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C9ED9036-7CC3-4A17-9DE3-5173C1F92C69}" xr6:coauthVersionLast="47" xr6:coauthVersionMax="47" xr10:uidLastSave="{00000000-0000-0000-0000-000000000000}"/>
  <bookViews>
    <workbookView xWindow="-108" yWindow="-108" windowWidth="23256" windowHeight="12576" tabRatio="698" xr2:uid="{00000000-000D-0000-FFFF-FFFF00000000}"/>
  </bookViews>
  <sheets>
    <sheet name="Instructions" sheetId="81" r:id="rId1"/>
    <sheet name="Unit Data from Audit Worksheet" sheetId="1" r:id="rId2"/>
    <sheet name="Copy of PY1 Data(H)" sheetId="100" state="hidden" r:id="rId3"/>
    <sheet name="Formula for Unit Data" sheetId="101" state="hidden" r:id="rId4"/>
    <sheet name="2021 Unit Data" sheetId="102" state="hidden" r:id="rId5"/>
    <sheet name="TD Info Completed by Auditor" sheetId="91" r:id="rId6"/>
    <sheet name="Import" sheetId="28" state="hidden" r:id="rId7"/>
    <sheet name="Performance  Indicators Print" sheetId="88" r:id="rId8"/>
    <sheet name="UAL" sheetId="75" state="hidden" r:id="rId9"/>
    <sheet name="Tax Reval Rate" sheetId="72" state="hidden" r:id="rId10"/>
    <sheet name="Performance Indicator FBA%" sheetId="93" r:id="rId11"/>
    <sheet name="RSS" sheetId="99" r:id="rId12"/>
    <sheet name="Electric trans" sheetId="89" r:id="rId13"/>
    <sheet name="PY1 Data(H)" sheetId="82" state="hidden" r:id="rId14"/>
    <sheet name="PY2 Data(H)" sheetId="84" state="hidden" r:id="rId15"/>
    <sheet name="Unit Names(H)" sheetId="29" state="hidden" r:id="rId16"/>
  </sheets>
  <externalReferences>
    <externalReference r:id="rId17"/>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7">'Performance  Indicators Print'!$A$1:$H$44</definedName>
    <definedName name="_xlnm.Print_Area" localSheetId="5">'TD Info Completed by Auditor'!$A$1:$D$34</definedName>
    <definedName name="_xlnm.Print_Area" localSheetId="1">'Unit Data from Audit Worksheet'!$A$7:$F$262</definedName>
    <definedName name="Print_Selection_Auditor">#REF!</definedName>
    <definedName name="Print_Selection_Internal" localSheetId="12">#REF!</definedName>
    <definedName name="Print_Selection_Internal" localSheetId="7">#REF!</definedName>
    <definedName name="Print_Selection_Internal" localSheetId="10">#REF!</definedName>
    <definedName name="Print_Selection_Internal">#REF!</definedName>
    <definedName name="_xlnm.Print_Titles" localSheetId="7">'Performance  Indicators Print'!$3:$5</definedName>
    <definedName name="_xlnm.Print_Titles" localSheetId="1">'Unit Data from Audit Worksheet'!$5:$5</definedName>
    <definedName name="showError">#REF!</definedName>
    <definedName name="TD_IMPORT_RANGE" localSheetId="12">#REF!</definedName>
    <definedName name="TD_IMPORT_RANGE" localSheetId="0">#REF!</definedName>
    <definedName name="TD_IMPORT_RANGE" localSheetId="7">#REF!</definedName>
    <definedName name="TD_IMPORT_RANGE" localSheetId="1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88" l="1"/>
  <c r="N19" i="88"/>
  <c r="D12" i="93"/>
  <c r="L232" i="28"/>
  <c r="L231" i="28"/>
  <c r="C29" i="99"/>
  <c r="E29" i="88"/>
  <c r="G84" i="1"/>
  <c r="L9" i="88"/>
  <c r="E192" i="1"/>
  <c r="E79" i="1"/>
  <c r="E260" i="1"/>
  <c r="E259" i="1"/>
  <c r="E256" i="1"/>
  <c r="E255" i="1"/>
  <c r="E254" i="1"/>
  <c r="E253" i="1"/>
  <c r="E252" i="1"/>
  <c r="E251" i="1"/>
  <c r="E250" i="1"/>
  <c r="E249" i="1"/>
  <c r="E246" i="1"/>
  <c r="E244" i="1"/>
  <c r="E242" i="1"/>
  <c r="E239" i="1"/>
  <c r="E238" i="1"/>
  <c r="E237" i="1"/>
  <c r="E236" i="1"/>
  <c r="E233" i="1"/>
  <c r="E232" i="1"/>
  <c r="E231" i="1"/>
  <c r="E230" i="1"/>
  <c r="E229" i="1"/>
  <c r="E227" i="1"/>
  <c r="E226" i="1"/>
  <c r="E225" i="1"/>
  <c r="E224" i="1"/>
  <c r="E221" i="1"/>
  <c r="E219" i="1"/>
  <c r="E218" i="1"/>
  <c r="E217" i="1"/>
  <c r="E216" i="1"/>
  <c r="E214" i="1"/>
  <c r="E213" i="1"/>
  <c r="E212" i="1"/>
  <c r="E207" i="1"/>
  <c r="E206" i="1"/>
  <c r="E205" i="1"/>
  <c r="E204" i="1"/>
  <c r="E201" i="1"/>
  <c r="E200" i="1"/>
  <c r="E199" i="1"/>
  <c r="E198" i="1"/>
  <c r="E195" i="1"/>
  <c r="E194" i="1"/>
  <c r="E193" i="1"/>
  <c r="E188" i="1"/>
  <c r="E187" i="1"/>
  <c r="E183" i="1"/>
  <c r="E182" i="1"/>
  <c r="E181" i="1"/>
  <c r="E180" i="1"/>
  <c r="E179" i="1"/>
  <c r="E175" i="1"/>
  <c r="E173" i="1"/>
  <c r="E171" i="1"/>
  <c r="E164" i="1"/>
  <c r="E163" i="1"/>
  <c r="E162" i="1"/>
  <c r="E160" i="1"/>
  <c r="E159" i="1"/>
  <c r="E158" i="1"/>
  <c r="E153" i="1"/>
  <c r="E152" i="1"/>
  <c r="E151" i="1"/>
  <c r="E150" i="1"/>
  <c r="E148" i="1"/>
  <c r="E147" i="1"/>
  <c r="E146" i="1"/>
  <c r="E145" i="1"/>
  <c r="E144" i="1"/>
  <c r="E143" i="1"/>
  <c r="E142" i="1"/>
  <c r="E141" i="1"/>
  <c r="E140" i="1"/>
  <c r="E138" i="1"/>
  <c r="E137" i="1"/>
  <c r="E136" i="1"/>
  <c r="E135" i="1"/>
  <c r="E134" i="1"/>
  <c r="E133" i="1"/>
  <c r="E132" i="1"/>
  <c r="E130" i="1"/>
  <c r="E129" i="1"/>
  <c r="E128" i="1"/>
  <c r="E127" i="1"/>
  <c r="E126" i="1"/>
  <c r="E125" i="1"/>
  <c r="E124" i="1"/>
  <c r="E123" i="1"/>
  <c r="E120" i="1"/>
  <c r="E119" i="1"/>
  <c r="E118" i="1"/>
  <c r="E117" i="1"/>
  <c r="E116" i="1"/>
  <c r="E115" i="1"/>
  <c r="E114" i="1"/>
  <c r="E113" i="1"/>
  <c r="E112" i="1"/>
  <c r="E111" i="1"/>
  <c r="E110" i="1"/>
  <c r="E109" i="1"/>
  <c r="E108" i="1"/>
  <c r="E107" i="1"/>
  <c r="E106" i="1"/>
  <c r="E105" i="1"/>
  <c r="E104" i="1"/>
  <c r="E103" i="1"/>
  <c r="E101" i="1"/>
  <c r="E100" i="1"/>
  <c r="E99" i="1"/>
  <c r="E98" i="1"/>
  <c r="E97" i="1"/>
  <c r="E96" i="1"/>
  <c r="E95" i="1"/>
  <c r="E94" i="1"/>
  <c r="E93" i="1"/>
  <c r="E92" i="1"/>
  <c r="E91" i="1"/>
  <c r="E90" i="1"/>
  <c r="E89" i="1"/>
  <c r="E88" i="1"/>
  <c r="E87" i="1"/>
  <c r="E86" i="1"/>
  <c r="E85" i="1"/>
  <c r="E84" i="1"/>
  <c r="E83" i="1"/>
  <c r="E77" i="1"/>
  <c r="E76" i="1"/>
  <c r="E74" i="1"/>
  <c r="E73" i="1"/>
  <c r="E72" i="1"/>
  <c r="E71" i="1"/>
  <c r="E70" i="1"/>
  <c r="E69" i="1"/>
  <c r="E68" i="1"/>
  <c r="E66" i="1"/>
  <c r="E65" i="1"/>
  <c r="E64" i="1"/>
  <c r="E63" i="1"/>
  <c r="E62" i="1"/>
  <c r="E61" i="1"/>
  <c r="E58"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19" i="1"/>
  <c r="E12" i="1"/>
  <c r="E9" i="1"/>
  <c r="E23" i="1"/>
  <c r="E22" i="1"/>
  <c r="E21" i="1"/>
  <c r="E20" i="1"/>
  <c r="E18" i="1"/>
  <c r="E17" i="1"/>
  <c r="E16" i="1"/>
  <c r="E15" i="1"/>
  <c r="E14" i="1"/>
  <c r="E13" i="1"/>
  <c r="E11" i="1"/>
  <c r="E10" i="1"/>
  <c r="E8" i="1"/>
  <c r="E7" i="1"/>
  <c r="BV256" i="101" a="1"/>
  <c r="BV256" i="101" s="1"/>
  <c r="BU256" i="101" a="1"/>
  <c r="BU256" i="101" s="1"/>
  <c r="BT256" i="101" a="1"/>
  <c r="BT256" i="101" s="1"/>
  <c r="BS256" i="101" a="1"/>
  <c r="BS256" i="101" s="1"/>
  <c r="BR256" i="101" a="1"/>
  <c r="BR256" i="101" s="1"/>
  <c r="BQ256" i="101" a="1"/>
  <c r="BQ256" i="101" s="1"/>
  <c r="BP256" i="101" a="1"/>
  <c r="BP256" i="101" s="1"/>
  <c r="BO256" i="101" a="1"/>
  <c r="BO256" i="101" s="1"/>
  <c r="BN256" i="101" a="1"/>
  <c r="BN256" i="101" s="1"/>
  <c r="BM256" i="101" a="1"/>
  <c r="BM256" i="101" s="1"/>
  <c r="BL256" i="101" a="1"/>
  <c r="BL256" i="101" s="1"/>
  <c r="BK256" i="101" a="1"/>
  <c r="BK256" i="101" s="1"/>
  <c r="BJ256" i="101" a="1"/>
  <c r="BJ256" i="101" s="1"/>
  <c r="BI256" i="101" a="1"/>
  <c r="BI256" i="101" s="1"/>
  <c r="BH256" i="101" a="1"/>
  <c r="BH256" i="101" s="1"/>
  <c r="BG256" i="101" a="1"/>
  <c r="BG256" i="101" s="1"/>
  <c r="BF256" i="101" a="1"/>
  <c r="BF256" i="101" s="1"/>
  <c r="BE256" i="101" a="1"/>
  <c r="BE256" i="101" s="1"/>
  <c r="BD256" i="101" a="1"/>
  <c r="BD256" i="101" s="1"/>
  <c r="BC256" i="101" a="1"/>
  <c r="BC256" i="101" s="1"/>
  <c r="BB256" i="101" a="1"/>
  <c r="BB256" i="101" s="1"/>
  <c r="BA256" i="101" a="1"/>
  <c r="BA256" i="101" s="1"/>
  <c r="AZ256" i="101" a="1"/>
  <c r="AZ256" i="101" s="1"/>
  <c r="AY256" i="101" a="1"/>
  <c r="AY256" i="101" s="1"/>
  <c r="AX256" i="101" a="1"/>
  <c r="AX256" i="101" s="1"/>
  <c r="AW256" i="101" a="1"/>
  <c r="AW256" i="101" s="1"/>
  <c r="AV256" i="101" a="1"/>
  <c r="AV256" i="101" s="1"/>
  <c r="AU256" i="101" a="1"/>
  <c r="AU256" i="101" s="1"/>
  <c r="AT256" i="101" a="1"/>
  <c r="AT256" i="101" s="1"/>
  <c r="AS256" i="101" a="1"/>
  <c r="AS256" i="101" s="1"/>
  <c r="AR256" i="101" a="1"/>
  <c r="AR256" i="101" s="1"/>
  <c r="AQ256" i="101" a="1"/>
  <c r="AQ256" i="101" s="1"/>
  <c r="AP256" i="101" a="1"/>
  <c r="AP256" i="101" s="1"/>
  <c r="AO256" i="101" a="1"/>
  <c r="AO256" i="101" s="1"/>
  <c r="AN256" i="101" a="1"/>
  <c r="AN256" i="101" s="1"/>
  <c r="AM256" i="101" a="1"/>
  <c r="AM256" i="101" s="1"/>
  <c r="AL256" i="101" a="1"/>
  <c r="AL256" i="101" s="1"/>
  <c r="AK256" i="101" a="1"/>
  <c r="AK256" i="101" s="1"/>
  <c r="AJ256" i="101" a="1"/>
  <c r="AJ256" i="101" s="1"/>
  <c r="AI256" i="101" a="1"/>
  <c r="AI256" i="101" s="1"/>
  <c r="AH256" i="101" a="1"/>
  <c r="AH256" i="101" s="1"/>
  <c r="AG256" i="101" a="1"/>
  <c r="AG256" i="101" s="1"/>
  <c r="AF256" i="101" a="1"/>
  <c r="AF256" i="101" s="1"/>
  <c r="AE256" i="101" a="1"/>
  <c r="AE256" i="101" s="1"/>
  <c r="AD256" i="101" a="1"/>
  <c r="AD256" i="101" s="1"/>
  <c r="AC256" i="101" a="1"/>
  <c r="AC256" i="101" s="1"/>
  <c r="AB256" i="101" a="1"/>
  <c r="AB256" i="101" s="1"/>
  <c r="AA256" i="101" a="1"/>
  <c r="AA256" i="101" s="1"/>
  <c r="Z256" i="101" a="1"/>
  <c r="Z256" i="101" s="1"/>
  <c r="Y256" i="101" a="1"/>
  <c r="Y256" i="101" s="1"/>
  <c r="X256" i="101" a="1"/>
  <c r="X256" i="101" s="1"/>
  <c r="W256" i="101" a="1"/>
  <c r="W256" i="101" s="1"/>
  <c r="V256" i="101" a="1"/>
  <c r="V256" i="101" s="1"/>
  <c r="U256" i="101" a="1"/>
  <c r="U256" i="101" s="1"/>
  <c r="T256" i="101" a="1"/>
  <c r="T256" i="101" s="1"/>
  <c r="S256" i="101" a="1"/>
  <c r="S256" i="101" s="1"/>
  <c r="R256" i="101" a="1"/>
  <c r="R256" i="101" s="1"/>
  <c r="Q256" i="101" a="1"/>
  <c r="Q256" i="101" s="1"/>
  <c r="P256" i="101" a="1"/>
  <c r="P256" i="101" s="1"/>
  <c r="O256" i="101" a="1"/>
  <c r="O256" i="101" s="1"/>
  <c r="N256" i="101" a="1"/>
  <c r="N256" i="101" s="1"/>
  <c r="M256" i="101" a="1"/>
  <c r="M256" i="101" s="1"/>
  <c r="L256" i="101" a="1"/>
  <c r="L256" i="101" s="1"/>
  <c r="K256" i="101" a="1"/>
  <c r="K256" i="101" s="1"/>
  <c r="J256" i="101" a="1"/>
  <c r="J256" i="101" s="1"/>
  <c r="I256" i="101" a="1"/>
  <c r="I256" i="101" s="1"/>
  <c r="H256" i="101" a="1"/>
  <c r="H256" i="101" s="1"/>
  <c r="G256" i="101" a="1"/>
  <c r="G256" i="101" s="1"/>
  <c r="F256" i="101" a="1"/>
  <c r="F256" i="101" s="1"/>
  <c r="E256" i="101" a="1"/>
  <c r="E256" i="101" s="1"/>
  <c r="D256" i="101" a="1"/>
  <c r="D256" i="101" s="1"/>
  <c r="BV255" i="101" a="1"/>
  <c r="BV255" i="101" s="1"/>
  <c r="BU255" i="101" a="1"/>
  <c r="BU255" i="101" s="1"/>
  <c r="BT255" i="101" a="1"/>
  <c r="BT255" i="101" s="1"/>
  <c r="BS255" i="101" a="1"/>
  <c r="BS255" i="101" s="1"/>
  <c r="BR255" i="101" a="1"/>
  <c r="BR255" i="101" s="1"/>
  <c r="BQ255" i="101" a="1"/>
  <c r="BQ255" i="101" s="1"/>
  <c r="BP255" i="101" a="1"/>
  <c r="BP255" i="101" s="1"/>
  <c r="BO255" i="101" a="1"/>
  <c r="BO255" i="101" s="1"/>
  <c r="BN255" i="101" a="1"/>
  <c r="BN255" i="101" s="1"/>
  <c r="BM255" i="101" a="1"/>
  <c r="BM255" i="101" s="1"/>
  <c r="BL255" i="101" a="1"/>
  <c r="BL255" i="101" s="1"/>
  <c r="BK255" i="101" a="1"/>
  <c r="BK255" i="101" s="1"/>
  <c r="BJ255" i="101" a="1"/>
  <c r="BJ255" i="101" s="1"/>
  <c r="BI255" i="101" a="1"/>
  <c r="BI255" i="101" s="1"/>
  <c r="BH255" i="101" a="1"/>
  <c r="BH255" i="101" s="1"/>
  <c r="BG255" i="101" a="1"/>
  <c r="BG255" i="101" s="1"/>
  <c r="BF255" i="101" a="1"/>
  <c r="BF255" i="101" s="1"/>
  <c r="BE255" i="101" a="1"/>
  <c r="BE255" i="101" s="1"/>
  <c r="BD255" i="101" a="1"/>
  <c r="BD255" i="101" s="1"/>
  <c r="BC255" i="101" a="1"/>
  <c r="BC255" i="101" s="1"/>
  <c r="BB255" i="101" a="1"/>
  <c r="BB255" i="101" s="1"/>
  <c r="BA255" i="101" a="1"/>
  <c r="BA255" i="101" s="1"/>
  <c r="AZ255" i="101" a="1"/>
  <c r="AZ255" i="101" s="1"/>
  <c r="AY255" i="101" a="1"/>
  <c r="AY255" i="101" s="1"/>
  <c r="AX255" i="101" a="1"/>
  <c r="AX255" i="101" s="1"/>
  <c r="AW255" i="101" a="1"/>
  <c r="AW255" i="101" s="1"/>
  <c r="AV255" i="101" a="1"/>
  <c r="AV255" i="101" s="1"/>
  <c r="AU255" i="101" a="1"/>
  <c r="AU255" i="101" s="1"/>
  <c r="AT255" i="101" a="1"/>
  <c r="AT255" i="101" s="1"/>
  <c r="AS255" i="101" a="1"/>
  <c r="AS255" i="101" s="1"/>
  <c r="AR255" i="101" a="1"/>
  <c r="AR255" i="101" s="1"/>
  <c r="AQ255" i="101" a="1"/>
  <c r="AQ255" i="101" s="1"/>
  <c r="AP255" i="101" a="1"/>
  <c r="AP255" i="101" s="1"/>
  <c r="AO255" i="101" a="1"/>
  <c r="AO255" i="101" s="1"/>
  <c r="AN255" i="101" a="1"/>
  <c r="AN255" i="101" s="1"/>
  <c r="AM255" i="101" a="1"/>
  <c r="AM255" i="101" s="1"/>
  <c r="AL255" i="101" a="1"/>
  <c r="AL255" i="101" s="1"/>
  <c r="AK255" i="101" a="1"/>
  <c r="AK255" i="101" s="1"/>
  <c r="AJ255" i="101" a="1"/>
  <c r="AJ255" i="101" s="1"/>
  <c r="AI255" i="101" a="1"/>
  <c r="AI255" i="101" s="1"/>
  <c r="AH255" i="101" a="1"/>
  <c r="AH255" i="101" s="1"/>
  <c r="AG255" i="101" a="1"/>
  <c r="AG255" i="101" s="1"/>
  <c r="AF255" i="101" a="1"/>
  <c r="AF255" i="101" s="1"/>
  <c r="AE255" i="101" a="1"/>
  <c r="AE255" i="101" s="1"/>
  <c r="AD255" i="101" a="1"/>
  <c r="AD255" i="101" s="1"/>
  <c r="AC255" i="101" a="1"/>
  <c r="AC255" i="101" s="1"/>
  <c r="AB255" i="101" a="1"/>
  <c r="AB255" i="101" s="1"/>
  <c r="AA255" i="101" a="1"/>
  <c r="AA255" i="101" s="1"/>
  <c r="Z255" i="101" a="1"/>
  <c r="Z255" i="101" s="1"/>
  <c r="Y255" i="101" a="1"/>
  <c r="Y255" i="101" s="1"/>
  <c r="X255" i="101" a="1"/>
  <c r="X255" i="101" s="1"/>
  <c r="W255" i="101" a="1"/>
  <c r="W255" i="101" s="1"/>
  <c r="V255" i="101" a="1"/>
  <c r="V255" i="101" s="1"/>
  <c r="U255" i="101" a="1"/>
  <c r="U255" i="101" s="1"/>
  <c r="T255" i="101" a="1"/>
  <c r="T255" i="101" s="1"/>
  <c r="S255" i="101" a="1"/>
  <c r="S255" i="101" s="1"/>
  <c r="R255" i="101" a="1"/>
  <c r="R255" i="101" s="1"/>
  <c r="Q255" i="101" a="1"/>
  <c r="Q255" i="101" s="1"/>
  <c r="P255" i="101" a="1"/>
  <c r="P255" i="101" s="1"/>
  <c r="O255" i="101" a="1"/>
  <c r="O255" i="101" s="1"/>
  <c r="N255" i="101" a="1"/>
  <c r="N255" i="101" s="1"/>
  <c r="M255" i="101" a="1"/>
  <c r="M255" i="101" s="1"/>
  <c r="L255" i="101" a="1"/>
  <c r="L255" i="101" s="1"/>
  <c r="K255" i="101" a="1"/>
  <c r="K255" i="101" s="1"/>
  <c r="J255" i="101" a="1"/>
  <c r="J255" i="101" s="1"/>
  <c r="I255" i="101" a="1"/>
  <c r="I255" i="101" s="1"/>
  <c r="H255" i="101" a="1"/>
  <c r="H255" i="101" s="1"/>
  <c r="G255" i="101" a="1"/>
  <c r="G255" i="101" s="1"/>
  <c r="F255" i="101" a="1"/>
  <c r="F255" i="101" s="1"/>
  <c r="E255" i="101" a="1"/>
  <c r="E255" i="101" s="1"/>
  <c r="D255" i="101" a="1"/>
  <c r="D255" i="101" s="1"/>
  <c r="BV254" i="101" a="1"/>
  <c r="BV254" i="101" s="1"/>
  <c r="BU254" i="101" a="1"/>
  <c r="BU254" i="101" s="1"/>
  <c r="BT254" i="101" a="1"/>
  <c r="BT254" i="101" s="1"/>
  <c r="BS254" i="101" a="1"/>
  <c r="BS254" i="101" s="1"/>
  <c r="BR254" i="101" a="1"/>
  <c r="BR254" i="101" s="1"/>
  <c r="BQ254" i="101" a="1"/>
  <c r="BQ254" i="101" s="1"/>
  <c r="BP254" i="101" a="1"/>
  <c r="BP254" i="101" s="1"/>
  <c r="BO254" i="101" a="1"/>
  <c r="BO254" i="101" s="1"/>
  <c r="BN254" i="101" a="1"/>
  <c r="BN254" i="101" s="1"/>
  <c r="BM254" i="101" a="1"/>
  <c r="BM254" i="101" s="1"/>
  <c r="BL254" i="101" a="1"/>
  <c r="BL254" i="101" s="1"/>
  <c r="BK254" i="101" a="1"/>
  <c r="BK254" i="101" s="1"/>
  <c r="BJ254" i="101" a="1"/>
  <c r="BJ254" i="101" s="1"/>
  <c r="BI254" i="101" a="1"/>
  <c r="BI254" i="101" s="1"/>
  <c r="BH254" i="101" a="1"/>
  <c r="BH254" i="101" s="1"/>
  <c r="BG254" i="101" a="1"/>
  <c r="BG254" i="101" s="1"/>
  <c r="BF254" i="101" a="1"/>
  <c r="BF254" i="101" s="1"/>
  <c r="BE254" i="101" a="1"/>
  <c r="BE254" i="101" s="1"/>
  <c r="BD254" i="101" a="1"/>
  <c r="BD254" i="101" s="1"/>
  <c r="BC254" i="101" a="1"/>
  <c r="BC254" i="101" s="1"/>
  <c r="BB254" i="101" a="1"/>
  <c r="BB254" i="101" s="1"/>
  <c r="BA254" i="101" a="1"/>
  <c r="BA254" i="101" s="1"/>
  <c r="AZ254" i="101" a="1"/>
  <c r="AZ254" i="101" s="1"/>
  <c r="AY254" i="101" a="1"/>
  <c r="AY254" i="101" s="1"/>
  <c r="AX254" i="101" a="1"/>
  <c r="AX254" i="101" s="1"/>
  <c r="AW254" i="101" a="1"/>
  <c r="AW254" i="101" s="1"/>
  <c r="AV254" i="101" a="1"/>
  <c r="AV254" i="101" s="1"/>
  <c r="AU254" i="101" a="1"/>
  <c r="AU254" i="101" s="1"/>
  <c r="AT254" i="101" a="1"/>
  <c r="AT254" i="101" s="1"/>
  <c r="AS254" i="101" a="1"/>
  <c r="AS254" i="101" s="1"/>
  <c r="AR254" i="101" a="1"/>
  <c r="AR254" i="101" s="1"/>
  <c r="AQ254" i="101" a="1"/>
  <c r="AQ254" i="101" s="1"/>
  <c r="AP254" i="101" a="1"/>
  <c r="AP254" i="101" s="1"/>
  <c r="AO254" i="101" a="1"/>
  <c r="AO254" i="101" s="1"/>
  <c r="AN254" i="101" a="1"/>
  <c r="AN254" i="101" s="1"/>
  <c r="AM254" i="101" a="1"/>
  <c r="AM254" i="101" s="1"/>
  <c r="AL254" i="101" a="1"/>
  <c r="AL254" i="101" s="1"/>
  <c r="AK254" i="101" a="1"/>
  <c r="AK254" i="101" s="1"/>
  <c r="AJ254" i="101" a="1"/>
  <c r="AJ254" i="101" s="1"/>
  <c r="AI254" i="101" a="1"/>
  <c r="AI254" i="101" s="1"/>
  <c r="AH254" i="101" a="1"/>
  <c r="AH254" i="101" s="1"/>
  <c r="AG254" i="101" a="1"/>
  <c r="AG254" i="101" s="1"/>
  <c r="AF254" i="101" a="1"/>
  <c r="AF254" i="101" s="1"/>
  <c r="AE254" i="101" a="1"/>
  <c r="AE254" i="101" s="1"/>
  <c r="AD254" i="101" a="1"/>
  <c r="AD254" i="101" s="1"/>
  <c r="AC254" i="101" a="1"/>
  <c r="AC254" i="101" s="1"/>
  <c r="AB254" i="101" a="1"/>
  <c r="AB254" i="101" s="1"/>
  <c r="AA254" i="101" a="1"/>
  <c r="AA254" i="101" s="1"/>
  <c r="Z254" i="101" a="1"/>
  <c r="Z254" i="101" s="1"/>
  <c r="Y254" i="101" a="1"/>
  <c r="Y254" i="101" s="1"/>
  <c r="X254" i="101" a="1"/>
  <c r="X254" i="101" s="1"/>
  <c r="W254" i="101" a="1"/>
  <c r="W254" i="101" s="1"/>
  <c r="V254" i="101" a="1"/>
  <c r="V254" i="101" s="1"/>
  <c r="U254" i="101" a="1"/>
  <c r="U254" i="101" s="1"/>
  <c r="T254" i="101" a="1"/>
  <c r="T254" i="101" s="1"/>
  <c r="S254" i="101" a="1"/>
  <c r="S254" i="101" s="1"/>
  <c r="R254" i="101" a="1"/>
  <c r="R254" i="101" s="1"/>
  <c r="Q254" i="101" a="1"/>
  <c r="Q254" i="101" s="1"/>
  <c r="P254" i="101" a="1"/>
  <c r="P254" i="101" s="1"/>
  <c r="O254" i="101" a="1"/>
  <c r="O254" i="101" s="1"/>
  <c r="N254" i="101" a="1"/>
  <c r="N254" i="101" s="1"/>
  <c r="M254" i="101" a="1"/>
  <c r="M254" i="101" s="1"/>
  <c r="L254" i="101" a="1"/>
  <c r="L254" i="101" s="1"/>
  <c r="K254" i="101" a="1"/>
  <c r="K254" i="101" s="1"/>
  <c r="J254" i="101" a="1"/>
  <c r="J254" i="101" s="1"/>
  <c r="I254" i="101" a="1"/>
  <c r="I254" i="101" s="1"/>
  <c r="H254" i="101" a="1"/>
  <c r="H254" i="101" s="1"/>
  <c r="G254" i="101" a="1"/>
  <c r="G254" i="101" s="1"/>
  <c r="F254" i="101" a="1"/>
  <c r="F254" i="101" s="1"/>
  <c r="E254" i="101" a="1"/>
  <c r="E254" i="101" s="1"/>
  <c r="D254" i="101" a="1"/>
  <c r="D254" i="101" s="1"/>
  <c r="BV251" i="101" a="1"/>
  <c r="BV251" i="101" s="1"/>
  <c r="BU251" i="101" a="1"/>
  <c r="BU251" i="101" s="1"/>
  <c r="BT251" i="101" a="1"/>
  <c r="BT251" i="101" s="1"/>
  <c r="BS251" i="101" a="1"/>
  <c r="BS251" i="101" s="1"/>
  <c r="BR251" i="101" a="1"/>
  <c r="BR251" i="101" s="1"/>
  <c r="BQ251" i="101" a="1"/>
  <c r="BQ251" i="101" s="1"/>
  <c r="BP251" i="101" a="1"/>
  <c r="BP251" i="101" s="1"/>
  <c r="BO251" i="101" a="1"/>
  <c r="BO251" i="101" s="1"/>
  <c r="BN251" i="101" a="1"/>
  <c r="BN251" i="101" s="1"/>
  <c r="BM251" i="101" a="1"/>
  <c r="BM251" i="101" s="1"/>
  <c r="BL251" i="101" a="1"/>
  <c r="BL251" i="101" s="1"/>
  <c r="BK251" i="101" a="1"/>
  <c r="BK251" i="101" s="1"/>
  <c r="BJ251" i="101" a="1"/>
  <c r="BJ251" i="101" s="1"/>
  <c r="BI251" i="101" a="1"/>
  <c r="BI251" i="101" s="1"/>
  <c r="BH251" i="101" a="1"/>
  <c r="BH251" i="101" s="1"/>
  <c r="BG251" i="101" a="1"/>
  <c r="BG251" i="101" s="1"/>
  <c r="BF251" i="101" a="1"/>
  <c r="BF251" i="101" s="1"/>
  <c r="BE251" i="101" a="1"/>
  <c r="BE251" i="101" s="1"/>
  <c r="BD251" i="101" a="1"/>
  <c r="BD251" i="101" s="1"/>
  <c r="BC251" i="101" a="1"/>
  <c r="BC251" i="101" s="1"/>
  <c r="BB251" i="101" a="1"/>
  <c r="BB251" i="101" s="1"/>
  <c r="BA251" i="101" a="1"/>
  <c r="BA251" i="101" s="1"/>
  <c r="AZ251" i="101" a="1"/>
  <c r="AZ251" i="101" s="1"/>
  <c r="AY251" i="101" a="1"/>
  <c r="AY251" i="101" s="1"/>
  <c r="AX251" i="101" a="1"/>
  <c r="AX251" i="101" s="1"/>
  <c r="AW251" i="101" a="1"/>
  <c r="AW251" i="101" s="1"/>
  <c r="AV251" i="101" a="1"/>
  <c r="AV251" i="101" s="1"/>
  <c r="AU251" i="101" a="1"/>
  <c r="AU251" i="101" s="1"/>
  <c r="AT251" i="101" a="1"/>
  <c r="AT251" i="101" s="1"/>
  <c r="AS251" i="101" a="1"/>
  <c r="AS251" i="101" s="1"/>
  <c r="AR251" i="101" a="1"/>
  <c r="AR251" i="101" s="1"/>
  <c r="AQ251" i="101" a="1"/>
  <c r="AQ251" i="101" s="1"/>
  <c r="AP251" i="101" a="1"/>
  <c r="AP251" i="101" s="1"/>
  <c r="AO251" i="101" a="1"/>
  <c r="AO251" i="101" s="1"/>
  <c r="AN251" i="101" a="1"/>
  <c r="AN251" i="101" s="1"/>
  <c r="AM251" i="101" a="1"/>
  <c r="AM251" i="101" s="1"/>
  <c r="AL251" i="101" a="1"/>
  <c r="AL251" i="101" s="1"/>
  <c r="AK251" i="101" a="1"/>
  <c r="AK251" i="101" s="1"/>
  <c r="AJ251" i="101" a="1"/>
  <c r="AJ251" i="101" s="1"/>
  <c r="AI251" i="101" a="1"/>
  <c r="AI251" i="101" s="1"/>
  <c r="AH251" i="101" a="1"/>
  <c r="AH251" i="101" s="1"/>
  <c r="AG251" i="101" a="1"/>
  <c r="AG251" i="101" s="1"/>
  <c r="AF251" i="101" a="1"/>
  <c r="AF251" i="101" s="1"/>
  <c r="AE251" i="101" a="1"/>
  <c r="AE251" i="101" s="1"/>
  <c r="AD251" i="101" a="1"/>
  <c r="AD251" i="101" s="1"/>
  <c r="AC251" i="101" a="1"/>
  <c r="AC251" i="101" s="1"/>
  <c r="AB251" i="101" a="1"/>
  <c r="AB251" i="101" s="1"/>
  <c r="AA251" i="101" a="1"/>
  <c r="AA251" i="101" s="1"/>
  <c r="Z251" i="101" a="1"/>
  <c r="Z251" i="101" s="1"/>
  <c r="Y251" i="101" a="1"/>
  <c r="Y251" i="101" s="1"/>
  <c r="X251" i="101" a="1"/>
  <c r="X251" i="101" s="1"/>
  <c r="W251" i="101" a="1"/>
  <c r="W251" i="101" s="1"/>
  <c r="V251" i="101" a="1"/>
  <c r="V251" i="101" s="1"/>
  <c r="U251" i="101" a="1"/>
  <c r="U251" i="101" s="1"/>
  <c r="T251" i="101" a="1"/>
  <c r="T251" i="101" s="1"/>
  <c r="S251" i="101" a="1"/>
  <c r="S251" i="101" s="1"/>
  <c r="R251" i="101" a="1"/>
  <c r="R251" i="101" s="1"/>
  <c r="Q251" i="101" a="1"/>
  <c r="Q251" i="101" s="1"/>
  <c r="P251" i="101" a="1"/>
  <c r="P251" i="101" s="1"/>
  <c r="O251" i="101" a="1"/>
  <c r="O251" i="101" s="1"/>
  <c r="N251" i="101" a="1"/>
  <c r="N251" i="101" s="1"/>
  <c r="M251" i="101" a="1"/>
  <c r="M251" i="101" s="1"/>
  <c r="L251" i="101" a="1"/>
  <c r="L251" i="101" s="1"/>
  <c r="K251" i="101" a="1"/>
  <c r="K251" i="101" s="1"/>
  <c r="J251" i="101" a="1"/>
  <c r="J251" i="101" s="1"/>
  <c r="I251" i="101" a="1"/>
  <c r="I251" i="101" s="1"/>
  <c r="H251" i="101" a="1"/>
  <c r="H251" i="101" s="1"/>
  <c r="G251" i="101" a="1"/>
  <c r="G251" i="101" s="1"/>
  <c r="F251" i="101" a="1"/>
  <c r="F251" i="101" s="1"/>
  <c r="E251" i="101" a="1"/>
  <c r="E251" i="101" s="1"/>
  <c r="D251" i="101" a="1"/>
  <c r="D251" i="101" s="1"/>
  <c r="BV250" i="101" a="1"/>
  <c r="BV250" i="101" s="1"/>
  <c r="BU250" i="101" a="1"/>
  <c r="BU250" i="101" s="1"/>
  <c r="BT250" i="101" a="1"/>
  <c r="BT250" i="101" s="1"/>
  <c r="BS250" i="101" a="1"/>
  <c r="BS250" i="101" s="1"/>
  <c r="BR250" i="101" a="1"/>
  <c r="BR250" i="101" s="1"/>
  <c r="BQ250" i="101" a="1"/>
  <c r="BQ250" i="101" s="1"/>
  <c r="BP250" i="101" a="1"/>
  <c r="BP250" i="101" s="1"/>
  <c r="BO250" i="101" a="1"/>
  <c r="BO250" i="101" s="1"/>
  <c r="BN250" i="101" a="1"/>
  <c r="BN250" i="101" s="1"/>
  <c r="BM250" i="101" a="1"/>
  <c r="BM250" i="101" s="1"/>
  <c r="BL250" i="101" a="1"/>
  <c r="BL250" i="101" s="1"/>
  <c r="BK250" i="101" a="1"/>
  <c r="BK250" i="101" s="1"/>
  <c r="BJ250" i="101" a="1"/>
  <c r="BJ250" i="101" s="1"/>
  <c r="BI250" i="101" a="1"/>
  <c r="BI250" i="101" s="1"/>
  <c r="BH250" i="101" a="1"/>
  <c r="BH250" i="101" s="1"/>
  <c r="BG250" i="101" a="1"/>
  <c r="BG250" i="101" s="1"/>
  <c r="BF250" i="101" a="1"/>
  <c r="BF250" i="101" s="1"/>
  <c r="BE250" i="101" a="1"/>
  <c r="BE250" i="101" s="1"/>
  <c r="BD250" i="101" a="1"/>
  <c r="BD250" i="101" s="1"/>
  <c r="BC250" i="101" a="1"/>
  <c r="BC250" i="101" s="1"/>
  <c r="BB250" i="101" a="1"/>
  <c r="BB250" i="101" s="1"/>
  <c r="BA250" i="101" a="1"/>
  <c r="BA250" i="101" s="1"/>
  <c r="AZ250" i="101" a="1"/>
  <c r="AZ250" i="101" s="1"/>
  <c r="AY250" i="101" a="1"/>
  <c r="AY250" i="101" s="1"/>
  <c r="AX250" i="101" a="1"/>
  <c r="AX250" i="101" s="1"/>
  <c r="AW250" i="101" a="1"/>
  <c r="AW250" i="101" s="1"/>
  <c r="AV250" i="101" a="1"/>
  <c r="AV250" i="101" s="1"/>
  <c r="AU250" i="101" a="1"/>
  <c r="AU250" i="101" s="1"/>
  <c r="AT250" i="101" a="1"/>
  <c r="AT250" i="101" s="1"/>
  <c r="AS250" i="101" a="1"/>
  <c r="AS250" i="101" s="1"/>
  <c r="AR250" i="101" a="1"/>
  <c r="AR250" i="101" s="1"/>
  <c r="AQ250" i="101" a="1"/>
  <c r="AQ250" i="101" s="1"/>
  <c r="AP250" i="101" a="1"/>
  <c r="AP250" i="101" s="1"/>
  <c r="AO250" i="101" a="1"/>
  <c r="AO250" i="101" s="1"/>
  <c r="AN250" i="101" a="1"/>
  <c r="AN250" i="101" s="1"/>
  <c r="AM250" i="101" a="1"/>
  <c r="AM250" i="101" s="1"/>
  <c r="AL250" i="101" a="1"/>
  <c r="AL250" i="101" s="1"/>
  <c r="AK250" i="101" a="1"/>
  <c r="AK250" i="101" s="1"/>
  <c r="AJ250" i="101" a="1"/>
  <c r="AJ250" i="101" s="1"/>
  <c r="AI250" i="101" a="1"/>
  <c r="AI250" i="101" s="1"/>
  <c r="AH250" i="101" a="1"/>
  <c r="AH250" i="101" s="1"/>
  <c r="AG250" i="101" a="1"/>
  <c r="AG250" i="101" s="1"/>
  <c r="AF250" i="101" a="1"/>
  <c r="AF250" i="101" s="1"/>
  <c r="AE250" i="101" a="1"/>
  <c r="AE250" i="101" s="1"/>
  <c r="AD250" i="101" a="1"/>
  <c r="AD250" i="101" s="1"/>
  <c r="AC250" i="101" a="1"/>
  <c r="AC250" i="101" s="1"/>
  <c r="AB250" i="101" a="1"/>
  <c r="AB250" i="101" s="1"/>
  <c r="AA250" i="101" a="1"/>
  <c r="AA250" i="101" s="1"/>
  <c r="Z250" i="101" a="1"/>
  <c r="Z250" i="101" s="1"/>
  <c r="Y250" i="101" a="1"/>
  <c r="Y250" i="101" s="1"/>
  <c r="X250" i="101" a="1"/>
  <c r="X250" i="101" s="1"/>
  <c r="W250" i="101" a="1"/>
  <c r="W250" i="101" s="1"/>
  <c r="V250" i="101" a="1"/>
  <c r="V250" i="101" s="1"/>
  <c r="U250" i="101" a="1"/>
  <c r="U250" i="101" s="1"/>
  <c r="T250" i="101" a="1"/>
  <c r="T250" i="101" s="1"/>
  <c r="S250" i="101" a="1"/>
  <c r="S250" i="101" s="1"/>
  <c r="R250" i="101" a="1"/>
  <c r="R250" i="101" s="1"/>
  <c r="Q250" i="101" a="1"/>
  <c r="Q250" i="101" s="1"/>
  <c r="P250" i="101" a="1"/>
  <c r="P250" i="101" s="1"/>
  <c r="O250" i="101" a="1"/>
  <c r="O250" i="101" s="1"/>
  <c r="N250" i="101" a="1"/>
  <c r="N250" i="101" s="1"/>
  <c r="M250" i="101" a="1"/>
  <c r="M250" i="101" s="1"/>
  <c r="L250" i="101" a="1"/>
  <c r="L250" i="101" s="1"/>
  <c r="K250" i="101" a="1"/>
  <c r="K250" i="101" s="1"/>
  <c r="J250" i="101" a="1"/>
  <c r="J250" i="101" s="1"/>
  <c r="I250" i="101" a="1"/>
  <c r="I250" i="101" s="1"/>
  <c r="H250" i="101" a="1"/>
  <c r="H250" i="101" s="1"/>
  <c r="G250" i="101" a="1"/>
  <c r="G250" i="101" s="1"/>
  <c r="F250" i="101" a="1"/>
  <c r="F250" i="101" s="1"/>
  <c r="E250" i="101" a="1"/>
  <c r="E250" i="101" s="1"/>
  <c r="D250" i="101" a="1"/>
  <c r="D250" i="101" s="1"/>
  <c r="BV249" i="101" a="1"/>
  <c r="BV249" i="101" s="1"/>
  <c r="BU249" i="101" a="1"/>
  <c r="BU249" i="101" s="1"/>
  <c r="BT249" i="101" a="1"/>
  <c r="BT249" i="101" s="1"/>
  <c r="BS249" i="101" a="1"/>
  <c r="BS249" i="101" s="1"/>
  <c r="BR249" i="101" a="1"/>
  <c r="BR249" i="101" s="1"/>
  <c r="BQ249" i="101" a="1"/>
  <c r="BQ249" i="101" s="1"/>
  <c r="BP249" i="101" a="1"/>
  <c r="BP249" i="101" s="1"/>
  <c r="BO249" i="101" a="1"/>
  <c r="BO249" i="101" s="1"/>
  <c r="BN249" i="101" a="1"/>
  <c r="BN249" i="101" s="1"/>
  <c r="BM249" i="101" a="1"/>
  <c r="BM249" i="101" s="1"/>
  <c r="BL249" i="101" a="1"/>
  <c r="BL249" i="101" s="1"/>
  <c r="BK249" i="101" a="1"/>
  <c r="BK249" i="101" s="1"/>
  <c r="BJ249" i="101" a="1"/>
  <c r="BJ249" i="101" s="1"/>
  <c r="BI249" i="101" a="1"/>
  <c r="BI249" i="101" s="1"/>
  <c r="BH249" i="101" a="1"/>
  <c r="BH249" i="101" s="1"/>
  <c r="BG249" i="101" a="1"/>
  <c r="BG249" i="101" s="1"/>
  <c r="BF249" i="101" a="1"/>
  <c r="BF249" i="101" s="1"/>
  <c r="BE249" i="101" a="1"/>
  <c r="BE249" i="101" s="1"/>
  <c r="BD249" i="101" a="1"/>
  <c r="BD249" i="101" s="1"/>
  <c r="BC249" i="101" a="1"/>
  <c r="BC249" i="101" s="1"/>
  <c r="BB249" i="101" a="1"/>
  <c r="BB249" i="101" s="1"/>
  <c r="BA249" i="101" a="1"/>
  <c r="BA249" i="101" s="1"/>
  <c r="AZ249" i="101" a="1"/>
  <c r="AZ249" i="101" s="1"/>
  <c r="AY249" i="101" a="1"/>
  <c r="AY249" i="101" s="1"/>
  <c r="AX249" i="101" a="1"/>
  <c r="AX249" i="101" s="1"/>
  <c r="AW249" i="101" a="1"/>
  <c r="AW249" i="101" s="1"/>
  <c r="AV249" i="101" a="1"/>
  <c r="AV249" i="101" s="1"/>
  <c r="AU249" i="101" a="1"/>
  <c r="AU249" i="101" s="1"/>
  <c r="AT249" i="101" a="1"/>
  <c r="AT249" i="101" s="1"/>
  <c r="AS249" i="101" a="1"/>
  <c r="AS249" i="101" s="1"/>
  <c r="AR249" i="101" a="1"/>
  <c r="AR249" i="101" s="1"/>
  <c r="AQ249" i="101" a="1"/>
  <c r="AQ249" i="101" s="1"/>
  <c r="AP249" i="101" a="1"/>
  <c r="AP249" i="101" s="1"/>
  <c r="AO249" i="101" a="1"/>
  <c r="AO249" i="101" s="1"/>
  <c r="AN249" i="101" a="1"/>
  <c r="AN249" i="101" s="1"/>
  <c r="AM249" i="101" a="1"/>
  <c r="AM249" i="101" s="1"/>
  <c r="AL249" i="101" a="1"/>
  <c r="AL249" i="101" s="1"/>
  <c r="AK249" i="101" a="1"/>
  <c r="AK249" i="101" s="1"/>
  <c r="AJ249" i="101" a="1"/>
  <c r="AJ249" i="101" s="1"/>
  <c r="AI249" i="101" a="1"/>
  <c r="AI249" i="101" s="1"/>
  <c r="AH249" i="101" a="1"/>
  <c r="AH249" i="101" s="1"/>
  <c r="AG249" i="101" a="1"/>
  <c r="AG249" i="101" s="1"/>
  <c r="AF249" i="101" a="1"/>
  <c r="AF249" i="101" s="1"/>
  <c r="AE249" i="101" a="1"/>
  <c r="AE249" i="101" s="1"/>
  <c r="AD249" i="101" a="1"/>
  <c r="AD249" i="101" s="1"/>
  <c r="AC249" i="101" a="1"/>
  <c r="AC249" i="101" s="1"/>
  <c r="AB249" i="101" a="1"/>
  <c r="AB249" i="101" s="1"/>
  <c r="AA249" i="101" a="1"/>
  <c r="AA249" i="101" s="1"/>
  <c r="Z249" i="101" a="1"/>
  <c r="Z249" i="101" s="1"/>
  <c r="Y249" i="101" a="1"/>
  <c r="Y249" i="101" s="1"/>
  <c r="X249" i="101" a="1"/>
  <c r="X249" i="101" s="1"/>
  <c r="W249" i="101" a="1"/>
  <c r="W249" i="101" s="1"/>
  <c r="V249" i="101" a="1"/>
  <c r="V249" i="101" s="1"/>
  <c r="U249" i="101" a="1"/>
  <c r="U249" i="101" s="1"/>
  <c r="T249" i="101" a="1"/>
  <c r="T249" i="101" s="1"/>
  <c r="S249" i="101" a="1"/>
  <c r="S249" i="101" s="1"/>
  <c r="R249" i="101" a="1"/>
  <c r="R249" i="101" s="1"/>
  <c r="Q249" i="101" a="1"/>
  <c r="Q249" i="101" s="1"/>
  <c r="P249" i="101" a="1"/>
  <c r="P249" i="101" s="1"/>
  <c r="O249" i="101" a="1"/>
  <c r="O249" i="101" s="1"/>
  <c r="N249" i="101" a="1"/>
  <c r="N249" i="101" s="1"/>
  <c r="M249" i="101" a="1"/>
  <c r="M249" i="101" s="1"/>
  <c r="L249" i="101" a="1"/>
  <c r="L249" i="101" s="1"/>
  <c r="K249" i="101" a="1"/>
  <c r="K249" i="101" s="1"/>
  <c r="J249" i="101" a="1"/>
  <c r="J249" i="101" s="1"/>
  <c r="I249" i="101" a="1"/>
  <c r="I249" i="101" s="1"/>
  <c r="H249" i="101" a="1"/>
  <c r="H249" i="101" s="1"/>
  <c r="G249" i="101" a="1"/>
  <c r="G249" i="101" s="1"/>
  <c r="F249" i="101" a="1"/>
  <c r="F249" i="101" s="1"/>
  <c r="E249" i="101" a="1"/>
  <c r="E249" i="101" s="1"/>
  <c r="D249" i="101" a="1"/>
  <c r="D249" i="101" s="1"/>
  <c r="BV248" i="101" a="1"/>
  <c r="BV248" i="101" s="1"/>
  <c r="BU248" i="101" a="1"/>
  <c r="BU248" i="101" s="1"/>
  <c r="BT248" i="101" a="1"/>
  <c r="BT248" i="101" s="1"/>
  <c r="BS248" i="101" a="1"/>
  <c r="BS248" i="101" s="1"/>
  <c r="BR248" i="101" a="1"/>
  <c r="BR248" i="101" s="1"/>
  <c r="BQ248" i="101" a="1"/>
  <c r="BQ248" i="101" s="1"/>
  <c r="BP248" i="101" a="1"/>
  <c r="BP248" i="101" s="1"/>
  <c r="BO248" i="101" a="1"/>
  <c r="BO248" i="101" s="1"/>
  <c r="BN248" i="101" a="1"/>
  <c r="BN248" i="101" s="1"/>
  <c r="BM248" i="101" a="1"/>
  <c r="BM248" i="101" s="1"/>
  <c r="BL248" i="101" a="1"/>
  <c r="BL248" i="101" s="1"/>
  <c r="BK248" i="101" a="1"/>
  <c r="BK248" i="101" s="1"/>
  <c r="BJ248" i="101" a="1"/>
  <c r="BJ248" i="101" s="1"/>
  <c r="BI248" i="101" a="1"/>
  <c r="BI248" i="101" s="1"/>
  <c r="BH248" i="101" a="1"/>
  <c r="BH248" i="101" s="1"/>
  <c r="BG248" i="101" a="1"/>
  <c r="BG248" i="101" s="1"/>
  <c r="BF248" i="101" a="1"/>
  <c r="BF248" i="101" s="1"/>
  <c r="BE248" i="101" a="1"/>
  <c r="BE248" i="101" s="1"/>
  <c r="BD248" i="101" a="1"/>
  <c r="BD248" i="101" s="1"/>
  <c r="BC248" i="101" a="1"/>
  <c r="BC248" i="101" s="1"/>
  <c r="BB248" i="101" a="1"/>
  <c r="BB248" i="101" s="1"/>
  <c r="BA248" i="101" a="1"/>
  <c r="BA248" i="101" s="1"/>
  <c r="AZ248" i="101" a="1"/>
  <c r="AZ248" i="101" s="1"/>
  <c r="AY248" i="101" a="1"/>
  <c r="AY248" i="101" s="1"/>
  <c r="AX248" i="101" a="1"/>
  <c r="AX248" i="101" s="1"/>
  <c r="AW248" i="101" a="1"/>
  <c r="AW248" i="101" s="1"/>
  <c r="AV248" i="101" a="1"/>
  <c r="AV248" i="101" s="1"/>
  <c r="AU248" i="101" a="1"/>
  <c r="AU248" i="101" s="1"/>
  <c r="AT248" i="101" a="1"/>
  <c r="AT248" i="101" s="1"/>
  <c r="AS248" i="101" a="1"/>
  <c r="AS248" i="101" s="1"/>
  <c r="AR248" i="101" a="1"/>
  <c r="AR248" i="101" s="1"/>
  <c r="AQ248" i="101" a="1"/>
  <c r="AQ248" i="101" s="1"/>
  <c r="AP248" i="101" a="1"/>
  <c r="AP248" i="101" s="1"/>
  <c r="AO248" i="101" a="1"/>
  <c r="AO248" i="101" s="1"/>
  <c r="AN248" i="101" a="1"/>
  <c r="AN248" i="101" s="1"/>
  <c r="AM248" i="101" a="1"/>
  <c r="AM248" i="101" s="1"/>
  <c r="AL248" i="101" a="1"/>
  <c r="AL248" i="101" s="1"/>
  <c r="AK248" i="101" a="1"/>
  <c r="AK248" i="101" s="1"/>
  <c r="AJ248" i="101" a="1"/>
  <c r="AJ248" i="101" s="1"/>
  <c r="AI248" i="101" a="1"/>
  <c r="AI248" i="101" s="1"/>
  <c r="AH248" i="101" a="1"/>
  <c r="AH248" i="101" s="1"/>
  <c r="AG248" i="101" a="1"/>
  <c r="AG248" i="101" s="1"/>
  <c r="AF248" i="101" a="1"/>
  <c r="AF248" i="101" s="1"/>
  <c r="AE248" i="101" a="1"/>
  <c r="AE248" i="101" s="1"/>
  <c r="AD248" i="101" a="1"/>
  <c r="AD248" i="101" s="1"/>
  <c r="AC248" i="101" a="1"/>
  <c r="AC248" i="101" s="1"/>
  <c r="AB248" i="101" a="1"/>
  <c r="AB248" i="101" s="1"/>
  <c r="AA248" i="101" a="1"/>
  <c r="AA248" i="101" s="1"/>
  <c r="Z248" i="101" a="1"/>
  <c r="Z248" i="101" s="1"/>
  <c r="Y248" i="101" a="1"/>
  <c r="Y248" i="101" s="1"/>
  <c r="X248" i="101" a="1"/>
  <c r="X248" i="101" s="1"/>
  <c r="W248" i="101" a="1"/>
  <c r="W248" i="101" s="1"/>
  <c r="V248" i="101" a="1"/>
  <c r="V248" i="101" s="1"/>
  <c r="U248" i="101" a="1"/>
  <c r="U248" i="101" s="1"/>
  <c r="T248" i="101" a="1"/>
  <c r="T248" i="101" s="1"/>
  <c r="S248" i="101" a="1"/>
  <c r="S248" i="101" s="1"/>
  <c r="R248" i="101" a="1"/>
  <c r="R248" i="101" s="1"/>
  <c r="Q248" i="101" a="1"/>
  <c r="Q248" i="101" s="1"/>
  <c r="P248" i="101" a="1"/>
  <c r="P248" i="101" s="1"/>
  <c r="O248" i="101" a="1"/>
  <c r="O248" i="101" s="1"/>
  <c r="N248" i="101" a="1"/>
  <c r="N248" i="101" s="1"/>
  <c r="M248" i="101" a="1"/>
  <c r="M248" i="101" s="1"/>
  <c r="L248" i="101" a="1"/>
  <c r="L248" i="101" s="1"/>
  <c r="K248" i="101" a="1"/>
  <c r="K248" i="101" s="1"/>
  <c r="J248" i="101" a="1"/>
  <c r="J248" i="101" s="1"/>
  <c r="I248" i="101" a="1"/>
  <c r="I248" i="101" s="1"/>
  <c r="H248" i="101" a="1"/>
  <c r="H248" i="101" s="1"/>
  <c r="G248" i="101" a="1"/>
  <c r="G248" i="101" s="1"/>
  <c r="F248" i="101" a="1"/>
  <c r="F248" i="101" s="1"/>
  <c r="E248" i="101" a="1"/>
  <c r="E248" i="101" s="1"/>
  <c r="D248" i="101" a="1"/>
  <c r="D248" i="101" s="1"/>
  <c r="BV247" i="101" a="1"/>
  <c r="BV247" i="101" s="1"/>
  <c r="BU247" i="101" a="1"/>
  <c r="BU247" i="101" s="1"/>
  <c r="BT247" i="101" a="1"/>
  <c r="BT247" i="101" s="1"/>
  <c r="BS247" i="101" a="1"/>
  <c r="BS247" i="101" s="1"/>
  <c r="BR247" i="101" a="1"/>
  <c r="BR247" i="101" s="1"/>
  <c r="BQ247" i="101" a="1"/>
  <c r="BQ247" i="101" s="1"/>
  <c r="BP247" i="101" a="1"/>
  <c r="BP247" i="101" s="1"/>
  <c r="BO247" i="101" a="1"/>
  <c r="BO247" i="101" s="1"/>
  <c r="BN247" i="101" a="1"/>
  <c r="BN247" i="101" s="1"/>
  <c r="BM247" i="101" a="1"/>
  <c r="BM247" i="101" s="1"/>
  <c r="BL247" i="101" a="1"/>
  <c r="BL247" i="101" s="1"/>
  <c r="BK247" i="101" a="1"/>
  <c r="BK247" i="101" s="1"/>
  <c r="BJ247" i="101" a="1"/>
  <c r="BJ247" i="101" s="1"/>
  <c r="BI247" i="101" a="1"/>
  <c r="BI247" i="101" s="1"/>
  <c r="BH247" i="101" a="1"/>
  <c r="BH247" i="101" s="1"/>
  <c r="BG247" i="101" a="1"/>
  <c r="BG247" i="101" s="1"/>
  <c r="BF247" i="101" a="1"/>
  <c r="BF247" i="101" s="1"/>
  <c r="BE247" i="101" a="1"/>
  <c r="BE247" i="101" s="1"/>
  <c r="BD247" i="101" a="1"/>
  <c r="BD247" i="101" s="1"/>
  <c r="BC247" i="101" a="1"/>
  <c r="BC247" i="101" s="1"/>
  <c r="BB247" i="101" a="1"/>
  <c r="BB247" i="101" s="1"/>
  <c r="BA247" i="101" a="1"/>
  <c r="BA247" i="101" s="1"/>
  <c r="AZ247" i="101" a="1"/>
  <c r="AZ247" i="101" s="1"/>
  <c r="AY247" i="101" a="1"/>
  <c r="AY247" i="101" s="1"/>
  <c r="AX247" i="101" a="1"/>
  <c r="AX247" i="101" s="1"/>
  <c r="AW247" i="101" a="1"/>
  <c r="AW247" i="101" s="1"/>
  <c r="AV247" i="101" a="1"/>
  <c r="AV247" i="101" s="1"/>
  <c r="AU247" i="101" a="1"/>
  <c r="AU247" i="101" s="1"/>
  <c r="AT247" i="101" a="1"/>
  <c r="AT247" i="101" s="1"/>
  <c r="AS247" i="101" a="1"/>
  <c r="AS247" i="101" s="1"/>
  <c r="AR247" i="101" a="1"/>
  <c r="AR247" i="101" s="1"/>
  <c r="AQ247" i="101" a="1"/>
  <c r="AQ247" i="101" s="1"/>
  <c r="AP247" i="101" a="1"/>
  <c r="AP247" i="101" s="1"/>
  <c r="AO247" i="101" a="1"/>
  <c r="AO247" i="101" s="1"/>
  <c r="AN247" i="101" a="1"/>
  <c r="AN247" i="101" s="1"/>
  <c r="AM247" i="101" a="1"/>
  <c r="AM247" i="101" s="1"/>
  <c r="AL247" i="101" a="1"/>
  <c r="AL247" i="101" s="1"/>
  <c r="AK247" i="101" a="1"/>
  <c r="AK247" i="101" s="1"/>
  <c r="AJ247" i="101" a="1"/>
  <c r="AJ247" i="101" s="1"/>
  <c r="AI247" i="101" a="1"/>
  <c r="AI247" i="101" s="1"/>
  <c r="AH247" i="101" a="1"/>
  <c r="AH247" i="101" s="1"/>
  <c r="AG247" i="101" a="1"/>
  <c r="AG247" i="101" s="1"/>
  <c r="AF247" i="101" a="1"/>
  <c r="AF247" i="101" s="1"/>
  <c r="AE247" i="101" a="1"/>
  <c r="AE247" i="101" s="1"/>
  <c r="AD247" i="101" a="1"/>
  <c r="AD247" i="101" s="1"/>
  <c r="AC247" i="101" a="1"/>
  <c r="AC247" i="101" s="1"/>
  <c r="AB247" i="101" a="1"/>
  <c r="AB247" i="101" s="1"/>
  <c r="AA247" i="101" a="1"/>
  <c r="AA247" i="101" s="1"/>
  <c r="Z247" i="101" a="1"/>
  <c r="Z247" i="101" s="1"/>
  <c r="Y247" i="101" a="1"/>
  <c r="Y247" i="101" s="1"/>
  <c r="X247" i="101" a="1"/>
  <c r="X247" i="101" s="1"/>
  <c r="W247" i="101" a="1"/>
  <c r="W247" i="101" s="1"/>
  <c r="V247" i="101" a="1"/>
  <c r="V247" i="101" s="1"/>
  <c r="U247" i="101" a="1"/>
  <c r="U247" i="101" s="1"/>
  <c r="T247" i="101" a="1"/>
  <c r="T247" i="101" s="1"/>
  <c r="S247" i="101" a="1"/>
  <c r="S247" i="101" s="1"/>
  <c r="R247" i="101" a="1"/>
  <c r="R247" i="101" s="1"/>
  <c r="Q247" i="101" a="1"/>
  <c r="Q247" i="101" s="1"/>
  <c r="P247" i="101" a="1"/>
  <c r="P247" i="101" s="1"/>
  <c r="O247" i="101" a="1"/>
  <c r="O247" i="101" s="1"/>
  <c r="N247" i="101" a="1"/>
  <c r="N247" i="101" s="1"/>
  <c r="M247" i="101" a="1"/>
  <c r="M247" i="101" s="1"/>
  <c r="L247" i="101" a="1"/>
  <c r="L247" i="101" s="1"/>
  <c r="K247" i="101" a="1"/>
  <c r="K247" i="101" s="1"/>
  <c r="J247" i="101" a="1"/>
  <c r="J247" i="101" s="1"/>
  <c r="I247" i="101" a="1"/>
  <c r="I247" i="101" s="1"/>
  <c r="H247" i="101" a="1"/>
  <c r="H247" i="101" s="1"/>
  <c r="G247" i="101" a="1"/>
  <c r="G247" i="101" s="1"/>
  <c r="F247" i="101" a="1"/>
  <c r="F247" i="101" s="1"/>
  <c r="E247" i="101" a="1"/>
  <c r="E247" i="101" s="1"/>
  <c r="D247" i="101" a="1"/>
  <c r="D247" i="101" s="1"/>
  <c r="BV246" i="101" a="1"/>
  <c r="BV246" i="101" s="1"/>
  <c r="BU246" i="101" a="1"/>
  <c r="BU246" i="101" s="1"/>
  <c r="BT246" i="101" a="1"/>
  <c r="BT246" i="101" s="1"/>
  <c r="BS246" i="101" a="1"/>
  <c r="BS246" i="101" s="1"/>
  <c r="BR246" i="101" a="1"/>
  <c r="BR246" i="101" s="1"/>
  <c r="BQ246" i="101" a="1"/>
  <c r="BQ246" i="101" s="1"/>
  <c r="BP246" i="101" a="1"/>
  <c r="BP246" i="101" s="1"/>
  <c r="BO246" i="101" a="1"/>
  <c r="BO246" i="101" s="1"/>
  <c r="BN246" i="101" a="1"/>
  <c r="BN246" i="101" s="1"/>
  <c r="BM246" i="101" a="1"/>
  <c r="BM246" i="101" s="1"/>
  <c r="BL246" i="101" a="1"/>
  <c r="BL246" i="101" s="1"/>
  <c r="BK246" i="101" a="1"/>
  <c r="BK246" i="101" s="1"/>
  <c r="BJ246" i="101" a="1"/>
  <c r="BJ246" i="101" s="1"/>
  <c r="BI246" i="101" a="1"/>
  <c r="BI246" i="101" s="1"/>
  <c r="BH246" i="101" a="1"/>
  <c r="BH246" i="101" s="1"/>
  <c r="BG246" i="101" a="1"/>
  <c r="BG246" i="101" s="1"/>
  <c r="BF246" i="101" a="1"/>
  <c r="BF246" i="101" s="1"/>
  <c r="BE246" i="101" a="1"/>
  <c r="BE246" i="101" s="1"/>
  <c r="BD246" i="101" a="1"/>
  <c r="BD246" i="101" s="1"/>
  <c r="BC246" i="101" a="1"/>
  <c r="BC246" i="101" s="1"/>
  <c r="BB246" i="101" a="1"/>
  <c r="BB246" i="101" s="1"/>
  <c r="BA246" i="101" a="1"/>
  <c r="BA246" i="101" s="1"/>
  <c r="AZ246" i="101" a="1"/>
  <c r="AZ246" i="101" s="1"/>
  <c r="AY246" i="101" a="1"/>
  <c r="AY246" i="101" s="1"/>
  <c r="AX246" i="101" a="1"/>
  <c r="AX246" i="101" s="1"/>
  <c r="AW246" i="101" a="1"/>
  <c r="AW246" i="101" s="1"/>
  <c r="AV246" i="101" a="1"/>
  <c r="AV246" i="101" s="1"/>
  <c r="AU246" i="101" a="1"/>
  <c r="AU246" i="101" s="1"/>
  <c r="AT246" i="101" a="1"/>
  <c r="AT246" i="101" s="1"/>
  <c r="AS246" i="101" a="1"/>
  <c r="AS246" i="101" s="1"/>
  <c r="AR246" i="101" a="1"/>
  <c r="AR246" i="101" s="1"/>
  <c r="AQ246" i="101" a="1"/>
  <c r="AQ246" i="101" s="1"/>
  <c r="AP246" i="101" a="1"/>
  <c r="AP246" i="101" s="1"/>
  <c r="AO246" i="101" a="1"/>
  <c r="AO246" i="101" s="1"/>
  <c r="AN246" i="101" a="1"/>
  <c r="AN246" i="101" s="1"/>
  <c r="AM246" i="101" a="1"/>
  <c r="AM246" i="101" s="1"/>
  <c r="AL246" i="101" a="1"/>
  <c r="AL246" i="101" s="1"/>
  <c r="AK246" i="101" a="1"/>
  <c r="AK246" i="101" s="1"/>
  <c r="AJ246" i="101" a="1"/>
  <c r="AJ246" i="101" s="1"/>
  <c r="AI246" i="101" a="1"/>
  <c r="AI246" i="101" s="1"/>
  <c r="AH246" i="101" a="1"/>
  <c r="AH246" i="101" s="1"/>
  <c r="AG246" i="101" a="1"/>
  <c r="AG246" i="101" s="1"/>
  <c r="AF246" i="101" a="1"/>
  <c r="AF246" i="101" s="1"/>
  <c r="AE246" i="101" a="1"/>
  <c r="AE246" i="101" s="1"/>
  <c r="AD246" i="101" a="1"/>
  <c r="AD246" i="101" s="1"/>
  <c r="AC246" i="101" a="1"/>
  <c r="AC246" i="101" s="1"/>
  <c r="AB246" i="101" a="1"/>
  <c r="AB246" i="101" s="1"/>
  <c r="AA246" i="101" a="1"/>
  <c r="AA246" i="101" s="1"/>
  <c r="Z246" i="101" a="1"/>
  <c r="Z246" i="101" s="1"/>
  <c r="Y246" i="101" a="1"/>
  <c r="Y246" i="101" s="1"/>
  <c r="X246" i="101" a="1"/>
  <c r="X246" i="101" s="1"/>
  <c r="W246" i="101" a="1"/>
  <c r="W246" i="101" s="1"/>
  <c r="V246" i="101" a="1"/>
  <c r="V246" i="101" s="1"/>
  <c r="U246" i="101" a="1"/>
  <c r="U246" i="101" s="1"/>
  <c r="T246" i="101" a="1"/>
  <c r="T246" i="101" s="1"/>
  <c r="S246" i="101" a="1"/>
  <c r="S246" i="101" s="1"/>
  <c r="R246" i="101" a="1"/>
  <c r="R246" i="101" s="1"/>
  <c r="Q246" i="101" a="1"/>
  <c r="Q246" i="101" s="1"/>
  <c r="P246" i="101" a="1"/>
  <c r="P246" i="101" s="1"/>
  <c r="O246" i="101" a="1"/>
  <c r="O246" i="101" s="1"/>
  <c r="N246" i="101" a="1"/>
  <c r="N246" i="101" s="1"/>
  <c r="M246" i="101" a="1"/>
  <c r="M246" i="101" s="1"/>
  <c r="L246" i="101" a="1"/>
  <c r="L246" i="101" s="1"/>
  <c r="K246" i="101" a="1"/>
  <c r="K246" i="101" s="1"/>
  <c r="J246" i="101" a="1"/>
  <c r="J246" i="101" s="1"/>
  <c r="I246" i="101" a="1"/>
  <c r="I246" i="101" s="1"/>
  <c r="H246" i="101" a="1"/>
  <c r="H246" i="101" s="1"/>
  <c r="G246" i="101" a="1"/>
  <c r="G246" i="101" s="1"/>
  <c r="F246" i="101" a="1"/>
  <c r="F246" i="101" s="1"/>
  <c r="E246" i="101" a="1"/>
  <c r="E246" i="101" s="1"/>
  <c r="D246" i="101" a="1"/>
  <c r="D246" i="101" s="1"/>
  <c r="BV245" i="101" a="1"/>
  <c r="BV245" i="101" s="1"/>
  <c r="BU245" i="101" a="1"/>
  <c r="BU245" i="101" s="1"/>
  <c r="BT245" i="101" a="1"/>
  <c r="BT245" i="101" s="1"/>
  <c r="BS245" i="101" a="1"/>
  <c r="BS245" i="101" s="1"/>
  <c r="BR245" i="101" a="1"/>
  <c r="BR245" i="101" s="1"/>
  <c r="BQ245" i="101" a="1"/>
  <c r="BQ245" i="101" s="1"/>
  <c r="BP245" i="101" a="1"/>
  <c r="BP245" i="101" s="1"/>
  <c r="BO245" i="101" a="1"/>
  <c r="BO245" i="101" s="1"/>
  <c r="BN245" i="101" a="1"/>
  <c r="BN245" i="101" s="1"/>
  <c r="BM245" i="101" a="1"/>
  <c r="BM245" i="101" s="1"/>
  <c r="BL245" i="101" a="1"/>
  <c r="BL245" i="101" s="1"/>
  <c r="BK245" i="101" a="1"/>
  <c r="BK245" i="101" s="1"/>
  <c r="BJ245" i="101" a="1"/>
  <c r="BJ245" i="101" s="1"/>
  <c r="BI245" i="101" a="1"/>
  <c r="BI245" i="101" s="1"/>
  <c r="BH245" i="101" a="1"/>
  <c r="BH245" i="101" s="1"/>
  <c r="BG245" i="101" a="1"/>
  <c r="BG245" i="101" s="1"/>
  <c r="BF245" i="101" a="1"/>
  <c r="BF245" i="101" s="1"/>
  <c r="BE245" i="101" a="1"/>
  <c r="BE245" i="101" s="1"/>
  <c r="BD245" i="101" a="1"/>
  <c r="BD245" i="101" s="1"/>
  <c r="BC245" i="101" a="1"/>
  <c r="BC245" i="101" s="1"/>
  <c r="BB245" i="101" a="1"/>
  <c r="BB245" i="101" s="1"/>
  <c r="BA245" i="101" a="1"/>
  <c r="BA245" i="101" s="1"/>
  <c r="AZ245" i="101" a="1"/>
  <c r="AZ245" i="101" s="1"/>
  <c r="AY245" i="101" a="1"/>
  <c r="AY245" i="101" s="1"/>
  <c r="AX245" i="101" a="1"/>
  <c r="AX245" i="101" s="1"/>
  <c r="AW245" i="101" a="1"/>
  <c r="AW245" i="101" s="1"/>
  <c r="AV245" i="101" a="1"/>
  <c r="AV245" i="101" s="1"/>
  <c r="AU245" i="101" a="1"/>
  <c r="AU245" i="101" s="1"/>
  <c r="AT245" i="101" a="1"/>
  <c r="AT245" i="101" s="1"/>
  <c r="AS245" i="101" a="1"/>
  <c r="AS245" i="101" s="1"/>
  <c r="AR245" i="101" a="1"/>
  <c r="AR245" i="101" s="1"/>
  <c r="AQ245" i="101" a="1"/>
  <c r="AQ245" i="101" s="1"/>
  <c r="AP245" i="101" a="1"/>
  <c r="AP245" i="101" s="1"/>
  <c r="AO245" i="101" a="1"/>
  <c r="AO245" i="101" s="1"/>
  <c r="AN245" i="101" a="1"/>
  <c r="AN245" i="101" s="1"/>
  <c r="AM245" i="101" a="1"/>
  <c r="AM245" i="101" s="1"/>
  <c r="AL245" i="101" a="1"/>
  <c r="AL245" i="101" s="1"/>
  <c r="AK245" i="101" a="1"/>
  <c r="AK245" i="101" s="1"/>
  <c r="AJ245" i="101" a="1"/>
  <c r="AJ245" i="101" s="1"/>
  <c r="AI245" i="101" a="1"/>
  <c r="AI245" i="101" s="1"/>
  <c r="AH245" i="101" a="1"/>
  <c r="AH245" i="101" s="1"/>
  <c r="AG245" i="101" a="1"/>
  <c r="AG245" i="101" s="1"/>
  <c r="AF245" i="101" a="1"/>
  <c r="AF245" i="101" s="1"/>
  <c r="AE245" i="101" a="1"/>
  <c r="AE245" i="101" s="1"/>
  <c r="AD245" i="101" a="1"/>
  <c r="AD245" i="101" s="1"/>
  <c r="AC245" i="101" a="1"/>
  <c r="AC245" i="101" s="1"/>
  <c r="AB245" i="101" a="1"/>
  <c r="AB245" i="101" s="1"/>
  <c r="AA245" i="101" a="1"/>
  <c r="AA245" i="101" s="1"/>
  <c r="Z245" i="101" a="1"/>
  <c r="Z245" i="101" s="1"/>
  <c r="Y245" i="101" a="1"/>
  <c r="Y245" i="101" s="1"/>
  <c r="X245" i="101" a="1"/>
  <c r="X245" i="101" s="1"/>
  <c r="W245" i="101" a="1"/>
  <c r="W245" i="101" s="1"/>
  <c r="V245" i="101" a="1"/>
  <c r="V245" i="101" s="1"/>
  <c r="U245" i="101" a="1"/>
  <c r="U245" i="101" s="1"/>
  <c r="T245" i="101" a="1"/>
  <c r="T245" i="101" s="1"/>
  <c r="S245" i="101" a="1"/>
  <c r="S245" i="101" s="1"/>
  <c r="R245" i="101" a="1"/>
  <c r="R245" i="101" s="1"/>
  <c r="Q245" i="101" a="1"/>
  <c r="Q245" i="101" s="1"/>
  <c r="P245" i="101" a="1"/>
  <c r="P245" i="101" s="1"/>
  <c r="O245" i="101" a="1"/>
  <c r="O245" i="101" s="1"/>
  <c r="N245" i="101" a="1"/>
  <c r="N245" i="101" s="1"/>
  <c r="M245" i="101" a="1"/>
  <c r="M245" i="101" s="1"/>
  <c r="L245" i="101" a="1"/>
  <c r="L245" i="101" s="1"/>
  <c r="K245" i="101" a="1"/>
  <c r="K245" i="101" s="1"/>
  <c r="J245" i="101" a="1"/>
  <c r="J245" i="101" s="1"/>
  <c r="I245" i="101" a="1"/>
  <c r="I245" i="101" s="1"/>
  <c r="H245" i="101" a="1"/>
  <c r="H245" i="101" s="1"/>
  <c r="G245" i="101" a="1"/>
  <c r="G245" i="101" s="1"/>
  <c r="F245" i="101" a="1"/>
  <c r="F245" i="101" s="1"/>
  <c r="E245" i="101" a="1"/>
  <c r="E245" i="101" s="1"/>
  <c r="D245" i="101" a="1"/>
  <c r="D245" i="101" s="1"/>
  <c r="BV242" i="101" a="1"/>
  <c r="BV242" i="101" s="1"/>
  <c r="BU242" i="101" a="1"/>
  <c r="BU242" i="101" s="1"/>
  <c r="BT242" i="101" a="1"/>
  <c r="BT242" i="101" s="1"/>
  <c r="BS242" i="101" a="1"/>
  <c r="BS242" i="101" s="1"/>
  <c r="BR242" i="101" a="1"/>
  <c r="BR242" i="101" s="1"/>
  <c r="BQ242" i="101" a="1"/>
  <c r="BQ242" i="101" s="1"/>
  <c r="BP242" i="101" a="1"/>
  <c r="BP242" i="101" s="1"/>
  <c r="BO242" i="101" a="1"/>
  <c r="BO242" i="101" s="1"/>
  <c r="BN242" i="101" a="1"/>
  <c r="BN242" i="101" s="1"/>
  <c r="BM242" i="101" a="1"/>
  <c r="BM242" i="101" s="1"/>
  <c r="BL242" i="101" a="1"/>
  <c r="BL242" i="101" s="1"/>
  <c r="BK242" i="101" a="1"/>
  <c r="BK242" i="101" s="1"/>
  <c r="BJ242" i="101" a="1"/>
  <c r="BJ242" i="101" s="1"/>
  <c r="BI242" i="101" a="1"/>
  <c r="BI242" i="101" s="1"/>
  <c r="BH242" i="101" a="1"/>
  <c r="BH242" i="101" s="1"/>
  <c r="BG242" i="101" a="1"/>
  <c r="BG242" i="101" s="1"/>
  <c r="BF242" i="101" a="1"/>
  <c r="BF242" i="101" s="1"/>
  <c r="BE242" i="101" a="1"/>
  <c r="BE242" i="101" s="1"/>
  <c r="BD242" i="101" a="1"/>
  <c r="BD242" i="101" s="1"/>
  <c r="BC242" i="101" a="1"/>
  <c r="BC242" i="101" s="1"/>
  <c r="BB242" i="101" a="1"/>
  <c r="BB242" i="101" s="1"/>
  <c r="BA242" i="101" a="1"/>
  <c r="BA242" i="101" s="1"/>
  <c r="AZ242" i="101" a="1"/>
  <c r="AZ242" i="101" s="1"/>
  <c r="AY242" i="101" a="1"/>
  <c r="AY242" i="101" s="1"/>
  <c r="AX242" i="101" a="1"/>
  <c r="AX242" i="101" s="1"/>
  <c r="AW242" i="101" a="1"/>
  <c r="AW242" i="101" s="1"/>
  <c r="AV242" i="101" a="1"/>
  <c r="AV242" i="101" s="1"/>
  <c r="AU242" i="101" a="1"/>
  <c r="AU242" i="101" s="1"/>
  <c r="AT242" i="101" a="1"/>
  <c r="AT242" i="101" s="1"/>
  <c r="AS242" i="101" a="1"/>
  <c r="AS242" i="101" s="1"/>
  <c r="AR242" i="101" a="1"/>
  <c r="AR242" i="101" s="1"/>
  <c r="AQ242" i="101" a="1"/>
  <c r="AQ242" i="101" s="1"/>
  <c r="AP242" i="101" a="1"/>
  <c r="AP242" i="101" s="1"/>
  <c r="AO242" i="101" a="1"/>
  <c r="AO242" i="101" s="1"/>
  <c r="AN242" i="101" a="1"/>
  <c r="AN242" i="101" s="1"/>
  <c r="AM242" i="101" a="1"/>
  <c r="AM242" i="101" s="1"/>
  <c r="AL242" i="101" a="1"/>
  <c r="AL242" i="101" s="1"/>
  <c r="AK242" i="101" a="1"/>
  <c r="AK242" i="101" s="1"/>
  <c r="AJ242" i="101" a="1"/>
  <c r="AJ242" i="101" s="1"/>
  <c r="AI242" i="101" a="1"/>
  <c r="AI242" i="101" s="1"/>
  <c r="AH242" i="101" a="1"/>
  <c r="AH242" i="101" s="1"/>
  <c r="AG242" i="101" a="1"/>
  <c r="AG242" i="101" s="1"/>
  <c r="AF242" i="101" a="1"/>
  <c r="AF242" i="101" s="1"/>
  <c r="AE242" i="101" a="1"/>
  <c r="AE242" i="101" s="1"/>
  <c r="AD242" i="101" a="1"/>
  <c r="AD242" i="101" s="1"/>
  <c r="AC242" i="101" a="1"/>
  <c r="AC242" i="101" s="1"/>
  <c r="AB242" i="101" a="1"/>
  <c r="AB242" i="101" s="1"/>
  <c r="AA242" i="101" a="1"/>
  <c r="AA242" i="101" s="1"/>
  <c r="Z242" i="101" a="1"/>
  <c r="Z242" i="101" s="1"/>
  <c r="Y242" i="101" a="1"/>
  <c r="Y242" i="101" s="1"/>
  <c r="X242" i="101" a="1"/>
  <c r="X242" i="101" s="1"/>
  <c r="W242" i="101" a="1"/>
  <c r="W242" i="101" s="1"/>
  <c r="V242" i="101" a="1"/>
  <c r="V242" i="101" s="1"/>
  <c r="U242" i="101" a="1"/>
  <c r="U242" i="101" s="1"/>
  <c r="T242" i="101" a="1"/>
  <c r="T242" i="101" s="1"/>
  <c r="S242" i="101" a="1"/>
  <c r="S242" i="101" s="1"/>
  <c r="R242" i="101" a="1"/>
  <c r="R242" i="101" s="1"/>
  <c r="Q242" i="101" a="1"/>
  <c r="Q242" i="101" s="1"/>
  <c r="P242" i="101" a="1"/>
  <c r="P242" i="101" s="1"/>
  <c r="O242" i="101" a="1"/>
  <c r="O242" i="101" s="1"/>
  <c r="N242" i="101" a="1"/>
  <c r="N242" i="101" s="1"/>
  <c r="M242" i="101" a="1"/>
  <c r="M242" i="101" s="1"/>
  <c r="L242" i="101" a="1"/>
  <c r="L242" i="101" s="1"/>
  <c r="K242" i="101" a="1"/>
  <c r="K242" i="101" s="1"/>
  <c r="J242" i="101" a="1"/>
  <c r="J242" i="101" s="1"/>
  <c r="I242" i="101" a="1"/>
  <c r="I242" i="101" s="1"/>
  <c r="H242" i="101" a="1"/>
  <c r="H242" i="101" s="1"/>
  <c r="G242" i="101" a="1"/>
  <c r="G242" i="101" s="1"/>
  <c r="F242" i="101" a="1"/>
  <c r="F242" i="101" s="1"/>
  <c r="E242" i="101" a="1"/>
  <c r="E242" i="101" s="1"/>
  <c r="D242" i="101" a="1"/>
  <c r="D242" i="101" s="1"/>
  <c r="BV240" i="101" a="1"/>
  <c r="BV240" i="101" s="1"/>
  <c r="BU240" i="101" a="1"/>
  <c r="BU240" i="101" s="1"/>
  <c r="BT240" i="101" a="1"/>
  <c r="BT240" i="101" s="1"/>
  <c r="BS240" i="101" a="1"/>
  <c r="BS240" i="101" s="1"/>
  <c r="BR240" i="101" a="1"/>
  <c r="BR240" i="101" s="1"/>
  <c r="BQ240" i="101" a="1"/>
  <c r="BQ240" i="101" s="1"/>
  <c r="BP240" i="101" a="1"/>
  <c r="BP240" i="101" s="1"/>
  <c r="BO240" i="101" a="1"/>
  <c r="BO240" i="101" s="1"/>
  <c r="BN240" i="101" a="1"/>
  <c r="BN240" i="101" s="1"/>
  <c r="BM240" i="101" a="1"/>
  <c r="BM240" i="101" s="1"/>
  <c r="BL240" i="101" a="1"/>
  <c r="BL240" i="101" s="1"/>
  <c r="BK240" i="101" a="1"/>
  <c r="BK240" i="101" s="1"/>
  <c r="BJ240" i="101" a="1"/>
  <c r="BJ240" i="101" s="1"/>
  <c r="BI240" i="101" a="1"/>
  <c r="BI240" i="101" s="1"/>
  <c r="BH240" i="101" a="1"/>
  <c r="BH240" i="101" s="1"/>
  <c r="BG240" i="101" a="1"/>
  <c r="BG240" i="101" s="1"/>
  <c r="BF240" i="101" a="1"/>
  <c r="BF240" i="101" s="1"/>
  <c r="BE240" i="101" a="1"/>
  <c r="BE240" i="101" s="1"/>
  <c r="BD240" i="101" a="1"/>
  <c r="BD240" i="101" s="1"/>
  <c r="BC240" i="101" a="1"/>
  <c r="BC240" i="101" s="1"/>
  <c r="BB240" i="101" a="1"/>
  <c r="BB240" i="101" s="1"/>
  <c r="BA240" i="101" a="1"/>
  <c r="BA240" i="101" s="1"/>
  <c r="AZ240" i="101" a="1"/>
  <c r="AZ240" i="101" s="1"/>
  <c r="AY240" i="101" a="1"/>
  <c r="AY240" i="101" s="1"/>
  <c r="AX240" i="101" a="1"/>
  <c r="AX240" i="101" s="1"/>
  <c r="AW240" i="101" a="1"/>
  <c r="AW240" i="101" s="1"/>
  <c r="AV240" i="101" a="1"/>
  <c r="AV240" i="101" s="1"/>
  <c r="AU240" i="101" a="1"/>
  <c r="AU240" i="101" s="1"/>
  <c r="AT240" i="101" a="1"/>
  <c r="AT240" i="101" s="1"/>
  <c r="AS240" i="101" a="1"/>
  <c r="AS240" i="101" s="1"/>
  <c r="AR240" i="101" a="1"/>
  <c r="AR240" i="101" s="1"/>
  <c r="AQ240" i="101" a="1"/>
  <c r="AQ240" i="101" s="1"/>
  <c r="AP240" i="101" a="1"/>
  <c r="AP240" i="101" s="1"/>
  <c r="AO240" i="101" a="1"/>
  <c r="AO240" i="101" s="1"/>
  <c r="AN240" i="101" a="1"/>
  <c r="AN240" i="101" s="1"/>
  <c r="AM240" i="101" a="1"/>
  <c r="AM240" i="101" s="1"/>
  <c r="AL240" i="101" a="1"/>
  <c r="AL240" i="101" s="1"/>
  <c r="AK240" i="101" a="1"/>
  <c r="AK240" i="101" s="1"/>
  <c r="AJ240" i="101" a="1"/>
  <c r="AJ240" i="101" s="1"/>
  <c r="AI240" i="101" a="1"/>
  <c r="AI240" i="101" s="1"/>
  <c r="AH240" i="101" a="1"/>
  <c r="AH240" i="101" s="1"/>
  <c r="AG240" i="101" a="1"/>
  <c r="AG240" i="101" s="1"/>
  <c r="AF240" i="101" a="1"/>
  <c r="AF240" i="101" s="1"/>
  <c r="AE240" i="101" a="1"/>
  <c r="AE240" i="101" s="1"/>
  <c r="AD240" i="101" a="1"/>
  <c r="AD240" i="101" s="1"/>
  <c r="AC240" i="101" a="1"/>
  <c r="AC240" i="101" s="1"/>
  <c r="AB240" i="101" a="1"/>
  <c r="AB240" i="101" s="1"/>
  <c r="AA240" i="101" a="1"/>
  <c r="AA240" i="101" s="1"/>
  <c r="Z240" i="101" a="1"/>
  <c r="Z240" i="101" s="1"/>
  <c r="Y240" i="101" a="1"/>
  <c r="Y240" i="101" s="1"/>
  <c r="X240" i="101" a="1"/>
  <c r="X240" i="101" s="1"/>
  <c r="W240" i="101" a="1"/>
  <c r="W240" i="101" s="1"/>
  <c r="V240" i="101" a="1"/>
  <c r="V240" i="101" s="1"/>
  <c r="U240" i="101" a="1"/>
  <c r="U240" i="101" s="1"/>
  <c r="T240" i="101" a="1"/>
  <c r="T240" i="101" s="1"/>
  <c r="S240" i="101" a="1"/>
  <c r="S240" i="101" s="1"/>
  <c r="R240" i="101" a="1"/>
  <c r="R240" i="101" s="1"/>
  <c r="Q240" i="101" a="1"/>
  <c r="Q240" i="101" s="1"/>
  <c r="P240" i="101" a="1"/>
  <c r="P240" i="101" s="1"/>
  <c r="O240" i="101" a="1"/>
  <c r="O240" i="101" s="1"/>
  <c r="N240" i="101" a="1"/>
  <c r="N240" i="101" s="1"/>
  <c r="M240" i="101" a="1"/>
  <c r="M240" i="101" s="1"/>
  <c r="L240" i="101" a="1"/>
  <c r="L240" i="101" s="1"/>
  <c r="K240" i="101" a="1"/>
  <c r="K240" i="101" s="1"/>
  <c r="J240" i="101" a="1"/>
  <c r="J240" i="101" s="1"/>
  <c r="I240" i="101" a="1"/>
  <c r="I240" i="101" s="1"/>
  <c r="H240" i="101" a="1"/>
  <c r="H240" i="101" s="1"/>
  <c r="G240" i="101" a="1"/>
  <c r="G240" i="101" s="1"/>
  <c r="F240" i="101" a="1"/>
  <c r="F240" i="101" s="1"/>
  <c r="E240" i="101" a="1"/>
  <c r="E240" i="101" s="1"/>
  <c r="D240" i="101" a="1"/>
  <c r="D240" i="101" s="1"/>
  <c r="BV238" i="101" a="1"/>
  <c r="BV238" i="101" s="1"/>
  <c r="BU238" i="101" a="1"/>
  <c r="BU238" i="101" s="1"/>
  <c r="BT238" i="101" a="1"/>
  <c r="BT238" i="101" s="1"/>
  <c r="BS238" i="101" a="1"/>
  <c r="BS238" i="101" s="1"/>
  <c r="BR238" i="101" a="1"/>
  <c r="BR238" i="101" s="1"/>
  <c r="BQ238" i="101" a="1"/>
  <c r="BQ238" i="101" s="1"/>
  <c r="BP238" i="101" a="1"/>
  <c r="BP238" i="101" s="1"/>
  <c r="BO238" i="101" a="1"/>
  <c r="BO238" i="101" s="1"/>
  <c r="BN238" i="101" a="1"/>
  <c r="BN238" i="101" s="1"/>
  <c r="BM238" i="101" a="1"/>
  <c r="BM238" i="101" s="1"/>
  <c r="BL238" i="101" a="1"/>
  <c r="BL238" i="101" s="1"/>
  <c r="BK238" i="101" a="1"/>
  <c r="BK238" i="101" s="1"/>
  <c r="BJ238" i="101" a="1"/>
  <c r="BJ238" i="101" s="1"/>
  <c r="BI238" i="101" a="1"/>
  <c r="BI238" i="101" s="1"/>
  <c r="BH238" i="101" a="1"/>
  <c r="BH238" i="101" s="1"/>
  <c r="BG238" i="101" a="1"/>
  <c r="BG238" i="101" s="1"/>
  <c r="BF238" i="101" a="1"/>
  <c r="BF238" i="101" s="1"/>
  <c r="BE238" i="101" a="1"/>
  <c r="BE238" i="101" s="1"/>
  <c r="BD238" i="101" a="1"/>
  <c r="BD238" i="101" s="1"/>
  <c r="BC238" i="101" a="1"/>
  <c r="BC238" i="101" s="1"/>
  <c r="BB238" i="101" a="1"/>
  <c r="BB238" i="101" s="1"/>
  <c r="BA238" i="101" a="1"/>
  <c r="BA238" i="101" s="1"/>
  <c r="AZ238" i="101" a="1"/>
  <c r="AZ238" i="101" s="1"/>
  <c r="AY238" i="101" a="1"/>
  <c r="AY238" i="101" s="1"/>
  <c r="AX238" i="101" a="1"/>
  <c r="AX238" i="101" s="1"/>
  <c r="AW238" i="101" a="1"/>
  <c r="AW238" i="101" s="1"/>
  <c r="AV238" i="101" a="1"/>
  <c r="AV238" i="101" s="1"/>
  <c r="AU238" i="101" a="1"/>
  <c r="AU238" i="101" s="1"/>
  <c r="AT238" i="101" a="1"/>
  <c r="AT238" i="101" s="1"/>
  <c r="AS238" i="101" a="1"/>
  <c r="AS238" i="101" s="1"/>
  <c r="AR238" i="101" a="1"/>
  <c r="AR238" i="101" s="1"/>
  <c r="AQ238" i="101" a="1"/>
  <c r="AQ238" i="101" s="1"/>
  <c r="AP238" i="101" a="1"/>
  <c r="AP238" i="101" s="1"/>
  <c r="AO238" i="101" a="1"/>
  <c r="AO238" i="101" s="1"/>
  <c r="AN238" i="101" a="1"/>
  <c r="AN238" i="101" s="1"/>
  <c r="AM238" i="101" a="1"/>
  <c r="AM238" i="101" s="1"/>
  <c r="AL238" i="101" a="1"/>
  <c r="AL238" i="101" s="1"/>
  <c r="AK238" i="101" a="1"/>
  <c r="AK238" i="101" s="1"/>
  <c r="AJ238" i="101" a="1"/>
  <c r="AJ238" i="101" s="1"/>
  <c r="AI238" i="101" a="1"/>
  <c r="AI238" i="101" s="1"/>
  <c r="AH238" i="101" a="1"/>
  <c r="AH238" i="101" s="1"/>
  <c r="AG238" i="101" a="1"/>
  <c r="AG238" i="101" s="1"/>
  <c r="AF238" i="101" a="1"/>
  <c r="AF238" i="101" s="1"/>
  <c r="AE238" i="101" a="1"/>
  <c r="AE238" i="101" s="1"/>
  <c r="AD238" i="101" a="1"/>
  <c r="AD238" i="101" s="1"/>
  <c r="AC238" i="101" a="1"/>
  <c r="AC238" i="101" s="1"/>
  <c r="AB238" i="101" a="1"/>
  <c r="AB238" i="101" s="1"/>
  <c r="AA238" i="101" a="1"/>
  <c r="AA238" i="101" s="1"/>
  <c r="Z238" i="101" a="1"/>
  <c r="Z238" i="101" s="1"/>
  <c r="Y238" i="101" a="1"/>
  <c r="Y238" i="101" s="1"/>
  <c r="X238" i="101" a="1"/>
  <c r="X238" i="101" s="1"/>
  <c r="W238" i="101" a="1"/>
  <c r="W238" i="101" s="1"/>
  <c r="V238" i="101" a="1"/>
  <c r="V238" i="101" s="1"/>
  <c r="U238" i="101" a="1"/>
  <c r="U238" i="101" s="1"/>
  <c r="T238" i="101" a="1"/>
  <c r="T238" i="101" s="1"/>
  <c r="S238" i="101" a="1"/>
  <c r="S238" i="101" s="1"/>
  <c r="R238" i="101" a="1"/>
  <c r="R238" i="101" s="1"/>
  <c r="Q238" i="101" a="1"/>
  <c r="Q238" i="101" s="1"/>
  <c r="P238" i="101" a="1"/>
  <c r="P238" i="101" s="1"/>
  <c r="O238" i="101" a="1"/>
  <c r="O238" i="101" s="1"/>
  <c r="N238" i="101" a="1"/>
  <c r="N238" i="101" s="1"/>
  <c r="M238" i="101" a="1"/>
  <c r="M238" i="101" s="1"/>
  <c r="L238" i="101" a="1"/>
  <c r="L238" i="101" s="1"/>
  <c r="K238" i="101" a="1"/>
  <c r="K238" i="101" s="1"/>
  <c r="J238" i="101" a="1"/>
  <c r="J238" i="101" s="1"/>
  <c r="I238" i="101" a="1"/>
  <c r="I238" i="101" s="1"/>
  <c r="H238" i="101" a="1"/>
  <c r="H238" i="101" s="1"/>
  <c r="G238" i="101" a="1"/>
  <c r="G238" i="101" s="1"/>
  <c r="F238" i="101" a="1"/>
  <c r="F238" i="101" s="1"/>
  <c r="E238" i="101" a="1"/>
  <c r="E238" i="101" s="1"/>
  <c r="D238" i="101" a="1"/>
  <c r="D238" i="101" s="1"/>
  <c r="BV235" i="101" a="1"/>
  <c r="BV235" i="101" s="1"/>
  <c r="BU235" i="101" a="1"/>
  <c r="BU235" i="101" s="1"/>
  <c r="BT235" i="101" a="1"/>
  <c r="BT235" i="101" s="1"/>
  <c r="BS235" i="101" a="1"/>
  <c r="BS235" i="101" s="1"/>
  <c r="BR235" i="101" a="1"/>
  <c r="BR235" i="101" s="1"/>
  <c r="BQ235" i="101" a="1"/>
  <c r="BQ235" i="101" s="1"/>
  <c r="BP235" i="101" a="1"/>
  <c r="BP235" i="101" s="1"/>
  <c r="BO235" i="101" a="1"/>
  <c r="BO235" i="101" s="1"/>
  <c r="BN235" i="101" a="1"/>
  <c r="BN235" i="101" s="1"/>
  <c r="BM235" i="101" a="1"/>
  <c r="BM235" i="101" s="1"/>
  <c r="BL235" i="101" a="1"/>
  <c r="BL235" i="101" s="1"/>
  <c r="BK235" i="101" a="1"/>
  <c r="BK235" i="101" s="1"/>
  <c r="BJ235" i="101" a="1"/>
  <c r="BJ235" i="101" s="1"/>
  <c r="BI235" i="101" a="1"/>
  <c r="BI235" i="101" s="1"/>
  <c r="BH235" i="101" a="1"/>
  <c r="BH235" i="101" s="1"/>
  <c r="BG235" i="101" a="1"/>
  <c r="BG235" i="101" s="1"/>
  <c r="BF235" i="101" a="1"/>
  <c r="BF235" i="101" s="1"/>
  <c r="BE235" i="101" a="1"/>
  <c r="BE235" i="101" s="1"/>
  <c r="BD235" i="101" a="1"/>
  <c r="BD235" i="101" s="1"/>
  <c r="BC235" i="101" a="1"/>
  <c r="BC235" i="101" s="1"/>
  <c r="BB235" i="101" a="1"/>
  <c r="BB235" i="101" s="1"/>
  <c r="BA235" i="101" a="1"/>
  <c r="BA235" i="101" s="1"/>
  <c r="AZ235" i="101" a="1"/>
  <c r="AZ235" i="101" s="1"/>
  <c r="AY235" i="101" a="1"/>
  <c r="AY235" i="101" s="1"/>
  <c r="AX235" i="101" a="1"/>
  <c r="AX235" i="101" s="1"/>
  <c r="AW235" i="101" a="1"/>
  <c r="AW235" i="101" s="1"/>
  <c r="AV235" i="101" a="1"/>
  <c r="AV235" i="101" s="1"/>
  <c r="AU235" i="101" a="1"/>
  <c r="AU235" i="101" s="1"/>
  <c r="AT235" i="101" a="1"/>
  <c r="AT235" i="101" s="1"/>
  <c r="AS235" i="101" a="1"/>
  <c r="AS235" i="101" s="1"/>
  <c r="AR235" i="101" a="1"/>
  <c r="AR235" i="101" s="1"/>
  <c r="AQ235" i="101" a="1"/>
  <c r="AQ235" i="101" s="1"/>
  <c r="AP235" i="101" a="1"/>
  <c r="AP235" i="101" s="1"/>
  <c r="AO235" i="101" a="1"/>
  <c r="AO235" i="101" s="1"/>
  <c r="AN235" i="101" a="1"/>
  <c r="AN235" i="101" s="1"/>
  <c r="AM235" i="101" a="1"/>
  <c r="AM235" i="101" s="1"/>
  <c r="AL235" i="101" a="1"/>
  <c r="AL235" i="101" s="1"/>
  <c r="AK235" i="101" a="1"/>
  <c r="AK235" i="101" s="1"/>
  <c r="AJ235" i="101" a="1"/>
  <c r="AJ235" i="101" s="1"/>
  <c r="AI235" i="101" a="1"/>
  <c r="AI235" i="101" s="1"/>
  <c r="AH235" i="101" a="1"/>
  <c r="AH235" i="101" s="1"/>
  <c r="AG235" i="101" a="1"/>
  <c r="AG235" i="101" s="1"/>
  <c r="AF235" i="101" a="1"/>
  <c r="AF235" i="101" s="1"/>
  <c r="AE235" i="101" a="1"/>
  <c r="AE235" i="101" s="1"/>
  <c r="AD235" i="101" a="1"/>
  <c r="AD235" i="101" s="1"/>
  <c r="AC235" i="101" a="1"/>
  <c r="AC235" i="101" s="1"/>
  <c r="AB235" i="101" a="1"/>
  <c r="AB235" i="101" s="1"/>
  <c r="AA235" i="101" a="1"/>
  <c r="AA235" i="101" s="1"/>
  <c r="Z235" i="101" a="1"/>
  <c r="Z235" i="101" s="1"/>
  <c r="Y235" i="101" a="1"/>
  <c r="Y235" i="101" s="1"/>
  <c r="X235" i="101" a="1"/>
  <c r="X235" i="101" s="1"/>
  <c r="W235" i="101" a="1"/>
  <c r="W235" i="101" s="1"/>
  <c r="V235" i="101" a="1"/>
  <c r="V235" i="101" s="1"/>
  <c r="U235" i="101" a="1"/>
  <c r="U235" i="101" s="1"/>
  <c r="T235" i="101" a="1"/>
  <c r="T235" i="101" s="1"/>
  <c r="S235" i="101" a="1"/>
  <c r="S235" i="101" s="1"/>
  <c r="R235" i="101" a="1"/>
  <c r="R235" i="101" s="1"/>
  <c r="Q235" i="101" a="1"/>
  <c r="Q235" i="101" s="1"/>
  <c r="P235" i="101" a="1"/>
  <c r="P235" i="101" s="1"/>
  <c r="O235" i="101" a="1"/>
  <c r="O235" i="101" s="1"/>
  <c r="N235" i="101" a="1"/>
  <c r="N235" i="101" s="1"/>
  <c r="M235" i="101" a="1"/>
  <c r="M235" i="101" s="1"/>
  <c r="L235" i="101" a="1"/>
  <c r="L235" i="101" s="1"/>
  <c r="K235" i="101" a="1"/>
  <c r="K235" i="101" s="1"/>
  <c r="J235" i="101" a="1"/>
  <c r="J235" i="101" s="1"/>
  <c r="I235" i="101" a="1"/>
  <c r="I235" i="101" s="1"/>
  <c r="H235" i="101" a="1"/>
  <c r="H235" i="101" s="1"/>
  <c r="G235" i="101" a="1"/>
  <c r="G235" i="101" s="1"/>
  <c r="F235" i="101" a="1"/>
  <c r="F235" i="101" s="1"/>
  <c r="E235" i="101" a="1"/>
  <c r="E235" i="101" s="1"/>
  <c r="D235" i="101" a="1"/>
  <c r="D235" i="101" s="1"/>
  <c r="BV234" i="101" a="1"/>
  <c r="BV234" i="101" s="1"/>
  <c r="BU234" i="101" a="1"/>
  <c r="BU234" i="101" s="1"/>
  <c r="BT234" i="101" a="1"/>
  <c r="BT234" i="101" s="1"/>
  <c r="BS234" i="101" a="1"/>
  <c r="BS234" i="101" s="1"/>
  <c r="BR234" i="101" a="1"/>
  <c r="BR234" i="101" s="1"/>
  <c r="BQ234" i="101" a="1"/>
  <c r="BQ234" i="101" s="1"/>
  <c r="BP234" i="101" a="1"/>
  <c r="BP234" i="101" s="1"/>
  <c r="BO234" i="101" a="1"/>
  <c r="BO234" i="101" s="1"/>
  <c r="BN234" i="101" a="1"/>
  <c r="BN234" i="101" s="1"/>
  <c r="BM234" i="101" a="1"/>
  <c r="BM234" i="101" s="1"/>
  <c r="BL234" i="101" a="1"/>
  <c r="BL234" i="101" s="1"/>
  <c r="BK234" i="101" a="1"/>
  <c r="BK234" i="101" s="1"/>
  <c r="BJ234" i="101" a="1"/>
  <c r="BJ234" i="101" s="1"/>
  <c r="BI234" i="101" a="1"/>
  <c r="BI234" i="101" s="1"/>
  <c r="BH234" i="101" a="1"/>
  <c r="BH234" i="101" s="1"/>
  <c r="BG234" i="101" a="1"/>
  <c r="BG234" i="101" s="1"/>
  <c r="BF234" i="101" a="1"/>
  <c r="BF234" i="101" s="1"/>
  <c r="BE234" i="101" a="1"/>
  <c r="BE234" i="101" s="1"/>
  <c r="BD234" i="101" a="1"/>
  <c r="BD234" i="101" s="1"/>
  <c r="BC234" i="101" a="1"/>
  <c r="BC234" i="101" s="1"/>
  <c r="BB234" i="101" a="1"/>
  <c r="BB234" i="101" s="1"/>
  <c r="BA234" i="101" a="1"/>
  <c r="BA234" i="101" s="1"/>
  <c r="AZ234" i="101" a="1"/>
  <c r="AZ234" i="101" s="1"/>
  <c r="AY234" i="101" a="1"/>
  <c r="AY234" i="101" s="1"/>
  <c r="AX234" i="101" a="1"/>
  <c r="AX234" i="101" s="1"/>
  <c r="AW234" i="101" a="1"/>
  <c r="AW234" i="101" s="1"/>
  <c r="AV234" i="101" a="1"/>
  <c r="AV234" i="101" s="1"/>
  <c r="AU234" i="101" a="1"/>
  <c r="AU234" i="101" s="1"/>
  <c r="AT234" i="101" a="1"/>
  <c r="AT234" i="101" s="1"/>
  <c r="AS234" i="101" a="1"/>
  <c r="AS234" i="101" s="1"/>
  <c r="AR234" i="101" a="1"/>
  <c r="AR234" i="101" s="1"/>
  <c r="AQ234" i="101" a="1"/>
  <c r="AQ234" i="101" s="1"/>
  <c r="AP234" i="101" a="1"/>
  <c r="AP234" i="101" s="1"/>
  <c r="AO234" i="101" a="1"/>
  <c r="AO234" i="101" s="1"/>
  <c r="AN234" i="101" a="1"/>
  <c r="AN234" i="101" s="1"/>
  <c r="AM234" i="101" a="1"/>
  <c r="AM234" i="101" s="1"/>
  <c r="AL234" i="101" a="1"/>
  <c r="AL234" i="101" s="1"/>
  <c r="AK234" i="101" a="1"/>
  <c r="AK234" i="101" s="1"/>
  <c r="AJ234" i="101" a="1"/>
  <c r="AJ234" i="101" s="1"/>
  <c r="AI234" i="101" a="1"/>
  <c r="AI234" i="101" s="1"/>
  <c r="AH234" i="101" a="1"/>
  <c r="AH234" i="101" s="1"/>
  <c r="AG234" i="101" a="1"/>
  <c r="AG234" i="101" s="1"/>
  <c r="AF234" i="101" a="1"/>
  <c r="AF234" i="101" s="1"/>
  <c r="AE234" i="101" a="1"/>
  <c r="AE234" i="101" s="1"/>
  <c r="AD234" i="101" a="1"/>
  <c r="AD234" i="101" s="1"/>
  <c r="AC234" i="101" a="1"/>
  <c r="AC234" i="101" s="1"/>
  <c r="AB234" i="101" a="1"/>
  <c r="AB234" i="101" s="1"/>
  <c r="AA234" i="101" a="1"/>
  <c r="AA234" i="101" s="1"/>
  <c r="Z234" i="101" a="1"/>
  <c r="Z234" i="101" s="1"/>
  <c r="Y234" i="101" a="1"/>
  <c r="Y234" i="101" s="1"/>
  <c r="X234" i="101" a="1"/>
  <c r="X234" i="101" s="1"/>
  <c r="W234" i="101" a="1"/>
  <c r="W234" i="101" s="1"/>
  <c r="V234" i="101" a="1"/>
  <c r="V234" i="101" s="1"/>
  <c r="U234" i="101" a="1"/>
  <c r="U234" i="101" s="1"/>
  <c r="T234" i="101" a="1"/>
  <c r="T234" i="101" s="1"/>
  <c r="S234" i="101" a="1"/>
  <c r="S234" i="101" s="1"/>
  <c r="R234" i="101" a="1"/>
  <c r="R234" i="101" s="1"/>
  <c r="Q234" i="101" a="1"/>
  <c r="Q234" i="101" s="1"/>
  <c r="P234" i="101" a="1"/>
  <c r="P234" i="101" s="1"/>
  <c r="O234" i="101" a="1"/>
  <c r="O234" i="101" s="1"/>
  <c r="N234" i="101" a="1"/>
  <c r="N234" i="101" s="1"/>
  <c r="M234" i="101" a="1"/>
  <c r="M234" i="101" s="1"/>
  <c r="L234" i="101" a="1"/>
  <c r="L234" i="101" s="1"/>
  <c r="K234" i="101" a="1"/>
  <c r="K234" i="101" s="1"/>
  <c r="J234" i="101" a="1"/>
  <c r="J234" i="101" s="1"/>
  <c r="I234" i="101" a="1"/>
  <c r="I234" i="101" s="1"/>
  <c r="H234" i="101" a="1"/>
  <c r="H234" i="101" s="1"/>
  <c r="G234" i="101" a="1"/>
  <c r="G234" i="101" s="1"/>
  <c r="F234" i="101" a="1"/>
  <c r="F234" i="101" s="1"/>
  <c r="E234" i="101" a="1"/>
  <c r="E234" i="101" s="1"/>
  <c r="D234" i="101" a="1"/>
  <c r="D234" i="101" s="1"/>
  <c r="BV233" i="101" a="1"/>
  <c r="BV233" i="101" s="1"/>
  <c r="BU233" i="101" a="1"/>
  <c r="BU233" i="101" s="1"/>
  <c r="BT233" i="101" a="1"/>
  <c r="BT233" i="101" s="1"/>
  <c r="BS233" i="101" a="1"/>
  <c r="BS233" i="101" s="1"/>
  <c r="BR233" i="101" a="1"/>
  <c r="BR233" i="101" s="1"/>
  <c r="BQ233" i="101" a="1"/>
  <c r="BQ233" i="101" s="1"/>
  <c r="BP233" i="101" a="1"/>
  <c r="BP233" i="101" s="1"/>
  <c r="BO233" i="101" a="1"/>
  <c r="BO233" i="101" s="1"/>
  <c r="BN233" i="101" a="1"/>
  <c r="BN233" i="101" s="1"/>
  <c r="BM233" i="101" a="1"/>
  <c r="BM233" i="101" s="1"/>
  <c r="BL233" i="101" a="1"/>
  <c r="BL233" i="101" s="1"/>
  <c r="BK233" i="101" a="1"/>
  <c r="BK233" i="101" s="1"/>
  <c r="BJ233" i="101" a="1"/>
  <c r="BJ233" i="101" s="1"/>
  <c r="BI233" i="101" a="1"/>
  <c r="BI233" i="101" s="1"/>
  <c r="BH233" i="101" a="1"/>
  <c r="BH233" i="101" s="1"/>
  <c r="BG233" i="101" a="1"/>
  <c r="BG233" i="101" s="1"/>
  <c r="BF233" i="101" a="1"/>
  <c r="BF233" i="101" s="1"/>
  <c r="BE233" i="101" a="1"/>
  <c r="BE233" i="101" s="1"/>
  <c r="BD233" i="101" a="1"/>
  <c r="BD233" i="101" s="1"/>
  <c r="BC233" i="101" a="1"/>
  <c r="BC233" i="101" s="1"/>
  <c r="BB233" i="101" a="1"/>
  <c r="BB233" i="101" s="1"/>
  <c r="BA233" i="101" a="1"/>
  <c r="BA233" i="101" s="1"/>
  <c r="AZ233" i="101" a="1"/>
  <c r="AZ233" i="101" s="1"/>
  <c r="AY233" i="101" a="1"/>
  <c r="AY233" i="101" s="1"/>
  <c r="AX233" i="101" a="1"/>
  <c r="AX233" i="101" s="1"/>
  <c r="AW233" i="101" a="1"/>
  <c r="AW233" i="101" s="1"/>
  <c r="AV233" i="101" a="1"/>
  <c r="AV233" i="101" s="1"/>
  <c r="AU233" i="101" a="1"/>
  <c r="AU233" i="101" s="1"/>
  <c r="AT233" i="101" a="1"/>
  <c r="AT233" i="101" s="1"/>
  <c r="AS233" i="101" a="1"/>
  <c r="AS233" i="101" s="1"/>
  <c r="AR233" i="101" a="1"/>
  <c r="AR233" i="101" s="1"/>
  <c r="AQ233" i="101" a="1"/>
  <c r="AQ233" i="101" s="1"/>
  <c r="AP233" i="101" a="1"/>
  <c r="AP233" i="101" s="1"/>
  <c r="AO233" i="101" a="1"/>
  <c r="AO233" i="101" s="1"/>
  <c r="AN233" i="101" a="1"/>
  <c r="AN233" i="101" s="1"/>
  <c r="AM233" i="101" a="1"/>
  <c r="AM233" i="101" s="1"/>
  <c r="AL233" i="101" a="1"/>
  <c r="AL233" i="101" s="1"/>
  <c r="AK233" i="101" a="1"/>
  <c r="AK233" i="101" s="1"/>
  <c r="AJ233" i="101" a="1"/>
  <c r="AJ233" i="101" s="1"/>
  <c r="AI233" i="101" a="1"/>
  <c r="AI233" i="101" s="1"/>
  <c r="AH233" i="101" a="1"/>
  <c r="AH233" i="101" s="1"/>
  <c r="AG233" i="101" a="1"/>
  <c r="AG233" i="101" s="1"/>
  <c r="AF233" i="101" a="1"/>
  <c r="AF233" i="101" s="1"/>
  <c r="AE233" i="101" a="1"/>
  <c r="AE233" i="101" s="1"/>
  <c r="AD233" i="101" a="1"/>
  <c r="AD233" i="101" s="1"/>
  <c r="AC233" i="101" a="1"/>
  <c r="AC233" i="101" s="1"/>
  <c r="AB233" i="101" a="1"/>
  <c r="AB233" i="101" s="1"/>
  <c r="AA233" i="101" a="1"/>
  <c r="AA233" i="101" s="1"/>
  <c r="Z233" i="101" a="1"/>
  <c r="Z233" i="101" s="1"/>
  <c r="Y233" i="101" a="1"/>
  <c r="Y233" i="101" s="1"/>
  <c r="X233" i="101" a="1"/>
  <c r="X233" i="101" s="1"/>
  <c r="W233" i="101" a="1"/>
  <c r="W233" i="101" s="1"/>
  <c r="V233" i="101" a="1"/>
  <c r="V233" i="101" s="1"/>
  <c r="U233" i="101" a="1"/>
  <c r="U233" i="101" s="1"/>
  <c r="T233" i="101" a="1"/>
  <c r="T233" i="101" s="1"/>
  <c r="S233" i="101" a="1"/>
  <c r="S233" i="101" s="1"/>
  <c r="R233" i="101" a="1"/>
  <c r="R233" i="101" s="1"/>
  <c r="Q233" i="101" a="1"/>
  <c r="Q233" i="101" s="1"/>
  <c r="P233" i="101" a="1"/>
  <c r="P233" i="101" s="1"/>
  <c r="O233" i="101" a="1"/>
  <c r="O233" i="101" s="1"/>
  <c r="N233" i="101" a="1"/>
  <c r="N233" i="101" s="1"/>
  <c r="M233" i="101" a="1"/>
  <c r="M233" i="101" s="1"/>
  <c r="L233" i="101" a="1"/>
  <c r="L233" i="101" s="1"/>
  <c r="K233" i="101" a="1"/>
  <c r="K233" i="101" s="1"/>
  <c r="J233" i="101" a="1"/>
  <c r="J233" i="101" s="1"/>
  <c r="I233" i="101" a="1"/>
  <c r="I233" i="101" s="1"/>
  <c r="H233" i="101" a="1"/>
  <c r="H233" i="101" s="1"/>
  <c r="G233" i="101" a="1"/>
  <c r="G233" i="101" s="1"/>
  <c r="F233" i="101" a="1"/>
  <c r="F233" i="101" s="1"/>
  <c r="E233" i="101" a="1"/>
  <c r="E233" i="101" s="1"/>
  <c r="D233" i="101" a="1"/>
  <c r="D233" i="101" s="1"/>
  <c r="BV232" i="101" a="1"/>
  <c r="BV232" i="101" s="1"/>
  <c r="BU232" i="101" a="1"/>
  <c r="BU232" i="101" s="1"/>
  <c r="BT232" i="101" a="1"/>
  <c r="BT232" i="101" s="1"/>
  <c r="BS232" i="101" a="1"/>
  <c r="BS232" i="101" s="1"/>
  <c r="BR232" i="101" a="1"/>
  <c r="BR232" i="101" s="1"/>
  <c r="BQ232" i="101" a="1"/>
  <c r="BQ232" i="101" s="1"/>
  <c r="BP232" i="101" a="1"/>
  <c r="BP232" i="101" s="1"/>
  <c r="BO232" i="101" a="1"/>
  <c r="BO232" i="101" s="1"/>
  <c r="BN232" i="101" a="1"/>
  <c r="BN232" i="101" s="1"/>
  <c r="BM232" i="101" a="1"/>
  <c r="BM232" i="101" s="1"/>
  <c r="BL232" i="101" a="1"/>
  <c r="BL232" i="101" s="1"/>
  <c r="BK232" i="101" a="1"/>
  <c r="BK232" i="101" s="1"/>
  <c r="BJ232" i="101" a="1"/>
  <c r="BJ232" i="101" s="1"/>
  <c r="BI232" i="101" a="1"/>
  <c r="BI232" i="101" s="1"/>
  <c r="BH232" i="101" a="1"/>
  <c r="BH232" i="101" s="1"/>
  <c r="BG232" i="101" a="1"/>
  <c r="BG232" i="101" s="1"/>
  <c r="BF232" i="101" a="1"/>
  <c r="BF232" i="101" s="1"/>
  <c r="BE232" i="101" a="1"/>
  <c r="BE232" i="101" s="1"/>
  <c r="BD232" i="101" a="1"/>
  <c r="BD232" i="101" s="1"/>
  <c r="BC232" i="101" a="1"/>
  <c r="BC232" i="101" s="1"/>
  <c r="BB232" i="101" a="1"/>
  <c r="BB232" i="101" s="1"/>
  <c r="BA232" i="101" a="1"/>
  <c r="BA232" i="101" s="1"/>
  <c r="AZ232" i="101" a="1"/>
  <c r="AZ232" i="101" s="1"/>
  <c r="AY232" i="101" a="1"/>
  <c r="AY232" i="101" s="1"/>
  <c r="AX232" i="101" a="1"/>
  <c r="AX232" i="101" s="1"/>
  <c r="AW232" i="101" a="1"/>
  <c r="AW232" i="101" s="1"/>
  <c r="AV232" i="101" a="1"/>
  <c r="AV232" i="101" s="1"/>
  <c r="AU232" i="101" a="1"/>
  <c r="AU232" i="101" s="1"/>
  <c r="AT232" i="101" a="1"/>
  <c r="AT232" i="101" s="1"/>
  <c r="AS232" i="101" a="1"/>
  <c r="AS232" i="101" s="1"/>
  <c r="AR232" i="101" a="1"/>
  <c r="AR232" i="101" s="1"/>
  <c r="AQ232" i="101" a="1"/>
  <c r="AQ232" i="101" s="1"/>
  <c r="AP232" i="101" a="1"/>
  <c r="AP232" i="101" s="1"/>
  <c r="AO232" i="101" a="1"/>
  <c r="AO232" i="101" s="1"/>
  <c r="AN232" i="101" a="1"/>
  <c r="AN232" i="101" s="1"/>
  <c r="AM232" i="101" a="1"/>
  <c r="AM232" i="101" s="1"/>
  <c r="AL232" i="101" a="1"/>
  <c r="AL232" i="101" s="1"/>
  <c r="AK232" i="101" a="1"/>
  <c r="AK232" i="101" s="1"/>
  <c r="AJ232" i="101" a="1"/>
  <c r="AJ232" i="101" s="1"/>
  <c r="AI232" i="101" a="1"/>
  <c r="AI232" i="101" s="1"/>
  <c r="AH232" i="101" a="1"/>
  <c r="AH232" i="101" s="1"/>
  <c r="AG232" i="101" a="1"/>
  <c r="AG232" i="101" s="1"/>
  <c r="AF232" i="101" a="1"/>
  <c r="AF232" i="101" s="1"/>
  <c r="AE232" i="101" a="1"/>
  <c r="AE232" i="101" s="1"/>
  <c r="AD232" i="101" a="1"/>
  <c r="AD232" i="101" s="1"/>
  <c r="AC232" i="101" a="1"/>
  <c r="AC232" i="101" s="1"/>
  <c r="AB232" i="101" a="1"/>
  <c r="AB232" i="101" s="1"/>
  <c r="AA232" i="101" a="1"/>
  <c r="AA232" i="101" s="1"/>
  <c r="Z232" i="101" a="1"/>
  <c r="Z232" i="101" s="1"/>
  <c r="Y232" i="101" a="1"/>
  <c r="Y232" i="101" s="1"/>
  <c r="X232" i="101" a="1"/>
  <c r="X232" i="101" s="1"/>
  <c r="W232" i="101" a="1"/>
  <c r="W232" i="101" s="1"/>
  <c r="V232" i="101" a="1"/>
  <c r="V232" i="101" s="1"/>
  <c r="U232" i="101" a="1"/>
  <c r="U232" i="101" s="1"/>
  <c r="T232" i="101" a="1"/>
  <c r="T232" i="101" s="1"/>
  <c r="S232" i="101" a="1"/>
  <c r="S232" i="101" s="1"/>
  <c r="R232" i="101" a="1"/>
  <c r="R232" i="101" s="1"/>
  <c r="Q232" i="101" a="1"/>
  <c r="Q232" i="101" s="1"/>
  <c r="P232" i="101" a="1"/>
  <c r="P232" i="101" s="1"/>
  <c r="O232" i="101" a="1"/>
  <c r="O232" i="101" s="1"/>
  <c r="N232" i="101" a="1"/>
  <c r="N232" i="101" s="1"/>
  <c r="M232" i="101" a="1"/>
  <c r="M232" i="101" s="1"/>
  <c r="L232" i="101" a="1"/>
  <c r="L232" i="101" s="1"/>
  <c r="K232" i="101" a="1"/>
  <c r="K232" i="101" s="1"/>
  <c r="J232" i="101" a="1"/>
  <c r="J232" i="101" s="1"/>
  <c r="I232" i="101" a="1"/>
  <c r="I232" i="101" s="1"/>
  <c r="H232" i="101" a="1"/>
  <c r="H232" i="101" s="1"/>
  <c r="G232" i="101" a="1"/>
  <c r="G232" i="101" s="1"/>
  <c r="F232" i="101" a="1"/>
  <c r="F232" i="101" s="1"/>
  <c r="E232" i="101" a="1"/>
  <c r="E232" i="101" s="1"/>
  <c r="D232" i="101" a="1"/>
  <c r="D232" i="101" s="1"/>
  <c r="BV229" i="101" a="1"/>
  <c r="BV229" i="101" s="1"/>
  <c r="BU229" i="101" a="1"/>
  <c r="BU229" i="101" s="1"/>
  <c r="BT229" i="101" a="1"/>
  <c r="BT229" i="101" s="1"/>
  <c r="BS229" i="101" a="1"/>
  <c r="BS229" i="101" s="1"/>
  <c r="BR229" i="101" a="1"/>
  <c r="BR229" i="101" s="1"/>
  <c r="BQ229" i="101" a="1"/>
  <c r="BQ229" i="101" s="1"/>
  <c r="BP229" i="101" a="1"/>
  <c r="BP229" i="101" s="1"/>
  <c r="BO229" i="101" a="1"/>
  <c r="BO229" i="101" s="1"/>
  <c r="BN229" i="101" a="1"/>
  <c r="BN229" i="101" s="1"/>
  <c r="BM229" i="101" a="1"/>
  <c r="BM229" i="101" s="1"/>
  <c r="BL229" i="101" a="1"/>
  <c r="BL229" i="101" s="1"/>
  <c r="BK229" i="101" a="1"/>
  <c r="BK229" i="101" s="1"/>
  <c r="BJ229" i="101" a="1"/>
  <c r="BJ229" i="101" s="1"/>
  <c r="BI229" i="101" a="1"/>
  <c r="BI229" i="101" s="1"/>
  <c r="BH229" i="101" a="1"/>
  <c r="BH229" i="101" s="1"/>
  <c r="BG229" i="101" a="1"/>
  <c r="BG229" i="101" s="1"/>
  <c r="BF229" i="101" a="1"/>
  <c r="BF229" i="101" s="1"/>
  <c r="BE229" i="101" a="1"/>
  <c r="BE229" i="101" s="1"/>
  <c r="BD229" i="101" a="1"/>
  <c r="BD229" i="101" s="1"/>
  <c r="BC229" i="101" a="1"/>
  <c r="BC229" i="101" s="1"/>
  <c r="BB229" i="101" a="1"/>
  <c r="BB229" i="101" s="1"/>
  <c r="BA229" i="101" a="1"/>
  <c r="BA229" i="101" s="1"/>
  <c r="AZ229" i="101" a="1"/>
  <c r="AZ229" i="101" s="1"/>
  <c r="AY229" i="101" a="1"/>
  <c r="AY229" i="101" s="1"/>
  <c r="AX229" i="101" a="1"/>
  <c r="AX229" i="101" s="1"/>
  <c r="AW229" i="101" a="1"/>
  <c r="AW229" i="101" s="1"/>
  <c r="AV229" i="101" a="1"/>
  <c r="AV229" i="101" s="1"/>
  <c r="AU229" i="101" a="1"/>
  <c r="AU229" i="101" s="1"/>
  <c r="AT229" i="101" a="1"/>
  <c r="AT229" i="101" s="1"/>
  <c r="AS229" i="101" a="1"/>
  <c r="AS229" i="101" s="1"/>
  <c r="AR229" i="101" a="1"/>
  <c r="AR229" i="101" s="1"/>
  <c r="AQ229" i="101" a="1"/>
  <c r="AQ229" i="101" s="1"/>
  <c r="AP229" i="101" a="1"/>
  <c r="AP229" i="101" s="1"/>
  <c r="AO229" i="101" a="1"/>
  <c r="AO229" i="101" s="1"/>
  <c r="AN229" i="101" a="1"/>
  <c r="AN229" i="101" s="1"/>
  <c r="AM229" i="101" a="1"/>
  <c r="AM229" i="101" s="1"/>
  <c r="AL229" i="101" a="1"/>
  <c r="AL229" i="101" s="1"/>
  <c r="AK229" i="101" a="1"/>
  <c r="AK229" i="101" s="1"/>
  <c r="AJ229" i="101" a="1"/>
  <c r="AJ229" i="101" s="1"/>
  <c r="AI229" i="101" a="1"/>
  <c r="AI229" i="101" s="1"/>
  <c r="AH229" i="101" a="1"/>
  <c r="AH229" i="101" s="1"/>
  <c r="AG229" i="101" a="1"/>
  <c r="AG229" i="101" s="1"/>
  <c r="AF229" i="101" a="1"/>
  <c r="AF229" i="101" s="1"/>
  <c r="AE229" i="101" a="1"/>
  <c r="AE229" i="101" s="1"/>
  <c r="AD229" i="101" a="1"/>
  <c r="AD229" i="101" s="1"/>
  <c r="AC229" i="101" a="1"/>
  <c r="AC229" i="101" s="1"/>
  <c r="AB229" i="101" a="1"/>
  <c r="AB229" i="101" s="1"/>
  <c r="AA229" i="101" a="1"/>
  <c r="AA229" i="101" s="1"/>
  <c r="Z229" i="101" a="1"/>
  <c r="Z229" i="101" s="1"/>
  <c r="Y229" i="101" a="1"/>
  <c r="Y229" i="101" s="1"/>
  <c r="X229" i="101" a="1"/>
  <c r="X229" i="101" s="1"/>
  <c r="W229" i="101" a="1"/>
  <c r="W229" i="101" s="1"/>
  <c r="V229" i="101" a="1"/>
  <c r="V229" i="101" s="1"/>
  <c r="U229" i="101" a="1"/>
  <c r="U229" i="101" s="1"/>
  <c r="T229" i="101" a="1"/>
  <c r="T229" i="101" s="1"/>
  <c r="S229" i="101" a="1"/>
  <c r="S229" i="101" s="1"/>
  <c r="R229" i="101" a="1"/>
  <c r="R229" i="101" s="1"/>
  <c r="Q229" i="101" a="1"/>
  <c r="Q229" i="101" s="1"/>
  <c r="P229" i="101" a="1"/>
  <c r="P229" i="101" s="1"/>
  <c r="O229" i="101" a="1"/>
  <c r="O229" i="101" s="1"/>
  <c r="N229" i="101" a="1"/>
  <c r="N229" i="101" s="1"/>
  <c r="M229" i="101" a="1"/>
  <c r="M229" i="101" s="1"/>
  <c r="L229" i="101" a="1"/>
  <c r="L229" i="101" s="1"/>
  <c r="K229" i="101" a="1"/>
  <c r="K229" i="101" s="1"/>
  <c r="J229" i="101" a="1"/>
  <c r="J229" i="101" s="1"/>
  <c r="I229" i="101" a="1"/>
  <c r="I229" i="101" s="1"/>
  <c r="H229" i="101" a="1"/>
  <c r="H229" i="101" s="1"/>
  <c r="G229" i="101" a="1"/>
  <c r="G229" i="101" s="1"/>
  <c r="F229" i="101" a="1"/>
  <c r="F229" i="101" s="1"/>
  <c r="E229" i="101" a="1"/>
  <c r="E229" i="101" s="1"/>
  <c r="D229" i="101" a="1"/>
  <c r="D229" i="101" s="1"/>
  <c r="BV228" i="101" a="1"/>
  <c r="BV228" i="101" s="1"/>
  <c r="BU228" i="101" a="1"/>
  <c r="BU228" i="101" s="1"/>
  <c r="BT228" i="101" a="1"/>
  <c r="BT228" i="101" s="1"/>
  <c r="BS228" i="101" a="1"/>
  <c r="BS228" i="101" s="1"/>
  <c r="BR228" i="101" a="1"/>
  <c r="BR228" i="101" s="1"/>
  <c r="BQ228" i="101" a="1"/>
  <c r="BQ228" i="101" s="1"/>
  <c r="BP228" i="101" a="1"/>
  <c r="BP228" i="101" s="1"/>
  <c r="BO228" i="101" a="1"/>
  <c r="BO228" i="101" s="1"/>
  <c r="BN228" i="101" a="1"/>
  <c r="BN228" i="101" s="1"/>
  <c r="BM228" i="101" a="1"/>
  <c r="BM228" i="101" s="1"/>
  <c r="BL228" i="101" a="1"/>
  <c r="BL228" i="101" s="1"/>
  <c r="BK228" i="101" a="1"/>
  <c r="BK228" i="101" s="1"/>
  <c r="BJ228" i="101" a="1"/>
  <c r="BJ228" i="101" s="1"/>
  <c r="BI228" i="101" a="1"/>
  <c r="BI228" i="101" s="1"/>
  <c r="BH228" i="101" a="1"/>
  <c r="BH228" i="101" s="1"/>
  <c r="BG228" i="101" a="1"/>
  <c r="BG228" i="101" s="1"/>
  <c r="BF228" i="101" a="1"/>
  <c r="BF228" i="101" s="1"/>
  <c r="BE228" i="101" a="1"/>
  <c r="BE228" i="101" s="1"/>
  <c r="BD228" i="101" a="1"/>
  <c r="BD228" i="101" s="1"/>
  <c r="BC228" i="101" a="1"/>
  <c r="BC228" i="101" s="1"/>
  <c r="BB228" i="101" a="1"/>
  <c r="BB228" i="101" s="1"/>
  <c r="BA228" i="101" a="1"/>
  <c r="BA228" i="101" s="1"/>
  <c r="AZ228" i="101" a="1"/>
  <c r="AZ228" i="101" s="1"/>
  <c r="AY228" i="101" a="1"/>
  <c r="AY228" i="101" s="1"/>
  <c r="AX228" i="101" a="1"/>
  <c r="AX228" i="101" s="1"/>
  <c r="AW228" i="101" a="1"/>
  <c r="AW228" i="101" s="1"/>
  <c r="AV228" i="101" a="1"/>
  <c r="AV228" i="101" s="1"/>
  <c r="AU228" i="101" a="1"/>
  <c r="AU228" i="101" s="1"/>
  <c r="AT228" i="101" a="1"/>
  <c r="AT228" i="101" s="1"/>
  <c r="AS228" i="101" a="1"/>
  <c r="AS228" i="101" s="1"/>
  <c r="AR228" i="101" a="1"/>
  <c r="AR228" i="101" s="1"/>
  <c r="AQ228" i="101" a="1"/>
  <c r="AQ228" i="101" s="1"/>
  <c r="AP228" i="101" a="1"/>
  <c r="AP228" i="101" s="1"/>
  <c r="AO228" i="101" a="1"/>
  <c r="AO228" i="101" s="1"/>
  <c r="AN228" i="101" a="1"/>
  <c r="AN228" i="101" s="1"/>
  <c r="AM228" i="101" a="1"/>
  <c r="AM228" i="101" s="1"/>
  <c r="AL228" i="101" a="1"/>
  <c r="AL228" i="101" s="1"/>
  <c r="AK228" i="101" a="1"/>
  <c r="AK228" i="101" s="1"/>
  <c r="AJ228" i="101" a="1"/>
  <c r="AJ228" i="101" s="1"/>
  <c r="AI228" i="101" a="1"/>
  <c r="AI228" i="101" s="1"/>
  <c r="AH228" i="101" a="1"/>
  <c r="AH228" i="101" s="1"/>
  <c r="AG228" i="101" a="1"/>
  <c r="AG228" i="101" s="1"/>
  <c r="AF228" i="101" a="1"/>
  <c r="AF228" i="101" s="1"/>
  <c r="AE228" i="101" a="1"/>
  <c r="AE228" i="101" s="1"/>
  <c r="AD228" i="101" a="1"/>
  <c r="AD228" i="101" s="1"/>
  <c r="AC228" i="101" a="1"/>
  <c r="AC228" i="101" s="1"/>
  <c r="AB228" i="101" a="1"/>
  <c r="AB228" i="101" s="1"/>
  <c r="AA228" i="101" a="1"/>
  <c r="AA228" i="101" s="1"/>
  <c r="Z228" i="101" a="1"/>
  <c r="Z228" i="101" s="1"/>
  <c r="Y228" i="101" a="1"/>
  <c r="Y228" i="101" s="1"/>
  <c r="X228" i="101" a="1"/>
  <c r="X228" i="101" s="1"/>
  <c r="W228" i="101" a="1"/>
  <c r="W228" i="101" s="1"/>
  <c r="V228" i="101" a="1"/>
  <c r="V228" i="101" s="1"/>
  <c r="U228" i="101" a="1"/>
  <c r="U228" i="101" s="1"/>
  <c r="T228" i="101" a="1"/>
  <c r="T228" i="101" s="1"/>
  <c r="S228" i="101" a="1"/>
  <c r="S228" i="101" s="1"/>
  <c r="R228" i="101" a="1"/>
  <c r="R228" i="101" s="1"/>
  <c r="Q228" i="101" a="1"/>
  <c r="Q228" i="101" s="1"/>
  <c r="P228" i="101" a="1"/>
  <c r="P228" i="101" s="1"/>
  <c r="O228" i="101" a="1"/>
  <c r="O228" i="101" s="1"/>
  <c r="N228" i="101" a="1"/>
  <c r="N228" i="101" s="1"/>
  <c r="M228" i="101" a="1"/>
  <c r="M228" i="101" s="1"/>
  <c r="L228" i="101" a="1"/>
  <c r="L228" i="101" s="1"/>
  <c r="K228" i="101" a="1"/>
  <c r="K228" i="101" s="1"/>
  <c r="J228" i="101" a="1"/>
  <c r="J228" i="101" s="1"/>
  <c r="I228" i="101" a="1"/>
  <c r="I228" i="101" s="1"/>
  <c r="H228" i="101" a="1"/>
  <c r="H228" i="101" s="1"/>
  <c r="G228" i="101" a="1"/>
  <c r="G228" i="101" s="1"/>
  <c r="F228" i="101" a="1"/>
  <c r="F228" i="101" s="1"/>
  <c r="E228" i="101" a="1"/>
  <c r="E228" i="101" s="1"/>
  <c r="D228" i="101" a="1"/>
  <c r="D228" i="101" s="1"/>
  <c r="BV227" i="101" a="1"/>
  <c r="BV227" i="101" s="1"/>
  <c r="BU227" i="101" a="1"/>
  <c r="BU227" i="101" s="1"/>
  <c r="BT227" i="101" a="1"/>
  <c r="BT227" i="101" s="1"/>
  <c r="BS227" i="101" a="1"/>
  <c r="BS227" i="101" s="1"/>
  <c r="BR227" i="101" a="1"/>
  <c r="BR227" i="101" s="1"/>
  <c r="BQ227" i="101" a="1"/>
  <c r="BQ227" i="101" s="1"/>
  <c r="BP227" i="101" a="1"/>
  <c r="BP227" i="101" s="1"/>
  <c r="BO227" i="101" a="1"/>
  <c r="BO227" i="101" s="1"/>
  <c r="BN227" i="101" a="1"/>
  <c r="BN227" i="101" s="1"/>
  <c r="BM227" i="101" a="1"/>
  <c r="BM227" i="101" s="1"/>
  <c r="BL227" i="101" a="1"/>
  <c r="BL227" i="101" s="1"/>
  <c r="BK227" i="101" a="1"/>
  <c r="BK227" i="101" s="1"/>
  <c r="BJ227" i="101" a="1"/>
  <c r="BJ227" i="101" s="1"/>
  <c r="BI227" i="101" a="1"/>
  <c r="BI227" i="101" s="1"/>
  <c r="BH227" i="101" a="1"/>
  <c r="BH227" i="101" s="1"/>
  <c r="BG227" i="101" a="1"/>
  <c r="BG227" i="101" s="1"/>
  <c r="BF227" i="101" a="1"/>
  <c r="BF227" i="101" s="1"/>
  <c r="BE227" i="101" a="1"/>
  <c r="BE227" i="101" s="1"/>
  <c r="BD227" i="101" a="1"/>
  <c r="BD227" i="101" s="1"/>
  <c r="BC227" i="101" a="1"/>
  <c r="BC227" i="101" s="1"/>
  <c r="BB227" i="101" a="1"/>
  <c r="BB227" i="101" s="1"/>
  <c r="BA227" i="101" a="1"/>
  <c r="BA227" i="101" s="1"/>
  <c r="AZ227" i="101" a="1"/>
  <c r="AZ227" i="101" s="1"/>
  <c r="AY227" i="101" a="1"/>
  <c r="AY227" i="101" s="1"/>
  <c r="AX227" i="101" a="1"/>
  <c r="AX227" i="101" s="1"/>
  <c r="AW227" i="101" a="1"/>
  <c r="AW227" i="101" s="1"/>
  <c r="AV227" i="101" a="1"/>
  <c r="AV227" i="101" s="1"/>
  <c r="AU227" i="101" a="1"/>
  <c r="AU227" i="101" s="1"/>
  <c r="AT227" i="101" a="1"/>
  <c r="AT227" i="101" s="1"/>
  <c r="AS227" i="101" a="1"/>
  <c r="AS227" i="101" s="1"/>
  <c r="AR227" i="101" a="1"/>
  <c r="AR227" i="101" s="1"/>
  <c r="AQ227" i="101" a="1"/>
  <c r="AQ227" i="101" s="1"/>
  <c r="AP227" i="101" a="1"/>
  <c r="AP227" i="101" s="1"/>
  <c r="AO227" i="101" a="1"/>
  <c r="AO227" i="101" s="1"/>
  <c r="AN227" i="101" a="1"/>
  <c r="AN227" i="101" s="1"/>
  <c r="AM227" i="101" a="1"/>
  <c r="AM227" i="101" s="1"/>
  <c r="AL227" i="101" a="1"/>
  <c r="AL227" i="101" s="1"/>
  <c r="AK227" i="101" a="1"/>
  <c r="AK227" i="101" s="1"/>
  <c r="AJ227" i="101" a="1"/>
  <c r="AJ227" i="101" s="1"/>
  <c r="AI227" i="101" a="1"/>
  <c r="AI227" i="101" s="1"/>
  <c r="AH227" i="101" a="1"/>
  <c r="AH227" i="101" s="1"/>
  <c r="AG227" i="101" a="1"/>
  <c r="AG227" i="101" s="1"/>
  <c r="AF227" i="101" a="1"/>
  <c r="AF227" i="101" s="1"/>
  <c r="AE227" i="101" a="1"/>
  <c r="AE227" i="101" s="1"/>
  <c r="AD227" i="101" a="1"/>
  <c r="AD227" i="101" s="1"/>
  <c r="AC227" i="101" a="1"/>
  <c r="AC227" i="101" s="1"/>
  <c r="AB227" i="101" a="1"/>
  <c r="AB227" i="101" s="1"/>
  <c r="AA227" i="101" a="1"/>
  <c r="AA227" i="101" s="1"/>
  <c r="Z227" i="101" a="1"/>
  <c r="Z227" i="101" s="1"/>
  <c r="Y227" i="101" a="1"/>
  <c r="Y227" i="101" s="1"/>
  <c r="X227" i="101" a="1"/>
  <c r="X227" i="101" s="1"/>
  <c r="W227" i="101" a="1"/>
  <c r="W227" i="101" s="1"/>
  <c r="V227" i="101" a="1"/>
  <c r="V227" i="101" s="1"/>
  <c r="U227" i="101" a="1"/>
  <c r="U227" i="101" s="1"/>
  <c r="T227" i="101" a="1"/>
  <c r="T227" i="101" s="1"/>
  <c r="S227" i="101" a="1"/>
  <c r="S227" i="101" s="1"/>
  <c r="R227" i="101" a="1"/>
  <c r="R227" i="101" s="1"/>
  <c r="Q227" i="101" a="1"/>
  <c r="Q227" i="101" s="1"/>
  <c r="P227" i="101" a="1"/>
  <c r="P227" i="101" s="1"/>
  <c r="O227" i="101" a="1"/>
  <c r="O227" i="101" s="1"/>
  <c r="N227" i="101" a="1"/>
  <c r="N227" i="101" s="1"/>
  <c r="M227" i="101" a="1"/>
  <c r="M227" i="101" s="1"/>
  <c r="L227" i="101" a="1"/>
  <c r="L227" i="101" s="1"/>
  <c r="K227" i="101" a="1"/>
  <c r="K227" i="101" s="1"/>
  <c r="J227" i="101" a="1"/>
  <c r="J227" i="101" s="1"/>
  <c r="I227" i="101" a="1"/>
  <c r="I227" i="101" s="1"/>
  <c r="H227" i="101" a="1"/>
  <c r="H227" i="101" s="1"/>
  <c r="G227" i="101" a="1"/>
  <c r="G227" i="101" s="1"/>
  <c r="F227" i="101" a="1"/>
  <c r="F227" i="101" s="1"/>
  <c r="E227" i="101" a="1"/>
  <c r="E227" i="101" s="1"/>
  <c r="D227" i="101" a="1"/>
  <c r="D227" i="101" s="1"/>
  <c r="BV226" i="101" a="1"/>
  <c r="BV226" i="101" s="1"/>
  <c r="BU226" i="101" a="1"/>
  <c r="BU226" i="101" s="1"/>
  <c r="BT226" i="101" a="1"/>
  <c r="BT226" i="101" s="1"/>
  <c r="BS226" i="101" a="1"/>
  <c r="BS226" i="101" s="1"/>
  <c r="BR226" i="101" a="1"/>
  <c r="BR226" i="101" s="1"/>
  <c r="BQ226" i="101" a="1"/>
  <c r="BQ226" i="101" s="1"/>
  <c r="BP226" i="101" a="1"/>
  <c r="BP226" i="101" s="1"/>
  <c r="BO226" i="101" a="1"/>
  <c r="BO226" i="101" s="1"/>
  <c r="BN226" i="101" a="1"/>
  <c r="BN226" i="101" s="1"/>
  <c r="BM226" i="101" a="1"/>
  <c r="BM226" i="101" s="1"/>
  <c r="BL226" i="101" a="1"/>
  <c r="BL226" i="101" s="1"/>
  <c r="BK226" i="101" a="1"/>
  <c r="BK226" i="101" s="1"/>
  <c r="BJ226" i="101" a="1"/>
  <c r="BJ226" i="101" s="1"/>
  <c r="BI226" i="101" a="1"/>
  <c r="BI226" i="101" s="1"/>
  <c r="BH226" i="101" a="1"/>
  <c r="BH226" i="101" s="1"/>
  <c r="BG226" i="101" a="1"/>
  <c r="BG226" i="101" s="1"/>
  <c r="BF226" i="101" a="1"/>
  <c r="BF226" i="101" s="1"/>
  <c r="BE226" i="101" a="1"/>
  <c r="BE226" i="101" s="1"/>
  <c r="BD226" i="101" a="1"/>
  <c r="BD226" i="101" s="1"/>
  <c r="BC226" i="101" a="1"/>
  <c r="BC226" i="101" s="1"/>
  <c r="BB226" i="101" a="1"/>
  <c r="BB226" i="101" s="1"/>
  <c r="BA226" i="101" a="1"/>
  <c r="BA226" i="101" s="1"/>
  <c r="AZ226" i="101" a="1"/>
  <c r="AZ226" i="101" s="1"/>
  <c r="AY226" i="101" a="1"/>
  <c r="AY226" i="101" s="1"/>
  <c r="AX226" i="101" a="1"/>
  <c r="AX226" i="101" s="1"/>
  <c r="AW226" i="101" a="1"/>
  <c r="AW226" i="101" s="1"/>
  <c r="AV226" i="101" a="1"/>
  <c r="AV226" i="101" s="1"/>
  <c r="AU226" i="101" a="1"/>
  <c r="AU226" i="101" s="1"/>
  <c r="AT226" i="101" a="1"/>
  <c r="AT226" i="101" s="1"/>
  <c r="AS226" i="101" a="1"/>
  <c r="AS226" i="101" s="1"/>
  <c r="AR226" i="101" a="1"/>
  <c r="AR226" i="101" s="1"/>
  <c r="AQ226" i="101" a="1"/>
  <c r="AQ226" i="101" s="1"/>
  <c r="AP226" i="101" a="1"/>
  <c r="AP226" i="101" s="1"/>
  <c r="AO226" i="101" a="1"/>
  <c r="AO226" i="101" s="1"/>
  <c r="AN226" i="101" a="1"/>
  <c r="AN226" i="101" s="1"/>
  <c r="AM226" i="101" a="1"/>
  <c r="AM226" i="101" s="1"/>
  <c r="AL226" i="101" a="1"/>
  <c r="AL226" i="101" s="1"/>
  <c r="AK226" i="101" a="1"/>
  <c r="AK226" i="101" s="1"/>
  <c r="AJ226" i="101" a="1"/>
  <c r="AJ226" i="101" s="1"/>
  <c r="AI226" i="101" a="1"/>
  <c r="AI226" i="101" s="1"/>
  <c r="AH226" i="101" a="1"/>
  <c r="AH226" i="101" s="1"/>
  <c r="AG226" i="101" a="1"/>
  <c r="AG226" i="101" s="1"/>
  <c r="AF226" i="101" a="1"/>
  <c r="AF226" i="101" s="1"/>
  <c r="AE226" i="101" a="1"/>
  <c r="AE226" i="101" s="1"/>
  <c r="AD226" i="101" a="1"/>
  <c r="AD226" i="101" s="1"/>
  <c r="AC226" i="101" a="1"/>
  <c r="AC226" i="101" s="1"/>
  <c r="AB226" i="101" a="1"/>
  <c r="AB226" i="101" s="1"/>
  <c r="AA226" i="101" a="1"/>
  <c r="AA226" i="101" s="1"/>
  <c r="Z226" i="101" a="1"/>
  <c r="Z226" i="101" s="1"/>
  <c r="Y226" i="101" a="1"/>
  <c r="Y226" i="101" s="1"/>
  <c r="X226" i="101" a="1"/>
  <c r="X226" i="101" s="1"/>
  <c r="W226" i="101" a="1"/>
  <c r="W226" i="101" s="1"/>
  <c r="V226" i="101" a="1"/>
  <c r="V226" i="101" s="1"/>
  <c r="U226" i="101" a="1"/>
  <c r="U226" i="101" s="1"/>
  <c r="T226" i="101" a="1"/>
  <c r="T226" i="101" s="1"/>
  <c r="S226" i="101" a="1"/>
  <c r="S226" i="101" s="1"/>
  <c r="R226" i="101" a="1"/>
  <c r="R226" i="101" s="1"/>
  <c r="Q226" i="101" a="1"/>
  <c r="Q226" i="101" s="1"/>
  <c r="P226" i="101" a="1"/>
  <c r="P226" i="101" s="1"/>
  <c r="O226" i="101" a="1"/>
  <c r="O226" i="101" s="1"/>
  <c r="N226" i="101" a="1"/>
  <c r="N226" i="101" s="1"/>
  <c r="M226" i="101" a="1"/>
  <c r="M226" i="101" s="1"/>
  <c r="L226" i="101" a="1"/>
  <c r="L226" i="101" s="1"/>
  <c r="K226" i="101" a="1"/>
  <c r="K226" i="101" s="1"/>
  <c r="J226" i="101" a="1"/>
  <c r="J226" i="101" s="1"/>
  <c r="I226" i="101" a="1"/>
  <c r="I226" i="101" s="1"/>
  <c r="H226" i="101" a="1"/>
  <c r="H226" i="101" s="1"/>
  <c r="G226" i="101" a="1"/>
  <c r="G226" i="101" s="1"/>
  <c r="F226" i="101" a="1"/>
  <c r="F226" i="101" s="1"/>
  <c r="E226" i="101" a="1"/>
  <c r="E226" i="101" s="1"/>
  <c r="D226" i="101" a="1"/>
  <c r="D226" i="101" s="1"/>
  <c r="BV225" i="101" a="1"/>
  <c r="BV225" i="101" s="1"/>
  <c r="BU225" i="101" a="1"/>
  <c r="BU225" i="101" s="1"/>
  <c r="BT225" i="101" a="1"/>
  <c r="BT225" i="101" s="1"/>
  <c r="BS225" i="101" a="1"/>
  <c r="BS225" i="101" s="1"/>
  <c r="BR225" i="101" a="1"/>
  <c r="BR225" i="101" s="1"/>
  <c r="BQ225" i="101" a="1"/>
  <c r="BQ225" i="101" s="1"/>
  <c r="BP225" i="101" a="1"/>
  <c r="BP225" i="101" s="1"/>
  <c r="BO225" i="101" a="1"/>
  <c r="BO225" i="101" s="1"/>
  <c r="BN225" i="101" a="1"/>
  <c r="BN225" i="101" s="1"/>
  <c r="BM225" i="101" a="1"/>
  <c r="BM225" i="101" s="1"/>
  <c r="BL225" i="101" a="1"/>
  <c r="BL225" i="101" s="1"/>
  <c r="BK225" i="101" a="1"/>
  <c r="BK225" i="101" s="1"/>
  <c r="BJ225" i="101" a="1"/>
  <c r="BJ225" i="101" s="1"/>
  <c r="BI225" i="101" a="1"/>
  <c r="BI225" i="101" s="1"/>
  <c r="BH225" i="101" a="1"/>
  <c r="BH225" i="101" s="1"/>
  <c r="BG225" i="101" a="1"/>
  <c r="BG225" i="101" s="1"/>
  <c r="BF225" i="101" a="1"/>
  <c r="BF225" i="101" s="1"/>
  <c r="BE225" i="101" a="1"/>
  <c r="BE225" i="101" s="1"/>
  <c r="BD225" i="101" a="1"/>
  <c r="BD225" i="101" s="1"/>
  <c r="BC225" i="101" a="1"/>
  <c r="BC225" i="101" s="1"/>
  <c r="BB225" i="101" a="1"/>
  <c r="BB225" i="101" s="1"/>
  <c r="BA225" i="101" a="1"/>
  <c r="BA225" i="101" s="1"/>
  <c r="AZ225" i="101" a="1"/>
  <c r="AZ225" i="101" s="1"/>
  <c r="AY225" i="101" a="1"/>
  <c r="AY225" i="101" s="1"/>
  <c r="AX225" i="101" a="1"/>
  <c r="AX225" i="101" s="1"/>
  <c r="AW225" i="101" a="1"/>
  <c r="AW225" i="101" s="1"/>
  <c r="AV225" i="101" a="1"/>
  <c r="AV225" i="101" s="1"/>
  <c r="AU225" i="101" a="1"/>
  <c r="AU225" i="101" s="1"/>
  <c r="AT225" i="101" a="1"/>
  <c r="AT225" i="101" s="1"/>
  <c r="AS225" i="101" a="1"/>
  <c r="AS225" i="101" s="1"/>
  <c r="AR225" i="101" a="1"/>
  <c r="AR225" i="101" s="1"/>
  <c r="AQ225" i="101" a="1"/>
  <c r="AQ225" i="101" s="1"/>
  <c r="AP225" i="101" a="1"/>
  <c r="AP225" i="101" s="1"/>
  <c r="AO225" i="101" a="1"/>
  <c r="AO225" i="101" s="1"/>
  <c r="AN225" i="101" a="1"/>
  <c r="AN225" i="101" s="1"/>
  <c r="AM225" i="101" a="1"/>
  <c r="AM225" i="101" s="1"/>
  <c r="AL225" i="101" a="1"/>
  <c r="AL225" i="101" s="1"/>
  <c r="AK225" i="101" a="1"/>
  <c r="AK225" i="101" s="1"/>
  <c r="AJ225" i="101" a="1"/>
  <c r="AJ225" i="101" s="1"/>
  <c r="AI225" i="101" a="1"/>
  <c r="AI225" i="101" s="1"/>
  <c r="AH225" i="101" a="1"/>
  <c r="AH225" i="101" s="1"/>
  <c r="AG225" i="101" a="1"/>
  <c r="AG225" i="101" s="1"/>
  <c r="AF225" i="101" a="1"/>
  <c r="AF225" i="101" s="1"/>
  <c r="AE225" i="101" a="1"/>
  <c r="AE225" i="101" s="1"/>
  <c r="AD225" i="101" a="1"/>
  <c r="AD225" i="101" s="1"/>
  <c r="AC225" i="101" a="1"/>
  <c r="AC225" i="101" s="1"/>
  <c r="AB225" i="101" a="1"/>
  <c r="AB225" i="101" s="1"/>
  <c r="AA225" i="101" a="1"/>
  <c r="AA225" i="101" s="1"/>
  <c r="Z225" i="101" a="1"/>
  <c r="Z225" i="101" s="1"/>
  <c r="Y225" i="101" a="1"/>
  <c r="Y225" i="101" s="1"/>
  <c r="X225" i="101" a="1"/>
  <c r="X225" i="101" s="1"/>
  <c r="W225" i="101" a="1"/>
  <c r="W225" i="101" s="1"/>
  <c r="V225" i="101" a="1"/>
  <c r="V225" i="101" s="1"/>
  <c r="U225" i="101" a="1"/>
  <c r="U225" i="101" s="1"/>
  <c r="T225" i="101" a="1"/>
  <c r="T225" i="101" s="1"/>
  <c r="S225" i="101" a="1"/>
  <c r="S225" i="101" s="1"/>
  <c r="R225" i="101" a="1"/>
  <c r="R225" i="101" s="1"/>
  <c r="Q225" i="101" a="1"/>
  <c r="Q225" i="101" s="1"/>
  <c r="P225" i="101" a="1"/>
  <c r="P225" i="101" s="1"/>
  <c r="O225" i="101" a="1"/>
  <c r="O225" i="101" s="1"/>
  <c r="N225" i="101" a="1"/>
  <c r="N225" i="101" s="1"/>
  <c r="M225" i="101" a="1"/>
  <c r="M225" i="101" s="1"/>
  <c r="L225" i="101" a="1"/>
  <c r="L225" i="101" s="1"/>
  <c r="K225" i="101" a="1"/>
  <c r="K225" i="101" s="1"/>
  <c r="J225" i="101" a="1"/>
  <c r="J225" i="101" s="1"/>
  <c r="I225" i="101" a="1"/>
  <c r="I225" i="101" s="1"/>
  <c r="H225" i="101" a="1"/>
  <c r="H225" i="101" s="1"/>
  <c r="G225" i="101" a="1"/>
  <c r="G225" i="101" s="1"/>
  <c r="F225" i="101" a="1"/>
  <c r="F225" i="101" s="1"/>
  <c r="E225" i="101" a="1"/>
  <c r="E225" i="101" s="1"/>
  <c r="D225" i="101" a="1"/>
  <c r="D225" i="101" s="1"/>
  <c r="BV223" i="101" a="1"/>
  <c r="BV223" i="101" s="1"/>
  <c r="BU223" i="101" a="1"/>
  <c r="BU223" i="101" s="1"/>
  <c r="BT223" i="101" a="1"/>
  <c r="BT223" i="101" s="1"/>
  <c r="BS223" i="101" a="1"/>
  <c r="BS223" i="101" s="1"/>
  <c r="BR223" i="101" a="1"/>
  <c r="BR223" i="101" s="1"/>
  <c r="BQ223" i="101" a="1"/>
  <c r="BQ223" i="101" s="1"/>
  <c r="BP223" i="101" a="1"/>
  <c r="BP223" i="101" s="1"/>
  <c r="BO223" i="101" a="1"/>
  <c r="BO223" i="101" s="1"/>
  <c r="BN223" i="101" a="1"/>
  <c r="BN223" i="101" s="1"/>
  <c r="BM223" i="101" a="1"/>
  <c r="BM223" i="101" s="1"/>
  <c r="BL223" i="101" a="1"/>
  <c r="BL223" i="101" s="1"/>
  <c r="BK223" i="101" a="1"/>
  <c r="BK223" i="101" s="1"/>
  <c r="BJ223" i="101" a="1"/>
  <c r="BJ223" i="101" s="1"/>
  <c r="BI223" i="101" a="1"/>
  <c r="BI223" i="101" s="1"/>
  <c r="BH223" i="101" a="1"/>
  <c r="BH223" i="101" s="1"/>
  <c r="BG223" i="101" a="1"/>
  <c r="BG223" i="101" s="1"/>
  <c r="BF223" i="101" a="1"/>
  <c r="BF223" i="101" s="1"/>
  <c r="BE223" i="101" a="1"/>
  <c r="BE223" i="101" s="1"/>
  <c r="BD223" i="101" a="1"/>
  <c r="BD223" i="101" s="1"/>
  <c r="BC223" i="101" a="1"/>
  <c r="BC223" i="101" s="1"/>
  <c r="BB223" i="101" a="1"/>
  <c r="BB223" i="101" s="1"/>
  <c r="BA223" i="101" a="1"/>
  <c r="BA223" i="101" s="1"/>
  <c r="AZ223" i="101" a="1"/>
  <c r="AZ223" i="101" s="1"/>
  <c r="AY223" i="101" a="1"/>
  <c r="AY223" i="101" s="1"/>
  <c r="AX223" i="101" a="1"/>
  <c r="AX223" i="101" s="1"/>
  <c r="AW223" i="101" a="1"/>
  <c r="AW223" i="101" s="1"/>
  <c r="AV223" i="101" a="1"/>
  <c r="AV223" i="101" s="1"/>
  <c r="AU223" i="101" a="1"/>
  <c r="AU223" i="101" s="1"/>
  <c r="AT223" i="101" a="1"/>
  <c r="AT223" i="101" s="1"/>
  <c r="AS223" i="101" a="1"/>
  <c r="AS223" i="101" s="1"/>
  <c r="AR223" i="101" a="1"/>
  <c r="AR223" i="101" s="1"/>
  <c r="AQ223" i="101" a="1"/>
  <c r="AQ223" i="101" s="1"/>
  <c r="AP223" i="101" a="1"/>
  <c r="AP223" i="101" s="1"/>
  <c r="AO223" i="101" a="1"/>
  <c r="AO223" i="101" s="1"/>
  <c r="AN223" i="101" a="1"/>
  <c r="AN223" i="101" s="1"/>
  <c r="AM223" i="101" a="1"/>
  <c r="AM223" i="101" s="1"/>
  <c r="AL223" i="101" a="1"/>
  <c r="AL223" i="101" s="1"/>
  <c r="AK223" i="101" a="1"/>
  <c r="AK223" i="101" s="1"/>
  <c r="AJ223" i="101" a="1"/>
  <c r="AJ223" i="101" s="1"/>
  <c r="AI223" i="101" a="1"/>
  <c r="AI223" i="101" s="1"/>
  <c r="AH223" i="101" a="1"/>
  <c r="AH223" i="101" s="1"/>
  <c r="AG223" i="101" a="1"/>
  <c r="AG223" i="101" s="1"/>
  <c r="AF223" i="101" a="1"/>
  <c r="AF223" i="101" s="1"/>
  <c r="AE223" i="101" a="1"/>
  <c r="AE223" i="101" s="1"/>
  <c r="AD223" i="101" a="1"/>
  <c r="AD223" i="101" s="1"/>
  <c r="AC223" i="101" a="1"/>
  <c r="AC223" i="101" s="1"/>
  <c r="AB223" i="101" a="1"/>
  <c r="AB223" i="101" s="1"/>
  <c r="AA223" i="101" a="1"/>
  <c r="AA223" i="101" s="1"/>
  <c r="Z223" i="101" a="1"/>
  <c r="Z223" i="101" s="1"/>
  <c r="Y223" i="101" a="1"/>
  <c r="Y223" i="101" s="1"/>
  <c r="X223" i="101" a="1"/>
  <c r="X223" i="101" s="1"/>
  <c r="W223" i="101" a="1"/>
  <c r="W223" i="101" s="1"/>
  <c r="V223" i="101" a="1"/>
  <c r="V223" i="101" s="1"/>
  <c r="U223" i="101" a="1"/>
  <c r="U223" i="101" s="1"/>
  <c r="T223" i="101" a="1"/>
  <c r="T223" i="101" s="1"/>
  <c r="S223" i="101" a="1"/>
  <c r="S223" i="101" s="1"/>
  <c r="R223" i="101" a="1"/>
  <c r="R223" i="101" s="1"/>
  <c r="Q223" i="101" a="1"/>
  <c r="Q223" i="101" s="1"/>
  <c r="P223" i="101" a="1"/>
  <c r="P223" i="101" s="1"/>
  <c r="O223" i="101" a="1"/>
  <c r="O223" i="101" s="1"/>
  <c r="N223" i="101" a="1"/>
  <c r="N223" i="101" s="1"/>
  <c r="M223" i="101" a="1"/>
  <c r="M223" i="101" s="1"/>
  <c r="L223" i="101" a="1"/>
  <c r="L223" i="101" s="1"/>
  <c r="K223" i="101" a="1"/>
  <c r="K223" i="101" s="1"/>
  <c r="J223" i="101" a="1"/>
  <c r="J223" i="101" s="1"/>
  <c r="I223" i="101" a="1"/>
  <c r="I223" i="101" s="1"/>
  <c r="H223" i="101" a="1"/>
  <c r="H223" i="101" s="1"/>
  <c r="G223" i="101" a="1"/>
  <c r="G223" i="101" s="1"/>
  <c r="F223" i="101" a="1"/>
  <c r="F223" i="101" s="1"/>
  <c r="E223" i="101" a="1"/>
  <c r="E223" i="101" s="1"/>
  <c r="D223" i="101" a="1"/>
  <c r="D223" i="101" s="1"/>
  <c r="BV222" i="101" a="1"/>
  <c r="BV222" i="101" s="1"/>
  <c r="BU222" i="101" a="1"/>
  <c r="BU222" i="101" s="1"/>
  <c r="BT222" i="101" a="1"/>
  <c r="BT222" i="101" s="1"/>
  <c r="BS222" i="101" a="1"/>
  <c r="BS222" i="101" s="1"/>
  <c r="BR222" i="101" a="1"/>
  <c r="BR222" i="101" s="1"/>
  <c r="BQ222" i="101" a="1"/>
  <c r="BQ222" i="101" s="1"/>
  <c r="BP222" i="101" a="1"/>
  <c r="BP222" i="101" s="1"/>
  <c r="BO222" i="101" a="1"/>
  <c r="BO222" i="101" s="1"/>
  <c r="BN222" i="101" a="1"/>
  <c r="BN222" i="101" s="1"/>
  <c r="BM222" i="101" a="1"/>
  <c r="BM222" i="101" s="1"/>
  <c r="BL222" i="101" a="1"/>
  <c r="BL222" i="101" s="1"/>
  <c r="BK222" i="101" a="1"/>
  <c r="BK222" i="101" s="1"/>
  <c r="BJ222" i="101" a="1"/>
  <c r="BJ222" i="101" s="1"/>
  <c r="BI222" i="101" a="1"/>
  <c r="BI222" i="101" s="1"/>
  <c r="BH222" i="101" a="1"/>
  <c r="BH222" i="101" s="1"/>
  <c r="BG222" i="101" a="1"/>
  <c r="BG222" i="101" s="1"/>
  <c r="BF222" i="101" a="1"/>
  <c r="BF222" i="101" s="1"/>
  <c r="BE222" i="101" a="1"/>
  <c r="BE222" i="101" s="1"/>
  <c r="BD222" i="101" a="1"/>
  <c r="BD222" i="101" s="1"/>
  <c r="BC222" i="101" a="1"/>
  <c r="BC222" i="101" s="1"/>
  <c r="BB222" i="101" a="1"/>
  <c r="BB222" i="101" s="1"/>
  <c r="BA222" i="101" a="1"/>
  <c r="BA222" i="101" s="1"/>
  <c r="AZ222" i="101" a="1"/>
  <c r="AZ222" i="101" s="1"/>
  <c r="AY222" i="101" a="1"/>
  <c r="AY222" i="101" s="1"/>
  <c r="AX222" i="101" a="1"/>
  <c r="AX222" i="101" s="1"/>
  <c r="AW222" i="101" a="1"/>
  <c r="AW222" i="101" s="1"/>
  <c r="AV222" i="101" a="1"/>
  <c r="AV222" i="101" s="1"/>
  <c r="AU222" i="101" a="1"/>
  <c r="AU222" i="101" s="1"/>
  <c r="AT222" i="101" a="1"/>
  <c r="AT222" i="101" s="1"/>
  <c r="AS222" i="101" a="1"/>
  <c r="AS222" i="101" s="1"/>
  <c r="AR222" i="101" a="1"/>
  <c r="AR222" i="101" s="1"/>
  <c r="AQ222" i="101" a="1"/>
  <c r="AQ222" i="101" s="1"/>
  <c r="AP222" i="101" a="1"/>
  <c r="AP222" i="101" s="1"/>
  <c r="AO222" i="101" a="1"/>
  <c r="AO222" i="101" s="1"/>
  <c r="AN222" i="101" a="1"/>
  <c r="AN222" i="101" s="1"/>
  <c r="AM222" i="101" a="1"/>
  <c r="AM222" i="101" s="1"/>
  <c r="AL222" i="101" a="1"/>
  <c r="AL222" i="101" s="1"/>
  <c r="AK222" i="101" a="1"/>
  <c r="AK222" i="101" s="1"/>
  <c r="AJ222" i="101" a="1"/>
  <c r="AJ222" i="101" s="1"/>
  <c r="AI222" i="101" a="1"/>
  <c r="AI222" i="101" s="1"/>
  <c r="AH222" i="101" a="1"/>
  <c r="AH222" i="101" s="1"/>
  <c r="AG222" i="101" a="1"/>
  <c r="AG222" i="101" s="1"/>
  <c r="AF222" i="101" a="1"/>
  <c r="AF222" i="101" s="1"/>
  <c r="AE222" i="101" a="1"/>
  <c r="AE222" i="101" s="1"/>
  <c r="AD222" i="101" a="1"/>
  <c r="AD222" i="101" s="1"/>
  <c r="AC222" i="101" a="1"/>
  <c r="AC222" i="101" s="1"/>
  <c r="AB222" i="101" a="1"/>
  <c r="AB222" i="101" s="1"/>
  <c r="AA222" i="101" a="1"/>
  <c r="AA222" i="101" s="1"/>
  <c r="Z222" i="101" a="1"/>
  <c r="Z222" i="101" s="1"/>
  <c r="Y222" i="101" a="1"/>
  <c r="Y222" i="101" s="1"/>
  <c r="X222" i="101" a="1"/>
  <c r="X222" i="101" s="1"/>
  <c r="W222" i="101" a="1"/>
  <c r="W222" i="101" s="1"/>
  <c r="V222" i="101" a="1"/>
  <c r="V222" i="101" s="1"/>
  <c r="U222" i="101" a="1"/>
  <c r="U222" i="101" s="1"/>
  <c r="T222" i="101" a="1"/>
  <c r="T222" i="101" s="1"/>
  <c r="S222" i="101" a="1"/>
  <c r="S222" i="101" s="1"/>
  <c r="R222" i="101" a="1"/>
  <c r="R222" i="101" s="1"/>
  <c r="Q222" i="101" a="1"/>
  <c r="Q222" i="101" s="1"/>
  <c r="P222" i="101" a="1"/>
  <c r="P222" i="101" s="1"/>
  <c r="O222" i="101" a="1"/>
  <c r="O222" i="101" s="1"/>
  <c r="N222" i="101" a="1"/>
  <c r="N222" i="101" s="1"/>
  <c r="M222" i="101" a="1"/>
  <c r="M222" i="101" s="1"/>
  <c r="L222" i="101" a="1"/>
  <c r="L222" i="101" s="1"/>
  <c r="K222" i="101" a="1"/>
  <c r="K222" i="101" s="1"/>
  <c r="J222" i="101" a="1"/>
  <c r="J222" i="101" s="1"/>
  <c r="I222" i="101" a="1"/>
  <c r="I222" i="101" s="1"/>
  <c r="H222" i="101" a="1"/>
  <c r="H222" i="101" s="1"/>
  <c r="G222" i="101" a="1"/>
  <c r="G222" i="101" s="1"/>
  <c r="F222" i="101" a="1"/>
  <c r="F222" i="101" s="1"/>
  <c r="E222" i="101" a="1"/>
  <c r="E222" i="101" s="1"/>
  <c r="D222" i="101" a="1"/>
  <c r="D222" i="101" s="1"/>
  <c r="BV221" i="101" a="1"/>
  <c r="BV221" i="101" s="1"/>
  <c r="BU221" i="101" a="1"/>
  <c r="BU221" i="101" s="1"/>
  <c r="BT221" i="101" a="1"/>
  <c r="BT221" i="101" s="1"/>
  <c r="BS221" i="101" a="1"/>
  <c r="BS221" i="101" s="1"/>
  <c r="BR221" i="101" a="1"/>
  <c r="BR221" i="101" s="1"/>
  <c r="BQ221" i="101" a="1"/>
  <c r="BQ221" i="101" s="1"/>
  <c r="BP221" i="101" a="1"/>
  <c r="BP221" i="101" s="1"/>
  <c r="BO221" i="101" a="1"/>
  <c r="BO221" i="101" s="1"/>
  <c r="BN221" i="101" a="1"/>
  <c r="BN221" i="101" s="1"/>
  <c r="BM221" i="101" a="1"/>
  <c r="BM221" i="101" s="1"/>
  <c r="BL221" i="101" a="1"/>
  <c r="BL221" i="101" s="1"/>
  <c r="BK221" i="101" a="1"/>
  <c r="BK221" i="101" s="1"/>
  <c r="BJ221" i="101" a="1"/>
  <c r="BJ221" i="101" s="1"/>
  <c r="BI221" i="101" a="1"/>
  <c r="BI221" i="101" s="1"/>
  <c r="BH221" i="101" a="1"/>
  <c r="BH221" i="101" s="1"/>
  <c r="BG221" i="101" a="1"/>
  <c r="BG221" i="101" s="1"/>
  <c r="BF221" i="101" a="1"/>
  <c r="BF221" i="101" s="1"/>
  <c r="BE221" i="101" a="1"/>
  <c r="BE221" i="101" s="1"/>
  <c r="BD221" i="101" a="1"/>
  <c r="BD221" i="101" s="1"/>
  <c r="BC221" i="101" a="1"/>
  <c r="BC221" i="101" s="1"/>
  <c r="BB221" i="101" a="1"/>
  <c r="BB221" i="101" s="1"/>
  <c r="BA221" i="101" a="1"/>
  <c r="BA221" i="101" s="1"/>
  <c r="AZ221" i="101" a="1"/>
  <c r="AZ221" i="101" s="1"/>
  <c r="AY221" i="101" a="1"/>
  <c r="AY221" i="101" s="1"/>
  <c r="AX221" i="101" a="1"/>
  <c r="AX221" i="101" s="1"/>
  <c r="AW221" i="101" a="1"/>
  <c r="AW221" i="101" s="1"/>
  <c r="AV221" i="101" a="1"/>
  <c r="AV221" i="101" s="1"/>
  <c r="AU221" i="101" a="1"/>
  <c r="AU221" i="101" s="1"/>
  <c r="AT221" i="101" a="1"/>
  <c r="AT221" i="101" s="1"/>
  <c r="AS221" i="101" a="1"/>
  <c r="AS221" i="101" s="1"/>
  <c r="AR221" i="101" a="1"/>
  <c r="AR221" i="101" s="1"/>
  <c r="AQ221" i="101" a="1"/>
  <c r="AQ221" i="101" s="1"/>
  <c r="AP221" i="101" a="1"/>
  <c r="AP221" i="101" s="1"/>
  <c r="AO221" i="101" a="1"/>
  <c r="AO221" i="101" s="1"/>
  <c r="AN221" i="101" a="1"/>
  <c r="AN221" i="101" s="1"/>
  <c r="AM221" i="101" a="1"/>
  <c r="AM221" i="101" s="1"/>
  <c r="AL221" i="101" a="1"/>
  <c r="AL221" i="101" s="1"/>
  <c r="AK221" i="101" a="1"/>
  <c r="AK221" i="101" s="1"/>
  <c r="AJ221" i="101" a="1"/>
  <c r="AJ221" i="101" s="1"/>
  <c r="AI221" i="101" a="1"/>
  <c r="AI221" i="101" s="1"/>
  <c r="AH221" i="101" a="1"/>
  <c r="AH221" i="101" s="1"/>
  <c r="AG221" i="101" a="1"/>
  <c r="AG221" i="101" s="1"/>
  <c r="AF221" i="101" a="1"/>
  <c r="AF221" i="101" s="1"/>
  <c r="AE221" i="101" a="1"/>
  <c r="AE221" i="101" s="1"/>
  <c r="AD221" i="101" a="1"/>
  <c r="AD221" i="101" s="1"/>
  <c r="AC221" i="101" a="1"/>
  <c r="AC221" i="101" s="1"/>
  <c r="AB221" i="101" a="1"/>
  <c r="AB221" i="101" s="1"/>
  <c r="AA221" i="101" a="1"/>
  <c r="AA221" i="101" s="1"/>
  <c r="Z221" i="101" a="1"/>
  <c r="Z221" i="101" s="1"/>
  <c r="Y221" i="101" a="1"/>
  <c r="Y221" i="101" s="1"/>
  <c r="X221" i="101" a="1"/>
  <c r="X221" i="101" s="1"/>
  <c r="W221" i="101" a="1"/>
  <c r="W221" i="101" s="1"/>
  <c r="V221" i="101" a="1"/>
  <c r="V221" i="101" s="1"/>
  <c r="U221" i="101" a="1"/>
  <c r="U221" i="101" s="1"/>
  <c r="T221" i="101" a="1"/>
  <c r="T221" i="101" s="1"/>
  <c r="S221" i="101" a="1"/>
  <c r="S221" i="101" s="1"/>
  <c r="R221" i="101" a="1"/>
  <c r="R221" i="101" s="1"/>
  <c r="Q221" i="101" a="1"/>
  <c r="Q221" i="101" s="1"/>
  <c r="P221" i="101" a="1"/>
  <c r="P221" i="101" s="1"/>
  <c r="O221" i="101" a="1"/>
  <c r="O221" i="101" s="1"/>
  <c r="N221" i="101" a="1"/>
  <c r="N221" i="101" s="1"/>
  <c r="M221" i="101" a="1"/>
  <c r="M221" i="101" s="1"/>
  <c r="L221" i="101" a="1"/>
  <c r="L221" i="101" s="1"/>
  <c r="K221" i="101" a="1"/>
  <c r="K221" i="101" s="1"/>
  <c r="J221" i="101" a="1"/>
  <c r="J221" i="101" s="1"/>
  <c r="I221" i="101" a="1"/>
  <c r="I221" i="101" s="1"/>
  <c r="H221" i="101" a="1"/>
  <c r="H221" i="101" s="1"/>
  <c r="G221" i="101" a="1"/>
  <c r="G221" i="101" s="1"/>
  <c r="F221" i="101" a="1"/>
  <c r="F221" i="101" s="1"/>
  <c r="E221" i="101" a="1"/>
  <c r="E221" i="101" s="1"/>
  <c r="D221" i="101" a="1"/>
  <c r="D221" i="101" s="1"/>
  <c r="BV220" i="101" a="1"/>
  <c r="BV220" i="101" s="1"/>
  <c r="BU220" i="101" a="1"/>
  <c r="BU220" i="101" s="1"/>
  <c r="BT220" i="101" a="1"/>
  <c r="BT220" i="101" s="1"/>
  <c r="BS220" i="101" a="1"/>
  <c r="BS220" i="101" s="1"/>
  <c r="BR220" i="101" a="1"/>
  <c r="BR220" i="101" s="1"/>
  <c r="BQ220" i="101" a="1"/>
  <c r="BQ220" i="101" s="1"/>
  <c r="BP220" i="101" a="1"/>
  <c r="BP220" i="101" s="1"/>
  <c r="BO220" i="101" a="1"/>
  <c r="BO220" i="101" s="1"/>
  <c r="BN220" i="101" a="1"/>
  <c r="BN220" i="101" s="1"/>
  <c r="BM220" i="101" a="1"/>
  <c r="BM220" i="101" s="1"/>
  <c r="BL220" i="101" a="1"/>
  <c r="BL220" i="101" s="1"/>
  <c r="BK220" i="101" a="1"/>
  <c r="BK220" i="101" s="1"/>
  <c r="BJ220" i="101" a="1"/>
  <c r="BJ220" i="101" s="1"/>
  <c r="BI220" i="101" a="1"/>
  <c r="BI220" i="101" s="1"/>
  <c r="BH220" i="101" a="1"/>
  <c r="BH220" i="101" s="1"/>
  <c r="BG220" i="101" a="1"/>
  <c r="BG220" i="101" s="1"/>
  <c r="BF220" i="101" a="1"/>
  <c r="BF220" i="101" s="1"/>
  <c r="BE220" i="101" a="1"/>
  <c r="BE220" i="101" s="1"/>
  <c r="BD220" i="101" a="1"/>
  <c r="BD220" i="101" s="1"/>
  <c r="BC220" i="101" a="1"/>
  <c r="BC220" i="101" s="1"/>
  <c r="BB220" i="101" a="1"/>
  <c r="BB220" i="101" s="1"/>
  <c r="BA220" i="101" a="1"/>
  <c r="BA220" i="101" s="1"/>
  <c r="AZ220" i="101" a="1"/>
  <c r="AZ220" i="101" s="1"/>
  <c r="AY220" i="101" a="1"/>
  <c r="AY220" i="101" s="1"/>
  <c r="AX220" i="101" a="1"/>
  <c r="AX220" i="101" s="1"/>
  <c r="AW220" i="101" a="1"/>
  <c r="AW220" i="101" s="1"/>
  <c r="AV220" i="101" a="1"/>
  <c r="AV220" i="101" s="1"/>
  <c r="AU220" i="101" a="1"/>
  <c r="AU220" i="101" s="1"/>
  <c r="AT220" i="101" a="1"/>
  <c r="AT220" i="101" s="1"/>
  <c r="AS220" i="101" a="1"/>
  <c r="AS220" i="101" s="1"/>
  <c r="AR220" i="101" a="1"/>
  <c r="AR220" i="101" s="1"/>
  <c r="AQ220" i="101" a="1"/>
  <c r="AQ220" i="101" s="1"/>
  <c r="AP220" i="101" a="1"/>
  <c r="AP220" i="101" s="1"/>
  <c r="AO220" i="101" a="1"/>
  <c r="AO220" i="101" s="1"/>
  <c r="AN220" i="101" a="1"/>
  <c r="AN220" i="101" s="1"/>
  <c r="AM220" i="101" a="1"/>
  <c r="AM220" i="101" s="1"/>
  <c r="AL220" i="101" a="1"/>
  <c r="AL220" i="101" s="1"/>
  <c r="AK220" i="101" a="1"/>
  <c r="AK220" i="101" s="1"/>
  <c r="AJ220" i="101" a="1"/>
  <c r="AJ220" i="101" s="1"/>
  <c r="AI220" i="101" a="1"/>
  <c r="AI220" i="101" s="1"/>
  <c r="AH220" i="101" a="1"/>
  <c r="AH220" i="101" s="1"/>
  <c r="AG220" i="101" a="1"/>
  <c r="AG220" i="101" s="1"/>
  <c r="AF220" i="101" a="1"/>
  <c r="AF220" i="101" s="1"/>
  <c r="AE220" i="101" a="1"/>
  <c r="AE220" i="101" s="1"/>
  <c r="AD220" i="101" a="1"/>
  <c r="AD220" i="101" s="1"/>
  <c r="AC220" i="101" a="1"/>
  <c r="AC220" i="101" s="1"/>
  <c r="AB220" i="101" a="1"/>
  <c r="AB220" i="101" s="1"/>
  <c r="AA220" i="101" a="1"/>
  <c r="AA220" i="101" s="1"/>
  <c r="Z220" i="101" a="1"/>
  <c r="Z220" i="101" s="1"/>
  <c r="Y220" i="101" a="1"/>
  <c r="Y220" i="101" s="1"/>
  <c r="X220" i="101" a="1"/>
  <c r="X220" i="101" s="1"/>
  <c r="W220" i="101" a="1"/>
  <c r="W220" i="101" s="1"/>
  <c r="V220" i="101" a="1"/>
  <c r="V220" i="101" s="1"/>
  <c r="U220" i="101" a="1"/>
  <c r="U220" i="101" s="1"/>
  <c r="T220" i="101" a="1"/>
  <c r="T220" i="101" s="1"/>
  <c r="S220" i="101" a="1"/>
  <c r="S220" i="101" s="1"/>
  <c r="R220" i="101" a="1"/>
  <c r="R220" i="101" s="1"/>
  <c r="Q220" i="101" a="1"/>
  <c r="Q220" i="101" s="1"/>
  <c r="P220" i="101" a="1"/>
  <c r="P220" i="101" s="1"/>
  <c r="O220" i="101" a="1"/>
  <c r="O220" i="101" s="1"/>
  <c r="N220" i="101" a="1"/>
  <c r="N220" i="101" s="1"/>
  <c r="M220" i="101" a="1"/>
  <c r="M220" i="101" s="1"/>
  <c r="L220" i="101" a="1"/>
  <c r="L220" i="101" s="1"/>
  <c r="K220" i="101" a="1"/>
  <c r="K220" i="101" s="1"/>
  <c r="J220" i="101" a="1"/>
  <c r="J220" i="101" s="1"/>
  <c r="I220" i="101" a="1"/>
  <c r="I220" i="101" s="1"/>
  <c r="H220" i="101" a="1"/>
  <c r="H220" i="101" s="1"/>
  <c r="G220" i="101" a="1"/>
  <c r="G220" i="101" s="1"/>
  <c r="F220" i="101" a="1"/>
  <c r="F220" i="101" s="1"/>
  <c r="E220" i="101" a="1"/>
  <c r="E220" i="101" s="1"/>
  <c r="D220" i="101" a="1"/>
  <c r="D220" i="101" s="1"/>
  <c r="BV217" i="101" a="1"/>
  <c r="BV217" i="101" s="1"/>
  <c r="BU217" i="101" a="1"/>
  <c r="BU217" i="101" s="1"/>
  <c r="BT217" i="101" a="1"/>
  <c r="BT217" i="101" s="1"/>
  <c r="BS217" i="101" a="1"/>
  <c r="BS217" i="101" s="1"/>
  <c r="BR217" i="101" a="1"/>
  <c r="BR217" i="101" s="1"/>
  <c r="BQ217" i="101" a="1"/>
  <c r="BQ217" i="101" s="1"/>
  <c r="BP217" i="101" a="1"/>
  <c r="BP217" i="101" s="1"/>
  <c r="BO217" i="101" a="1"/>
  <c r="BO217" i="101" s="1"/>
  <c r="BN217" i="101" a="1"/>
  <c r="BN217" i="101" s="1"/>
  <c r="BM217" i="101" a="1"/>
  <c r="BM217" i="101" s="1"/>
  <c r="BL217" i="101" a="1"/>
  <c r="BL217" i="101" s="1"/>
  <c r="BK217" i="101" a="1"/>
  <c r="BK217" i="101" s="1"/>
  <c r="BJ217" i="101" a="1"/>
  <c r="BJ217" i="101" s="1"/>
  <c r="BI217" i="101" a="1"/>
  <c r="BI217" i="101" s="1"/>
  <c r="BH217" i="101" a="1"/>
  <c r="BH217" i="101" s="1"/>
  <c r="BG217" i="101" a="1"/>
  <c r="BG217" i="101" s="1"/>
  <c r="BF217" i="101" a="1"/>
  <c r="BF217" i="101" s="1"/>
  <c r="BE217" i="101" a="1"/>
  <c r="BE217" i="101" s="1"/>
  <c r="BD217" i="101" a="1"/>
  <c r="BD217" i="101" s="1"/>
  <c r="BC217" i="101" a="1"/>
  <c r="BC217" i="101" s="1"/>
  <c r="BB217" i="101" a="1"/>
  <c r="BB217" i="101" s="1"/>
  <c r="BA217" i="101" a="1"/>
  <c r="BA217" i="101" s="1"/>
  <c r="AZ217" i="101" a="1"/>
  <c r="AZ217" i="101" s="1"/>
  <c r="AY217" i="101" a="1"/>
  <c r="AY217" i="101" s="1"/>
  <c r="AX217" i="101" a="1"/>
  <c r="AX217" i="101" s="1"/>
  <c r="AW217" i="101" a="1"/>
  <c r="AW217" i="101" s="1"/>
  <c r="AV217" i="101" a="1"/>
  <c r="AV217" i="101" s="1"/>
  <c r="AU217" i="101" a="1"/>
  <c r="AU217" i="101" s="1"/>
  <c r="AT217" i="101" a="1"/>
  <c r="AT217" i="101" s="1"/>
  <c r="AS217" i="101" a="1"/>
  <c r="AS217" i="101" s="1"/>
  <c r="AR217" i="101" a="1"/>
  <c r="AR217" i="101" s="1"/>
  <c r="AQ217" i="101" a="1"/>
  <c r="AQ217" i="101" s="1"/>
  <c r="AP217" i="101" a="1"/>
  <c r="AP217" i="101" s="1"/>
  <c r="AO217" i="101" a="1"/>
  <c r="AO217" i="101" s="1"/>
  <c r="AN217" i="101" a="1"/>
  <c r="AN217" i="101" s="1"/>
  <c r="AM217" i="101" a="1"/>
  <c r="AM217" i="101" s="1"/>
  <c r="AL217" i="101" a="1"/>
  <c r="AL217" i="101" s="1"/>
  <c r="AK217" i="101" a="1"/>
  <c r="AK217" i="101" s="1"/>
  <c r="AJ217" i="101" a="1"/>
  <c r="AJ217" i="101" s="1"/>
  <c r="AI217" i="101" a="1"/>
  <c r="AI217" i="101" s="1"/>
  <c r="AH217" i="101" a="1"/>
  <c r="AH217" i="101" s="1"/>
  <c r="AG217" i="101" a="1"/>
  <c r="AG217" i="101" s="1"/>
  <c r="AF217" i="101" a="1"/>
  <c r="AF217" i="101" s="1"/>
  <c r="AE217" i="101" a="1"/>
  <c r="AE217" i="101" s="1"/>
  <c r="AD217" i="101" a="1"/>
  <c r="AD217" i="101" s="1"/>
  <c r="AC217" i="101" a="1"/>
  <c r="AC217" i="101" s="1"/>
  <c r="AB217" i="101" a="1"/>
  <c r="AB217" i="101" s="1"/>
  <c r="AA217" i="101" a="1"/>
  <c r="AA217" i="101" s="1"/>
  <c r="Z217" i="101" a="1"/>
  <c r="Z217" i="101" s="1"/>
  <c r="Y217" i="101" a="1"/>
  <c r="Y217" i="101" s="1"/>
  <c r="X217" i="101" a="1"/>
  <c r="X217" i="101" s="1"/>
  <c r="W217" i="101" a="1"/>
  <c r="W217" i="101" s="1"/>
  <c r="V217" i="101" a="1"/>
  <c r="V217" i="101" s="1"/>
  <c r="U217" i="101" a="1"/>
  <c r="U217" i="101" s="1"/>
  <c r="T217" i="101" a="1"/>
  <c r="T217" i="101" s="1"/>
  <c r="S217" i="101" a="1"/>
  <c r="S217" i="101" s="1"/>
  <c r="R217" i="101" a="1"/>
  <c r="R217" i="101" s="1"/>
  <c r="Q217" i="101" a="1"/>
  <c r="Q217" i="101" s="1"/>
  <c r="P217" i="101" a="1"/>
  <c r="P217" i="101" s="1"/>
  <c r="O217" i="101" a="1"/>
  <c r="O217" i="101" s="1"/>
  <c r="N217" i="101" a="1"/>
  <c r="N217" i="101" s="1"/>
  <c r="M217" i="101" a="1"/>
  <c r="M217" i="101" s="1"/>
  <c r="L217" i="101" a="1"/>
  <c r="L217" i="101" s="1"/>
  <c r="K217" i="101" a="1"/>
  <c r="K217" i="101" s="1"/>
  <c r="J217" i="101" a="1"/>
  <c r="J217" i="101" s="1"/>
  <c r="I217" i="101" a="1"/>
  <c r="I217" i="101" s="1"/>
  <c r="H217" i="101" a="1"/>
  <c r="H217" i="101" s="1"/>
  <c r="G217" i="101" a="1"/>
  <c r="G217" i="101" s="1"/>
  <c r="F217" i="101" a="1"/>
  <c r="F217" i="101" s="1"/>
  <c r="E217" i="101" a="1"/>
  <c r="E217" i="101" s="1"/>
  <c r="D217" i="101" a="1"/>
  <c r="D217" i="101" s="1"/>
  <c r="BV215" i="101" a="1"/>
  <c r="BV215" i="101" s="1"/>
  <c r="BU215" i="101" a="1"/>
  <c r="BU215" i="101" s="1"/>
  <c r="BT215" i="101" a="1"/>
  <c r="BT215" i="101" s="1"/>
  <c r="BS215" i="101" a="1"/>
  <c r="BS215" i="101" s="1"/>
  <c r="BR215" i="101" a="1"/>
  <c r="BR215" i="101" s="1"/>
  <c r="BQ215" i="101" a="1"/>
  <c r="BQ215" i="101" s="1"/>
  <c r="BP215" i="101" a="1"/>
  <c r="BP215" i="101" s="1"/>
  <c r="BO215" i="101" a="1"/>
  <c r="BO215" i="101" s="1"/>
  <c r="BN215" i="101" a="1"/>
  <c r="BN215" i="101" s="1"/>
  <c r="BM215" i="101" a="1"/>
  <c r="BM215" i="101" s="1"/>
  <c r="BL215" i="101" a="1"/>
  <c r="BL215" i="101" s="1"/>
  <c r="BK215" i="101" a="1"/>
  <c r="BK215" i="101" s="1"/>
  <c r="BJ215" i="101" a="1"/>
  <c r="BJ215" i="101" s="1"/>
  <c r="BI215" i="101" a="1"/>
  <c r="BI215" i="101" s="1"/>
  <c r="BH215" i="101" a="1"/>
  <c r="BH215" i="101" s="1"/>
  <c r="BG215" i="101" a="1"/>
  <c r="BG215" i="101" s="1"/>
  <c r="BF215" i="101" a="1"/>
  <c r="BF215" i="101" s="1"/>
  <c r="BE215" i="101" a="1"/>
  <c r="BE215" i="101" s="1"/>
  <c r="BD215" i="101" a="1"/>
  <c r="BD215" i="101" s="1"/>
  <c r="BC215" i="101" a="1"/>
  <c r="BC215" i="101" s="1"/>
  <c r="BB215" i="101" a="1"/>
  <c r="BB215" i="101" s="1"/>
  <c r="BA215" i="101" a="1"/>
  <c r="BA215" i="101" s="1"/>
  <c r="AZ215" i="101" a="1"/>
  <c r="AZ215" i="101" s="1"/>
  <c r="AY215" i="101" a="1"/>
  <c r="AY215" i="101" s="1"/>
  <c r="AX215" i="101" a="1"/>
  <c r="AX215" i="101" s="1"/>
  <c r="AW215" i="101" a="1"/>
  <c r="AW215" i="101" s="1"/>
  <c r="AV215" i="101" a="1"/>
  <c r="AV215" i="101" s="1"/>
  <c r="AU215" i="101" a="1"/>
  <c r="AU215" i="101" s="1"/>
  <c r="AT215" i="101" a="1"/>
  <c r="AT215" i="101" s="1"/>
  <c r="AS215" i="101" a="1"/>
  <c r="AS215" i="101" s="1"/>
  <c r="AR215" i="101" a="1"/>
  <c r="AR215" i="101" s="1"/>
  <c r="AQ215" i="101" a="1"/>
  <c r="AQ215" i="101" s="1"/>
  <c r="AP215" i="101" a="1"/>
  <c r="AP215" i="101" s="1"/>
  <c r="AO215" i="101" a="1"/>
  <c r="AO215" i="101" s="1"/>
  <c r="AN215" i="101" a="1"/>
  <c r="AN215" i="101" s="1"/>
  <c r="AM215" i="101" a="1"/>
  <c r="AM215" i="101" s="1"/>
  <c r="AL215" i="101" a="1"/>
  <c r="AL215" i="101" s="1"/>
  <c r="AK215" i="101" a="1"/>
  <c r="AK215" i="101" s="1"/>
  <c r="AJ215" i="101" a="1"/>
  <c r="AJ215" i="101" s="1"/>
  <c r="AI215" i="101" a="1"/>
  <c r="AI215" i="101" s="1"/>
  <c r="AH215" i="101" a="1"/>
  <c r="AH215" i="101" s="1"/>
  <c r="AG215" i="101" a="1"/>
  <c r="AG215" i="101" s="1"/>
  <c r="AF215" i="101" a="1"/>
  <c r="AF215" i="101" s="1"/>
  <c r="AE215" i="101" a="1"/>
  <c r="AE215" i="101" s="1"/>
  <c r="AD215" i="101" a="1"/>
  <c r="AD215" i="101" s="1"/>
  <c r="AC215" i="101" a="1"/>
  <c r="AC215" i="101" s="1"/>
  <c r="AB215" i="101" a="1"/>
  <c r="AB215" i="101" s="1"/>
  <c r="AA215" i="101" a="1"/>
  <c r="AA215" i="101" s="1"/>
  <c r="Z215" i="101" a="1"/>
  <c r="Z215" i="101" s="1"/>
  <c r="Y215" i="101" a="1"/>
  <c r="Y215" i="101" s="1"/>
  <c r="X215" i="101" a="1"/>
  <c r="X215" i="101" s="1"/>
  <c r="W215" i="101" a="1"/>
  <c r="W215" i="101" s="1"/>
  <c r="V215" i="101" a="1"/>
  <c r="V215" i="101" s="1"/>
  <c r="U215" i="101" a="1"/>
  <c r="U215" i="101" s="1"/>
  <c r="T215" i="101" a="1"/>
  <c r="T215" i="101" s="1"/>
  <c r="S215" i="101" a="1"/>
  <c r="S215" i="101" s="1"/>
  <c r="R215" i="101" a="1"/>
  <c r="R215" i="101" s="1"/>
  <c r="Q215" i="101" a="1"/>
  <c r="Q215" i="101" s="1"/>
  <c r="P215" i="101" a="1"/>
  <c r="P215" i="101" s="1"/>
  <c r="O215" i="101" a="1"/>
  <c r="O215" i="101" s="1"/>
  <c r="N215" i="101" a="1"/>
  <c r="N215" i="101" s="1"/>
  <c r="M215" i="101" a="1"/>
  <c r="M215" i="101" s="1"/>
  <c r="L215" i="101" a="1"/>
  <c r="L215" i="101" s="1"/>
  <c r="K215" i="101" a="1"/>
  <c r="K215" i="101" s="1"/>
  <c r="J215" i="101" a="1"/>
  <c r="J215" i="101" s="1"/>
  <c r="I215" i="101" a="1"/>
  <c r="I215" i="101" s="1"/>
  <c r="H215" i="101" a="1"/>
  <c r="H215" i="101" s="1"/>
  <c r="G215" i="101" a="1"/>
  <c r="G215" i="101" s="1"/>
  <c r="F215" i="101" a="1"/>
  <c r="F215" i="101" s="1"/>
  <c r="E215" i="101" a="1"/>
  <c r="E215" i="101" s="1"/>
  <c r="D215" i="101" a="1"/>
  <c r="D215" i="101" s="1"/>
  <c r="BV214" i="101" a="1"/>
  <c r="BV214" i="101" s="1"/>
  <c r="BU214" i="101" a="1"/>
  <c r="BU214" i="101" s="1"/>
  <c r="BT214" i="101" a="1"/>
  <c r="BT214" i="101" s="1"/>
  <c r="BS214" i="101" a="1"/>
  <c r="BS214" i="101" s="1"/>
  <c r="BR214" i="101" a="1"/>
  <c r="BR214" i="101" s="1"/>
  <c r="BQ214" i="101" a="1"/>
  <c r="BQ214" i="101" s="1"/>
  <c r="BP214" i="101" a="1"/>
  <c r="BP214" i="101" s="1"/>
  <c r="BO214" i="101" a="1"/>
  <c r="BO214" i="101" s="1"/>
  <c r="BN214" i="101" a="1"/>
  <c r="BN214" i="101" s="1"/>
  <c r="BM214" i="101" a="1"/>
  <c r="BM214" i="101" s="1"/>
  <c r="BL214" i="101" a="1"/>
  <c r="BL214" i="101" s="1"/>
  <c r="BK214" i="101" a="1"/>
  <c r="BK214" i="101" s="1"/>
  <c r="BJ214" i="101" a="1"/>
  <c r="BJ214" i="101" s="1"/>
  <c r="BI214" i="101" a="1"/>
  <c r="BI214" i="101" s="1"/>
  <c r="BH214" i="101" a="1"/>
  <c r="BH214" i="101" s="1"/>
  <c r="BG214" i="101" a="1"/>
  <c r="BG214" i="101" s="1"/>
  <c r="BF214" i="101" a="1"/>
  <c r="BF214" i="101" s="1"/>
  <c r="BE214" i="101" a="1"/>
  <c r="BE214" i="101" s="1"/>
  <c r="BD214" i="101" a="1"/>
  <c r="BD214" i="101" s="1"/>
  <c r="BC214" i="101" a="1"/>
  <c r="BC214" i="101" s="1"/>
  <c r="BB214" i="101" a="1"/>
  <c r="BB214" i="101" s="1"/>
  <c r="BA214" i="101" a="1"/>
  <c r="BA214" i="101" s="1"/>
  <c r="AZ214" i="101" a="1"/>
  <c r="AZ214" i="101" s="1"/>
  <c r="AY214" i="101" a="1"/>
  <c r="AY214" i="101" s="1"/>
  <c r="AX214" i="101" a="1"/>
  <c r="AX214" i="101" s="1"/>
  <c r="AW214" i="101" a="1"/>
  <c r="AW214" i="101" s="1"/>
  <c r="AV214" i="101" a="1"/>
  <c r="AV214" i="101" s="1"/>
  <c r="AU214" i="101" a="1"/>
  <c r="AU214" i="101" s="1"/>
  <c r="AT214" i="101" a="1"/>
  <c r="AT214" i="101" s="1"/>
  <c r="AS214" i="101" a="1"/>
  <c r="AS214" i="101" s="1"/>
  <c r="AR214" i="101" a="1"/>
  <c r="AR214" i="101" s="1"/>
  <c r="AQ214" i="101" a="1"/>
  <c r="AQ214" i="101" s="1"/>
  <c r="AP214" i="101" a="1"/>
  <c r="AP214" i="101" s="1"/>
  <c r="AO214" i="101" a="1"/>
  <c r="AO214" i="101" s="1"/>
  <c r="AN214" i="101" a="1"/>
  <c r="AN214" i="101" s="1"/>
  <c r="AM214" i="101" a="1"/>
  <c r="AM214" i="101" s="1"/>
  <c r="AL214" i="101" a="1"/>
  <c r="AL214" i="101" s="1"/>
  <c r="AK214" i="101" a="1"/>
  <c r="AK214" i="101" s="1"/>
  <c r="AJ214" i="101" a="1"/>
  <c r="AJ214" i="101" s="1"/>
  <c r="AI214" i="101" a="1"/>
  <c r="AI214" i="101" s="1"/>
  <c r="AH214" i="101" a="1"/>
  <c r="AH214" i="101" s="1"/>
  <c r="AG214" i="101" a="1"/>
  <c r="AG214" i="101" s="1"/>
  <c r="AF214" i="101" a="1"/>
  <c r="AF214" i="101" s="1"/>
  <c r="AE214" i="101" a="1"/>
  <c r="AE214" i="101" s="1"/>
  <c r="AD214" i="101" a="1"/>
  <c r="AD214" i="101" s="1"/>
  <c r="AC214" i="101" a="1"/>
  <c r="AC214" i="101" s="1"/>
  <c r="AB214" i="101" a="1"/>
  <c r="AB214" i="101" s="1"/>
  <c r="AA214" i="101" a="1"/>
  <c r="AA214" i="101" s="1"/>
  <c r="Z214" i="101" a="1"/>
  <c r="Z214" i="101" s="1"/>
  <c r="Y214" i="101" a="1"/>
  <c r="Y214" i="101" s="1"/>
  <c r="X214" i="101" a="1"/>
  <c r="X214" i="101" s="1"/>
  <c r="W214" i="101" a="1"/>
  <c r="W214" i="101" s="1"/>
  <c r="V214" i="101" a="1"/>
  <c r="V214" i="101" s="1"/>
  <c r="U214" i="101" a="1"/>
  <c r="U214" i="101" s="1"/>
  <c r="T214" i="101" a="1"/>
  <c r="T214" i="101" s="1"/>
  <c r="S214" i="101" a="1"/>
  <c r="S214" i="101" s="1"/>
  <c r="R214" i="101" a="1"/>
  <c r="R214" i="101" s="1"/>
  <c r="Q214" i="101" a="1"/>
  <c r="Q214" i="101" s="1"/>
  <c r="P214" i="101" a="1"/>
  <c r="P214" i="101" s="1"/>
  <c r="O214" i="101" a="1"/>
  <c r="O214" i="101" s="1"/>
  <c r="N214" i="101" a="1"/>
  <c r="N214" i="101" s="1"/>
  <c r="M214" i="101" a="1"/>
  <c r="M214" i="101" s="1"/>
  <c r="L214" i="101" a="1"/>
  <c r="L214" i="101" s="1"/>
  <c r="K214" i="101" a="1"/>
  <c r="K214" i="101" s="1"/>
  <c r="J214" i="101" a="1"/>
  <c r="J214" i="101" s="1"/>
  <c r="I214" i="101" a="1"/>
  <c r="I214" i="101" s="1"/>
  <c r="H214" i="101" a="1"/>
  <c r="H214" i="101" s="1"/>
  <c r="G214" i="101" a="1"/>
  <c r="G214" i="101" s="1"/>
  <c r="F214" i="101" a="1"/>
  <c r="F214" i="101" s="1"/>
  <c r="E214" i="101" a="1"/>
  <c r="E214" i="101" s="1"/>
  <c r="D214" i="101" a="1"/>
  <c r="D214" i="101" s="1"/>
  <c r="BV213" i="101" a="1"/>
  <c r="BV213" i="101" s="1"/>
  <c r="BU213" i="101" a="1"/>
  <c r="BU213" i="101" s="1"/>
  <c r="BT213" i="101" a="1"/>
  <c r="BT213" i="101" s="1"/>
  <c r="BS213" i="101" a="1"/>
  <c r="BS213" i="101" s="1"/>
  <c r="BR213" i="101" a="1"/>
  <c r="BR213" i="101" s="1"/>
  <c r="BQ213" i="101" a="1"/>
  <c r="BQ213" i="101" s="1"/>
  <c r="BP213" i="101" a="1"/>
  <c r="BP213" i="101" s="1"/>
  <c r="BO213" i="101" a="1"/>
  <c r="BO213" i="101" s="1"/>
  <c r="BN213" i="101" a="1"/>
  <c r="BN213" i="101" s="1"/>
  <c r="BM213" i="101" a="1"/>
  <c r="BM213" i="101" s="1"/>
  <c r="BL213" i="101" a="1"/>
  <c r="BL213" i="101" s="1"/>
  <c r="BK213" i="101" a="1"/>
  <c r="BK213" i="101" s="1"/>
  <c r="BJ213" i="101" a="1"/>
  <c r="BJ213" i="101" s="1"/>
  <c r="BI213" i="101" a="1"/>
  <c r="BI213" i="101" s="1"/>
  <c r="BH213" i="101" a="1"/>
  <c r="BH213" i="101" s="1"/>
  <c r="BG213" i="101" a="1"/>
  <c r="BG213" i="101" s="1"/>
  <c r="BF213" i="101" a="1"/>
  <c r="BF213" i="101" s="1"/>
  <c r="BE213" i="101" a="1"/>
  <c r="BE213" i="101" s="1"/>
  <c r="BD213" i="101" a="1"/>
  <c r="BD213" i="101" s="1"/>
  <c r="BC213" i="101" a="1"/>
  <c r="BC213" i="101" s="1"/>
  <c r="BB213" i="101" a="1"/>
  <c r="BB213" i="101" s="1"/>
  <c r="BA213" i="101" a="1"/>
  <c r="BA213" i="101" s="1"/>
  <c r="AZ213" i="101" a="1"/>
  <c r="AZ213" i="101" s="1"/>
  <c r="AY213" i="101" a="1"/>
  <c r="AY213" i="101" s="1"/>
  <c r="AX213" i="101" a="1"/>
  <c r="AX213" i="101" s="1"/>
  <c r="AW213" i="101" a="1"/>
  <c r="AW213" i="101" s="1"/>
  <c r="AV213" i="101" a="1"/>
  <c r="AV213" i="101" s="1"/>
  <c r="AU213" i="101" a="1"/>
  <c r="AU213" i="101" s="1"/>
  <c r="AT213" i="101" a="1"/>
  <c r="AT213" i="101" s="1"/>
  <c r="AS213" i="101" a="1"/>
  <c r="AS213" i="101" s="1"/>
  <c r="AR213" i="101" a="1"/>
  <c r="AR213" i="101" s="1"/>
  <c r="AQ213" i="101" a="1"/>
  <c r="AQ213" i="101" s="1"/>
  <c r="AP213" i="101" a="1"/>
  <c r="AP213" i="101" s="1"/>
  <c r="AO213" i="101" a="1"/>
  <c r="AO213" i="101" s="1"/>
  <c r="AN213" i="101" a="1"/>
  <c r="AN213" i="101" s="1"/>
  <c r="AM213" i="101" a="1"/>
  <c r="AM213" i="101" s="1"/>
  <c r="AL213" i="101" a="1"/>
  <c r="AL213" i="101" s="1"/>
  <c r="AK213" i="101" a="1"/>
  <c r="AK213" i="101" s="1"/>
  <c r="AJ213" i="101" a="1"/>
  <c r="AJ213" i="101" s="1"/>
  <c r="AI213" i="101" a="1"/>
  <c r="AI213" i="101" s="1"/>
  <c r="AH213" i="101" a="1"/>
  <c r="AH213" i="101" s="1"/>
  <c r="AG213" i="101" a="1"/>
  <c r="AG213" i="101" s="1"/>
  <c r="AF213" i="101" a="1"/>
  <c r="AF213" i="101" s="1"/>
  <c r="AE213" i="101" a="1"/>
  <c r="AE213" i="101" s="1"/>
  <c r="AD213" i="101" a="1"/>
  <c r="AD213" i="101" s="1"/>
  <c r="AC213" i="101" a="1"/>
  <c r="AC213" i="101" s="1"/>
  <c r="AB213" i="101" a="1"/>
  <c r="AB213" i="101" s="1"/>
  <c r="AA213" i="101" a="1"/>
  <c r="AA213" i="101" s="1"/>
  <c r="Z213" i="101" a="1"/>
  <c r="Z213" i="101" s="1"/>
  <c r="Y213" i="101" a="1"/>
  <c r="Y213" i="101" s="1"/>
  <c r="X213" i="101" a="1"/>
  <c r="X213" i="101" s="1"/>
  <c r="W213" i="101" a="1"/>
  <c r="W213" i="101" s="1"/>
  <c r="V213" i="101" a="1"/>
  <c r="V213" i="101" s="1"/>
  <c r="U213" i="101" a="1"/>
  <c r="U213" i="101" s="1"/>
  <c r="T213" i="101" a="1"/>
  <c r="T213" i="101" s="1"/>
  <c r="S213" i="101" a="1"/>
  <c r="S213" i="101" s="1"/>
  <c r="R213" i="101" a="1"/>
  <c r="R213" i="101" s="1"/>
  <c r="Q213" i="101" a="1"/>
  <c r="Q213" i="101" s="1"/>
  <c r="P213" i="101" a="1"/>
  <c r="P213" i="101" s="1"/>
  <c r="O213" i="101" a="1"/>
  <c r="O213" i="101" s="1"/>
  <c r="N213" i="101" a="1"/>
  <c r="N213" i="101" s="1"/>
  <c r="M213" i="101" a="1"/>
  <c r="M213" i="101" s="1"/>
  <c r="L213" i="101" a="1"/>
  <c r="L213" i="101" s="1"/>
  <c r="K213" i="101" a="1"/>
  <c r="K213" i="101" s="1"/>
  <c r="J213" i="101" a="1"/>
  <c r="J213" i="101" s="1"/>
  <c r="I213" i="101" a="1"/>
  <c r="I213" i="101" s="1"/>
  <c r="H213" i="101" a="1"/>
  <c r="H213" i="101" s="1"/>
  <c r="G213" i="101" a="1"/>
  <c r="G213" i="101" s="1"/>
  <c r="F213" i="101" a="1"/>
  <c r="F213" i="101" s="1"/>
  <c r="E213" i="101" a="1"/>
  <c r="E213" i="101" s="1"/>
  <c r="D213" i="101" a="1"/>
  <c r="D213" i="101" s="1"/>
  <c r="BV212" i="101" a="1"/>
  <c r="BV212" i="101" s="1"/>
  <c r="BU212" i="101" a="1"/>
  <c r="BU212" i="101" s="1"/>
  <c r="BT212" i="101" a="1"/>
  <c r="BT212" i="101" s="1"/>
  <c r="BS212" i="101" a="1"/>
  <c r="BS212" i="101" s="1"/>
  <c r="BR212" i="101" a="1"/>
  <c r="BR212" i="101" s="1"/>
  <c r="BQ212" i="101" a="1"/>
  <c r="BQ212" i="101" s="1"/>
  <c r="BP212" i="101" a="1"/>
  <c r="BP212" i="101" s="1"/>
  <c r="BO212" i="101" a="1"/>
  <c r="BO212" i="101" s="1"/>
  <c r="BN212" i="101" a="1"/>
  <c r="BN212" i="101" s="1"/>
  <c r="BM212" i="101" a="1"/>
  <c r="BM212" i="101" s="1"/>
  <c r="BL212" i="101" a="1"/>
  <c r="BL212" i="101" s="1"/>
  <c r="BK212" i="101" a="1"/>
  <c r="BK212" i="101" s="1"/>
  <c r="BJ212" i="101" a="1"/>
  <c r="BJ212" i="101" s="1"/>
  <c r="BI212" i="101" a="1"/>
  <c r="BI212" i="101" s="1"/>
  <c r="BH212" i="101" a="1"/>
  <c r="BH212" i="101" s="1"/>
  <c r="BG212" i="101" a="1"/>
  <c r="BG212" i="101" s="1"/>
  <c r="BF212" i="101" a="1"/>
  <c r="BF212" i="101" s="1"/>
  <c r="BE212" i="101" a="1"/>
  <c r="BE212" i="101" s="1"/>
  <c r="BD212" i="101" a="1"/>
  <c r="BD212" i="101" s="1"/>
  <c r="BC212" i="101" a="1"/>
  <c r="BC212" i="101" s="1"/>
  <c r="BB212" i="101" a="1"/>
  <c r="BB212" i="101" s="1"/>
  <c r="BA212" i="101" a="1"/>
  <c r="BA212" i="101" s="1"/>
  <c r="AZ212" i="101" a="1"/>
  <c r="AZ212" i="101" s="1"/>
  <c r="AY212" i="101" a="1"/>
  <c r="AY212" i="101" s="1"/>
  <c r="AX212" i="101" a="1"/>
  <c r="AX212" i="101" s="1"/>
  <c r="AW212" i="101" a="1"/>
  <c r="AW212" i="101" s="1"/>
  <c r="AV212" i="101" a="1"/>
  <c r="AV212" i="101" s="1"/>
  <c r="AU212" i="101" a="1"/>
  <c r="AU212" i="101" s="1"/>
  <c r="AT212" i="101" a="1"/>
  <c r="AT212" i="101" s="1"/>
  <c r="AS212" i="101" a="1"/>
  <c r="AS212" i="101" s="1"/>
  <c r="AR212" i="101" a="1"/>
  <c r="AR212" i="101" s="1"/>
  <c r="AQ212" i="101" a="1"/>
  <c r="AQ212" i="101" s="1"/>
  <c r="AP212" i="101" a="1"/>
  <c r="AP212" i="101" s="1"/>
  <c r="AO212" i="101" a="1"/>
  <c r="AO212" i="101" s="1"/>
  <c r="AN212" i="101" a="1"/>
  <c r="AN212" i="101" s="1"/>
  <c r="AM212" i="101" a="1"/>
  <c r="AM212" i="101" s="1"/>
  <c r="AL212" i="101" a="1"/>
  <c r="AL212" i="101" s="1"/>
  <c r="AK212" i="101" a="1"/>
  <c r="AK212" i="101" s="1"/>
  <c r="AJ212" i="101" a="1"/>
  <c r="AJ212" i="101" s="1"/>
  <c r="AI212" i="101" a="1"/>
  <c r="AI212" i="101" s="1"/>
  <c r="AH212" i="101" a="1"/>
  <c r="AH212" i="101" s="1"/>
  <c r="AG212" i="101" a="1"/>
  <c r="AG212" i="101" s="1"/>
  <c r="AF212" i="101" a="1"/>
  <c r="AF212" i="101" s="1"/>
  <c r="AE212" i="101" a="1"/>
  <c r="AE212" i="101" s="1"/>
  <c r="AD212" i="101" a="1"/>
  <c r="AD212" i="101" s="1"/>
  <c r="AC212" i="101" a="1"/>
  <c r="AC212" i="101" s="1"/>
  <c r="AB212" i="101" a="1"/>
  <c r="AB212" i="101" s="1"/>
  <c r="AA212" i="101" a="1"/>
  <c r="AA212" i="101" s="1"/>
  <c r="Z212" i="101" a="1"/>
  <c r="Z212" i="101" s="1"/>
  <c r="Y212" i="101" a="1"/>
  <c r="Y212" i="101" s="1"/>
  <c r="X212" i="101" a="1"/>
  <c r="X212" i="101" s="1"/>
  <c r="W212" i="101" a="1"/>
  <c r="W212" i="101" s="1"/>
  <c r="V212" i="101" a="1"/>
  <c r="V212" i="101" s="1"/>
  <c r="U212" i="101" a="1"/>
  <c r="U212" i="101" s="1"/>
  <c r="T212" i="101" a="1"/>
  <c r="T212" i="101" s="1"/>
  <c r="S212" i="101" a="1"/>
  <c r="S212" i="101" s="1"/>
  <c r="R212" i="101" a="1"/>
  <c r="R212" i="101" s="1"/>
  <c r="Q212" i="101" a="1"/>
  <c r="Q212" i="101" s="1"/>
  <c r="P212" i="101" a="1"/>
  <c r="P212" i="101" s="1"/>
  <c r="O212" i="101" a="1"/>
  <c r="O212" i="101" s="1"/>
  <c r="N212" i="101" a="1"/>
  <c r="N212" i="101" s="1"/>
  <c r="M212" i="101" a="1"/>
  <c r="M212" i="101" s="1"/>
  <c r="L212" i="101" a="1"/>
  <c r="L212" i="101" s="1"/>
  <c r="K212" i="101" a="1"/>
  <c r="K212" i="101" s="1"/>
  <c r="J212" i="101" a="1"/>
  <c r="J212" i="101" s="1"/>
  <c r="I212" i="101" a="1"/>
  <c r="I212" i="101" s="1"/>
  <c r="H212" i="101" a="1"/>
  <c r="H212" i="101" s="1"/>
  <c r="G212" i="101" a="1"/>
  <c r="G212" i="101" s="1"/>
  <c r="F212" i="101" a="1"/>
  <c r="F212" i="101" s="1"/>
  <c r="E212" i="101" a="1"/>
  <c r="E212" i="101" s="1"/>
  <c r="D212" i="101" a="1"/>
  <c r="D212" i="101" s="1"/>
  <c r="BV210" i="101" a="1"/>
  <c r="BV210" i="101" s="1"/>
  <c r="BU210" i="101" a="1"/>
  <c r="BU210" i="101" s="1"/>
  <c r="BT210" i="101" a="1"/>
  <c r="BT210" i="101" s="1"/>
  <c r="BS210" i="101" a="1"/>
  <c r="BS210" i="101" s="1"/>
  <c r="BR210" i="101" a="1"/>
  <c r="BR210" i="101" s="1"/>
  <c r="BQ210" i="101" a="1"/>
  <c r="BQ210" i="101" s="1"/>
  <c r="BP210" i="101" a="1"/>
  <c r="BP210" i="101" s="1"/>
  <c r="BO210" i="101" a="1"/>
  <c r="BO210" i="101" s="1"/>
  <c r="BN210" i="101" a="1"/>
  <c r="BN210" i="101" s="1"/>
  <c r="BM210" i="101" a="1"/>
  <c r="BM210" i="101" s="1"/>
  <c r="BL210" i="101" a="1"/>
  <c r="BL210" i="101" s="1"/>
  <c r="BK210" i="101" a="1"/>
  <c r="BK210" i="101" s="1"/>
  <c r="BJ210" i="101" a="1"/>
  <c r="BJ210" i="101" s="1"/>
  <c r="BI210" i="101" a="1"/>
  <c r="BI210" i="101" s="1"/>
  <c r="BH210" i="101" a="1"/>
  <c r="BH210" i="101" s="1"/>
  <c r="BG210" i="101" a="1"/>
  <c r="BG210" i="101" s="1"/>
  <c r="BF210" i="101" a="1"/>
  <c r="BF210" i="101" s="1"/>
  <c r="BE210" i="101" a="1"/>
  <c r="BE210" i="101" s="1"/>
  <c r="BD210" i="101" a="1"/>
  <c r="BD210" i="101" s="1"/>
  <c r="BC210" i="101" a="1"/>
  <c r="BC210" i="101" s="1"/>
  <c r="BB210" i="101" a="1"/>
  <c r="BB210" i="101" s="1"/>
  <c r="BA210" i="101" a="1"/>
  <c r="BA210" i="101" s="1"/>
  <c r="AZ210" i="101" a="1"/>
  <c r="AZ210" i="101" s="1"/>
  <c r="AY210" i="101" a="1"/>
  <c r="AY210" i="101" s="1"/>
  <c r="AX210" i="101" a="1"/>
  <c r="AX210" i="101" s="1"/>
  <c r="AW210" i="101" a="1"/>
  <c r="AW210" i="101" s="1"/>
  <c r="AV210" i="101" a="1"/>
  <c r="AV210" i="101" s="1"/>
  <c r="AU210" i="101" a="1"/>
  <c r="AU210" i="101" s="1"/>
  <c r="AT210" i="101" a="1"/>
  <c r="AT210" i="101" s="1"/>
  <c r="AS210" i="101" a="1"/>
  <c r="AS210" i="101" s="1"/>
  <c r="AR210" i="101" a="1"/>
  <c r="AR210" i="101" s="1"/>
  <c r="AQ210" i="101" a="1"/>
  <c r="AQ210" i="101" s="1"/>
  <c r="AP210" i="101" a="1"/>
  <c r="AP210" i="101" s="1"/>
  <c r="AO210" i="101" a="1"/>
  <c r="AO210" i="101" s="1"/>
  <c r="AN210" i="101" a="1"/>
  <c r="AN210" i="101" s="1"/>
  <c r="AM210" i="101" a="1"/>
  <c r="AM210" i="101" s="1"/>
  <c r="AL210" i="101" a="1"/>
  <c r="AL210" i="101" s="1"/>
  <c r="AK210" i="101" a="1"/>
  <c r="AK210" i="101" s="1"/>
  <c r="AJ210" i="101" a="1"/>
  <c r="AJ210" i="101" s="1"/>
  <c r="AI210" i="101" a="1"/>
  <c r="AI210" i="101" s="1"/>
  <c r="AH210" i="101" a="1"/>
  <c r="AH210" i="101" s="1"/>
  <c r="AG210" i="101" a="1"/>
  <c r="AG210" i="101" s="1"/>
  <c r="AF210" i="101" a="1"/>
  <c r="AF210" i="101" s="1"/>
  <c r="AE210" i="101" a="1"/>
  <c r="AE210" i="101" s="1"/>
  <c r="AD210" i="101" a="1"/>
  <c r="AD210" i="101" s="1"/>
  <c r="AC210" i="101" a="1"/>
  <c r="AC210" i="101" s="1"/>
  <c r="AB210" i="101" a="1"/>
  <c r="AB210" i="101" s="1"/>
  <c r="AA210" i="101" a="1"/>
  <c r="AA210" i="101" s="1"/>
  <c r="Z210" i="101" a="1"/>
  <c r="Z210" i="101" s="1"/>
  <c r="Y210" i="101" a="1"/>
  <c r="Y210" i="101" s="1"/>
  <c r="X210" i="101" a="1"/>
  <c r="X210" i="101" s="1"/>
  <c r="W210" i="101" a="1"/>
  <c r="W210" i="101" s="1"/>
  <c r="V210" i="101" a="1"/>
  <c r="V210" i="101" s="1"/>
  <c r="U210" i="101" a="1"/>
  <c r="U210" i="101" s="1"/>
  <c r="T210" i="101" a="1"/>
  <c r="T210" i="101" s="1"/>
  <c r="S210" i="101" a="1"/>
  <c r="S210" i="101" s="1"/>
  <c r="R210" i="101" a="1"/>
  <c r="R210" i="101" s="1"/>
  <c r="Q210" i="101" a="1"/>
  <c r="Q210" i="101" s="1"/>
  <c r="P210" i="101" a="1"/>
  <c r="P210" i="101" s="1"/>
  <c r="O210" i="101" a="1"/>
  <c r="O210" i="101" s="1"/>
  <c r="N210" i="101" a="1"/>
  <c r="N210" i="101" s="1"/>
  <c r="M210" i="101" a="1"/>
  <c r="M210" i="101" s="1"/>
  <c r="L210" i="101" a="1"/>
  <c r="L210" i="101" s="1"/>
  <c r="K210" i="101" a="1"/>
  <c r="K210" i="101" s="1"/>
  <c r="J210" i="101" a="1"/>
  <c r="J210" i="101" s="1"/>
  <c r="I210" i="101" a="1"/>
  <c r="I210" i="101" s="1"/>
  <c r="H210" i="101" a="1"/>
  <c r="H210" i="101" s="1"/>
  <c r="G210" i="101" a="1"/>
  <c r="G210" i="101" s="1"/>
  <c r="F210" i="101" a="1"/>
  <c r="F210" i="101" s="1"/>
  <c r="E210" i="101" a="1"/>
  <c r="E210" i="101" s="1"/>
  <c r="D210" i="101" a="1"/>
  <c r="D210" i="101" s="1"/>
  <c r="BV209" i="101" a="1"/>
  <c r="BV209" i="101" s="1"/>
  <c r="BU209" i="101" a="1"/>
  <c r="BU209" i="101" s="1"/>
  <c r="BT209" i="101" a="1"/>
  <c r="BT209" i="101" s="1"/>
  <c r="BS209" i="101" a="1"/>
  <c r="BS209" i="101" s="1"/>
  <c r="BR209" i="101" a="1"/>
  <c r="BR209" i="101" s="1"/>
  <c r="BQ209" i="101" a="1"/>
  <c r="BQ209" i="101" s="1"/>
  <c r="BP209" i="101" a="1"/>
  <c r="BP209" i="101" s="1"/>
  <c r="BO209" i="101" a="1"/>
  <c r="BO209" i="101" s="1"/>
  <c r="BN209" i="101" a="1"/>
  <c r="BN209" i="101" s="1"/>
  <c r="BM209" i="101" a="1"/>
  <c r="BM209" i="101" s="1"/>
  <c r="BL209" i="101" a="1"/>
  <c r="BL209" i="101" s="1"/>
  <c r="BK209" i="101" a="1"/>
  <c r="BK209" i="101" s="1"/>
  <c r="BJ209" i="101" a="1"/>
  <c r="BJ209" i="101" s="1"/>
  <c r="BI209" i="101" a="1"/>
  <c r="BI209" i="101" s="1"/>
  <c r="BH209" i="101" a="1"/>
  <c r="BH209" i="101" s="1"/>
  <c r="BG209" i="101" a="1"/>
  <c r="BG209" i="101" s="1"/>
  <c r="BF209" i="101" a="1"/>
  <c r="BF209" i="101" s="1"/>
  <c r="BE209" i="101" a="1"/>
  <c r="BE209" i="101" s="1"/>
  <c r="BD209" i="101" a="1"/>
  <c r="BD209" i="101" s="1"/>
  <c r="BC209" i="101" a="1"/>
  <c r="BC209" i="101" s="1"/>
  <c r="BB209" i="101" a="1"/>
  <c r="BB209" i="101" s="1"/>
  <c r="BA209" i="101" a="1"/>
  <c r="BA209" i="101" s="1"/>
  <c r="AZ209" i="101" a="1"/>
  <c r="AZ209" i="101" s="1"/>
  <c r="AY209" i="101" a="1"/>
  <c r="AY209" i="101" s="1"/>
  <c r="AX209" i="101" a="1"/>
  <c r="AX209" i="101" s="1"/>
  <c r="AW209" i="101" a="1"/>
  <c r="AW209" i="101" s="1"/>
  <c r="AV209" i="101" a="1"/>
  <c r="AV209" i="101" s="1"/>
  <c r="AU209" i="101" a="1"/>
  <c r="AU209" i="101" s="1"/>
  <c r="AT209" i="101" a="1"/>
  <c r="AT209" i="101" s="1"/>
  <c r="AS209" i="101" a="1"/>
  <c r="AS209" i="101" s="1"/>
  <c r="AR209" i="101" a="1"/>
  <c r="AR209" i="101" s="1"/>
  <c r="AQ209" i="101" a="1"/>
  <c r="AQ209" i="101" s="1"/>
  <c r="AP209" i="101" a="1"/>
  <c r="AP209" i="101" s="1"/>
  <c r="AO209" i="101" a="1"/>
  <c r="AO209" i="101" s="1"/>
  <c r="AN209" i="101" a="1"/>
  <c r="AN209" i="101" s="1"/>
  <c r="AM209" i="101" a="1"/>
  <c r="AM209" i="101" s="1"/>
  <c r="AL209" i="101" a="1"/>
  <c r="AL209" i="101" s="1"/>
  <c r="AK209" i="101" a="1"/>
  <c r="AK209" i="101" s="1"/>
  <c r="AJ209" i="101" a="1"/>
  <c r="AJ209" i="101" s="1"/>
  <c r="AI209" i="101" a="1"/>
  <c r="AI209" i="101" s="1"/>
  <c r="AH209" i="101" a="1"/>
  <c r="AH209" i="101" s="1"/>
  <c r="AG209" i="101" a="1"/>
  <c r="AG209" i="101" s="1"/>
  <c r="AF209" i="101" a="1"/>
  <c r="AF209" i="101" s="1"/>
  <c r="AE209" i="101" a="1"/>
  <c r="AE209" i="101" s="1"/>
  <c r="AD209" i="101" a="1"/>
  <c r="AD209" i="101" s="1"/>
  <c r="AC209" i="101" a="1"/>
  <c r="AC209" i="101" s="1"/>
  <c r="AB209" i="101" a="1"/>
  <c r="AB209" i="101" s="1"/>
  <c r="AA209" i="101" a="1"/>
  <c r="AA209" i="101" s="1"/>
  <c r="Z209" i="101" a="1"/>
  <c r="Z209" i="101" s="1"/>
  <c r="Y209" i="101" a="1"/>
  <c r="Y209" i="101" s="1"/>
  <c r="X209" i="101" a="1"/>
  <c r="X209" i="101" s="1"/>
  <c r="W209" i="101" a="1"/>
  <c r="W209" i="101" s="1"/>
  <c r="V209" i="101" a="1"/>
  <c r="V209" i="101" s="1"/>
  <c r="U209" i="101" a="1"/>
  <c r="U209" i="101" s="1"/>
  <c r="T209" i="101" a="1"/>
  <c r="T209" i="101" s="1"/>
  <c r="S209" i="101" a="1"/>
  <c r="S209" i="101" s="1"/>
  <c r="R209" i="101" a="1"/>
  <c r="R209" i="101" s="1"/>
  <c r="Q209" i="101" a="1"/>
  <c r="Q209" i="101" s="1"/>
  <c r="P209" i="101" a="1"/>
  <c r="P209" i="101" s="1"/>
  <c r="O209" i="101" a="1"/>
  <c r="O209" i="101" s="1"/>
  <c r="N209" i="101" a="1"/>
  <c r="N209" i="101" s="1"/>
  <c r="M209" i="101" a="1"/>
  <c r="M209" i="101" s="1"/>
  <c r="L209" i="101" a="1"/>
  <c r="L209" i="101" s="1"/>
  <c r="K209" i="101" a="1"/>
  <c r="K209" i="101" s="1"/>
  <c r="J209" i="101" a="1"/>
  <c r="J209" i="101" s="1"/>
  <c r="I209" i="101" a="1"/>
  <c r="I209" i="101" s="1"/>
  <c r="H209" i="101" a="1"/>
  <c r="H209" i="101" s="1"/>
  <c r="G209" i="101" a="1"/>
  <c r="G209" i="101" s="1"/>
  <c r="F209" i="101" a="1"/>
  <c r="F209" i="101" s="1"/>
  <c r="E209" i="101" a="1"/>
  <c r="E209" i="101" s="1"/>
  <c r="D209" i="101" a="1"/>
  <c r="D209" i="101" s="1"/>
  <c r="BV208" i="101" a="1"/>
  <c r="BV208" i="101" s="1"/>
  <c r="BU208" i="101" a="1"/>
  <c r="BU208" i="101" s="1"/>
  <c r="BT208" i="101" a="1"/>
  <c r="BT208" i="101" s="1"/>
  <c r="BS208" i="101" a="1"/>
  <c r="BS208" i="101" s="1"/>
  <c r="BR208" i="101" a="1"/>
  <c r="BR208" i="101" s="1"/>
  <c r="BQ208" i="101" a="1"/>
  <c r="BQ208" i="101" s="1"/>
  <c r="BP208" i="101" a="1"/>
  <c r="BP208" i="101" s="1"/>
  <c r="BO208" i="101" a="1"/>
  <c r="BO208" i="101" s="1"/>
  <c r="BN208" i="101" a="1"/>
  <c r="BN208" i="101" s="1"/>
  <c r="BM208" i="101" a="1"/>
  <c r="BM208" i="101" s="1"/>
  <c r="BL208" i="101" a="1"/>
  <c r="BL208" i="101" s="1"/>
  <c r="BK208" i="101" a="1"/>
  <c r="BK208" i="101" s="1"/>
  <c r="BJ208" i="101" a="1"/>
  <c r="BJ208" i="101" s="1"/>
  <c r="BI208" i="101" a="1"/>
  <c r="BI208" i="101" s="1"/>
  <c r="BH208" i="101" a="1"/>
  <c r="BH208" i="101" s="1"/>
  <c r="BG208" i="101" a="1"/>
  <c r="BG208" i="101" s="1"/>
  <c r="BF208" i="101" a="1"/>
  <c r="BF208" i="101" s="1"/>
  <c r="BE208" i="101" a="1"/>
  <c r="BE208" i="101" s="1"/>
  <c r="BD208" i="101" a="1"/>
  <c r="BD208" i="101" s="1"/>
  <c r="BC208" i="101" a="1"/>
  <c r="BC208" i="101" s="1"/>
  <c r="BB208" i="101" a="1"/>
  <c r="BB208" i="101" s="1"/>
  <c r="BA208" i="101" a="1"/>
  <c r="BA208" i="101" s="1"/>
  <c r="AZ208" i="101" a="1"/>
  <c r="AZ208" i="101" s="1"/>
  <c r="AY208" i="101" a="1"/>
  <c r="AY208" i="101" s="1"/>
  <c r="AX208" i="101" a="1"/>
  <c r="AX208" i="101" s="1"/>
  <c r="AW208" i="101" a="1"/>
  <c r="AW208" i="101" s="1"/>
  <c r="AV208" i="101" a="1"/>
  <c r="AV208" i="101" s="1"/>
  <c r="AU208" i="101" a="1"/>
  <c r="AU208" i="101" s="1"/>
  <c r="AT208" i="101" a="1"/>
  <c r="AT208" i="101" s="1"/>
  <c r="AS208" i="101" a="1"/>
  <c r="AS208" i="101" s="1"/>
  <c r="AR208" i="101" a="1"/>
  <c r="AR208" i="101" s="1"/>
  <c r="AQ208" i="101" a="1"/>
  <c r="AQ208" i="101" s="1"/>
  <c r="AP208" i="101" a="1"/>
  <c r="AP208" i="101" s="1"/>
  <c r="AO208" i="101" a="1"/>
  <c r="AO208" i="101" s="1"/>
  <c r="AN208" i="101" a="1"/>
  <c r="AN208" i="101" s="1"/>
  <c r="AM208" i="101" a="1"/>
  <c r="AM208" i="101" s="1"/>
  <c r="AL208" i="101" a="1"/>
  <c r="AL208" i="101" s="1"/>
  <c r="AK208" i="101" a="1"/>
  <c r="AK208" i="101" s="1"/>
  <c r="AJ208" i="101" a="1"/>
  <c r="AJ208" i="101" s="1"/>
  <c r="AI208" i="101" a="1"/>
  <c r="AI208" i="101" s="1"/>
  <c r="AH208" i="101" a="1"/>
  <c r="AH208" i="101" s="1"/>
  <c r="AG208" i="101" a="1"/>
  <c r="AG208" i="101" s="1"/>
  <c r="AF208" i="101" a="1"/>
  <c r="AF208" i="101" s="1"/>
  <c r="AE208" i="101" a="1"/>
  <c r="AE208" i="101" s="1"/>
  <c r="AD208" i="101" a="1"/>
  <c r="AD208" i="101" s="1"/>
  <c r="AC208" i="101" a="1"/>
  <c r="AC208" i="101" s="1"/>
  <c r="AB208" i="101" a="1"/>
  <c r="AB208" i="101" s="1"/>
  <c r="AA208" i="101" a="1"/>
  <c r="AA208" i="101" s="1"/>
  <c r="Z208" i="101" a="1"/>
  <c r="Z208" i="101" s="1"/>
  <c r="Y208" i="101" a="1"/>
  <c r="Y208" i="101" s="1"/>
  <c r="X208" i="101" a="1"/>
  <c r="X208" i="101" s="1"/>
  <c r="W208" i="101" a="1"/>
  <c r="W208" i="101" s="1"/>
  <c r="V208" i="101" a="1"/>
  <c r="V208" i="101" s="1"/>
  <c r="U208" i="101" a="1"/>
  <c r="U208" i="101" s="1"/>
  <c r="T208" i="101" a="1"/>
  <c r="T208" i="101" s="1"/>
  <c r="S208" i="101" a="1"/>
  <c r="S208" i="101" s="1"/>
  <c r="R208" i="101" a="1"/>
  <c r="R208" i="101" s="1"/>
  <c r="Q208" i="101" a="1"/>
  <c r="Q208" i="101" s="1"/>
  <c r="P208" i="101" a="1"/>
  <c r="P208" i="101" s="1"/>
  <c r="O208" i="101" a="1"/>
  <c r="O208" i="101" s="1"/>
  <c r="N208" i="101" a="1"/>
  <c r="N208" i="101" s="1"/>
  <c r="M208" i="101" a="1"/>
  <c r="M208" i="101" s="1"/>
  <c r="L208" i="101" a="1"/>
  <c r="L208" i="101" s="1"/>
  <c r="K208" i="101" a="1"/>
  <c r="K208" i="101" s="1"/>
  <c r="J208" i="101" a="1"/>
  <c r="J208" i="101" s="1"/>
  <c r="I208" i="101" a="1"/>
  <c r="I208" i="101" s="1"/>
  <c r="H208" i="101" a="1"/>
  <c r="H208" i="101" s="1"/>
  <c r="G208" i="101" a="1"/>
  <c r="G208" i="101" s="1"/>
  <c r="F208" i="101" a="1"/>
  <c r="F208" i="101" s="1"/>
  <c r="E208" i="101" a="1"/>
  <c r="E208" i="101" s="1"/>
  <c r="D208" i="101" a="1"/>
  <c r="D208" i="101" s="1"/>
  <c r="BV203" i="101" a="1"/>
  <c r="BV203" i="101" s="1"/>
  <c r="BU203" i="101" a="1"/>
  <c r="BU203" i="101" s="1"/>
  <c r="BT203" i="101" a="1"/>
  <c r="BT203" i="101" s="1"/>
  <c r="BS203" i="101" a="1"/>
  <c r="BS203" i="101" s="1"/>
  <c r="BR203" i="101" a="1"/>
  <c r="BR203" i="101" s="1"/>
  <c r="BQ203" i="101" a="1"/>
  <c r="BQ203" i="101" s="1"/>
  <c r="BP203" i="101" a="1"/>
  <c r="BP203" i="101" s="1"/>
  <c r="BO203" i="101" a="1"/>
  <c r="BO203" i="101" s="1"/>
  <c r="BN203" i="101" a="1"/>
  <c r="BN203" i="101" s="1"/>
  <c r="BM203" i="101" a="1"/>
  <c r="BM203" i="101" s="1"/>
  <c r="BL203" i="101" a="1"/>
  <c r="BL203" i="101" s="1"/>
  <c r="BK203" i="101" a="1"/>
  <c r="BK203" i="101" s="1"/>
  <c r="BJ203" i="101" a="1"/>
  <c r="BJ203" i="101" s="1"/>
  <c r="BI203" i="101" a="1"/>
  <c r="BI203" i="101" s="1"/>
  <c r="BH203" i="101" a="1"/>
  <c r="BH203" i="101" s="1"/>
  <c r="BG203" i="101" a="1"/>
  <c r="BG203" i="101" s="1"/>
  <c r="BF203" i="101" a="1"/>
  <c r="BF203" i="101" s="1"/>
  <c r="BE203" i="101" a="1"/>
  <c r="BE203" i="101" s="1"/>
  <c r="BD203" i="101" a="1"/>
  <c r="BD203" i="101" s="1"/>
  <c r="BC203" i="101" a="1"/>
  <c r="BC203" i="101" s="1"/>
  <c r="BB203" i="101" a="1"/>
  <c r="BB203" i="101" s="1"/>
  <c r="BA203" i="101" a="1"/>
  <c r="BA203" i="101" s="1"/>
  <c r="AZ203" i="101" a="1"/>
  <c r="AZ203" i="101" s="1"/>
  <c r="AY203" i="101" a="1"/>
  <c r="AY203" i="101" s="1"/>
  <c r="AX203" i="101" a="1"/>
  <c r="AX203" i="101" s="1"/>
  <c r="AW203" i="101" a="1"/>
  <c r="AW203" i="101" s="1"/>
  <c r="AV203" i="101" a="1"/>
  <c r="AV203" i="101" s="1"/>
  <c r="AU203" i="101" a="1"/>
  <c r="AU203" i="101" s="1"/>
  <c r="AT203" i="101" a="1"/>
  <c r="AT203" i="101" s="1"/>
  <c r="AS203" i="101" a="1"/>
  <c r="AS203" i="101" s="1"/>
  <c r="AR203" i="101" a="1"/>
  <c r="AR203" i="101" s="1"/>
  <c r="AQ203" i="101" a="1"/>
  <c r="AQ203" i="101" s="1"/>
  <c r="AP203" i="101" a="1"/>
  <c r="AP203" i="101" s="1"/>
  <c r="AO203" i="101" a="1"/>
  <c r="AO203" i="101" s="1"/>
  <c r="AN203" i="101" a="1"/>
  <c r="AN203" i="101" s="1"/>
  <c r="AM203" i="101" a="1"/>
  <c r="AM203" i="101" s="1"/>
  <c r="AL203" i="101" a="1"/>
  <c r="AL203" i="101" s="1"/>
  <c r="AK203" i="101" a="1"/>
  <c r="AK203" i="101" s="1"/>
  <c r="AJ203" i="101" a="1"/>
  <c r="AJ203" i="101" s="1"/>
  <c r="AI203" i="101" a="1"/>
  <c r="AI203" i="101" s="1"/>
  <c r="AH203" i="101" a="1"/>
  <c r="AH203" i="101" s="1"/>
  <c r="AG203" i="101" a="1"/>
  <c r="AG203" i="101" s="1"/>
  <c r="AF203" i="101" a="1"/>
  <c r="AF203" i="101" s="1"/>
  <c r="AE203" i="101" a="1"/>
  <c r="AE203" i="101" s="1"/>
  <c r="AD203" i="101" a="1"/>
  <c r="AD203" i="101" s="1"/>
  <c r="AC203" i="101" a="1"/>
  <c r="AC203" i="101" s="1"/>
  <c r="AB203" i="101" a="1"/>
  <c r="AB203" i="101" s="1"/>
  <c r="AA203" i="101" a="1"/>
  <c r="AA203" i="101" s="1"/>
  <c r="Z203" i="101" a="1"/>
  <c r="Z203" i="101" s="1"/>
  <c r="Y203" i="101" a="1"/>
  <c r="Y203" i="101" s="1"/>
  <c r="X203" i="101" a="1"/>
  <c r="X203" i="101" s="1"/>
  <c r="W203" i="101" a="1"/>
  <c r="W203" i="101" s="1"/>
  <c r="V203" i="101" a="1"/>
  <c r="V203" i="101" s="1"/>
  <c r="U203" i="101" a="1"/>
  <c r="U203" i="101" s="1"/>
  <c r="T203" i="101" a="1"/>
  <c r="T203" i="101" s="1"/>
  <c r="S203" i="101" a="1"/>
  <c r="S203" i="101" s="1"/>
  <c r="R203" i="101" a="1"/>
  <c r="R203" i="101" s="1"/>
  <c r="Q203" i="101" a="1"/>
  <c r="Q203" i="101" s="1"/>
  <c r="P203" i="101" a="1"/>
  <c r="P203" i="101" s="1"/>
  <c r="O203" i="101" a="1"/>
  <c r="O203" i="101" s="1"/>
  <c r="N203" i="101" a="1"/>
  <c r="N203" i="101" s="1"/>
  <c r="M203" i="101" a="1"/>
  <c r="M203" i="101" s="1"/>
  <c r="L203" i="101" a="1"/>
  <c r="L203" i="101" s="1"/>
  <c r="K203" i="101" a="1"/>
  <c r="K203" i="101" s="1"/>
  <c r="J203" i="101" a="1"/>
  <c r="J203" i="101" s="1"/>
  <c r="I203" i="101" a="1"/>
  <c r="I203" i="101" s="1"/>
  <c r="H203" i="101" a="1"/>
  <c r="H203" i="101" s="1"/>
  <c r="G203" i="101" a="1"/>
  <c r="G203" i="101" s="1"/>
  <c r="F203" i="101" a="1"/>
  <c r="F203" i="101" s="1"/>
  <c r="E203" i="101" a="1"/>
  <c r="E203" i="101" s="1"/>
  <c r="D203" i="101" a="1"/>
  <c r="D203" i="101" s="1"/>
  <c r="BV202" i="101" a="1"/>
  <c r="BV202" i="101" s="1"/>
  <c r="BU202" i="101" a="1"/>
  <c r="BU202" i="101" s="1"/>
  <c r="BT202" i="101" a="1"/>
  <c r="BT202" i="101" s="1"/>
  <c r="BS202" i="101" a="1"/>
  <c r="BS202" i="101" s="1"/>
  <c r="BR202" i="101" a="1"/>
  <c r="BR202" i="101" s="1"/>
  <c r="BQ202" i="101" a="1"/>
  <c r="BQ202" i="101" s="1"/>
  <c r="BP202" i="101" a="1"/>
  <c r="BP202" i="101" s="1"/>
  <c r="BO202" i="101" a="1"/>
  <c r="BO202" i="101" s="1"/>
  <c r="BN202" i="101" a="1"/>
  <c r="BN202" i="101" s="1"/>
  <c r="BM202" i="101" a="1"/>
  <c r="BM202" i="101" s="1"/>
  <c r="BL202" i="101" a="1"/>
  <c r="BL202" i="101" s="1"/>
  <c r="BK202" i="101" a="1"/>
  <c r="BK202" i="101" s="1"/>
  <c r="BJ202" i="101" a="1"/>
  <c r="BJ202" i="101" s="1"/>
  <c r="BI202" i="101" a="1"/>
  <c r="BI202" i="101" s="1"/>
  <c r="BH202" i="101" a="1"/>
  <c r="BH202" i="101" s="1"/>
  <c r="BG202" i="101" a="1"/>
  <c r="BG202" i="101" s="1"/>
  <c r="BF202" i="101" a="1"/>
  <c r="BF202" i="101" s="1"/>
  <c r="BE202" i="101" a="1"/>
  <c r="BE202" i="101" s="1"/>
  <c r="BD202" i="101" a="1"/>
  <c r="BD202" i="101" s="1"/>
  <c r="BC202" i="101" a="1"/>
  <c r="BC202" i="101" s="1"/>
  <c r="BB202" i="101" a="1"/>
  <c r="BB202" i="101" s="1"/>
  <c r="BA202" i="101" a="1"/>
  <c r="BA202" i="101" s="1"/>
  <c r="AZ202" i="101" a="1"/>
  <c r="AZ202" i="101" s="1"/>
  <c r="AY202" i="101" a="1"/>
  <c r="AY202" i="101" s="1"/>
  <c r="AX202" i="101" a="1"/>
  <c r="AX202" i="101" s="1"/>
  <c r="AW202" i="101" a="1"/>
  <c r="AW202" i="101" s="1"/>
  <c r="AV202" i="101" a="1"/>
  <c r="AV202" i="101" s="1"/>
  <c r="AU202" i="101" a="1"/>
  <c r="AU202" i="101" s="1"/>
  <c r="AT202" i="101" a="1"/>
  <c r="AT202" i="101" s="1"/>
  <c r="AS202" i="101" a="1"/>
  <c r="AS202" i="101" s="1"/>
  <c r="AR202" i="101" a="1"/>
  <c r="AR202" i="101" s="1"/>
  <c r="AQ202" i="101" a="1"/>
  <c r="AQ202" i="101" s="1"/>
  <c r="AP202" i="101" a="1"/>
  <c r="AP202" i="101" s="1"/>
  <c r="AO202" i="101" a="1"/>
  <c r="AO202" i="101" s="1"/>
  <c r="AN202" i="101" a="1"/>
  <c r="AN202" i="101" s="1"/>
  <c r="AM202" i="101" a="1"/>
  <c r="AM202" i="101" s="1"/>
  <c r="AL202" i="101" a="1"/>
  <c r="AL202" i="101" s="1"/>
  <c r="AK202" i="101" a="1"/>
  <c r="AK202" i="101" s="1"/>
  <c r="AJ202" i="101" a="1"/>
  <c r="AJ202" i="101" s="1"/>
  <c r="AI202" i="101" a="1"/>
  <c r="AI202" i="101" s="1"/>
  <c r="AH202" i="101" a="1"/>
  <c r="AH202" i="101" s="1"/>
  <c r="AG202" i="101" a="1"/>
  <c r="AG202" i="101" s="1"/>
  <c r="AF202" i="101" a="1"/>
  <c r="AF202" i="101" s="1"/>
  <c r="AE202" i="101" a="1"/>
  <c r="AE202" i="101" s="1"/>
  <c r="AD202" i="101" a="1"/>
  <c r="AD202" i="101" s="1"/>
  <c r="AC202" i="101" a="1"/>
  <c r="AC202" i="101" s="1"/>
  <c r="AB202" i="101" a="1"/>
  <c r="AB202" i="101" s="1"/>
  <c r="AA202" i="101" a="1"/>
  <c r="AA202" i="101" s="1"/>
  <c r="Z202" i="101" a="1"/>
  <c r="Z202" i="101" s="1"/>
  <c r="Y202" i="101" a="1"/>
  <c r="Y202" i="101" s="1"/>
  <c r="X202" i="101" a="1"/>
  <c r="X202" i="101" s="1"/>
  <c r="W202" i="101" a="1"/>
  <c r="W202" i="101" s="1"/>
  <c r="V202" i="101" a="1"/>
  <c r="V202" i="101" s="1"/>
  <c r="U202" i="101" a="1"/>
  <c r="U202" i="101" s="1"/>
  <c r="T202" i="101" a="1"/>
  <c r="T202" i="101" s="1"/>
  <c r="S202" i="101" a="1"/>
  <c r="S202" i="101" s="1"/>
  <c r="R202" i="101" a="1"/>
  <c r="R202" i="101" s="1"/>
  <c r="Q202" i="101" a="1"/>
  <c r="Q202" i="101" s="1"/>
  <c r="P202" i="101" a="1"/>
  <c r="P202" i="101" s="1"/>
  <c r="O202" i="101" a="1"/>
  <c r="O202" i="101" s="1"/>
  <c r="N202" i="101" a="1"/>
  <c r="N202" i="101" s="1"/>
  <c r="M202" i="101" a="1"/>
  <c r="M202" i="101" s="1"/>
  <c r="L202" i="101" a="1"/>
  <c r="L202" i="101" s="1"/>
  <c r="K202" i="101" a="1"/>
  <c r="K202" i="101" s="1"/>
  <c r="J202" i="101" a="1"/>
  <c r="J202" i="101" s="1"/>
  <c r="I202" i="101" a="1"/>
  <c r="I202" i="101" s="1"/>
  <c r="H202" i="101" a="1"/>
  <c r="H202" i="101" s="1"/>
  <c r="G202" i="101" a="1"/>
  <c r="G202" i="101" s="1"/>
  <c r="F202" i="101" a="1"/>
  <c r="F202" i="101" s="1"/>
  <c r="E202" i="101" a="1"/>
  <c r="E202" i="101" s="1"/>
  <c r="D202" i="101" a="1"/>
  <c r="D202" i="101" s="1"/>
  <c r="BV201" i="101" a="1"/>
  <c r="BV201" i="101" s="1"/>
  <c r="BU201" i="101" a="1"/>
  <c r="BU201" i="101" s="1"/>
  <c r="BT201" i="101" a="1"/>
  <c r="BT201" i="101" s="1"/>
  <c r="BS201" i="101" a="1"/>
  <c r="BS201" i="101" s="1"/>
  <c r="BR201" i="101" a="1"/>
  <c r="BR201" i="101" s="1"/>
  <c r="BQ201" i="101" a="1"/>
  <c r="BQ201" i="101" s="1"/>
  <c r="BP201" i="101" a="1"/>
  <c r="BP201" i="101" s="1"/>
  <c r="BO201" i="101" a="1"/>
  <c r="BO201" i="101" s="1"/>
  <c r="BN201" i="101" a="1"/>
  <c r="BN201" i="101" s="1"/>
  <c r="BM201" i="101" a="1"/>
  <c r="BM201" i="101" s="1"/>
  <c r="BL201" i="101" a="1"/>
  <c r="BL201" i="101" s="1"/>
  <c r="BK201" i="101" a="1"/>
  <c r="BK201" i="101" s="1"/>
  <c r="BJ201" i="101" a="1"/>
  <c r="BJ201" i="101" s="1"/>
  <c r="BI201" i="101" a="1"/>
  <c r="BI201" i="101" s="1"/>
  <c r="BH201" i="101" a="1"/>
  <c r="BH201" i="101" s="1"/>
  <c r="BG201" i="101" a="1"/>
  <c r="BG201" i="101" s="1"/>
  <c r="BF201" i="101" a="1"/>
  <c r="BF201" i="101" s="1"/>
  <c r="BE201" i="101" a="1"/>
  <c r="BE201" i="101" s="1"/>
  <c r="BD201" i="101" a="1"/>
  <c r="BD201" i="101" s="1"/>
  <c r="BC201" i="101" a="1"/>
  <c r="BC201" i="101" s="1"/>
  <c r="BB201" i="101" a="1"/>
  <c r="BB201" i="101" s="1"/>
  <c r="BA201" i="101" a="1"/>
  <c r="BA201" i="101" s="1"/>
  <c r="AZ201" i="101" a="1"/>
  <c r="AZ201" i="101" s="1"/>
  <c r="AY201" i="101" a="1"/>
  <c r="AY201" i="101" s="1"/>
  <c r="AX201" i="101" a="1"/>
  <c r="AX201" i="101" s="1"/>
  <c r="AW201" i="101" a="1"/>
  <c r="AW201" i="101" s="1"/>
  <c r="AV201" i="101" a="1"/>
  <c r="AV201" i="101" s="1"/>
  <c r="AU201" i="101" a="1"/>
  <c r="AU201" i="101" s="1"/>
  <c r="AT201" i="101" a="1"/>
  <c r="AT201" i="101" s="1"/>
  <c r="AS201" i="101" a="1"/>
  <c r="AS201" i="101" s="1"/>
  <c r="AR201" i="101" a="1"/>
  <c r="AR201" i="101" s="1"/>
  <c r="AQ201" i="101" a="1"/>
  <c r="AQ201" i="101" s="1"/>
  <c r="AP201" i="101" a="1"/>
  <c r="AP201" i="101" s="1"/>
  <c r="AO201" i="101" a="1"/>
  <c r="AO201" i="101" s="1"/>
  <c r="AN201" i="101" a="1"/>
  <c r="AN201" i="101" s="1"/>
  <c r="AM201" i="101" a="1"/>
  <c r="AM201" i="101" s="1"/>
  <c r="AL201" i="101" a="1"/>
  <c r="AL201" i="101" s="1"/>
  <c r="AK201" i="101" a="1"/>
  <c r="AK201" i="101" s="1"/>
  <c r="AJ201" i="101" a="1"/>
  <c r="AJ201" i="101" s="1"/>
  <c r="AI201" i="101" a="1"/>
  <c r="AI201" i="101" s="1"/>
  <c r="AH201" i="101" a="1"/>
  <c r="AH201" i="101" s="1"/>
  <c r="AG201" i="101" a="1"/>
  <c r="AG201" i="101" s="1"/>
  <c r="AF201" i="101" a="1"/>
  <c r="AF201" i="101" s="1"/>
  <c r="AE201" i="101" a="1"/>
  <c r="AE201" i="101" s="1"/>
  <c r="AD201" i="101" a="1"/>
  <c r="AD201" i="101" s="1"/>
  <c r="AC201" i="101" a="1"/>
  <c r="AC201" i="101" s="1"/>
  <c r="AB201" i="101" a="1"/>
  <c r="AB201" i="101" s="1"/>
  <c r="AA201" i="101" a="1"/>
  <c r="AA201" i="101" s="1"/>
  <c r="Z201" i="101" a="1"/>
  <c r="Z201" i="101" s="1"/>
  <c r="Y201" i="101" a="1"/>
  <c r="Y201" i="101" s="1"/>
  <c r="X201" i="101" a="1"/>
  <c r="X201" i="101" s="1"/>
  <c r="W201" i="101" a="1"/>
  <c r="W201" i="101" s="1"/>
  <c r="V201" i="101" a="1"/>
  <c r="V201" i="101" s="1"/>
  <c r="U201" i="101" a="1"/>
  <c r="U201" i="101" s="1"/>
  <c r="T201" i="101" a="1"/>
  <c r="T201" i="101" s="1"/>
  <c r="S201" i="101" a="1"/>
  <c r="S201" i="101" s="1"/>
  <c r="R201" i="101" a="1"/>
  <c r="R201" i="101" s="1"/>
  <c r="Q201" i="101" a="1"/>
  <c r="Q201" i="101" s="1"/>
  <c r="P201" i="101" a="1"/>
  <c r="P201" i="101" s="1"/>
  <c r="O201" i="101" a="1"/>
  <c r="O201" i="101" s="1"/>
  <c r="N201" i="101" a="1"/>
  <c r="N201" i="101" s="1"/>
  <c r="M201" i="101" a="1"/>
  <c r="M201" i="101" s="1"/>
  <c r="L201" i="101" a="1"/>
  <c r="L201" i="101" s="1"/>
  <c r="K201" i="101" a="1"/>
  <c r="K201" i="101" s="1"/>
  <c r="J201" i="101" a="1"/>
  <c r="J201" i="101" s="1"/>
  <c r="I201" i="101" a="1"/>
  <c r="I201" i="101" s="1"/>
  <c r="H201" i="101" a="1"/>
  <c r="H201" i="101" s="1"/>
  <c r="G201" i="101" a="1"/>
  <c r="G201" i="101" s="1"/>
  <c r="F201" i="101" a="1"/>
  <c r="F201" i="101" s="1"/>
  <c r="E201" i="101" a="1"/>
  <c r="E201" i="101" s="1"/>
  <c r="D201" i="101" a="1"/>
  <c r="D201" i="101" s="1"/>
  <c r="BV200" i="101" a="1"/>
  <c r="BV200" i="101" s="1"/>
  <c r="BU200" i="101" a="1"/>
  <c r="BU200" i="101" s="1"/>
  <c r="BT200" i="101" a="1"/>
  <c r="BT200" i="101" s="1"/>
  <c r="BS200" i="101" a="1"/>
  <c r="BS200" i="101" s="1"/>
  <c r="BR200" i="101" a="1"/>
  <c r="BR200" i="101" s="1"/>
  <c r="BQ200" i="101" a="1"/>
  <c r="BQ200" i="101" s="1"/>
  <c r="BP200" i="101" a="1"/>
  <c r="BP200" i="101" s="1"/>
  <c r="BO200" i="101" a="1"/>
  <c r="BO200" i="101" s="1"/>
  <c r="BN200" i="101" a="1"/>
  <c r="BN200" i="101" s="1"/>
  <c r="BM200" i="101" a="1"/>
  <c r="BM200" i="101" s="1"/>
  <c r="BL200" i="101" a="1"/>
  <c r="BL200" i="101" s="1"/>
  <c r="BK200" i="101" a="1"/>
  <c r="BK200" i="101" s="1"/>
  <c r="BJ200" i="101" a="1"/>
  <c r="BJ200" i="101" s="1"/>
  <c r="BI200" i="101" a="1"/>
  <c r="BI200" i="101" s="1"/>
  <c r="BH200" i="101" a="1"/>
  <c r="BH200" i="101" s="1"/>
  <c r="BG200" i="101" a="1"/>
  <c r="BG200" i="101" s="1"/>
  <c r="BF200" i="101" a="1"/>
  <c r="BF200" i="101" s="1"/>
  <c r="BE200" i="101" a="1"/>
  <c r="BE200" i="101" s="1"/>
  <c r="BD200" i="101" a="1"/>
  <c r="BD200" i="101" s="1"/>
  <c r="BC200" i="101" a="1"/>
  <c r="BC200" i="101" s="1"/>
  <c r="BB200" i="101" a="1"/>
  <c r="BB200" i="101" s="1"/>
  <c r="BA200" i="101" a="1"/>
  <c r="BA200" i="101" s="1"/>
  <c r="AZ200" i="101" a="1"/>
  <c r="AZ200" i="101" s="1"/>
  <c r="AY200" i="101" a="1"/>
  <c r="AY200" i="101" s="1"/>
  <c r="AX200" i="101" a="1"/>
  <c r="AX200" i="101" s="1"/>
  <c r="AW200" i="101" a="1"/>
  <c r="AW200" i="101" s="1"/>
  <c r="AV200" i="101" a="1"/>
  <c r="AV200" i="101" s="1"/>
  <c r="AU200" i="101" a="1"/>
  <c r="AU200" i="101" s="1"/>
  <c r="AT200" i="101" a="1"/>
  <c r="AT200" i="101" s="1"/>
  <c r="AS200" i="101" a="1"/>
  <c r="AS200" i="101" s="1"/>
  <c r="AR200" i="101" a="1"/>
  <c r="AR200" i="101" s="1"/>
  <c r="AQ200" i="101" a="1"/>
  <c r="AQ200" i="101" s="1"/>
  <c r="AP200" i="101" a="1"/>
  <c r="AP200" i="101" s="1"/>
  <c r="AO200" i="101" a="1"/>
  <c r="AO200" i="101" s="1"/>
  <c r="AN200" i="101" a="1"/>
  <c r="AN200" i="101" s="1"/>
  <c r="AM200" i="101" a="1"/>
  <c r="AM200" i="101" s="1"/>
  <c r="AL200" i="101" a="1"/>
  <c r="AL200" i="101" s="1"/>
  <c r="AK200" i="101" a="1"/>
  <c r="AK200" i="101" s="1"/>
  <c r="AJ200" i="101" a="1"/>
  <c r="AJ200" i="101" s="1"/>
  <c r="AI200" i="101" a="1"/>
  <c r="AI200" i="101" s="1"/>
  <c r="AH200" i="101" a="1"/>
  <c r="AH200" i="101" s="1"/>
  <c r="AG200" i="101" a="1"/>
  <c r="AG200" i="101" s="1"/>
  <c r="AF200" i="101" a="1"/>
  <c r="AF200" i="101" s="1"/>
  <c r="AE200" i="101" a="1"/>
  <c r="AE200" i="101" s="1"/>
  <c r="AD200" i="101" a="1"/>
  <c r="AD200" i="101" s="1"/>
  <c r="AC200" i="101" a="1"/>
  <c r="AC200" i="101" s="1"/>
  <c r="AB200" i="101" a="1"/>
  <c r="AB200" i="101" s="1"/>
  <c r="AA200" i="101" a="1"/>
  <c r="AA200" i="101" s="1"/>
  <c r="Z200" i="101" a="1"/>
  <c r="Z200" i="101" s="1"/>
  <c r="Y200" i="101" a="1"/>
  <c r="Y200" i="101" s="1"/>
  <c r="X200" i="101" a="1"/>
  <c r="X200" i="101" s="1"/>
  <c r="W200" i="101" a="1"/>
  <c r="W200" i="101" s="1"/>
  <c r="V200" i="101" a="1"/>
  <c r="V200" i="101" s="1"/>
  <c r="U200" i="101" a="1"/>
  <c r="U200" i="101" s="1"/>
  <c r="T200" i="101" a="1"/>
  <c r="T200" i="101" s="1"/>
  <c r="S200" i="101" a="1"/>
  <c r="S200" i="101" s="1"/>
  <c r="R200" i="101" a="1"/>
  <c r="R200" i="101" s="1"/>
  <c r="Q200" i="101" a="1"/>
  <c r="Q200" i="101" s="1"/>
  <c r="P200" i="101" a="1"/>
  <c r="P200" i="101" s="1"/>
  <c r="O200" i="101" a="1"/>
  <c r="O200" i="101" s="1"/>
  <c r="N200" i="101" a="1"/>
  <c r="N200" i="101" s="1"/>
  <c r="M200" i="101" a="1"/>
  <c r="M200" i="101" s="1"/>
  <c r="L200" i="101" a="1"/>
  <c r="L200" i="101" s="1"/>
  <c r="K200" i="101" a="1"/>
  <c r="K200" i="101" s="1"/>
  <c r="J200" i="101" a="1"/>
  <c r="J200" i="101" s="1"/>
  <c r="I200" i="101" a="1"/>
  <c r="I200" i="101" s="1"/>
  <c r="H200" i="101" a="1"/>
  <c r="H200" i="101" s="1"/>
  <c r="G200" i="101" a="1"/>
  <c r="G200" i="101" s="1"/>
  <c r="F200" i="101" a="1"/>
  <c r="F200" i="101" s="1"/>
  <c r="E200" i="101" a="1"/>
  <c r="E200" i="101" s="1"/>
  <c r="D200" i="101" a="1"/>
  <c r="D200" i="101" s="1"/>
  <c r="BV197" i="101" a="1"/>
  <c r="BV197" i="101" s="1"/>
  <c r="BU197" i="101" a="1"/>
  <c r="BU197" i="101" s="1"/>
  <c r="BT197" i="101" a="1"/>
  <c r="BT197" i="101" s="1"/>
  <c r="BS197" i="101" a="1"/>
  <c r="BS197" i="101" s="1"/>
  <c r="BR197" i="101" a="1"/>
  <c r="BR197" i="101" s="1"/>
  <c r="BQ197" i="101" a="1"/>
  <c r="BQ197" i="101" s="1"/>
  <c r="BP197" i="101" a="1"/>
  <c r="BP197" i="101" s="1"/>
  <c r="BO197" i="101" a="1"/>
  <c r="BO197" i="101" s="1"/>
  <c r="BN197" i="101" a="1"/>
  <c r="BN197" i="101" s="1"/>
  <c r="BM197" i="101" a="1"/>
  <c r="BM197" i="101" s="1"/>
  <c r="BL197" i="101" a="1"/>
  <c r="BL197" i="101" s="1"/>
  <c r="BK197" i="101" a="1"/>
  <c r="BK197" i="101" s="1"/>
  <c r="BJ197" i="101" a="1"/>
  <c r="BJ197" i="101" s="1"/>
  <c r="BI197" i="101" a="1"/>
  <c r="BI197" i="101" s="1"/>
  <c r="BH197" i="101" a="1"/>
  <c r="BH197" i="101" s="1"/>
  <c r="BG197" i="101" a="1"/>
  <c r="BG197" i="101" s="1"/>
  <c r="BF197" i="101" a="1"/>
  <c r="BF197" i="101" s="1"/>
  <c r="BE197" i="101" a="1"/>
  <c r="BE197" i="101" s="1"/>
  <c r="BD197" i="101" a="1"/>
  <c r="BD197" i="101" s="1"/>
  <c r="BC197" i="101" a="1"/>
  <c r="BC197" i="101" s="1"/>
  <c r="BB197" i="101" a="1"/>
  <c r="BB197" i="101" s="1"/>
  <c r="BA197" i="101" a="1"/>
  <c r="BA197" i="101" s="1"/>
  <c r="AZ197" i="101" a="1"/>
  <c r="AZ197" i="101" s="1"/>
  <c r="AY197" i="101" a="1"/>
  <c r="AY197" i="101" s="1"/>
  <c r="AX197" i="101" a="1"/>
  <c r="AX197" i="101" s="1"/>
  <c r="AW197" i="101" a="1"/>
  <c r="AW197" i="101" s="1"/>
  <c r="AV197" i="101" a="1"/>
  <c r="AV197" i="101" s="1"/>
  <c r="AU197" i="101" a="1"/>
  <c r="AU197" i="101" s="1"/>
  <c r="AT197" i="101" a="1"/>
  <c r="AT197" i="101" s="1"/>
  <c r="AS197" i="101" a="1"/>
  <c r="AS197" i="101" s="1"/>
  <c r="AR197" i="101" a="1"/>
  <c r="AR197" i="101" s="1"/>
  <c r="AQ197" i="101" a="1"/>
  <c r="AQ197" i="101" s="1"/>
  <c r="AP197" i="101" a="1"/>
  <c r="AP197" i="101" s="1"/>
  <c r="AO197" i="101" a="1"/>
  <c r="AO197" i="101" s="1"/>
  <c r="AN197" i="101" a="1"/>
  <c r="AN197" i="101" s="1"/>
  <c r="AM197" i="101" a="1"/>
  <c r="AM197" i="101" s="1"/>
  <c r="AL197" i="101" a="1"/>
  <c r="AL197" i="101" s="1"/>
  <c r="AK197" i="101" a="1"/>
  <c r="AK197" i="101" s="1"/>
  <c r="AJ197" i="101" a="1"/>
  <c r="AJ197" i="101" s="1"/>
  <c r="AI197" i="101" a="1"/>
  <c r="AI197" i="101" s="1"/>
  <c r="AH197" i="101" a="1"/>
  <c r="AH197" i="101" s="1"/>
  <c r="AG197" i="101" a="1"/>
  <c r="AG197" i="101" s="1"/>
  <c r="AF197" i="101" a="1"/>
  <c r="AF197" i="101" s="1"/>
  <c r="AE197" i="101" a="1"/>
  <c r="AE197" i="101" s="1"/>
  <c r="AD197" i="101" a="1"/>
  <c r="AD197" i="101" s="1"/>
  <c r="AC197" i="101" a="1"/>
  <c r="AC197" i="101" s="1"/>
  <c r="AB197" i="101" a="1"/>
  <c r="AB197" i="101" s="1"/>
  <c r="AA197" i="101" a="1"/>
  <c r="AA197" i="101" s="1"/>
  <c r="Z197" i="101" a="1"/>
  <c r="Z197" i="101" s="1"/>
  <c r="Y197" i="101" a="1"/>
  <c r="Y197" i="101" s="1"/>
  <c r="X197" i="101" a="1"/>
  <c r="X197" i="101" s="1"/>
  <c r="W197" i="101" a="1"/>
  <c r="W197" i="101" s="1"/>
  <c r="V197" i="101" a="1"/>
  <c r="V197" i="101" s="1"/>
  <c r="U197" i="101" a="1"/>
  <c r="U197" i="101" s="1"/>
  <c r="T197" i="101" a="1"/>
  <c r="T197" i="101" s="1"/>
  <c r="S197" i="101" a="1"/>
  <c r="S197" i="101" s="1"/>
  <c r="R197" i="101" a="1"/>
  <c r="R197" i="101" s="1"/>
  <c r="Q197" i="101" a="1"/>
  <c r="Q197" i="101" s="1"/>
  <c r="P197" i="101" a="1"/>
  <c r="P197" i="101" s="1"/>
  <c r="O197" i="101" a="1"/>
  <c r="O197" i="101" s="1"/>
  <c r="N197" i="101" a="1"/>
  <c r="N197" i="101" s="1"/>
  <c r="M197" i="101" a="1"/>
  <c r="M197" i="101" s="1"/>
  <c r="L197" i="101" a="1"/>
  <c r="L197" i="101" s="1"/>
  <c r="K197" i="101" a="1"/>
  <c r="K197" i="101" s="1"/>
  <c r="J197" i="101" a="1"/>
  <c r="J197" i="101" s="1"/>
  <c r="I197" i="101" a="1"/>
  <c r="I197" i="101" s="1"/>
  <c r="H197" i="101" a="1"/>
  <c r="H197" i="101" s="1"/>
  <c r="G197" i="101" a="1"/>
  <c r="G197" i="101" s="1"/>
  <c r="F197" i="101" a="1"/>
  <c r="F197" i="101" s="1"/>
  <c r="E197" i="101" a="1"/>
  <c r="E197" i="101" s="1"/>
  <c r="D197" i="101" a="1"/>
  <c r="D197" i="101" s="1"/>
  <c r="BV196" i="101" a="1"/>
  <c r="BV196" i="101" s="1"/>
  <c r="BU196" i="101" a="1"/>
  <c r="BU196" i="101" s="1"/>
  <c r="BT196" i="101" a="1"/>
  <c r="BT196" i="101" s="1"/>
  <c r="BS196" i="101" a="1"/>
  <c r="BS196" i="101" s="1"/>
  <c r="BR196" i="101" a="1"/>
  <c r="BR196" i="101" s="1"/>
  <c r="BQ196" i="101" a="1"/>
  <c r="BQ196" i="101" s="1"/>
  <c r="BP196" i="101" a="1"/>
  <c r="BP196" i="101" s="1"/>
  <c r="BO196" i="101" a="1"/>
  <c r="BO196" i="101" s="1"/>
  <c r="BN196" i="101" a="1"/>
  <c r="BN196" i="101" s="1"/>
  <c r="BM196" i="101" a="1"/>
  <c r="BM196" i="101" s="1"/>
  <c r="BL196" i="101" a="1"/>
  <c r="BL196" i="101" s="1"/>
  <c r="BK196" i="101" a="1"/>
  <c r="BK196" i="101" s="1"/>
  <c r="BJ196" i="101" a="1"/>
  <c r="BJ196" i="101" s="1"/>
  <c r="BI196" i="101" a="1"/>
  <c r="BI196" i="101" s="1"/>
  <c r="BH196" i="101" a="1"/>
  <c r="BH196" i="101" s="1"/>
  <c r="BG196" i="101" a="1"/>
  <c r="BG196" i="101" s="1"/>
  <c r="BF196" i="101" a="1"/>
  <c r="BF196" i="101" s="1"/>
  <c r="BE196" i="101" a="1"/>
  <c r="BE196" i="101" s="1"/>
  <c r="BD196" i="101" a="1"/>
  <c r="BD196" i="101" s="1"/>
  <c r="BC196" i="101" a="1"/>
  <c r="BC196" i="101" s="1"/>
  <c r="BB196" i="101" a="1"/>
  <c r="BB196" i="101" s="1"/>
  <c r="BA196" i="101" a="1"/>
  <c r="BA196" i="101" s="1"/>
  <c r="AZ196" i="101" a="1"/>
  <c r="AZ196" i="101" s="1"/>
  <c r="AY196" i="101" a="1"/>
  <c r="AY196" i="101" s="1"/>
  <c r="AX196" i="101" a="1"/>
  <c r="AX196" i="101" s="1"/>
  <c r="AW196" i="101" a="1"/>
  <c r="AW196" i="101" s="1"/>
  <c r="AV196" i="101" a="1"/>
  <c r="AV196" i="101" s="1"/>
  <c r="AU196" i="101" a="1"/>
  <c r="AU196" i="101" s="1"/>
  <c r="AT196" i="101" a="1"/>
  <c r="AT196" i="101" s="1"/>
  <c r="AS196" i="101" a="1"/>
  <c r="AS196" i="101" s="1"/>
  <c r="AR196" i="101" a="1"/>
  <c r="AR196" i="101" s="1"/>
  <c r="AQ196" i="101" a="1"/>
  <c r="AQ196" i="101" s="1"/>
  <c r="AP196" i="101" a="1"/>
  <c r="AP196" i="101" s="1"/>
  <c r="AO196" i="101" a="1"/>
  <c r="AO196" i="101" s="1"/>
  <c r="AN196" i="101" a="1"/>
  <c r="AN196" i="101" s="1"/>
  <c r="AM196" i="101" a="1"/>
  <c r="AM196" i="101" s="1"/>
  <c r="AL196" i="101" a="1"/>
  <c r="AL196" i="101" s="1"/>
  <c r="AK196" i="101" a="1"/>
  <c r="AK196" i="101" s="1"/>
  <c r="AJ196" i="101" a="1"/>
  <c r="AJ196" i="101" s="1"/>
  <c r="AI196" i="101" a="1"/>
  <c r="AI196" i="101" s="1"/>
  <c r="AH196" i="101" a="1"/>
  <c r="AH196" i="101" s="1"/>
  <c r="AG196" i="101" a="1"/>
  <c r="AG196" i="101" s="1"/>
  <c r="AF196" i="101" a="1"/>
  <c r="AF196" i="101" s="1"/>
  <c r="AE196" i="101" a="1"/>
  <c r="AE196" i="101" s="1"/>
  <c r="AD196" i="101" a="1"/>
  <c r="AD196" i="101" s="1"/>
  <c r="AC196" i="101" a="1"/>
  <c r="AC196" i="101" s="1"/>
  <c r="AB196" i="101" a="1"/>
  <c r="AB196" i="101" s="1"/>
  <c r="AA196" i="101" a="1"/>
  <c r="AA196" i="101" s="1"/>
  <c r="Z196" i="101" a="1"/>
  <c r="Z196" i="101" s="1"/>
  <c r="Y196" i="101" a="1"/>
  <c r="Y196" i="101" s="1"/>
  <c r="X196" i="101" a="1"/>
  <c r="X196" i="101" s="1"/>
  <c r="W196" i="101" a="1"/>
  <c r="W196" i="101" s="1"/>
  <c r="V196" i="101" a="1"/>
  <c r="V196" i="101" s="1"/>
  <c r="U196" i="101" a="1"/>
  <c r="U196" i="101" s="1"/>
  <c r="T196" i="101" a="1"/>
  <c r="T196" i="101" s="1"/>
  <c r="S196" i="101" a="1"/>
  <c r="S196" i="101" s="1"/>
  <c r="R196" i="101" a="1"/>
  <c r="R196" i="101" s="1"/>
  <c r="Q196" i="101" a="1"/>
  <c r="Q196" i="101" s="1"/>
  <c r="P196" i="101" a="1"/>
  <c r="P196" i="101" s="1"/>
  <c r="O196" i="101" a="1"/>
  <c r="O196" i="101" s="1"/>
  <c r="N196" i="101" a="1"/>
  <c r="N196" i="101" s="1"/>
  <c r="M196" i="101" a="1"/>
  <c r="M196" i="101" s="1"/>
  <c r="L196" i="101" a="1"/>
  <c r="L196" i="101" s="1"/>
  <c r="K196" i="101" a="1"/>
  <c r="K196" i="101" s="1"/>
  <c r="J196" i="101" a="1"/>
  <c r="J196" i="101" s="1"/>
  <c r="I196" i="101" a="1"/>
  <c r="I196" i="101" s="1"/>
  <c r="H196" i="101" a="1"/>
  <c r="H196" i="101" s="1"/>
  <c r="G196" i="101" a="1"/>
  <c r="G196" i="101" s="1"/>
  <c r="F196" i="101" a="1"/>
  <c r="F196" i="101" s="1"/>
  <c r="E196" i="101" a="1"/>
  <c r="E196" i="101" s="1"/>
  <c r="D196" i="101" a="1"/>
  <c r="D196" i="101" s="1"/>
  <c r="BV195" i="101" a="1"/>
  <c r="BV195" i="101" s="1"/>
  <c r="BU195" i="101" a="1"/>
  <c r="BU195" i="101" s="1"/>
  <c r="BT195" i="101" a="1"/>
  <c r="BT195" i="101" s="1"/>
  <c r="BS195" i="101" a="1"/>
  <c r="BS195" i="101" s="1"/>
  <c r="BR195" i="101" a="1"/>
  <c r="BR195" i="101" s="1"/>
  <c r="BQ195" i="101" a="1"/>
  <c r="BQ195" i="101" s="1"/>
  <c r="BP195" i="101" a="1"/>
  <c r="BP195" i="101" s="1"/>
  <c r="BO195" i="101" a="1"/>
  <c r="BO195" i="101" s="1"/>
  <c r="BN195" i="101" a="1"/>
  <c r="BN195" i="101" s="1"/>
  <c r="BM195" i="101" a="1"/>
  <c r="BM195" i="101" s="1"/>
  <c r="BL195" i="101" a="1"/>
  <c r="BL195" i="101" s="1"/>
  <c r="BK195" i="101" a="1"/>
  <c r="BK195" i="101" s="1"/>
  <c r="BJ195" i="101" a="1"/>
  <c r="BJ195" i="101" s="1"/>
  <c r="BI195" i="101" a="1"/>
  <c r="BI195" i="101" s="1"/>
  <c r="BH195" i="101" a="1"/>
  <c r="BH195" i="101" s="1"/>
  <c r="BG195" i="101" a="1"/>
  <c r="BG195" i="101" s="1"/>
  <c r="BF195" i="101" a="1"/>
  <c r="BF195" i="101" s="1"/>
  <c r="BE195" i="101" a="1"/>
  <c r="BE195" i="101" s="1"/>
  <c r="BD195" i="101" a="1"/>
  <c r="BD195" i="101" s="1"/>
  <c r="BC195" i="101" a="1"/>
  <c r="BC195" i="101" s="1"/>
  <c r="BB195" i="101" a="1"/>
  <c r="BB195" i="101" s="1"/>
  <c r="BA195" i="101" a="1"/>
  <c r="BA195" i="101" s="1"/>
  <c r="AZ195" i="101" a="1"/>
  <c r="AZ195" i="101" s="1"/>
  <c r="AY195" i="101" a="1"/>
  <c r="AY195" i="101" s="1"/>
  <c r="AX195" i="101" a="1"/>
  <c r="AX195" i="101" s="1"/>
  <c r="AW195" i="101" a="1"/>
  <c r="AW195" i="101" s="1"/>
  <c r="AV195" i="101" a="1"/>
  <c r="AV195" i="101" s="1"/>
  <c r="AU195" i="101" a="1"/>
  <c r="AU195" i="101" s="1"/>
  <c r="AT195" i="101" a="1"/>
  <c r="AT195" i="101" s="1"/>
  <c r="AS195" i="101" a="1"/>
  <c r="AS195" i="101" s="1"/>
  <c r="AR195" i="101" a="1"/>
  <c r="AR195" i="101" s="1"/>
  <c r="AQ195" i="101" a="1"/>
  <c r="AQ195" i="101" s="1"/>
  <c r="AP195" i="101" a="1"/>
  <c r="AP195" i="101" s="1"/>
  <c r="AO195" i="101" a="1"/>
  <c r="AO195" i="101" s="1"/>
  <c r="AN195" i="101" a="1"/>
  <c r="AN195" i="101" s="1"/>
  <c r="AM195" i="101" a="1"/>
  <c r="AM195" i="101" s="1"/>
  <c r="AL195" i="101" a="1"/>
  <c r="AL195" i="101" s="1"/>
  <c r="AK195" i="101" a="1"/>
  <c r="AK195" i="101" s="1"/>
  <c r="AJ195" i="101" a="1"/>
  <c r="AJ195" i="101" s="1"/>
  <c r="AI195" i="101" a="1"/>
  <c r="AI195" i="101" s="1"/>
  <c r="AH195" i="101" a="1"/>
  <c r="AH195" i="101" s="1"/>
  <c r="AG195" i="101" a="1"/>
  <c r="AG195" i="101" s="1"/>
  <c r="AF195" i="101" a="1"/>
  <c r="AF195" i="101" s="1"/>
  <c r="AE195" i="101" a="1"/>
  <c r="AE195" i="101" s="1"/>
  <c r="AD195" i="101" a="1"/>
  <c r="AD195" i="101" s="1"/>
  <c r="AC195" i="101" a="1"/>
  <c r="AC195" i="101" s="1"/>
  <c r="AB195" i="101" a="1"/>
  <c r="AB195" i="101" s="1"/>
  <c r="AA195" i="101" a="1"/>
  <c r="AA195" i="101" s="1"/>
  <c r="Z195" i="101" a="1"/>
  <c r="Z195" i="101" s="1"/>
  <c r="Y195" i="101" a="1"/>
  <c r="Y195" i="101" s="1"/>
  <c r="X195" i="101" a="1"/>
  <c r="X195" i="101" s="1"/>
  <c r="W195" i="101" a="1"/>
  <c r="W195" i="101" s="1"/>
  <c r="V195" i="101" a="1"/>
  <c r="V195" i="101" s="1"/>
  <c r="U195" i="101" a="1"/>
  <c r="U195" i="101" s="1"/>
  <c r="T195" i="101" a="1"/>
  <c r="T195" i="101" s="1"/>
  <c r="S195" i="101" a="1"/>
  <c r="S195" i="101" s="1"/>
  <c r="R195" i="101" a="1"/>
  <c r="R195" i="101" s="1"/>
  <c r="Q195" i="101" a="1"/>
  <c r="Q195" i="101" s="1"/>
  <c r="P195" i="101" a="1"/>
  <c r="P195" i="101" s="1"/>
  <c r="O195" i="101" a="1"/>
  <c r="O195" i="101" s="1"/>
  <c r="N195" i="101" a="1"/>
  <c r="N195" i="101" s="1"/>
  <c r="M195" i="101" a="1"/>
  <c r="M195" i="101" s="1"/>
  <c r="L195" i="101" a="1"/>
  <c r="L195" i="101" s="1"/>
  <c r="K195" i="101" a="1"/>
  <c r="K195" i="101" s="1"/>
  <c r="J195" i="101" a="1"/>
  <c r="J195" i="101" s="1"/>
  <c r="I195" i="101" a="1"/>
  <c r="I195" i="101" s="1"/>
  <c r="H195" i="101" a="1"/>
  <c r="H195" i="101" s="1"/>
  <c r="G195" i="101" a="1"/>
  <c r="G195" i="101" s="1"/>
  <c r="F195" i="101" a="1"/>
  <c r="F195" i="101" s="1"/>
  <c r="E195" i="101" a="1"/>
  <c r="E195" i="101" s="1"/>
  <c r="D195" i="101" a="1"/>
  <c r="D195" i="101" s="1"/>
  <c r="BV194" i="101" a="1"/>
  <c r="BV194" i="101" s="1"/>
  <c r="BU194" i="101" a="1"/>
  <c r="BU194" i="101" s="1"/>
  <c r="BT194" i="101" a="1"/>
  <c r="BT194" i="101" s="1"/>
  <c r="BS194" i="101" a="1"/>
  <c r="BS194" i="101" s="1"/>
  <c r="BR194" i="101" a="1"/>
  <c r="BR194" i="101" s="1"/>
  <c r="BQ194" i="101" a="1"/>
  <c r="BQ194" i="101" s="1"/>
  <c r="BP194" i="101" a="1"/>
  <c r="BP194" i="101" s="1"/>
  <c r="BO194" i="101" a="1"/>
  <c r="BO194" i="101" s="1"/>
  <c r="BN194" i="101" a="1"/>
  <c r="BN194" i="101" s="1"/>
  <c r="BM194" i="101" a="1"/>
  <c r="BM194" i="101" s="1"/>
  <c r="BL194" i="101" a="1"/>
  <c r="BL194" i="101" s="1"/>
  <c r="BK194" i="101" a="1"/>
  <c r="BK194" i="101" s="1"/>
  <c r="BJ194" i="101" a="1"/>
  <c r="BJ194" i="101" s="1"/>
  <c r="BI194" i="101" a="1"/>
  <c r="BI194" i="101" s="1"/>
  <c r="BH194" i="101" a="1"/>
  <c r="BH194" i="101" s="1"/>
  <c r="BG194" i="101" a="1"/>
  <c r="BG194" i="101" s="1"/>
  <c r="BF194" i="101" a="1"/>
  <c r="BF194" i="101" s="1"/>
  <c r="BE194" i="101" a="1"/>
  <c r="BE194" i="101" s="1"/>
  <c r="BD194" i="101" a="1"/>
  <c r="BD194" i="101" s="1"/>
  <c r="BC194" i="101" a="1"/>
  <c r="BC194" i="101" s="1"/>
  <c r="BB194" i="101" a="1"/>
  <c r="BB194" i="101" s="1"/>
  <c r="BA194" i="101" a="1"/>
  <c r="BA194" i="101" s="1"/>
  <c r="AZ194" i="101" a="1"/>
  <c r="AZ194" i="101" s="1"/>
  <c r="AY194" i="101" a="1"/>
  <c r="AY194" i="101" s="1"/>
  <c r="AX194" i="101" a="1"/>
  <c r="AX194" i="101" s="1"/>
  <c r="AW194" i="101" a="1"/>
  <c r="AW194" i="101" s="1"/>
  <c r="AV194" i="101" a="1"/>
  <c r="AV194" i="101" s="1"/>
  <c r="AU194" i="101" a="1"/>
  <c r="AU194" i="101" s="1"/>
  <c r="AT194" i="101" a="1"/>
  <c r="AT194" i="101" s="1"/>
  <c r="AS194" i="101" a="1"/>
  <c r="AS194" i="101" s="1"/>
  <c r="AR194" i="101" a="1"/>
  <c r="AR194" i="101" s="1"/>
  <c r="AQ194" i="101" a="1"/>
  <c r="AQ194" i="101" s="1"/>
  <c r="AP194" i="101" a="1"/>
  <c r="AP194" i="101" s="1"/>
  <c r="AO194" i="101" a="1"/>
  <c r="AO194" i="101" s="1"/>
  <c r="AN194" i="101" a="1"/>
  <c r="AN194" i="101" s="1"/>
  <c r="AM194" i="101" a="1"/>
  <c r="AM194" i="101" s="1"/>
  <c r="AL194" i="101" a="1"/>
  <c r="AL194" i="101" s="1"/>
  <c r="AK194" i="101" a="1"/>
  <c r="AK194" i="101" s="1"/>
  <c r="AJ194" i="101" a="1"/>
  <c r="AJ194" i="101" s="1"/>
  <c r="AI194" i="101" a="1"/>
  <c r="AI194" i="101" s="1"/>
  <c r="AH194" i="101" a="1"/>
  <c r="AH194" i="101" s="1"/>
  <c r="AG194" i="101" a="1"/>
  <c r="AG194" i="101" s="1"/>
  <c r="AF194" i="101" a="1"/>
  <c r="AF194" i="101" s="1"/>
  <c r="AE194" i="101" a="1"/>
  <c r="AE194" i="101" s="1"/>
  <c r="AD194" i="101" a="1"/>
  <c r="AD194" i="101" s="1"/>
  <c r="AC194" i="101" a="1"/>
  <c r="AC194" i="101" s="1"/>
  <c r="AB194" i="101" a="1"/>
  <c r="AB194" i="101" s="1"/>
  <c r="AA194" i="101" a="1"/>
  <c r="AA194" i="101" s="1"/>
  <c r="Z194" i="101" a="1"/>
  <c r="Z194" i="101" s="1"/>
  <c r="Y194" i="101" a="1"/>
  <c r="Y194" i="101" s="1"/>
  <c r="X194" i="101" a="1"/>
  <c r="X194" i="101" s="1"/>
  <c r="W194" i="101" a="1"/>
  <c r="W194" i="101" s="1"/>
  <c r="V194" i="101" a="1"/>
  <c r="V194" i="101" s="1"/>
  <c r="U194" i="101" a="1"/>
  <c r="U194" i="101" s="1"/>
  <c r="T194" i="101" a="1"/>
  <c r="T194" i="101" s="1"/>
  <c r="S194" i="101" a="1"/>
  <c r="S194" i="101" s="1"/>
  <c r="R194" i="101" a="1"/>
  <c r="R194" i="101" s="1"/>
  <c r="Q194" i="101" a="1"/>
  <c r="Q194" i="101" s="1"/>
  <c r="P194" i="101" a="1"/>
  <c r="P194" i="101" s="1"/>
  <c r="O194" i="101" a="1"/>
  <c r="O194" i="101" s="1"/>
  <c r="N194" i="101" a="1"/>
  <c r="N194" i="101" s="1"/>
  <c r="M194" i="101" a="1"/>
  <c r="M194" i="101" s="1"/>
  <c r="L194" i="101" a="1"/>
  <c r="L194" i="101" s="1"/>
  <c r="K194" i="101" a="1"/>
  <c r="K194" i="101" s="1"/>
  <c r="J194" i="101" a="1"/>
  <c r="J194" i="101" s="1"/>
  <c r="I194" i="101" a="1"/>
  <c r="I194" i="101" s="1"/>
  <c r="H194" i="101" a="1"/>
  <c r="H194" i="101" s="1"/>
  <c r="G194" i="101" a="1"/>
  <c r="G194" i="101" s="1"/>
  <c r="F194" i="101" a="1"/>
  <c r="F194" i="101" s="1"/>
  <c r="E194" i="101" a="1"/>
  <c r="E194" i="101" s="1"/>
  <c r="D194" i="101" a="1"/>
  <c r="D194" i="101" s="1"/>
  <c r="BV191" i="101" a="1"/>
  <c r="BV191" i="101" s="1"/>
  <c r="BU191" i="101" a="1"/>
  <c r="BU191" i="101" s="1"/>
  <c r="BT191" i="101" a="1"/>
  <c r="BT191" i="101" s="1"/>
  <c r="BS191" i="101" a="1"/>
  <c r="BS191" i="101" s="1"/>
  <c r="BR191" i="101" a="1"/>
  <c r="BR191" i="101" s="1"/>
  <c r="BQ191" i="101" a="1"/>
  <c r="BQ191" i="101" s="1"/>
  <c r="BP191" i="101" a="1"/>
  <c r="BP191" i="101" s="1"/>
  <c r="BO191" i="101" a="1"/>
  <c r="BO191" i="101" s="1"/>
  <c r="BN191" i="101" a="1"/>
  <c r="BN191" i="101" s="1"/>
  <c r="BM191" i="101" a="1"/>
  <c r="BM191" i="101" s="1"/>
  <c r="BL191" i="101" a="1"/>
  <c r="BL191" i="101" s="1"/>
  <c r="BK191" i="101" a="1"/>
  <c r="BK191" i="101" s="1"/>
  <c r="BJ191" i="101" a="1"/>
  <c r="BJ191" i="101" s="1"/>
  <c r="BI191" i="101" a="1"/>
  <c r="BI191" i="101" s="1"/>
  <c r="BH191" i="101" a="1"/>
  <c r="BH191" i="101" s="1"/>
  <c r="BG191" i="101" a="1"/>
  <c r="BG191" i="101" s="1"/>
  <c r="BF191" i="101" a="1"/>
  <c r="BF191" i="101" s="1"/>
  <c r="BE191" i="101" a="1"/>
  <c r="BE191" i="101" s="1"/>
  <c r="BD191" i="101" a="1"/>
  <c r="BD191" i="101" s="1"/>
  <c r="BC191" i="101" a="1"/>
  <c r="BC191" i="101" s="1"/>
  <c r="BB191" i="101" a="1"/>
  <c r="BB191" i="101" s="1"/>
  <c r="BA191" i="101" a="1"/>
  <c r="BA191" i="101" s="1"/>
  <c r="AZ191" i="101" a="1"/>
  <c r="AZ191" i="101" s="1"/>
  <c r="AY191" i="101" a="1"/>
  <c r="AY191" i="101" s="1"/>
  <c r="AX191" i="101" a="1"/>
  <c r="AX191" i="101" s="1"/>
  <c r="AW191" i="101" a="1"/>
  <c r="AW191" i="101" s="1"/>
  <c r="AV191" i="101" a="1"/>
  <c r="AV191" i="101" s="1"/>
  <c r="AU191" i="101" a="1"/>
  <c r="AU191" i="101" s="1"/>
  <c r="AT191" i="101" a="1"/>
  <c r="AT191" i="101" s="1"/>
  <c r="AS191" i="101" a="1"/>
  <c r="AS191" i="101" s="1"/>
  <c r="AR191" i="101" a="1"/>
  <c r="AR191" i="101" s="1"/>
  <c r="AQ191" i="101" a="1"/>
  <c r="AQ191" i="101" s="1"/>
  <c r="AP191" i="101" a="1"/>
  <c r="AP191" i="101" s="1"/>
  <c r="AO191" i="101" a="1"/>
  <c r="AO191" i="101" s="1"/>
  <c r="AN191" i="101" a="1"/>
  <c r="AN191" i="101" s="1"/>
  <c r="AM191" i="101" a="1"/>
  <c r="AM191" i="101" s="1"/>
  <c r="AL191" i="101" a="1"/>
  <c r="AL191" i="101" s="1"/>
  <c r="AK191" i="101" a="1"/>
  <c r="AK191" i="101" s="1"/>
  <c r="AJ191" i="101" a="1"/>
  <c r="AJ191" i="101" s="1"/>
  <c r="AI191" i="101" a="1"/>
  <c r="AI191" i="101" s="1"/>
  <c r="AH191" i="101" a="1"/>
  <c r="AH191" i="101" s="1"/>
  <c r="AG191" i="101" a="1"/>
  <c r="AG191" i="101" s="1"/>
  <c r="AF191" i="101" a="1"/>
  <c r="AF191" i="101" s="1"/>
  <c r="AE191" i="101" a="1"/>
  <c r="AE191" i="101" s="1"/>
  <c r="AD191" i="101" a="1"/>
  <c r="AD191" i="101" s="1"/>
  <c r="AC191" i="101" a="1"/>
  <c r="AC191" i="101" s="1"/>
  <c r="AB191" i="101" a="1"/>
  <c r="AB191" i="101" s="1"/>
  <c r="AA191" i="101" a="1"/>
  <c r="AA191" i="101" s="1"/>
  <c r="Z191" i="101" a="1"/>
  <c r="Z191" i="101" s="1"/>
  <c r="Y191" i="101" a="1"/>
  <c r="Y191" i="101" s="1"/>
  <c r="X191" i="101" a="1"/>
  <c r="X191" i="101" s="1"/>
  <c r="W191" i="101" a="1"/>
  <c r="W191" i="101" s="1"/>
  <c r="V191" i="101" a="1"/>
  <c r="V191" i="101" s="1"/>
  <c r="U191" i="101" a="1"/>
  <c r="U191" i="101" s="1"/>
  <c r="T191" i="101" a="1"/>
  <c r="T191" i="101" s="1"/>
  <c r="S191" i="101" a="1"/>
  <c r="S191" i="101" s="1"/>
  <c r="R191" i="101" a="1"/>
  <c r="R191" i="101" s="1"/>
  <c r="Q191" i="101" a="1"/>
  <c r="Q191" i="101" s="1"/>
  <c r="P191" i="101" a="1"/>
  <c r="P191" i="101" s="1"/>
  <c r="O191" i="101" a="1"/>
  <c r="O191" i="101" s="1"/>
  <c r="N191" i="101" a="1"/>
  <c r="N191" i="101" s="1"/>
  <c r="M191" i="101" a="1"/>
  <c r="M191" i="101" s="1"/>
  <c r="L191" i="101" a="1"/>
  <c r="L191" i="101" s="1"/>
  <c r="K191" i="101" a="1"/>
  <c r="K191" i="101" s="1"/>
  <c r="J191" i="101" a="1"/>
  <c r="J191" i="101" s="1"/>
  <c r="I191" i="101" a="1"/>
  <c r="I191" i="101" s="1"/>
  <c r="H191" i="101" a="1"/>
  <c r="H191" i="101" s="1"/>
  <c r="G191" i="101" a="1"/>
  <c r="G191" i="101" s="1"/>
  <c r="F191" i="101" a="1"/>
  <c r="F191" i="101" s="1"/>
  <c r="E191" i="101" a="1"/>
  <c r="E191" i="101" s="1"/>
  <c r="D191" i="101" a="1"/>
  <c r="D191" i="101" s="1"/>
  <c r="BV190" i="101" a="1"/>
  <c r="BV190" i="101" s="1"/>
  <c r="BU190" i="101" a="1"/>
  <c r="BU190" i="101" s="1"/>
  <c r="BT190" i="101" a="1"/>
  <c r="BT190" i="101" s="1"/>
  <c r="BS190" i="101" a="1"/>
  <c r="BS190" i="101" s="1"/>
  <c r="BR190" i="101" a="1"/>
  <c r="BR190" i="101" s="1"/>
  <c r="BQ190" i="101" a="1"/>
  <c r="BQ190" i="101" s="1"/>
  <c r="BP190" i="101" a="1"/>
  <c r="BP190" i="101" s="1"/>
  <c r="BO190" i="101" a="1"/>
  <c r="BO190" i="101" s="1"/>
  <c r="BN190" i="101" a="1"/>
  <c r="BN190" i="101" s="1"/>
  <c r="BM190" i="101" a="1"/>
  <c r="BM190" i="101" s="1"/>
  <c r="BL190" i="101" a="1"/>
  <c r="BL190" i="101" s="1"/>
  <c r="BK190" i="101" a="1"/>
  <c r="BK190" i="101" s="1"/>
  <c r="BJ190" i="101" a="1"/>
  <c r="BJ190" i="101" s="1"/>
  <c r="BI190" i="101" a="1"/>
  <c r="BI190" i="101" s="1"/>
  <c r="BH190" i="101" a="1"/>
  <c r="BH190" i="101" s="1"/>
  <c r="BG190" i="101" a="1"/>
  <c r="BG190" i="101" s="1"/>
  <c r="BF190" i="101" a="1"/>
  <c r="BF190" i="101" s="1"/>
  <c r="BE190" i="101" a="1"/>
  <c r="BE190" i="101" s="1"/>
  <c r="BD190" i="101" a="1"/>
  <c r="BD190" i="101" s="1"/>
  <c r="BC190" i="101" a="1"/>
  <c r="BC190" i="101" s="1"/>
  <c r="BB190" i="101" a="1"/>
  <c r="BB190" i="101" s="1"/>
  <c r="BA190" i="101" a="1"/>
  <c r="BA190" i="101" s="1"/>
  <c r="AZ190" i="101" a="1"/>
  <c r="AZ190" i="101" s="1"/>
  <c r="AY190" i="101" a="1"/>
  <c r="AY190" i="101" s="1"/>
  <c r="AX190" i="101" a="1"/>
  <c r="AX190" i="101" s="1"/>
  <c r="AW190" i="101" a="1"/>
  <c r="AW190" i="101" s="1"/>
  <c r="AV190" i="101" a="1"/>
  <c r="AV190" i="101" s="1"/>
  <c r="AU190" i="101" a="1"/>
  <c r="AU190" i="101" s="1"/>
  <c r="AT190" i="101" a="1"/>
  <c r="AT190" i="101" s="1"/>
  <c r="AS190" i="101" a="1"/>
  <c r="AS190" i="101" s="1"/>
  <c r="AR190" i="101" a="1"/>
  <c r="AR190" i="101" s="1"/>
  <c r="AQ190" i="101" a="1"/>
  <c r="AQ190" i="101" s="1"/>
  <c r="AP190" i="101" a="1"/>
  <c r="AP190" i="101" s="1"/>
  <c r="AO190" i="101" a="1"/>
  <c r="AO190" i="101" s="1"/>
  <c r="AN190" i="101" a="1"/>
  <c r="AN190" i="101" s="1"/>
  <c r="AM190" i="101" a="1"/>
  <c r="AM190" i="101" s="1"/>
  <c r="AL190" i="101" a="1"/>
  <c r="AL190" i="101" s="1"/>
  <c r="AK190" i="101" a="1"/>
  <c r="AK190" i="101" s="1"/>
  <c r="AJ190" i="101" a="1"/>
  <c r="AJ190" i="101" s="1"/>
  <c r="AI190" i="101" a="1"/>
  <c r="AI190" i="101" s="1"/>
  <c r="AH190" i="101" a="1"/>
  <c r="AH190" i="101" s="1"/>
  <c r="AG190" i="101" a="1"/>
  <c r="AG190" i="101" s="1"/>
  <c r="AF190" i="101" a="1"/>
  <c r="AF190" i="101" s="1"/>
  <c r="AE190" i="101" a="1"/>
  <c r="AE190" i="101" s="1"/>
  <c r="AD190" i="101" a="1"/>
  <c r="AD190" i="101" s="1"/>
  <c r="AC190" i="101" a="1"/>
  <c r="AC190" i="101" s="1"/>
  <c r="AB190" i="101" a="1"/>
  <c r="AB190" i="101" s="1"/>
  <c r="AA190" i="101" a="1"/>
  <c r="AA190" i="101" s="1"/>
  <c r="Z190" i="101" a="1"/>
  <c r="Z190" i="101" s="1"/>
  <c r="Y190" i="101" a="1"/>
  <c r="Y190" i="101" s="1"/>
  <c r="X190" i="101" a="1"/>
  <c r="X190" i="101" s="1"/>
  <c r="W190" i="101" a="1"/>
  <c r="W190" i="101" s="1"/>
  <c r="V190" i="101" a="1"/>
  <c r="V190" i="101" s="1"/>
  <c r="U190" i="101" a="1"/>
  <c r="U190" i="101" s="1"/>
  <c r="T190" i="101" a="1"/>
  <c r="T190" i="101" s="1"/>
  <c r="S190" i="101" a="1"/>
  <c r="S190" i="101" s="1"/>
  <c r="R190" i="101" a="1"/>
  <c r="R190" i="101" s="1"/>
  <c r="Q190" i="101" a="1"/>
  <c r="Q190" i="101" s="1"/>
  <c r="P190" i="101" a="1"/>
  <c r="P190" i="101" s="1"/>
  <c r="O190" i="101" a="1"/>
  <c r="O190" i="101" s="1"/>
  <c r="N190" i="101" a="1"/>
  <c r="N190" i="101" s="1"/>
  <c r="M190" i="101" a="1"/>
  <c r="M190" i="101" s="1"/>
  <c r="L190" i="101" a="1"/>
  <c r="L190" i="101" s="1"/>
  <c r="K190" i="101" a="1"/>
  <c r="K190" i="101" s="1"/>
  <c r="J190" i="101" a="1"/>
  <c r="J190" i="101" s="1"/>
  <c r="I190" i="101" a="1"/>
  <c r="I190" i="101" s="1"/>
  <c r="H190" i="101" a="1"/>
  <c r="H190" i="101" s="1"/>
  <c r="G190" i="101" a="1"/>
  <c r="G190" i="101" s="1"/>
  <c r="F190" i="101" a="1"/>
  <c r="F190" i="101" s="1"/>
  <c r="E190" i="101" a="1"/>
  <c r="E190" i="101" s="1"/>
  <c r="D190" i="101" a="1"/>
  <c r="D190" i="101" s="1"/>
  <c r="BV189" i="101" a="1"/>
  <c r="BV189" i="101" s="1"/>
  <c r="BU189" i="101" a="1"/>
  <c r="BU189" i="101" s="1"/>
  <c r="BT189" i="101" a="1"/>
  <c r="BT189" i="101" s="1"/>
  <c r="BS189" i="101" a="1"/>
  <c r="BS189" i="101" s="1"/>
  <c r="BR189" i="101" a="1"/>
  <c r="BR189" i="101" s="1"/>
  <c r="BQ189" i="101" a="1"/>
  <c r="BQ189" i="101" s="1"/>
  <c r="BP189" i="101" a="1"/>
  <c r="BP189" i="101" s="1"/>
  <c r="BO189" i="101" a="1"/>
  <c r="BO189" i="101" s="1"/>
  <c r="BN189" i="101" a="1"/>
  <c r="BN189" i="101" s="1"/>
  <c r="BM189" i="101" a="1"/>
  <c r="BM189" i="101" s="1"/>
  <c r="BL189" i="101" a="1"/>
  <c r="BL189" i="101" s="1"/>
  <c r="BK189" i="101" a="1"/>
  <c r="BK189" i="101" s="1"/>
  <c r="BJ189" i="101" a="1"/>
  <c r="BJ189" i="101" s="1"/>
  <c r="BI189" i="101" a="1"/>
  <c r="BI189" i="101" s="1"/>
  <c r="BH189" i="101" a="1"/>
  <c r="BH189" i="101" s="1"/>
  <c r="BG189" i="101" a="1"/>
  <c r="BG189" i="101" s="1"/>
  <c r="BF189" i="101" a="1"/>
  <c r="BF189" i="101" s="1"/>
  <c r="BE189" i="101" a="1"/>
  <c r="BE189" i="101" s="1"/>
  <c r="BD189" i="101" a="1"/>
  <c r="BD189" i="101" s="1"/>
  <c r="BC189" i="101" a="1"/>
  <c r="BC189" i="101" s="1"/>
  <c r="BB189" i="101" a="1"/>
  <c r="BB189" i="101" s="1"/>
  <c r="BA189" i="101" a="1"/>
  <c r="BA189" i="101" s="1"/>
  <c r="AZ189" i="101" a="1"/>
  <c r="AZ189" i="101" s="1"/>
  <c r="AY189" i="101" a="1"/>
  <c r="AY189" i="101" s="1"/>
  <c r="AX189" i="101" a="1"/>
  <c r="AX189" i="101" s="1"/>
  <c r="AW189" i="101" a="1"/>
  <c r="AW189" i="101" s="1"/>
  <c r="AV189" i="101" a="1"/>
  <c r="AV189" i="101" s="1"/>
  <c r="AU189" i="101" a="1"/>
  <c r="AU189" i="101" s="1"/>
  <c r="AT189" i="101" a="1"/>
  <c r="AT189" i="101" s="1"/>
  <c r="AS189" i="101" a="1"/>
  <c r="AS189" i="101" s="1"/>
  <c r="AR189" i="101" a="1"/>
  <c r="AR189" i="101" s="1"/>
  <c r="AQ189" i="101" a="1"/>
  <c r="AQ189" i="101" s="1"/>
  <c r="AP189" i="101" a="1"/>
  <c r="AP189" i="101" s="1"/>
  <c r="AO189" i="101" a="1"/>
  <c r="AO189" i="101" s="1"/>
  <c r="AN189" i="101" a="1"/>
  <c r="AN189" i="101" s="1"/>
  <c r="AM189" i="101" a="1"/>
  <c r="AM189" i="101" s="1"/>
  <c r="AL189" i="101" a="1"/>
  <c r="AL189" i="101" s="1"/>
  <c r="AK189" i="101" a="1"/>
  <c r="AK189" i="101" s="1"/>
  <c r="AJ189" i="101" a="1"/>
  <c r="AJ189" i="101" s="1"/>
  <c r="AI189" i="101" a="1"/>
  <c r="AI189" i="101" s="1"/>
  <c r="AH189" i="101" a="1"/>
  <c r="AH189" i="101" s="1"/>
  <c r="AG189" i="101" a="1"/>
  <c r="AG189" i="101" s="1"/>
  <c r="AF189" i="101" a="1"/>
  <c r="AF189" i="101" s="1"/>
  <c r="AE189" i="101" a="1"/>
  <c r="AE189" i="101" s="1"/>
  <c r="AD189" i="101" a="1"/>
  <c r="AD189" i="101" s="1"/>
  <c r="AC189" i="101" a="1"/>
  <c r="AC189" i="101" s="1"/>
  <c r="AB189" i="101" a="1"/>
  <c r="AB189" i="101" s="1"/>
  <c r="AA189" i="101" a="1"/>
  <c r="AA189" i="101" s="1"/>
  <c r="Z189" i="101" a="1"/>
  <c r="Z189" i="101" s="1"/>
  <c r="Y189" i="101" a="1"/>
  <c r="Y189" i="101" s="1"/>
  <c r="X189" i="101" a="1"/>
  <c r="X189" i="101" s="1"/>
  <c r="W189" i="101" a="1"/>
  <c r="W189" i="101" s="1"/>
  <c r="V189" i="101" a="1"/>
  <c r="V189" i="101" s="1"/>
  <c r="U189" i="101" a="1"/>
  <c r="U189" i="101" s="1"/>
  <c r="T189" i="101" a="1"/>
  <c r="T189" i="101" s="1"/>
  <c r="S189" i="101" a="1"/>
  <c r="S189" i="101" s="1"/>
  <c r="R189" i="101" a="1"/>
  <c r="R189" i="101" s="1"/>
  <c r="Q189" i="101" a="1"/>
  <c r="Q189" i="101" s="1"/>
  <c r="P189" i="101" a="1"/>
  <c r="P189" i="101" s="1"/>
  <c r="O189" i="101" a="1"/>
  <c r="O189" i="101" s="1"/>
  <c r="N189" i="101" a="1"/>
  <c r="N189" i="101" s="1"/>
  <c r="M189" i="101" a="1"/>
  <c r="M189" i="101" s="1"/>
  <c r="L189" i="101" a="1"/>
  <c r="L189" i="101" s="1"/>
  <c r="K189" i="101" a="1"/>
  <c r="K189" i="101" s="1"/>
  <c r="J189" i="101" a="1"/>
  <c r="J189" i="101" s="1"/>
  <c r="I189" i="101" a="1"/>
  <c r="I189" i="101" s="1"/>
  <c r="H189" i="101" a="1"/>
  <c r="H189" i="101" s="1"/>
  <c r="G189" i="101" a="1"/>
  <c r="G189" i="101" s="1"/>
  <c r="F189" i="101" a="1"/>
  <c r="F189" i="101" s="1"/>
  <c r="E189" i="101" a="1"/>
  <c r="E189" i="101" s="1"/>
  <c r="D189" i="101" a="1"/>
  <c r="D189" i="101" s="1"/>
  <c r="BV188" i="101" a="1"/>
  <c r="BV188" i="101" s="1"/>
  <c r="BU188" i="101" a="1"/>
  <c r="BU188" i="101" s="1"/>
  <c r="BT188" i="101" a="1"/>
  <c r="BT188" i="101" s="1"/>
  <c r="BS188" i="101" a="1"/>
  <c r="BS188" i="101" s="1"/>
  <c r="BR188" i="101" a="1"/>
  <c r="BR188" i="101" s="1"/>
  <c r="BQ188" i="101" a="1"/>
  <c r="BQ188" i="101" s="1"/>
  <c r="BP188" i="101" a="1"/>
  <c r="BP188" i="101" s="1"/>
  <c r="BO188" i="101" a="1"/>
  <c r="BO188" i="101" s="1"/>
  <c r="BN188" i="101" a="1"/>
  <c r="BN188" i="101" s="1"/>
  <c r="BM188" i="101" a="1"/>
  <c r="BM188" i="101" s="1"/>
  <c r="BL188" i="101" a="1"/>
  <c r="BL188" i="101" s="1"/>
  <c r="BK188" i="101" a="1"/>
  <c r="BK188" i="101" s="1"/>
  <c r="BJ188" i="101" a="1"/>
  <c r="BJ188" i="101" s="1"/>
  <c r="BI188" i="101" a="1"/>
  <c r="BI188" i="101" s="1"/>
  <c r="BH188" i="101" a="1"/>
  <c r="BH188" i="101" s="1"/>
  <c r="BG188" i="101" a="1"/>
  <c r="BG188" i="101" s="1"/>
  <c r="BF188" i="101" a="1"/>
  <c r="BF188" i="101" s="1"/>
  <c r="BE188" i="101" a="1"/>
  <c r="BE188" i="101" s="1"/>
  <c r="BD188" i="101" a="1"/>
  <c r="BD188" i="101" s="1"/>
  <c r="BC188" i="101" a="1"/>
  <c r="BC188" i="101" s="1"/>
  <c r="BB188" i="101" a="1"/>
  <c r="BB188" i="101" s="1"/>
  <c r="BA188" i="101" a="1"/>
  <c r="BA188" i="101" s="1"/>
  <c r="AZ188" i="101" a="1"/>
  <c r="AZ188" i="101" s="1"/>
  <c r="AY188" i="101" a="1"/>
  <c r="AY188" i="101" s="1"/>
  <c r="AX188" i="101" a="1"/>
  <c r="AX188" i="101" s="1"/>
  <c r="AW188" i="101" a="1"/>
  <c r="AW188" i="101" s="1"/>
  <c r="AV188" i="101" a="1"/>
  <c r="AV188" i="101" s="1"/>
  <c r="AU188" i="101" a="1"/>
  <c r="AU188" i="101" s="1"/>
  <c r="AT188" i="101" a="1"/>
  <c r="AT188" i="101" s="1"/>
  <c r="AS188" i="101" a="1"/>
  <c r="AS188" i="101" s="1"/>
  <c r="AR188" i="101" a="1"/>
  <c r="AR188" i="101" s="1"/>
  <c r="AQ188" i="101" a="1"/>
  <c r="AQ188" i="101" s="1"/>
  <c r="AP188" i="101" a="1"/>
  <c r="AP188" i="101" s="1"/>
  <c r="AO188" i="101" a="1"/>
  <c r="AO188" i="101" s="1"/>
  <c r="AN188" i="101" a="1"/>
  <c r="AN188" i="101" s="1"/>
  <c r="AM188" i="101" a="1"/>
  <c r="AM188" i="101" s="1"/>
  <c r="AL188" i="101" a="1"/>
  <c r="AL188" i="101" s="1"/>
  <c r="AK188" i="101" a="1"/>
  <c r="AK188" i="101" s="1"/>
  <c r="AJ188" i="101" a="1"/>
  <c r="AJ188" i="101" s="1"/>
  <c r="AI188" i="101" a="1"/>
  <c r="AI188" i="101" s="1"/>
  <c r="AH188" i="101" a="1"/>
  <c r="AH188" i="101" s="1"/>
  <c r="AG188" i="101" a="1"/>
  <c r="AG188" i="101" s="1"/>
  <c r="AF188" i="101" a="1"/>
  <c r="AF188" i="101" s="1"/>
  <c r="AE188" i="101" a="1"/>
  <c r="AE188" i="101" s="1"/>
  <c r="AD188" i="101" a="1"/>
  <c r="AD188" i="101" s="1"/>
  <c r="AC188" i="101" a="1"/>
  <c r="AC188" i="101" s="1"/>
  <c r="AB188" i="101" a="1"/>
  <c r="AB188" i="101" s="1"/>
  <c r="AA188" i="101" a="1"/>
  <c r="AA188" i="101" s="1"/>
  <c r="Z188" i="101" a="1"/>
  <c r="Z188" i="101" s="1"/>
  <c r="Y188" i="101" a="1"/>
  <c r="Y188" i="101" s="1"/>
  <c r="X188" i="101" a="1"/>
  <c r="X188" i="101" s="1"/>
  <c r="W188" i="101" a="1"/>
  <c r="W188" i="101" s="1"/>
  <c r="V188" i="101" a="1"/>
  <c r="V188" i="101" s="1"/>
  <c r="U188" i="101" a="1"/>
  <c r="U188" i="101" s="1"/>
  <c r="T188" i="101" a="1"/>
  <c r="T188" i="101" s="1"/>
  <c r="S188" i="101" a="1"/>
  <c r="S188" i="101" s="1"/>
  <c r="R188" i="101" a="1"/>
  <c r="R188" i="101" s="1"/>
  <c r="Q188" i="101" a="1"/>
  <c r="Q188" i="101" s="1"/>
  <c r="P188" i="101" a="1"/>
  <c r="P188" i="101" s="1"/>
  <c r="O188" i="101" a="1"/>
  <c r="O188" i="101" s="1"/>
  <c r="N188" i="101" a="1"/>
  <c r="N188" i="101" s="1"/>
  <c r="M188" i="101" a="1"/>
  <c r="M188" i="101" s="1"/>
  <c r="L188" i="101" a="1"/>
  <c r="L188" i="101" s="1"/>
  <c r="K188" i="101" a="1"/>
  <c r="K188" i="101" s="1"/>
  <c r="J188" i="101" a="1"/>
  <c r="J188" i="101" s="1"/>
  <c r="I188" i="101" a="1"/>
  <c r="I188" i="101" s="1"/>
  <c r="H188" i="101" a="1"/>
  <c r="H188" i="101" s="1"/>
  <c r="G188" i="101" a="1"/>
  <c r="G188" i="101" s="1"/>
  <c r="F188" i="101" a="1"/>
  <c r="F188" i="101" s="1"/>
  <c r="E188" i="101" a="1"/>
  <c r="E188" i="101" s="1"/>
  <c r="D188" i="101" a="1"/>
  <c r="D188" i="101" s="1"/>
  <c r="BV184" i="101" a="1"/>
  <c r="BV184" i="101" s="1"/>
  <c r="BU184" i="101" a="1"/>
  <c r="BU184" i="101" s="1"/>
  <c r="BT184" i="101" a="1"/>
  <c r="BT184" i="101" s="1"/>
  <c r="BS184" i="101" a="1"/>
  <c r="BS184" i="101" s="1"/>
  <c r="BR184" i="101" a="1"/>
  <c r="BR184" i="101" s="1"/>
  <c r="BQ184" i="101" a="1"/>
  <c r="BQ184" i="101" s="1"/>
  <c r="BP184" i="101" a="1"/>
  <c r="BP184" i="101" s="1"/>
  <c r="BO184" i="101" a="1"/>
  <c r="BO184" i="101" s="1"/>
  <c r="BN184" i="101" a="1"/>
  <c r="BN184" i="101" s="1"/>
  <c r="BM184" i="101" a="1"/>
  <c r="BM184" i="101" s="1"/>
  <c r="BL184" i="101" a="1"/>
  <c r="BL184" i="101" s="1"/>
  <c r="BK184" i="101" a="1"/>
  <c r="BK184" i="101" s="1"/>
  <c r="BJ184" i="101" a="1"/>
  <c r="BJ184" i="101" s="1"/>
  <c r="BI184" i="101" a="1"/>
  <c r="BI184" i="101" s="1"/>
  <c r="BH184" i="101" a="1"/>
  <c r="BH184" i="101" s="1"/>
  <c r="BG184" i="101" a="1"/>
  <c r="BG184" i="101" s="1"/>
  <c r="BF184" i="101" a="1"/>
  <c r="BF184" i="101" s="1"/>
  <c r="BE184" i="101" a="1"/>
  <c r="BE184" i="101" s="1"/>
  <c r="BD184" i="101" a="1"/>
  <c r="BD184" i="101" s="1"/>
  <c r="BC184" i="101" a="1"/>
  <c r="BC184" i="101" s="1"/>
  <c r="BB184" i="101" a="1"/>
  <c r="BB184" i="101" s="1"/>
  <c r="BA184" i="101" a="1"/>
  <c r="BA184" i="101" s="1"/>
  <c r="AZ184" i="101" a="1"/>
  <c r="AZ184" i="101" s="1"/>
  <c r="AY184" i="101" a="1"/>
  <c r="AY184" i="101" s="1"/>
  <c r="AX184" i="101" a="1"/>
  <c r="AX184" i="101" s="1"/>
  <c r="AW184" i="101" a="1"/>
  <c r="AW184" i="101" s="1"/>
  <c r="AV184" i="101" a="1"/>
  <c r="AV184" i="101" s="1"/>
  <c r="AU184" i="101" a="1"/>
  <c r="AU184" i="101" s="1"/>
  <c r="AT184" i="101" a="1"/>
  <c r="AT184" i="101" s="1"/>
  <c r="AS184" i="101" a="1"/>
  <c r="AS184" i="101" s="1"/>
  <c r="AR184" i="101" a="1"/>
  <c r="AR184" i="101" s="1"/>
  <c r="AQ184" i="101" a="1"/>
  <c r="AQ184" i="101" s="1"/>
  <c r="AP184" i="101" a="1"/>
  <c r="AP184" i="101" s="1"/>
  <c r="AO184" i="101" a="1"/>
  <c r="AO184" i="101" s="1"/>
  <c r="AN184" i="101" a="1"/>
  <c r="AN184" i="101" s="1"/>
  <c r="AM184" i="101" a="1"/>
  <c r="AM184" i="101" s="1"/>
  <c r="AL184" i="101" a="1"/>
  <c r="AL184" i="101" s="1"/>
  <c r="AK184" i="101" a="1"/>
  <c r="AK184" i="101" s="1"/>
  <c r="AJ184" i="101" a="1"/>
  <c r="AJ184" i="101" s="1"/>
  <c r="AI184" i="101" a="1"/>
  <c r="AI184" i="101" s="1"/>
  <c r="AH184" i="101" a="1"/>
  <c r="AH184" i="101" s="1"/>
  <c r="AG184" i="101" a="1"/>
  <c r="AG184" i="101" s="1"/>
  <c r="AF184" i="101" a="1"/>
  <c r="AF184" i="101" s="1"/>
  <c r="AE184" i="101" a="1"/>
  <c r="AE184" i="101" s="1"/>
  <c r="AD184" i="101" a="1"/>
  <c r="AD184" i="101" s="1"/>
  <c r="AC184" i="101" a="1"/>
  <c r="AC184" i="101" s="1"/>
  <c r="AB184" i="101" a="1"/>
  <c r="AB184" i="101" s="1"/>
  <c r="AA184" i="101" a="1"/>
  <c r="AA184" i="101" s="1"/>
  <c r="Z184" i="101" a="1"/>
  <c r="Z184" i="101" s="1"/>
  <c r="Y184" i="101" a="1"/>
  <c r="Y184" i="101" s="1"/>
  <c r="X184" i="101" a="1"/>
  <c r="X184" i="101" s="1"/>
  <c r="W184" i="101" a="1"/>
  <c r="W184" i="101" s="1"/>
  <c r="V184" i="101" a="1"/>
  <c r="V184" i="101" s="1"/>
  <c r="U184" i="101" a="1"/>
  <c r="U184" i="101" s="1"/>
  <c r="T184" i="101" a="1"/>
  <c r="T184" i="101" s="1"/>
  <c r="S184" i="101" a="1"/>
  <c r="S184" i="101" s="1"/>
  <c r="R184" i="101" a="1"/>
  <c r="R184" i="101" s="1"/>
  <c r="Q184" i="101" a="1"/>
  <c r="Q184" i="101" s="1"/>
  <c r="P184" i="101" a="1"/>
  <c r="P184" i="101" s="1"/>
  <c r="O184" i="101" a="1"/>
  <c r="O184" i="101" s="1"/>
  <c r="N184" i="101" a="1"/>
  <c r="N184" i="101" s="1"/>
  <c r="M184" i="101" a="1"/>
  <c r="M184" i="101" s="1"/>
  <c r="L184" i="101" a="1"/>
  <c r="L184" i="101" s="1"/>
  <c r="K184" i="101" a="1"/>
  <c r="K184" i="101" s="1"/>
  <c r="J184" i="101" a="1"/>
  <c r="J184" i="101" s="1"/>
  <c r="I184" i="101" a="1"/>
  <c r="I184" i="101" s="1"/>
  <c r="H184" i="101" a="1"/>
  <c r="H184" i="101" s="1"/>
  <c r="G184" i="101" a="1"/>
  <c r="G184" i="101" s="1"/>
  <c r="F184" i="101" a="1"/>
  <c r="F184" i="101" s="1"/>
  <c r="E184" i="101" a="1"/>
  <c r="E184" i="101" s="1"/>
  <c r="D184" i="101" a="1"/>
  <c r="D184" i="101" s="1"/>
  <c r="BV183" i="101" a="1"/>
  <c r="BV183" i="101" s="1"/>
  <c r="BU183" i="101" a="1"/>
  <c r="BU183" i="101" s="1"/>
  <c r="BT183" i="101" a="1"/>
  <c r="BT183" i="101" s="1"/>
  <c r="BS183" i="101" a="1"/>
  <c r="BS183" i="101" s="1"/>
  <c r="BR183" i="101" a="1"/>
  <c r="BR183" i="101" s="1"/>
  <c r="BQ183" i="101" a="1"/>
  <c r="BQ183" i="101" s="1"/>
  <c r="BP183" i="101" a="1"/>
  <c r="BP183" i="101" s="1"/>
  <c r="BO183" i="101" a="1"/>
  <c r="BO183" i="101" s="1"/>
  <c r="BN183" i="101" a="1"/>
  <c r="BN183" i="101" s="1"/>
  <c r="BM183" i="101" a="1"/>
  <c r="BM183" i="101" s="1"/>
  <c r="BL183" i="101" a="1"/>
  <c r="BL183" i="101" s="1"/>
  <c r="BK183" i="101" a="1"/>
  <c r="BK183" i="101" s="1"/>
  <c r="BJ183" i="101" a="1"/>
  <c r="BJ183" i="101" s="1"/>
  <c r="BI183" i="101" a="1"/>
  <c r="BI183" i="101" s="1"/>
  <c r="BH183" i="101" a="1"/>
  <c r="BH183" i="101" s="1"/>
  <c r="BG183" i="101" a="1"/>
  <c r="BG183" i="101" s="1"/>
  <c r="BF183" i="101" a="1"/>
  <c r="BF183" i="101" s="1"/>
  <c r="BE183" i="101" a="1"/>
  <c r="BE183" i="101" s="1"/>
  <c r="BD183" i="101" a="1"/>
  <c r="BD183" i="101" s="1"/>
  <c r="BC183" i="101" a="1"/>
  <c r="BC183" i="101" s="1"/>
  <c r="BB183" i="101" a="1"/>
  <c r="BB183" i="101" s="1"/>
  <c r="BA183" i="101" a="1"/>
  <c r="BA183" i="101" s="1"/>
  <c r="AZ183" i="101" a="1"/>
  <c r="AZ183" i="101" s="1"/>
  <c r="AY183" i="101" a="1"/>
  <c r="AY183" i="101" s="1"/>
  <c r="AX183" i="101" a="1"/>
  <c r="AX183" i="101" s="1"/>
  <c r="AW183" i="101" a="1"/>
  <c r="AW183" i="101" s="1"/>
  <c r="AV183" i="101" a="1"/>
  <c r="AV183" i="101" s="1"/>
  <c r="AU183" i="101" a="1"/>
  <c r="AU183" i="101" s="1"/>
  <c r="AT183" i="101" a="1"/>
  <c r="AT183" i="101" s="1"/>
  <c r="AS183" i="101" a="1"/>
  <c r="AS183" i="101" s="1"/>
  <c r="AR183" i="101" a="1"/>
  <c r="AR183" i="101" s="1"/>
  <c r="AQ183" i="101" a="1"/>
  <c r="AQ183" i="101" s="1"/>
  <c r="AP183" i="101" a="1"/>
  <c r="AP183" i="101" s="1"/>
  <c r="AO183" i="101" a="1"/>
  <c r="AO183" i="101" s="1"/>
  <c r="AN183" i="101" a="1"/>
  <c r="AN183" i="101" s="1"/>
  <c r="AM183" i="101" a="1"/>
  <c r="AM183" i="101" s="1"/>
  <c r="AL183" i="101" a="1"/>
  <c r="AL183" i="101" s="1"/>
  <c r="AK183" i="101" a="1"/>
  <c r="AK183" i="101" s="1"/>
  <c r="AJ183" i="101" a="1"/>
  <c r="AJ183" i="101" s="1"/>
  <c r="AI183" i="101" a="1"/>
  <c r="AI183" i="101" s="1"/>
  <c r="AH183" i="101" a="1"/>
  <c r="AH183" i="101" s="1"/>
  <c r="AG183" i="101" a="1"/>
  <c r="AG183" i="101" s="1"/>
  <c r="AF183" i="101" a="1"/>
  <c r="AF183" i="101" s="1"/>
  <c r="AE183" i="101" a="1"/>
  <c r="AE183" i="101" s="1"/>
  <c r="AD183" i="101" a="1"/>
  <c r="AD183" i="101" s="1"/>
  <c r="AC183" i="101" a="1"/>
  <c r="AC183" i="101" s="1"/>
  <c r="AB183" i="101" a="1"/>
  <c r="AB183" i="101" s="1"/>
  <c r="AA183" i="101" a="1"/>
  <c r="AA183" i="101" s="1"/>
  <c r="Z183" i="101" a="1"/>
  <c r="Z183" i="101" s="1"/>
  <c r="Y183" i="101" a="1"/>
  <c r="Y183" i="101" s="1"/>
  <c r="X183" i="101" a="1"/>
  <c r="X183" i="101" s="1"/>
  <c r="W183" i="101" a="1"/>
  <c r="W183" i="101" s="1"/>
  <c r="V183" i="101" a="1"/>
  <c r="V183" i="101" s="1"/>
  <c r="U183" i="101" a="1"/>
  <c r="U183" i="101" s="1"/>
  <c r="T183" i="101" a="1"/>
  <c r="T183" i="101" s="1"/>
  <c r="S183" i="101" a="1"/>
  <c r="S183" i="101" s="1"/>
  <c r="R183" i="101" a="1"/>
  <c r="R183" i="101" s="1"/>
  <c r="Q183" i="101" a="1"/>
  <c r="Q183" i="101" s="1"/>
  <c r="P183" i="101" a="1"/>
  <c r="P183" i="101" s="1"/>
  <c r="O183" i="101" a="1"/>
  <c r="O183" i="101" s="1"/>
  <c r="N183" i="101" a="1"/>
  <c r="N183" i="101" s="1"/>
  <c r="M183" i="101" a="1"/>
  <c r="M183" i="101" s="1"/>
  <c r="L183" i="101" a="1"/>
  <c r="L183" i="101" s="1"/>
  <c r="K183" i="101" a="1"/>
  <c r="K183" i="101" s="1"/>
  <c r="J183" i="101" a="1"/>
  <c r="J183" i="101" s="1"/>
  <c r="I183" i="101" a="1"/>
  <c r="I183" i="101" s="1"/>
  <c r="H183" i="101" a="1"/>
  <c r="H183" i="101" s="1"/>
  <c r="G183" i="101" a="1"/>
  <c r="G183" i="101" s="1"/>
  <c r="F183" i="101" a="1"/>
  <c r="F183" i="101" s="1"/>
  <c r="E183" i="101" a="1"/>
  <c r="E183" i="101" s="1"/>
  <c r="D183" i="101" a="1"/>
  <c r="D183" i="101" s="1"/>
  <c r="BV179" i="101" a="1"/>
  <c r="BV179" i="101" s="1"/>
  <c r="BU179" i="101" a="1"/>
  <c r="BU179" i="101" s="1"/>
  <c r="BT179" i="101" a="1"/>
  <c r="BT179" i="101" s="1"/>
  <c r="BS179" i="101" a="1"/>
  <c r="BS179" i="101" s="1"/>
  <c r="BR179" i="101" a="1"/>
  <c r="BR179" i="101" s="1"/>
  <c r="BQ179" i="101" a="1"/>
  <c r="BQ179" i="101" s="1"/>
  <c r="BP179" i="101" a="1"/>
  <c r="BP179" i="101" s="1"/>
  <c r="BO179" i="101" a="1"/>
  <c r="BO179" i="101" s="1"/>
  <c r="BN179" i="101" a="1"/>
  <c r="BN179" i="101" s="1"/>
  <c r="BM179" i="101" a="1"/>
  <c r="BM179" i="101" s="1"/>
  <c r="BL179" i="101" a="1"/>
  <c r="BL179" i="101" s="1"/>
  <c r="BK179" i="101" a="1"/>
  <c r="BK179" i="101" s="1"/>
  <c r="BJ179" i="101" a="1"/>
  <c r="BJ179" i="101" s="1"/>
  <c r="BI179" i="101" a="1"/>
  <c r="BI179" i="101" s="1"/>
  <c r="BH179" i="101" a="1"/>
  <c r="BH179" i="101" s="1"/>
  <c r="BG179" i="101" a="1"/>
  <c r="BG179" i="101" s="1"/>
  <c r="BF179" i="101" a="1"/>
  <c r="BF179" i="101" s="1"/>
  <c r="BE179" i="101" a="1"/>
  <c r="BE179" i="101" s="1"/>
  <c r="BD179" i="101" a="1"/>
  <c r="BD179" i="101" s="1"/>
  <c r="BC179" i="101" a="1"/>
  <c r="BC179" i="101" s="1"/>
  <c r="BB179" i="101" a="1"/>
  <c r="BB179" i="101" s="1"/>
  <c r="BA179" i="101" a="1"/>
  <c r="BA179" i="101" s="1"/>
  <c r="AZ179" i="101" a="1"/>
  <c r="AZ179" i="101" s="1"/>
  <c r="AY179" i="101" a="1"/>
  <c r="AY179" i="101" s="1"/>
  <c r="AX179" i="101" a="1"/>
  <c r="AX179" i="101" s="1"/>
  <c r="AW179" i="101" a="1"/>
  <c r="AW179" i="101" s="1"/>
  <c r="AV179" i="101" a="1"/>
  <c r="AV179" i="101" s="1"/>
  <c r="AU179" i="101" a="1"/>
  <c r="AU179" i="101" s="1"/>
  <c r="AT179" i="101" a="1"/>
  <c r="AT179" i="101" s="1"/>
  <c r="AS179" i="101" a="1"/>
  <c r="AS179" i="101" s="1"/>
  <c r="AR179" i="101" a="1"/>
  <c r="AR179" i="101" s="1"/>
  <c r="AQ179" i="101" a="1"/>
  <c r="AQ179" i="101" s="1"/>
  <c r="AP179" i="101" a="1"/>
  <c r="AP179" i="101" s="1"/>
  <c r="AO179" i="101" a="1"/>
  <c r="AO179" i="101" s="1"/>
  <c r="AN179" i="101" a="1"/>
  <c r="AN179" i="101" s="1"/>
  <c r="AM179" i="101" a="1"/>
  <c r="AM179" i="101" s="1"/>
  <c r="AL179" i="101" a="1"/>
  <c r="AL179" i="101" s="1"/>
  <c r="AK179" i="101" a="1"/>
  <c r="AK179" i="101" s="1"/>
  <c r="AJ179" i="101" a="1"/>
  <c r="AJ179" i="101" s="1"/>
  <c r="AI179" i="101" a="1"/>
  <c r="AI179" i="101" s="1"/>
  <c r="AH179" i="101" a="1"/>
  <c r="AH179" i="101" s="1"/>
  <c r="AG179" i="101" a="1"/>
  <c r="AG179" i="101" s="1"/>
  <c r="AF179" i="101" a="1"/>
  <c r="AF179" i="101" s="1"/>
  <c r="AE179" i="101" a="1"/>
  <c r="AE179" i="101" s="1"/>
  <c r="AD179" i="101" a="1"/>
  <c r="AD179" i="101" s="1"/>
  <c r="AC179" i="101" a="1"/>
  <c r="AC179" i="101" s="1"/>
  <c r="AB179" i="101" a="1"/>
  <c r="AB179" i="101" s="1"/>
  <c r="AA179" i="101" a="1"/>
  <c r="AA179" i="101" s="1"/>
  <c r="Z179" i="101" a="1"/>
  <c r="Z179" i="101" s="1"/>
  <c r="Y179" i="101" a="1"/>
  <c r="Y179" i="101" s="1"/>
  <c r="X179" i="101" a="1"/>
  <c r="X179" i="101" s="1"/>
  <c r="W179" i="101" a="1"/>
  <c r="W179" i="101" s="1"/>
  <c r="V179" i="101" a="1"/>
  <c r="V179" i="101" s="1"/>
  <c r="U179" i="101" a="1"/>
  <c r="U179" i="101" s="1"/>
  <c r="T179" i="101" a="1"/>
  <c r="T179" i="101" s="1"/>
  <c r="S179" i="101" a="1"/>
  <c r="S179" i="101" s="1"/>
  <c r="R179" i="101" a="1"/>
  <c r="R179" i="101" s="1"/>
  <c r="Q179" i="101" a="1"/>
  <c r="Q179" i="101" s="1"/>
  <c r="P179" i="101" a="1"/>
  <c r="P179" i="101" s="1"/>
  <c r="O179" i="101" a="1"/>
  <c r="O179" i="101" s="1"/>
  <c r="N179" i="101" a="1"/>
  <c r="N179" i="101" s="1"/>
  <c r="M179" i="101" a="1"/>
  <c r="M179" i="101" s="1"/>
  <c r="L179" i="101" a="1"/>
  <c r="L179" i="101" s="1"/>
  <c r="K179" i="101" a="1"/>
  <c r="K179" i="101" s="1"/>
  <c r="J179" i="101" a="1"/>
  <c r="J179" i="101" s="1"/>
  <c r="I179" i="101" a="1"/>
  <c r="I179" i="101" s="1"/>
  <c r="H179" i="101" a="1"/>
  <c r="H179" i="101" s="1"/>
  <c r="G179" i="101" a="1"/>
  <c r="G179" i="101" s="1"/>
  <c r="F179" i="101" a="1"/>
  <c r="F179" i="101" s="1"/>
  <c r="E179" i="101" a="1"/>
  <c r="E179" i="101" s="1"/>
  <c r="D179" i="101" a="1"/>
  <c r="D179" i="101" s="1"/>
  <c r="BV178" i="101" a="1"/>
  <c r="BV178" i="101" s="1"/>
  <c r="BU178" i="101" a="1"/>
  <c r="BU178" i="101" s="1"/>
  <c r="BT178" i="101" a="1"/>
  <c r="BT178" i="101" s="1"/>
  <c r="BS178" i="101" a="1"/>
  <c r="BS178" i="101" s="1"/>
  <c r="BR178" i="101" a="1"/>
  <c r="BR178" i="101" s="1"/>
  <c r="BQ178" i="101" a="1"/>
  <c r="BQ178" i="101" s="1"/>
  <c r="BP178" i="101" a="1"/>
  <c r="BP178" i="101" s="1"/>
  <c r="BO178" i="101" a="1"/>
  <c r="BO178" i="101" s="1"/>
  <c r="BN178" i="101" a="1"/>
  <c r="BN178" i="101" s="1"/>
  <c r="BM178" i="101" a="1"/>
  <c r="BM178" i="101" s="1"/>
  <c r="BL178" i="101" a="1"/>
  <c r="BL178" i="101" s="1"/>
  <c r="BK178" i="101" a="1"/>
  <c r="BK178" i="101" s="1"/>
  <c r="BJ178" i="101" a="1"/>
  <c r="BJ178" i="101" s="1"/>
  <c r="BI178" i="101" a="1"/>
  <c r="BI178" i="101" s="1"/>
  <c r="BH178" i="101" a="1"/>
  <c r="BH178" i="101" s="1"/>
  <c r="BG178" i="101" a="1"/>
  <c r="BG178" i="101" s="1"/>
  <c r="BF178" i="101" a="1"/>
  <c r="BF178" i="101" s="1"/>
  <c r="BE178" i="101" a="1"/>
  <c r="BE178" i="101" s="1"/>
  <c r="BD178" i="101" a="1"/>
  <c r="BD178" i="101" s="1"/>
  <c r="BC178" i="101" a="1"/>
  <c r="BC178" i="101" s="1"/>
  <c r="BB178" i="101" a="1"/>
  <c r="BB178" i="101" s="1"/>
  <c r="BA178" i="101" a="1"/>
  <c r="BA178" i="101" s="1"/>
  <c r="AZ178" i="101" a="1"/>
  <c r="AZ178" i="101" s="1"/>
  <c r="AY178" i="101" a="1"/>
  <c r="AY178" i="101" s="1"/>
  <c r="AX178" i="101" a="1"/>
  <c r="AX178" i="101" s="1"/>
  <c r="AW178" i="101" a="1"/>
  <c r="AW178" i="101" s="1"/>
  <c r="AV178" i="101" a="1"/>
  <c r="AV178" i="101" s="1"/>
  <c r="AU178" i="101" a="1"/>
  <c r="AU178" i="101" s="1"/>
  <c r="AT178" i="101" a="1"/>
  <c r="AT178" i="101" s="1"/>
  <c r="AS178" i="101" a="1"/>
  <c r="AS178" i="101" s="1"/>
  <c r="AR178" i="101" a="1"/>
  <c r="AR178" i="101" s="1"/>
  <c r="AQ178" i="101" a="1"/>
  <c r="AQ178" i="101" s="1"/>
  <c r="AP178" i="101" a="1"/>
  <c r="AP178" i="101" s="1"/>
  <c r="AO178" i="101" a="1"/>
  <c r="AO178" i="101" s="1"/>
  <c r="AN178" i="101" a="1"/>
  <c r="AN178" i="101" s="1"/>
  <c r="AM178" i="101" a="1"/>
  <c r="AM178" i="101" s="1"/>
  <c r="AL178" i="101" a="1"/>
  <c r="AL178" i="101" s="1"/>
  <c r="AK178" i="101" a="1"/>
  <c r="AK178" i="101" s="1"/>
  <c r="AJ178" i="101" a="1"/>
  <c r="AJ178" i="101" s="1"/>
  <c r="AI178" i="101" a="1"/>
  <c r="AI178" i="101" s="1"/>
  <c r="AH178" i="101" a="1"/>
  <c r="AH178" i="101" s="1"/>
  <c r="AG178" i="101" a="1"/>
  <c r="AG178" i="101" s="1"/>
  <c r="AF178" i="101" a="1"/>
  <c r="AF178" i="101" s="1"/>
  <c r="AE178" i="101" a="1"/>
  <c r="AE178" i="101" s="1"/>
  <c r="AD178" i="101" a="1"/>
  <c r="AD178" i="101" s="1"/>
  <c r="AC178" i="101" a="1"/>
  <c r="AC178" i="101" s="1"/>
  <c r="AB178" i="101" a="1"/>
  <c r="AB178" i="101" s="1"/>
  <c r="AA178" i="101" a="1"/>
  <c r="AA178" i="101" s="1"/>
  <c r="Z178" i="101" a="1"/>
  <c r="Z178" i="101" s="1"/>
  <c r="Y178" i="101" a="1"/>
  <c r="Y178" i="101" s="1"/>
  <c r="X178" i="101" a="1"/>
  <c r="X178" i="101" s="1"/>
  <c r="W178" i="101" a="1"/>
  <c r="W178" i="101" s="1"/>
  <c r="V178" i="101" a="1"/>
  <c r="V178" i="101" s="1"/>
  <c r="U178" i="101" a="1"/>
  <c r="U178" i="101" s="1"/>
  <c r="T178" i="101" a="1"/>
  <c r="T178" i="101" s="1"/>
  <c r="S178" i="101" a="1"/>
  <c r="S178" i="101" s="1"/>
  <c r="R178" i="101" a="1"/>
  <c r="R178" i="101" s="1"/>
  <c r="Q178" i="101" a="1"/>
  <c r="Q178" i="101" s="1"/>
  <c r="P178" i="101" a="1"/>
  <c r="P178" i="101" s="1"/>
  <c r="O178" i="101" a="1"/>
  <c r="O178" i="101" s="1"/>
  <c r="N178" i="101" a="1"/>
  <c r="N178" i="101" s="1"/>
  <c r="M178" i="101" a="1"/>
  <c r="M178" i="101" s="1"/>
  <c r="L178" i="101" a="1"/>
  <c r="L178" i="101" s="1"/>
  <c r="K178" i="101" a="1"/>
  <c r="K178" i="101" s="1"/>
  <c r="J178" i="101" a="1"/>
  <c r="J178" i="101" s="1"/>
  <c r="I178" i="101" a="1"/>
  <c r="I178" i="101" s="1"/>
  <c r="H178" i="101" a="1"/>
  <c r="H178" i="101" s="1"/>
  <c r="G178" i="101" a="1"/>
  <c r="G178" i="101" s="1"/>
  <c r="F178" i="101" a="1"/>
  <c r="F178" i="101" s="1"/>
  <c r="E178" i="101" a="1"/>
  <c r="E178" i="101" s="1"/>
  <c r="D178" i="101" a="1"/>
  <c r="D178" i="101" s="1"/>
  <c r="BV177" i="101" a="1"/>
  <c r="BV177" i="101" s="1"/>
  <c r="BU177" i="101" a="1"/>
  <c r="BU177" i="101" s="1"/>
  <c r="BT177" i="101" a="1"/>
  <c r="BT177" i="101" s="1"/>
  <c r="BS177" i="101" a="1"/>
  <c r="BS177" i="101" s="1"/>
  <c r="BR177" i="101" a="1"/>
  <c r="BR177" i="101" s="1"/>
  <c r="BQ177" i="101" a="1"/>
  <c r="BQ177" i="101" s="1"/>
  <c r="BP177" i="101" a="1"/>
  <c r="BP177" i="101" s="1"/>
  <c r="BO177" i="101" a="1"/>
  <c r="BO177" i="101" s="1"/>
  <c r="BN177" i="101" a="1"/>
  <c r="BN177" i="101" s="1"/>
  <c r="BM177" i="101" a="1"/>
  <c r="BM177" i="101" s="1"/>
  <c r="BL177" i="101" a="1"/>
  <c r="BL177" i="101" s="1"/>
  <c r="BK177" i="101" a="1"/>
  <c r="BK177" i="101" s="1"/>
  <c r="BJ177" i="101" a="1"/>
  <c r="BJ177" i="101" s="1"/>
  <c r="BI177" i="101" a="1"/>
  <c r="BI177" i="101" s="1"/>
  <c r="BH177" i="101" a="1"/>
  <c r="BH177" i="101" s="1"/>
  <c r="BG177" i="101" a="1"/>
  <c r="BG177" i="101" s="1"/>
  <c r="BF177" i="101" a="1"/>
  <c r="BF177" i="101" s="1"/>
  <c r="BE177" i="101" a="1"/>
  <c r="BE177" i="101" s="1"/>
  <c r="BD177" i="101" a="1"/>
  <c r="BD177" i="101" s="1"/>
  <c r="BC177" i="101" a="1"/>
  <c r="BC177" i="101" s="1"/>
  <c r="BB177" i="101" a="1"/>
  <c r="BB177" i="101" s="1"/>
  <c r="BA177" i="101" a="1"/>
  <c r="BA177" i="101" s="1"/>
  <c r="AZ177" i="101" a="1"/>
  <c r="AZ177" i="101" s="1"/>
  <c r="AY177" i="101" a="1"/>
  <c r="AY177" i="101" s="1"/>
  <c r="AX177" i="101" a="1"/>
  <c r="AX177" i="101" s="1"/>
  <c r="AW177" i="101" a="1"/>
  <c r="AW177" i="101" s="1"/>
  <c r="AV177" i="101" a="1"/>
  <c r="AV177" i="101" s="1"/>
  <c r="AU177" i="101" a="1"/>
  <c r="AU177" i="101" s="1"/>
  <c r="AT177" i="101" a="1"/>
  <c r="AT177" i="101" s="1"/>
  <c r="AS177" i="101" a="1"/>
  <c r="AS177" i="101" s="1"/>
  <c r="AR177" i="101" a="1"/>
  <c r="AR177" i="101" s="1"/>
  <c r="AQ177" i="101" a="1"/>
  <c r="AQ177" i="101" s="1"/>
  <c r="AP177" i="101" a="1"/>
  <c r="AP177" i="101" s="1"/>
  <c r="AO177" i="101" a="1"/>
  <c r="AO177" i="101" s="1"/>
  <c r="AN177" i="101" a="1"/>
  <c r="AN177" i="101" s="1"/>
  <c r="AM177" i="101" a="1"/>
  <c r="AM177" i="101" s="1"/>
  <c r="AL177" i="101" a="1"/>
  <c r="AL177" i="101" s="1"/>
  <c r="AK177" i="101" a="1"/>
  <c r="AK177" i="101" s="1"/>
  <c r="AJ177" i="101" a="1"/>
  <c r="AJ177" i="101" s="1"/>
  <c r="AI177" i="101" a="1"/>
  <c r="AI177" i="101" s="1"/>
  <c r="AH177" i="101" a="1"/>
  <c r="AH177" i="101" s="1"/>
  <c r="AG177" i="101" a="1"/>
  <c r="AG177" i="101" s="1"/>
  <c r="AF177" i="101" a="1"/>
  <c r="AF177" i="101" s="1"/>
  <c r="AE177" i="101" a="1"/>
  <c r="AE177" i="101" s="1"/>
  <c r="AD177" i="101" a="1"/>
  <c r="AD177" i="101" s="1"/>
  <c r="AC177" i="101" a="1"/>
  <c r="AC177" i="101" s="1"/>
  <c r="AB177" i="101" a="1"/>
  <c r="AB177" i="101" s="1"/>
  <c r="AA177" i="101" a="1"/>
  <c r="AA177" i="101" s="1"/>
  <c r="Z177" i="101" a="1"/>
  <c r="Z177" i="101" s="1"/>
  <c r="Y177" i="101" a="1"/>
  <c r="Y177" i="101" s="1"/>
  <c r="X177" i="101" a="1"/>
  <c r="X177" i="101" s="1"/>
  <c r="W177" i="101" a="1"/>
  <c r="W177" i="101" s="1"/>
  <c r="V177" i="101" a="1"/>
  <c r="V177" i="101" s="1"/>
  <c r="U177" i="101" a="1"/>
  <c r="U177" i="101" s="1"/>
  <c r="T177" i="101" a="1"/>
  <c r="T177" i="101" s="1"/>
  <c r="S177" i="101" a="1"/>
  <c r="S177" i="101" s="1"/>
  <c r="R177" i="101" a="1"/>
  <c r="R177" i="101" s="1"/>
  <c r="Q177" i="101" a="1"/>
  <c r="Q177" i="101" s="1"/>
  <c r="P177" i="101" a="1"/>
  <c r="P177" i="101" s="1"/>
  <c r="O177" i="101" a="1"/>
  <c r="O177" i="101" s="1"/>
  <c r="N177" i="101" a="1"/>
  <c r="N177" i="101" s="1"/>
  <c r="M177" i="101" a="1"/>
  <c r="M177" i="101" s="1"/>
  <c r="L177" i="101" a="1"/>
  <c r="L177" i="101" s="1"/>
  <c r="K177" i="101" a="1"/>
  <c r="K177" i="101" s="1"/>
  <c r="J177" i="101" a="1"/>
  <c r="J177" i="101" s="1"/>
  <c r="I177" i="101" a="1"/>
  <c r="I177" i="101" s="1"/>
  <c r="H177" i="101" a="1"/>
  <c r="H177" i="101" s="1"/>
  <c r="G177" i="101" a="1"/>
  <c r="G177" i="101" s="1"/>
  <c r="F177" i="101" a="1"/>
  <c r="F177" i="101" s="1"/>
  <c r="E177" i="101" a="1"/>
  <c r="E177" i="101" s="1"/>
  <c r="D177" i="101" a="1"/>
  <c r="D177" i="101" s="1"/>
  <c r="BV176" i="101" a="1"/>
  <c r="BV176" i="101" s="1"/>
  <c r="BU176" i="101" a="1"/>
  <c r="BU176" i="101" s="1"/>
  <c r="BT176" i="101" a="1"/>
  <c r="BT176" i="101" s="1"/>
  <c r="BS176" i="101" a="1"/>
  <c r="BS176" i="101" s="1"/>
  <c r="BR176" i="101" a="1"/>
  <c r="BR176" i="101" s="1"/>
  <c r="BQ176" i="101" a="1"/>
  <c r="BQ176" i="101" s="1"/>
  <c r="BP176" i="101" a="1"/>
  <c r="BP176" i="101" s="1"/>
  <c r="BO176" i="101" a="1"/>
  <c r="BO176" i="101" s="1"/>
  <c r="BN176" i="101" a="1"/>
  <c r="BN176" i="101" s="1"/>
  <c r="BM176" i="101" a="1"/>
  <c r="BM176" i="101" s="1"/>
  <c r="BL176" i="101" a="1"/>
  <c r="BL176" i="101" s="1"/>
  <c r="BK176" i="101" a="1"/>
  <c r="BK176" i="101" s="1"/>
  <c r="BJ176" i="101" a="1"/>
  <c r="BJ176" i="101" s="1"/>
  <c r="BI176" i="101" a="1"/>
  <c r="BI176" i="101" s="1"/>
  <c r="BH176" i="101" a="1"/>
  <c r="BH176" i="101" s="1"/>
  <c r="BG176" i="101" a="1"/>
  <c r="BG176" i="101" s="1"/>
  <c r="BF176" i="101" a="1"/>
  <c r="BF176" i="101" s="1"/>
  <c r="BE176" i="101" a="1"/>
  <c r="BE176" i="101" s="1"/>
  <c r="BD176" i="101" a="1"/>
  <c r="BD176" i="101" s="1"/>
  <c r="BC176" i="101" a="1"/>
  <c r="BC176" i="101" s="1"/>
  <c r="BB176" i="101" a="1"/>
  <c r="BB176" i="101" s="1"/>
  <c r="BA176" i="101" a="1"/>
  <c r="BA176" i="101" s="1"/>
  <c r="AZ176" i="101" a="1"/>
  <c r="AZ176" i="101" s="1"/>
  <c r="AY176" i="101" a="1"/>
  <c r="AY176" i="101" s="1"/>
  <c r="AX176" i="101" a="1"/>
  <c r="AX176" i="101" s="1"/>
  <c r="AW176" i="101" a="1"/>
  <c r="AW176" i="101" s="1"/>
  <c r="AV176" i="101" a="1"/>
  <c r="AV176" i="101" s="1"/>
  <c r="AU176" i="101" a="1"/>
  <c r="AU176" i="101" s="1"/>
  <c r="AT176" i="101" a="1"/>
  <c r="AT176" i="101" s="1"/>
  <c r="AS176" i="101" a="1"/>
  <c r="AS176" i="101" s="1"/>
  <c r="AR176" i="101" a="1"/>
  <c r="AR176" i="101" s="1"/>
  <c r="AQ176" i="101" a="1"/>
  <c r="AQ176" i="101" s="1"/>
  <c r="AP176" i="101" a="1"/>
  <c r="AP176" i="101" s="1"/>
  <c r="AO176" i="101" a="1"/>
  <c r="AO176" i="101" s="1"/>
  <c r="AN176" i="101" a="1"/>
  <c r="AN176" i="101" s="1"/>
  <c r="AM176" i="101" a="1"/>
  <c r="AM176" i="101" s="1"/>
  <c r="AL176" i="101" a="1"/>
  <c r="AL176" i="101" s="1"/>
  <c r="AK176" i="101" a="1"/>
  <c r="AK176" i="101" s="1"/>
  <c r="AJ176" i="101" a="1"/>
  <c r="AJ176" i="101" s="1"/>
  <c r="AI176" i="101" a="1"/>
  <c r="AI176" i="101" s="1"/>
  <c r="AH176" i="101" a="1"/>
  <c r="AH176" i="101" s="1"/>
  <c r="AG176" i="101" a="1"/>
  <c r="AG176" i="101" s="1"/>
  <c r="AF176" i="101" a="1"/>
  <c r="AF176" i="101" s="1"/>
  <c r="AE176" i="101" a="1"/>
  <c r="AE176" i="101" s="1"/>
  <c r="AD176" i="101" a="1"/>
  <c r="AD176" i="101" s="1"/>
  <c r="AC176" i="101" a="1"/>
  <c r="AC176" i="101" s="1"/>
  <c r="AB176" i="101" a="1"/>
  <c r="AB176" i="101" s="1"/>
  <c r="AA176" i="101" a="1"/>
  <c r="AA176" i="101" s="1"/>
  <c r="Z176" i="101" a="1"/>
  <c r="Z176" i="101" s="1"/>
  <c r="Y176" i="101" a="1"/>
  <c r="Y176" i="101" s="1"/>
  <c r="X176" i="101" a="1"/>
  <c r="X176" i="101" s="1"/>
  <c r="W176" i="101" a="1"/>
  <c r="W176" i="101" s="1"/>
  <c r="V176" i="101" a="1"/>
  <c r="V176" i="101" s="1"/>
  <c r="U176" i="101" a="1"/>
  <c r="U176" i="101" s="1"/>
  <c r="T176" i="101" a="1"/>
  <c r="T176" i="101" s="1"/>
  <c r="S176" i="101" a="1"/>
  <c r="S176" i="101" s="1"/>
  <c r="R176" i="101" a="1"/>
  <c r="R176" i="101" s="1"/>
  <c r="Q176" i="101" a="1"/>
  <c r="Q176" i="101" s="1"/>
  <c r="P176" i="101" a="1"/>
  <c r="P176" i="101" s="1"/>
  <c r="O176" i="101" a="1"/>
  <c r="O176" i="101" s="1"/>
  <c r="N176" i="101" a="1"/>
  <c r="N176" i="101" s="1"/>
  <c r="M176" i="101" a="1"/>
  <c r="M176" i="101" s="1"/>
  <c r="L176" i="101" a="1"/>
  <c r="L176" i="101" s="1"/>
  <c r="K176" i="101" a="1"/>
  <c r="K176" i="101" s="1"/>
  <c r="J176" i="101" a="1"/>
  <c r="J176" i="101" s="1"/>
  <c r="I176" i="101" a="1"/>
  <c r="I176" i="101" s="1"/>
  <c r="H176" i="101" a="1"/>
  <c r="H176" i="101" s="1"/>
  <c r="G176" i="101" a="1"/>
  <c r="G176" i="101" s="1"/>
  <c r="F176" i="101" a="1"/>
  <c r="F176" i="101" s="1"/>
  <c r="E176" i="101" a="1"/>
  <c r="E176" i="101" s="1"/>
  <c r="D176" i="101" a="1"/>
  <c r="D176" i="101" s="1"/>
  <c r="BV175" i="101" a="1"/>
  <c r="BV175" i="101" s="1"/>
  <c r="BU175" i="101" a="1"/>
  <c r="BU175" i="101" s="1"/>
  <c r="BT175" i="101" a="1"/>
  <c r="BT175" i="101" s="1"/>
  <c r="BS175" i="101" a="1"/>
  <c r="BS175" i="101" s="1"/>
  <c r="BR175" i="101" a="1"/>
  <c r="BR175" i="101" s="1"/>
  <c r="BQ175" i="101" a="1"/>
  <c r="BQ175" i="101" s="1"/>
  <c r="BP175" i="101" a="1"/>
  <c r="BP175" i="101" s="1"/>
  <c r="BO175" i="101" a="1"/>
  <c r="BO175" i="101" s="1"/>
  <c r="BN175" i="101" a="1"/>
  <c r="BN175" i="101" s="1"/>
  <c r="BM175" i="101" a="1"/>
  <c r="BM175" i="101" s="1"/>
  <c r="BL175" i="101" a="1"/>
  <c r="BL175" i="101" s="1"/>
  <c r="BK175" i="101" a="1"/>
  <c r="BK175" i="101" s="1"/>
  <c r="BJ175" i="101" a="1"/>
  <c r="BJ175" i="101" s="1"/>
  <c r="BI175" i="101" a="1"/>
  <c r="BI175" i="101" s="1"/>
  <c r="BH175" i="101" a="1"/>
  <c r="BH175" i="101" s="1"/>
  <c r="BG175" i="101" a="1"/>
  <c r="BG175" i="101" s="1"/>
  <c r="BF175" i="101" a="1"/>
  <c r="BF175" i="101" s="1"/>
  <c r="BE175" i="101" a="1"/>
  <c r="BE175" i="101" s="1"/>
  <c r="BD175" i="101" a="1"/>
  <c r="BD175" i="101" s="1"/>
  <c r="BC175" i="101" a="1"/>
  <c r="BC175" i="101" s="1"/>
  <c r="BB175" i="101" a="1"/>
  <c r="BB175" i="101" s="1"/>
  <c r="BA175" i="101" a="1"/>
  <c r="BA175" i="101" s="1"/>
  <c r="AZ175" i="101" a="1"/>
  <c r="AZ175" i="101" s="1"/>
  <c r="AY175" i="101" a="1"/>
  <c r="AY175" i="101" s="1"/>
  <c r="AX175" i="101" a="1"/>
  <c r="AX175" i="101" s="1"/>
  <c r="AW175" i="101" a="1"/>
  <c r="AW175" i="101" s="1"/>
  <c r="AV175" i="101" a="1"/>
  <c r="AV175" i="101" s="1"/>
  <c r="AU175" i="101" a="1"/>
  <c r="AU175" i="101" s="1"/>
  <c r="AT175" i="101" a="1"/>
  <c r="AT175" i="101" s="1"/>
  <c r="AS175" i="101" a="1"/>
  <c r="AS175" i="101" s="1"/>
  <c r="AR175" i="101" a="1"/>
  <c r="AR175" i="101" s="1"/>
  <c r="AQ175" i="101" a="1"/>
  <c r="AQ175" i="101" s="1"/>
  <c r="AP175" i="101" a="1"/>
  <c r="AP175" i="101" s="1"/>
  <c r="AO175" i="101" a="1"/>
  <c r="AO175" i="101" s="1"/>
  <c r="AN175" i="101" a="1"/>
  <c r="AN175" i="101" s="1"/>
  <c r="AM175" i="101" a="1"/>
  <c r="AM175" i="101" s="1"/>
  <c r="AL175" i="101" a="1"/>
  <c r="AL175" i="101" s="1"/>
  <c r="AK175" i="101" a="1"/>
  <c r="AK175" i="101" s="1"/>
  <c r="AJ175" i="101" a="1"/>
  <c r="AJ175" i="101" s="1"/>
  <c r="AI175" i="101" a="1"/>
  <c r="AI175" i="101" s="1"/>
  <c r="AH175" i="101" a="1"/>
  <c r="AH175" i="101" s="1"/>
  <c r="AG175" i="101" a="1"/>
  <c r="AG175" i="101" s="1"/>
  <c r="AF175" i="101" a="1"/>
  <c r="AF175" i="101" s="1"/>
  <c r="AE175" i="101" a="1"/>
  <c r="AE175" i="101" s="1"/>
  <c r="AD175" i="101" a="1"/>
  <c r="AD175" i="101" s="1"/>
  <c r="AC175" i="101" a="1"/>
  <c r="AC175" i="101" s="1"/>
  <c r="AB175" i="101" a="1"/>
  <c r="AB175" i="101" s="1"/>
  <c r="AA175" i="101" a="1"/>
  <c r="AA175" i="101" s="1"/>
  <c r="Z175" i="101" a="1"/>
  <c r="Z175" i="101" s="1"/>
  <c r="Y175" i="101" a="1"/>
  <c r="Y175" i="101" s="1"/>
  <c r="X175" i="101" a="1"/>
  <c r="X175" i="101" s="1"/>
  <c r="W175" i="101" a="1"/>
  <c r="W175" i="101" s="1"/>
  <c r="V175" i="101" a="1"/>
  <c r="V175" i="101" s="1"/>
  <c r="U175" i="101" a="1"/>
  <c r="U175" i="101" s="1"/>
  <c r="T175" i="101" a="1"/>
  <c r="T175" i="101" s="1"/>
  <c r="S175" i="101" a="1"/>
  <c r="S175" i="101" s="1"/>
  <c r="R175" i="101" a="1"/>
  <c r="R175" i="101" s="1"/>
  <c r="Q175" i="101" a="1"/>
  <c r="Q175" i="101" s="1"/>
  <c r="P175" i="101" a="1"/>
  <c r="P175" i="101" s="1"/>
  <c r="O175" i="101" a="1"/>
  <c r="O175" i="101" s="1"/>
  <c r="N175" i="101" a="1"/>
  <c r="N175" i="101" s="1"/>
  <c r="M175" i="101" a="1"/>
  <c r="M175" i="101" s="1"/>
  <c r="L175" i="101" a="1"/>
  <c r="L175" i="101" s="1"/>
  <c r="K175" i="101" a="1"/>
  <c r="K175" i="101" s="1"/>
  <c r="J175" i="101" a="1"/>
  <c r="J175" i="101" s="1"/>
  <c r="I175" i="101" a="1"/>
  <c r="I175" i="101" s="1"/>
  <c r="H175" i="101" a="1"/>
  <c r="H175" i="101" s="1"/>
  <c r="G175" i="101" a="1"/>
  <c r="G175" i="101" s="1"/>
  <c r="F175" i="101" a="1"/>
  <c r="F175" i="101" s="1"/>
  <c r="E175" i="101" a="1"/>
  <c r="E175" i="101" s="1"/>
  <c r="D175" i="101" a="1"/>
  <c r="D175" i="101" s="1"/>
  <c r="BV171" i="101" a="1"/>
  <c r="BV171" i="101" s="1"/>
  <c r="BU171" i="101" a="1"/>
  <c r="BU171" i="101" s="1"/>
  <c r="BT171" i="101" a="1"/>
  <c r="BT171" i="101" s="1"/>
  <c r="BS171" i="101" a="1"/>
  <c r="BS171" i="101" s="1"/>
  <c r="BR171" i="101" a="1"/>
  <c r="BR171" i="101" s="1"/>
  <c r="BQ171" i="101" a="1"/>
  <c r="BQ171" i="101" s="1"/>
  <c r="BP171" i="101" a="1"/>
  <c r="BP171" i="101" s="1"/>
  <c r="BO171" i="101" a="1"/>
  <c r="BO171" i="101" s="1"/>
  <c r="BN171" i="101" a="1"/>
  <c r="BN171" i="101" s="1"/>
  <c r="BM171" i="101" a="1"/>
  <c r="BM171" i="101" s="1"/>
  <c r="BL171" i="101" a="1"/>
  <c r="BL171" i="101" s="1"/>
  <c r="BK171" i="101" a="1"/>
  <c r="BK171" i="101" s="1"/>
  <c r="BJ171" i="101" a="1"/>
  <c r="BJ171" i="101" s="1"/>
  <c r="BI171" i="101" a="1"/>
  <c r="BI171" i="101" s="1"/>
  <c r="BH171" i="101" a="1"/>
  <c r="BH171" i="101" s="1"/>
  <c r="BG171" i="101" a="1"/>
  <c r="BG171" i="101" s="1"/>
  <c r="BF171" i="101" a="1"/>
  <c r="BF171" i="101" s="1"/>
  <c r="BE171" i="101" a="1"/>
  <c r="BE171" i="101" s="1"/>
  <c r="BD171" i="101" a="1"/>
  <c r="BD171" i="101" s="1"/>
  <c r="BC171" i="101" a="1"/>
  <c r="BC171" i="101" s="1"/>
  <c r="BB171" i="101" a="1"/>
  <c r="BB171" i="101" s="1"/>
  <c r="BA171" i="101" a="1"/>
  <c r="BA171" i="101" s="1"/>
  <c r="AZ171" i="101" a="1"/>
  <c r="AZ171" i="101" s="1"/>
  <c r="AY171" i="101" a="1"/>
  <c r="AY171" i="101" s="1"/>
  <c r="AX171" i="101" a="1"/>
  <c r="AX171" i="101" s="1"/>
  <c r="AW171" i="101" a="1"/>
  <c r="AW171" i="101" s="1"/>
  <c r="AV171" i="101" a="1"/>
  <c r="AV171" i="101" s="1"/>
  <c r="AU171" i="101" a="1"/>
  <c r="AU171" i="101" s="1"/>
  <c r="AT171" i="101" a="1"/>
  <c r="AT171" i="101" s="1"/>
  <c r="AS171" i="101" a="1"/>
  <c r="AS171" i="101" s="1"/>
  <c r="AR171" i="101" a="1"/>
  <c r="AR171" i="101" s="1"/>
  <c r="AQ171" i="101" a="1"/>
  <c r="AQ171" i="101" s="1"/>
  <c r="AP171" i="101" a="1"/>
  <c r="AP171" i="101" s="1"/>
  <c r="AO171" i="101" a="1"/>
  <c r="AO171" i="101" s="1"/>
  <c r="AN171" i="101" a="1"/>
  <c r="AN171" i="101" s="1"/>
  <c r="AM171" i="101" a="1"/>
  <c r="AM171" i="101" s="1"/>
  <c r="AL171" i="101" a="1"/>
  <c r="AL171" i="101" s="1"/>
  <c r="AK171" i="101" a="1"/>
  <c r="AK171" i="101" s="1"/>
  <c r="AJ171" i="101" a="1"/>
  <c r="AJ171" i="101" s="1"/>
  <c r="AI171" i="101" a="1"/>
  <c r="AI171" i="101" s="1"/>
  <c r="AH171" i="101" a="1"/>
  <c r="AH171" i="101" s="1"/>
  <c r="AG171" i="101" a="1"/>
  <c r="AG171" i="101" s="1"/>
  <c r="AF171" i="101" a="1"/>
  <c r="AF171" i="101" s="1"/>
  <c r="AE171" i="101" a="1"/>
  <c r="AE171" i="101" s="1"/>
  <c r="AD171" i="101" a="1"/>
  <c r="AD171" i="101" s="1"/>
  <c r="AC171" i="101" a="1"/>
  <c r="AC171" i="101" s="1"/>
  <c r="AB171" i="101" a="1"/>
  <c r="AB171" i="101" s="1"/>
  <c r="AA171" i="101" a="1"/>
  <c r="AA171" i="101" s="1"/>
  <c r="Z171" i="101" a="1"/>
  <c r="Z171" i="101" s="1"/>
  <c r="Y171" i="101" a="1"/>
  <c r="Y171" i="101" s="1"/>
  <c r="X171" i="101" a="1"/>
  <c r="X171" i="101" s="1"/>
  <c r="W171" i="101" a="1"/>
  <c r="W171" i="101" s="1"/>
  <c r="V171" i="101" a="1"/>
  <c r="V171" i="101" s="1"/>
  <c r="U171" i="101" a="1"/>
  <c r="U171" i="101" s="1"/>
  <c r="T171" i="101" a="1"/>
  <c r="T171" i="101" s="1"/>
  <c r="S171" i="101" a="1"/>
  <c r="S171" i="101" s="1"/>
  <c r="R171" i="101" a="1"/>
  <c r="R171" i="101" s="1"/>
  <c r="Q171" i="101" a="1"/>
  <c r="Q171" i="101" s="1"/>
  <c r="P171" i="101" a="1"/>
  <c r="P171" i="101" s="1"/>
  <c r="O171" i="101" a="1"/>
  <c r="O171" i="101" s="1"/>
  <c r="N171" i="101" a="1"/>
  <c r="N171" i="101" s="1"/>
  <c r="M171" i="101" a="1"/>
  <c r="M171" i="101" s="1"/>
  <c r="L171" i="101" a="1"/>
  <c r="L171" i="101" s="1"/>
  <c r="K171" i="101" a="1"/>
  <c r="K171" i="101" s="1"/>
  <c r="J171" i="101" a="1"/>
  <c r="J171" i="101" s="1"/>
  <c r="I171" i="101" a="1"/>
  <c r="I171" i="101" s="1"/>
  <c r="H171" i="101" a="1"/>
  <c r="H171" i="101" s="1"/>
  <c r="G171" i="101" a="1"/>
  <c r="G171" i="101" s="1"/>
  <c r="F171" i="101" a="1"/>
  <c r="F171" i="101" s="1"/>
  <c r="E171" i="101" a="1"/>
  <c r="E171" i="101" s="1"/>
  <c r="D171" i="101" a="1"/>
  <c r="D171" i="101" s="1"/>
  <c r="BV169" i="101" a="1"/>
  <c r="BV169" i="101" s="1"/>
  <c r="BU169" i="101" a="1"/>
  <c r="BU169" i="101" s="1"/>
  <c r="BT169" i="101" a="1"/>
  <c r="BT169" i="101" s="1"/>
  <c r="BS169" i="101" a="1"/>
  <c r="BS169" i="101" s="1"/>
  <c r="BR169" i="101" a="1"/>
  <c r="BR169" i="101" s="1"/>
  <c r="BQ169" i="101" a="1"/>
  <c r="BQ169" i="101" s="1"/>
  <c r="BP169" i="101" a="1"/>
  <c r="BP169" i="101" s="1"/>
  <c r="BO169" i="101" a="1"/>
  <c r="BO169" i="101" s="1"/>
  <c r="BN169" i="101" a="1"/>
  <c r="BN169" i="101" s="1"/>
  <c r="BM169" i="101" a="1"/>
  <c r="BM169" i="101" s="1"/>
  <c r="BL169" i="101" a="1"/>
  <c r="BL169" i="101" s="1"/>
  <c r="BK169" i="101" a="1"/>
  <c r="BK169" i="101" s="1"/>
  <c r="BJ169" i="101" a="1"/>
  <c r="BJ169" i="101" s="1"/>
  <c r="BI169" i="101" a="1"/>
  <c r="BI169" i="101" s="1"/>
  <c r="BH169" i="101" a="1"/>
  <c r="BH169" i="101" s="1"/>
  <c r="BG169" i="101" a="1"/>
  <c r="BG169" i="101" s="1"/>
  <c r="BF169" i="101" a="1"/>
  <c r="BF169" i="101" s="1"/>
  <c r="BE169" i="101" a="1"/>
  <c r="BE169" i="101" s="1"/>
  <c r="BD169" i="101" a="1"/>
  <c r="BD169" i="101" s="1"/>
  <c r="BC169" i="101" a="1"/>
  <c r="BC169" i="101" s="1"/>
  <c r="BB169" i="101" a="1"/>
  <c r="BB169" i="101" s="1"/>
  <c r="BA169" i="101" a="1"/>
  <c r="BA169" i="101" s="1"/>
  <c r="AZ169" i="101" a="1"/>
  <c r="AZ169" i="101" s="1"/>
  <c r="AY169" i="101" a="1"/>
  <c r="AY169" i="101" s="1"/>
  <c r="AX169" i="101" a="1"/>
  <c r="AX169" i="101" s="1"/>
  <c r="AW169" i="101" a="1"/>
  <c r="AW169" i="101" s="1"/>
  <c r="AV169" i="101" a="1"/>
  <c r="AV169" i="101" s="1"/>
  <c r="AU169" i="101" a="1"/>
  <c r="AU169" i="101" s="1"/>
  <c r="AT169" i="101" a="1"/>
  <c r="AT169" i="101" s="1"/>
  <c r="AS169" i="101" a="1"/>
  <c r="AS169" i="101" s="1"/>
  <c r="AR169" i="101" a="1"/>
  <c r="AR169" i="101" s="1"/>
  <c r="AQ169" i="101" a="1"/>
  <c r="AQ169" i="101" s="1"/>
  <c r="AP169" i="101" a="1"/>
  <c r="AP169" i="101" s="1"/>
  <c r="AO169" i="101" a="1"/>
  <c r="AO169" i="101" s="1"/>
  <c r="AN169" i="101" a="1"/>
  <c r="AN169" i="101" s="1"/>
  <c r="AM169" i="101" a="1"/>
  <c r="AM169" i="101" s="1"/>
  <c r="AL169" i="101" a="1"/>
  <c r="AL169" i="101" s="1"/>
  <c r="AK169" i="101" a="1"/>
  <c r="AK169" i="101" s="1"/>
  <c r="AJ169" i="101" a="1"/>
  <c r="AJ169" i="101" s="1"/>
  <c r="AI169" i="101" a="1"/>
  <c r="AI169" i="101" s="1"/>
  <c r="AH169" i="101" a="1"/>
  <c r="AH169" i="101" s="1"/>
  <c r="AG169" i="101" a="1"/>
  <c r="AG169" i="101" s="1"/>
  <c r="AF169" i="101" a="1"/>
  <c r="AF169" i="101" s="1"/>
  <c r="AE169" i="101" a="1"/>
  <c r="AE169" i="101" s="1"/>
  <c r="AD169" i="101" a="1"/>
  <c r="AD169" i="101" s="1"/>
  <c r="AC169" i="101" a="1"/>
  <c r="AC169" i="101" s="1"/>
  <c r="AB169" i="101" a="1"/>
  <c r="AB169" i="101" s="1"/>
  <c r="AA169" i="101" a="1"/>
  <c r="AA169" i="101" s="1"/>
  <c r="Z169" i="101" a="1"/>
  <c r="Z169" i="101" s="1"/>
  <c r="Y169" i="101" a="1"/>
  <c r="Y169" i="101" s="1"/>
  <c r="X169" i="101" a="1"/>
  <c r="X169" i="101" s="1"/>
  <c r="W169" i="101" a="1"/>
  <c r="W169" i="101" s="1"/>
  <c r="V169" i="101" a="1"/>
  <c r="V169" i="101" s="1"/>
  <c r="U169" i="101" a="1"/>
  <c r="U169" i="101" s="1"/>
  <c r="T169" i="101" a="1"/>
  <c r="T169" i="101" s="1"/>
  <c r="S169" i="101" a="1"/>
  <c r="S169" i="101" s="1"/>
  <c r="R169" i="101" a="1"/>
  <c r="R169" i="101" s="1"/>
  <c r="Q169" i="101" a="1"/>
  <c r="Q169" i="101" s="1"/>
  <c r="P169" i="101" a="1"/>
  <c r="P169" i="101" s="1"/>
  <c r="O169" i="101" a="1"/>
  <c r="O169" i="101" s="1"/>
  <c r="N169" i="101" a="1"/>
  <c r="N169" i="101" s="1"/>
  <c r="M169" i="101" a="1"/>
  <c r="M169" i="101" s="1"/>
  <c r="L169" i="101" a="1"/>
  <c r="L169" i="101" s="1"/>
  <c r="K169" i="101" a="1"/>
  <c r="K169" i="101" s="1"/>
  <c r="J169" i="101" a="1"/>
  <c r="J169" i="101" s="1"/>
  <c r="I169" i="101" a="1"/>
  <c r="I169" i="101" s="1"/>
  <c r="H169" i="101" a="1"/>
  <c r="H169" i="101" s="1"/>
  <c r="G169" i="101" a="1"/>
  <c r="G169" i="101" s="1"/>
  <c r="F169" i="101" a="1"/>
  <c r="F169" i="101" s="1"/>
  <c r="E169" i="101" a="1"/>
  <c r="E169" i="101" s="1"/>
  <c r="D169" i="101" a="1"/>
  <c r="D169" i="101" s="1"/>
  <c r="BV167" i="101" a="1"/>
  <c r="BV167" i="101" s="1"/>
  <c r="BU167" i="101" a="1"/>
  <c r="BU167" i="101" s="1"/>
  <c r="BT167" i="101" a="1"/>
  <c r="BT167" i="101" s="1"/>
  <c r="BS167" i="101" a="1"/>
  <c r="BS167" i="101" s="1"/>
  <c r="BR167" i="101" a="1"/>
  <c r="BR167" i="101" s="1"/>
  <c r="BQ167" i="101" a="1"/>
  <c r="BQ167" i="101" s="1"/>
  <c r="BP167" i="101" a="1"/>
  <c r="BP167" i="101" s="1"/>
  <c r="BO167" i="101" a="1"/>
  <c r="BO167" i="101" s="1"/>
  <c r="BN167" i="101" a="1"/>
  <c r="BN167" i="101" s="1"/>
  <c r="BM167" i="101" a="1"/>
  <c r="BM167" i="101" s="1"/>
  <c r="BL167" i="101" a="1"/>
  <c r="BL167" i="101" s="1"/>
  <c r="BK167" i="101" a="1"/>
  <c r="BK167" i="101" s="1"/>
  <c r="BJ167" i="101" a="1"/>
  <c r="BJ167" i="101" s="1"/>
  <c r="BI167" i="101" a="1"/>
  <c r="BI167" i="101" s="1"/>
  <c r="BH167" i="101" a="1"/>
  <c r="BH167" i="101" s="1"/>
  <c r="BG167" i="101" a="1"/>
  <c r="BG167" i="101" s="1"/>
  <c r="BF167" i="101" a="1"/>
  <c r="BF167" i="101" s="1"/>
  <c r="BE167" i="101" a="1"/>
  <c r="BE167" i="101" s="1"/>
  <c r="BD167" i="101" a="1"/>
  <c r="BD167" i="101" s="1"/>
  <c r="BC167" i="101" a="1"/>
  <c r="BC167" i="101" s="1"/>
  <c r="BB167" i="101" a="1"/>
  <c r="BB167" i="101" s="1"/>
  <c r="BA167" i="101" a="1"/>
  <c r="BA167" i="101" s="1"/>
  <c r="AZ167" i="101" a="1"/>
  <c r="AZ167" i="101" s="1"/>
  <c r="AY167" i="101" a="1"/>
  <c r="AY167" i="101" s="1"/>
  <c r="AX167" i="101" a="1"/>
  <c r="AX167" i="101" s="1"/>
  <c r="AW167" i="101" a="1"/>
  <c r="AW167" i="101" s="1"/>
  <c r="AV167" i="101" a="1"/>
  <c r="AV167" i="101" s="1"/>
  <c r="AU167" i="101" a="1"/>
  <c r="AU167" i="101" s="1"/>
  <c r="AT167" i="101" a="1"/>
  <c r="AT167" i="101" s="1"/>
  <c r="AS167" i="101" a="1"/>
  <c r="AS167" i="101" s="1"/>
  <c r="AR167" i="101" a="1"/>
  <c r="AR167" i="101" s="1"/>
  <c r="AQ167" i="101" a="1"/>
  <c r="AQ167" i="101" s="1"/>
  <c r="AP167" i="101" a="1"/>
  <c r="AP167" i="101" s="1"/>
  <c r="AO167" i="101" a="1"/>
  <c r="AO167" i="101" s="1"/>
  <c r="AN167" i="101" a="1"/>
  <c r="AN167" i="101" s="1"/>
  <c r="AM167" i="101" a="1"/>
  <c r="AM167" i="101" s="1"/>
  <c r="AL167" i="101" a="1"/>
  <c r="AL167" i="101" s="1"/>
  <c r="AK167" i="101" a="1"/>
  <c r="AK167" i="101" s="1"/>
  <c r="AJ167" i="101" a="1"/>
  <c r="AJ167" i="101" s="1"/>
  <c r="AI167" i="101" a="1"/>
  <c r="AI167" i="101" s="1"/>
  <c r="AH167" i="101" a="1"/>
  <c r="AH167" i="101" s="1"/>
  <c r="AG167" i="101" a="1"/>
  <c r="AG167" i="101" s="1"/>
  <c r="AF167" i="101" a="1"/>
  <c r="AF167" i="101" s="1"/>
  <c r="AE167" i="101" a="1"/>
  <c r="AE167" i="101" s="1"/>
  <c r="AD167" i="101" a="1"/>
  <c r="AD167" i="101" s="1"/>
  <c r="AC167" i="101" a="1"/>
  <c r="AC167" i="101" s="1"/>
  <c r="AB167" i="101" a="1"/>
  <c r="AB167" i="101" s="1"/>
  <c r="AA167" i="101" a="1"/>
  <c r="AA167" i="101" s="1"/>
  <c r="Z167" i="101" a="1"/>
  <c r="Z167" i="101" s="1"/>
  <c r="Y167" i="101" a="1"/>
  <c r="Y167" i="101" s="1"/>
  <c r="X167" i="101" a="1"/>
  <c r="X167" i="101" s="1"/>
  <c r="W167" i="101" a="1"/>
  <c r="W167" i="101" s="1"/>
  <c r="V167" i="101" a="1"/>
  <c r="V167" i="101" s="1"/>
  <c r="U167" i="101" a="1"/>
  <c r="U167" i="101" s="1"/>
  <c r="T167" i="101" a="1"/>
  <c r="T167" i="101" s="1"/>
  <c r="S167" i="101" a="1"/>
  <c r="S167" i="101" s="1"/>
  <c r="R167" i="101" a="1"/>
  <c r="R167" i="101" s="1"/>
  <c r="Q167" i="101" a="1"/>
  <c r="Q167" i="101" s="1"/>
  <c r="P167" i="101" a="1"/>
  <c r="P167" i="101" s="1"/>
  <c r="O167" i="101" a="1"/>
  <c r="O167" i="101" s="1"/>
  <c r="N167" i="101" a="1"/>
  <c r="N167" i="101" s="1"/>
  <c r="M167" i="101" a="1"/>
  <c r="M167" i="101" s="1"/>
  <c r="L167" i="101" a="1"/>
  <c r="L167" i="101" s="1"/>
  <c r="K167" i="101" a="1"/>
  <c r="K167" i="101" s="1"/>
  <c r="J167" i="101" a="1"/>
  <c r="J167" i="101" s="1"/>
  <c r="I167" i="101" a="1"/>
  <c r="I167" i="101" s="1"/>
  <c r="H167" i="101" a="1"/>
  <c r="H167" i="101" s="1"/>
  <c r="G167" i="101" a="1"/>
  <c r="G167" i="101" s="1"/>
  <c r="F167" i="101" a="1"/>
  <c r="F167" i="101" s="1"/>
  <c r="E167" i="101" a="1"/>
  <c r="E167" i="101" s="1"/>
  <c r="D167" i="101" a="1"/>
  <c r="D167" i="101" s="1"/>
  <c r="BV160" i="101" a="1"/>
  <c r="BV160" i="101" s="1"/>
  <c r="BU160" i="101" a="1"/>
  <c r="BU160" i="101" s="1"/>
  <c r="BT160" i="101" a="1"/>
  <c r="BT160" i="101" s="1"/>
  <c r="BS160" i="101" a="1"/>
  <c r="BS160" i="101" s="1"/>
  <c r="BR160" i="101" a="1"/>
  <c r="BR160" i="101" s="1"/>
  <c r="BQ160" i="101" a="1"/>
  <c r="BQ160" i="101" s="1"/>
  <c r="BP160" i="101" a="1"/>
  <c r="BP160" i="101" s="1"/>
  <c r="BO160" i="101" a="1"/>
  <c r="BO160" i="101" s="1"/>
  <c r="BN160" i="101" a="1"/>
  <c r="BN160" i="101" s="1"/>
  <c r="BM160" i="101" a="1"/>
  <c r="BM160" i="101" s="1"/>
  <c r="BL160" i="101" a="1"/>
  <c r="BL160" i="101" s="1"/>
  <c r="BK160" i="101" a="1"/>
  <c r="BK160" i="101" s="1"/>
  <c r="BJ160" i="101" a="1"/>
  <c r="BJ160" i="101" s="1"/>
  <c r="BI160" i="101" a="1"/>
  <c r="BI160" i="101" s="1"/>
  <c r="BH160" i="101" a="1"/>
  <c r="BH160" i="101" s="1"/>
  <c r="BG160" i="101" a="1"/>
  <c r="BG160" i="101" s="1"/>
  <c r="BF160" i="101" a="1"/>
  <c r="BF160" i="101" s="1"/>
  <c r="BE160" i="101" a="1"/>
  <c r="BE160" i="101" s="1"/>
  <c r="BD160" i="101" a="1"/>
  <c r="BD160" i="101" s="1"/>
  <c r="BC160" i="101" a="1"/>
  <c r="BC160" i="101" s="1"/>
  <c r="BB160" i="101" a="1"/>
  <c r="BB160" i="101" s="1"/>
  <c r="BA160" i="101" a="1"/>
  <c r="BA160" i="101" s="1"/>
  <c r="AZ160" i="101" a="1"/>
  <c r="AZ160" i="101" s="1"/>
  <c r="AY160" i="101" a="1"/>
  <c r="AY160" i="101" s="1"/>
  <c r="AX160" i="101" a="1"/>
  <c r="AX160" i="101" s="1"/>
  <c r="AW160" i="101" a="1"/>
  <c r="AW160" i="101" s="1"/>
  <c r="AV160" i="101" a="1"/>
  <c r="AV160" i="101" s="1"/>
  <c r="AU160" i="101" a="1"/>
  <c r="AU160" i="101" s="1"/>
  <c r="AT160" i="101" a="1"/>
  <c r="AT160" i="101" s="1"/>
  <c r="AS160" i="101" a="1"/>
  <c r="AS160" i="101" s="1"/>
  <c r="AR160" i="101" a="1"/>
  <c r="AR160" i="101" s="1"/>
  <c r="AQ160" i="101" a="1"/>
  <c r="AQ160" i="101" s="1"/>
  <c r="AP160" i="101" a="1"/>
  <c r="AP160" i="101" s="1"/>
  <c r="AO160" i="101" a="1"/>
  <c r="AO160" i="101" s="1"/>
  <c r="AN160" i="101" a="1"/>
  <c r="AN160" i="101" s="1"/>
  <c r="AM160" i="101" a="1"/>
  <c r="AM160" i="101" s="1"/>
  <c r="AL160" i="101" a="1"/>
  <c r="AL160" i="101" s="1"/>
  <c r="AK160" i="101" a="1"/>
  <c r="AK160" i="101" s="1"/>
  <c r="AJ160" i="101" a="1"/>
  <c r="AJ160" i="101" s="1"/>
  <c r="AI160" i="101" a="1"/>
  <c r="AI160" i="101" s="1"/>
  <c r="AH160" i="101" a="1"/>
  <c r="AH160" i="101" s="1"/>
  <c r="AG160" i="101" a="1"/>
  <c r="AG160" i="101" s="1"/>
  <c r="AF160" i="101" a="1"/>
  <c r="AF160" i="101" s="1"/>
  <c r="AE160" i="101" a="1"/>
  <c r="AE160" i="101" s="1"/>
  <c r="AD160" i="101" a="1"/>
  <c r="AD160" i="101" s="1"/>
  <c r="AC160" i="101" a="1"/>
  <c r="AC160" i="101" s="1"/>
  <c r="AB160" i="101" a="1"/>
  <c r="AB160" i="101" s="1"/>
  <c r="AA160" i="101" a="1"/>
  <c r="AA160" i="101" s="1"/>
  <c r="Z160" i="101" a="1"/>
  <c r="Z160" i="101" s="1"/>
  <c r="Y160" i="101" a="1"/>
  <c r="Y160" i="101" s="1"/>
  <c r="X160" i="101" a="1"/>
  <c r="X160" i="101" s="1"/>
  <c r="W160" i="101" a="1"/>
  <c r="W160" i="101" s="1"/>
  <c r="V160" i="101" a="1"/>
  <c r="V160" i="101" s="1"/>
  <c r="U160" i="101" a="1"/>
  <c r="U160" i="101" s="1"/>
  <c r="T160" i="101" a="1"/>
  <c r="T160" i="101" s="1"/>
  <c r="S160" i="101" a="1"/>
  <c r="S160" i="101" s="1"/>
  <c r="R160" i="101" a="1"/>
  <c r="R160" i="101" s="1"/>
  <c r="Q160" i="101" a="1"/>
  <c r="Q160" i="101" s="1"/>
  <c r="P160" i="101" a="1"/>
  <c r="P160" i="101" s="1"/>
  <c r="O160" i="101" a="1"/>
  <c r="O160" i="101" s="1"/>
  <c r="N160" i="101" a="1"/>
  <c r="N160" i="101" s="1"/>
  <c r="M160" i="101" a="1"/>
  <c r="M160" i="101" s="1"/>
  <c r="L160" i="101" a="1"/>
  <c r="L160" i="101" s="1"/>
  <c r="K160" i="101" a="1"/>
  <c r="K160" i="101" s="1"/>
  <c r="J160" i="101" a="1"/>
  <c r="J160" i="101" s="1"/>
  <c r="I160" i="101" a="1"/>
  <c r="I160" i="101" s="1"/>
  <c r="H160" i="101" a="1"/>
  <c r="H160" i="101" s="1"/>
  <c r="G160" i="101" a="1"/>
  <c r="G160" i="101" s="1"/>
  <c r="F160" i="101" a="1"/>
  <c r="F160" i="101" s="1"/>
  <c r="E160" i="101" a="1"/>
  <c r="E160" i="101" s="1"/>
  <c r="D160" i="101" a="1"/>
  <c r="D160" i="101" s="1"/>
  <c r="BV159" i="101" a="1"/>
  <c r="BV159" i="101" s="1"/>
  <c r="BU159" i="101" a="1"/>
  <c r="BU159" i="101" s="1"/>
  <c r="BT159" i="101" a="1"/>
  <c r="BT159" i="101" s="1"/>
  <c r="BS159" i="101" a="1"/>
  <c r="BS159" i="101" s="1"/>
  <c r="BR159" i="101" a="1"/>
  <c r="BR159" i="101" s="1"/>
  <c r="BQ159" i="101" a="1"/>
  <c r="BQ159" i="101" s="1"/>
  <c r="BP159" i="101" a="1"/>
  <c r="BP159" i="101" s="1"/>
  <c r="BO159" i="101" a="1"/>
  <c r="BO159" i="101" s="1"/>
  <c r="BN159" i="101" a="1"/>
  <c r="BN159" i="101" s="1"/>
  <c r="BM159" i="101" a="1"/>
  <c r="BM159" i="101" s="1"/>
  <c r="BL159" i="101" a="1"/>
  <c r="BL159" i="101" s="1"/>
  <c r="BK159" i="101" a="1"/>
  <c r="BK159" i="101" s="1"/>
  <c r="BJ159" i="101" a="1"/>
  <c r="BJ159" i="101" s="1"/>
  <c r="BI159" i="101" a="1"/>
  <c r="BI159" i="101" s="1"/>
  <c r="BH159" i="101" a="1"/>
  <c r="BH159" i="101" s="1"/>
  <c r="BG159" i="101" a="1"/>
  <c r="BG159" i="101" s="1"/>
  <c r="BF159" i="101" a="1"/>
  <c r="BF159" i="101" s="1"/>
  <c r="BE159" i="101" a="1"/>
  <c r="BE159" i="101" s="1"/>
  <c r="BD159" i="101" a="1"/>
  <c r="BD159" i="101" s="1"/>
  <c r="BC159" i="101" a="1"/>
  <c r="BC159" i="101" s="1"/>
  <c r="BB159" i="101" a="1"/>
  <c r="BB159" i="101" s="1"/>
  <c r="BA159" i="101" a="1"/>
  <c r="BA159" i="101" s="1"/>
  <c r="AZ159" i="101" a="1"/>
  <c r="AZ159" i="101" s="1"/>
  <c r="AY159" i="101" a="1"/>
  <c r="AY159" i="101" s="1"/>
  <c r="AX159" i="101" a="1"/>
  <c r="AX159" i="101" s="1"/>
  <c r="AW159" i="101" a="1"/>
  <c r="AW159" i="101" s="1"/>
  <c r="AV159" i="101" a="1"/>
  <c r="AV159" i="101" s="1"/>
  <c r="AU159" i="101" a="1"/>
  <c r="AU159" i="101" s="1"/>
  <c r="AT159" i="101" a="1"/>
  <c r="AT159" i="101" s="1"/>
  <c r="AS159" i="101" a="1"/>
  <c r="AS159" i="101" s="1"/>
  <c r="AR159" i="101" a="1"/>
  <c r="AR159" i="101" s="1"/>
  <c r="AQ159" i="101" a="1"/>
  <c r="AQ159" i="101" s="1"/>
  <c r="AP159" i="101" a="1"/>
  <c r="AP159" i="101" s="1"/>
  <c r="AO159" i="101" a="1"/>
  <c r="AO159" i="101" s="1"/>
  <c r="AN159" i="101" a="1"/>
  <c r="AN159" i="101" s="1"/>
  <c r="AM159" i="101" a="1"/>
  <c r="AM159" i="101" s="1"/>
  <c r="AL159" i="101" a="1"/>
  <c r="AL159" i="101" s="1"/>
  <c r="AK159" i="101" a="1"/>
  <c r="AK159" i="101" s="1"/>
  <c r="AJ159" i="101" a="1"/>
  <c r="AJ159" i="101" s="1"/>
  <c r="AI159" i="101" a="1"/>
  <c r="AI159" i="101" s="1"/>
  <c r="AH159" i="101" a="1"/>
  <c r="AH159" i="101" s="1"/>
  <c r="AG159" i="101" a="1"/>
  <c r="AG159" i="101" s="1"/>
  <c r="AF159" i="101" a="1"/>
  <c r="AF159" i="101" s="1"/>
  <c r="AE159" i="101" a="1"/>
  <c r="AE159" i="101" s="1"/>
  <c r="AD159" i="101" a="1"/>
  <c r="AD159" i="101" s="1"/>
  <c r="AC159" i="101" a="1"/>
  <c r="AC159" i="101" s="1"/>
  <c r="AB159" i="101" a="1"/>
  <c r="AB159" i="101" s="1"/>
  <c r="AA159" i="101" a="1"/>
  <c r="AA159" i="101" s="1"/>
  <c r="Z159" i="101" a="1"/>
  <c r="Z159" i="101" s="1"/>
  <c r="Y159" i="101" a="1"/>
  <c r="Y159" i="101" s="1"/>
  <c r="X159" i="101" a="1"/>
  <c r="X159" i="101" s="1"/>
  <c r="W159" i="101" a="1"/>
  <c r="W159" i="101" s="1"/>
  <c r="V159" i="101" a="1"/>
  <c r="V159" i="101" s="1"/>
  <c r="U159" i="101" a="1"/>
  <c r="U159" i="101" s="1"/>
  <c r="T159" i="101" a="1"/>
  <c r="T159" i="101" s="1"/>
  <c r="S159" i="101" a="1"/>
  <c r="S159" i="101" s="1"/>
  <c r="R159" i="101" a="1"/>
  <c r="R159" i="101" s="1"/>
  <c r="Q159" i="101" a="1"/>
  <c r="Q159" i="101" s="1"/>
  <c r="P159" i="101" a="1"/>
  <c r="P159" i="101" s="1"/>
  <c r="O159" i="101" a="1"/>
  <c r="O159" i="101" s="1"/>
  <c r="N159" i="101" a="1"/>
  <c r="N159" i="101" s="1"/>
  <c r="M159" i="101" a="1"/>
  <c r="M159" i="101" s="1"/>
  <c r="L159" i="101" a="1"/>
  <c r="L159" i="101" s="1"/>
  <c r="K159" i="101" a="1"/>
  <c r="K159" i="101" s="1"/>
  <c r="J159" i="101" a="1"/>
  <c r="J159" i="101" s="1"/>
  <c r="I159" i="101" a="1"/>
  <c r="I159" i="101" s="1"/>
  <c r="H159" i="101" a="1"/>
  <c r="H159" i="101" s="1"/>
  <c r="G159" i="101" a="1"/>
  <c r="G159" i="101" s="1"/>
  <c r="F159" i="101" a="1"/>
  <c r="F159" i="101" s="1"/>
  <c r="E159" i="101" a="1"/>
  <c r="E159" i="101" s="1"/>
  <c r="D159" i="101" a="1"/>
  <c r="D159" i="101" s="1"/>
  <c r="BV158" i="101" a="1"/>
  <c r="BV158" i="101" s="1"/>
  <c r="BU158" i="101" a="1"/>
  <c r="BU158" i="101" s="1"/>
  <c r="BT158" i="101" a="1"/>
  <c r="BT158" i="101" s="1"/>
  <c r="BS158" i="101" a="1"/>
  <c r="BS158" i="101" s="1"/>
  <c r="BR158" i="101" a="1"/>
  <c r="BR158" i="101" s="1"/>
  <c r="BQ158" i="101" a="1"/>
  <c r="BQ158" i="101" s="1"/>
  <c r="BP158" i="101" a="1"/>
  <c r="BP158" i="101" s="1"/>
  <c r="BO158" i="101" a="1"/>
  <c r="BO158" i="101" s="1"/>
  <c r="BN158" i="101" a="1"/>
  <c r="BN158" i="101" s="1"/>
  <c r="BM158" i="101" a="1"/>
  <c r="BM158" i="101" s="1"/>
  <c r="BL158" i="101" a="1"/>
  <c r="BL158" i="101" s="1"/>
  <c r="BK158" i="101" a="1"/>
  <c r="BK158" i="101" s="1"/>
  <c r="BJ158" i="101" a="1"/>
  <c r="BJ158" i="101" s="1"/>
  <c r="BI158" i="101" a="1"/>
  <c r="BI158" i="101" s="1"/>
  <c r="BH158" i="101" a="1"/>
  <c r="BH158" i="101" s="1"/>
  <c r="BG158" i="101" a="1"/>
  <c r="BG158" i="101" s="1"/>
  <c r="BF158" i="101" a="1"/>
  <c r="BF158" i="101" s="1"/>
  <c r="BE158" i="101" a="1"/>
  <c r="BE158" i="101" s="1"/>
  <c r="BD158" i="101" a="1"/>
  <c r="BD158" i="101" s="1"/>
  <c r="BC158" i="101" a="1"/>
  <c r="BC158" i="101" s="1"/>
  <c r="BB158" i="101" a="1"/>
  <c r="BB158" i="101" s="1"/>
  <c r="BA158" i="101" a="1"/>
  <c r="BA158" i="101" s="1"/>
  <c r="AZ158" i="101" a="1"/>
  <c r="AZ158" i="101" s="1"/>
  <c r="AY158" i="101" a="1"/>
  <c r="AY158" i="101" s="1"/>
  <c r="AX158" i="101" a="1"/>
  <c r="AX158" i="101" s="1"/>
  <c r="AW158" i="101" a="1"/>
  <c r="AW158" i="101" s="1"/>
  <c r="AV158" i="101" a="1"/>
  <c r="AV158" i="101" s="1"/>
  <c r="AU158" i="101" a="1"/>
  <c r="AU158" i="101" s="1"/>
  <c r="AT158" i="101" a="1"/>
  <c r="AT158" i="101" s="1"/>
  <c r="AS158" i="101" a="1"/>
  <c r="AS158" i="101" s="1"/>
  <c r="AR158" i="101" a="1"/>
  <c r="AR158" i="101" s="1"/>
  <c r="AQ158" i="101" a="1"/>
  <c r="AQ158" i="101" s="1"/>
  <c r="AP158" i="101" a="1"/>
  <c r="AP158" i="101" s="1"/>
  <c r="AO158" i="101" a="1"/>
  <c r="AO158" i="101" s="1"/>
  <c r="AN158" i="101" a="1"/>
  <c r="AN158" i="101" s="1"/>
  <c r="AM158" i="101" a="1"/>
  <c r="AM158" i="101" s="1"/>
  <c r="AL158" i="101" a="1"/>
  <c r="AL158" i="101" s="1"/>
  <c r="AK158" i="101" a="1"/>
  <c r="AK158" i="101" s="1"/>
  <c r="AJ158" i="101" a="1"/>
  <c r="AJ158" i="101" s="1"/>
  <c r="AI158" i="101" a="1"/>
  <c r="AI158" i="101" s="1"/>
  <c r="AH158" i="101" a="1"/>
  <c r="AH158" i="101" s="1"/>
  <c r="AG158" i="101" a="1"/>
  <c r="AG158" i="101" s="1"/>
  <c r="AF158" i="101" a="1"/>
  <c r="AF158" i="101" s="1"/>
  <c r="AE158" i="101" a="1"/>
  <c r="AE158" i="101" s="1"/>
  <c r="AD158" i="101" a="1"/>
  <c r="AD158" i="101" s="1"/>
  <c r="AC158" i="101" a="1"/>
  <c r="AC158" i="101" s="1"/>
  <c r="AB158" i="101" a="1"/>
  <c r="AB158" i="101" s="1"/>
  <c r="AA158" i="101" a="1"/>
  <c r="AA158" i="101" s="1"/>
  <c r="Z158" i="101" a="1"/>
  <c r="Z158" i="101" s="1"/>
  <c r="Y158" i="101" a="1"/>
  <c r="Y158" i="101" s="1"/>
  <c r="X158" i="101" a="1"/>
  <c r="X158" i="101" s="1"/>
  <c r="W158" i="101" a="1"/>
  <c r="W158" i="101" s="1"/>
  <c r="V158" i="101" a="1"/>
  <c r="V158" i="101" s="1"/>
  <c r="U158" i="101" a="1"/>
  <c r="U158" i="101" s="1"/>
  <c r="T158" i="101" a="1"/>
  <c r="T158" i="101" s="1"/>
  <c r="S158" i="101" a="1"/>
  <c r="S158" i="101" s="1"/>
  <c r="R158" i="101" a="1"/>
  <c r="R158" i="101" s="1"/>
  <c r="Q158" i="101" a="1"/>
  <c r="Q158" i="101" s="1"/>
  <c r="P158" i="101" a="1"/>
  <c r="P158" i="101" s="1"/>
  <c r="O158" i="101" a="1"/>
  <c r="O158" i="101" s="1"/>
  <c r="N158" i="101" a="1"/>
  <c r="N158" i="101" s="1"/>
  <c r="M158" i="101" a="1"/>
  <c r="M158" i="101" s="1"/>
  <c r="L158" i="101" a="1"/>
  <c r="L158" i="101" s="1"/>
  <c r="K158" i="101" a="1"/>
  <c r="K158" i="101" s="1"/>
  <c r="J158" i="101" a="1"/>
  <c r="J158" i="101" s="1"/>
  <c r="I158" i="101" a="1"/>
  <c r="I158" i="101" s="1"/>
  <c r="H158" i="101" a="1"/>
  <c r="H158" i="101" s="1"/>
  <c r="G158" i="101" a="1"/>
  <c r="G158" i="101" s="1"/>
  <c r="F158" i="101" a="1"/>
  <c r="F158" i="101" s="1"/>
  <c r="E158" i="101" a="1"/>
  <c r="E158" i="101" s="1"/>
  <c r="D158" i="101" a="1"/>
  <c r="D158" i="101" s="1"/>
  <c r="BV156" i="101" a="1"/>
  <c r="BV156" i="101" s="1"/>
  <c r="BU156" i="101" a="1"/>
  <c r="BU156" i="101" s="1"/>
  <c r="BT156" i="101" a="1"/>
  <c r="BT156" i="101" s="1"/>
  <c r="BS156" i="101" a="1"/>
  <c r="BS156" i="101" s="1"/>
  <c r="BR156" i="101" a="1"/>
  <c r="BR156" i="101" s="1"/>
  <c r="BQ156" i="101" a="1"/>
  <c r="BQ156" i="101" s="1"/>
  <c r="BP156" i="101" a="1"/>
  <c r="BP156" i="101" s="1"/>
  <c r="BO156" i="101" a="1"/>
  <c r="BO156" i="101" s="1"/>
  <c r="BN156" i="101" a="1"/>
  <c r="BN156" i="101" s="1"/>
  <c r="BM156" i="101" a="1"/>
  <c r="BM156" i="101" s="1"/>
  <c r="BL156" i="101" a="1"/>
  <c r="BL156" i="101" s="1"/>
  <c r="BK156" i="101" a="1"/>
  <c r="BK156" i="101" s="1"/>
  <c r="BJ156" i="101" a="1"/>
  <c r="BJ156" i="101" s="1"/>
  <c r="BI156" i="101" a="1"/>
  <c r="BI156" i="101" s="1"/>
  <c r="BH156" i="101" a="1"/>
  <c r="BH156" i="101" s="1"/>
  <c r="BG156" i="101" a="1"/>
  <c r="BG156" i="101" s="1"/>
  <c r="BF156" i="101" a="1"/>
  <c r="BF156" i="101" s="1"/>
  <c r="BE156" i="101" a="1"/>
  <c r="BE156" i="101" s="1"/>
  <c r="BD156" i="101" a="1"/>
  <c r="BD156" i="101" s="1"/>
  <c r="BC156" i="101" a="1"/>
  <c r="BC156" i="101" s="1"/>
  <c r="BB156" i="101" a="1"/>
  <c r="BB156" i="101" s="1"/>
  <c r="BA156" i="101" a="1"/>
  <c r="BA156" i="101" s="1"/>
  <c r="AZ156" i="101" a="1"/>
  <c r="AZ156" i="101" s="1"/>
  <c r="AY156" i="101" a="1"/>
  <c r="AY156" i="101" s="1"/>
  <c r="AX156" i="101" a="1"/>
  <c r="AX156" i="101" s="1"/>
  <c r="AW156" i="101" a="1"/>
  <c r="AW156" i="101" s="1"/>
  <c r="AV156" i="101" a="1"/>
  <c r="AV156" i="101" s="1"/>
  <c r="AU156" i="101" a="1"/>
  <c r="AU156" i="101" s="1"/>
  <c r="AT156" i="101" a="1"/>
  <c r="AT156" i="101" s="1"/>
  <c r="AS156" i="101" a="1"/>
  <c r="AS156" i="101" s="1"/>
  <c r="AR156" i="101" a="1"/>
  <c r="AR156" i="101" s="1"/>
  <c r="AQ156" i="101" a="1"/>
  <c r="AQ156" i="101" s="1"/>
  <c r="AP156" i="101" a="1"/>
  <c r="AP156" i="101" s="1"/>
  <c r="AO156" i="101" a="1"/>
  <c r="AO156" i="101" s="1"/>
  <c r="AN156" i="101" a="1"/>
  <c r="AN156" i="101" s="1"/>
  <c r="AM156" i="101" a="1"/>
  <c r="AM156" i="101" s="1"/>
  <c r="AL156" i="101" a="1"/>
  <c r="AL156" i="101" s="1"/>
  <c r="AK156" i="101" a="1"/>
  <c r="AK156" i="101" s="1"/>
  <c r="AJ156" i="101" a="1"/>
  <c r="AJ156" i="101" s="1"/>
  <c r="AI156" i="101" a="1"/>
  <c r="AI156" i="101" s="1"/>
  <c r="AH156" i="101" a="1"/>
  <c r="AH156" i="101" s="1"/>
  <c r="AG156" i="101" a="1"/>
  <c r="AG156" i="101" s="1"/>
  <c r="AF156" i="101" a="1"/>
  <c r="AF156" i="101" s="1"/>
  <c r="AE156" i="101" a="1"/>
  <c r="AE156" i="101" s="1"/>
  <c r="AD156" i="101" a="1"/>
  <c r="AD156" i="101" s="1"/>
  <c r="AC156" i="101" a="1"/>
  <c r="AC156" i="101" s="1"/>
  <c r="AB156" i="101" a="1"/>
  <c r="AB156" i="101" s="1"/>
  <c r="AA156" i="101" a="1"/>
  <c r="AA156" i="101" s="1"/>
  <c r="Z156" i="101" a="1"/>
  <c r="Z156" i="101" s="1"/>
  <c r="Y156" i="101" a="1"/>
  <c r="Y156" i="101" s="1"/>
  <c r="X156" i="101" a="1"/>
  <c r="X156" i="101" s="1"/>
  <c r="W156" i="101" a="1"/>
  <c r="W156" i="101" s="1"/>
  <c r="V156" i="101" a="1"/>
  <c r="V156" i="101" s="1"/>
  <c r="U156" i="101" a="1"/>
  <c r="U156" i="101" s="1"/>
  <c r="T156" i="101" a="1"/>
  <c r="T156" i="101" s="1"/>
  <c r="S156" i="101" a="1"/>
  <c r="S156" i="101" s="1"/>
  <c r="R156" i="101" a="1"/>
  <c r="R156" i="101" s="1"/>
  <c r="Q156" i="101" a="1"/>
  <c r="Q156" i="101" s="1"/>
  <c r="P156" i="101" a="1"/>
  <c r="P156" i="101" s="1"/>
  <c r="O156" i="101" a="1"/>
  <c r="O156" i="101" s="1"/>
  <c r="N156" i="101" a="1"/>
  <c r="N156" i="101" s="1"/>
  <c r="M156" i="101" a="1"/>
  <c r="M156" i="101" s="1"/>
  <c r="L156" i="101" a="1"/>
  <c r="L156" i="101" s="1"/>
  <c r="K156" i="101" a="1"/>
  <c r="K156" i="101" s="1"/>
  <c r="J156" i="101" a="1"/>
  <c r="J156" i="101" s="1"/>
  <c r="I156" i="101" a="1"/>
  <c r="I156" i="101" s="1"/>
  <c r="H156" i="101" a="1"/>
  <c r="H156" i="101" s="1"/>
  <c r="G156" i="101" a="1"/>
  <c r="G156" i="101" s="1"/>
  <c r="F156" i="101" a="1"/>
  <c r="F156" i="101" s="1"/>
  <c r="E156" i="101" a="1"/>
  <c r="E156" i="101" s="1"/>
  <c r="D156" i="101" a="1"/>
  <c r="D156" i="101" s="1"/>
  <c r="BV155" i="101" a="1"/>
  <c r="BV155" i="101" s="1"/>
  <c r="BU155" i="101" a="1"/>
  <c r="BU155" i="101" s="1"/>
  <c r="BT155" i="101" a="1"/>
  <c r="BT155" i="101" s="1"/>
  <c r="BS155" i="101" a="1"/>
  <c r="BS155" i="101" s="1"/>
  <c r="BR155" i="101" a="1"/>
  <c r="BR155" i="101" s="1"/>
  <c r="BQ155" i="101" a="1"/>
  <c r="BQ155" i="101" s="1"/>
  <c r="BP155" i="101" a="1"/>
  <c r="BP155" i="101" s="1"/>
  <c r="BO155" i="101" a="1"/>
  <c r="BO155" i="101" s="1"/>
  <c r="BN155" i="101" a="1"/>
  <c r="BN155" i="101" s="1"/>
  <c r="BM155" i="101" a="1"/>
  <c r="BM155" i="101" s="1"/>
  <c r="BL155" i="101" a="1"/>
  <c r="BL155" i="101" s="1"/>
  <c r="BK155" i="101" a="1"/>
  <c r="BK155" i="101" s="1"/>
  <c r="BJ155" i="101" a="1"/>
  <c r="BJ155" i="101" s="1"/>
  <c r="BI155" i="101" a="1"/>
  <c r="BI155" i="101" s="1"/>
  <c r="BH155" i="101" a="1"/>
  <c r="BH155" i="101" s="1"/>
  <c r="BG155" i="101" a="1"/>
  <c r="BG155" i="101" s="1"/>
  <c r="BF155" i="101" a="1"/>
  <c r="BF155" i="101" s="1"/>
  <c r="BE155" i="101" a="1"/>
  <c r="BE155" i="101" s="1"/>
  <c r="BD155" i="101" a="1"/>
  <c r="BD155" i="101" s="1"/>
  <c r="BC155" i="101" a="1"/>
  <c r="BC155" i="101" s="1"/>
  <c r="BB155" i="101" a="1"/>
  <c r="BB155" i="101" s="1"/>
  <c r="BA155" i="101" a="1"/>
  <c r="BA155" i="101" s="1"/>
  <c r="AZ155" i="101" a="1"/>
  <c r="AZ155" i="101" s="1"/>
  <c r="AY155" i="101" a="1"/>
  <c r="AY155" i="101" s="1"/>
  <c r="AX155" i="101" a="1"/>
  <c r="AX155" i="101" s="1"/>
  <c r="AW155" i="101" a="1"/>
  <c r="AW155" i="101" s="1"/>
  <c r="AV155" i="101" a="1"/>
  <c r="AV155" i="101" s="1"/>
  <c r="AU155" i="101" a="1"/>
  <c r="AU155" i="101" s="1"/>
  <c r="AT155" i="101" a="1"/>
  <c r="AT155" i="101" s="1"/>
  <c r="AS155" i="101" a="1"/>
  <c r="AS155" i="101" s="1"/>
  <c r="AR155" i="101" a="1"/>
  <c r="AR155" i="101" s="1"/>
  <c r="AQ155" i="101" a="1"/>
  <c r="AQ155" i="101" s="1"/>
  <c r="AP155" i="101" a="1"/>
  <c r="AP155" i="101" s="1"/>
  <c r="AO155" i="101" a="1"/>
  <c r="AO155" i="101" s="1"/>
  <c r="AN155" i="101" a="1"/>
  <c r="AN155" i="101" s="1"/>
  <c r="AM155" i="101" a="1"/>
  <c r="AM155" i="101" s="1"/>
  <c r="AL155" i="101" a="1"/>
  <c r="AL155" i="101" s="1"/>
  <c r="AK155" i="101" a="1"/>
  <c r="AK155" i="101" s="1"/>
  <c r="AJ155" i="101" a="1"/>
  <c r="AJ155" i="101" s="1"/>
  <c r="AI155" i="101" a="1"/>
  <c r="AI155" i="101" s="1"/>
  <c r="AH155" i="101" a="1"/>
  <c r="AH155" i="101" s="1"/>
  <c r="AG155" i="101" a="1"/>
  <c r="AG155" i="101" s="1"/>
  <c r="AF155" i="101" a="1"/>
  <c r="AF155" i="101" s="1"/>
  <c r="AE155" i="101" a="1"/>
  <c r="AE155" i="101" s="1"/>
  <c r="AD155" i="101" a="1"/>
  <c r="AD155" i="101" s="1"/>
  <c r="AC155" i="101" a="1"/>
  <c r="AC155" i="101" s="1"/>
  <c r="AB155" i="101" a="1"/>
  <c r="AB155" i="101" s="1"/>
  <c r="AA155" i="101" a="1"/>
  <c r="AA155" i="101" s="1"/>
  <c r="Z155" i="101" a="1"/>
  <c r="Z155" i="101" s="1"/>
  <c r="Y155" i="101" a="1"/>
  <c r="Y155" i="101" s="1"/>
  <c r="X155" i="101" a="1"/>
  <c r="X155" i="101" s="1"/>
  <c r="W155" i="101" a="1"/>
  <c r="W155" i="101" s="1"/>
  <c r="V155" i="101" a="1"/>
  <c r="V155" i="101" s="1"/>
  <c r="U155" i="101" a="1"/>
  <c r="U155" i="101" s="1"/>
  <c r="T155" i="101" a="1"/>
  <c r="T155" i="101" s="1"/>
  <c r="S155" i="101" a="1"/>
  <c r="S155" i="101" s="1"/>
  <c r="R155" i="101" a="1"/>
  <c r="R155" i="101" s="1"/>
  <c r="Q155" i="101" a="1"/>
  <c r="Q155" i="101" s="1"/>
  <c r="P155" i="101" a="1"/>
  <c r="P155" i="101" s="1"/>
  <c r="O155" i="101" a="1"/>
  <c r="O155" i="101" s="1"/>
  <c r="N155" i="101" a="1"/>
  <c r="N155" i="101" s="1"/>
  <c r="M155" i="101" a="1"/>
  <c r="M155" i="101" s="1"/>
  <c r="L155" i="101" a="1"/>
  <c r="L155" i="101" s="1"/>
  <c r="K155" i="101" a="1"/>
  <c r="K155" i="101" s="1"/>
  <c r="J155" i="101" a="1"/>
  <c r="J155" i="101" s="1"/>
  <c r="I155" i="101" a="1"/>
  <c r="I155" i="101" s="1"/>
  <c r="H155" i="101" a="1"/>
  <c r="H155" i="101" s="1"/>
  <c r="G155" i="101" a="1"/>
  <c r="G155" i="101" s="1"/>
  <c r="F155" i="101" a="1"/>
  <c r="F155" i="101" s="1"/>
  <c r="E155" i="101" a="1"/>
  <c r="E155" i="101" s="1"/>
  <c r="D155" i="101" a="1"/>
  <c r="D155" i="101" s="1"/>
  <c r="BV154" i="101" a="1"/>
  <c r="BV154" i="101" s="1"/>
  <c r="BU154" i="101" a="1"/>
  <c r="BU154" i="101" s="1"/>
  <c r="BT154" i="101" a="1"/>
  <c r="BT154" i="101" s="1"/>
  <c r="BS154" i="101" a="1"/>
  <c r="BS154" i="101" s="1"/>
  <c r="BR154" i="101" a="1"/>
  <c r="BR154" i="101" s="1"/>
  <c r="BQ154" i="101" a="1"/>
  <c r="BQ154" i="101" s="1"/>
  <c r="BP154" i="101" a="1"/>
  <c r="BP154" i="101" s="1"/>
  <c r="BO154" i="101" a="1"/>
  <c r="BO154" i="101" s="1"/>
  <c r="BN154" i="101" a="1"/>
  <c r="BN154" i="101" s="1"/>
  <c r="BM154" i="101" a="1"/>
  <c r="BM154" i="101" s="1"/>
  <c r="BL154" i="101" a="1"/>
  <c r="BL154" i="101" s="1"/>
  <c r="BK154" i="101" a="1"/>
  <c r="BK154" i="101" s="1"/>
  <c r="BJ154" i="101" a="1"/>
  <c r="BJ154" i="101" s="1"/>
  <c r="BI154" i="101" a="1"/>
  <c r="BI154" i="101" s="1"/>
  <c r="BH154" i="101" a="1"/>
  <c r="BH154" i="101" s="1"/>
  <c r="BG154" i="101" a="1"/>
  <c r="BG154" i="101" s="1"/>
  <c r="BF154" i="101" a="1"/>
  <c r="BF154" i="101" s="1"/>
  <c r="BE154" i="101" a="1"/>
  <c r="BE154" i="101" s="1"/>
  <c r="BD154" i="101" a="1"/>
  <c r="BD154" i="101" s="1"/>
  <c r="BC154" i="101" a="1"/>
  <c r="BC154" i="101" s="1"/>
  <c r="BB154" i="101" a="1"/>
  <c r="BB154" i="101" s="1"/>
  <c r="BA154" i="101" a="1"/>
  <c r="BA154" i="101" s="1"/>
  <c r="AZ154" i="101" a="1"/>
  <c r="AZ154" i="101" s="1"/>
  <c r="AY154" i="101" a="1"/>
  <c r="AY154" i="101" s="1"/>
  <c r="AX154" i="101" a="1"/>
  <c r="AX154" i="101" s="1"/>
  <c r="AW154" i="101" a="1"/>
  <c r="AW154" i="101" s="1"/>
  <c r="AV154" i="101" a="1"/>
  <c r="AV154" i="101" s="1"/>
  <c r="AU154" i="101" a="1"/>
  <c r="AU154" i="101" s="1"/>
  <c r="AT154" i="101" a="1"/>
  <c r="AT154" i="101" s="1"/>
  <c r="AS154" i="101" a="1"/>
  <c r="AS154" i="101" s="1"/>
  <c r="AR154" i="101" a="1"/>
  <c r="AR154" i="101" s="1"/>
  <c r="AQ154" i="101" a="1"/>
  <c r="AQ154" i="101" s="1"/>
  <c r="AP154" i="101" a="1"/>
  <c r="AP154" i="101" s="1"/>
  <c r="AO154" i="101" a="1"/>
  <c r="AO154" i="101" s="1"/>
  <c r="AN154" i="101" a="1"/>
  <c r="AN154" i="101" s="1"/>
  <c r="AM154" i="101" a="1"/>
  <c r="AM154" i="101" s="1"/>
  <c r="AL154" i="101" a="1"/>
  <c r="AL154" i="101" s="1"/>
  <c r="AK154" i="101" a="1"/>
  <c r="AK154" i="101" s="1"/>
  <c r="AJ154" i="101" a="1"/>
  <c r="AJ154" i="101" s="1"/>
  <c r="AI154" i="101" a="1"/>
  <c r="AI154" i="101" s="1"/>
  <c r="AH154" i="101" a="1"/>
  <c r="AH154" i="101" s="1"/>
  <c r="AG154" i="101" a="1"/>
  <c r="AG154" i="101" s="1"/>
  <c r="AF154" i="101" a="1"/>
  <c r="AF154" i="101" s="1"/>
  <c r="AE154" i="101" a="1"/>
  <c r="AE154" i="101" s="1"/>
  <c r="AD154" i="101" a="1"/>
  <c r="AD154" i="101" s="1"/>
  <c r="AC154" i="101" a="1"/>
  <c r="AC154" i="101" s="1"/>
  <c r="AB154" i="101" a="1"/>
  <c r="AB154" i="101" s="1"/>
  <c r="AA154" i="101" a="1"/>
  <c r="AA154" i="101" s="1"/>
  <c r="Z154" i="101" a="1"/>
  <c r="Z154" i="101" s="1"/>
  <c r="Y154" i="101" a="1"/>
  <c r="Y154" i="101" s="1"/>
  <c r="X154" i="101" a="1"/>
  <c r="X154" i="101" s="1"/>
  <c r="W154" i="101" a="1"/>
  <c r="W154" i="101" s="1"/>
  <c r="V154" i="101" a="1"/>
  <c r="V154" i="101" s="1"/>
  <c r="U154" i="101" a="1"/>
  <c r="U154" i="101" s="1"/>
  <c r="T154" i="101" a="1"/>
  <c r="T154" i="101" s="1"/>
  <c r="S154" i="101" a="1"/>
  <c r="S154" i="101" s="1"/>
  <c r="R154" i="101" a="1"/>
  <c r="R154" i="101" s="1"/>
  <c r="Q154" i="101" a="1"/>
  <c r="Q154" i="101" s="1"/>
  <c r="P154" i="101" a="1"/>
  <c r="P154" i="101" s="1"/>
  <c r="O154" i="101" a="1"/>
  <c r="O154" i="101" s="1"/>
  <c r="N154" i="101" a="1"/>
  <c r="N154" i="101" s="1"/>
  <c r="M154" i="101" a="1"/>
  <c r="M154" i="101" s="1"/>
  <c r="L154" i="101" a="1"/>
  <c r="L154" i="101" s="1"/>
  <c r="K154" i="101" a="1"/>
  <c r="K154" i="101" s="1"/>
  <c r="J154" i="101" a="1"/>
  <c r="J154" i="101" s="1"/>
  <c r="I154" i="101" a="1"/>
  <c r="I154" i="101" s="1"/>
  <c r="H154" i="101" a="1"/>
  <c r="H154" i="101" s="1"/>
  <c r="G154" i="101" a="1"/>
  <c r="G154" i="101" s="1"/>
  <c r="F154" i="101" a="1"/>
  <c r="F154" i="101" s="1"/>
  <c r="E154" i="101" a="1"/>
  <c r="E154" i="101" s="1"/>
  <c r="D154" i="101" a="1"/>
  <c r="D154" i="101" s="1"/>
  <c r="BV149" i="101" a="1"/>
  <c r="BV149" i="101" s="1"/>
  <c r="BU149" i="101" a="1"/>
  <c r="BU149" i="101" s="1"/>
  <c r="BT149" i="101" a="1"/>
  <c r="BT149" i="101" s="1"/>
  <c r="BS149" i="101" a="1"/>
  <c r="BS149" i="101" s="1"/>
  <c r="BR149" i="101" a="1"/>
  <c r="BR149" i="101" s="1"/>
  <c r="BQ149" i="101" a="1"/>
  <c r="BQ149" i="101" s="1"/>
  <c r="BP149" i="101" a="1"/>
  <c r="BP149" i="101" s="1"/>
  <c r="BO149" i="101" a="1"/>
  <c r="BO149" i="101" s="1"/>
  <c r="BN149" i="101" a="1"/>
  <c r="BN149" i="101" s="1"/>
  <c r="BM149" i="101" a="1"/>
  <c r="BM149" i="101" s="1"/>
  <c r="BL149" i="101" a="1"/>
  <c r="BL149" i="101" s="1"/>
  <c r="BK149" i="101" a="1"/>
  <c r="BK149" i="101" s="1"/>
  <c r="BJ149" i="101" a="1"/>
  <c r="BJ149" i="101" s="1"/>
  <c r="BI149" i="101" a="1"/>
  <c r="BI149" i="101" s="1"/>
  <c r="BH149" i="101" a="1"/>
  <c r="BH149" i="101" s="1"/>
  <c r="BG149" i="101" a="1"/>
  <c r="BG149" i="101" s="1"/>
  <c r="BF149" i="101" a="1"/>
  <c r="BF149" i="101" s="1"/>
  <c r="BE149" i="101" a="1"/>
  <c r="BE149" i="101" s="1"/>
  <c r="BD149" i="101" a="1"/>
  <c r="BD149" i="101" s="1"/>
  <c r="BC149" i="101" a="1"/>
  <c r="BC149" i="101" s="1"/>
  <c r="BB149" i="101" a="1"/>
  <c r="BB149" i="101" s="1"/>
  <c r="BA149" i="101" a="1"/>
  <c r="BA149" i="101" s="1"/>
  <c r="AZ149" i="101" a="1"/>
  <c r="AZ149" i="101" s="1"/>
  <c r="AY149" i="101" a="1"/>
  <c r="AY149" i="101" s="1"/>
  <c r="AX149" i="101" a="1"/>
  <c r="AX149" i="101" s="1"/>
  <c r="AW149" i="101" a="1"/>
  <c r="AW149" i="101" s="1"/>
  <c r="AV149" i="101" a="1"/>
  <c r="AV149" i="101" s="1"/>
  <c r="AU149" i="101" a="1"/>
  <c r="AU149" i="101" s="1"/>
  <c r="AT149" i="101" a="1"/>
  <c r="AT149" i="101" s="1"/>
  <c r="AS149" i="101" a="1"/>
  <c r="AS149" i="101" s="1"/>
  <c r="AR149" i="101" a="1"/>
  <c r="AR149" i="101" s="1"/>
  <c r="AQ149" i="101" a="1"/>
  <c r="AQ149" i="101" s="1"/>
  <c r="AP149" i="101" a="1"/>
  <c r="AP149" i="101" s="1"/>
  <c r="AO149" i="101" a="1"/>
  <c r="AO149" i="101" s="1"/>
  <c r="AN149" i="101" a="1"/>
  <c r="AN149" i="101" s="1"/>
  <c r="AM149" i="101" a="1"/>
  <c r="AM149" i="101" s="1"/>
  <c r="AL149" i="101" a="1"/>
  <c r="AL149" i="101" s="1"/>
  <c r="AK149" i="101" a="1"/>
  <c r="AK149" i="101" s="1"/>
  <c r="AJ149" i="101" a="1"/>
  <c r="AJ149" i="101" s="1"/>
  <c r="AI149" i="101" a="1"/>
  <c r="AI149" i="101" s="1"/>
  <c r="AH149" i="101" a="1"/>
  <c r="AH149" i="101" s="1"/>
  <c r="AG149" i="101" a="1"/>
  <c r="AG149" i="101" s="1"/>
  <c r="AF149" i="101" a="1"/>
  <c r="AF149" i="101" s="1"/>
  <c r="AE149" i="101" a="1"/>
  <c r="AE149" i="101" s="1"/>
  <c r="AD149" i="101" a="1"/>
  <c r="AD149" i="101" s="1"/>
  <c r="AC149" i="101" a="1"/>
  <c r="AC149" i="101" s="1"/>
  <c r="AB149" i="101" a="1"/>
  <c r="AB149" i="101" s="1"/>
  <c r="AA149" i="101" a="1"/>
  <c r="AA149" i="101" s="1"/>
  <c r="Z149" i="101" a="1"/>
  <c r="Z149" i="101" s="1"/>
  <c r="Y149" i="101" a="1"/>
  <c r="Y149" i="101" s="1"/>
  <c r="X149" i="101" a="1"/>
  <c r="X149" i="101" s="1"/>
  <c r="W149" i="101" a="1"/>
  <c r="W149" i="101" s="1"/>
  <c r="V149" i="101" a="1"/>
  <c r="V149" i="101" s="1"/>
  <c r="U149" i="101" a="1"/>
  <c r="U149" i="101" s="1"/>
  <c r="T149" i="101" a="1"/>
  <c r="T149" i="101" s="1"/>
  <c r="S149" i="101" a="1"/>
  <c r="S149" i="101" s="1"/>
  <c r="R149" i="101" a="1"/>
  <c r="R149" i="101" s="1"/>
  <c r="Q149" i="101" a="1"/>
  <c r="Q149" i="101" s="1"/>
  <c r="P149" i="101" a="1"/>
  <c r="P149" i="101" s="1"/>
  <c r="O149" i="101" a="1"/>
  <c r="O149" i="101" s="1"/>
  <c r="N149" i="101" a="1"/>
  <c r="N149" i="101" s="1"/>
  <c r="M149" i="101" a="1"/>
  <c r="M149" i="101" s="1"/>
  <c r="L149" i="101" a="1"/>
  <c r="L149" i="101" s="1"/>
  <c r="K149" i="101" a="1"/>
  <c r="K149" i="101" s="1"/>
  <c r="J149" i="101" a="1"/>
  <c r="J149" i="101" s="1"/>
  <c r="I149" i="101" a="1"/>
  <c r="I149" i="101" s="1"/>
  <c r="H149" i="101" a="1"/>
  <c r="H149" i="101" s="1"/>
  <c r="G149" i="101" a="1"/>
  <c r="G149" i="101" s="1"/>
  <c r="F149" i="101" a="1"/>
  <c r="F149" i="101" s="1"/>
  <c r="E149" i="101" a="1"/>
  <c r="E149" i="101" s="1"/>
  <c r="D149" i="101" a="1"/>
  <c r="D149" i="101" s="1"/>
  <c r="BV148" i="101" a="1"/>
  <c r="BV148" i="101" s="1"/>
  <c r="BU148" i="101" a="1"/>
  <c r="BU148" i="101" s="1"/>
  <c r="BT148" i="101" a="1"/>
  <c r="BT148" i="101" s="1"/>
  <c r="BS148" i="101" a="1"/>
  <c r="BS148" i="101" s="1"/>
  <c r="BR148" i="101" a="1"/>
  <c r="BR148" i="101" s="1"/>
  <c r="BQ148" i="101" a="1"/>
  <c r="BQ148" i="101" s="1"/>
  <c r="BP148" i="101" a="1"/>
  <c r="BP148" i="101" s="1"/>
  <c r="BO148" i="101" a="1"/>
  <c r="BO148" i="101" s="1"/>
  <c r="BN148" i="101" a="1"/>
  <c r="BN148" i="101" s="1"/>
  <c r="BM148" i="101" a="1"/>
  <c r="BM148" i="101" s="1"/>
  <c r="BL148" i="101" a="1"/>
  <c r="BL148" i="101" s="1"/>
  <c r="BK148" i="101" a="1"/>
  <c r="BK148" i="101" s="1"/>
  <c r="BJ148" i="101" a="1"/>
  <c r="BJ148" i="101" s="1"/>
  <c r="BI148" i="101" a="1"/>
  <c r="BI148" i="101" s="1"/>
  <c r="BH148" i="101" a="1"/>
  <c r="BH148" i="101" s="1"/>
  <c r="BG148" i="101" a="1"/>
  <c r="BG148" i="101" s="1"/>
  <c r="BF148" i="101" a="1"/>
  <c r="BF148" i="101" s="1"/>
  <c r="BE148" i="101" a="1"/>
  <c r="BE148" i="101" s="1"/>
  <c r="BD148" i="101" a="1"/>
  <c r="BD148" i="101" s="1"/>
  <c r="BC148" i="101" a="1"/>
  <c r="BC148" i="101" s="1"/>
  <c r="BB148" i="101" a="1"/>
  <c r="BB148" i="101" s="1"/>
  <c r="BA148" i="101" a="1"/>
  <c r="BA148" i="101" s="1"/>
  <c r="AZ148" i="101" a="1"/>
  <c r="AZ148" i="101" s="1"/>
  <c r="AY148" i="101" a="1"/>
  <c r="AY148" i="101" s="1"/>
  <c r="AX148" i="101" a="1"/>
  <c r="AX148" i="101" s="1"/>
  <c r="AW148" i="101" a="1"/>
  <c r="AW148" i="101" s="1"/>
  <c r="AV148" i="101" a="1"/>
  <c r="AV148" i="101" s="1"/>
  <c r="AU148" i="101" a="1"/>
  <c r="AU148" i="101" s="1"/>
  <c r="AT148" i="101" a="1"/>
  <c r="AT148" i="101" s="1"/>
  <c r="AS148" i="101" a="1"/>
  <c r="AS148" i="101" s="1"/>
  <c r="AR148" i="101" a="1"/>
  <c r="AR148" i="101" s="1"/>
  <c r="AQ148" i="101" a="1"/>
  <c r="AQ148" i="101" s="1"/>
  <c r="AP148" i="101" a="1"/>
  <c r="AP148" i="101" s="1"/>
  <c r="AO148" i="101" a="1"/>
  <c r="AO148" i="101" s="1"/>
  <c r="AN148" i="101" a="1"/>
  <c r="AN148" i="101" s="1"/>
  <c r="AM148" i="101" a="1"/>
  <c r="AM148" i="101" s="1"/>
  <c r="AL148" i="101" a="1"/>
  <c r="AL148" i="101" s="1"/>
  <c r="AK148" i="101" a="1"/>
  <c r="AK148" i="101" s="1"/>
  <c r="AJ148" i="101" a="1"/>
  <c r="AJ148" i="101" s="1"/>
  <c r="AI148" i="101" a="1"/>
  <c r="AI148" i="101" s="1"/>
  <c r="AH148" i="101" a="1"/>
  <c r="AH148" i="101" s="1"/>
  <c r="AG148" i="101" a="1"/>
  <c r="AG148" i="101" s="1"/>
  <c r="AF148" i="101" a="1"/>
  <c r="AF148" i="101" s="1"/>
  <c r="AE148" i="101" a="1"/>
  <c r="AE148" i="101" s="1"/>
  <c r="AD148" i="101" a="1"/>
  <c r="AD148" i="101" s="1"/>
  <c r="AC148" i="101" a="1"/>
  <c r="AC148" i="101" s="1"/>
  <c r="AB148" i="101" a="1"/>
  <c r="AB148" i="101" s="1"/>
  <c r="AA148" i="101" a="1"/>
  <c r="AA148" i="101" s="1"/>
  <c r="Z148" i="101" a="1"/>
  <c r="Z148" i="101" s="1"/>
  <c r="Y148" i="101" a="1"/>
  <c r="Y148" i="101" s="1"/>
  <c r="X148" i="101" a="1"/>
  <c r="X148" i="101" s="1"/>
  <c r="W148" i="101" a="1"/>
  <c r="W148" i="101" s="1"/>
  <c r="V148" i="101" a="1"/>
  <c r="V148" i="101" s="1"/>
  <c r="U148" i="101" a="1"/>
  <c r="U148" i="101" s="1"/>
  <c r="T148" i="101" a="1"/>
  <c r="T148" i="101" s="1"/>
  <c r="S148" i="101" a="1"/>
  <c r="S148" i="101" s="1"/>
  <c r="R148" i="101" a="1"/>
  <c r="R148" i="101" s="1"/>
  <c r="Q148" i="101" a="1"/>
  <c r="Q148" i="101" s="1"/>
  <c r="P148" i="101" a="1"/>
  <c r="P148" i="101" s="1"/>
  <c r="O148" i="101" a="1"/>
  <c r="O148" i="101" s="1"/>
  <c r="N148" i="101" a="1"/>
  <c r="N148" i="101" s="1"/>
  <c r="M148" i="101" a="1"/>
  <c r="M148" i="101" s="1"/>
  <c r="L148" i="101" a="1"/>
  <c r="L148" i="101" s="1"/>
  <c r="K148" i="101" a="1"/>
  <c r="K148" i="101" s="1"/>
  <c r="J148" i="101" a="1"/>
  <c r="J148" i="101" s="1"/>
  <c r="I148" i="101" a="1"/>
  <c r="I148" i="101" s="1"/>
  <c r="H148" i="101" a="1"/>
  <c r="H148" i="101" s="1"/>
  <c r="G148" i="101" a="1"/>
  <c r="G148" i="101" s="1"/>
  <c r="F148" i="101" a="1"/>
  <c r="F148" i="101" s="1"/>
  <c r="E148" i="101" a="1"/>
  <c r="E148" i="101" s="1"/>
  <c r="D148" i="101" a="1"/>
  <c r="D148" i="101" s="1"/>
  <c r="BV147" i="101" a="1"/>
  <c r="BV147" i="101" s="1"/>
  <c r="BU147" i="101" a="1"/>
  <c r="BU147" i="101" s="1"/>
  <c r="BT147" i="101" a="1"/>
  <c r="BT147" i="101" s="1"/>
  <c r="BS147" i="101" a="1"/>
  <c r="BS147" i="101" s="1"/>
  <c r="BR147" i="101" a="1"/>
  <c r="BR147" i="101" s="1"/>
  <c r="BQ147" i="101" a="1"/>
  <c r="BQ147" i="101" s="1"/>
  <c r="BP147" i="101" a="1"/>
  <c r="BP147" i="101" s="1"/>
  <c r="BO147" i="101" a="1"/>
  <c r="BO147" i="101" s="1"/>
  <c r="BN147" i="101" a="1"/>
  <c r="BN147" i="101" s="1"/>
  <c r="BM147" i="101" a="1"/>
  <c r="BM147" i="101" s="1"/>
  <c r="BL147" i="101" a="1"/>
  <c r="BL147" i="101" s="1"/>
  <c r="BK147" i="101" a="1"/>
  <c r="BK147" i="101" s="1"/>
  <c r="BJ147" i="101" a="1"/>
  <c r="BJ147" i="101" s="1"/>
  <c r="BI147" i="101" a="1"/>
  <c r="BI147" i="101" s="1"/>
  <c r="BH147" i="101" a="1"/>
  <c r="BH147" i="101" s="1"/>
  <c r="BG147" i="101" a="1"/>
  <c r="BG147" i="101" s="1"/>
  <c r="BF147" i="101" a="1"/>
  <c r="BF147" i="101" s="1"/>
  <c r="BE147" i="101" a="1"/>
  <c r="BE147" i="101" s="1"/>
  <c r="BD147" i="101" a="1"/>
  <c r="BD147" i="101" s="1"/>
  <c r="BC147" i="101" a="1"/>
  <c r="BC147" i="101" s="1"/>
  <c r="BB147" i="101" a="1"/>
  <c r="BB147" i="101" s="1"/>
  <c r="BA147" i="101" a="1"/>
  <c r="BA147" i="101" s="1"/>
  <c r="AZ147" i="101" a="1"/>
  <c r="AZ147" i="101" s="1"/>
  <c r="AY147" i="101" a="1"/>
  <c r="AY147" i="101" s="1"/>
  <c r="AX147" i="101" a="1"/>
  <c r="AX147" i="101" s="1"/>
  <c r="AW147" i="101" a="1"/>
  <c r="AW147" i="101" s="1"/>
  <c r="AV147" i="101" a="1"/>
  <c r="AV147" i="101" s="1"/>
  <c r="AU147" i="101" a="1"/>
  <c r="AU147" i="101" s="1"/>
  <c r="AT147" i="101" a="1"/>
  <c r="AT147" i="101" s="1"/>
  <c r="AS147" i="101" a="1"/>
  <c r="AS147" i="101" s="1"/>
  <c r="AR147" i="101" a="1"/>
  <c r="AR147" i="101" s="1"/>
  <c r="AQ147" i="101" a="1"/>
  <c r="AQ147" i="101" s="1"/>
  <c r="AP147" i="101" a="1"/>
  <c r="AP147" i="101" s="1"/>
  <c r="AO147" i="101" a="1"/>
  <c r="AO147" i="101" s="1"/>
  <c r="AN147" i="101" a="1"/>
  <c r="AN147" i="101" s="1"/>
  <c r="AM147" i="101" a="1"/>
  <c r="AM147" i="101" s="1"/>
  <c r="AL147" i="101" a="1"/>
  <c r="AL147" i="101" s="1"/>
  <c r="AK147" i="101" a="1"/>
  <c r="AK147" i="101" s="1"/>
  <c r="AJ147" i="101" a="1"/>
  <c r="AJ147" i="101" s="1"/>
  <c r="AI147" i="101" a="1"/>
  <c r="AI147" i="101" s="1"/>
  <c r="AH147" i="101" a="1"/>
  <c r="AH147" i="101" s="1"/>
  <c r="AG147" i="101" a="1"/>
  <c r="AG147" i="101" s="1"/>
  <c r="AF147" i="101" a="1"/>
  <c r="AF147" i="101" s="1"/>
  <c r="AE147" i="101" a="1"/>
  <c r="AE147" i="101" s="1"/>
  <c r="AD147" i="101" a="1"/>
  <c r="AD147" i="101" s="1"/>
  <c r="AC147" i="101" a="1"/>
  <c r="AC147" i="101" s="1"/>
  <c r="AB147" i="101" a="1"/>
  <c r="AB147" i="101" s="1"/>
  <c r="AA147" i="101" a="1"/>
  <c r="AA147" i="101" s="1"/>
  <c r="Z147" i="101" a="1"/>
  <c r="Z147" i="101" s="1"/>
  <c r="Y147" i="101" a="1"/>
  <c r="Y147" i="101" s="1"/>
  <c r="X147" i="101" a="1"/>
  <c r="X147" i="101" s="1"/>
  <c r="W147" i="101" a="1"/>
  <c r="W147" i="101" s="1"/>
  <c r="V147" i="101" a="1"/>
  <c r="V147" i="101" s="1"/>
  <c r="U147" i="101" a="1"/>
  <c r="U147" i="101" s="1"/>
  <c r="T147" i="101" a="1"/>
  <c r="T147" i="101" s="1"/>
  <c r="S147" i="101" a="1"/>
  <c r="S147" i="101" s="1"/>
  <c r="R147" i="101" a="1"/>
  <c r="R147" i="101" s="1"/>
  <c r="Q147" i="101" a="1"/>
  <c r="Q147" i="101" s="1"/>
  <c r="P147" i="101" a="1"/>
  <c r="P147" i="101" s="1"/>
  <c r="O147" i="101" a="1"/>
  <c r="O147" i="101" s="1"/>
  <c r="N147" i="101" a="1"/>
  <c r="N147" i="101" s="1"/>
  <c r="M147" i="101" a="1"/>
  <c r="M147" i="101" s="1"/>
  <c r="L147" i="101" a="1"/>
  <c r="L147" i="101" s="1"/>
  <c r="K147" i="101" a="1"/>
  <c r="K147" i="101" s="1"/>
  <c r="J147" i="101" a="1"/>
  <c r="J147" i="101" s="1"/>
  <c r="I147" i="101" a="1"/>
  <c r="I147" i="101" s="1"/>
  <c r="H147" i="101" a="1"/>
  <c r="H147" i="101" s="1"/>
  <c r="G147" i="101" a="1"/>
  <c r="G147" i="101" s="1"/>
  <c r="F147" i="101" a="1"/>
  <c r="F147" i="101" s="1"/>
  <c r="E147" i="101" a="1"/>
  <c r="E147" i="101" s="1"/>
  <c r="D147" i="101" a="1"/>
  <c r="D147" i="101" s="1"/>
  <c r="BV146" i="101" a="1"/>
  <c r="BV146" i="101" s="1"/>
  <c r="BU146" i="101" a="1"/>
  <c r="BU146" i="101" s="1"/>
  <c r="BT146" i="101" a="1"/>
  <c r="BT146" i="101" s="1"/>
  <c r="BS146" i="101" a="1"/>
  <c r="BS146" i="101" s="1"/>
  <c r="BR146" i="101" a="1"/>
  <c r="BR146" i="101" s="1"/>
  <c r="BQ146" i="101" a="1"/>
  <c r="BQ146" i="101" s="1"/>
  <c r="BP146" i="101" a="1"/>
  <c r="BP146" i="101" s="1"/>
  <c r="BO146" i="101" a="1"/>
  <c r="BO146" i="101" s="1"/>
  <c r="BN146" i="101" a="1"/>
  <c r="BN146" i="101" s="1"/>
  <c r="BM146" i="101" a="1"/>
  <c r="BM146" i="101" s="1"/>
  <c r="BL146" i="101" a="1"/>
  <c r="BL146" i="101" s="1"/>
  <c r="BK146" i="101" a="1"/>
  <c r="BK146" i="101" s="1"/>
  <c r="BJ146" i="101" a="1"/>
  <c r="BJ146" i="101" s="1"/>
  <c r="BI146" i="101" a="1"/>
  <c r="BI146" i="101" s="1"/>
  <c r="BH146" i="101" a="1"/>
  <c r="BH146" i="101" s="1"/>
  <c r="BG146" i="101" a="1"/>
  <c r="BG146" i="101" s="1"/>
  <c r="BF146" i="101" a="1"/>
  <c r="BF146" i="101" s="1"/>
  <c r="BE146" i="101" a="1"/>
  <c r="BE146" i="101" s="1"/>
  <c r="BD146" i="101" a="1"/>
  <c r="BD146" i="101" s="1"/>
  <c r="BC146" i="101" a="1"/>
  <c r="BC146" i="101" s="1"/>
  <c r="BB146" i="101" a="1"/>
  <c r="BB146" i="101" s="1"/>
  <c r="BA146" i="101" a="1"/>
  <c r="BA146" i="101" s="1"/>
  <c r="AZ146" i="101" a="1"/>
  <c r="AZ146" i="101" s="1"/>
  <c r="AY146" i="101" a="1"/>
  <c r="AY146" i="101" s="1"/>
  <c r="AX146" i="101" a="1"/>
  <c r="AX146" i="101" s="1"/>
  <c r="AW146" i="101" a="1"/>
  <c r="AW146" i="101" s="1"/>
  <c r="AV146" i="101" a="1"/>
  <c r="AV146" i="101" s="1"/>
  <c r="AU146" i="101" a="1"/>
  <c r="AU146" i="101" s="1"/>
  <c r="AT146" i="101" a="1"/>
  <c r="AT146" i="101" s="1"/>
  <c r="AS146" i="101" a="1"/>
  <c r="AS146" i="101" s="1"/>
  <c r="AR146" i="101" a="1"/>
  <c r="AR146" i="101" s="1"/>
  <c r="AQ146" i="101" a="1"/>
  <c r="AQ146" i="101" s="1"/>
  <c r="AP146" i="101" a="1"/>
  <c r="AP146" i="101" s="1"/>
  <c r="AO146" i="101" a="1"/>
  <c r="AO146" i="101" s="1"/>
  <c r="AN146" i="101" a="1"/>
  <c r="AN146" i="101" s="1"/>
  <c r="AM146" i="101" a="1"/>
  <c r="AM146" i="101" s="1"/>
  <c r="AL146" i="101" a="1"/>
  <c r="AL146" i="101" s="1"/>
  <c r="AK146" i="101" a="1"/>
  <c r="AK146" i="101" s="1"/>
  <c r="AJ146" i="101" a="1"/>
  <c r="AJ146" i="101" s="1"/>
  <c r="AI146" i="101" a="1"/>
  <c r="AI146" i="101" s="1"/>
  <c r="AH146" i="101" a="1"/>
  <c r="AH146" i="101" s="1"/>
  <c r="AG146" i="101" a="1"/>
  <c r="AG146" i="101" s="1"/>
  <c r="AF146" i="101" a="1"/>
  <c r="AF146" i="101" s="1"/>
  <c r="AE146" i="101" a="1"/>
  <c r="AE146" i="101" s="1"/>
  <c r="AD146" i="101" a="1"/>
  <c r="AD146" i="101" s="1"/>
  <c r="AC146" i="101" a="1"/>
  <c r="AC146" i="101" s="1"/>
  <c r="AB146" i="101" a="1"/>
  <c r="AB146" i="101" s="1"/>
  <c r="AA146" i="101" a="1"/>
  <c r="AA146" i="101" s="1"/>
  <c r="Z146" i="101" a="1"/>
  <c r="Z146" i="101" s="1"/>
  <c r="Y146" i="101" a="1"/>
  <c r="Y146" i="101" s="1"/>
  <c r="X146" i="101" a="1"/>
  <c r="X146" i="101" s="1"/>
  <c r="W146" i="101" a="1"/>
  <c r="W146" i="101" s="1"/>
  <c r="V146" i="101" a="1"/>
  <c r="V146" i="101" s="1"/>
  <c r="U146" i="101" a="1"/>
  <c r="U146" i="101" s="1"/>
  <c r="T146" i="101" a="1"/>
  <c r="T146" i="101" s="1"/>
  <c r="S146" i="101" a="1"/>
  <c r="S146" i="101" s="1"/>
  <c r="R146" i="101" a="1"/>
  <c r="R146" i="101" s="1"/>
  <c r="Q146" i="101" a="1"/>
  <c r="Q146" i="101" s="1"/>
  <c r="P146" i="101" a="1"/>
  <c r="P146" i="101" s="1"/>
  <c r="O146" i="101" a="1"/>
  <c r="O146" i="101" s="1"/>
  <c r="N146" i="101" a="1"/>
  <c r="N146" i="101" s="1"/>
  <c r="M146" i="101" a="1"/>
  <c r="M146" i="101" s="1"/>
  <c r="L146" i="101" a="1"/>
  <c r="L146" i="101" s="1"/>
  <c r="K146" i="101" a="1"/>
  <c r="K146" i="101" s="1"/>
  <c r="J146" i="101" a="1"/>
  <c r="J146" i="101" s="1"/>
  <c r="I146" i="101" a="1"/>
  <c r="I146" i="101" s="1"/>
  <c r="H146" i="101" a="1"/>
  <c r="H146" i="101" s="1"/>
  <c r="G146" i="101" a="1"/>
  <c r="G146" i="101" s="1"/>
  <c r="F146" i="101" a="1"/>
  <c r="F146" i="101" s="1"/>
  <c r="E146" i="101" a="1"/>
  <c r="E146" i="101" s="1"/>
  <c r="D146" i="101" a="1"/>
  <c r="D146" i="101" s="1"/>
  <c r="BV144" i="101" a="1"/>
  <c r="BV144" i="101" s="1"/>
  <c r="BU144" i="101" a="1"/>
  <c r="BU144" i="101" s="1"/>
  <c r="BT144" i="101" a="1"/>
  <c r="BT144" i="101" s="1"/>
  <c r="BS144" i="101" a="1"/>
  <c r="BS144" i="101" s="1"/>
  <c r="BR144" i="101" a="1"/>
  <c r="BR144" i="101" s="1"/>
  <c r="BQ144" i="101" a="1"/>
  <c r="BQ144" i="101" s="1"/>
  <c r="BP144" i="101" a="1"/>
  <c r="BP144" i="101" s="1"/>
  <c r="BO144" i="101" a="1"/>
  <c r="BO144" i="101" s="1"/>
  <c r="BN144" i="101" a="1"/>
  <c r="BN144" i="101" s="1"/>
  <c r="BM144" i="101" a="1"/>
  <c r="BM144" i="101" s="1"/>
  <c r="BL144" i="101" a="1"/>
  <c r="BL144" i="101" s="1"/>
  <c r="BK144" i="101" a="1"/>
  <c r="BK144" i="101" s="1"/>
  <c r="BJ144" i="101" a="1"/>
  <c r="BJ144" i="101" s="1"/>
  <c r="BI144" i="101" a="1"/>
  <c r="BI144" i="101" s="1"/>
  <c r="BH144" i="101" a="1"/>
  <c r="BH144" i="101" s="1"/>
  <c r="BG144" i="101" a="1"/>
  <c r="BG144" i="101" s="1"/>
  <c r="BF144" i="101" a="1"/>
  <c r="BF144" i="101" s="1"/>
  <c r="BE144" i="101" a="1"/>
  <c r="BE144" i="101" s="1"/>
  <c r="BD144" i="101" a="1"/>
  <c r="BD144" i="101" s="1"/>
  <c r="BC144" i="101" a="1"/>
  <c r="BC144" i="101" s="1"/>
  <c r="BB144" i="101" a="1"/>
  <c r="BB144" i="101" s="1"/>
  <c r="BA144" i="101" a="1"/>
  <c r="BA144" i="101" s="1"/>
  <c r="AZ144" i="101" a="1"/>
  <c r="AZ144" i="101" s="1"/>
  <c r="AY144" i="101" a="1"/>
  <c r="AY144" i="101" s="1"/>
  <c r="AX144" i="101" a="1"/>
  <c r="AX144" i="101" s="1"/>
  <c r="AW144" i="101" a="1"/>
  <c r="AW144" i="101" s="1"/>
  <c r="AV144" i="101" a="1"/>
  <c r="AV144" i="101" s="1"/>
  <c r="AU144" i="101" a="1"/>
  <c r="AU144" i="101" s="1"/>
  <c r="AT144" i="101" a="1"/>
  <c r="AT144" i="101" s="1"/>
  <c r="AS144" i="101" a="1"/>
  <c r="AS144" i="101" s="1"/>
  <c r="AR144" i="101" a="1"/>
  <c r="AR144" i="101" s="1"/>
  <c r="AQ144" i="101" a="1"/>
  <c r="AQ144" i="101" s="1"/>
  <c r="AP144" i="101" a="1"/>
  <c r="AP144" i="101" s="1"/>
  <c r="AO144" i="101" a="1"/>
  <c r="AO144" i="101" s="1"/>
  <c r="AN144" i="101" a="1"/>
  <c r="AN144" i="101" s="1"/>
  <c r="AM144" i="101" a="1"/>
  <c r="AM144" i="101" s="1"/>
  <c r="AL144" i="101" a="1"/>
  <c r="AL144" i="101" s="1"/>
  <c r="AK144" i="101" a="1"/>
  <c r="AK144" i="101" s="1"/>
  <c r="AJ144" i="101" a="1"/>
  <c r="AJ144" i="101" s="1"/>
  <c r="AI144" i="101" a="1"/>
  <c r="AI144" i="101" s="1"/>
  <c r="AH144" i="101" a="1"/>
  <c r="AH144" i="101" s="1"/>
  <c r="AG144" i="101" a="1"/>
  <c r="AG144" i="101" s="1"/>
  <c r="AF144" i="101" a="1"/>
  <c r="AF144" i="101" s="1"/>
  <c r="AE144" i="101" a="1"/>
  <c r="AE144" i="101" s="1"/>
  <c r="AD144" i="101" a="1"/>
  <c r="AD144" i="101" s="1"/>
  <c r="AC144" i="101" a="1"/>
  <c r="AC144" i="101" s="1"/>
  <c r="AB144" i="101" a="1"/>
  <c r="AB144" i="101" s="1"/>
  <c r="AA144" i="101" a="1"/>
  <c r="AA144" i="101" s="1"/>
  <c r="Z144" i="101" a="1"/>
  <c r="Z144" i="101" s="1"/>
  <c r="Y144" i="101" a="1"/>
  <c r="Y144" i="101" s="1"/>
  <c r="X144" i="101" a="1"/>
  <c r="X144" i="101" s="1"/>
  <c r="W144" i="101" a="1"/>
  <c r="W144" i="101" s="1"/>
  <c r="V144" i="101" a="1"/>
  <c r="V144" i="101" s="1"/>
  <c r="U144" i="101" a="1"/>
  <c r="U144" i="101" s="1"/>
  <c r="T144" i="101" a="1"/>
  <c r="T144" i="101" s="1"/>
  <c r="S144" i="101" a="1"/>
  <c r="S144" i="101" s="1"/>
  <c r="R144" i="101" a="1"/>
  <c r="R144" i="101" s="1"/>
  <c r="Q144" i="101" a="1"/>
  <c r="Q144" i="101" s="1"/>
  <c r="P144" i="101" a="1"/>
  <c r="P144" i="101" s="1"/>
  <c r="O144" i="101" a="1"/>
  <c r="O144" i="101" s="1"/>
  <c r="N144" i="101" a="1"/>
  <c r="N144" i="101" s="1"/>
  <c r="M144" i="101" a="1"/>
  <c r="M144" i="101" s="1"/>
  <c r="L144" i="101" a="1"/>
  <c r="L144" i="101" s="1"/>
  <c r="K144" i="101" a="1"/>
  <c r="K144" i="101" s="1"/>
  <c r="J144" i="101" a="1"/>
  <c r="J144" i="101" s="1"/>
  <c r="I144" i="101" a="1"/>
  <c r="I144" i="101" s="1"/>
  <c r="H144" i="101" a="1"/>
  <c r="H144" i="101" s="1"/>
  <c r="G144" i="101" a="1"/>
  <c r="G144" i="101" s="1"/>
  <c r="F144" i="101" a="1"/>
  <c r="F144" i="101" s="1"/>
  <c r="E144" i="101" a="1"/>
  <c r="E144" i="101" s="1"/>
  <c r="D144" i="101" a="1"/>
  <c r="D144" i="101" s="1"/>
  <c r="BV143" i="101" a="1"/>
  <c r="BV143" i="101" s="1"/>
  <c r="BU143" i="101" a="1"/>
  <c r="BU143" i="101" s="1"/>
  <c r="BT143" i="101" a="1"/>
  <c r="BT143" i="101" s="1"/>
  <c r="BS143" i="101" a="1"/>
  <c r="BS143" i="101" s="1"/>
  <c r="BR143" i="101" a="1"/>
  <c r="BR143" i="101" s="1"/>
  <c r="BQ143" i="101" a="1"/>
  <c r="BQ143" i="101" s="1"/>
  <c r="BP143" i="101" a="1"/>
  <c r="BP143" i="101" s="1"/>
  <c r="BO143" i="101" a="1"/>
  <c r="BO143" i="101" s="1"/>
  <c r="BN143" i="101" a="1"/>
  <c r="BN143" i="101" s="1"/>
  <c r="BM143" i="101" a="1"/>
  <c r="BM143" i="101" s="1"/>
  <c r="BL143" i="101" a="1"/>
  <c r="BL143" i="101" s="1"/>
  <c r="BK143" i="101" a="1"/>
  <c r="BK143" i="101" s="1"/>
  <c r="BJ143" i="101" a="1"/>
  <c r="BJ143" i="101" s="1"/>
  <c r="BI143" i="101" a="1"/>
  <c r="BI143" i="101" s="1"/>
  <c r="BH143" i="101" a="1"/>
  <c r="BH143" i="101" s="1"/>
  <c r="BG143" i="101" a="1"/>
  <c r="BG143" i="101" s="1"/>
  <c r="BF143" i="101" a="1"/>
  <c r="BF143" i="101" s="1"/>
  <c r="BE143" i="101" a="1"/>
  <c r="BE143" i="101" s="1"/>
  <c r="BD143" i="101" a="1"/>
  <c r="BD143" i="101" s="1"/>
  <c r="BC143" i="101" a="1"/>
  <c r="BC143" i="101" s="1"/>
  <c r="BB143" i="101" a="1"/>
  <c r="BB143" i="101" s="1"/>
  <c r="BA143" i="101" a="1"/>
  <c r="BA143" i="101" s="1"/>
  <c r="AZ143" i="101" a="1"/>
  <c r="AZ143" i="101" s="1"/>
  <c r="AY143" i="101" a="1"/>
  <c r="AY143" i="101" s="1"/>
  <c r="AX143" i="101" a="1"/>
  <c r="AX143" i="101" s="1"/>
  <c r="AW143" i="101" a="1"/>
  <c r="AW143" i="101" s="1"/>
  <c r="AV143" i="101" a="1"/>
  <c r="AV143" i="101" s="1"/>
  <c r="AU143" i="101" a="1"/>
  <c r="AU143" i="101" s="1"/>
  <c r="AT143" i="101" a="1"/>
  <c r="AT143" i="101" s="1"/>
  <c r="AS143" i="101" a="1"/>
  <c r="AS143" i="101" s="1"/>
  <c r="AR143" i="101" a="1"/>
  <c r="AR143" i="101" s="1"/>
  <c r="AQ143" i="101" a="1"/>
  <c r="AQ143" i="101" s="1"/>
  <c r="AP143" i="101" a="1"/>
  <c r="AP143" i="101" s="1"/>
  <c r="AO143" i="101" a="1"/>
  <c r="AO143" i="101" s="1"/>
  <c r="AN143" i="101" a="1"/>
  <c r="AN143" i="101" s="1"/>
  <c r="AM143" i="101" a="1"/>
  <c r="AM143" i="101" s="1"/>
  <c r="AL143" i="101" a="1"/>
  <c r="AL143" i="101" s="1"/>
  <c r="AK143" i="101" a="1"/>
  <c r="AK143" i="101" s="1"/>
  <c r="AJ143" i="101" a="1"/>
  <c r="AJ143" i="101" s="1"/>
  <c r="AI143" i="101" a="1"/>
  <c r="AI143" i="101" s="1"/>
  <c r="AH143" i="101" a="1"/>
  <c r="AH143" i="101" s="1"/>
  <c r="AG143" i="101" a="1"/>
  <c r="AG143" i="101" s="1"/>
  <c r="AF143" i="101" a="1"/>
  <c r="AF143" i="101" s="1"/>
  <c r="AE143" i="101" a="1"/>
  <c r="AE143" i="101" s="1"/>
  <c r="AD143" i="101" a="1"/>
  <c r="AD143" i="101" s="1"/>
  <c r="AC143" i="101" a="1"/>
  <c r="AC143" i="101" s="1"/>
  <c r="AB143" i="101" a="1"/>
  <c r="AB143" i="101" s="1"/>
  <c r="AA143" i="101" a="1"/>
  <c r="AA143" i="101" s="1"/>
  <c r="Z143" i="101" a="1"/>
  <c r="Z143" i="101" s="1"/>
  <c r="Y143" i="101" a="1"/>
  <c r="Y143" i="101" s="1"/>
  <c r="X143" i="101" a="1"/>
  <c r="X143" i="101" s="1"/>
  <c r="W143" i="101" a="1"/>
  <c r="W143" i="101" s="1"/>
  <c r="V143" i="101" a="1"/>
  <c r="V143" i="101" s="1"/>
  <c r="U143" i="101" a="1"/>
  <c r="U143" i="101" s="1"/>
  <c r="T143" i="101" a="1"/>
  <c r="T143" i="101" s="1"/>
  <c r="S143" i="101" a="1"/>
  <c r="S143" i="101" s="1"/>
  <c r="R143" i="101" a="1"/>
  <c r="R143" i="101" s="1"/>
  <c r="Q143" i="101" a="1"/>
  <c r="Q143" i="101" s="1"/>
  <c r="P143" i="101" a="1"/>
  <c r="P143" i="101" s="1"/>
  <c r="O143" i="101" a="1"/>
  <c r="O143" i="101" s="1"/>
  <c r="N143" i="101" a="1"/>
  <c r="N143" i="101" s="1"/>
  <c r="M143" i="101" a="1"/>
  <c r="M143" i="101" s="1"/>
  <c r="L143" i="101" a="1"/>
  <c r="L143" i="101" s="1"/>
  <c r="K143" i="101" a="1"/>
  <c r="K143" i="101" s="1"/>
  <c r="J143" i="101" a="1"/>
  <c r="J143" i="101" s="1"/>
  <c r="I143" i="101" a="1"/>
  <c r="I143" i="101" s="1"/>
  <c r="H143" i="101" a="1"/>
  <c r="H143" i="101" s="1"/>
  <c r="G143" i="101" a="1"/>
  <c r="G143" i="101" s="1"/>
  <c r="F143" i="101" a="1"/>
  <c r="F143" i="101" s="1"/>
  <c r="E143" i="101" a="1"/>
  <c r="E143" i="101" s="1"/>
  <c r="D143" i="101" a="1"/>
  <c r="D143" i="101" s="1"/>
  <c r="BV142" i="101" a="1"/>
  <c r="BV142" i="101" s="1"/>
  <c r="BU142" i="101" a="1"/>
  <c r="BU142" i="101" s="1"/>
  <c r="BT142" i="101" a="1"/>
  <c r="BT142" i="101" s="1"/>
  <c r="BS142" i="101" a="1"/>
  <c r="BS142" i="101" s="1"/>
  <c r="BR142" i="101" a="1"/>
  <c r="BR142" i="101" s="1"/>
  <c r="BQ142" i="101" a="1"/>
  <c r="BQ142" i="101" s="1"/>
  <c r="BP142" i="101" a="1"/>
  <c r="BP142" i="101" s="1"/>
  <c r="BO142" i="101" a="1"/>
  <c r="BO142" i="101" s="1"/>
  <c r="BN142" i="101" a="1"/>
  <c r="BN142" i="101" s="1"/>
  <c r="BM142" i="101" a="1"/>
  <c r="BM142" i="101" s="1"/>
  <c r="BL142" i="101" a="1"/>
  <c r="BL142" i="101" s="1"/>
  <c r="BK142" i="101" a="1"/>
  <c r="BK142" i="101" s="1"/>
  <c r="BJ142" i="101" a="1"/>
  <c r="BJ142" i="101" s="1"/>
  <c r="BI142" i="101" a="1"/>
  <c r="BI142" i="101" s="1"/>
  <c r="BH142" i="101" a="1"/>
  <c r="BH142" i="101" s="1"/>
  <c r="BG142" i="101" a="1"/>
  <c r="BG142" i="101" s="1"/>
  <c r="BF142" i="101" a="1"/>
  <c r="BF142" i="101" s="1"/>
  <c r="BE142" i="101" a="1"/>
  <c r="BE142" i="101" s="1"/>
  <c r="BD142" i="101" a="1"/>
  <c r="BD142" i="101" s="1"/>
  <c r="BC142" i="101" a="1"/>
  <c r="BC142" i="101" s="1"/>
  <c r="BB142" i="101" a="1"/>
  <c r="BB142" i="101" s="1"/>
  <c r="BA142" i="101" a="1"/>
  <c r="BA142" i="101" s="1"/>
  <c r="AZ142" i="101" a="1"/>
  <c r="AZ142" i="101" s="1"/>
  <c r="AY142" i="101" a="1"/>
  <c r="AY142" i="101" s="1"/>
  <c r="AX142" i="101" a="1"/>
  <c r="AX142" i="101" s="1"/>
  <c r="AW142" i="101" a="1"/>
  <c r="AW142" i="101" s="1"/>
  <c r="AV142" i="101" a="1"/>
  <c r="AV142" i="101" s="1"/>
  <c r="AU142" i="101" a="1"/>
  <c r="AU142" i="101" s="1"/>
  <c r="AT142" i="101" a="1"/>
  <c r="AT142" i="101" s="1"/>
  <c r="AS142" i="101" a="1"/>
  <c r="AS142" i="101" s="1"/>
  <c r="AR142" i="101" a="1"/>
  <c r="AR142" i="101" s="1"/>
  <c r="AQ142" i="101" a="1"/>
  <c r="AQ142" i="101" s="1"/>
  <c r="AP142" i="101" a="1"/>
  <c r="AP142" i="101" s="1"/>
  <c r="AO142" i="101" a="1"/>
  <c r="AO142" i="101" s="1"/>
  <c r="AN142" i="101" a="1"/>
  <c r="AN142" i="101" s="1"/>
  <c r="AM142" i="101" a="1"/>
  <c r="AM142" i="101" s="1"/>
  <c r="AL142" i="101" a="1"/>
  <c r="AL142" i="101" s="1"/>
  <c r="AK142" i="101" a="1"/>
  <c r="AK142" i="101" s="1"/>
  <c r="AJ142" i="101" a="1"/>
  <c r="AJ142" i="101" s="1"/>
  <c r="AI142" i="101" a="1"/>
  <c r="AI142" i="101" s="1"/>
  <c r="AH142" i="101" a="1"/>
  <c r="AH142" i="101" s="1"/>
  <c r="AG142" i="101" a="1"/>
  <c r="AG142" i="101" s="1"/>
  <c r="AF142" i="101" a="1"/>
  <c r="AF142" i="101" s="1"/>
  <c r="AE142" i="101" a="1"/>
  <c r="AE142" i="101" s="1"/>
  <c r="AD142" i="101" a="1"/>
  <c r="AD142" i="101" s="1"/>
  <c r="AC142" i="101" a="1"/>
  <c r="AC142" i="101" s="1"/>
  <c r="AB142" i="101" a="1"/>
  <c r="AB142" i="101" s="1"/>
  <c r="AA142" i="101" a="1"/>
  <c r="AA142" i="101" s="1"/>
  <c r="Z142" i="101" a="1"/>
  <c r="Z142" i="101" s="1"/>
  <c r="Y142" i="101" a="1"/>
  <c r="Y142" i="101" s="1"/>
  <c r="X142" i="101" a="1"/>
  <c r="X142" i="101" s="1"/>
  <c r="W142" i="101" a="1"/>
  <c r="W142" i="101" s="1"/>
  <c r="V142" i="101" a="1"/>
  <c r="V142" i="101" s="1"/>
  <c r="U142" i="101" a="1"/>
  <c r="U142" i="101" s="1"/>
  <c r="T142" i="101" a="1"/>
  <c r="T142" i="101" s="1"/>
  <c r="S142" i="101" a="1"/>
  <c r="S142" i="101" s="1"/>
  <c r="R142" i="101" a="1"/>
  <c r="R142" i="101" s="1"/>
  <c r="Q142" i="101" a="1"/>
  <c r="Q142" i="101" s="1"/>
  <c r="P142" i="101" a="1"/>
  <c r="P142" i="101" s="1"/>
  <c r="O142" i="101" a="1"/>
  <c r="O142" i="101" s="1"/>
  <c r="N142" i="101" a="1"/>
  <c r="N142" i="101" s="1"/>
  <c r="M142" i="101" a="1"/>
  <c r="M142" i="101" s="1"/>
  <c r="L142" i="101" a="1"/>
  <c r="L142" i="101" s="1"/>
  <c r="K142" i="101" a="1"/>
  <c r="K142" i="101" s="1"/>
  <c r="J142" i="101" a="1"/>
  <c r="J142" i="101" s="1"/>
  <c r="I142" i="101" a="1"/>
  <c r="I142" i="101" s="1"/>
  <c r="H142" i="101" a="1"/>
  <c r="H142" i="101" s="1"/>
  <c r="G142" i="101" a="1"/>
  <c r="G142" i="101" s="1"/>
  <c r="F142" i="101" a="1"/>
  <c r="F142" i="101" s="1"/>
  <c r="E142" i="101" a="1"/>
  <c r="E142" i="101" s="1"/>
  <c r="D142" i="101" a="1"/>
  <c r="D142" i="101" s="1"/>
  <c r="BV141" i="101" a="1"/>
  <c r="BV141" i="101" s="1"/>
  <c r="BU141" i="101" a="1"/>
  <c r="BU141" i="101" s="1"/>
  <c r="BT141" i="101" a="1"/>
  <c r="BT141" i="101" s="1"/>
  <c r="BS141" i="101" a="1"/>
  <c r="BS141" i="101" s="1"/>
  <c r="BR141" i="101" a="1"/>
  <c r="BR141" i="101" s="1"/>
  <c r="BQ141" i="101" a="1"/>
  <c r="BQ141" i="101" s="1"/>
  <c r="BP141" i="101" a="1"/>
  <c r="BP141" i="101" s="1"/>
  <c r="BO141" i="101" a="1"/>
  <c r="BO141" i="101" s="1"/>
  <c r="BN141" i="101" a="1"/>
  <c r="BN141" i="101" s="1"/>
  <c r="BM141" i="101" a="1"/>
  <c r="BM141" i="101" s="1"/>
  <c r="BL141" i="101" a="1"/>
  <c r="BL141" i="101" s="1"/>
  <c r="BK141" i="101" a="1"/>
  <c r="BK141" i="101" s="1"/>
  <c r="BJ141" i="101" a="1"/>
  <c r="BJ141" i="101" s="1"/>
  <c r="BI141" i="101" a="1"/>
  <c r="BI141" i="101" s="1"/>
  <c r="BH141" i="101" a="1"/>
  <c r="BH141" i="101" s="1"/>
  <c r="BG141" i="101" a="1"/>
  <c r="BG141" i="101" s="1"/>
  <c r="BF141" i="101" a="1"/>
  <c r="BF141" i="101" s="1"/>
  <c r="BE141" i="101" a="1"/>
  <c r="BE141" i="101" s="1"/>
  <c r="BD141" i="101" a="1"/>
  <c r="BD141" i="101" s="1"/>
  <c r="BC141" i="101" a="1"/>
  <c r="BC141" i="101" s="1"/>
  <c r="BB141" i="101" a="1"/>
  <c r="BB141" i="101" s="1"/>
  <c r="BA141" i="101" a="1"/>
  <c r="BA141" i="101" s="1"/>
  <c r="AZ141" i="101" a="1"/>
  <c r="AZ141" i="101" s="1"/>
  <c r="AY141" i="101" a="1"/>
  <c r="AY141" i="101" s="1"/>
  <c r="AX141" i="101" a="1"/>
  <c r="AX141" i="101" s="1"/>
  <c r="AW141" i="101" a="1"/>
  <c r="AW141" i="101" s="1"/>
  <c r="AV141" i="101" a="1"/>
  <c r="AV141" i="101" s="1"/>
  <c r="AU141" i="101" a="1"/>
  <c r="AU141" i="101" s="1"/>
  <c r="AT141" i="101" a="1"/>
  <c r="AT141" i="101" s="1"/>
  <c r="AS141" i="101" a="1"/>
  <c r="AS141" i="101" s="1"/>
  <c r="AR141" i="101" a="1"/>
  <c r="AR141" i="101" s="1"/>
  <c r="AQ141" i="101" a="1"/>
  <c r="AQ141" i="101" s="1"/>
  <c r="AP141" i="101" a="1"/>
  <c r="AP141" i="101" s="1"/>
  <c r="AO141" i="101" a="1"/>
  <c r="AO141" i="101" s="1"/>
  <c r="AN141" i="101" a="1"/>
  <c r="AN141" i="101" s="1"/>
  <c r="AM141" i="101" a="1"/>
  <c r="AM141" i="101" s="1"/>
  <c r="AL141" i="101" a="1"/>
  <c r="AL141" i="101" s="1"/>
  <c r="AK141" i="101" a="1"/>
  <c r="AK141" i="101" s="1"/>
  <c r="AJ141" i="101" a="1"/>
  <c r="AJ141" i="101" s="1"/>
  <c r="AI141" i="101" a="1"/>
  <c r="AI141" i="101" s="1"/>
  <c r="AH141" i="101" a="1"/>
  <c r="AH141" i="101" s="1"/>
  <c r="AG141" i="101" a="1"/>
  <c r="AG141" i="101" s="1"/>
  <c r="AF141" i="101" a="1"/>
  <c r="AF141" i="101" s="1"/>
  <c r="AE141" i="101" a="1"/>
  <c r="AE141" i="101" s="1"/>
  <c r="AD141" i="101" a="1"/>
  <c r="AD141" i="101" s="1"/>
  <c r="AC141" i="101" a="1"/>
  <c r="AC141" i="101" s="1"/>
  <c r="AB141" i="101" a="1"/>
  <c r="AB141" i="101" s="1"/>
  <c r="AA141" i="101" a="1"/>
  <c r="AA141" i="101" s="1"/>
  <c r="Z141" i="101" a="1"/>
  <c r="Z141" i="101" s="1"/>
  <c r="Y141" i="101" a="1"/>
  <c r="Y141" i="101" s="1"/>
  <c r="X141" i="101" a="1"/>
  <c r="X141" i="101" s="1"/>
  <c r="W141" i="101" a="1"/>
  <c r="W141" i="101" s="1"/>
  <c r="V141" i="101" a="1"/>
  <c r="V141" i="101" s="1"/>
  <c r="U141" i="101" a="1"/>
  <c r="U141" i="101" s="1"/>
  <c r="T141" i="101" a="1"/>
  <c r="T141" i="101" s="1"/>
  <c r="S141" i="101" a="1"/>
  <c r="S141" i="101" s="1"/>
  <c r="R141" i="101" a="1"/>
  <c r="R141" i="101" s="1"/>
  <c r="Q141" i="101" a="1"/>
  <c r="Q141" i="101" s="1"/>
  <c r="P141" i="101" a="1"/>
  <c r="P141" i="101" s="1"/>
  <c r="O141" i="101" a="1"/>
  <c r="O141" i="101" s="1"/>
  <c r="N141" i="101" a="1"/>
  <c r="N141" i="101" s="1"/>
  <c r="M141" i="101" a="1"/>
  <c r="M141" i="101" s="1"/>
  <c r="L141" i="101" a="1"/>
  <c r="L141" i="101" s="1"/>
  <c r="K141" i="101" a="1"/>
  <c r="K141" i="101" s="1"/>
  <c r="J141" i="101" a="1"/>
  <c r="J141" i="101" s="1"/>
  <c r="I141" i="101" a="1"/>
  <c r="I141" i="101" s="1"/>
  <c r="H141" i="101" a="1"/>
  <c r="H141" i="101" s="1"/>
  <c r="G141" i="101" a="1"/>
  <c r="G141" i="101" s="1"/>
  <c r="F141" i="101" a="1"/>
  <c r="F141" i="101" s="1"/>
  <c r="E141" i="101" a="1"/>
  <c r="E141" i="101" s="1"/>
  <c r="D141" i="101" a="1"/>
  <c r="D141" i="101" s="1"/>
  <c r="BV140" i="101" a="1"/>
  <c r="BV140" i="101" s="1"/>
  <c r="BU140" i="101" a="1"/>
  <c r="BU140" i="101" s="1"/>
  <c r="BT140" i="101" a="1"/>
  <c r="BT140" i="101" s="1"/>
  <c r="BS140" i="101" a="1"/>
  <c r="BS140" i="101" s="1"/>
  <c r="BR140" i="101" a="1"/>
  <c r="BR140" i="101" s="1"/>
  <c r="BQ140" i="101" a="1"/>
  <c r="BQ140" i="101" s="1"/>
  <c r="BP140" i="101" a="1"/>
  <c r="BP140" i="101" s="1"/>
  <c r="BO140" i="101" a="1"/>
  <c r="BO140" i="101" s="1"/>
  <c r="BN140" i="101" a="1"/>
  <c r="BN140" i="101" s="1"/>
  <c r="BM140" i="101" a="1"/>
  <c r="BM140" i="101" s="1"/>
  <c r="BL140" i="101" a="1"/>
  <c r="BL140" i="101" s="1"/>
  <c r="BK140" i="101" a="1"/>
  <c r="BK140" i="101" s="1"/>
  <c r="BJ140" i="101" a="1"/>
  <c r="BJ140" i="101" s="1"/>
  <c r="BI140" i="101" a="1"/>
  <c r="BI140" i="101" s="1"/>
  <c r="BH140" i="101" a="1"/>
  <c r="BH140" i="101" s="1"/>
  <c r="BG140" i="101" a="1"/>
  <c r="BG140" i="101" s="1"/>
  <c r="BF140" i="101" a="1"/>
  <c r="BF140" i="101" s="1"/>
  <c r="BE140" i="101" a="1"/>
  <c r="BE140" i="101" s="1"/>
  <c r="BD140" i="101" a="1"/>
  <c r="BD140" i="101" s="1"/>
  <c r="BC140" i="101" a="1"/>
  <c r="BC140" i="101" s="1"/>
  <c r="BB140" i="101" a="1"/>
  <c r="BB140" i="101" s="1"/>
  <c r="BA140" i="101" a="1"/>
  <c r="BA140" i="101" s="1"/>
  <c r="AZ140" i="101" a="1"/>
  <c r="AZ140" i="101" s="1"/>
  <c r="AY140" i="101" a="1"/>
  <c r="AY140" i="101" s="1"/>
  <c r="AX140" i="101" a="1"/>
  <c r="AX140" i="101" s="1"/>
  <c r="AW140" i="101" a="1"/>
  <c r="AW140" i="101" s="1"/>
  <c r="AV140" i="101" a="1"/>
  <c r="AV140" i="101" s="1"/>
  <c r="AU140" i="101" a="1"/>
  <c r="AU140" i="101" s="1"/>
  <c r="AT140" i="101" a="1"/>
  <c r="AT140" i="101" s="1"/>
  <c r="AS140" i="101" a="1"/>
  <c r="AS140" i="101" s="1"/>
  <c r="AR140" i="101" a="1"/>
  <c r="AR140" i="101" s="1"/>
  <c r="AQ140" i="101" a="1"/>
  <c r="AQ140" i="101" s="1"/>
  <c r="AP140" i="101" a="1"/>
  <c r="AP140" i="101" s="1"/>
  <c r="AO140" i="101" a="1"/>
  <c r="AO140" i="101" s="1"/>
  <c r="AN140" i="101" a="1"/>
  <c r="AN140" i="101" s="1"/>
  <c r="AM140" i="101" a="1"/>
  <c r="AM140" i="101" s="1"/>
  <c r="AL140" i="101" a="1"/>
  <c r="AL140" i="101" s="1"/>
  <c r="AK140" i="101" a="1"/>
  <c r="AK140" i="101" s="1"/>
  <c r="AJ140" i="101" a="1"/>
  <c r="AJ140" i="101" s="1"/>
  <c r="AI140" i="101" a="1"/>
  <c r="AI140" i="101" s="1"/>
  <c r="AH140" i="101" a="1"/>
  <c r="AH140" i="101" s="1"/>
  <c r="AG140" i="101" a="1"/>
  <c r="AG140" i="101" s="1"/>
  <c r="AF140" i="101" a="1"/>
  <c r="AF140" i="101" s="1"/>
  <c r="AE140" i="101" a="1"/>
  <c r="AE140" i="101" s="1"/>
  <c r="AD140" i="101" a="1"/>
  <c r="AD140" i="101" s="1"/>
  <c r="AC140" i="101" a="1"/>
  <c r="AC140" i="101" s="1"/>
  <c r="AB140" i="101" a="1"/>
  <c r="AB140" i="101" s="1"/>
  <c r="AA140" i="101" a="1"/>
  <c r="AA140" i="101" s="1"/>
  <c r="Z140" i="101" a="1"/>
  <c r="Z140" i="101" s="1"/>
  <c r="Y140" i="101" a="1"/>
  <c r="Y140" i="101" s="1"/>
  <c r="X140" i="101" a="1"/>
  <c r="X140" i="101" s="1"/>
  <c r="W140" i="101" a="1"/>
  <c r="W140" i="101" s="1"/>
  <c r="V140" i="101" a="1"/>
  <c r="V140" i="101" s="1"/>
  <c r="U140" i="101" a="1"/>
  <c r="U140" i="101" s="1"/>
  <c r="T140" i="101" a="1"/>
  <c r="T140" i="101" s="1"/>
  <c r="S140" i="101" a="1"/>
  <c r="S140" i="101" s="1"/>
  <c r="R140" i="101" a="1"/>
  <c r="R140" i="101" s="1"/>
  <c r="Q140" i="101" a="1"/>
  <c r="Q140" i="101" s="1"/>
  <c r="P140" i="101" a="1"/>
  <c r="P140" i="101" s="1"/>
  <c r="O140" i="101" a="1"/>
  <c r="O140" i="101" s="1"/>
  <c r="N140" i="101" a="1"/>
  <c r="N140" i="101" s="1"/>
  <c r="M140" i="101" a="1"/>
  <c r="M140" i="101" s="1"/>
  <c r="L140" i="101" a="1"/>
  <c r="L140" i="101" s="1"/>
  <c r="K140" i="101" a="1"/>
  <c r="K140" i="101" s="1"/>
  <c r="J140" i="101" a="1"/>
  <c r="J140" i="101" s="1"/>
  <c r="I140" i="101" a="1"/>
  <c r="I140" i="101" s="1"/>
  <c r="H140" i="101" a="1"/>
  <c r="H140" i="101" s="1"/>
  <c r="G140" i="101" a="1"/>
  <c r="G140" i="101" s="1"/>
  <c r="F140" i="101" a="1"/>
  <c r="F140" i="101" s="1"/>
  <c r="E140" i="101" a="1"/>
  <c r="E140" i="101" s="1"/>
  <c r="D140" i="101" a="1"/>
  <c r="D140" i="101" s="1"/>
  <c r="BV139" i="101" a="1"/>
  <c r="BV139" i="101" s="1"/>
  <c r="BU139" i="101" a="1"/>
  <c r="BU139" i="101" s="1"/>
  <c r="BT139" i="101" a="1"/>
  <c r="BT139" i="101" s="1"/>
  <c r="BS139" i="101" a="1"/>
  <c r="BS139" i="101" s="1"/>
  <c r="BR139" i="101" a="1"/>
  <c r="BR139" i="101" s="1"/>
  <c r="BQ139" i="101" a="1"/>
  <c r="BQ139" i="101" s="1"/>
  <c r="BP139" i="101" a="1"/>
  <c r="BP139" i="101" s="1"/>
  <c r="BO139" i="101" a="1"/>
  <c r="BO139" i="101" s="1"/>
  <c r="BN139" i="101" a="1"/>
  <c r="BN139" i="101" s="1"/>
  <c r="BM139" i="101" a="1"/>
  <c r="BM139" i="101" s="1"/>
  <c r="BL139" i="101" a="1"/>
  <c r="BL139" i="101" s="1"/>
  <c r="BK139" i="101" a="1"/>
  <c r="BK139" i="101" s="1"/>
  <c r="BJ139" i="101" a="1"/>
  <c r="BJ139" i="101" s="1"/>
  <c r="BI139" i="101" a="1"/>
  <c r="BI139" i="101" s="1"/>
  <c r="BH139" i="101" a="1"/>
  <c r="BH139" i="101" s="1"/>
  <c r="BG139" i="101" a="1"/>
  <c r="BG139" i="101" s="1"/>
  <c r="BF139" i="101" a="1"/>
  <c r="BF139" i="101" s="1"/>
  <c r="BE139" i="101" a="1"/>
  <c r="BE139" i="101" s="1"/>
  <c r="BD139" i="101" a="1"/>
  <c r="BD139" i="101" s="1"/>
  <c r="BC139" i="101" a="1"/>
  <c r="BC139" i="101" s="1"/>
  <c r="BB139" i="101" a="1"/>
  <c r="BB139" i="101" s="1"/>
  <c r="BA139" i="101" a="1"/>
  <c r="BA139" i="101" s="1"/>
  <c r="AZ139" i="101" a="1"/>
  <c r="AZ139" i="101" s="1"/>
  <c r="AY139" i="101" a="1"/>
  <c r="AY139" i="101" s="1"/>
  <c r="AX139" i="101" a="1"/>
  <c r="AX139" i="101" s="1"/>
  <c r="AW139" i="101" a="1"/>
  <c r="AW139" i="101" s="1"/>
  <c r="AV139" i="101" a="1"/>
  <c r="AV139" i="101" s="1"/>
  <c r="AU139" i="101" a="1"/>
  <c r="AU139" i="101" s="1"/>
  <c r="AT139" i="101" a="1"/>
  <c r="AT139" i="101" s="1"/>
  <c r="AS139" i="101" a="1"/>
  <c r="AS139" i="101" s="1"/>
  <c r="AR139" i="101" a="1"/>
  <c r="AR139" i="101" s="1"/>
  <c r="AQ139" i="101" a="1"/>
  <c r="AQ139" i="101" s="1"/>
  <c r="AP139" i="101" a="1"/>
  <c r="AP139" i="101" s="1"/>
  <c r="AO139" i="101" a="1"/>
  <c r="AO139" i="101" s="1"/>
  <c r="AN139" i="101" a="1"/>
  <c r="AN139" i="101" s="1"/>
  <c r="AM139" i="101" a="1"/>
  <c r="AM139" i="101" s="1"/>
  <c r="AL139" i="101" a="1"/>
  <c r="AL139" i="101" s="1"/>
  <c r="AK139" i="101" a="1"/>
  <c r="AK139" i="101" s="1"/>
  <c r="AJ139" i="101" a="1"/>
  <c r="AJ139" i="101" s="1"/>
  <c r="AI139" i="101" a="1"/>
  <c r="AI139" i="101" s="1"/>
  <c r="AH139" i="101" a="1"/>
  <c r="AH139" i="101" s="1"/>
  <c r="AG139" i="101" a="1"/>
  <c r="AG139" i="101" s="1"/>
  <c r="AF139" i="101" a="1"/>
  <c r="AF139" i="101" s="1"/>
  <c r="AE139" i="101" a="1"/>
  <c r="AE139" i="101" s="1"/>
  <c r="AD139" i="101" a="1"/>
  <c r="AD139" i="101" s="1"/>
  <c r="AC139" i="101" a="1"/>
  <c r="AC139" i="101" s="1"/>
  <c r="AB139" i="101" a="1"/>
  <c r="AB139" i="101" s="1"/>
  <c r="AA139" i="101" a="1"/>
  <c r="AA139" i="101" s="1"/>
  <c r="Z139" i="101" a="1"/>
  <c r="Z139" i="101" s="1"/>
  <c r="Y139" i="101" a="1"/>
  <c r="Y139" i="101" s="1"/>
  <c r="X139" i="101" a="1"/>
  <c r="X139" i="101" s="1"/>
  <c r="W139" i="101" a="1"/>
  <c r="W139" i="101" s="1"/>
  <c r="V139" i="101" a="1"/>
  <c r="V139" i="101" s="1"/>
  <c r="U139" i="101" a="1"/>
  <c r="U139" i="101" s="1"/>
  <c r="T139" i="101" a="1"/>
  <c r="T139" i="101" s="1"/>
  <c r="S139" i="101" a="1"/>
  <c r="S139" i="101" s="1"/>
  <c r="R139" i="101" a="1"/>
  <c r="R139" i="101" s="1"/>
  <c r="Q139" i="101" a="1"/>
  <c r="Q139" i="101" s="1"/>
  <c r="P139" i="101" a="1"/>
  <c r="P139" i="101" s="1"/>
  <c r="O139" i="101" a="1"/>
  <c r="O139" i="101" s="1"/>
  <c r="N139" i="101" a="1"/>
  <c r="N139" i="101" s="1"/>
  <c r="M139" i="101" a="1"/>
  <c r="M139" i="101" s="1"/>
  <c r="L139" i="101" a="1"/>
  <c r="L139" i="101" s="1"/>
  <c r="K139" i="101" a="1"/>
  <c r="K139" i="101" s="1"/>
  <c r="J139" i="101" a="1"/>
  <c r="J139" i="101" s="1"/>
  <c r="I139" i="101" a="1"/>
  <c r="I139" i="101" s="1"/>
  <c r="H139" i="101" a="1"/>
  <c r="H139" i="101" s="1"/>
  <c r="G139" i="101" a="1"/>
  <c r="G139" i="101" s="1"/>
  <c r="F139" i="101" a="1"/>
  <c r="F139" i="101" s="1"/>
  <c r="E139" i="101" a="1"/>
  <c r="E139" i="101" s="1"/>
  <c r="D139" i="101" a="1"/>
  <c r="D139" i="101" s="1"/>
  <c r="BV138" i="101" a="1"/>
  <c r="BV138" i="101" s="1"/>
  <c r="BU138" i="101" a="1"/>
  <c r="BU138" i="101" s="1"/>
  <c r="BT138" i="101" a="1"/>
  <c r="BT138" i="101" s="1"/>
  <c r="BS138" i="101" a="1"/>
  <c r="BS138" i="101" s="1"/>
  <c r="BR138" i="101" a="1"/>
  <c r="BR138" i="101" s="1"/>
  <c r="BQ138" i="101" a="1"/>
  <c r="BQ138" i="101" s="1"/>
  <c r="BP138" i="101" a="1"/>
  <c r="BP138" i="101" s="1"/>
  <c r="BO138" i="101" a="1"/>
  <c r="BO138" i="101" s="1"/>
  <c r="BN138" i="101" a="1"/>
  <c r="BN138" i="101" s="1"/>
  <c r="BM138" i="101" a="1"/>
  <c r="BM138" i="101" s="1"/>
  <c r="BL138" i="101" a="1"/>
  <c r="BL138" i="101" s="1"/>
  <c r="BK138" i="101" a="1"/>
  <c r="BK138" i="101" s="1"/>
  <c r="BJ138" i="101" a="1"/>
  <c r="BJ138" i="101" s="1"/>
  <c r="BI138" i="101" a="1"/>
  <c r="BI138" i="101" s="1"/>
  <c r="BH138" i="101" a="1"/>
  <c r="BH138" i="101" s="1"/>
  <c r="BG138" i="101" a="1"/>
  <c r="BG138" i="101" s="1"/>
  <c r="BF138" i="101" a="1"/>
  <c r="BF138" i="101" s="1"/>
  <c r="BE138" i="101" a="1"/>
  <c r="BE138" i="101" s="1"/>
  <c r="BD138" i="101" a="1"/>
  <c r="BD138" i="101" s="1"/>
  <c r="BC138" i="101" a="1"/>
  <c r="BC138" i="101" s="1"/>
  <c r="BB138" i="101" a="1"/>
  <c r="BB138" i="101" s="1"/>
  <c r="BA138" i="101" a="1"/>
  <c r="BA138" i="101" s="1"/>
  <c r="AZ138" i="101" a="1"/>
  <c r="AZ138" i="101" s="1"/>
  <c r="AY138" i="101" a="1"/>
  <c r="AY138" i="101" s="1"/>
  <c r="AX138" i="101" a="1"/>
  <c r="AX138" i="101" s="1"/>
  <c r="AW138" i="101" a="1"/>
  <c r="AW138" i="101" s="1"/>
  <c r="AV138" i="101" a="1"/>
  <c r="AV138" i="101" s="1"/>
  <c r="AU138" i="101" a="1"/>
  <c r="AU138" i="101" s="1"/>
  <c r="AT138" i="101" a="1"/>
  <c r="AT138" i="101" s="1"/>
  <c r="AS138" i="101" a="1"/>
  <c r="AS138" i="101" s="1"/>
  <c r="AR138" i="101" a="1"/>
  <c r="AR138" i="101" s="1"/>
  <c r="AQ138" i="101" a="1"/>
  <c r="AQ138" i="101" s="1"/>
  <c r="AP138" i="101" a="1"/>
  <c r="AP138" i="101" s="1"/>
  <c r="AO138" i="101" a="1"/>
  <c r="AO138" i="101" s="1"/>
  <c r="AN138" i="101" a="1"/>
  <c r="AN138" i="101" s="1"/>
  <c r="AM138" i="101" a="1"/>
  <c r="AM138" i="101" s="1"/>
  <c r="AL138" i="101" a="1"/>
  <c r="AL138" i="101" s="1"/>
  <c r="AK138" i="101" a="1"/>
  <c r="AK138" i="101" s="1"/>
  <c r="AJ138" i="101" a="1"/>
  <c r="AJ138" i="101" s="1"/>
  <c r="AI138" i="101" a="1"/>
  <c r="AI138" i="101" s="1"/>
  <c r="AH138" i="101" a="1"/>
  <c r="AH138" i="101" s="1"/>
  <c r="AG138" i="101" a="1"/>
  <c r="AG138" i="101" s="1"/>
  <c r="AF138" i="101" a="1"/>
  <c r="AF138" i="101" s="1"/>
  <c r="AE138" i="101" a="1"/>
  <c r="AE138" i="101" s="1"/>
  <c r="AD138" i="101" a="1"/>
  <c r="AD138" i="101" s="1"/>
  <c r="AC138" i="101" a="1"/>
  <c r="AC138" i="101" s="1"/>
  <c r="AB138" i="101" a="1"/>
  <c r="AB138" i="101" s="1"/>
  <c r="AA138" i="101" a="1"/>
  <c r="AA138" i="101" s="1"/>
  <c r="Z138" i="101" a="1"/>
  <c r="Z138" i="101" s="1"/>
  <c r="Y138" i="101" a="1"/>
  <c r="Y138" i="101" s="1"/>
  <c r="X138" i="101" a="1"/>
  <c r="X138" i="101" s="1"/>
  <c r="W138" i="101" a="1"/>
  <c r="W138" i="101" s="1"/>
  <c r="V138" i="101" a="1"/>
  <c r="V138" i="101" s="1"/>
  <c r="U138" i="101" a="1"/>
  <c r="U138" i="101" s="1"/>
  <c r="T138" i="101" a="1"/>
  <c r="T138" i="101" s="1"/>
  <c r="S138" i="101" a="1"/>
  <c r="S138" i="101" s="1"/>
  <c r="R138" i="101" a="1"/>
  <c r="R138" i="101" s="1"/>
  <c r="Q138" i="101" a="1"/>
  <c r="Q138" i="101" s="1"/>
  <c r="P138" i="101" a="1"/>
  <c r="P138" i="101" s="1"/>
  <c r="O138" i="101" a="1"/>
  <c r="O138" i="101" s="1"/>
  <c r="N138" i="101" a="1"/>
  <c r="N138" i="101" s="1"/>
  <c r="M138" i="101" a="1"/>
  <c r="M138" i="101" s="1"/>
  <c r="L138" i="101" a="1"/>
  <c r="L138" i="101" s="1"/>
  <c r="K138" i="101" a="1"/>
  <c r="K138" i="101" s="1"/>
  <c r="J138" i="101" a="1"/>
  <c r="J138" i="101" s="1"/>
  <c r="I138" i="101" a="1"/>
  <c r="I138" i="101" s="1"/>
  <c r="H138" i="101" a="1"/>
  <c r="H138" i="101" s="1"/>
  <c r="G138" i="101" a="1"/>
  <c r="G138" i="101" s="1"/>
  <c r="F138" i="101" a="1"/>
  <c r="F138" i="101" s="1"/>
  <c r="E138" i="101" a="1"/>
  <c r="E138" i="101" s="1"/>
  <c r="D138" i="101" a="1"/>
  <c r="D138" i="101" s="1"/>
  <c r="BV137" i="101" a="1"/>
  <c r="BV137" i="101" s="1"/>
  <c r="BU137" i="101" a="1"/>
  <c r="BU137" i="101" s="1"/>
  <c r="BT137" i="101" a="1"/>
  <c r="BT137" i="101" s="1"/>
  <c r="BS137" i="101" a="1"/>
  <c r="BS137" i="101" s="1"/>
  <c r="BR137" i="101" a="1"/>
  <c r="BR137" i="101" s="1"/>
  <c r="BQ137" i="101" a="1"/>
  <c r="BQ137" i="101" s="1"/>
  <c r="BP137" i="101" a="1"/>
  <c r="BP137" i="101" s="1"/>
  <c r="BO137" i="101" a="1"/>
  <c r="BO137" i="101" s="1"/>
  <c r="BN137" i="101" a="1"/>
  <c r="BN137" i="101" s="1"/>
  <c r="BM137" i="101" a="1"/>
  <c r="BM137" i="101" s="1"/>
  <c r="BL137" i="101" a="1"/>
  <c r="BL137" i="101" s="1"/>
  <c r="BK137" i="101" a="1"/>
  <c r="BK137" i="101" s="1"/>
  <c r="BJ137" i="101" a="1"/>
  <c r="BJ137" i="101" s="1"/>
  <c r="BI137" i="101" a="1"/>
  <c r="BI137" i="101" s="1"/>
  <c r="BH137" i="101" a="1"/>
  <c r="BH137" i="101" s="1"/>
  <c r="BG137" i="101" a="1"/>
  <c r="BG137" i="101" s="1"/>
  <c r="BF137" i="101" a="1"/>
  <c r="BF137" i="101" s="1"/>
  <c r="BE137" i="101" a="1"/>
  <c r="BE137" i="101" s="1"/>
  <c r="BD137" i="101" a="1"/>
  <c r="BD137" i="101" s="1"/>
  <c r="BC137" i="101" a="1"/>
  <c r="BC137" i="101" s="1"/>
  <c r="BB137" i="101" a="1"/>
  <c r="BB137" i="101" s="1"/>
  <c r="BA137" i="101" a="1"/>
  <c r="BA137" i="101" s="1"/>
  <c r="AZ137" i="101" a="1"/>
  <c r="AZ137" i="101" s="1"/>
  <c r="AY137" i="101" a="1"/>
  <c r="AY137" i="101" s="1"/>
  <c r="AX137" i="101" a="1"/>
  <c r="AX137" i="101" s="1"/>
  <c r="AW137" i="101" a="1"/>
  <c r="AW137" i="101" s="1"/>
  <c r="AV137" i="101" a="1"/>
  <c r="AV137" i="101" s="1"/>
  <c r="AU137" i="101" a="1"/>
  <c r="AU137" i="101" s="1"/>
  <c r="AT137" i="101" a="1"/>
  <c r="AT137" i="101" s="1"/>
  <c r="AS137" i="101" a="1"/>
  <c r="AS137" i="101" s="1"/>
  <c r="AR137" i="101" a="1"/>
  <c r="AR137" i="101" s="1"/>
  <c r="AQ137" i="101" a="1"/>
  <c r="AQ137" i="101" s="1"/>
  <c r="AP137" i="101" a="1"/>
  <c r="AP137" i="101" s="1"/>
  <c r="AO137" i="101" a="1"/>
  <c r="AO137" i="101" s="1"/>
  <c r="AN137" i="101" a="1"/>
  <c r="AN137" i="101" s="1"/>
  <c r="AM137" i="101" a="1"/>
  <c r="AM137" i="101" s="1"/>
  <c r="AL137" i="101" a="1"/>
  <c r="AL137" i="101" s="1"/>
  <c r="AK137" i="101" a="1"/>
  <c r="AK137" i="101" s="1"/>
  <c r="AJ137" i="101" a="1"/>
  <c r="AJ137" i="101" s="1"/>
  <c r="AI137" i="101" a="1"/>
  <c r="AI137" i="101" s="1"/>
  <c r="AH137" i="101" a="1"/>
  <c r="AH137" i="101" s="1"/>
  <c r="AG137" i="101" a="1"/>
  <c r="AG137" i="101" s="1"/>
  <c r="AF137" i="101" a="1"/>
  <c r="AF137" i="101" s="1"/>
  <c r="AE137" i="101" a="1"/>
  <c r="AE137" i="101" s="1"/>
  <c r="AD137" i="101" a="1"/>
  <c r="AD137" i="101" s="1"/>
  <c r="AC137" i="101" a="1"/>
  <c r="AC137" i="101" s="1"/>
  <c r="AB137" i="101" a="1"/>
  <c r="AB137" i="101" s="1"/>
  <c r="AA137" i="101" a="1"/>
  <c r="AA137" i="101" s="1"/>
  <c r="Z137" i="101" a="1"/>
  <c r="Z137" i="101" s="1"/>
  <c r="Y137" i="101" a="1"/>
  <c r="Y137" i="101" s="1"/>
  <c r="X137" i="101" a="1"/>
  <c r="X137" i="101" s="1"/>
  <c r="W137" i="101" a="1"/>
  <c r="W137" i="101" s="1"/>
  <c r="V137" i="101" a="1"/>
  <c r="V137" i="101" s="1"/>
  <c r="U137" i="101" a="1"/>
  <c r="U137" i="101" s="1"/>
  <c r="T137" i="101" a="1"/>
  <c r="T137" i="101" s="1"/>
  <c r="S137" i="101" a="1"/>
  <c r="S137" i="101" s="1"/>
  <c r="R137" i="101" a="1"/>
  <c r="R137" i="101" s="1"/>
  <c r="Q137" i="101" a="1"/>
  <c r="Q137" i="101" s="1"/>
  <c r="P137" i="101" a="1"/>
  <c r="P137" i="101" s="1"/>
  <c r="O137" i="101" a="1"/>
  <c r="O137" i="101" s="1"/>
  <c r="N137" i="101" a="1"/>
  <c r="N137" i="101" s="1"/>
  <c r="M137" i="101" a="1"/>
  <c r="M137" i="101" s="1"/>
  <c r="L137" i="101" a="1"/>
  <c r="L137" i="101" s="1"/>
  <c r="K137" i="101" a="1"/>
  <c r="K137" i="101" s="1"/>
  <c r="J137" i="101" a="1"/>
  <c r="J137" i="101" s="1"/>
  <c r="I137" i="101" a="1"/>
  <c r="I137" i="101" s="1"/>
  <c r="H137" i="101" a="1"/>
  <c r="H137" i="101" s="1"/>
  <c r="G137" i="101" a="1"/>
  <c r="G137" i="101" s="1"/>
  <c r="F137" i="101" a="1"/>
  <c r="F137" i="101" s="1"/>
  <c r="E137" i="101" a="1"/>
  <c r="E137" i="101" s="1"/>
  <c r="D137" i="101" a="1"/>
  <c r="D137" i="101" s="1"/>
  <c r="BV136" i="101" a="1"/>
  <c r="BV136" i="101" s="1"/>
  <c r="BU136" i="101" a="1"/>
  <c r="BU136" i="101" s="1"/>
  <c r="BT136" i="101" a="1"/>
  <c r="BT136" i="101" s="1"/>
  <c r="BS136" i="101" a="1"/>
  <c r="BS136" i="101" s="1"/>
  <c r="BR136" i="101" a="1"/>
  <c r="BR136" i="101" s="1"/>
  <c r="BQ136" i="101" a="1"/>
  <c r="BQ136" i="101" s="1"/>
  <c r="BP136" i="101" a="1"/>
  <c r="BP136" i="101" s="1"/>
  <c r="BO136" i="101" a="1"/>
  <c r="BO136" i="101" s="1"/>
  <c r="BN136" i="101" a="1"/>
  <c r="BN136" i="101" s="1"/>
  <c r="BM136" i="101" a="1"/>
  <c r="BM136" i="101" s="1"/>
  <c r="BL136" i="101" a="1"/>
  <c r="BL136" i="101" s="1"/>
  <c r="BK136" i="101" a="1"/>
  <c r="BK136" i="101" s="1"/>
  <c r="BJ136" i="101" a="1"/>
  <c r="BJ136" i="101" s="1"/>
  <c r="BI136" i="101" a="1"/>
  <c r="BI136" i="101" s="1"/>
  <c r="BH136" i="101" a="1"/>
  <c r="BH136" i="101" s="1"/>
  <c r="BG136" i="101" a="1"/>
  <c r="BG136" i="101" s="1"/>
  <c r="BF136" i="101" a="1"/>
  <c r="BF136" i="101" s="1"/>
  <c r="BE136" i="101" a="1"/>
  <c r="BE136" i="101" s="1"/>
  <c r="BD136" i="101" a="1"/>
  <c r="BD136" i="101" s="1"/>
  <c r="BC136" i="101" a="1"/>
  <c r="BC136" i="101" s="1"/>
  <c r="BB136" i="101" a="1"/>
  <c r="BB136" i="101" s="1"/>
  <c r="BA136" i="101" a="1"/>
  <c r="BA136" i="101" s="1"/>
  <c r="AZ136" i="101" a="1"/>
  <c r="AZ136" i="101" s="1"/>
  <c r="AY136" i="101" a="1"/>
  <c r="AY136" i="101" s="1"/>
  <c r="AX136" i="101" a="1"/>
  <c r="AX136" i="101" s="1"/>
  <c r="AW136" i="101" a="1"/>
  <c r="AW136" i="101" s="1"/>
  <c r="AV136" i="101" a="1"/>
  <c r="AV136" i="101" s="1"/>
  <c r="AU136" i="101" a="1"/>
  <c r="AU136" i="101" s="1"/>
  <c r="AT136" i="101" a="1"/>
  <c r="AT136" i="101" s="1"/>
  <c r="AS136" i="101" a="1"/>
  <c r="AS136" i="101" s="1"/>
  <c r="AR136" i="101" a="1"/>
  <c r="AR136" i="101" s="1"/>
  <c r="AQ136" i="101" a="1"/>
  <c r="AQ136" i="101" s="1"/>
  <c r="AP136" i="101" a="1"/>
  <c r="AP136" i="101" s="1"/>
  <c r="AO136" i="101" a="1"/>
  <c r="AO136" i="101" s="1"/>
  <c r="AN136" i="101" a="1"/>
  <c r="AN136" i="101" s="1"/>
  <c r="AM136" i="101" a="1"/>
  <c r="AM136" i="101" s="1"/>
  <c r="AL136" i="101" a="1"/>
  <c r="AL136" i="101" s="1"/>
  <c r="AK136" i="101" a="1"/>
  <c r="AK136" i="101" s="1"/>
  <c r="AJ136" i="101" a="1"/>
  <c r="AJ136" i="101" s="1"/>
  <c r="AI136" i="101" a="1"/>
  <c r="AI136" i="101" s="1"/>
  <c r="AH136" i="101" a="1"/>
  <c r="AH136" i="101" s="1"/>
  <c r="AG136" i="101" a="1"/>
  <c r="AG136" i="101" s="1"/>
  <c r="AF136" i="101" a="1"/>
  <c r="AF136" i="101" s="1"/>
  <c r="AE136" i="101" a="1"/>
  <c r="AE136" i="101" s="1"/>
  <c r="AD136" i="101" a="1"/>
  <c r="AD136" i="101" s="1"/>
  <c r="AC136" i="101" a="1"/>
  <c r="AC136" i="101" s="1"/>
  <c r="AB136" i="101" a="1"/>
  <c r="AB136" i="101" s="1"/>
  <c r="AA136" i="101" a="1"/>
  <c r="AA136" i="101" s="1"/>
  <c r="Z136" i="101" a="1"/>
  <c r="Z136" i="101" s="1"/>
  <c r="Y136" i="101" a="1"/>
  <c r="Y136" i="101" s="1"/>
  <c r="X136" i="101" a="1"/>
  <c r="X136" i="101" s="1"/>
  <c r="W136" i="101" a="1"/>
  <c r="W136" i="101" s="1"/>
  <c r="V136" i="101" a="1"/>
  <c r="V136" i="101" s="1"/>
  <c r="U136" i="101" a="1"/>
  <c r="U136" i="101" s="1"/>
  <c r="T136" i="101" a="1"/>
  <c r="T136" i="101" s="1"/>
  <c r="S136" i="101" a="1"/>
  <c r="S136" i="101" s="1"/>
  <c r="R136" i="101" a="1"/>
  <c r="R136" i="101" s="1"/>
  <c r="Q136" i="101" a="1"/>
  <c r="Q136" i="101" s="1"/>
  <c r="P136" i="101" a="1"/>
  <c r="P136" i="101" s="1"/>
  <c r="O136" i="101" a="1"/>
  <c r="O136" i="101" s="1"/>
  <c r="N136" i="101" a="1"/>
  <c r="N136" i="101" s="1"/>
  <c r="M136" i="101" a="1"/>
  <c r="M136" i="101" s="1"/>
  <c r="L136" i="101" a="1"/>
  <c r="L136" i="101" s="1"/>
  <c r="K136" i="101" a="1"/>
  <c r="K136" i="101" s="1"/>
  <c r="J136" i="101" a="1"/>
  <c r="J136" i="101" s="1"/>
  <c r="I136" i="101" a="1"/>
  <c r="I136" i="101" s="1"/>
  <c r="H136" i="101" a="1"/>
  <c r="H136" i="101" s="1"/>
  <c r="G136" i="101" a="1"/>
  <c r="G136" i="101" s="1"/>
  <c r="F136" i="101" a="1"/>
  <c r="F136" i="101" s="1"/>
  <c r="E136" i="101" a="1"/>
  <c r="E136" i="101" s="1"/>
  <c r="D136" i="101" a="1"/>
  <c r="D136" i="101" s="1"/>
  <c r="BV134" i="101" a="1"/>
  <c r="BV134" i="101" s="1"/>
  <c r="BU134" i="101" a="1"/>
  <c r="BU134" i="101" s="1"/>
  <c r="BT134" i="101" a="1"/>
  <c r="BT134" i="101" s="1"/>
  <c r="BS134" i="101" a="1"/>
  <c r="BS134" i="101" s="1"/>
  <c r="BR134" i="101" a="1"/>
  <c r="BR134" i="101" s="1"/>
  <c r="BQ134" i="101" a="1"/>
  <c r="BQ134" i="101" s="1"/>
  <c r="BP134" i="101" a="1"/>
  <c r="BP134" i="101" s="1"/>
  <c r="BO134" i="101" a="1"/>
  <c r="BO134" i="101" s="1"/>
  <c r="BN134" i="101" a="1"/>
  <c r="BN134" i="101" s="1"/>
  <c r="BM134" i="101" a="1"/>
  <c r="BM134" i="101" s="1"/>
  <c r="BL134" i="101" a="1"/>
  <c r="BL134" i="101" s="1"/>
  <c r="BK134" i="101" a="1"/>
  <c r="BK134" i="101" s="1"/>
  <c r="BJ134" i="101" a="1"/>
  <c r="BJ134" i="101" s="1"/>
  <c r="BI134" i="101" a="1"/>
  <c r="BI134" i="101" s="1"/>
  <c r="BH134" i="101" a="1"/>
  <c r="BH134" i="101" s="1"/>
  <c r="BG134" i="101" a="1"/>
  <c r="BG134" i="101" s="1"/>
  <c r="BF134" i="101" a="1"/>
  <c r="BF134" i="101" s="1"/>
  <c r="BE134" i="101" a="1"/>
  <c r="BE134" i="101" s="1"/>
  <c r="BD134" i="101" a="1"/>
  <c r="BD134" i="101" s="1"/>
  <c r="BC134" i="101" a="1"/>
  <c r="BC134" i="101" s="1"/>
  <c r="BB134" i="101" a="1"/>
  <c r="BB134" i="101" s="1"/>
  <c r="BA134" i="101" a="1"/>
  <c r="BA134" i="101" s="1"/>
  <c r="AZ134" i="101" a="1"/>
  <c r="AZ134" i="101" s="1"/>
  <c r="AY134" i="101" a="1"/>
  <c r="AY134" i="101" s="1"/>
  <c r="AX134" i="101" a="1"/>
  <c r="AX134" i="101" s="1"/>
  <c r="AW134" i="101" a="1"/>
  <c r="AW134" i="101" s="1"/>
  <c r="AV134" i="101" a="1"/>
  <c r="AV134" i="101" s="1"/>
  <c r="AU134" i="101" a="1"/>
  <c r="AU134" i="101" s="1"/>
  <c r="AT134" i="101" a="1"/>
  <c r="AT134" i="101" s="1"/>
  <c r="AS134" i="101" a="1"/>
  <c r="AS134" i="101" s="1"/>
  <c r="AR134" i="101" a="1"/>
  <c r="AR134" i="101" s="1"/>
  <c r="AQ134" i="101" a="1"/>
  <c r="AQ134" i="101" s="1"/>
  <c r="AP134" i="101" a="1"/>
  <c r="AP134" i="101" s="1"/>
  <c r="AO134" i="101" a="1"/>
  <c r="AO134" i="101" s="1"/>
  <c r="AN134" i="101" a="1"/>
  <c r="AN134" i="101" s="1"/>
  <c r="AM134" i="101" a="1"/>
  <c r="AM134" i="101" s="1"/>
  <c r="AL134" i="101" a="1"/>
  <c r="AL134" i="101" s="1"/>
  <c r="AK134" i="101" a="1"/>
  <c r="AK134" i="101" s="1"/>
  <c r="AJ134" i="101" a="1"/>
  <c r="AJ134" i="101" s="1"/>
  <c r="AI134" i="101" a="1"/>
  <c r="AI134" i="101" s="1"/>
  <c r="AH134" i="101" a="1"/>
  <c r="AH134" i="101" s="1"/>
  <c r="AG134" i="101" a="1"/>
  <c r="AG134" i="101" s="1"/>
  <c r="AF134" i="101" a="1"/>
  <c r="AF134" i="101" s="1"/>
  <c r="AE134" i="101" a="1"/>
  <c r="AE134" i="101" s="1"/>
  <c r="AD134" i="101" a="1"/>
  <c r="AD134" i="101" s="1"/>
  <c r="AC134" i="101" a="1"/>
  <c r="AC134" i="101" s="1"/>
  <c r="AB134" i="101" a="1"/>
  <c r="AB134" i="101" s="1"/>
  <c r="AA134" i="101" a="1"/>
  <c r="AA134" i="101" s="1"/>
  <c r="Z134" i="101" a="1"/>
  <c r="Z134" i="101" s="1"/>
  <c r="Y134" i="101" a="1"/>
  <c r="Y134" i="101" s="1"/>
  <c r="X134" i="101" a="1"/>
  <c r="X134" i="101" s="1"/>
  <c r="W134" i="101" a="1"/>
  <c r="W134" i="101" s="1"/>
  <c r="V134" i="101" a="1"/>
  <c r="V134" i="101" s="1"/>
  <c r="U134" i="101" a="1"/>
  <c r="U134" i="101" s="1"/>
  <c r="T134" i="101" a="1"/>
  <c r="T134" i="101" s="1"/>
  <c r="S134" i="101" a="1"/>
  <c r="S134" i="101" s="1"/>
  <c r="R134" i="101" a="1"/>
  <c r="R134" i="101" s="1"/>
  <c r="Q134" i="101" a="1"/>
  <c r="Q134" i="101" s="1"/>
  <c r="P134" i="101" a="1"/>
  <c r="P134" i="101" s="1"/>
  <c r="O134" i="101" a="1"/>
  <c r="O134" i="101" s="1"/>
  <c r="N134" i="101" a="1"/>
  <c r="N134" i="101" s="1"/>
  <c r="M134" i="101" a="1"/>
  <c r="M134" i="101" s="1"/>
  <c r="L134" i="101" a="1"/>
  <c r="L134" i="101" s="1"/>
  <c r="K134" i="101" a="1"/>
  <c r="K134" i="101" s="1"/>
  <c r="J134" i="101" a="1"/>
  <c r="J134" i="101" s="1"/>
  <c r="I134" i="101" a="1"/>
  <c r="I134" i="101" s="1"/>
  <c r="H134" i="101" a="1"/>
  <c r="H134" i="101" s="1"/>
  <c r="G134" i="101" a="1"/>
  <c r="G134" i="101" s="1"/>
  <c r="F134" i="101" a="1"/>
  <c r="F134" i="101" s="1"/>
  <c r="E134" i="101" a="1"/>
  <c r="E134" i="101" s="1"/>
  <c r="D134" i="101" a="1"/>
  <c r="D134" i="101" s="1"/>
  <c r="BV133" i="101" a="1"/>
  <c r="BV133" i="101" s="1"/>
  <c r="BU133" i="101" a="1"/>
  <c r="BU133" i="101" s="1"/>
  <c r="BT133" i="101" a="1"/>
  <c r="BT133" i="101" s="1"/>
  <c r="BS133" i="101" a="1"/>
  <c r="BS133" i="101" s="1"/>
  <c r="BR133" i="101" a="1"/>
  <c r="BR133" i="101" s="1"/>
  <c r="BQ133" i="101" a="1"/>
  <c r="BQ133" i="101" s="1"/>
  <c r="BP133" i="101" a="1"/>
  <c r="BP133" i="101" s="1"/>
  <c r="BO133" i="101" a="1"/>
  <c r="BO133" i="101" s="1"/>
  <c r="BN133" i="101" a="1"/>
  <c r="BN133" i="101" s="1"/>
  <c r="BM133" i="101" a="1"/>
  <c r="BM133" i="101" s="1"/>
  <c r="BL133" i="101" a="1"/>
  <c r="BL133" i="101" s="1"/>
  <c r="BK133" i="101" a="1"/>
  <c r="BK133" i="101" s="1"/>
  <c r="BJ133" i="101" a="1"/>
  <c r="BJ133" i="101" s="1"/>
  <c r="BI133" i="101" a="1"/>
  <c r="BI133" i="101" s="1"/>
  <c r="BH133" i="101" a="1"/>
  <c r="BH133" i="101" s="1"/>
  <c r="BG133" i="101" a="1"/>
  <c r="BG133" i="101" s="1"/>
  <c r="BF133" i="101" a="1"/>
  <c r="BF133" i="101" s="1"/>
  <c r="BE133" i="101" a="1"/>
  <c r="BE133" i="101" s="1"/>
  <c r="BD133" i="101" a="1"/>
  <c r="BD133" i="101" s="1"/>
  <c r="BC133" i="101" a="1"/>
  <c r="BC133" i="101" s="1"/>
  <c r="BB133" i="101" a="1"/>
  <c r="BB133" i="101" s="1"/>
  <c r="BA133" i="101" a="1"/>
  <c r="BA133" i="101" s="1"/>
  <c r="AZ133" i="101" a="1"/>
  <c r="AZ133" i="101" s="1"/>
  <c r="AY133" i="101" a="1"/>
  <c r="AY133" i="101" s="1"/>
  <c r="AX133" i="101" a="1"/>
  <c r="AX133" i="101" s="1"/>
  <c r="AW133" i="101" a="1"/>
  <c r="AW133" i="101" s="1"/>
  <c r="AV133" i="101" a="1"/>
  <c r="AV133" i="101" s="1"/>
  <c r="AU133" i="101" a="1"/>
  <c r="AU133" i="101" s="1"/>
  <c r="AT133" i="101" a="1"/>
  <c r="AT133" i="101" s="1"/>
  <c r="AS133" i="101" a="1"/>
  <c r="AS133" i="101" s="1"/>
  <c r="AR133" i="101" a="1"/>
  <c r="AR133" i="101" s="1"/>
  <c r="AQ133" i="101" a="1"/>
  <c r="AQ133" i="101" s="1"/>
  <c r="AP133" i="101" a="1"/>
  <c r="AP133" i="101" s="1"/>
  <c r="AO133" i="101" a="1"/>
  <c r="AO133" i="101" s="1"/>
  <c r="AN133" i="101" a="1"/>
  <c r="AN133" i="101" s="1"/>
  <c r="AM133" i="101" a="1"/>
  <c r="AM133" i="101" s="1"/>
  <c r="AL133" i="101" a="1"/>
  <c r="AL133" i="101" s="1"/>
  <c r="AK133" i="101" a="1"/>
  <c r="AK133" i="101" s="1"/>
  <c r="AJ133" i="101" a="1"/>
  <c r="AJ133" i="101" s="1"/>
  <c r="AI133" i="101" a="1"/>
  <c r="AI133" i="101" s="1"/>
  <c r="AH133" i="101" a="1"/>
  <c r="AH133" i="101" s="1"/>
  <c r="AG133" i="101" a="1"/>
  <c r="AG133" i="101" s="1"/>
  <c r="AF133" i="101" a="1"/>
  <c r="AF133" i="101" s="1"/>
  <c r="AE133" i="101" a="1"/>
  <c r="AE133" i="101" s="1"/>
  <c r="AD133" i="101" a="1"/>
  <c r="AD133" i="101" s="1"/>
  <c r="AC133" i="101" a="1"/>
  <c r="AC133" i="101" s="1"/>
  <c r="AB133" i="101" a="1"/>
  <c r="AB133" i="101" s="1"/>
  <c r="AA133" i="101" a="1"/>
  <c r="AA133" i="101" s="1"/>
  <c r="Z133" i="101" a="1"/>
  <c r="Z133" i="101" s="1"/>
  <c r="Y133" i="101" a="1"/>
  <c r="Y133" i="101" s="1"/>
  <c r="X133" i="101" a="1"/>
  <c r="X133" i="101" s="1"/>
  <c r="W133" i="101" a="1"/>
  <c r="W133" i="101" s="1"/>
  <c r="V133" i="101" a="1"/>
  <c r="V133" i="101" s="1"/>
  <c r="U133" i="101" a="1"/>
  <c r="U133" i="101" s="1"/>
  <c r="T133" i="101" a="1"/>
  <c r="T133" i="101" s="1"/>
  <c r="S133" i="101" a="1"/>
  <c r="S133" i="101" s="1"/>
  <c r="R133" i="101" a="1"/>
  <c r="R133" i="101" s="1"/>
  <c r="Q133" i="101" a="1"/>
  <c r="Q133" i="101" s="1"/>
  <c r="P133" i="101" a="1"/>
  <c r="P133" i="101" s="1"/>
  <c r="O133" i="101" a="1"/>
  <c r="O133" i="101" s="1"/>
  <c r="N133" i="101" a="1"/>
  <c r="N133" i="101" s="1"/>
  <c r="M133" i="101" a="1"/>
  <c r="M133" i="101" s="1"/>
  <c r="L133" i="101" a="1"/>
  <c r="L133" i="101" s="1"/>
  <c r="K133" i="101" a="1"/>
  <c r="K133" i="101" s="1"/>
  <c r="J133" i="101" a="1"/>
  <c r="J133" i="101" s="1"/>
  <c r="I133" i="101" a="1"/>
  <c r="I133" i="101" s="1"/>
  <c r="H133" i="101" a="1"/>
  <c r="H133" i="101" s="1"/>
  <c r="G133" i="101" a="1"/>
  <c r="G133" i="101" s="1"/>
  <c r="F133" i="101" a="1"/>
  <c r="F133" i="101" s="1"/>
  <c r="E133" i="101" a="1"/>
  <c r="E133" i="101" s="1"/>
  <c r="D133" i="101" a="1"/>
  <c r="D133" i="101" s="1"/>
  <c r="BV132" i="101" a="1"/>
  <c r="BV132" i="101" s="1"/>
  <c r="BU132" i="101" a="1"/>
  <c r="BU132" i="101" s="1"/>
  <c r="BT132" i="101" a="1"/>
  <c r="BT132" i="101" s="1"/>
  <c r="BS132" i="101" a="1"/>
  <c r="BS132" i="101" s="1"/>
  <c r="BR132" i="101" a="1"/>
  <c r="BR132" i="101" s="1"/>
  <c r="BQ132" i="101" a="1"/>
  <c r="BQ132" i="101" s="1"/>
  <c r="BP132" i="101" a="1"/>
  <c r="BP132" i="101" s="1"/>
  <c r="BO132" i="101" a="1"/>
  <c r="BO132" i="101" s="1"/>
  <c r="BN132" i="101" a="1"/>
  <c r="BN132" i="101" s="1"/>
  <c r="BM132" i="101" a="1"/>
  <c r="BM132" i="101" s="1"/>
  <c r="BL132" i="101" a="1"/>
  <c r="BL132" i="101" s="1"/>
  <c r="BK132" i="101" a="1"/>
  <c r="BK132" i="101" s="1"/>
  <c r="BJ132" i="101" a="1"/>
  <c r="BJ132" i="101" s="1"/>
  <c r="BI132" i="101" a="1"/>
  <c r="BI132" i="101" s="1"/>
  <c r="BH132" i="101" a="1"/>
  <c r="BH132" i="101" s="1"/>
  <c r="BG132" i="101" a="1"/>
  <c r="BG132" i="101" s="1"/>
  <c r="BF132" i="101" a="1"/>
  <c r="BF132" i="101" s="1"/>
  <c r="BE132" i="101" a="1"/>
  <c r="BE132" i="101" s="1"/>
  <c r="BD132" i="101" a="1"/>
  <c r="BD132" i="101" s="1"/>
  <c r="BC132" i="101" a="1"/>
  <c r="BC132" i="101" s="1"/>
  <c r="BB132" i="101" a="1"/>
  <c r="BB132" i="101" s="1"/>
  <c r="BA132" i="101" a="1"/>
  <c r="BA132" i="101" s="1"/>
  <c r="AZ132" i="101" a="1"/>
  <c r="AZ132" i="101" s="1"/>
  <c r="AY132" i="101" a="1"/>
  <c r="AY132" i="101" s="1"/>
  <c r="AX132" i="101" a="1"/>
  <c r="AX132" i="101" s="1"/>
  <c r="AW132" i="101" a="1"/>
  <c r="AW132" i="101" s="1"/>
  <c r="AV132" i="101" a="1"/>
  <c r="AV132" i="101" s="1"/>
  <c r="AU132" i="101" a="1"/>
  <c r="AU132" i="101" s="1"/>
  <c r="AT132" i="101" a="1"/>
  <c r="AT132" i="101" s="1"/>
  <c r="AS132" i="101" a="1"/>
  <c r="AS132" i="101" s="1"/>
  <c r="AR132" i="101" a="1"/>
  <c r="AR132" i="101" s="1"/>
  <c r="AQ132" i="101" a="1"/>
  <c r="AQ132" i="101" s="1"/>
  <c r="AP132" i="101" a="1"/>
  <c r="AP132" i="101" s="1"/>
  <c r="AO132" i="101" a="1"/>
  <c r="AO132" i="101" s="1"/>
  <c r="AN132" i="101" a="1"/>
  <c r="AN132" i="101" s="1"/>
  <c r="AM132" i="101" a="1"/>
  <c r="AM132" i="101" s="1"/>
  <c r="AL132" i="101" a="1"/>
  <c r="AL132" i="101" s="1"/>
  <c r="AK132" i="101" a="1"/>
  <c r="AK132" i="101" s="1"/>
  <c r="AJ132" i="101" a="1"/>
  <c r="AJ132" i="101" s="1"/>
  <c r="AI132" i="101" a="1"/>
  <c r="AI132" i="101" s="1"/>
  <c r="AH132" i="101" a="1"/>
  <c r="AH132" i="101" s="1"/>
  <c r="AG132" i="101" a="1"/>
  <c r="AG132" i="101" s="1"/>
  <c r="AF132" i="101" a="1"/>
  <c r="AF132" i="101" s="1"/>
  <c r="AE132" i="101" a="1"/>
  <c r="AE132" i="101" s="1"/>
  <c r="AD132" i="101" a="1"/>
  <c r="AD132" i="101" s="1"/>
  <c r="AC132" i="101" a="1"/>
  <c r="AC132" i="101" s="1"/>
  <c r="AB132" i="101" a="1"/>
  <c r="AB132" i="101" s="1"/>
  <c r="AA132" i="101" a="1"/>
  <c r="AA132" i="101" s="1"/>
  <c r="Z132" i="101" a="1"/>
  <c r="Z132" i="101" s="1"/>
  <c r="Y132" i="101" a="1"/>
  <c r="Y132" i="101" s="1"/>
  <c r="X132" i="101" a="1"/>
  <c r="X132" i="101" s="1"/>
  <c r="W132" i="101" a="1"/>
  <c r="W132" i="101" s="1"/>
  <c r="V132" i="101" a="1"/>
  <c r="V132" i="101" s="1"/>
  <c r="U132" i="101" a="1"/>
  <c r="U132" i="101" s="1"/>
  <c r="T132" i="101" a="1"/>
  <c r="T132" i="101" s="1"/>
  <c r="S132" i="101" a="1"/>
  <c r="S132" i="101" s="1"/>
  <c r="R132" i="101" a="1"/>
  <c r="R132" i="101" s="1"/>
  <c r="Q132" i="101" a="1"/>
  <c r="Q132" i="101" s="1"/>
  <c r="P132" i="101" a="1"/>
  <c r="P132" i="101" s="1"/>
  <c r="O132" i="101" a="1"/>
  <c r="O132" i="101" s="1"/>
  <c r="N132" i="101" a="1"/>
  <c r="N132" i="101" s="1"/>
  <c r="M132" i="101" a="1"/>
  <c r="M132" i="101" s="1"/>
  <c r="L132" i="101" a="1"/>
  <c r="L132" i="101" s="1"/>
  <c r="K132" i="101" a="1"/>
  <c r="K132" i="101" s="1"/>
  <c r="J132" i="101" a="1"/>
  <c r="J132" i="101" s="1"/>
  <c r="I132" i="101" a="1"/>
  <c r="I132" i="101" s="1"/>
  <c r="H132" i="101" a="1"/>
  <c r="H132" i="101" s="1"/>
  <c r="G132" i="101" a="1"/>
  <c r="G132" i="101" s="1"/>
  <c r="F132" i="101" a="1"/>
  <c r="F132" i="101" s="1"/>
  <c r="E132" i="101" a="1"/>
  <c r="E132" i="101" s="1"/>
  <c r="D132" i="101" a="1"/>
  <c r="D132" i="101" s="1"/>
  <c r="BV131" i="101" a="1"/>
  <c r="BV131" i="101" s="1"/>
  <c r="BU131" i="101" a="1"/>
  <c r="BU131" i="101" s="1"/>
  <c r="BT131" i="101" a="1"/>
  <c r="BT131" i="101" s="1"/>
  <c r="BS131" i="101" a="1"/>
  <c r="BS131" i="101" s="1"/>
  <c r="BR131" i="101" a="1"/>
  <c r="BR131" i="101" s="1"/>
  <c r="BQ131" i="101" a="1"/>
  <c r="BQ131" i="101" s="1"/>
  <c r="BP131" i="101" a="1"/>
  <c r="BP131" i="101" s="1"/>
  <c r="BO131" i="101" a="1"/>
  <c r="BO131" i="101" s="1"/>
  <c r="BN131" i="101" a="1"/>
  <c r="BN131" i="101" s="1"/>
  <c r="BM131" i="101" a="1"/>
  <c r="BM131" i="101" s="1"/>
  <c r="BL131" i="101" a="1"/>
  <c r="BL131" i="101" s="1"/>
  <c r="BK131" i="101" a="1"/>
  <c r="BK131" i="101" s="1"/>
  <c r="BJ131" i="101" a="1"/>
  <c r="BJ131" i="101" s="1"/>
  <c r="BI131" i="101" a="1"/>
  <c r="BI131" i="101" s="1"/>
  <c r="BH131" i="101" a="1"/>
  <c r="BH131" i="101" s="1"/>
  <c r="BG131" i="101" a="1"/>
  <c r="BG131" i="101" s="1"/>
  <c r="BF131" i="101" a="1"/>
  <c r="BF131" i="101" s="1"/>
  <c r="BE131" i="101" a="1"/>
  <c r="BE131" i="101" s="1"/>
  <c r="BD131" i="101" a="1"/>
  <c r="BD131" i="101" s="1"/>
  <c r="BC131" i="101" a="1"/>
  <c r="BC131" i="101" s="1"/>
  <c r="BB131" i="101" a="1"/>
  <c r="BB131" i="101" s="1"/>
  <c r="BA131" i="101" a="1"/>
  <c r="BA131" i="101" s="1"/>
  <c r="AZ131" i="101" a="1"/>
  <c r="AZ131" i="101" s="1"/>
  <c r="AY131" i="101" a="1"/>
  <c r="AY131" i="101" s="1"/>
  <c r="AX131" i="101" a="1"/>
  <c r="AX131" i="101" s="1"/>
  <c r="AW131" i="101" a="1"/>
  <c r="AW131" i="101" s="1"/>
  <c r="AV131" i="101" a="1"/>
  <c r="AV131" i="101" s="1"/>
  <c r="AU131" i="101" a="1"/>
  <c r="AU131" i="101" s="1"/>
  <c r="AT131" i="101" a="1"/>
  <c r="AT131" i="101" s="1"/>
  <c r="AS131" i="101" a="1"/>
  <c r="AS131" i="101" s="1"/>
  <c r="AR131" i="101" a="1"/>
  <c r="AR131" i="101" s="1"/>
  <c r="AQ131" i="101" a="1"/>
  <c r="AQ131" i="101" s="1"/>
  <c r="AP131" i="101" a="1"/>
  <c r="AP131" i="101" s="1"/>
  <c r="AO131" i="101" a="1"/>
  <c r="AO131" i="101" s="1"/>
  <c r="AN131" i="101" a="1"/>
  <c r="AN131" i="101" s="1"/>
  <c r="AM131" i="101" a="1"/>
  <c r="AM131" i="101" s="1"/>
  <c r="AL131" i="101" a="1"/>
  <c r="AL131" i="101" s="1"/>
  <c r="AK131" i="101" a="1"/>
  <c r="AK131" i="101" s="1"/>
  <c r="AJ131" i="101" a="1"/>
  <c r="AJ131" i="101" s="1"/>
  <c r="AI131" i="101" a="1"/>
  <c r="AI131" i="101" s="1"/>
  <c r="AH131" i="101" a="1"/>
  <c r="AH131" i="101" s="1"/>
  <c r="AG131" i="101" a="1"/>
  <c r="AG131" i="101" s="1"/>
  <c r="AF131" i="101" a="1"/>
  <c r="AF131" i="101" s="1"/>
  <c r="AE131" i="101" a="1"/>
  <c r="AE131" i="101" s="1"/>
  <c r="AD131" i="101" a="1"/>
  <c r="AD131" i="101" s="1"/>
  <c r="AC131" i="101" a="1"/>
  <c r="AC131" i="101" s="1"/>
  <c r="AB131" i="101" a="1"/>
  <c r="AB131" i="101" s="1"/>
  <c r="AA131" i="101" a="1"/>
  <c r="AA131" i="101" s="1"/>
  <c r="Z131" i="101" a="1"/>
  <c r="Z131" i="101" s="1"/>
  <c r="Y131" i="101" a="1"/>
  <c r="Y131" i="101" s="1"/>
  <c r="X131" i="101" a="1"/>
  <c r="X131" i="101" s="1"/>
  <c r="W131" i="101" a="1"/>
  <c r="W131" i="101" s="1"/>
  <c r="V131" i="101" a="1"/>
  <c r="V131" i="101" s="1"/>
  <c r="U131" i="101" a="1"/>
  <c r="U131" i="101" s="1"/>
  <c r="T131" i="101" a="1"/>
  <c r="T131" i="101" s="1"/>
  <c r="S131" i="101" a="1"/>
  <c r="S131" i="101" s="1"/>
  <c r="R131" i="101" a="1"/>
  <c r="R131" i="101" s="1"/>
  <c r="Q131" i="101" a="1"/>
  <c r="Q131" i="101" s="1"/>
  <c r="P131" i="101" a="1"/>
  <c r="P131" i="101" s="1"/>
  <c r="O131" i="101" a="1"/>
  <c r="O131" i="101" s="1"/>
  <c r="N131" i="101" a="1"/>
  <c r="N131" i="101" s="1"/>
  <c r="M131" i="101" a="1"/>
  <c r="M131" i="101" s="1"/>
  <c r="L131" i="101" a="1"/>
  <c r="L131" i="101" s="1"/>
  <c r="K131" i="101" a="1"/>
  <c r="K131" i="101" s="1"/>
  <c r="J131" i="101" a="1"/>
  <c r="J131" i="101" s="1"/>
  <c r="I131" i="101" a="1"/>
  <c r="I131" i="101" s="1"/>
  <c r="H131" i="101" a="1"/>
  <c r="H131" i="101" s="1"/>
  <c r="G131" i="101" a="1"/>
  <c r="G131" i="101" s="1"/>
  <c r="F131" i="101" a="1"/>
  <c r="F131" i="101" s="1"/>
  <c r="E131" i="101" a="1"/>
  <c r="E131" i="101" s="1"/>
  <c r="D131" i="101" a="1"/>
  <c r="D131" i="101" s="1"/>
  <c r="BV130" i="101" a="1"/>
  <c r="BV130" i="101" s="1"/>
  <c r="BU130" i="101" a="1"/>
  <c r="BU130" i="101" s="1"/>
  <c r="BT130" i="101" a="1"/>
  <c r="BT130" i="101" s="1"/>
  <c r="BS130" i="101" a="1"/>
  <c r="BS130" i="101" s="1"/>
  <c r="BR130" i="101" a="1"/>
  <c r="BR130" i="101" s="1"/>
  <c r="BQ130" i="101" a="1"/>
  <c r="BQ130" i="101" s="1"/>
  <c r="BP130" i="101" a="1"/>
  <c r="BP130" i="101" s="1"/>
  <c r="BO130" i="101" a="1"/>
  <c r="BO130" i="101" s="1"/>
  <c r="BN130" i="101" a="1"/>
  <c r="BN130" i="101" s="1"/>
  <c r="BM130" i="101" a="1"/>
  <c r="BM130" i="101" s="1"/>
  <c r="BL130" i="101" a="1"/>
  <c r="BL130" i="101" s="1"/>
  <c r="BK130" i="101" a="1"/>
  <c r="BK130" i="101" s="1"/>
  <c r="BJ130" i="101" a="1"/>
  <c r="BJ130" i="101" s="1"/>
  <c r="BI130" i="101" a="1"/>
  <c r="BI130" i="101" s="1"/>
  <c r="BH130" i="101" a="1"/>
  <c r="BH130" i="101" s="1"/>
  <c r="BG130" i="101" a="1"/>
  <c r="BG130" i="101" s="1"/>
  <c r="BF130" i="101" a="1"/>
  <c r="BF130" i="101" s="1"/>
  <c r="BE130" i="101" a="1"/>
  <c r="BE130" i="101" s="1"/>
  <c r="BD130" i="101" a="1"/>
  <c r="BD130" i="101" s="1"/>
  <c r="BC130" i="101" a="1"/>
  <c r="BC130" i="101" s="1"/>
  <c r="BB130" i="101" a="1"/>
  <c r="BB130" i="101" s="1"/>
  <c r="BA130" i="101" a="1"/>
  <c r="BA130" i="101" s="1"/>
  <c r="AZ130" i="101" a="1"/>
  <c r="AZ130" i="101" s="1"/>
  <c r="AY130" i="101" a="1"/>
  <c r="AY130" i="101" s="1"/>
  <c r="AX130" i="101" a="1"/>
  <c r="AX130" i="101" s="1"/>
  <c r="AW130" i="101" a="1"/>
  <c r="AW130" i="101" s="1"/>
  <c r="AV130" i="101" a="1"/>
  <c r="AV130" i="101" s="1"/>
  <c r="AU130" i="101" a="1"/>
  <c r="AU130" i="101" s="1"/>
  <c r="AT130" i="101" a="1"/>
  <c r="AT130" i="101" s="1"/>
  <c r="AS130" i="101" a="1"/>
  <c r="AS130" i="101" s="1"/>
  <c r="AR130" i="101" a="1"/>
  <c r="AR130" i="101" s="1"/>
  <c r="AQ130" i="101" a="1"/>
  <c r="AQ130" i="101" s="1"/>
  <c r="AP130" i="101" a="1"/>
  <c r="AP130" i="101" s="1"/>
  <c r="AO130" i="101" a="1"/>
  <c r="AO130" i="101" s="1"/>
  <c r="AN130" i="101" a="1"/>
  <c r="AN130" i="101" s="1"/>
  <c r="AM130" i="101" a="1"/>
  <c r="AM130" i="101" s="1"/>
  <c r="AL130" i="101" a="1"/>
  <c r="AL130" i="101" s="1"/>
  <c r="AK130" i="101" a="1"/>
  <c r="AK130" i="101" s="1"/>
  <c r="AJ130" i="101" a="1"/>
  <c r="AJ130" i="101" s="1"/>
  <c r="AI130" i="101" a="1"/>
  <c r="AI130" i="101" s="1"/>
  <c r="AH130" i="101" a="1"/>
  <c r="AH130" i="101" s="1"/>
  <c r="AG130" i="101" a="1"/>
  <c r="AG130" i="101" s="1"/>
  <c r="AF130" i="101" a="1"/>
  <c r="AF130" i="101" s="1"/>
  <c r="AE130" i="101" a="1"/>
  <c r="AE130" i="101" s="1"/>
  <c r="AD130" i="101" a="1"/>
  <c r="AD130" i="101" s="1"/>
  <c r="AC130" i="101" a="1"/>
  <c r="AC130" i="101" s="1"/>
  <c r="AB130" i="101" a="1"/>
  <c r="AB130" i="101" s="1"/>
  <c r="AA130" i="101" a="1"/>
  <c r="AA130" i="101" s="1"/>
  <c r="Z130" i="101" a="1"/>
  <c r="Z130" i="101" s="1"/>
  <c r="Y130" i="101" a="1"/>
  <c r="Y130" i="101" s="1"/>
  <c r="X130" i="101" a="1"/>
  <c r="X130" i="101" s="1"/>
  <c r="W130" i="101" a="1"/>
  <c r="W130" i="101" s="1"/>
  <c r="V130" i="101" a="1"/>
  <c r="V130" i="101" s="1"/>
  <c r="U130" i="101" a="1"/>
  <c r="U130" i="101" s="1"/>
  <c r="T130" i="101" a="1"/>
  <c r="T130" i="101" s="1"/>
  <c r="S130" i="101" a="1"/>
  <c r="S130" i="101" s="1"/>
  <c r="R130" i="101" a="1"/>
  <c r="R130" i="101" s="1"/>
  <c r="Q130" i="101" a="1"/>
  <c r="Q130" i="101" s="1"/>
  <c r="P130" i="101" a="1"/>
  <c r="P130" i="101" s="1"/>
  <c r="O130" i="101" a="1"/>
  <c r="O130" i="101" s="1"/>
  <c r="N130" i="101" a="1"/>
  <c r="N130" i="101" s="1"/>
  <c r="M130" i="101" a="1"/>
  <c r="M130" i="101" s="1"/>
  <c r="L130" i="101" a="1"/>
  <c r="L130" i="101" s="1"/>
  <c r="K130" i="101" a="1"/>
  <c r="K130" i="101" s="1"/>
  <c r="J130" i="101" a="1"/>
  <c r="J130" i="101" s="1"/>
  <c r="I130" i="101" a="1"/>
  <c r="I130" i="101" s="1"/>
  <c r="H130" i="101" a="1"/>
  <c r="H130" i="101" s="1"/>
  <c r="G130" i="101" a="1"/>
  <c r="G130" i="101" s="1"/>
  <c r="F130" i="101" a="1"/>
  <c r="F130" i="101" s="1"/>
  <c r="E130" i="101" a="1"/>
  <c r="E130" i="101" s="1"/>
  <c r="D130" i="101" a="1"/>
  <c r="D130" i="101" s="1"/>
  <c r="BV129" i="101" a="1"/>
  <c r="BV129" i="101" s="1"/>
  <c r="BU129" i="101" a="1"/>
  <c r="BU129" i="101" s="1"/>
  <c r="BT129" i="101" a="1"/>
  <c r="BT129" i="101" s="1"/>
  <c r="BS129" i="101" a="1"/>
  <c r="BS129" i="101" s="1"/>
  <c r="BR129" i="101" a="1"/>
  <c r="BR129" i="101" s="1"/>
  <c r="BQ129" i="101" a="1"/>
  <c r="BQ129" i="101" s="1"/>
  <c r="BP129" i="101" a="1"/>
  <c r="BP129" i="101" s="1"/>
  <c r="BO129" i="101" a="1"/>
  <c r="BO129" i="101" s="1"/>
  <c r="BN129" i="101" a="1"/>
  <c r="BN129" i="101" s="1"/>
  <c r="BM129" i="101" a="1"/>
  <c r="BM129" i="101" s="1"/>
  <c r="BL129" i="101" a="1"/>
  <c r="BL129" i="101" s="1"/>
  <c r="BK129" i="101" a="1"/>
  <c r="BK129" i="101" s="1"/>
  <c r="BJ129" i="101" a="1"/>
  <c r="BJ129" i="101" s="1"/>
  <c r="BI129" i="101" a="1"/>
  <c r="BI129" i="101" s="1"/>
  <c r="BH129" i="101" a="1"/>
  <c r="BH129" i="101" s="1"/>
  <c r="BG129" i="101" a="1"/>
  <c r="BG129" i="101" s="1"/>
  <c r="BF129" i="101" a="1"/>
  <c r="BF129" i="101" s="1"/>
  <c r="BE129" i="101" a="1"/>
  <c r="BE129" i="101" s="1"/>
  <c r="BD129" i="101" a="1"/>
  <c r="BD129" i="101" s="1"/>
  <c r="BC129" i="101" a="1"/>
  <c r="BC129" i="101" s="1"/>
  <c r="BB129" i="101" a="1"/>
  <c r="BB129" i="101" s="1"/>
  <c r="BA129" i="101" a="1"/>
  <c r="BA129" i="101" s="1"/>
  <c r="AZ129" i="101" a="1"/>
  <c r="AZ129" i="101" s="1"/>
  <c r="AY129" i="101" a="1"/>
  <c r="AY129" i="101" s="1"/>
  <c r="AX129" i="101" a="1"/>
  <c r="AX129" i="101" s="1"/>
  <c r="AW129" i="101" a="1"/>
  <c r="AW129" i="101" s="1"/>
  <c r="AV129" i="101" a="1"/>
  <c r="AV129" i="101" s="1"/>
  <c r="AU129" i="101" a="1"/>
  <c r="AU129" i="101" s="1"/>
  <c r="AT129" i="101" a="1"/>
  <c r="AT129" i="101" s="1"/>
  <c r="AS129" i="101" a="1"/>
  <c r="AS129" i="101" s="1"/>
  <c r="AR129" i="101" a="1"/>
  <c r="AR129" i="101" s="1"/>
  <c r="AQ129" i="101" a="1"/>
  <c r="AQ129" i="101" s="1"/>
  <c r="AP129" i="101" a="1"/>
  <c r="AP129" i="101" s="1"/>
  <c r="AO129" i="101" a="1"/>
  <c r="AO129" i="101" s="1"/>
  <c r="AN129" i="101" a="1"/>
  <c r="AN129" i="101" s="1"/>
  <c r="AM129" i="101" a="1"/>
  <c r="AM129" i="101" s="1"/>
  <c r="AL129" i="101" a="1"/>
  <c r="AL129" i="101" s="1"/>
  <c r="AK129" i="101" a="1"/>
  <c r="AK129" i="101" s="1"/>
  <c r="AJ129" i="101" a="1"/>
  <c r="AJ129" i="101" s="1"/>
  <c r="AI129" i="101" a="1"/>
  <c r="AI129" i="101" s="1"/>
  <c r="AH129" i="101" a="1"/>
  <c r="AH129" i="101" s="1"/>
  <c r="AG129" i="101" a="1"/>
  <c r="AG129" i="101" s="1"/>
  <c r="AF129" i="101" a="1"/>
  <c r="AF129" i="101" s="1"/>
  <c r="AE129" i="101" a="1"/>
  <c r="AE129" i="101" s="1"/>
  <c r="AD129" i="101" a="1"/>
  <c r="AD129" i="101" s="1"/>
  <c r="AC129" i="101" a="1"/>
  <c r="AC129" i="101" s="1"/>
  <c r="AB129" i="101" a="1"/>
  <c r="AB129" i="101" s="1"/>
  <c r="AA129" i="101" a="1"/>
  <c r="AA129" i="101" s="1"/>
  <c r="Z129" i="101" a="1"/>
  <c r="Z129" i="101" s="1"/>
  <c r="Y129" i="101" a="1"/>
  <c r="Y129" i="101" s="1"/>
  <c r="X129" i="101" a="1"/>
  <c r="X129" i="101" s="1"/>
  <c r="W129" i="101" a="1"/>
  <c r="W129" i="101" s="1"/>
  <c r="V129" i="101" a="1"/>
  <c r="V129" i="101" s="1"/>
  <c r="U129" i="101" a="1"/>
  <c r="U129" i="101" s="1"/>
  <c r="T129" i="101" a="1"/>
  <c r="T129" i="101" s="1"/>
  <c r="S129" i="101" a="1"/>
  <c r="S129" i="101" s="1"/>
  <c r="R129" i="101" a="1"/>
  <c r="R129" i="101" s="1"/>
  <c r="Q129" i="101" a="1"/>
  <c r="Q129" i="101" s="1"/>
  <c r="P129" i="101" a="1"/>
  <c r="P129" i="101" s="1"/>
  <c r="O129" i="101" a="1"/>
  <c r="O129" i="101" s="1"/>
  <c r="N129" i="101" a="1"/>
  <c r="N129" i="101" s="1"/>
  <c r="M129" i="101" a="1"/>
  <c r="M129" i="101" s="1"/>
  <c r="L129" i="101" a="1"/>
  <c r="L129" i="101" s="1"/>
  <c r="K129" i="101" a="1"/>
  <c r="K129" i="101" s="1"/>
  <c r="J129" i="101" a="1"/>
  <c r="J129" i="101" s="1"/>
  <c r="I129" i="101" a="1"/>
  <c r="I129" i="101" s="1"/>
  <c r="H129" i="101" a="1"/>
  <c r="H129" i="101" s="1"/>
  <c r="G129" i="101" a="1"/>
  <c r="G129" i="101" s="1"/>
  <c r="F129" i="101" a="1"/>
  <c r="F129" i="101" s="1"/>
  <c r="E129" i="101" a="1"/>
  <c r="E129" i="101" s="1"/>
  <c r="D129" i="101" a="1"/>
  <c r="D129" i="101" s="1"/>
  <c r="BV128" i="101" a="1"/>
  <c r="BV128" i="101" s="1"/>
  <c r="BU128" i="101" a="1"/>
  <c r="BU128" i="101" s="1"/>
  <c r="BT128" i="101" a="1"/>
  <c r="BT128" i="101" s="1"/>
  <c r="BS128" i="101" a="1"/>
  <c r="BS128" i="101" s="1"/>
  <c r="BR128" i="101" a="1"/>
  <c r="BR128" i="101" s="1"/>
  <c r="BQ128" i="101" a="1"/>
  <c r="BQ128" i="101" s="1"/>
  <c r="BP128" i="101" a="1"/>
  <c r="BP128" i="101" s="1"/>
  <c r="BO128" i="101" a="1"/>
  <c r="BO128" i="101" s="1"/>
  <c r="BN128" i="101" a="1"/>
  <c r="BN128" i="101" s="1"/>
  <c r="BM128" i="101" a="1"/>
  <c r="BM128" i="101" s="1"/>
  <c r="BL128" i="101" a="1"/>
  <c r="BL128" i="101" s="1"/>
  <c r="BK128" i="101" a="1"/>
  <c r="BK128" i="101" s="1"/>
  <c r="BJ128" i="101" a="1"/>
  <c r="BJ128" i="101" s="1"/>
  <c r="BI128" i="101" a="1"/>
  <c r="BI128" i="101" s="1"/>
  <c r="BH128" i="101" a="1"/>
  <c r="BH128" i="101" s="1"/>
  <c r="BG128" i="101" a="1"/>
  <c r="BG128" i="101" s="1"/>
  <c r="BF128" i="101" a="1"/>
  <c r="BF128" i="101" s="1"/>
  <c r="BE128" i="101" a="1"/>
  <c r="BE128" i="101" s="1"/>
  <c r="BD128" i="101" a="1"/>
  <c r="BD128" i="101" s="1"/>
  <c r="BC128" i="101" a="1"/>
  <c r="BC128" i="101" s="1"/>
  <c r="BB128" i="101" a="1"/>
  <c r="BB128" i="101" s="1"/>
  <c r="BA128" i="101" a="1"/>
  <c r="BA128" i="101" s="1"/>
  <c r="AZ128" i="101" a="1"/>
  <c r="AZ128" i="101" s="1"/>
  <c r="AY128" i="101" a="1"/>
  <c r="AY128" i="101" s="1"/>
  <c r="AX128" i="101" a="1"/>
  <c r="AX128" i="101" s="1"/>
  <c r="AW128" i="101" a="1"/>
  <c r="AW128" i="101" s="1"/>
  <c r="AV128" i="101" a="1"/>
  <c r="AV128" i="101" s="1"/>
  <c r="AU128" i="101" a="1"/>
  <c r="AU128" i="101" s="1"/>
  <c r="AT128" i="101" a="1"/>
  <c r="AT128" i="101" s="1"/>
  <c r="AS128" i="101" a="1"/>
  <c r="AS128" i="101" s="1"/>
  <c r="AR128" i="101" a="1"/>
  <c r="AR128" i="101" s="1"/>
  <c r="AQ128" i="101" a="1"/>
  <c r="AQ128" i="101" s="1"/>
  <c r="AP128" i="101" a="1"/>
  <c r="AP128" i="101" s="1"/>
  <c r="AO128" i="101" a="1"/>
  <c r="AO128" i="101" s="1"/>
  <c r="AN128" i="101" a="1"/>
  <c r="AN128" i="101" s="1"/>
  <c r="AM128" i="101" a="1"/>
  <c r="AM128" i="101" s="1"/>
  <c r="AL128" i="101" a="1"/>
  <c r="AL128" i="101" s="1"/>
  <c r="AK128" i="101" a="1"/>
  <c r="AK128" i="101" s="1"/>
  <c r="AJ128" i="101" a="1"/>
  <c r="AJ128" i="101" s="1"/>
  <c r="AI128" i="101" a="1"/>
  <c r="AI128" i="101" s="1"/>
  <c r="AH128" i="101" a="1"/>
  <c r="AH128" i="101" s="1"/>
  <c r="AG128" i="101" a="1"/>
  <c r="AG128" i="101" s="1"/>
  <c r="AF128" i="101" a="1"/>
  <c r="AF128" i="101" s="1"/>
  <c r="AE128" i="101" a="1"/>
  <c r="AE128" i="101" s="1"/>
  <c r="AD128" i="101" a="1"/>
  <c r="AD128" i="101" s="1"/>
  <c r="AC128" i="101" a="1"/>
  <c r="AC128" i="101" s="1"/>
  <c r="AB128" i="101" a="1"/>
  <c r="AB128" i="101" s="1"/>
  <c r="AA128" i="101" a="1"/>
  <c r="AA128" i="101" s="1"/>
  <c r="Z128" i="101" a="1"/>
  <c r="Z128" i="101" s="1"/>
  <c r="Y128" i="101" a="1"/>
  <c r="Y128" i="101" s="1"/>
  <c r="X128" i="101" a="1"/>
  <c r="X128" i="101" s="1"/>
  <c r="W128" i="101" a="1"/>
  <c r="W128" i="101" s="1"/>
  <c r="V128" i="101" a="1"/>
  <c r="V128" i="101" s="1"/>
  <c r="U128" i="101" a="1"/>
  <c r="U128" i="101" s="1"/>
  <c r="T128" i="101" a="1"/>
  <c r="T128" i="101" s="1"/>
  <c r="S128" i="101" a="1"/>
  <c r="S128" i="101" s="1"/>
  <c r="R128" i="101" a="1"/>
  <c r="R128" i="101" s="1"/>
  <c r="Q128" i="101" a="1"/>
  <c r="Q128" i="101" s="1"/>
  <c r="P128" i="101" a="1"/>
  <c r="P128" i="101" s="1"/>
  <c r="O128" i="101" a="1"/>
  <c r="O128" i="101" s="1"/>
  <c r="N128" i="101" a="1"/>
  <c r="N128" i="101" s="1"/>
  <c r="M128" i="101" a="1"/>
  <c r="M128" i="101" s="1"/>
  <c r="L128" i="101" a="1"/>
  <c r="L128" i="101" s="1"/>
  <c r="K128" i="101" a="1"/>
  <c r="K128" i="101" s="1"/>
  <c r="J128" i="101" a="1"/>
  <c r="J128" i="101" s="1"/>
  <c r="I128" i="101" a="1"/>
  <c r="I128" i="101" s="1"/>
  <c r="H128" i="101" a="1"/>
  <c r="H128" i="101" s="1"/>
  <c r="G128" i="101" a="1"/>
  <c r="G128" i="101" s="1"/>
  <c r="F128" i="101" a="1"/>
  <c r="F128" i="101" s="1"/>
  <c r="E128" i="101" a="1"/>
  <c r="E128" i="101" s="1"/>
  <c r="D128" i="101" a="1"/>
  <c r="D128" i="101" s="1"/>
  <c r="BV126" i="101" a="1"/>
  <c r="BV126" i="101" s="1"/>
  <c r="BU126" i="101" a="1"/>
  <c r="BU126" i="101" s="1"/>
  <c r="BT126" i="101" a="1"/>
  <c r="BT126" i="101" s="1"/>
  <c r="BS126" i="101" a="1"/>
  <c r="BS126" i="101" s="1"/>
  <c r="BR126" i="101" a="1"/>
  <c r="BR126" i="101" s="1"/>
  <c r="BQ126" i="101" a="1"/>
  <c r="BQ126" i="101" s="1"/>
  <c r="BP126" i="101" a="1"/>
  <c r="BP126" i="101" s="1"/>
  <c r="BO126" i="101" a="1"/>
  <c r="BO126" i="101" s="1"/>
  <c r="BN126" i="101" a="1"/>
  <c r="BN126" i="101" s="1"/>
  <c r="BM126" i="101" a="1"/>
  <c r="BM126" i="101" s="1"/>
  <c r="BL126" i="101" a="1"/>
  <c r="BL126" i="101" s="1"/>
  <c r="BK126" i="101" a="1"/>
  <c r="BK126" i="101" s="1"/>
  <c r="BJ126" i="101" a="1"/>
  <c r="BJ126" i="101" s="1"/>
  <c r="BI126" i="101" a="1"/>
  <c r="BI126" i="101" s="1"/>
  <c r="BH126" i="101" a="1"/>
  <c r="BH126" i="101" s="1"/>
  <c r="BG126" i="101" a="1"/>
  <c r="BG126" i="101" s="1"/>
  <c r="BF126" i="101" a="1"/>
  <c r="BF126" i="101" s="1"/>
  <c r="BE126" i="101" a="1"/>
  <c r="BE126" i="101" s="1"/>
  <c r="BD126" i="101" a="1"/>
  <c r="BD126" i="101" s="1"/>
  <c r="BC126" i="101" a="1"/>
  <c r="BC126" i="101" s="1"/>
  <c r="BB126" i="101" a="1"/>
  <c r="BB126" i="101" s="1"/>
  <c r="BA126" i="101" a="1"/>
  <c r="BA126" i="101" s="1"/>
  <c r="AZ126" i="101" a="1"/>
  <c r="AZ126" i="101" s="1"/>
  <c r="AY126" i="101" a="1"/>
  <c r="AY126" i="101" s="1"/>
  <c r="AX126" i="101" a="1"/>
  <c r="AX126" i="101" s="1"/>
  <c r="AW126" i="101" a="1"/>
  <c r="AW126" i="101" s="1"/>
  <c r="AV126" i="101" a="1"/>
  <c r="AV126" i="101" s="1"/>
  <c r="AU126" i="101" a="1"/>
  <c r="AU126" i="101" s="1"/>
  <c r="AT126" i="101" a="1"/>
  <c r="AT126" i="101" s="1"/>
  <c r="AS126" i="101" a="1"/>
  <c r="AS126" i="101" s="1"/>
  <c r="AR126" i="101" a="1"/>
  <c r="AR126" i="101" s="1"/>
  <c r="AQ126" i="101" a="1"/>
  <c r="AQ126" i="101" s="1"/>
  <c r="AP126" i="101" a="1"/>
  <c r="AP126" i="101" s="1"/>
  <c r="AO126" i="101" a="1"/>
  <c r="AO126" i="101" s="1"/>
  <c r="AN126" i="101" a="1"/>
  <c r="AN126" i="101" s="1"/>
  <c r="AM126" i="101" a="1"/>
  <c r="AM126" i="101" s="1"/>
  <c r="AL126" i="101" a="1"/>
  <c r="AL126" i="101" s="1"/>
  <c r="AK126" i="101" a="1"/>
  <c r="AK126" i="101" s="1"/>
  <c r="AJ126" i="101" a="1"/>
  <c r="AJ126" i="101" s="1"/>
  <c r="AI126" i="101" a="1"/>
  <c r="AI126" i="101" s="1"/>
  <c r="AH126" i="101" a="1"/>
  <c r="AH126" i="101" s="1"/>
  <c r="AG126" i="101" a="1"/>
  <c r="AG126" i="101" s="1"/>
  <c r="AF126" i="101" a="1"/>
  <c r="AF126" i="101" s="1"/>
  <c r="AE126" i="101" a="1"/>
  <c r="AE126" i="101" s="1"/>
  <c r="AD126" i="101" a="1"/>
  <c r="AD126" i="101" s="1"/>
  <c r="AC126" i="101" a="1"/>
  <c r="AC126" i="101" s="1"/>
  <c r="AB126" i="101" a="1"/>
  <c r="AB126" i="101" s="1"/>
  <c r="AA126" i="101" a="1"/>
  <c r="AA126" i="101" s="1"/>
  <c r="Z126" i="101" a="1"/>
  <c r="Z126" i="101" s="1"/>
  <c r="Y126" i="101" a="1"/>
  <c r="Y126" i="101" s="1"/>
  <c r="X126" i="101" a="1"/>
  <c r="X126" i="101" s="1"/>
  <c r="W126" i="101" a="1"/>
  <c r="W126" i="101" s="1"/>
  <c r="V126" i="101" a="1"/>
  <c r="V126" i="101" s="1"/>
  <c r="U126" i="101" a="1"/>
  <c r="U126" i="101" s="1"/>
  <c r="T126" i="101" a="1"/>
  <c r="T126" i="101" s="1"/>
  <c r="S126" i="101" a="1"/>
  <c r="S126" i="101" s="1"/>
  <c r="R126" i="101" a="1"/>
  <c r="R126" i="101" s="1"/>
  <c r="Q126" i="101" a="1"/>
  <c r="Q126" i="101" s="1"/>
  <c r="P126" i="101" a="1"/>
  <c r="P126" i="101" s="1"/>
  <c r="O126" i="101" a="1"/>
  <c r="O126" i="101" s="1"/>
  <c r="N126" i="101" a="1"/>
  <c r="N126" i="101" s="1"/>
  <c r="M126" i="101" a="1"/>
  <c r="M126" i="101" s="1"/>
  <c r="L126" i="101" a="1"/>
  <c r="L126" i="101" s="1"/>
  <c r="K126" i="101" a="1"/>
  <c r="K126" i="101" s="1"/>
  <c r="J126" i="101" a="1"/>
  <c r="J126" i="101" s="1"/>
  <c r="I126" i="101" a="1"/>
  <c r="I126" i="101" s="1"/>
  <c r="H126" i="101" a="1"/>
  <c r="H126" i="101" s="1"/>
  <c r="G126" i="101" a="1"/>
  <c r="G126" i="101" s="1"/>
  <c r="F126" i="101" a="1"/>
  <c r="F126" i="101" s="1"/>
  <c r="E126" i="101" a="1"/>
  <c r="E126" i="101" s="1"/>
  <c r="D126" i="101" a="1"/>
  <c r="D126" i="101" s="1"/>
  <c r="BV125" i="101" a="1"/>
  <c r="BV125" i="101" s="1"/>
  <c r="BU125" i="101" a="1"/>
  <c r="BU125" i="101" s="1"/>
  <c r="BT125" i="101" a="1"/>
  <c r="BT125" i="101" s="1"/>
  <c r="BS125" i="101" a="1"/>
  <c r="BS125" i="101" s="1"/>
  <c r="BR125" i="101" a="1"/>
  <c r="BR125" i="101" s="1"/>
  <c r="BQ125" i="101" a="1"/>
  <c r="BQ125" i="101" s="1"/>
  <c r="BP125" i="101" a="1"/>
  <c r="BP125" i="101" s="1"/>
  <c r="BO125" i="101" a="1"/>
  <c r="BO125" i="101" s="1"/>
  <c r="BN125" i="101" a="1"/>
  <c r="BN125" i="101" s="1"/>
  <c r="BM125" i="101" a="1"/>
  <c r="BM125" i="101" s="1"/>
  <c r="BL125" i="101" a="1"/>
  <c r="BL125" i="101" s="1"/>
  <c r="BK125" i="101" a="1"/>
  <c r="BK125" i="101" s="1"/>
  <c r="BJ125" i="101" a="1"/>
  <c r="BJ125" i="101" s="1"/>
  <c r="BI125" i="101" a="1"/>
  <c r="BI125" i="101" s="1"/>
  <c r="BH125" i="101" a="1"/>
  <c r="BH125" i="101" s="1"/>
  <c r="BG125" i="101" a="1"/>
  <c r="BG125" i="101" s="1"/>
  <c r="BF125" i="101" a="1"/>
  <c r="BF125" i="101" s="1"/>
  <c r="BE125" i="101" a="1"/>
  <c r="BE125" i="101" s="1"/>
  <c r="BD125" i="101" a="1"/>
  <c r="BD125" i="101" s="1"/>
  <c r="BC125" i="101" a="1"/>
  <c r="BC125" i="101" s="1"/>
  <c r="BB125" i="101" a="1"/>
  <c r="BB125" i="101" s="1"/>
  <c r="BA125" i="101" a="1"/>
  <c r="BA125" i="101" s="1"/>
  <c r="AZ125" i="101" a="1"/>
  <c r="AZ125" i="101" s="1"/>
  <c r="AY125" i="101" a="1"/>
  <c r="AY125" i="101" s="1"/>
  <c r="AX125" i="101" a="1"/>
  <c r="AX125" i="101" s="1"/>
  <c r="AW125" i="101" a="1"/>
  <c r="AW125" i="101" s="1"/>
  <c r="AV125" i="101" a="1"/>
  <c r="AV125" i="101" s="1"/>
  <c r="AU125" i="101" a="1"/>
  <c r="AU125" i="101" s="1"/>
  <c r="AT125" i="101" a="1"/>
  <c r="AT125" i="101" s="1"/>
  <c r="AS125" i="101" a="1"/>
  <c r="AS125" i="101" s="1"/>
  <c r="AR125" i="101" a="1"/>
  <c r="AR125" i="101" s="1"/>
  <c r="AQ125" i="101" a="1"/>
  <c r="AQ125" i="101" s="1"/>
  <c r="AP125" i="101" a="1"/>
  <c r="AP125" i="101" s="1"/>
  <c r="AO125" i="101" a="1"/>
  <c r="AO125" i="101" s="1"/>
  <c r="AN125" i="101" a="1"/>
  <c r="AN125" i="101" s="1"/>
  <c r="AM125" i="101" a="1"/>
  <c r="AM125" i="101" s="1"/>
  <c r="AL125" i="101" a="1"/>
  <c r="AL125" i="101" s="1"/>
  <c r="AK125" i="101" a="1"/>
  <c r="AK125" i="101" s="1"/>
  <c r="AJ125" i="101" a="1"/>
  <c r="AJ125" i="101" s="1"/>
  <c r="AI125" i="101" a="1"/>
  <c r="AI125" i="101" s="1"/>
  <c r="AH125" i="101" a="1"/>
  <c r="AH125" i="101" s="1"/>
  <c r="AG125" i="101" a="1"/>
  <c r="AG125" i="101" s="1"/>
  <c r="AF125" i="101" a="1"/>
  <c r="AF125" i="101" s="1"/>
  <c r="AE125" i="101" a="1"/>
  <c r="AE125" i="101" s="1"/>
  <c r="AD125" i="101" a="1"/>
  <c r="AD125" i="101" s="1"/>
  <c r="AC125" i="101" a="1"/>
  <c r="AC125" i="101" s="1"/>
  <c r="AB125" i="101" a="1"/>
  <c r="AB125" i="101" s="1"/>
  <c r="AA125" i="101" a="1"/>
  <c r="AA125" i="101" s="1"/>
  <c r="Z125" i="101" a="1"/>
  <c r="Z125" i="101" s="1"/>
  <c r="Y125" i="101" a="1"/>
  <c r="Y125" i="101" s="1"/>
  <c r="X125" i="101" a="1"/>
  <c r="X125" i="101" s="1"/>
  <c r="W125" i="101" a="1"/>
  <c r="W125" i="101" s="1"/>
  <c r="V125" i="101" a="1"/>
  <c r="V125" i="101" s="1"/>
  <c r="U125" i="101" a="1"/>
  <c r="U125" i="101" s="1"/>
  <c r="T125" i="101" a="1"/>
  <c r="T125" i="101" s="1"/>
  <c r="S125" i="101" a="1"/>
  <c r="S125" i="101" s="1"/>
  <c r="R125" i="101" a="1"/>
  <c r="R125" i="101" s="1"/>
  <c r="Q125" i="101" a="1"/>
  <c r="Q125" i="101" s="1"/>
  <c r="P125" i="101" a="1"/>
  <c r="P125" i="101" s="1"/>
  <c r="O125" i="101" a="1"/>
  <c r="O125" i="101" s="1"/>
  <c r="N125" i="101" a="1"/>
  <c r="N125" i="101" s="1"/>
  <c r="M125" i="101" a="1"/>
  <c r="M125" i="101" s="1"/>
  <c r="L125" i="101" a="1"/>
  <c r="L125" i="101" s="1"/>
  <c r="K125" i="101" a="1"/>
  <c r="K125" i="101" s="1"/>
  <c r="J125" i="101" a="1"/>
  <c r="J125" i="101" s="1"/>
  <c r="I125" i="101" a="1"/>
  <c r="I125" i="101" s="1"/>
  <c r="H125" i="101" a="1"/>
  <c r="H125" i="101" s="1"/>
  <c r="G125" i="101" a="1"/>
  <c r="G125" i="101" s="1"/>
  <c r="F125" i="101" a="1"/>
  <c r="F125" i="101" s="1"/>
  <c r="E125" i="101" a="1"/>
  <c r="E125" i="101" s="1"/>
  <c r="D125" i="101" a="1"/>
  <c r="D125" i="101" s="1"/>
  <c r="BV124" i="101" a="1"/>
  <c r="BV124" i="101" s="1"/>
  <c r="BU124" i="101" a="1"/>
  <c r="BU124" i="101" s="1"/>
  <c r="BT124" i="101" a="1"/>
  <c r="BT124" i="101" s="1"/>
  <c r="BS124" i="101" a="1"/>
  <c r="BS124" i="101" s="1"/>
  <c r="BR124" i="101" a="1"/>
  <c r="BR124" i="101" s="1"/>
  <c r="BQ124" i="101" a="1"/>
  <c r="BQ124" i="101" s="1"/>
  <c r="BP124" i="101" a="1"/>
  <c r="BP124" i="101" s="1"/>
  <c r="BO124" i="101" a="1"/>
  <c r="BO124" i="101" s="1"/>
  <c r="BN124" i="101" a="1"/>
  <c r="BN124" i="101" s="1"/>
  <c r="BM124" i="101" a="1"/>
  <c r="BM124" i="101" s="1"/>
  <c r="BL124" i="101" a="1"/>
  <c r="BL124" i="101" s="1"/>
  <c r="BK124" i="101" a="1"/>
  <c r="BK124" i="101" s="1"/>
  <c r="BJ124" i="101" a="1"/>
  <c r="BJ124" i="101" s="1"/>
  <c r="BI124" i="101" a="1"/>
  <c r="BI124" i="101" s="1"/>
  <c r="BH124" i="101" a="1"/>
  <c r="BH124" i="101" s="1"/>
  <c r="BG124" i="101" a="1"/>
  <c r="BG124" i="101" s="1"/>
  <c r="BF124" i="101" a="1"/>
  <c r="BF124" i="101" s="1"/>
  <c r="BE124" i="101" a="1"/>
  <c r="BE124" i="101" s="1"/>
  <c r="BD124" i="101" a="1"/>
  <c r="BD124" i="101" s="1"/>
  <c r="BC124" i="101" a="1"/>
  <c r="BC124" i="101" s="1"/>
  <c r="BB124" i="101" a="1"/>
  <c r="BB124" i="101" s="1"/>
  <c r="BA124" i="101" a="1"/>
  <c r="BA124" i="101" s="1"/>
  <c r="AZ124" i="101" a="1"/>
  <c r="AZ124" i="101" s="1"/>
  <c r="AY124" i="101" a="1"/>
  <c r="AY124" i="101" s="1"/>
  <c r="AX124" i="101" a="1"/>
  <c r="AX124" i="101" s="1"/>
  <c r="AW124" i="101" a="1"/>
  <c r="AW124" i="101" s="1"/>
  <c r="AV124" i="101" a="1"/>
  <c r="AV124" i="101" s="1"/>
  <c r="AU124" i="101" a="1"/>
  <c r="AU124" i="101" s="1"/>
  <c r="AT124" i="101" a="1"/>
  <c r="AT124" i="101" s="1"/>
  <c r="AS124" i="101" a="1"/>
  <c r="AS124" i="101" s="1"/>
  <c r="AR124" i="101" a="1"/>
  <c r="AR124" i="101" s="1"/>
  <c r="AQ124" i="101" a="1"/>
  <c r="AQ124" i="101" s="1"/>
  <c r="AP124" i="101" a="1"/>
  <c r="AP124" i="101" s="1"/>
  <c r="AO124" i="101" a="1"/>
  <c r="AO124" i="101" s="1"/>
  <c r="AN124" i="101" a="1"/>
  <c r="AN124" i="101" s="1"/>
  <c r="AM124" i="101" a="1"/>
  <c r="AM124" i="101" s="1"/>
  <c r="AL124" i="101" a="1"/>
  <c r="AL124" i="101" s="1"/>
  <c r="AK124" i="101" a="1"/>
  <c r="AK124" i="101" s="1"/>
  <c r="AJ124" i="101" a="1"/>
  <c r="AJ124" i="101" s="1"/>
  <c r="AI124" i="101" a="1"/>
  <c r="AI124" i="101" s="1"/>
  <c r="AH124" i="101" a="1"/>
  <c r="AH124" i="101" s="1"/>
  <c r="AG124" i="101" a="1"/>
  <c r="AG124" i="101" s="1"/>
  <c r="AF124" i="101" a="1"/>
  <c r="AF124" i="101" s="1"/>
  <c r="AE124" i="101" a="1"/>
  <c r="AE124" i="101" s="1"/>
  <c r="AD124" i="101" a="1"/>
  <c r="AD124" i="101" s="1"/>
  <c r="AC124" i="101" a="1"/>
  <c r="AC124" i="101" s="1"/>
  <c r="AB124" i="101" a="1"/>
  <c r="AB124" i="101" s="1"/>
  <c r="AA124" i="101" a="1"/>
  <c r="AA124" i="101" s="1"/>
  <c r="Z124" i="101" a="1"/>
  <c r="Z124" i="101" s="1"/>
  <c r="Y124" i="101" a="1"/>
  <c r="Y124" i="101" s="1"/>
  <c r="X124" i="101" a="1"/>
  <c r="X124" i="101" s="1"/>
  <c r="W124" i="101" a="1"/>
  <c r="W124" i="101" s="1"/>
  <c r="V124" i="101" a="1"/>
  <c r="V124" i="101" s="1"/>
  <c r="U124" i="101" a="1"/>
  <c r="U124" i="101" s="1"/>
  <c r="T124" i="101" a="1"/>
  <c r="T124" i="101" s="1"/>
  <c r="S124" i="101" a="1"/>
  <c r="S124" i="101" s="1"/>
  <c r="R124" i="101" a="1"/>
  <c r="R124" i="101" s="1"/>
  <c r="Q124" i="101" a="1"/>
  <c r="Q124" i="101" s="1"/>
  <c r="P124" i="101" a="1"/>
  <c r="P124" i="101" s="1"/>
  <c r="O124" i="101" a="1"/>
  <c r="O124" i="101" s="1"/>
  <c r="N124" i="101" a="1"/>
  <c r="N124" i="101" s="1"/>
  <c r="M124" i="101" a="1"/>
  <c r="M124" i="101" s="1"/>
  <c r="L124" i="101" a="1"/>
  <c r="L124" i="101" s="1"/>
  <c r="K124" i="101" a="1"/>
  <c r="K124" i="101" s="1"/>
  <c r="J124" i="101" a="1"/>
  <c r="J124" i="101" s="1"/>
  <c r="I124" i="101" a="1"/>
  <c r="I124" i="101" s="1"/>
  <c r="H124" i="101" a="1"/>
  <c r="H124" i="101" s="1"/>
  <c r="G124" i="101" a="1"/>
  <c r="G124" i="101" s="1"/>
  <c r="F124" i="101" a="1"/>
  <c r="F124" i="101" s="1"/>
  <c r="E124" i="101" a="1"/>
  <c r="E124" i="101" s="1"/>
  <c r="D124" i="101" a="1"/>
  <c r="D124" i="101" s="1"/>
  <c r="BV123" i="101" a="1"/>
  <c r="BV123" i="101" s="1"/>
  <c r="BU123" i="101" a="1"/>
  <c r="BU123" i="101" s="1"/>
  <c r="BT123" i="101" a="1"/>
  <c r="BT123" i="101" s="1"/>
  <c r="BS123" i="101" a="1"/>
  <c r="BS123" i="101" s="1"/>
  <c r="BR123" i="101" a="1"/>
  <c r="BR123" i="101" s="1"/>
  <c r="BQ123" i="101" a="1"/>
  <c r="BQ123" i="101" s="1"/>
  <c r="BP123" i="101" a="1"/>
  <c r="BP123" i="101" s="1"/>
  <c r="BO123" i="101" a="1"/>
  <c r="BO123" i="101" s="1"/>
  <c r="BN123" i="101" a="1"/>
  <c r="BN123" i="101" s="1"/>
  <c r="BM123" i="101" a="1"/>
  <c r="BM123" i="101" s="1"/>
  <c r="BL123" i="101" a="1"/>
  <c r="BL123" i="101" s="1"/>
  <c r="BK123" i="101" a="1"/>
  <c r="BK123" i="101" s="1"/>
  <c r="BJ123" i="101" a="1"/>
  <c r="BJ123" i="101" s="1"/>
  <c r="BI123" i="101" a="1"/>
  <c r="BI123" i="101" s="1"/>
  <c r="BH123" i="101" a="1"/>
  <c r="BH123" i="101" s="1"/>
  <c r="BG123" i="101" a="1"/>
  <c r="BG123" i="101" s="1"/>
  <c r="BF123" i="101" a="1"/>
  <c r="BF123" i="101" s="1"/>
  <c r="BE123" i="101" a="1"/>
  <c r="BE123" i="101" s="1"/>
  <c r="BD123" i="101" a="1"/>
  <c r="BD123" i="101" s="1"/>
  <c r="BC123" i="101" a="1"/>
  <c r="BC123" i="101" s="1"/>
  <c r="BB123" i="101" a="1"/>
  <c r="BB123" i="101" s="1"/>
  <c r="BA123" i="101" a="1"/>
  <c r="BA123" i="101" s="1"/>
  <c r="AZ123" i="101" a="1"/>
  <c r="AZ123" i="101" s="1"/>
  <c r="AY123" i="101" a="1"/>
  <c r="AY123" i="101" s="1"/>
  <c r="AX123" i="101" a="1"/>
  <c r="AX123" i="101" s="1"/>
  <c r="AW123" i="101" a="1"/>
  <c r="AW123" i="101" s="1"/>
  <c r="AV123" i="101" a="1"/>
  <c r="AV123" i="101" s="1"/>
  <c r="AU123" i="101" a="1"/>
  <c r="AU123" i="101" s="1"/>
  <c r="AT123" i="101" a="1"/>
  <c r="AT123" i="101" s="1"/>
  <c r="AS123" i="101" a="1"/>
  <c r="AS123" i="101" s="1"/>
  <c r="AR123" i="101" a="1"/>
  <c r="AR123" i="101" s="1"/>
  <c r="AQ123" i="101" a="1"/>
  <c r="AQ123" i="101" s="1"/>
  <c r="AP123" i="101" a="1"/>
  <c r="AP123" i="101" s="1"/>
  <c r="AO123" i="101" a="1"/>
  <c r="AO123" i="101" s="1"/>
  <c r="AN123" i="101" a="1"/>
  <c r="AN123" i="101" s="1"/>
  <c r="AM123" i="101" a="1"/>
  <c r="AM123" i="101" s="1"/>
  <c r="AL123" i="101" a="1"/>
  <c r="AL123" i="101" s="1"/>
  <c r="AK123" i="101" a="1"/>
  <c r="AK123" i="101" s="1"/>
  <c r="AJ123" i="101" a="1"/>
  <c r="AJ123" i="101" s="1"/>
  <c r="AI123" i="101" a="1"/>
  <c r="AI123" i="101" s="1"/>
  <c r="AH123" i="101" a="1"/>
  <c r="AH123" i="101" s="1"/>
  <c r="AG123" i="101" a="1"/>
  <c r="AG123" i="101" s="1"/>
  <c r="AF123" i="101" a="1"/>
  <c r="AF123" i="101" s="1"/>
  <c r="AE123" i="101" a="1"/>
  <c r="AE123" i="101" s="1"/>
  <c r="AD123" i="101" a="1"/>
  <c r="AD123" i="101" s="1"/>
  <c r="AC123" i="101" a="1"/>
  <c r="AC123" i="101" s="1"/>
  <c r="AB123" i="101" a="1"/>
  <c r="AB123" i="101" s="1"/>
  <c r="AA123" i="101" a="1"/>
  <c r="AA123" i="101" s="1"/>
  <c r="Z123" i="101" a="1"/>
  <c r="Z123" i="101" s="1"/>
  <c r="Y123" i="101" a="1"/>
  <c r="Y123" i="101" s="1"/>
  <c r="X123" i="101" a="1"/>
  <c r="X123" i="101" s="1"/>
  <c r="W123" i="101" a="1"/>
  <c r="W123" i="101" s="1"/>
  <c r="V123" i="101" a="1"/>
  <c r="V123" i="101" s="1"/>
  <c r="U123" i="101" a="1"/>
  <c r="U123" i="101" s="1"/>
  <c r="T123" i="101" a="1"/>
  <c r="T123" i="101" s="1"/>
  <c r="S123" i="101" a="1"/>
  <c r="S123" i="101" s="1"/>
  <c r="R123" i="101" a="1"/>
  <c r="R123" i="101" s="1"/>
  <c r="Q123" i="101" a="1"/>
  <c r="Q123" i="101" s="1"/>
  <c r="P123" i="101" a="1"/>
  <c r="P123" i="101" s="1"/>
  <c r="O123" i="101" a="1"/>
  <c r="O123" i="101" s="1"/>
  <c r="N123" i="101" a="1"/>
  <c r="N123" i="101" s="1"/>
  <c r="M123" i="101" a="1"/>
  <c r="M123" i="101" s="1"/>
  <c r="L123" i="101" a="1"/>
  <c r="L123" i="101" s="1"/>
  <c r="K123" i="101" a="1"/>
  <c r="K123" i="101" s="1"/>
  <c r="J123" i="101" a="1"/>
  <c r="J123" i="101" s="1"/>
  <c r="I123" i="101" a="1"/>
  <c r="I123" i="101" s="1"/>
  <c r="H123" i="101" a="1"/>
  <c r="H123" i="101" s="1"/>
  <c r="G123" i="101" a="1"/>
  <c r="G123" i="101" s="1"/>
  <c r="F123" i="101" a="1"/>
  <c r="F123" i="101" s="1"/>
  <c r="E123" i="101" a="1"/>
  <c r="E123" i="101" s="1"/>
  <c r="D123" i="101" a="1"/>
  <c r="D123" i="101" s="1"/>
  <c r="BV122" i="101" a="1"/>
  <c r="BV122" i="101" s="1"/>
  <c r="BU122" i="101" a="1"/>
  <c r="BU122" i="101" s="1"/>
  <c r="BT122" i="101" a="1"/>
  <c r="BT122" i="101" s="1"/>
  <c r="BS122" i="101" a="1"/>
  <c r="BS122" i="101" s="1"/>
  <c r="BR122" i="101" a="1"/>
  <c r="BR122" i="101" s="1"/>
  <c r="BQ122" i="101" a="1"/>
  <c r="BQ122" i="101" s="1"/>
  <c r="BP122" i="101" a="1"/>
  <c r="BP122" i="101" s="1"/>
  <c r="BO122" i="101" a="1"/>
  <c r="BO122" i="101" s="1"/>
  <c r="BN122" i="101" a="1"/>
  <c r="BN122" i="101" s="1"/>
  <c r="BM122" i="101" a="1"/>
  <c r="BM122" i="101" s="1"/>
  <c r="BL122" i="101" a="1"/>
  <c r="BL122" i="101" s="1"/>
  <c r="BK122" i="101" a="1"/>
  <c r="BK122" i="101" s="1"/>
  <c r="BJ122" i="101" a="1"/>
  <c r="BJ122" i="101" s="1"/>
  <c r="BI122" i="101" a="1"/>
  <c r="BI122" i="101" s="1"/>
  <c r="BH122" i="101" a="1"/>
  <c r="BH122" i="101" s="1"/>
  <c r="BG122" i="101" a="1"/>
  <c r="BG122" i="101" s="1"/>
  <c r="BF122" i="101" a="1"/>
  <c r="BF122" i="101" s="1"/>
  <c r="BE122" i="101" a="1"/>
  <c r="BE122" i="101" s="1"/>
  <c r="BD122" i="101" a="1"/>
  <c r="BD122" i="101" s="1"/>
  <c r="BC122" i="101" a="1"/>
  <c r="BC122" i="101" s="1"/>
  <c r="BB122" i="101" a="1"/>
  <c r="BB122" i="101" s="1"/>
  <c r="BA122" i="101" a="1"/>
  <c r="BA122" i="101" s="1"/>
  <c r="AZ122" i="101" a="1"/>
  <c r="AZ122" i="101" s="1"/>
  <c r="AY122" i="101" a="1"/>
  <c r="AY122" i="101" s="1"/>
  <c r="AX122" i="101" a="1"/>
  <c r="AX122" i="101" s="1"/>
  <c r="AW122" i="101" a="1"/>
  <c r="AW122" i="101" s="1"/>
  <c r="AV122" i="101" a="1"/>
  <c r="AV122" i="101" s="1"/>
  <c r="AU122" i="101" a="1"/>
  <c r="AU122" i="101" s="1"/>
  <c r="AT122" i="101" a="1"/>
  <c r="AT122" i="101" s="1"/>
  <c r="AS122" i="101" a="1"/>
  <c r="AS122" i="101" s="1"/>
  <c r="AR122" i="101" a="1"/>
  <c r="AR122" i="101" s="1"/>
  <c r="AQ122" i="101" a="1"/>
  <c r="AQ122" i="101" s="1"/>
  <c r="AP122" i="101" a="1"/>
  <c r="AP122" i="101" s="1"/>
  <c r="AO122" i="101" a="1"/>
  <c r="AO122" i="101" s="1"/>
  <c r="AN122" i="101" a="1"/>
  <c r="AN122" i="101" s="1"/>
  <c r="AM122" i="101" a="1"/>
  <c r="AM122" i="101" s="1"/>
  <c r="AL122" i="101" a="1"/>
  <c r="AL122" i="101" s="1"/>
  <c r="AK122" i="101" a="1"/>
  <c r="AK122" i="101" s="1"/>
  <c r="AJ122" i="101" a="1"/>
  <c r="AJ122" i="101" s="1"/>
  <c r="AI122" i="101" a="1"/>
  <c r="AI122" i="101" s="1"/>
  <c r="AH122" i="101" a="1"/>
  <c r="AH122" i="101" s="1"/>
  <c r="AG122" i="101" a="1"/>
  <c r="AG122" i="101" s="1"/>
  <c r="AF122" i="101" a="1"/>
  <c r="AF122" i="101" s="1"/>
  <c r="AE122" i="101" a="1"/>
  <c r="AE122" i="101" s="1"/>
  <c r="AD122" i="101" a="1"/>
  <c r="AD122" i="101" s="1"/>
  <c r="AC122" i="101" a="1"/>
  <c r="AC122" i="101" s="1"/>
  <c r="AB122" i="101" a="1"/>
  <c r="AB122" i="101" s="1"/>
  <c r="AA122" i="101" a="1"/>
  <c r="AA122" i="101" s="1"/>
  <c r="Z122" i="101" a="1"/>
  <c r="Z122" i="101" s="1"/>
  <c r="Y122" i="101" a="1"/>
  <c r="Y122" i="101" s="1"/>
  <c r="X122" i="101" a="1"/>
  <c r="X122" i="101" s="1"/>
  <c r="W122" i="101" a="1"/>
  <c r="W122" i="101" s="1"/>
  <c r="V122" i="101" a="1"/>
  <c r="V122" i="101" s="1"/>
  <c r="U122" i="101" a="1"/>
  <c r="U122" i="101" s="1"/>
  <c r="T122" i="101" a="1"/>
  <c r="T122" i="101" s="1"/>
  <c r="S122" i="101" a="1"/>
  <c r="S122" i="101" s="1"/>
  <c r="R122" i="101" a="1"/>
  <c r="R122" i="101" s="1"/>
  <c r="Q122" i="101" a="1"/>
  <c r="Q122" i="101" s="1"/>
  <c r="P122" i="101" a="1"/>
  <c r="P122" i="101" s="1"/>
  <c r="O122" i="101" a="1"/>
  <c r="O122" i="101" s="1"/>
  <c r="N122" i="101" a="1"/>
  <c r="N122" i="101" s="1"/>
  <c r="M122" i="101" a="1"/>
  <c r="M122" i="101" s="1"/>
  <c r="L122" i="101" a="1"/>
  <c r="L122" i="101" s="1"/>
  <c r="K122" i="101" a="1"/>
  <c r="K122" i="101" s="1"/>
  <c r="J122" i="101" a="1"/>
  <c r="J122" i="101" s="1"/>
  <c r="I122" i="101" a="1"/>
  <c r="I122" i="101" s="1"/>
  <c r="H122" i="101" a="1"/>
  <c r="H122" i="101" s="1"/>
  <c r="G122" i="101" a="1"/>
  <c r="G122" i="101" s="1"/>
  <c r="F122" i="101" a="1"/>
  <c r="F122" i="101" s="1"/>
  <c r="E122" i="101" a="1"/>
  <c r="E122" i="101" s="1"/>
  <c r="D122" i="101" a="1"/>
  <c r="D122" i="101" s="1"/>
  <c r="BV121" i="101" a="1"/>
  <c r="BV121" i="101" s="1"/>
  <c r="BU121" i="101" a="1"/>
  <c r="BU121" i="101" s="1"/>
  <c r="BT121" i="101" a="1"/>
  <c r="BT121" i="101" s="1"/>
  <c r="BS121" i="101" a="1"/>
  <c r="BS121" i="101" s="1"/>
  <c r="BR121" i="101" a="1"/>
  <c r="BR121" i="101" s="1"/>
  <c r="BQ121" i="101" a="1"/>
  <c r="BQ121" i="101" s="1"/>
  <c r="BP121" i="101" a="1"/>
  <c r="BP121" i="101" s="1"/>
  <c r="BO121" i="101" a="1"/>
  <c r="BO121" i="101" s="1"/>
  <c r="BN121" i="101" a="1"/>
  <c r="BN121" i="101" s="1"/>
  <c r="BM121" i="101" a="1"/>
  <c r="BM121" i="101" s="1"/>
  <c r="BL121" i="101" a="1"/>
  <c r="BL121" i="101" s="1"/>
  <c r="BK121" i="101" a="1"/>
  <c r="BK121" i="101" s="1"/>
  <c r="BJ121" i="101" a="1"/>
  <c r="BJ121" i="101" s="1"/>
  <c r="BI121" i="101" a="1"/>
  <c r="BI121" i="101" s="1"/>
  <c r="BH121" i="101" a="1"/>
  <c r="BH121" i="101" s="1"/>
  <c r="BG121" i="101" a="1"/>
  <c r="BG121" i="101" s="1"/>
  <c r="BF121" i="101" a="1"/>
  <c r="BF121" i="101" s="1"/>
  <c r="BE121" i="101" a="1"/>
  <c r="BE121" i="101" s="1"/>
  <c r="BD121" i="101" a="1"/>
  <c r="BD121" i="101" s="1"/>
  <c r="BC121" i="101" a="1"/>
  <c r="BC121" i="101" s="1"/>
  <c r="BB121" i="101" a="1"/>
  <c r="BB121" i="101" s="1"/>
  <c r="BA121" i="101" a="1"/>
  <c r="BA121" i="101" s="1"/>
  <c r="AZ121" i="101" a="1"/>
  <c r="AZ121" i="101" s="1"/>
  <c r="AY121" i="101" a="1"/>
  <c r="AY121" i="101" s="1"/>
  <c r="AX121" i="101" a="1"/>
  <c r="AX121" i="101" s="1"/>
  <c r="AW121" i="101" a="1"/>
  <c r="AW121" i="101" s="1"/>
  <c r="AV121" i="101" a="1"/>
  <c r="AV121" i="101" s="1"/>
  <c r="AU121" i="101" a="1"/>
  <c r="AU121" i="101" s="1"/>
  <c r="AT121" i="101" a="1"/>
  <c r="AT121" i="101" s="1"/>
  <c r="AS121" i="101" a="1"/>
  <c r="AS121" i="101" s="1"/>
  <c r="AR121" i="101" a="1"/>
  <c r="AR121" i="101" s="1"/>
  <c r="AQ121" i="101" a="1"/>
  <c r="AQ121" i="101" s="1"/>
  <c r="AP121" i="101" a="1"/>
  <c r="AP121" i="101" s="1"/>
  <c r="AO121" i="101" a="1"/>
  <c r="AO121" i="101" s="1"/>
  <c r="AN121" i="101" a="1"/>
  <c r="AN121" i="101" s="1"/>
  <c r="AM121" i="101" a="1"/>
  <c r="AM121" i="101" s="1"/>
  <c r="AL121" i="101" a="1"/>
  <c r="AL121" i="101" s="1"/>
  <c r="AK121" i="101" a="1"/>
  <c r="AK121" i="101" s="1"/>
  <c r="AJ121" i="101" a="1"/>
  <c r="AJ121" i="101" s="1"/>
  <c r="AI121" i="101" a="1"/>
  <c r="AI121" i="101" s="1"/>
  <c r="AH121" i="101" a="1"/>
  <c r="AH121" i="101" s="1"/>
  <c r="AG121" i="101" a="1"/>
  <c r="AG121" i="101" s="1"/>
  <c r="AF121" i="101" a="1"/>
  <c r="AF121" i="101" s="1"/>
  <c r="AE121" i="101" a="1"/>
  <c r="AE121" i="101" s="1"/>
  <c r="AD121" i="101" a="1"/>
  <c r="AD121" i="101" s="1"/>
  <c r="AC121" i="101" a="1"/>
  <c r="AC121" i="101" s="1"/>
  <c r="AB121" i="101" a="1"/>
  <c r="AB121" i="101" s="1"/>
  <c r="AA121" i="101" a="1"/>
  <c r="AA121" i="101" s="1"/>
  <c r="Z121" i="101" a="1"/>
  <c r="Z121" i="101" s="1"/>
  <c r="Y121" i="101" a="1"/>
  <c r="Y121" i="101" s="1"/>
  <c r="X121" i="101" a="1"/>
  <c r="X121" i="101" s="1"/>
  <c r="W121" i="101" a="1"/>
  <c r="W121" i="101" s="1"/>
  <c r="V121" i="101" a="1"/>
  <c r="V121" i="101" s="1"/>
  <c r="U121" i="101" a="1"/>
  <c r="U121" i="101" s="1"/>
  <c r="T121" i="101" a="1"/>
  <c r="T121" i="101" s="1"/>
  <c r="S121" i="101" a="1"/>
  <c r="S121" i="101" s="1"/>
  <c r="R121" i="101" a="1"/>
  <c r="R121" i="101" s="1"/>
  <c r="Q121" i="101" a="1"/>
  <c r="Q121" i="101" s="1"/>
  <c r="P121" i="101" a="1"/>
  <c r="P121" i="101" s="1"/>
  <c r="O121" i="101" a="1"/>
  <c r="O121" i="101" s="1"/>
  <c r="N121" i="101" a="1"/>
  <c r="N121" i="101" s="1"/>
  <c r="M121" i="101" a="1"/>
  <c r="M121" i="101" s="1"/>
  <c r="L121" i="101" a="1"/>
  <c r="L121" i="101" s="1"/>
  <c r="K121" i="101" a="1"/>
  <c r="K121" i="101" s="1"/>
  <c r="J121" i="101" a="1"/>
  <c r="J121" i="101" s="1"/>
  <c r="I121" i="101" a="1"/>
  <c r="I121" i="101" s="1"/>
  <c r="H121" i="101" a="1"/>
  <c r="H121" i="101" s="1"/>
  <c r="G121" i="101" a="1"/>
  <c r="G121" i="101" s="1"/>
  <c r="F121" i="101" a="1"/>
  <c r="F121" i="101" s="1"/>
  <c r="E121" i="101" a="1"/>
  <c r="E121" i="101" s="1"/>
  <c r="D121" i="101" a="1"/>
  <c r="D121" i="101" s="1"/>
  <c r="BV120" i="101" a="1"/>
  <c r="BV120" i="101" s="1"/>
  <c r="BU120" i="101" a="1"/>
  <c r="BU120" i="101" s="1"/>
  <c r="BT120" i="101" a="1"/>
  <c r="BT120" i="101" s="1"/>
  <c r="BS120" i="101" a="1"/>
  <c r="BS120" i="101" s="1"/>
  <c r="BR120" i="101" a="1"/>
  <c r="BR120" i="101" s="1"/>
  <c r="BQ120" i="101" a="1"/>
  <c r="BQ120" i="101" s="1"/>
  <c r="BP120" i="101" a="1"/>
  <c r="BP120" i="101" s="1"/>
  <c r="BO120" i="101" a="1"/>
  <c r="BO120" i="101" s="1"/>
  <c r="BN120" i="101" a="1"/>
  <c r="BN120" i="101" s="1"/>
  <c r="BM120" i="101" a="1"/>
  <c r="BM120" i="101" s="1"/>
  <c r="BL120" i="101" a="1"/>
  <c r="BL120" i="101" s="1"/>
  <c r="BK120" i="101" a="1"/>
  <c r="BK120" i="101" s="1"/>
  <c r="BJ120" i="101" a="1"/>
  <c r="BJ120" i="101" s="1"/>
  <c r="BI120" i="101" a="1"/>
  <c r="BI120" i="101" s="1"/>
  <c r="BH120" i="101" a="1"/>
  <c r="BH120" i="101" s="1"/>
  <c r="BG120" i="101" a="1"/>
  <c r="BG120" i="101" s="1"/>
  <c r="BF120" i="101" a="1"/>
  <c r="BF120" i="101" s="1"/>
  <c r="BE120" i="101" a="1"/>
  <c r="BE120" i="101" s="1"/>
  <c r="BD120" i="101" a="1"/>
  <c r="BD120" i="101" s="1"/>
  <c r="BC120" i="101" a="1"/>
  <c r="BC120" i="101" s="1"/>
  <c r="BB120" i="101" a="1"/>
  <c r="BB120" i="101" s="1"/>
  <c r="BA120" i="101" a="1"/>
  <c r="BA120" i="101" s="1"/>
  <c r="AZ120" i="101" a="1"/>
  <c r="AZ120" i="101" s="1"/>
  <c r="AY120" i="101" a="1"/>
  <c r="AY120" i="101" s="1"/>
  <c r="AX120" i="101" a="1"/>
  <c r="AX120" i="101" s="1"/>
  <c r="AW120" i="101" a="1"/>
  <c r="AW120" i="101" s="1"/>
  <c r="AV120" i="101" a="1"/>
  <c r="AV120" i="101" s="1"/>
  <c r="AU120" i="101" a="1"/>
  <c r="AU120" i="101" s="1"/>
  <c r="AT120" i="101" a="1"/>
  <c r="AT120" i="101" s="1"/>
  <c r="AS120" i="101" a="1"/>
  <c r="AS120" i="101" s="1"/>
  <c r="AR120" i="101" a="1"/>
  <c r="AR120" i="101" s="1"/>
  <c r="AQ120" i="101" a="1"/>
  <c r="AQ120" i="101" s="1"/>
  <c r="AP120" i="101" a="1"/>
  <c r="AP120" i="101" s="1"/>
  <c r="AO120" i="101" a="1"/>
  <c r="AO120" i="101" s="1"/>
  <c r="AN120" i="101" a="1"/>
  <c r="AN120" i="101" s="1"/>
  <c r="AM120" i="101" a="1"/>
  <c r="AM120" i="101" s="1"/>
  <c r="AL120" i="101" a="1"/>
  <c r="AL120" i="101" s="1"/>
  <c r="AK120" i="101" a="1"/>
  <c r="AK120" i="101" s="1"/>
  <c r="AJ120" i="101" a="1"/>
  <c r="AJ120" i="101" s="1"/>
  <c r="AI120" i="101" a="1"/>
  <c r="AI120" i="101" s="1"/>
  <c r="AH120" i="101" a="1"/>
  <c r="AH120" i="101" s="1"/>
  <c r="AG120" i="101" a="1"/>
  <c r="AG120" i="101" s="1"/>
  <c r="AF120" i="101" a="1"/>
  <c r="AF120" i="101" s="1"/>
  <c r="AE120" i="101" a="1"/>
  <c r="AE120" i="101" s="1"/>
  <c r="AD120" i="101" a="1"/>
  <c r="AD120" i="101" s="1"/>
  <c r="AC120" i="101" a="1"/>
  <c r="AC120" i="101" s="1"/>
  <c r="AB120" i="101" a="1"/>
  <c r="AB120" i="101" s="1"/>
  <c r="AA120" i="101" a="1"/>
  <c r="AA120" i="101" s="1"/>
  <c r="Z120" i="101" a="1"/>
  <c r="Z120" i="101" s="1"/>
  <c r="Y120" i="101" a="1"/>
  <c r="Y120" i="101" s="1"/>
  <c r="X120" i="101" a="1"/>
  <c r="X120" i="101" s="1"/>
  <c r="W120" i="101" a="1"/>
  <c r="W120" i="101" s="1"/>
  <c r="V120" i="101" a="1"/>
  <c r="V120" i="101" s="1"/>
  <c r="U120" i="101" a="1"/>
  <c r="U120" i="101" s="1"/>
  <c r="T120" i="101" a="1"/>
  <c r="T120" i="101" s="1"/>
  <c r="S120" i="101" a="1"/>
  <c r="S120" i="101" s="1"/>
  <c r="R120" i="101" a="1"/>
  <c r="R120" i="101" s="1"/>
  <c r="Q120" i="101" a="1"/>
  <c r="Q120" i="101" s="1"/>
  <c r="P120" i="101" a="1"/>
  <c r="P120" i="101" s="1"/>
  <c r="O120" i="101" a="1"/>
  <c r="O120" i="101" s="1"/>
  <c r="N120" i="101" a="1"/>
  <c r="N120" i="101" s="1"/>
  <c r="M120" i="101" a="1"/>
  <c r="M120" i="101" s="1"/>
  <c r="L120" i="101" a="1"/>
  <c r="L120" i="101" s="1"/>
  <c r="K120" i="101" a="1"/>
  <c r="K120" i="101" s="1"/>
  <c r="J120" i="101" a="1"/>
  <c r="J120" i="101" s="1"/>
  <c r="I120" i="101" a="1"/>
  <c r="I120" i="101" s="1"/>
  <c r="H120" i="101" a="1"/>
  <c r="H120" i="101" s="1"/>
  <c r="G120" i="101" a="1"/>
  <c r="G120" i="101" s="1"/>
  <c r="F120" i="101" a="1"/>
  <c r="F120" i="101" s="1"/>
  <c r="E120" i="101" a="1"/>
  <c r="E120" i="101" s="1"/>
  <c r="D120" i="101" a="1"/>
  <c r="D120" i="101" s="1"/>
  <c r="BV119" i="101" a="1"/>
  <c r="BV119" i="101" s="1"/>
  <c r="BU119" i="101" a="1"/>
  <c r="BU119" i="101" s="1"/>
  <c r="BT119" i="101" a="1"/>
  <c r="BT119" i="101" s="1"/>
  <c r="BS119" i="101" a="1"/>
  <c r="BS119" i="101" s="1"/>
  <c r="BR119" i="101" a="1"/>
  <c r="BR119" i="101" s="1"/>
  <c r="BQ119" i="101" a="1"/>
  <c r="BQ119" i="101" s="1"/>
  <c r="BP119" i="101" a="1"/>
  <c r="BP119" i="101" s="1"/>
  <c r="BO119" i="101" a="1"/>
  <c r="BO119" i="101" s="1"/>
  <c r="BN119" i="101" a="1"/>
  <c r="BN119" i="101" s="1"/>
  <c r="BM119" i="101" a="1"/>
  <c r="BM119" i="101" s="1"/>
  <c r="BL119" i="101" a="1"/>
  <c r="BL119" i="101" s="1"/>
  <c r="BK119" i="101" a="1"/>
  <c r="BK119" i="101" s="1"/>
  <c r="BJ119" i="101" a="1"/>
  <c r="BJ119" i="101" s="1"/>
  <c r="BI119" i="101" a="1"/>
  <c r="BI119" i="101" s="1"/>
  <c r="BH119" i="101" a="1"/>
  <c r="BH119" i="101" s="1"/>
  <c r="BG119" i="101" a="1"/>
  <c r="BG119" i="101" s="1"/>
  <c r="BF119" i="101" a="1"/>
  <c r="BF119" i="101" s="1"/>
  <c r="BE119" i="101" a="1"/>
  <c r="BE119" i="101" s="1"/>
  <c r="BD119" i="101" a="1"/>
  <c r="BD119" i="101" s="1"/>
  <c r="BC119" i="101" a="1"/>
  <c r="BC119" i="101" s="1"/>
  <c r="BB119" i="101" a="1"/>
  <c r="BB119" i="101" s="1"/>
  <c r="BA119" i="101" a="1"/>
  <c r="BA119" i="101" s="1"/>
  <c r="AZ119" i="101" a="1"/>
  <c r="AZ119" i="101" s="1"/>
  <c r="AY119" i="101" a="1"/>
  <c r="AY119" i="101" s="1"/>
  <c r="AX119" i="101" a="1"/>
  <c r="AX119" i="101" s="1"/>
  <c r="AW119" i="101" a="1"/>
  <c r="AW119" i="101" s="1"/>
  <c r="AV119" i="101" a="1"/>
  <c r="AV119" i="101" s="1"/>
  <c r="AU119" i="101" a="1"/>
  <c r="AU119" i="101" s="1"/>
  <c r="AT119" i="101" a="1"/>
  <c r="AT119" i="101" s="1"/>
  <c r="AS119" i="101" a="1"/>
  <c r="AS119" i="101" s="1"/>
  <c r="AR119" i="101" a="1"/>
  <c r="AR119" i="101" s="1"/>
  <c r="AQ119" i="101" a="1"/>
  <c r="AQ119" i="101" s="1"/>
  <c r="AP119" i="101" a="1"/>
  <c r="AP119" i="101" s="1"/>
  <c r="AO119" i="101" a="1"/>
  <c r="AO119" i="101" s="1"/>
  <c r="AN119" i="101" a="1"/>
  <c r="AN119" i="101" s="1"/>
  <c r="AM119" i="101" a="1"/>
  <c r="AM119" i="101" s="1"/>
  <c r="AL119" i="101" a="1"/>
  <c r="AL119" i="101" s="1"/>
  <c r="AK119" i="101" a="1"/>
  <c r="AK119" i="101" s="1"/>
  <c r="AJ119" i="101" a="1"/>
  <c r="AJ119" i="101" s="1"/>
  <c r="AI119" i="101" a="1"/>
  <c r="AI119" i="101" s="1"/>
  <c r="AH119" i="101" a="1"/>
  <c r="AH119" i="101" s="1"/>
  <c r="AG119" i="101" a="1"/>
  <c r="AG119" i="101" s="1"/>
  <c r="AF119" i="101" a="1"/>
  <c r="AF119" i="101" s="1"/>
  <c r="AE119" i="101" a="1"/>
  <c r="AE119" i="101" s="1"/>
  <c r="AD119" i="101" a="1"/>
  <c r="AD119" i="101" s="1"/>
  <c r="AC119" i="101" a="1"/>
  <c r="AC119" i="101" s="1"/>
  <c r="AB119" i="101" a="1"/>
  <c r="AB119" i="101" s="1"/>
  <c r="AA119" i="101" a="1"/>
  <c r="AA119" i="101" s="1"/>
  <c r="Z119" i="101" a="1"/>
  <c r="Z119" i="101" s="1"/>
  <c r="Y119" i="101" a="1"/>
  <c r="Y119" i="101" s="1"/>
  <c r="X119" i="101" a="1"/>
  <c r="X119" i="101" s="1"/>
  <c r="W119" i="101" a="1"/>
  <c r="W119" i="101" s="1"/>
  <c r="V119" i="101" a="1"/>
  <c r="V119" i="101" s="1"/>
  <c r="U119" i="101" a="1"/>
  <c r="U119" i="101" s="1"/>
  <c r="T119" i="101" a="1"/>
  <c r="T119" i="101" s="1"/>
  <c r="S119" i="101" a="1"/>
  <c r="S119" i="101" s="1"/>
  <c r="R119" i="101" a="1"/>
  <c r="R119" i="101" s="1"/>
  <c r="Q119" i="101" a="1"/>
  <c r="Q119" i="101" s="1"/>
  <c r="P119" i="101" a="1"/>
  <c r="P119" i="101" s="1"/>
  <c r="O119" i="101" a="1"/>
  <c r="O119" i="101" s="1"/>
  <c r="N119" i="101" a="1"/>
  <c r="N119" i="101" s="1"/>
  <c r="M119" i="101" a="1"/>
  <c r="M119" i="101" s="1"/>
  <c r="L119" i="101" a="1"/>
  <c r="L119" i="101" s="1"/>
  <c r="K119" i="101" a="1"/>
  <c r="K119" i="101" s="1"/>
  <c r="J119" i="101" a="1"/>
  <c r="J119" i="101" s="1"/>
  <c r="I119" i="101" a="1"/>
  <c r="I119" i="101" s="1"/>
  <c r="H119" i="101" a="1"/>
  <c r="H119" i="101" s="1"/>
  <c r="G119" i="101" a="1"/>
  <c r="G119" i="101" s="1"/>
  <c r="F119" i="101" a="1"/>
  <c r="F119" i="101" s="1"/>
  <c r="E119" i="101" a="1"/>
  <c r="E119" i="101" s="1"/>
  <c r="D119" i="101" a="1"/>
  <c r="D119" i="101" s="1"/>
  <c r="BV116" i="101" a="1"/>
  <c r="BV116" i="101" s="1"/>
  <c r="BU116" i="101" a="1"/>
  <c r="BU116" i="101" s="1"/>
  <c r="BT116" i="101" a="1"/>
  <c r="BT116" i="101" s="1"/>
  <c r="BS116" i="101" a="1"/>
  <c r="BS116" i="101" s="1"/>
  <c r="BR116" i="101" a="1"/>
  <c r="BR116" i="101" s="1"/>
  <c r="BQ116" i="101" a="1"/>
  <c r="BQ116" i="101" s="1"/>
  <c r="BP116" i="101" a="1"/>
  <c r="BP116" i="101" s="1"/>
  <c r="BO116" i="101" a="1"/>
  <c r="BO116" i="101" s="1"/>
  <c r="BN116" i="101" a="1"/>
  <c r="BN116" i="101" s="1"/>
  <c r="BM116" i="101" a="1"/>
  <c r="BM116" i="101" s="1"/>
  <c r="BL116" i="101" a="1"/>
  <c r="BL116" i="101" s="1"/>
  <c r="BK116" i="101" a="1"/>
  <c r="BK116" i="101" s="1"/>
  <c r="BJ116" i="101" a="1"/>
  <c r="BJ116" i="101" s="1"/>
  <c r="BI116" i="101" a="1"/>
  <c r="BI116" i="101" s="1"/>
  <c r="BH116" i="101" a="1"/>
  <c r="BH116" i="101" s="1"/>
  <c r="BG116" i="101" a="1"/>
  <c r="BG116" i="101" s="1"/>
  <c r="BF116" i="101" a="1"/>
  <c r="BF116" i="101" s="1"/>
  <c r="BE116" i="101" a="1"/>
  <c r="BE116" i="101" s="1"/>
  <c r="BD116" i="101" a="1"/>
  <c r="BD116" i="101" s="1"/>
  <c r="BC116" i="101" a="1"/>
  <c r="BC116" i="101" s="1"/>
  <c r="BB116" i="101" a="1"/>
  <c r="BB116" i="101" s="1"/>
  <c r="BA116" i="101" a="1"/>
  <c r="BA116" i="101" s="1"/>
  <c r="AZ116" i="101" a="1"/>
  <c r="AZ116" i="101" s="1"/>
  <c r="AY116" i="101" a="1"/>
  <c r="AY116" i="101" s="1"/>
  <c r="AX116" i="101" a="1"/>
  <c r="AX116" i="101" s="1"/>
  <c r="AW116" i="101" a="1"/>
  <c r="AW116" i="101" s="1"/>
  <c r="AV116" i="101" a="1"/>
  <c r="AV116" i="101" s="1"/>
  <c r="AU116" i="101" a="1"/>
  <c r="AU116" i="101" s="1"/>
  <c r="AT116" i="101" a="1"/>
  <c r="AT116" i="101" s="1"/>
  <c r="AS116" i="101" a="1"/>
  <c r="AS116" i="101" s="1"/>
  <c r="AR116" i="101" a="1"/>
  <c r="AR116" i="101" s="1"/>
  <c r="AQ116" i="101" a="1"/>
  <c r="AQ116" i="101" s="1"/>
  <c r="AP116" i="101" a="1"/>
  <c r="AP116" i="101" s="1"/>
  <c r="AO116" i="101" a="1"/>
  <c r="AO116" i="101" s="1"/>
  <c r="AN116" i="101" a="1"/>
  <c r="AN116" i="101" s="1"/>
  <c r="AM116" i="101" a="1"/>
  <c r="AM116" i="101" s="1"/>
  <c r="AL116" i="101" a="1"/>
  <c r="AL116" i="101" s="1"/>
  <c r="AK116" i="101" a="1"/>
  <c r="AK116" i="101" s="1"/>
  <c r="AJ116" i="101" a="1"/>
  <c r="AJ116" i="101" s="1"/>
  <c r="AI116" i="101" a="1"/>
  <c r="AI116" i="101" s="1"/>
  <c r="AH116" i="101" a="1"/>
  <c r="AH116" i="101" s="1"/>
  <c r="AG116" i="101" a="1"/>
  <c r="AG116" i="101" s="1"/>
  <c r="AF116" i="101" a="1"/>
  <c r="AF116" i="101" s="1"/>
  <c r="AE116" i="101" a="1"/>
  <c r="AE116" i="101" s="1"/>
  <c r="AD116" i="101" a="1"/>
  <c r="AD116" i="101" s="1"/>
  <c r="AC116" i="101" a="1"/>
  <c r="AC116" i="101" s="1"/>
  <c r="AB116" i="101" a="1"/>
  <c r="AB116" i="101" s="1"/>
  <c r="AA116" i="101" a="1"/>
  <c r="AA116" i="101" s="1"/>
  <c r="Z116" i="101" a="1"/>
  <c r="Z116" i="101" s="1"/>
  <c r="Y116" i="101" a="1"/>
  <c r="Y116" i="101" s="1"/>
  <c r="X116" i="101" a="1"/>
  <c r="X116" i="101" s="1"/>
  <c r="W116" i="101" a="1"/>
  <c r="W116" i="101" s="1"/>
  <c r="V116" i="101" a="1"/>
  <c r="V116" i="101" s="1"/>
  <c r="U116" i="101" a="1"/>
  <c r="U116" i="101" s="1"/>
  <c r="T116" i="101" a="1"/>
  <c r="T116" i="101" s="1"/>
  <c r="S116" i="101" a="1"/>
  <c r="S116" i="101" s="1"/>
  <c r="R116" i="101" a="1"/>
  <c r="R116" i="101" s="1"/>
  <c r="Q116" i="101" a="1"/>
  <c r="Q116" i="101" s="1"/>
  <c r="P116" i="101" a="1"/>
  <c r="P116" i="101" s="1"/>
  <c r="O116" i="101" a="1"/>
  <c r="O116" i="101" s="1"/>
  <c r="N116" i="101" a="1"/>
  <c r="N116" i="101" s="1"/>
  <c r="M116" i="101" a="1"/>
  <c r="M116" i="101" s="1"/>
  <c r="L116" i="101" a="1"/>
  <c r="L116" i="101" s="1"/>
  <c r="K116" i="101" a="1"/>
  <c r="K116" i="101" s="1"/>
  <c r="J116" i="101" a="1"/>
  <c r="J116" i="101" s="1"/>
  <c r="I116" i="101" a="1"/>
  <c r="I116" i="101" s="1"/>
  <c r="H116" i="101" a="1"/>
  <c r="H116" i="101" s="1"/>
  <c r="G116" i="101" a="1"/>
  <c r="G116" i="101" s="1"/>
  <c r="F116" i="101" a="1"/>
  <c r="F116" i="101" s="1"/>
  <c r="E116" i="101" a="1"/>
  <c r="E116" i="101" s="1"/>
  <c r="D116" i="101" a="1"/>
  <c r="D116" i="101" s="1"/>
  <c r="BV115" i="101" a="1"/>
  <c r="BV115" i="101" s="1"/>
  <c r="BU115" i="101" a="1"/>
  <c r="BU115" i="101" s="1"/>
  <c r="BT115" i="101" a="1"/>
  <c r="BT115" i="101" s="1"/>
  <c r="BS115" i="101" a="1"/>
  <c r="BS115" i="101" s="1"/>
  <c r="BR115" i="101" a="1"/>
  <c r="BR115" i="101" s="1"/>
  <c r="BQ115" i="101" a="1"/>
  <c r="BQ115" i="101" s="1"/>
  <c r="BP115" i="101" a="1"/>
  <c r="BP115" i="101" s="1"/>
  <c r="BO115" i="101" a="1"/>
  <c r="BO115" i="101" s="1"/>
  <c r="BN115" i="101" a="1"/>
  <c r="BN115" i="101" s="1"/>
  <c r="BM115" i="101" a="1"/>
  <c r="BM115" i="101" s="1"/>
  <c r="BL115" i="101" a="1"/>
  <c r="BL115" i="101" s="1"/>
  <c r="BK115" i="101" a="1"/>
  <c r="BK115" i="101" s="1"/>
  <c r="BJ115" i="101" a="1"/>
  <c r="BJ115" i="101" s="1"/>
  <c r="BI115" i="101" a="1"/>
  <c r="BI115" i="101" s="1"/>
  <c r="BH115" i="101" a="1"/>
  <c r="BH115" i="101" s="1"/>
  <c r="BG115" i="101" a="1"/>
  <c r="BG115" i="101" s="1"/>
  <c r="BF115" i="101" a="1"/>
  <c r="BF115" i="101" s="1"/>
  <c r="BE115" i="101" a="1"/>
  <c r="BE115" i="101" s="1"/>
  <c r="BD115" i="101" a="1"/>
  <c r="BD115" i="101" s="1"/>
  <c r="BC115" i="101" a="1"/>
  <c r="BC115" i="101" s="1"/>
  <c r="BB115" i="101" a="1"/>
  <c r="BB115" i="101" s="1"/>
  <c r="BA115" i="101" a="1"/>
  <c r="BA115" i="101" s="1"/>
  <c r="AZ115" i="101" a="1"/>
  <c r="AZ115" i="101" s="1"/>
  <c r="AY115" i="101" a="1"/>
  <c r="AY115" i="101" s="1"/>
  <c r="AX115" i="101" a="1"/>
  <c r="AX115" i="101" s="1"/>
  <c r="AW115" i="101" a="1"/>
  <c r="AW115" i="101" s="1"/>
  <c r="AV115" i="101" a="1"/>
  <c r="AV115" i="101" s="1"/>
  <c r="AU115" i="101" a="1"/>
  <c r="AU115" i="101" s="1"/>
  <c r="AT115" i="101" a="1"/>
  <c r="AT115" i="101" s="1"/>
  <c r="AS115" i="101" a="1"/>
  <c r="AS115" i="101" s="1"/>
  <c r="AR115" i="101" a="1"/>
  <c r="AR115" i="101" s="1"/>
  <c r="AQ115" i="101" a="1"/>
  <c r="AQ115" i="101" s="1"/>
  <c r="AP115" i="101" a="1"/>
  <c r="AP115" i="101" s="1"/>
  <c r="AO115" i="101" a="1"/>
  <c r="AO115" i="101" s="1"/>
  <c r="AN115" i="101" a="1"/>
  <c r="AN115" i="101" s="1"/>
  <c r="AM115" i="101" a="1"/>
  <c r="AM115" i="101" s="1"/>
  <c r="AL115" i="101" a="1"/>
  <c r="AL115" i="101" s="1"/>
  <c r="AK115" i="101" a="1"/>
  <c r="AK115" i="101" s="1"/>
  <c r="AJ115" i="101" a="1"/>
  <c r="AJ115" i="101" s="1"/>
  <c r="AI115" i="101" a="1"/>
  <c r="AI115" i="101" s="1"/>
  <c r="AH115" i="101" a="1"/>
  <c r="AH115" i="101" s="1"/>
  <c r="AG115" i="101" a="1"/>
  <c r="AG115" i="101" s="1"/>
  <c r="AF115" i="101" a="1"/>
  <c r="AF115" i="101" s="1"/>
  <c r="AE115" i="101" a="1"/>
  <c r="AE115" i="101" s="1"/>
  <c r="AD115" i="101" a="1"/>
  <c r="AD115" i="101" s="1"/>
  <c r="AC115" i="101" a="1"/>
  <c r="AC115" i="101" s="1"/>
  <c r="AB115" i="101" a="1"/>
  <c r="AB115" i="101" s="1"/>
  <c r="AA115" i="101" a="1"/>
  <c r="AA115" i="101" s="1"/>
  <c r="Z115" i="101" a="1"/>
  <c r="Z115" i="101" s="1"/>
  <c r="Y115" i="101" a="1"/>
  <c r="Y115" i="101" s="1"/>
  <c r="X115" i="101" a="1"/>
  <c r="X115" i="101" s="1"/>
  <c r="W115" i="101" a="1"/>
  <c r="W115" i="101" s="1"/>
  <c r="V115" i="101" a="1"/>
  <c r="V115" i="101" s="1"/>
  <c r="U115" i="101" a="1"/>
  <c r="U115" i="101" s="1"/>
  <c r="T115" i="101" a="1"/>
  <c r="T115" i="101" s="1"/>
  <c r="S115" i="101" a="1"/>
  <c r="S115" i="101" s="1"/>
  <c r="R115" i="101" a="1"/>
  <c r="R115" i="101" s="1"/>
  <c r="Q115" i="101" a="1"/>
  <c r="Q115" i="101" s="1"/>
  <c r="P115" i="101" a="1"/>
  <c r="P115" i="101" s="1"/>
  <c r="O115" i="101" a="1"/>
  <c r="O115" i="101" s="1"/>
  <c r="N115" i="101" a="1"/>
  <c r="N115" i="101" s="1"/>
  <c r="M115" i="101" a="1"/>
  <c r="M115" i="101" s="1"/>
  <c r="L115" i="101" a="1"/>
  <c r="L115" i="101" s="1"/>
  <c r="K115" i="101" a="1"/>
  <c r="K115" i="101" s="1"/>
  <c r="J115" i="101" a="1"/>
  <c r="J115" i="101" s="1"/>
  <c r="I115" i="101" a="1"/>
  <c r="I115" i="101" s="1"/>
  <c r="H115" i="101" a="1"/>
  <c r="H115" i="101" s="1"/>
  <c r="G115" i="101" a="1"/>
  <c r="G115" i="101" s="1"/>
  <c r="F115" i="101" a="1"/>
  <c r="F115" i="101" s="1"/>
  <c r="E115" i="101" a="1"/>
  <c r="E115" i="101" s="1"/>
  <c r="D115" i="101" a="1"/>
  <c r="D115" i="101" s="1"/>
  <c r="BV114" i="101" a="1"/>
  <c r="BV114" i="101" s="1"/>
  <c r="BU114" i="101" a="1"/>
  <c r="BU114" i="101" s="1"/>
  <c r="BT114" i="101" a="1"/>
  <c r="BT114" i="101" s="1"/>
  <c r="BS114" i="101" a="1"/>
  <c r="BS114" i="101" s="1"/>
  <c r="BR114" i="101" a="1"/>
  <c r="BR114" i="101" s="1"/>
  <c r="BQ114" i="101" a="1"/>
  <c r="BQ114" i="101" s="1"/>
  <c r="BP114" i="101" a="1"/>
  <c r="BP114" i="101" s="1"/>
  <c r="BO114" i="101" a="1"/>
  <c r="BO114" i="101" s="1"/>
  <c r="BN114" i="101" a="1"/>
  <c r="BN114" i="101" s="1"/>
  <c r="BM114" i="101" a="1"/>
  <c r="BM114" i="101" s="1"/>
  <c r="BL114" i="101" a="1"/>
  <c r="BL114" i="101" s="1"/>
  <c r="BK114" i="101" a="1"/>
  <c r="BK114" i="101" s="1"/>
  <c r="BJ114" i="101" a="1"/>
  <c r="BJ114" i="101" s="1"/>
  <c r="BI114" i="101" a="1"/>
  <c r="BI114" i="101" s="1"/>
  <c r="BH114" i="101" a="1"/>
  <c r="BH114" i="101" s="1"/>
  <c r="BG114" i="101" a="1"/>
  <c r="BG114" i="101" s="1"/>
  <c r="BF114" i="101" a="1"/>
  <c r="BF114" i="101" s="1"/>
  <c r="BE114" i="101" a="1"/>
  <c r="BE114" i="101" s="1"/>
  <c r="BD114" i="101" a="1"/>
  <c r="BD114" i="101" s="1"/>
  <c r="BC114" i="101" a="1"/>
  <c r="BC114" i="101" s="1"/>
  <c r="BB114" i="101" a="1"/>
  <c r="BB114" i="101" s="1"/>
  <c r="BA114" i="101" a="1"/>
  <c r="BA114" i="101" s="1"/>
  <c r="AZ114" i="101" a="1"/>
  <c r="AZ114" i="101" s="1"/>
  <c r="AY114" i="101" a="1"/>
  <c r="AY114" i="101" s="1"/>
  <c r="AX114" i="101" a="1"/>
  <c r="AX114" i="101" s="1"/>
  <c r="AW114" i="101" a="1"/>
  <c r="AW114" i="101" s="1"/>
  <c r="AV114" i="101" a="1"/>
  <c r="AV114" i="101" s="1"/>
  <c r="AU114" i="101" a="1"/>
  <c r="AU114" i="101" s="1"/>
  <c r="AT114" i="101" a="1"/>
  <c r="AT114" i="101" s="1"/>
  <c r="AS114" i="101" a="1"/>
  <c r="AS114" i="101" s="1"/>
  <c r="AR114" i="101" a="1"/>
  <c r="AR114" i="101" s="1"/>
  <c r="AQ114" i="101" a="1"/>
  <c r="AQ114" i="101" s="1"/>
  <c r="AP114" i="101" a="1"/>
  <c r="AP114" i="101" s="1"/>
  <c r="AO114" i="101" a="1"/>
  <c r="AO114" i="101" s="1"/>
  <c r="AN114" i="101" a="1"/>
  <c r="AN114" i="101" s="1"/>
  <c r="AM114" i="101" a="1"/>
  <c r="AM114" i="101" s="1"/>
  <c r="AL114" i="101" a="1"/>
  <c r="AL114" i="101" s="1"/>
  <c r="AK114" i="101" a="1"/>
  <c r="AK114" i="101" s="1"/>
  <c r="AJ114" i="101" a="1"/>
  <c r="AJ114" i="101" s="1"/>
  <c r="AI114" i="101" a="1"/>
  <c r="AI114" i="101" s="1"/>
  <c r="AH114" i="101" a="1"/>
  <c r="AH114" i="101" s="1"/>
  <c r="AG114" i="101" a="1"/>
  <c r="AG114" i="101" s="1"/>
  <c r="AF114" i="101" a="1"/>
  <c r="AF114" i="101" s="1"/>
  <c r="AE114" i="101" a="1"/>
  <c r="AE114" i="101" s="1"/>
  <c r="AD114" i="101" a="1"/>
  <c r="AD114" i="101" s="1"/>
  <c r="AC114" i="101" a="1"/>
  <c r="AC114" i="101" s="1"/>
  <c r="AB114" i="101" a="1"/>
  <c r="AB114" i="101" s="1"/>
  <c r="AA114" i="101" a="1"/>
  <c r="AA114" i="101" s="1"/>
  <c r="Z114" i="101" a="1"/>
  <c r="Z114" i="101" s="1"/>
  <c r="Y114" i="101" a="1"/>
  <c r="Y114" i="101" s="1"/>
  <c r="X114" i="101" a="1"/>
  <c r="X114" i="101" s="1"/>
  <c r="W114" i="101" a="1"/>
  <c r="W114" i="101" s="1"/>
  <c r="V114" i="101" a="1"/>
  <c r="V114" i="101" s="1"/>
  <c r="U114" i="101" a="1"/>
  <c r="U114" i="101" s="1"/>
  <c r="T114" i="101" a="1"/>
  <c r="T114" i="101" s="1"/>
  <c r="S114" i="101" a="1"/>
  <c r="S114" i="101" s="1"/>
  <c r="R114" i="101" a="1"/>
  <c r="R114" i="101" s="1"/>
  <c r="Q114" i="101" a="1"/>
  <c r="Q114" i="101" s="1"/>
  <c r="P114" i="101" a="1"/>
  <c r="P114" i="101" s="1"/>
  <c r="O114" i="101" a="1"/>
  <c r="O114" i="101" s="1"/>
  <c r="N114" i="101" a="1"/>
  <c r="N114" i="101" s="1"/>
  <c r="M114" i="101" a="1"/>
  <c r="M114" i="101" s="1"/>
  <c r="L114" i="101" a="1"/>
  <c r="L114" i="101" s="1"/>
  <c r="K114" i="101" a="1"/>
  <c r="K114" i="101" s="1"/>
  <c r="J114" i="101" a="1"/>
  <c r="J114" i="101" s="1"/>
  <c r="I114" i="101" a="1"/>
  <c r="I114" i="101" s="1"/>
  <c r="H114" i="101" a="1"/>
  <c r="H114" i="101" s="1"/>
  <c r="G114" i="101" a="1"/>
  <c r="G114" i="101" s="1"/>
  <c r="F114" i="101" a="1"/>
  <c r="F114" i="101" s="1"/>
  <c r="E114" i="101" a="1"/>
  <c r="E114" i="101" s="1"/>
  <c r="D114" i="101" a="1"/>
  <c r="D114" i="101" s="1"/>
  <c r="BV113" i="101" a="1"/>
  <c r="BV113" i="101" s="1"/>
  <c r="BU113" i="101" a="1"/>
  <c r="BU113" i="101" s="1"/>
  <c r="BT113" i="101" a="1"/>
  <c r="BT113" i="101" s="1"/>
  <c r="BS113" i="101" a="1"/>
  <c r="BS113" i="101" s="1"/>
  <c r="BR113" i="101" a="1"/>
  <c r="BR113" i="101" s="1"/>
  <c r="BQ113" i="101" a="1"/>
  <c r="BQ113" i="101" s="1"/>
  <c r="BP113" i="101" a="1"/>
  <c r="BP113" i="101" s="1"/>
  <c r="BO113" i="101" a="1"/>
  <c r="BO113" i="101" s="1"/>
  <c r="BN113" i="101" a="1"/>
  <c r="BN113" i="101" s="1"/>
  <c r="BM113" i="101" a="1"/>
  <c r="BM113" i="101" s="1"/>
  <c r="BL113" i="101" a="1"/>
  <c r="BL113" i="101" s="1"/>
  <c r="BK113" i="101" a="1"/>
  <c r="BK113" i="101" s="1"/>
  <c r="BJ113" i="101" a="1"/>
  <c r="BJ113" i="101" s="1"/>
  <c r="BI113" i="101" a="1"/>
  <c r="BI113" i="101" s="1"/>
  <c r="BH113" i="101" a="1"/>
  <c r="BH113" i="101" s="1"/>
  <c r="BG113" i="101" a="1"/>
  <c r="BG113" i="101" s="1"/>
  <c r="BF113" i="101" a="1"/>
  <c r="BF113" i="101" s="1"/>
  <c r="BE113" i="101" a="1"/>
  <c r="BE113" i="101" s="1"/>
  <c r="BD113" i="101" a="1"/>
  <c r="BD113" i="101" s="1"/>
  <c r="BC113" i="101" a="1"/>
  <c r="BC113" i="101" s="1"/>
  <c r="BB113" i="101" a="1"/>
  <c r="BB113" i="101" s="1"/>
  <c r="BA113" i="101" a="1"/>
  <c r="BA113" i="101" s="1"/>
  <c r="AZ113" i="101" a="1"/>
  <c r="AZ113" i="101" s="1"/>
  <c r="AY113" i="101" a="1"/>
  <c r="AY113" i="101" s="1"/>
  <c r="AX113" i="101" a="1"/>
  <c r="AX113" i="101" s="1"/>
  <c r="AW113" i="101" a="1"/>
  <c r="AW113" i="101" s="1"/>
  <c r="AV113" i="101" a="1"/>
  <c r="AV113" i="101" s="1"/>
  <c r="AU113" i="101" a="1"/>
  <c r="AU113" i="101" s="1"/>
  <c r="AT113" i="101" a="1"/>
  <c r="AT113" i="101" s="1"/>
  <c r="AS113" i="101" a="1"/>
  <c r="AS113" i="101" s="1"/>
  <c r="AR113" i="101" a="1"/>
  <c r="AR113" i="101" s="1"/>
  <c r="AQ113" i="101" a="1"/>
  <c r="AQ113" i="101" s="1"/>
  <c r="AP113" i="101" a="1"/>
  <c r="AP113" i="101" s="1"/>
  <c r="AO113" i="101" a="1"/>
  <c r="AO113" i="101" s="1"/>
  <c r="AN113" i="101" a="1"/>
  <c r="AN113" i="101" s="1"/>
  <c r="AM113" i="101" a="1"/>
  <c r="AM113" i="101" s="1"/>
  <c r="AL113" i="101" a="1"/>
  <c r="AL113" i="101" s="1"/>
  <c r="AK113" i="101" a="1"/>
  <c r="AK113" i="101" s="1"/>
  <c r="AJ113" i="101" a="1"/>
  <c r="AJ113" i="101" s="1"/>
  <c r="AI113" i="101" a="1"/>
  <c r="AI113" i="101" s="1"/>
  <c r="AH113" i="101" a="1"/>
  <c r="AH113" i="101" s="1"/>
  <c r="AG113" i="101" a="1"/>
  <c r="AG113" i="101" s="1"/>
  <c r="AF113" i="101" a="1"/>
  <c r="AF113" i="101" s="1"/>
  <c r="AE113" i="101" a="1"/>
  <c r="AE113" i="101" s="1"/>
  <c r="AD113" i="101" a="1"/>
  <c r="AD113" i="101" s="1"/>
  <c r="AC113" i="101" a="1"/>
  <c r="AC113" i="101" s="1"/>
  <c r="AB113" i="101" a="1"/>
  <c r="AB113" i="101" s="1"/>
  <c r="AA113" i="101" a="1"/>
  <c r="AA113" i="101" s="1"/>
  <c r="Z113" i="101" a="1"/>
  <c r="Z113" i="101" s="1"/>
  <c r="Y113" i="101" a="1"/>
  <c r="Y113" i="101" s="1"/>
  <c r="X113" i="101" a="1"/>
  <c r="X113" i="101" s="1"/>
  <c r="W113" i="101" a="1"/>
  <c r="W113" i="101" s="1"/>
  <c r="V113" i="101" a="1"/>
  <c r="V113" i="101" s="1"/>
  <c r="U113" i="101" a="1"/>
  <c r="U113" i="101" s="1"/>
  <c r="T113" i="101" a="1"/>
  <c r="T113" i="101" s="1"/>
  <c r="S113" i="101" a="1"/>
  <c r="S113" i="101" s="1"/>
  <c r="R113" i="101" a="1"/>
  <c r="R113" i="101" s="1"/>
  <c r="Q113" i="101" a="1"/>
  <c r="Q113" i="101" s="1"/>
  <c r="P113" i="101" a="1"/>
  <c r="P113" i="101" s="1"/>
  <c r="O113" i="101" a="1"/>
  <c r="O113" i="101" s="1"/>
  <c r="N113" i="101" a="1"/>
  <c r="N113" i="101" s="1"/>
  <c r="M113" i="101" a="1"/>
  <c r="M113" i="101" s="1"/>
  <c r="L113" i="101" a="1"/>
  <c r="L113" i="101" s="1"/>
  <c r="K113" i="101" a="1"/>
  <c r="K113" i="101" s="1"/>
  <c r="J113" i="101" a="1"/>
  <c r="J113" i="101" s="1"/>
  <c r="I113" i="101" a="1"/>
  <c r="I113" i="101" s="1"/>
  <c r="H113" i="101" a="1"/>
  <c r="H113" i="101" s="1"/>
  <c r="G113" i="101" a="1"/>
  <c r="G113" i="101" s="1"/>
  <c r="F113" i="101" a="1"/>
  <c r="F113" i="101" s="1"/>
  <c r="E113" i="101" a="1"/>
  <c r="E113" i="101" s="1"/>
  <c r="D113" i="101" a="1"/>
  <c r="D113" i="101" s="1"/>
  <c r="BV112" i="101" a="1"/>
  <c r="BV112" i="101" s="1"/>
  <c r="BU112" i="101" a="1"/>
  <c r="BU112" i="101" s="1"/>
  <c r="BT112" i="101" a="1"/>
  <c r="BT112" i="101" s="1"/>
  <c r="BS112" i="101" a="1"/>
  <c r="BS112" i="101" s="1"/>
  <c r="BR112" i="101" a="1"/>
  <c r="BR112" i="101" s="1"/>
  <c r="BQ112" i="101" a="1"/>
  <c r="BQ112" i="101" s="1"/>
  <c r="BP112" i="101" a="1"/>
  <c r="BP112" i="101" s="1"/>
  <c r="BO112" i="101" a="1"/>
  <c r="BO112" i="101" s="1"/>
  <c r="BN112" i="101" a="1"/>
  <c r="BN112" i="101" s="1"/>
  <c r="BM112" i="101" a="1"/>
  <c r="BM112" i="101" s="1"/>
  <c r="BL112" i="101" a="1"/>
  <c r="BL112" i="101" s="1"/>
  <c r="BK112" i="101" a="1"/>
  <c r="BK112" i="101" s="1"/>
  <c r="BJ112" i="101" a="1"/>
  <c r="BJ112" i="101" s="1"/>
  <c r="BI112" i="101" a="1"/>
  <c r="BI112" i="101" s="1"/>
  <c r="BH112" i="101" a="1"/>
  <c r="BH112" i="101" s="1"/>
  <c r="BG112" i="101" a="1"/>
  <c r="BG112" i="101" s="1"/>
  <c r="BF112" i="101" a="1"/>
  <c r="BF112" i="101" s="1"/>
  <c r="BE112" i="101" a="1"/>
  <c r="BE112" i="101" s="1"/>
  <c r="BD112" i="101" a="1"/>
  <c r="BD112" i="101" s="1"/>
  <c r="BC112" i="101" a="1"/>
  <c r="BC112" i="101" s="1"/>
  <c r="BB112" i="101" a="1"/>
  <c r="BB112" i="101" s="1"/>
  <c r="BA112" i="101" a="1"/>
  <c r="BA112" i="101" s="1"/>
  <c r="AZ112" i="101" a="1"/>
  <c r="AZ112" i="101" s="1"/>
  <c r="AY112" i="101" a="1"/>
  <c r="AY112" i="101" s="1"/>
  <c r="AX112" i="101" a="1"/>
  <c r="AX112" i="101" s="1"/>
  <c r="AW112" i="101" a="1"/>
  <c r="AW112" i="101" s="1"/>
  <c r="AV112" i="101" a="1"/>
  <c r="AV112" i="101" s="1"/>
  <c r="AU112" i="101" a="1"/>
  <c r="AU112" i="101" s="1"/>
  <c r="AT112" i="101" a="1"/>
  <c r="AT112" i="101" s="1"/>
  <c r="AS112" i="101" a="1"/>
  <c r="AS112" i="101" s="1"/>
  <c r="AR112" i="101" a="1"/>
  <c r="AR112" i="101" s="1"/>
  <c r="AQ112" i="101" a="1"/>
  <c r="AQ112" i="101" s="1"/>
  <c r="AP112" i="101" a="1"/>
  <c r="AP112" i="101" s="1"/>
  <c r="AO112" i="101" a="1"/>
  <c r="AO112" i="101" s="1"/>
  <c r="AN112" i="101" a="1"/>
  <c r="AN112" i="101" s="1"/>
  <c r="AM112" i="101" a="1"/>
  <c r="AM112" i="101" s="1"/>
  <c r="AL112" i="101" a="1"/>
  <c r="AL112" i="101" s="1"/>
  <c r="AK112" i="101" a="1"/>
  <c r="AK112" i="101" s="1"/>
  <c r="AJ112" i="101" a="1"/>
  <c r="AJ112" i="101" s="1"/>
  <c r="AI112" i="101" a="1"/>
  <c r="AI112" i="101" s="1"/>
  <c r="AH112" i="101" a="1"/>
  <c r="AH112" i="101" s="1"/>
  <c r="AG112" i="101" a="1"/>
  <c r="AG112" i="101" s="1"/>
  <c r="AF112" i="101" a="1"/>
  <c r="AF112" i="101" s="1"/>
  <c r="AE112" i="101" a="1"/>
  <c r="AE112" i="101" s="1"/>
  <c r="AD112" i="101" a="1"/>
  <c r="AD112" i="101" s="1"/>
  <c r="AC112" i="101" a="1"/>
  <c r="AC112" i="101" s="1"/>
  <c r="AB112" i="101" a="1"/>
  <c r="AB112" i="101" s="1"/>
  <c r="AA112" i="101" a="1"/>
  <c r="AA112" i="101" s="1"/>
  <c r="Z112" i="101" a="1"/>
  <c r="Z112" i="101" s="1"/>
  <c r="Y112" i="101" a="1"/>
  <c r="Y112" i="101" s="1"/>
  <c r="X112" i="101" a="1"/>
  <c r="X112" i="101" s="1"/>
  <c r="W112" i="101" a="1"/>
  <c r="W112" i="101" s="1"/>
  <c r="V112" i="101" a="1"/>
  <c r="V112" i="101" s="1"/>
  <c r="U112" i="101" a="1"/>
  <c r="U112" i="101" s="1"/>
  <c r="T112" i="101" a="1"/>
  <c r="T112" i="101" s="1"/>
  <c r="S112" i="101" a="1"/>
  <c r="S112" i="101" s="1"/>
  <c r="R112" i="101" a="1"/>
  <c r="R112" i="101" s="1"/>
  <c r="Q112" i="101" a="1"/>
  <c r="Q112" i="101" s="1"/>
  <c r="P112" i="101" a="1"/>
  <c r="P112" i="101" s="1"/>
  <c r="O112" i="101" a="1"/>
  <c r="O112" i="101" s="1"/>
  <c r="N112" i="101" a="1"/>
  <c r="N112" i="101" s="1"/>
  <c r="M112" i="101" a="1"/>
  <c r="M112" i="101" s="1"/>
  <c r="L112" i="101" a="1"/>
  <c r="L112" i="101" s="1"/>
  <c r="K112" i="101" a="1"/>
  <c r="K112" i="101" s="1"/>
  <c r="J112" i="101" a="1"/>
  <c r="J112" i="101" s="1"/>
  <c r="I112" i="101" a="1"/>
  <c r="I112" i="101" s="1"/>
  <c r="H112" i="101" a="1"/>
  <c r="H112" i="101" s="1"/>
  <c r="G112" i="101" a="1"/>
  <c r="G112" i="101" s="1"/>
  <c r="F112" i="101" a="1"/>
  <c r="F112" i="101" s="1"/>
  <c r="E112" i="101" a="1"/>
  <c r="E112" i="101" s="1"/>
  <c r="D112" i="101" a="1"/>
  <c r="D112" i="101" s="1"/>
  <c r="BV111" i="101" a="1"/>
  <c r="BV111" i="101" s="1"/>
  <c r="BU111" i="101" a="1"/>
  <c r="BU111" i="101" s="1"/>
  <c r="BT111" i="101" a="1"/>
  <c r="BT111" i="101" s="1"/>
  <c r="BS111" i="101" a="1"/>
  <c r="BS111" i="101" s="1"/>
  <c r="BR111" i="101" a="1"/>
  <c r="BR111" i="101" s="1"/>
  <c r="BQ111" i="101" a="1"/>
  <c r="BQ111" i="101" s="1"/>
  <c r="BP111" i="101" a="1"/>
  <c r="BP111" i="101" s="1"/>
  <c r="BO111" i="101" a="1"/>
  <c r="BO111" i="101" s="1"/>
  <c r="BN111" i="101" a="1"/>
  <c r="BN111" i="101" s="1"/>
  <c r="BM111" i="101" a="1"/>
  <c r="BM111" i="101" s="1"/>
  <c r="BL111" i="101" a="1"/>
  <c r="BL111" i="101" s="1"/>
  <c r="BK111" i="101" a="1"/>
  <c r="BK111" i="101" s="1"/>
  <c r="BJ111" i="101" a="1"/>
  <c r="BJ111" i="101" s="1"/>
  <c r="BI111" i="101" a="1"/>
  <c r="BI111" i="101" s="1"/>
  <c r="BH111" i="101" a="1"/>
  <c r="BH111" i="101" s="1"/>
  <c r="BG111" i="101" a="1"/>
  <c r="BG111" i="101" s="1"/>
  <c r="BF111" i="101" a="1"/>
  <c r="BF111" i="101" s="1"/>
  <c r="BE111" i="101" a="1"/>
  <c r="BE111" i="101" s="1"/>
  <c r="BD111" i="101" a="1"/>
  <c r="BD111" i="101" s="1"/>
  <c r="BC111" i="101" a="1"/>
  <c r="BC111" i="101" s="1"/>
  <c r="BB111" i="101" a="1"/>
  <c r="BB111" i="101" s="1"/>
  <c r="BA111" i="101" a="1"/>
  <c r="BA111" i="101" s="1"/>
  <c r="AZ111" i="101" a="1"/>
  <c r="AZ111" i="101" s="1"/>
  <c r="AY111" i="101" a="1"/>
  <c r="AY111" i="101" s="1"/>
  <c r="AX111" i="101" a="1"/>
  <c r="AX111" i="101" s="1"/>
  <c r="AW111" i="101" a="1"/>
  <c r="AW111" i="101" s="1"/>
  <c r="AV111" i="101" a="1"/>
  <c r="AV111" i="101" s="1"/>
  <c r="AU111" i="101" a="1"/>
  <c r="AU111" i="101" s="1"/>
  <c r="AT111" i="101" a="1"/>
  <c r="AT111" i="101" s="1"/>
  <c r="AS111" i="101" a="1"/>
  <c r="AS111" i="101" s="1"/>
  <c r="AR111" i="101" a="1"/>
  <c r="AR111" i="101" s="1"/>
  <c r="AQ111" i="101" a="1"/>
  <c r="AQ111" i="101" s="1"/>
  <c r="AP111" i="101" a="1"/>
  <c r="AP111" i="101" s="1"/>
  <c r="AO111" i="101" a="1"/>
  <c r="AO111" i="101" s="1"/>
  <c r="AN111" i="101" a="1"/>
  <c r="AN111" i="101" s="1"/>
  <c r="AM111" i="101" a="1"/>
  <c r="AM111" i="101" s="1"/>
  <c r="AL111" i="101" a="1"/>
  <c r="AL111" i="101" s="1"/>
  <c r="AK111" i="101" a="1"/>
  <c r="AK111" i="101" s="1"/>
  <c r="AJ111" i="101" a="1"/>
  <c r="AJ111" i="101" s="1"/>
  <c r="AI111" i="101" a="1"/>
  <c r="AI111" i="101" s="1"/>
  <c r="AH111" i="101" a="1"/>
  <c r="AH111" i="101" s="1"/>
  <c r="AG111" i="101" a="1"/>
  <c r="AG111" i="101" s="1"/>
  <c r="AF111" i="101" a="1"/>
  <c r="AF111" i="101" s="1"/>
  <c r="AE111" i="101" a="1"/>
  <c r="AE111" i="101" s="1"/>
  <c r="AD111" i="101" a="1"/>
  <c r="AD111" i="101" s="1"/>
  <c r="AC111" i="101" a="1"/>
  <c r="AC111" i="101" s="1"/>
  <c r="AB111" i="101" a="1"/>
  <c r="AB111" i="101" s="1"/>
  <c r="AA111" i="101" a="1"/>
  <c r="AA111" i="101" s="1"/>
  <c r="Z111" i="101" a="1"/>
  <c r="Z111" i="101" s="1"/>
  <c r="Y111" i="101" a="1"/>
  <c r="Y111" i="101" s="1"/>
  <c r="X111" i="101" a="1"/>
  <c r="X111" i="101" s="1"/>
  <c r="W111" i="101" a="1"/>
  <c r="W111" i="101" s="1"/>
  <c r="V111" i="101" a="1"/>
  <c r="V111" i="101" s="1"/>
  <c r="U111" i="101" a="1"/>
  <c r="U111" i="101" s="1"/>
  <c r="T111" i="101" a="1"/>
  <c r="T111" i="101" s="1"/>
  <c r="S111" i="101" a="1"/>
  <c r="S111" i="101" s="1"/>
  <c r="R111" i="101" a="1"/>
  <c r="R111" i="101" s="1"/>
  <c r="Q111" i="101" a="1"/>
  <c r="Q111" i="101" s="1"/>
  <c r="P111" i="101" a="1"/>
  <c r="P111" i="101" s="1"/>
  <c r="O111" i="101" a="1"/>
  <c r="O111" i="101" s="1"/>
  <c r="N111" i="101" a="1"/>
  <c r="N111" i="101" s="1"/>
  <c r="M111" i="101" a="1"/>
  <c r="M111" i="101" s="1"/>
  <c r="L111" i="101" a="1"/>
  <c r="L111" i="101" s="1"/>
  <c r="K111" i="101" a="1"/>
  <c r="K111" i="101" s="1"/>
  <c r="J111" i="101" a="1"/>
  <c r="J111" i="101" s="1"/>
  <c r="I111" i="101" a="1"/>
  <c r="I111" i="101" s="1"/>
  <c r="H111" i="101" a="1"/>
  <c r="H111" i="101" s="1"/>
  <c r="G111" i="101" a="1"/>
  <c r="G111" i="101" s="1"/>
  <c r="F111" i="101" a="1"/>
  <c r="F111" i="101" s="1"/>
  <c r="E111" i="101" a="1"/>
  <c r="E111" i="101" s="1"/>
  <c r="D111" i="101" a="1"/>
  <c r="D111" i="101" s="1"/>
  <c r="BV110" i="101" a="1"/>
  <c r="BV110" i="101" s="1"/>
  <c r="BU110" i="101" a="1"/>
  <c r="BU110" i="101" s="1"/>
  <c r="BT110" i="101" a="1"/>
  <c r="BT110" i="101" s="1"/>
  <c r="BS110" i="101" a="1"/>
  <c r="BS110" i="101" s="1"/>
  <c r="BR110" i="101" a="1"/>
  <c r="BR110" i="101" s="1"/>
  <c r="BQ110" i="101" a="1"/>
  <c r="BQ110" i="101" s="1"/>
  <c r="BP110" i="101" a="1"/>
  <c r="BP110" i="101" s="1"/>
  <c r="BO110" i="101" a="1"/>
  <c r="BO110" i="101" s="1"/>
  <c r="BN110" i="101" a="1"/>
  <c r="BN110" i="101" s="1"/>
  <c r="BM110" i="101" a="1"/>
  <c r="BM110" i="101" s="1"/>
  <c r="BL110" i="101" a="1"/>
  <c r="BL110" i="101" s="1"/>
  <c r="BK110" i="101" a="1"/>
  <c r="BK110" i="101" s="1"/>
  <c r="BJ110" i="101" a="1"/>
  <c r="BJ110" i="101" s="1"/>
  <c r="BI110" i="101" a="1"/>
  <c r="BI110" i="101" s="1"/>
  <c r="BH110" i="101" a="1"/>
  <c r="BH110" i="101" s="1"/>
  <c r="BG110" i="101" a="1"/>
  <c r="BG110" i="101" s="1"/>
  <c r="BF110" i="101" a="1"/>
  <c r="BF110" i="101" s="1"/>
  <c r="BE110" i="101" a="1"/>
  <c r="BE110" i="101" s="1"/>
  <c r="BD110" i="101" a="1"/>
  <c r="BD110" i="101" s="1"/>
  <c r="BC110" i="101" a="1"/>
  <c r="BC110" i="101" s="1"/>
  <c r="BB110" i="101" a="1"/>
  <c r="BB110" i="101" s="1"/>
  <c r="BA110" i="101" a="1"/>
  <c r="BA110" i="101" s="1"/>
  <c r="AZ110" i="101" a="1"/>
  <c r="AZ110" i="101" s="1"/>
  <c r="AY110" i="101" a="1"/>
  <c r="AY110" i="101" s="1"/>
  <c r="AX110" i="101" a="1"/>
  <c r="AX110" i="101" s="1"/>
  <c r="AW110" i="101" a="1"/>
  <c r="AW110" i="101" s="1"/>
  <c r="AV110" i="101" a="1"/>
  <c r="AV110" i="101" s="1"/>
  <c r="AU110" i="101" a="1"/>
  <c r="AU110" i="101" s="1"/>
  <c r="AT110" i="101" a="1"/>
  <c r="AT110" i="101" s="1"/>
  <c r="AS110" i="101" a="1"/>
  <c r="AS110" i="101" s="1"/>
  <c r="AR110" i="101" a="1"/>
  <c r="AR110" i="101" s="1"/>
  <c r="AQ110" i="101" a="1"/>
  <c r="AQ110" i="101" s="1"/>
  <c r="AP110" i="101" a="1"/>
  <c r="AP110" i="101" s="1"/>
  <c r="AO110" i="101" a="1"/>
  <c r="AO110" i="101" s="1"/>
  <c r="AN110" i="101" a="1"/>
  <c r="AN110" i="101" s="1"/>
  <c r="AM110" i="101" a="1"/>
  <c r="AM110" i="101" s="1"/>
  <c r="AL110" i="101" a="1"/>
  <c r="AL110" i="101" s="1"/>
  <c r="AK110" i="101" a="1"/>
  <c r="AK110" i="101" s="1"/>
  <c r="AJ110" i="101" a="1"/>
  <c r="AJ110" i="101" s="1"/>
  <c r="AI110" i="101" a="1"/>
  <c r="AI110" i="101" s="1"/>
  <c r="AH110" i="101" a="1"/>
  <c r="AH110" i="101" s="1"/>
  <c r="AG110" i="101" a="1"/>
  <c r="AG110" i="101" s="1"/>
  <c r="AF110" i="101" a="1"/>
  <c r="AF110" i="101" s="1"/>
  <c r="AE110" i="101" a="1"/>
  <c r="AE110" i="101" s="1"/>
  <c r="AD110" i="101" a="1"/>
  <c r="AD110" i="101" s="1"/>
  <c r="AC110" i="101" a="1"/>
  <c r="AC110" i="101" s="1"/>
  <c r="AB110" i="101" a="1"/>
  <c r="AB110" i="101" s="1"/>
  <c r="AA110" i="101" a="1"/>
  <c r="AA110" i="101" s="1"/>
  <c r="Z110" i="101" a="1"/>
  <c r="Z110" i="101" s="1"/>
  <c r="Y110" i="101" a="1"/>
  <c r="Y110" i="101" s="1"/>
  <c r="X110" i="101" a="1"/>
  <c r="X110" i="101" s="1"/>
  <c r="W110" i="101" a="1"/>
  <c r="W110" i="101" s="1"/>
  <c r="V110" i="101" a="1"/>
  <c r="V110" i="101" s="1"/>
  <c r="U110" i="101" a="1"/>
  <c r="U110" i="101" s="1"/>
  <c r="T110" i="101" a="1"/>
  <c r="T110" i="101" s="1"/>
  <c r="S110" i="101" a="1"/>
  <c r="S110" i="101" s="1"/>
  <c r="R110" i="101" a="1"/>
  <c r="R110" i="101" s="1"/>
  <c r="Q110" i="101" a="1"/>
  <c r="Q110" i="101" s="1"/>
  <c r="P110" i="101" a="1"/>
  <c r="P110" i="101" s="1"/>
  <c r="O110" i="101" a="1"/>
  <c r="O110" i="101" s="1"/>
  <c r="N110" i="101" a="1"/>
  <c r="N110" i="101" s="1"/>
  <c r="M110" i="101" a="1"/>
  <c r="M110" i="101" s="1"/>
  <c r="L110" i="101" a="1"/>
  <c r="L110" i="101" s="1"/>
  <c r="K110" i="101" a="1"/>
  <c r="K110" i="101" s="1"/>
  <c r="J110" i="101" a="1"/>
  <c r="J110" i="101" s="1"/>
  <c r="I110" i="101" a="1"/>
  <c r="I110" i="101" s="1"/>
  <c r="H110" i="101" a="1"/>
  <c r="H110" i="101" s="1"/>
  <c r="G110" i="101" a="1"/>
  <c r="G110" i="101" s="1"/>
  <c r="F110" i="101" a="1"/>
  <c r="F110" i="101" s="1"/>
  <c r="E110" i="101" a="1"/>
  <c r="E110" i="101" s="1"/>
  <c r="D110" i="101" a="1"/>
  <c r="D110" i="101" s="1"/>
  <c r="BV109" i="101" a="1"/>
  <c r="BV109" i="101" s="1"/>
  <c r="BU109" i="101" a="1"/>
  <c r="BU109" i="101" s="1"/>
  <c r="BT109" i="101" a="1"/>
  <c r="BT109" i="101" s="1"/>
  <c r="BS109" i="101" a="1"/>
  <c r="BS109" i="101" s="1"/>
  <c r="BR109" i="101" a="1"/>
  <c r="BR109" i="101" s="1"/>
  <c r="BQ109" i="101" a="1"/>
  <c r="BQ109" i="101" s="1"/>
  <c r="BP109" i="101" a="1"/>
  <c r="BP109" i="101" s="1"/>
  <c r="BO109" i="101" a="1"/>
  <c r="BO109" i="101" s="1"/>
  <c r="BN109" i="101" a="1"/>
  <c r="BN109" i="101" s="1"/>
  <c r="BM109" i="101" a="1"/>
  <c r="BM109" i="101" s="1"/>
  <c r="BL109" i="101" a="1"/>
  <c r="BL109" i="101" s="1"/>
  <c r="BK109" i="101" a="1"/>
  <c r="BK109" i="101" s="1"/>
  <c r="BJ109" i="101" a="1"/>
  <c r="BJ109" i="101" s="1"/>
  <c r="BI109" i="101" a="1"/>
  <c r="BI109" i="101" s="1"/>
  <c r="BH109" i="101" a="1"/>
  <c r="BH109" i="101" s="1"/>
  <c r="BG109" i="101" a="1"/>
  <c r="BG109" i="101" s="1"/>
  <c r="BF109" i="101" a="1"/>
  <c r="BF109" i="101" s="1"/>
  <c r="BE109" i="101" a="1"/>
  <c r="BE109" i="101" s="1"/>
  <c r="BD109" i="101" a="1"/>
  <c r="BD109" i="101" s="1"/>
  <c r="BC109" i="101" a="1"/>
  <c r="BC109" i="101" s="1"/>
  <c r="BB109" i="101" a="1"/>
  <c r="BB109" i="101" s="1"/>
  <c r="BA109" i="101" a="1"/>
  <c r="BA109" i="101" s="1"/>
  <c r="AZ109" i="101" a="1"/>
  <c r="AZ109" i="101" s="1"/>
  <c r="AY109" i="101" a="1"/>
  <c r="AY109" i="101" s="1"/>
  <c r="AX109" i="101" a="1"/>
  <c r="AX109" i="101" s="1"/>
  <c r="AW109" i="101" a="1"/>
  <c r="AW109" i="101" s="1"/>
  <c r="AV109" i="101" a="1"/>
  <c r="AV109" i="101" s="1"/>
  <c r="AU109" i="101" a="1"/>
  <c r="AU109" i="101" s="1"/>
  <c r="AT109" i="101" a="1"/>
  <c r="AT109" i="101" s="1"/>
  <c r="AS109" i="101" a="1"/>
  <c r="AS109" i="101" s="1"/>
  <c r="AR109" i="101" a="1"/>
  <c r="AR109" i="101" s="1"/>
  <c r="AQ109" i="101" a="1"/>
  <c r="AQ109" i="101" s="1"/>
  <c r="AP109" i="101" a="1"/>
  <c r="AP109" i="101" s="1"/>
  <c r="AO109" i="101" a="1"/>
  <c r="AO109" i="101" s="1"/>
  <c r="AN109" i="101" a="1"/>
  <c r="AN109" i="101" s="1"/>
  <c r="AM109" i="101" a="1"/>
  <c r="AM109" i="101" s="1"/>
  <c r="AL109" i="101" a="1"/>
  <c r="AL109" i="101" s="1"/>
  <c r="AK109" i="101" a="1"/>
  <c r="AK109" i="101" s="1"/>
  <c r="AJ109" i="101" a="1"/>
  <c r="AJ109" i="101" s="1"/>
  <c r="AI109" i="101" a="1"/>
  <c r="AI109" i="101" s="1"/>
  <c r="AH109" i="101" a="1"/>
  <c r="AH109" i="101" s="1"/>
  <c r="AG109" i="101" a="1"/>
  <c r="AG109" i="101" s="1"/>
  <c r="AF109" i="101" a="1"/>
  <c r="AF109" i="101" s="1"/>
  <c r="AE109" i="101" a="1"/>
  <c r="AE109" i="101" s="1"/>
  <c r="AD109" i="101" a="1"/>
  <c r="AD109" i="101" s="1"/>
  <c r="AC109" i="101" a="1"/>
  <c r="AC109" i="101" s="1"/>
  <c r="AB109" i="101" a="1"/>
  <c r="AB109" i="101" s="1"/>
  <c r="AA109" i="101" a="1"/>
  <c r="AA109" i="101" s="1"/>
  <c r="Z109" i="101" a="1"/>
  <c r="Z109" i="101" s="1"/>
  <c r="Y109" i="101" a="1"/>
  <c r="Y109" i="101" s="1"/>
  <c r="X109" i="101" a="1"/>
  <c r="X109" i="101" s="1"/>
  <c r="W109" i="101" a="1"/>
  <c r="W109" i="101" s="1"/>
  <c r="V109" i="101" a="1"/>
  <c r="V109" i="101" s="1"/>
  <c r="U109" i="101" a="1"/>
  <c r="U109" i="101" s="1"/>
  <c r="T109" i="101" a="1"/>
  <c r="T109" i="101" s="1"/>
  <c r="S109" i="101" a="1"/>
  <c r="S109" i="101" s="1"/>
  <c r="R109" i="101" a="1"/>
  <c r="R109" i="101" s="1"/>
  <c r="Q109" i="101" a="1"/>
  <c r="Q109" i="101" s="1"/>
  <c r="P109" i="101" a="1"/>
  <c r="P109" i="101" s="1"/>
  <c r="O109" i="101" a="1"/>
  <c r="O109" i="101" s="1"/>
  <c r="N109" i="101" a="1"/>
  <c r="N109" i="101" s="1"/>
  <c r="M109" i="101" a="1"/>
  <c r="M109" i="101" s="1"/>
  <c r="L109" i="101" a="1"/>
  <c r="L109" i="101" s="1"/>
  <c r="K109" i="101" a="1"/>
  <c r="K109" i="101" s="1"/>
  <c r="J109" i="101" a="1"/>
  <c r="J109" i="101" s="1"/>
  <c r="I109" i="101" a="1"/>
  <c r="I109" i="101" s="1"/>
  <c r="H109" i="101" a="1"/>
  <c r="H109" i="101" s="1"/>
  <c r="G109" i="101" a="1"/>
  <c r="G109" i="101" s="1"/>
  <c r="F109" i="101" a="1"/>
  <c r="F109" i="101" s="1"/>
  <c r="E109" i="101" a="1"/>
  <c r="E109" i="101" s="1"/>
  <c r="D109" i="101" a="1"/>
  <c r="D109" i="101" s="1"/>
  <c r="BV108" i="101" a="1"/>
  <c r="BV108" i="101" s="1"/>
  <c r="BU108" i="101" a="1"/>
  <c r="BU108" i="101" s="1"/>
  <c r="BT108" i="101" a="1"/>
  <c r="BT108" i="101" s="1"/>
  <c r="BS108" i="101" a="1"/>
  <c r="BS108" i="101" s="1"/>
  <c r="BR108" i="101" a="1"/>
  <c r="BR108" i="101" s="1"/>
  <c r="BQ108" i="101" a="1"/>
  <c r="BQ108" i="101" s="1"/>
  <c r="BP108" i="101" a="1"/>
  <c r="BP108" i="101" s="1"/>
  <c r="BO108" i="101" a="1"/>
  <c r="BO108" i="101" s="1"/>
  <c r="BN108" i="101" a="1"/>
  <c r="BN108" i="101" s="1"/>
  <c r="BM108" i="101" a="1"/>
  <c r="BM108" i="101" s="1"/>
  <c r="BL108" i="101" a="1"/>
  <c r="BL108" i="101" s="1"/>
  <c r="BK108" i="101" a="1"/>
  <c r="BK108" i="101" s="1"/>
  <c r="BJ108" i="101" a="1"/>
  <c r="BJ108" i="101" s="1"/>
  <c r="BI108" i="101" a="1"/>
  <c r="BI108" i="101" s="1"/>
  <c r="BH108" i="101" a="1"/>
  <c r="BH108" i="101" s="1"/>
  <c r="BG108" i="101" a="1"/>
  <c r="BG108" i="101" s="1"/>
  <c r="BF108" i="101" a="1"/>
  <c r="BF108" i="101" s="1"/>
  <c r="BE108" i="101" a="1"/>
  <c r="BE108" i="101" s="1"/>
  <c r="BD108" i="101" a="1"/>
  <c r="BD108" i="101" s="1"/>
  <c r="BC108" i="101" a="1"/>
  <c r="BC108" i="101" s="1"/>
  <c r="BB108" i="101" a="1"/>
  <c r="BB108" i="101" s="1"/>
  <c r="BA108" i="101" a="1"/>
  <c r="BA108" i="101" s="1"/>
  <c r="AZ108" i="101" a="1"/>
  <c r="AZ108" i="101" s="1"/>
  <c r="AY108" i="101" a="1"/>
  <c r="AY108" i="101" s="1"/>
  <c r="AX108" i="101" a="1"/>
  <c r="AX108" i="101" s="1"/>
  <c r="AW108" i="101" a="1"/>
  <c r="AW108" i="101" s="1"/>
  <c r="AV108" i="101" a="1"/>
  <c r="AV108" i="101" s="1"/>
  <c r="AU108" i="101" a="1"/>
  <c r="AU108" i="101" s="1"/>
  <c r="AT108" i="101" a="1"/>
  <c r="AT108" i="101" s="1"/>
  <c r="AS108" i="101" a="1"/>
  <c r="AS108" i="101" s="1"/>
  <c r="AR108" i="101" a="1"/>
  <c r="AR108" i="101" s="1"/>
  <c r="AQ108" i="101" a="1"/>
  <c r="AQ108" i="101" s="1"/>
  <c r="AP108" i="101" a="1"/>
  <c r="AP108" i="101" s="1"/>
  <c r="AO108" i="101" a="1"/>
  <c r="AO108" i="101" s="1"/>
  <c r="AN108" i="101" a="1"/>
  <c r="AN108" i="101" s="1"/>
  <c r="AM108" i="101" a="1"/>
  <c r="AM108" i="101" s="1"/>
  <c r="AL108" i="101" a="1"/>
  <c r="AL108" i="101" s="1"/>
  <c r="AK108" i="101" a="1"/>
  <c r="AK108" i="101" s="1"/>
  <c r="AJ108" i="101" a="1"/>
  <c r="AJ108" i="101" s="1"/>
  <c r="AI108" i="101" a="1"/>
  <c r="AI108" i="101" s="1"/>
  <c r="AH108" i="101" a="1"/>
  <c r="AH108" i="101" s="1"/>
  <c r="AG108" i="101" a="1"/>
  <c r="AG108" i="101" s="1"/>
  <c r="AF108" i="101" a="1"/>
  <c r="AF108" i="101" s="1"/>
  <c r="AE108" i="101" a="1"/>
  <c r="AE108" i="101" s="1"/>
  <c r="AD108" i="101" a="1"/>
  <c r="AD108" i="101" s="1"/>
  <c r="AC108" i="101" a="1"/>
  <c r="AC108" i="101" s="1"/>
  <c r="AB108" i="101" a="1"/>
  <c r="AB108" i="101" s="1"/>
  <c r="AA108" i="101" a="1"/>
  <c r="AA108" i="101" s="1"/>
  <c r="Z108" i="101" a="1"/>
  <c r="Z108" i="101" s="1"/>
  <c r="Y108" i="101" a="1"/>
  <c r="Y108" i="101" s="1"/>
  <c r="X108" i="101" a="1"/>
  <c r="X108" i="101" s="1"/>
  <c r="W108" i="101" a="1"/>
  <c r="W108" i="101" s="1"/>
  <c r="V108" i="101" a="1"/>
  <c r="V108" i="101" s="1"/>
  <c r="U108" i="101" a="1"/>
  <c r="U108" i="101" s="1"/>
  <c r="T108" i="101" a="1"/>
  <c r="T108" i="101" s="1"/>
  <c r="S108" i="101" a="1"/>
  <c r="S108" i="101" s="1"/>
  <c r="R108" i="101" a="1"/>
  <c r="R108" i="101" s="1"/>
  <c r="Q108" i="101" a="1"/>
  <c r="Q108" i="101" s="1"/>
  <c r="P108" i="101" a="1"/>
  <c r="P108" i="101" s="1"/>
  <c r="O108" i="101" a="1"/>
  <c r="O108" i="101" s="1"/>
  <c r="N108" i="101" a="1"/>
  <c r="N108" i="101" s="1"/>
  <c r="M108" i="101" a="1"/>
  <c r="M108" i="101" s="1"/>
  <c r="L108" i="101" a="1"/>
  <c r="L108" i="101" s="1"/>
  <c r="K108" i="101" a="1"/>
  <c r="K108" i="101" s="1"/>
  <c r="J108" i="101" a="1"/>
  <c r="J108" i="101" s="1"/>
  <c r="I108" i="101" a="1"/>
  <c r="I108" i="101" s="1"/>
  <c r="H108" i="101" a="1"/>
  <c r="H108" i="101" s="1"/>
  <c r="G108" i="101" a="1"/>
  <c r="G108" i="101" s="1"/>
  <c r="F108" i="101" a="1"/>
  <c r="F108" i="101" s="1"/>
  <c r="E108" i="101" a="1"/>
  <c r="E108" i="101" s="1"/>
  <c r="D108" i="101" a="1"/>
  <c r="D108" i="101" s="1"/>
  <c r="BV107" i="101" a="1"/>
  <c r="BV107" i="101" s="1"/>
  <c r="BU107" i="101" a="1"/>
  <c r="BU107" i="101" s="1"/>
  <c r="BT107" i="101" a="1"/>
  <c r="BT107" i="101" s="1"/>
  <c r="BS107" i="101" a="1"/>
  <c r="BS107" i="101" s="1"/>
  <c r="BR107" i="101" a="1"/>
  <c r="BR107" i="101" s="1"/>
  <c r="BQ107" i="101" a="1"/>
  <c r="BQ107" i="101" s="1"/>
  <c r="BP107" i="101" a="1"/>
  <c r="BP107" i="101" s="1"/>
  <c r="BO107" i="101" a="1"/>
  <c r="BO107" i="101" s="1"/>
  <c r="BN107" i="101" a="1"/>
  <c r="BN107" i="101" s="1"/>
  <c r="BM107" i="101" a="1"/>
  <c r="BM107" i="101" s="1"/>
  <c r="BL107" i="101" a="1"/>
  <c r="BL107" i="101" s="1"/>
  <c r="BK107" i="101" a="1"/>
  <c r="BK107" i="101" s="1"/>
  <c r="BJ107" i="101" a="1"/>
  <c r="BJ107" i="101" s="1"/>
  <c r="BI107" i="101" a="1"/>
  <c r="BI107" i="101" s="1"/>
  <c r="BH107" i="101" a="1"/>
  <c r="BH107" i="101" s="1"/>
  <c r="BG107" i="101" a="1"/>
  <c r="BG107" i="101" s="1"/>
  <c r="BF107" i="101" a="1"/>
  <c r="BF107" i="101" s="1"/>
  <c r="BE107" i="101" a="1"/>
  <c r="BE107" i="101" s="1"/>
  <c r="BD107" i="101" a="1"/>
  <c r="BD107" i="101" s="1"/>
  <c r="BC107" i="101" a="1"/>
  <c r="BC107" i="101" s="1"/>
  <c r="BB107" i="101" a="1"/>
  <c r="BB107" i="101" s="1"/>
  <c r="BA107" i="101" a="1"/>
  <c r="BA107" i="101" s="1"/>
  <c r="AZ107" i="101" a="1"/>
  <c r="AZ107" i="101" s="1"/>
  <c r="AY107" i="101" a="1"/>
  <c r="AY107" i="101" s="1"/>
  <c r="AX107" i="101" a="1"/>
  <c r="AX107" i="101" s="1"/>
  <c r="AW107" i="101" a="1"/>
  <c r="AW107" i="101" s="1"/>
  <c r="AV107" i="101" a="1"/>
  <c r="AV107" i="101" s="1"/>
  <c r="AU107" i="101" a="1"/>
  <c r="AU107" i="101" s="1"/>
  <c r="AT107" i="101" a="1"/>
  <c r="AT107" i="101" s="1"/>
  <c r="AS107" i="101" a="1"/>
  <c r="AS107" i="101" s="1"/>
  <c r="AR107" i="101" a="1"/>
  <c r="AR107" i="101" s="1"/>
  <c r="AQ107" i="101" a="1"/>
  <c r="AQ107" i="101" s="1"/>
  <c r="AP107" i="101" a="1"/>
  <c r="AP107" i="101" s="1"/>
  <c r="AO107" i="101" a="1"/>
  <c r="AO107" i="101" s="1"/>
  <c r="AN107" i="101" a="1"/>
  <c r="AN107" i="101" s="1"/>
  <c r="AM107" i="101" a="1"/>
  <c r="AM107" i="101" s="1"/>
  <c r="AL107" i="101" a="1"/>
  <c r="AL107" i="101" s="1"/>
  <c r="AK107" i="101" a="1"/>
  <c r="AK107" i="101" s="1"/>
  <c r="AJ107" i="101" a="1"/>
  <c r="AJ107" i="101" s="1"/>
  <c r="AI107" i="101" a="1"/>
  <c r="AI107" i="101" s="1"/>
  <c r="AH107" i="101" a="1"/>
  <c r="AH107" i="101" s="1"/>
  <c r="AG107" i="101" a="1"/>
  <c r="AG107" i="101" s="1"/>
  <c r="AF107" i="101" a="1"/>
  <c r="AF107" i="101" s="1"/>
  <c r="AE107" i="101" a="1"/>
  <c r="AE107" i="101" s="1"/>
  <c r="AD107" i="101" a="1"/>
  <c r="AD107" i="101" s="1"/>
  <c r="AC107" i="101" a="1"/>
  <c r="AC107" i="101" s="1"/>
  <c r="AB107" i="101" a="1"/>
  <c r="AB107" i="101" s="1"/>
  <c r="AA107" i="101" a="1"/>
  <c r="AA107" i="101" s="1"/>
  <c r="Z107" i="101" a="1"/>
  <c r="Z107" i="101" s="1"/>
  <c r="Y107" i="101" a="1"/>
  <c r="Y107" i="101" s="1"/>
  <c r="X107" i="101" a="1"/>
  <c r="X107" i="101" s="1"/>
  <c r="W107" i="101" a="1"/>
  <c r="W107" i="101" s="1"/>
  <c r="V107" i="101" a="1"/>
  <c r="V107" i="101" s="1"/>
  <c r="U107" i="101" a="1"/>
  <c r="U107" i="101" s="1"/>
  <c r="T107" i="101" a="1"/>
  <c r="T107" i="101" s="1"/>
  <c r="S107" i="101" a="1"/>
  <c r="S107" i="101" s="1"/>
  <c r="R107" i="101" a="1"/>
  <c r="R107" i="101" s="1"/>
  <c r="Q107" i="101" a="1"/>
  <c r="Q107" i="101" s="1"/>
  <c r="P107" i="101" a="1"/>
  <c r="P107" i="101" s="1"/>
  <c r="O107" i="101" a="1"/>
  <c r="O107" i="101" s="1"/>
  <c r="N107" i="101" a="1"/>
  <c r="N107" i="101" s="1"/>
  <c r="M107" i="101" a="1"/>
  <c r="M107" i="101" s="1"/>
  <c r="L107" i="101" a="1"/>
  <c r="L107" i="101" s="1"/>
  <c r="K107" i="101" a="1"/>
  <c r="K107" i="101" s="1"/>
  <c r="J107" i="101" a="1"/>
  <c r="J107" i="101" s="1"/>
  <c r="I107" i="101" a="1"/>
  <c r="I107" i="101" s="1"/>
  <c r="H107" i="101" a="1"/>
  <c r="H107" i="101" s="1"/>
  <c r="G107" i="101" a="1"/>
  <c r="G107" i="101" s="1"/>
  <c r="F107" i="101" a="1"/>
  <c r="F107" i="101" s="1"/>
  <c r="E107" i="101" a="1"/>
  <c r="E107" i="101" s="1"/>
  <c r="D107" i="101" a="1"/>
  <c r="D107" i="101" s="1"/>
  <c r="BV106" i="101" a="1"/>
  <c r="BV106" i="101" s="1"/>
  <c r="BU106" i="101" a="1"/>
  <c r="BU106" i="101" s="1"/>
  <c r="BT106" i="101" a="1"/>
  <c r="BT106" i="101" s="1"/>
  <c r="BS106" i="101" a="1"/>
  <c r="BS106" i="101" s="1"/>
  <c r="BR106" i="101" a="1"/>
  <c r="BR106" i="101" s="1"/>
  <c r="BQ106" i="101" a="1"/>
  <c r="BQ106" i="101" s="1"/>
  <c r="BP106" i="101" a="1"/>
  <c r="BP106" i="101" s="1"/>
  <c r="BO106" i="101" a="1"/>
  <c r="BO106" i="101" s="1"/>
  <c r="BN106" i="101" a="1"/>
  <c r="BN106" i="101" s="1"/>
  <c r="BM106" i="101" a="1"/>
  <c r="BM106" i="101" s="1"/>
  <c r="BL106" i="101" a="1"/>
  <c r="BL106" i="101" s="1"/>
  <c r="BK106" i="101" a="1"/>
  <c r="BK106" i="101" s="1"/>
  <c r="BJ106" i="101" a="1"/>
  <c r="BJ106" i="101" s="1"/>
  <c r="BI106" i="101" a="1"/>
  <c r="BI106" i="101" s="1"/>
  <c r="BH106" i="101" a="1"/>
  <c r="BH106" i="101" s="1"/>
  <c r="BG106" i="101" a="1"/>
  <c r="BG106" i="101" s="1"/>
  <c r="BF106" i="101" a="1"/>
  <c r="BF106" i="101" s="1"/>
  <c r="BE106" i="101" a="1"/>
  <c r="BE106" i="101" s="1"/>
  <c r="BD106" i="101" a="1"/>
  <c r="BD106" i="101" s="1"/>
  <c r="BC106" i="101" a="1"/>
  <c r="BC106" i="101" s="1"/>
  <c r="BB106" i="101" a="1"/>
  <c r="BB106" i="101" s="1"/>
  <c r="BA106" i="101" a="1"/>
  <c r="BA106" i="101" s="1"/>
  <c r="AZ106" i="101" a="1"/>
  <c r="AZ106" i="101" s="1"/>
  <c r="AY106" i="101" a="1"/>
  <c r="AY106" i="101" s="1"/>
  <c r="AX106" i="101" a="1"/>
  <c r="AX106" i="101" s="1"/>
  <c r="AW106" i="101" a="1"/>
  <c r="AW106" i="101" s="1"/>
  <c r="AV106" i="101" a="1"/>
  <c r="AV106" i="101" s="1"/>
  <c r="AU106" i="101" a="1"/>
  <c r="AU106" i="101" s="1"/>
  <c r="AT106" i="101" a="1"/>
  <c r="AT106" i="101" s="1"/>
  <c r="AS106" i="101" a="1"/>
  <c r="AS106" i="101" s="1"/>
  <c r="AR106" i="101" a="1"/>
  <c r="AR106" i="101" s="1"/>
  <c r="AQ106" i="101" a="1"/>
  <c r="AQ106" i="101" s="1"/>
  <c r="AP106" i="101" a="1"/>
  <c r="AP106" i="101" s="1"/>
  <c r="AO106" i="101" a="1"/>
  <c r="AO106" i="101" s="1"/>
  <c r="AN106" i="101" a="1"/>
  <c r="AN106" i="101" s="1"/>
  <c r="AM106" i="101" a="1"/>
  <c r="AM106" i="101" s="1"/>
  <c r="AL106" i="101" a="1"/>
  <c r="AL106" i="101" s="1"/>
  <c r="AK106" i="101" a="1"/>
  <c r="AK106" i="101" s="1"/>
  <c r="AJ106" i="101" a="1"/>
  <c r="AJ106" i="101" s="1"/>
  <c r="AI106" i="101" a="1"/>
  <c r="AI106" i="101" s="1"/>
  <c r="AH106" i="101" a="1"/>
  <c r="AH106" i="101" s="1"/>
  <c r="AG106" i="101" a="1"/>
  <c r="AG106" i="101" s="1"/>
  <c r="AF106" i="101" a="1"/>
  <c r="AF106" i="101" s="1"/>
  <c r="AE106" i="101" a="1"/>
  <c r="AE106" i="101" s="1"/>
  <c r="AD106" i="101" a="1"/>
  <c r="AD106" i="101" s="1"/>
  <c r="AC106" i="101" a="1"/>
  <c r="AC106" i="101" s="1"/>
  <c r="AB106" i="101" a="1"/>
  <c r="AB106" i="101" s="1"/>
  <c r="AA106" i="101" a="1"/>
  <c r="AA106" i="101" s="1"/>
  <c r="Z106" i="101" a="1"/>
  <c r="Z106" i="101" s="1"/>
  <c r="Y106" i="101" a="1"/>
  <c r="Y106" i="101" s="1"/>
  <c r="X106" i="101" a="1"/>
  <c r="X106" i="101" s="1"/>
  <c r="W106" i="101" a="1"/>
  <c r="W106" i="101" s="1"/>
  <c r="V106" i="101" a="1"/>
  <c r="V106" i="101" s="1"/>
  <c r="U106" i="101" a="1"/>
  <c r="U106" i="101" s="1"/>
  <c r="T106" i="101" a="1"/>
  <c r="T106" i="101" s="1"/>
  <c r="S106" i="101" a="1"/>
  <c r="S106" i="101" s="1"/>
  <c r="R106" i="101" a="1"/>
  <c r="R106" i="101" s="1"/>
  <c r="Q106" i="101" a="1"/>
  <c r="Q106" i="101" s="1"/>
  <c r="P106" i="101" a="1"/>
  <c r="P106" i="101" s="1"/>
  <c r="O106" i="101" a="1"/>
  <c r="O106" i="101" s="1"/>
  <c r="N106" i="101" a="1"/>
  <c r="N106" i="101" s="1"/>
  <c r="M106" i="101" a="1"/>
  <c r="M106" i="101" s="1"/>
  <c r="L106" i="101" a="1"/>
  <c r="L106" i="101" s="1"/>
  <c r="K106" i="101" a="1"/>
  <c r="K106" i="101" s="1"/>
  <c r="J106" i="101" a="1"/>
  <c r="J106" i="101" s="1"/>
  <c r="I106" i="101" a="1"/>
  <c r="I106" i="101" s="1"/>
  <c r="H106" i="101" a="1"/>
  <c r="H106" i="101" s="1"/>
  <c r="G106" i="101" a="1"/>
  <c r="G106" i="101" s="1"/>
  <c r="F106" i="101" a="1"/>
  <c r="F106" i="101" s="1"/>
  <c r="E106" i="101" a="1"/>
  <c r="E106" i="101" s="1"/>
  <c r="D106" i="101" a="1"/>
  <c r="D106" i="101" s="1"/>
  <c r="BV105" i="101" a="1"/>
  <c r="BV105" i="101" s="1"/>
  <c r="BU105" i="101" a="1"/>
  <c r="BU105" i="101" s="1"/>
  <c r="BT105" i="101" a="1"/>
  <c r="BT105" i="101" s="1"/>
  <c r="BS105" i="101" a="1"/>
  <c r="BS105" i="101" s="1"/>
  <c r="BR105" i="101" a="1"/>
  <c r="BR105" i="101" s="1"/>
  <c r="BQ105" i="101" a="1"/>
  <c r="BQ105" i="101" s="1"/>
  <c r="BP105" i="101" a="1"/>
  <c r="BP105" i="101" s="1"/>
  <c r="BO105" i="101" a="1"/>
  <c r="BO105" i="101" s="1"/>
  <c r="BN105" i="101" a="1"/>
  <c r="BN105" i="101" s="1"/>
  <c r="BM105" i="101" a="1"/>
  <c r="BM105" i="101" s="1"/>
  <c r="BL105" i="101" a="1"/>
  <c r="BL105" i="101" s="1"/>
  <c r="BK105" i="101" a="1"/>
  <c r="BK105" i="101" s="1"/>
  <c r="BJ105" i="101" a="1"/>
  <c r="BJ105" i="101" s="1"/>
  <c r="BI105" i="101" a="1"/>
  <c r="BI105" i="101" s="1"/>
  <c r="BH105" i="101" a="1"/>
  <c r="BH105" i="101" s="1"/>
  <c r="BG105" i="101" a="1"/>
  <c r="BG105" i="101" s="1"/>
  <c r="BF105" i="101" a="1"/>
  <c r="BF105" i="101" s="1"/>
  <c r="BE105" i="101" a="1"/>
  <c r="BE105" i="101" s="1"/>
  <c r="BD105" i="101" a="1"/>
  <c r="BD105" i="101" s="1"/>
  <c r="BC105" i="101" a="1"/>
  <c r="BC105" i="101" s="1"/>
  <c r="BB105" i="101" a="1"/>
  <c r="BB105" i="101" s="1"/>
  <c r="BA105" i="101" a="1"/>
  <c r="BA105" i="101" s="1"/>
  <c r="AZ105" i="101" a="1"/>
  <c r="AZ105" i="101" s="1"/>
  <c r="AY105" i="101" a="1"/>
  <c r="AY105" i="101" s="1"/>
  <c r="AX105" i="101" a="1"/>
  <c r="AX105" i="101" s="1"/>
  <c r="AW105" i="101" a="1"/>
  <c r="AW105" i="101" s="1"/>
  <c r="AV105" i="101" a="1"/>
  <c r="AV105" i="101" s="1"/>
  <c r="AU105" i="101" a="1"/>
  <c r="AU105" i="101" s="1"/>
  <c r="AT105" i="101" a="1"/>
  <c r="AT105" i="101" s="1"/>
  <c r="AS105" i="101" a="1"/>
  <c r="AS105" i="101" s="1"/>
  <c r="AR105" i="101" a="1"/>
  <c r="AR105" i="101" s="1"/>
  <c r="AQ105" i="101" a="1"/>
  <c r="AQ105" i="101" s="1"/>
  <c r="AP105" i="101" a="1"/>
  <c r="AP105" i="101" s="1"/>
  <c r="AO105" i="101" a="1"/>
  <c r="AO105" i="101" s="1"/>
  <c r="AN105" i="101" a="1"/>
  <c r="AN105" i="101" s="1"/>
  <c r="AM105" i="101" a="1"/>
  <c r="AM105" i="101" s="1"/>
  <c r="AL105" i="101" a="1"/>
  <c r="AL105" i="101" s="1"/>
  <c r="AK105" i="101" a="1"/>
  <c r="AK105" i="101" s="1"/>
  <c r="AJ105" i="101" a="1"/>
  <c r="AJ105" i="101" s="1"/>
  <c r="AI105" i="101" a="1"/>
  <c r="AI105" i="101" s="1"/>
  <c r="AH105" i="101" a="1"/>
  <c r="AH105" i="101" s="1"/>
  <c r="AG105" i="101" a="1"/>
  <c r="AG105" i="101" s="1"/>
  <c r="AF105" i="101" a="1"/>
  <c r="AF105" i="101" s="1"/>
  <c r="AE105" i="101" a="1"/>
  <c r="AE105" i="101" s="1"/>
  <c r="AD105" i="101" a="1"/>
  <c r="AD105" i="101" s="1"/>
  <c r="AC105" i="101" a="1"/>
  <c r="AC105" i="101" s="1"/>
  <c r="AB105" i="101" a="1"/>
  <c r="AB105" i="101" s="1"/>
  <c r="AA105" i="101" a="1"/>
  <c r="AA105" i="101" s="1"/>
  <c r="Z105" i="101" a="1"/>
  <c r="Z105" i="101" s="1"/>
  <c r="Y105" i="101" a="1"/>
  <c r="Y105" i="101" s="1"/>
  <c r="X105" i="101" a="1"/>
  <c r="X105" i="101" s="1"/>
  <c r="W105" i="101" a="1"/>
  <c r="W105" i="101" s="1"/>
  <c r="V105" i="101" a="1"/>
  <c r="V105" i="101" s="1"/>
  <c r="U105" i="101" a="1"/>
  <c r="U105" i="101" s="1"/>
  <c r="T105" i="101" a="1"/>
  <c r="T105" i="101" s="1"/>
  <c r="S105" i="101" a="1"/>
  <c r="S105" i="101" s="1"/>
  <c r="R105" i="101" a="1"/>
  <c r="R105" i="101" s="1"/>
  <c r="Q105" i="101" a="1"/>
  <c r="Q105" i="101" s="1"/>
  <c r="P105" i="101" a="1"/>
  <c r="P105" i="101" s="1"/>
  <c r="O105" i="101" a="1"/>
  <c r="O105" i="101" s="1"/>
  <c r="N105" i="101" a="1"/>
  <c r="N105" i="101" s="1"/>
  <c r="M105" i="101" a="1"/>
  <c r="M105" i="101" s="1"/>
  <c r="L105" i="101" a="1"/>
  <c r="L105" i="101" s="1"/>
  <c r="K105" i="101" a="1"/>
  <c r="K105" i="101" s="1"/>
  <c r="J105" i="101" a="1"/>
  <c r="J105" i="101" s="1"/>
  <c r="I105" i="101" a="1"/>
  <c r="I105" i="101" s="1"/>
  <c r="H105" i="101" a="1"/>
  <c r="H105" i="101" s="1"/>
  <c r="G105" i="101" a="1"/>
  <c r="G105" i="101" s="1"/>
  <c r="F105" i="101" a="1"/>
  <c r="F105" i="101" s="1"/>
  <c r="E105" i="101" a="1"/>
  <c r="E105" i="101" s="1"/>
  <c r="D105" i="101" a="1"/>
  <c r="D105" i="101" s="1"/>
  <c r="BV104" i="101" a="1"/>
  <c r="BV104" i="101" s="1"/>
  <c r="BU104" i="101" a="1"/>
  <c r="BU104" i="101" s="1"/>
  <c r="BT104" i="101" a="1"/>
  <c r="BT104" i="101" s="1"/>
  <c r="BS104" i="101" a="1"/>
  <c r="BS104" i="101" s="1"/>
  <c r="BR104" i="101" a="1"/>
  <c r="BR104" i="101" s="1"/>
  <c r="BQ104" i="101" a="1"/>
  <c r="BQ104" i="101" s="1"/>
  <c r="BP104" i="101" a="1"/>
  <c r="BP104" i="101" s="1"/>
  <c r="BO104" i="101" a="1"/>
  <c r="BO104" i="101" s="1"/>
  <c r="BN104" i="101" a="1"/>
  <c r="BN104" i="101" s="1"/>
  <c r="BM104" i="101" a="1"/>
  <c r="BM104" i="101" s="1"/>
  <c r="BL104" i="101" a="1"/>
  <c r="BL104" i="101" s="1"/>
  <c r="BK104" i="101" a="1"/>
  <c r="BK104" i="101" s="1"/>
  <c r="BJ104" i="101" a="1"/>
  <c r="BJ104" i="101" s="1"/>
  <c r="BI104" i="101" a="1"/>
  <c r="BI104" i="101" s="1"/>
  <c r="BH104" i="101" a="1"/>
  <c r="BH104" i="101" s="1"/>
  <c r="BG104" i="101" a="1"/>
  <c r="BG104" i="101" s="1"/>
  <c r="BF104" i="101" a="1"/>
  <c r="BF104" i="101" s="1"/>
  <c r="BE104" i="101" a="1"/>
  <c r="BE104" i="101" s="1"/>
  <c r="BD104" i="101" a="1"/>
  <c r="BD104" i="101" s="1"/>
  <c r="BC104" i="101" a="1"/>
  <c r="BC104" i="101" s="1"/>
  <c r="BB104" i="101" a="1"/>
  <c r="BB104" i="101" s="1"/>
  <c r="BA104" i="101" a="1"/>
  <c r="BA104" i="101" s="1"/>
  <c r="AZ104" i="101" a="1"/>
  <c r="AZ104" i="101" s="1"/>
  <c r="AY104" i="101" a="1"/>
  <c r="AY104" i="101" s="1"/>
  <c r="AX104" i="101" a="1"/>
  <c r="AX104" i="101" s="1"/>
  <c r="AW104" i="101" a="1"/>
  <c r="AW104" i="101" s="1"/>
  <c r="AV104" i="101" a="1"/>
  <c r="AV104" i="101" s="1"/>
  <c r="AU104" i="101" a="1"/>
  <c r="AU104" i="101" s="1"/>
  <c r="AT104" i="101" a="1"/>
  <c r="AT104" i="101" s="1"/>
  <c r="AS104" i="101" a="1"/>
  <c r="AS104" i="101" s="1"/>
  <c r="AR104" i="101" a="1"/>
  <c r="AR104" i="101" s="1"/>
  <c r="AQ104" i="101" a="1"/>
  <c r="AQ104" i="101" s="1"/>
  <c r="AP104" i="101" a="1"/>
  <c r="AP104" i="101" s="1"/>
  <c r="AO104" i="101" a="1"/>
  <c r="AO104" i="101" s="1"/>
  <c r="AN104" i="101" a="1"/>
  <c r="AN104" i="101" s="1"/>
  <c r="AM104" i="101" a="1"/>
  <c r="AM104" i="101" s="1"/>
  <c r="AL104" i="101" a="1"/>
  <c r="AL104" i="101" s="1"/>
  <c r="AK104" i="101" a="1"/>
  <c r="AK104" i="101" s="1"/>
  <c r="AJ104" i="101" a="1"/>
  <c r="AJ104" i="101" s="1"/>
  <c r="AI104" i="101" a="1"/>
  <c r="AI104" i="101" s="1"/>
  <c r="AH104" i="101" a="1"/>
  <c r="AH104" i="101" s="1"/>
  <c r="AG104" i="101" a="1"/>
  <c r="AG104" i="101" s="1"/>
  <c r="AF104" i="101" a="1"/>
  <c r="AF104" i="101" s="1"/>
  <c r="AE104" i="101" a="1"/>
  <c r="AE104" i="101" s="1"/>
  <c r="AD104" i="101" a="1"/>
  <c r="AD104" i="101" s="1"/>
  <c r="AC104" i="101" a="1"/>
  <c r="AC104" i="101" s="1"/>
  <c r="AB104" i="101" a="1"/>
  <c r="AB104" i="101" s="1"/>
  <c r="AA104" i="101" a="1"/>
  <c r="AA104" i="101" s="1"/>
  <c r="Z104" i="101" a="1"/>
  <c r="Z104" i="101" s="1"/>
  <c r="Y104" i="101" a="1"/>
  <c r="Y104" i="101" s="1"/>
  <c r="X104" i="101" a="1"/>
  <c r="X104" i="101" s="1"/>
  <c r="W104" i="101" a="1"/>
  <c r="W104" i="101" s="1"/>
  <c r="V104" i="101" a="1"/>
  <c r="V104" i="101" s="1"/>
  <c r="U104" i="101" a="1"/>
  <c r="U104" i="101" s="1"/>
  <c r="T104" i="101" a="1"/>
  <c r="T104" i="101" s="1"/>
  <c r="S104" i="101" a="1"/>
  <c r="S104" i="101" s="1"/>
  <c r="R104" i="101" a="1"/>
  <c r="R104" i="101" s="1"/>
  <c r="Q104" i="101" a="1"/>
  <c r="Q104" i="101" s="1"/>
  <c r="P104" i="101" a="1"/>
  <c r="P104" i="101" s="1"/>
  <c r="O104" i="101" a="1"/>
  <c r="O104" i="101" s="1"/>
  <c r="N104" i="101" a="1"/>
  <c r="N104" i="101" s="1"/>
  <c r="M104" i="101" a="1"/>
  <c r="M104" i="101" s="1"/>
  <c r="L104" i="101" a="1"/>
  <c r="L104" i="101" s="1"/>
  <c r="K104" i="101" a="1"/>
  <c r="K104" i="101" s="1"/>
  <c r="J104" i="101" a="1"/>
  <c r="J104" i="101" s="1"/>
  <c r="I104" i="101" a="1"/>
  <c r="I104" i="101" s="1"/>
  <c r="H104" i="101" a="1"/>
  <c r="H104" i="101" s="1"/>
  <c r="G104" i="101" a="1"/>
  <c r="G104" i="101" s="1"/>
  <c r="F104" i="101" a="1"/>
  <c r="F104" i="101" s="1"/>
  <c r="E104" i="101" a="1"/>
  <c r="E104" i="101" s="1"/>
  <c r="D104" i="101" a="1"/>
  <c r="D104" i="101" s="1"/>
  <c r="BV103" i="101" a="1"/>
  <c r="BV103" i="101" s="1"/>
  <c r="BU103" i="101" a="1"/>
  <c r="BU103" i="101" s="1"/>
  <c r="BT103" i="101" a="1"/>
  <c r="BT103" i="101" s="1"/>
  <c r="BS103" i="101" a="1"/>
  <c r="BS103" i="101" s="1"/>
  <c r="BR103" i="101" a="1"/>
  <c r="BR103" i="101" s="1"/>
  <c r="BQ103" i="101" a="1"/>
  <c r="BQ103" i="101" s="1"/>
  <c r="BP103" i="101" a="1"/>
  <c r="BP103" i="101" s="1"/>
  <c r="BO103" i="101" a="1"/>
  <c r="BO103" i="101" s="1"/>
  <c r="BN103" i="101" a="1"/>
  <c r="BN103" i="101" s="1"/>
  <c r="BM103" i="101" a="1"/>
  <c r="BM103" i="101" s="1"/>
  <c r="BL103" i="101" a="1"/>
  <c r="BL103" i="101" s="1"/>
  <c r="BK103" i="101" a="1"/>
  <c r="BK103" i="101" s="1"/>
  <c r="BJ103" i="101" a="1"/>
  <c r="BJ103" i="101" s="1"/>
  <c r="BI103" i="101" a="1"/>
  <c r="BI103" i="101" s="1"/>
  <c r="BH103" i="101" a="1"/>
  <c r="BH103" i="101" s="1"/>
  <c r="BG103" i="101" a="1"/>
  <c r="BG103" i="101" s="1"/>
  <c r="BF103" i="101" a="1"/>
  <c r="BF103" i="101" s="1"/>
  <c r="BE103" i="101" a="1"/>
  <c r="BE103" i="101" s="1"/>
  <c r="BD103" i="101" a="1"/>
  <c r="BD103" i="101" s="1"/>
  <c r="BC103" i="101" a="1"/>
  <c r="BC103" i="101" s="1"/>
  <c r="BB103" i="101" a="1"/>
  <c r="BB103" i="101" s="1"/>
  <c r="BA103" i="101" a="1"/>
  <c r="BA103" i="101" s="1"/>
  <c r="AZ103" i="101" a="1"/>
  <c r="AZ103" i="101" s="1"/>
  <c r="AY103" i="101" a="1"/>
  <c r="AY103" i="101" s="1"/>
  <c r="AX103" i="101" a="1"/>
  <c r="AX103" i="101" s="1"/>
  <c r="AW103" i="101" a="1"/>
  <c r="AW103" i="101" s="1"/>
  <c r="AV103" i="101" a="1"/>
  <c r="AV103" i="101" s="1"/>
  <c r="AU103" i="101" a="1"/>
  <c r="AU103" i="101" s="1"/>
  <c r="AT103" i="101" a="1"/>
  <c r="AT103" i="101" s="1"/>
  <c r="AS103" i="101" a="1"/>
  <c r="AS103" i="101" s="1"/>
  <c r="AR103" i="101" a="1"/>
  <c r="AR103" i="101" s="1"/>
  <c r="AQ103" i="101" a="1"/>
  <c r="AQ103" i="101" s="1"/>
  <c r="AP103" i="101" a="1"/>
  <c r="AP103" i="101" s="1"/>
  <c r="AO103" i="101" a="1"/>
  <c r="AO103" i="101" s="1"/>
  <c r="AN103" i="101" a="1"/>
  <c r="AN103" i="101" s="1"/>
  <c r="AM103" i="101" a="1"/>
  <c r="AM103" i="101" s="1"/>
  <c r="AL103" i="101" a="1"/>
  <c r="AL103" i="101" s="1"/>
  <c r="AK103" i="101" a="1"/>
  <c r="AK103" i="101" s="1"/>
  <c r="AJ103" i="101" a="1"/>
  <c r="AJ103" i="101" s="1"/>
  <c r="AI103" i="101" a="1"/>
  <c r="AI103" i="101" s="1"/>
  <c r="AH103" i="101" a="1"/>
  <c r="AH103" i="101" s="1"/>
  <c r="AG103" i="101" a="1"/>
  <c r="AG103" i="101" s="1"/>
  <c r="AF103" i="101" a="1"/>
  <c r="AF103" i="101" s="1"/>
  <c r="AE103" i="101" a="1"/>
  <c r="AE103" i="101" s="1"/>
  <c r="AD103" i="101" a="1"/>
  <c r="AD103" i="101" s="1"/>
  <c r="AC103" i="101" a="1"/>
  <c r="AC103" i="101" s="1"/>
  <c r="AB103" i="101" a="1"/>
  <c r="AB103" i="101" s="1"/>
  <c r="AA103" i="101" a="1"/>
  <c r="AA103" i="101" s="1"/>
  <c r="Z103" i="101" a="1"/>
  <c r="Z103" i="101" s="1"/>
  <c r="Y103" i="101" a="1"/>
  <c r="Y103" i="101" s="1"/>
  <c r="X103" i="101" a="1"/>
  <c r="X103" i="101" s="1"/>
  <c r="W103" i="101" a="1"/>
  <c r="W103" i="101" s="1"/>
  <c r="V103" i="101" a="1"/>
  <c r="V103" i="101" s="1"/>
  <c r="U103" i="101" a="1"/>
  <c r="U103" i="101" s="1"/>
  <c r="T103" i="101" a="1"/>
  <c r="T103" i="101" s="1"/>
  <c r="S103" i="101" a="1"/>
  <c r="S103" i="101" s="1"/>
  <c r="R103" i="101" a="1"/>
  <c r="R103" i="101" s="1"/>
  <c r="Q103" i="101" a="1"/>
  <c r="Q103" i="101" s="1"/>
  <c r="P103" i="101" a="1"/>
  <c r="P103" i="101" s="1"/>
  <c r="O103" i="101" a="1"/>
  <c r="O103" i="101" s="1"/>
  <c r="N103" i="101" a="1"/>
  <c r="N103" i="101" s="1"/>
  <c r="M103" i="101" a="1"/>
  <c r="M103" i="101" s="1"/>
  <c r="L103" i="101" a="1"/>
  <c r="L103" i="101" s="1"/>
  <c r="K103" i="101" a="1"/>
  <c r="K103" i="101" s="1"/>
  <c r="J103" i="101" a="1"/>
  <c r="J103" i="101" s="1"/>
  <c r="I103" i="101" a="1"/>
  <c r="I103" i="101" s="1"/>
  <c r="H103" i="101" a="1"/>
  <c r="H103" i="101" s="1"/>
  <c r="G103" i="101" a="1"/>
  <c r="G103" i="101" s="1"/>
  <c r="F103" i="101" a="1"/>
  <c r="F103" i="101" s="1"/>
  <c r="E103" i="101" a="1"/>
  <c r="E103" i="101" s="1"/>
  <c r="D103" i="101" a="1"/>
  <c r="D103" i="101" s="1"/>
  <c r="BV102" i="101" a="1"/>
  <c r="BV102" i="101" s="1"/>
  <c r="BU102" i="101" a="1"/>
  <c r="BU102" i="101" s="1"/>
  <c r="BT102" i="101" a="1"/>
  <c r="BT102" i="101" s="1"/>
  <c r="BS102" i="101" a="1"/>
  <c r="BS102" i="101" s="1"/>
  <c r="BR102" i="101" a="1"/>
  <c r="BR102" i="101" s="1"/>
  <c r="BQ102" i="101" a="1"/>
  <c r="BQ102" i="101" s="1"/>
  <c r="BP102" i="101" a="1"/>
  <c r="BP102" i="101" s="1"/>
  <c r="BO102" i="101" a="1"/>
  <c r="BO102" i="101" s="1"/>
  <c r="BN102" i="101" a="1"/>
  <c r="BN102" i="101" s="1"/>
  <c r="BM102" i="101" a="1"/>
  <c r="BM102" i="101" s="1"/>
  <c r="BL102" i="101" a="1"/>
  <c r="BL102" i="101" s="1"/>
  <c r="BK102" i="101" a="1"/>
  <c r="BK102" i="101" s="1"/>
  <c r="BJ102" i="101" a="1"/>
  <c r="BJ102" i="101" s="1"/>
  <c r="BI102" i="101" a="1"/>
  <c r="BI102" i="101" s="1"/>
  <c r="BH102" i="101" a="1"/>
  <c r="BH102" i="101" s="1"/>
  <c r="BG102" i="101" a="1"/>
  <c r="BG102" i="101" s="1"/>
  <c r="BF102" i="101" a="1"/>
  <c r="BF102" i="101" s="1"/>
  <c r="BE102" i="101" a="1"/>
  <c r="BE102" i="101" s="1"/>
  <c r="BD102" i="101" a="1"/>
  <c r="BD102" i="101" s="1"/>
  <c r="BC102" i="101" a="1"/>
  <c r="BC102" i="101" s="1"/>
  <c r="BB102" i="101" a="1"/>
  <c r="BB102" i="101" s="1"/>
  <c r="BA102" i="101" a="1"/>
  <c r="BA102" i="101" s="1"/>
  <c r="AZ102" i="101" a="1"/>
  <c r="AZ102" i="101" s="1"/>
  <c r="AY102" i="101" a="1"/>
  <c r="AY102" i="101" s="1"/>
  <c r="AX102" i="101" a="1"/>
  <c r="AX102" i="101" s="1"/>
  <c r="AW102" i="101" a="1"/>
  <c r="AW102" i="101" s="1"/>
  <c r="AV102" i="101" a="1"/>
  <c r="AV102" i="101" s="1"/>
  <c r="AU102" i="101" a="1"/>
  <c r="AU102" i="101" s="1"/>
  <c r="AT102" i="101" a="1"/>
  <c r="AT102" i="101" s="1"/>
  <c r="AS102" i="101" a="1"/>
  <c r="AS102" i="101" s="1"/>
  <c r="AR102" i="101" a="1"/>
  <c r="AR102" i="101" s="1"/>
  <c r="AQ102" i="101" a="1"/>
  <c r="AQ102" i="101" s="1"/>
  <c r="AP102" i="101" a="1"/>
  <c r="AP102" i="101" s="1"/>
  <c r="AO102" i="101" a="1"/>
  <c r="AO102" i="101" s="1"/>
  <c r="AN102" i="101" a="1"/>
  <c r="AN102" i="101" s="1"/>
  <c r="AM102" i="101" a="1"/>
  <c r="AM102" i="101" s="1"/>
  <c r="AL102" i="101" a="1"/>
  <c r="AL102" i="101" s="1"/>
  <c r="AK102" i="101" a="1"/>
  <c r="AK102" i="101" s="1"/>
  <c r="AJ102" i="101" a="1"/>
  <c r="AJ102" i="101" s="1"/>
  <c r="AI102" i="101" a="1"/>
  <c r="AI102" i="101" s="1"/>
  <c r="AH102" i="101" a="1"/>
  <c r="AH102" i="101" s="1"/>
  <c r="AG102" i="101" a="1"/>
  <c r="AG102" i="101" s="1"/>
  <c r="AF102" i="101" a="1"/>
  <c r="AF102" i="101" s="1"/>
  <c r="AE102" i="101" a="1"/>
  <c r="AE102" i="101" s="1"/>
  <c r="AD102" i="101" a="1"/>
  <c r="AD102" i="101" s="1"/>
  <c r="AC102" i="101" a="1"/>
  <c r="AC102" i="101" s="1"/>
  <c r="AB102" i="101" a="1"/>
  <c r="AB102" i="101" s="1"/>
  <c r="AA102" i="101" a="1"/>
  <c r="AA102" i="101" s="1"/>
  <c r="Z102" i="101" a="1"/>
  <c r="Z102" i="101" s="1"/>
  <c r="Y102" i="101" a="1"/>
  <c r="Y102" i="101" s="1"/>
  <c r="X102" i="101" a="1"/>
  <c r="X102" i="101" s="1"/>
  <c r="W102" i="101" a="1"/>
  <c r="W102" i="101" s="1"/>
  <c r="V102" i="101" a="1"/>
  <c r="V102" i="101" s="1"/>
  <c r="U102" i="101" a="1"/>
  <c r="U102" i="101" s="1"/>
  <c r="T102" i="101" a="1"/>
  <c r="T102" i="101" s="1"/>
  <c r="S102" i="101" a="1"/>
  <c r="S102" i="101" s="1"/>
  <c r="R102" i="101" a="1"/>
  <c r="R102" i="101" s="1"/>
  <c r="Q102" i="101" a="1"/>
  <c r="Q102" i="101" s="1"/>
  <c r="P102" i="101" a="1"/>
  <c r="P102" i="101" s="1"/>
  <c r="O102" i="101" a="1"/>
  <c r="O102" i="101" s="1"/>
  <c r="N102" i="101" a="1"/>
  <c r="N102" i="101" s="1"/>
  <c r="M102" i="101" a="1"/>
  <c r="M102" i="101" s="1"/>
  <c r="L102" i="101" a="1"/>
  <c r="L102" i="101" s="1"/>
  <c r="K102" i="101" a="1"/>
  <c r="K102" i="101" s="1"/>
  <c r="J102" i="101" a="1"/>
  <c r="J102" i="101" s="1"/>
  <c r="I102" i="101" a="1"/>
  <c r="I102" i="101" s="1"/>
  <c r="H102" i="101" a="1"/>
  <c r="H102" i="101" s="1"/>
  <c r="G102" i="101" a="1"/>
  <c r="G102" i="101" s="1"/>
  <c r="F102" i="101" a="1"/>
  <c r="F102" i="101" s="1"/>
  <c r="E102" i="101" a="1"/>
  <c r="E102" i="101" s="1"/>
  <c r="D102" i="101" a="1"/>
  <c r="D102" i="101" s="1"/>
  <c r="BV101" i="101" a="1"/>
  <c r="BV101" i="101" s="1"/>
  <c r="BU101" i="101" a="1"/>
  <c r="BU101" i="101" s="1"/>
  <c r="BT101" i="101" a="1"/>
  <c r="BT101" i="101" s="1"/>
  <c r="BS101" i="101" a="1"/>
  <c r="BS101" i="101" s="1"/>
  <c r="BR101" i="101" a="1"/>
  <c r="BR101" i="101" s="1"/>
  <c r="BQ101" i="101" a="1"/>
  <c r="BQ101" i="101" s="1"/>
  <c r="BP101" i="101" a="1"/>
  <c r="BP101" i="101" s="1"/>
  <c r="BO101" i="101" a="1"/>
  <c r="BO101" i="101" s="1"/>
  <c r="BN101" i="101" a="1"/>
  <c r="BN101" i="101" s="1"/>
  <c r="BM101" i="101" a="1"/>
  <c r="BM101" i="101" s="1"/>
  <c r="BL101" i="101" a="1"/>
  <c r="BL101" i="101" s="1"/>
  <c r="BK101" i="101" a="1"/>
  <c r="BK101" i="101" s="1"/>
  <c r="BJ101" i="101" a="1"/>
  <c r="BJ101" i="101" s="1"/>
  <c r="BI101" i="101" a="1"/>
  <c r="BI101" i="101" s="1"/>
  <c r="BH101" i="101" a="1"/>
  <c r="BH101" i="101" s="1"/>
  <c r="BG101" i="101" a="1"/>
  <c r="BG101" i="101" s="1"/>
  <c r="BF101" i="101" a="1"/>
  <c r="BF101" i="101" s="1"/>
  <c r="BE101" i="101" a="1"/>
  <c r="BE101" i="101" s="1"/>
  <c r="BD101" i="101" a="1"/>
  <c r="BD101" i="101" s="1"/>
  <c r="BC101" i="101" a="1"/>
  <c r="BC101" i="101" s="1"/>
  <c r="BB101" i="101" a="1"/>
  <c r="BB101" i="101" s="1"/>
  <c r="BA101" i="101" a="1"/>
  <c r="BA101" i="101" s="1"/>
  <c r="AZ101" i="101" a="1"/>
  <c r="AZ101" i="101" s="1"/>
  <c r="AY101" i="101" a="1"/>
  <c r="AY101" i="101" s="1"/>
  <c r="AX101" i="101" a="1"/>
  <c r="AX101" i="101" s="1"/>
  <c r="AW101" i="101" a="1"/>
  <c r="AW101" i="101" s="1"/>
  <c r="AV101" i="101" a="1"/>
  <c r="AV101" i="101" s="1"/>
  <c r="AU101" i="101" a="1"/>
  <c r="AU101" i="101" s="1"/>
  <c r="AT101" i="101" a="1"/>
  <c r="AT101" i="101" s="1"/>
  <c r="AS101" i="101" a="1"/>
  <c r="AS101" i="101" s="1"/>
  <c r="AR101" i="101" a="1"/>
  <c r="AR101" i="101" s="1"/>
  <c r="AQ101" i="101" a="1"/>
  <c r="AQ101" i="101" s="1"/>
  <c r="AP101" i="101" a="1"/>
  <c r="AP101" i="101" s="1"/>
  <c r="AO101" i="101" a="1"/>
  <c r="AO101" i="101" s="1"/>
  <c r="AN101" i="101" a="1"/>
  <c r="AN101" i="101" s="1"/>
  <c r="AM101" i="101" a="1"/>
  <c r="AM101" i="101" s="1"/>
  <c r="AL101" i="101" a="1"/>
  <c r="AL101" i="101" s="1"/>
  <c r="AK101" i="101" a="1"/>
  <c r="AK101" i="101" s="1"/>
  <c r="AJ101" i="101" a="1"/>
  <c r="AJ101" i="101" s="1"/>
  <c r="AI101" i="101" a="1"/>
  <c r="AI101" i="101" s="1"/>
  <c r="AH101" i="101" a="1"/>
  <c r="AH101" i="101" s="1"/>
  <c r="AG101" i="101" a="1"/>
  <c r="AG101" i="101" s="1"/>
  <c r="AF101" i="101" a="1"/>
  <c r="AF101" i="101" s="1"/>
  <c r="AE101" i="101" a="1"/>
  <c r="AE101" i="101" s="1"/>
  <c r="AD101" i="101" a="1"/>
  <c r="AD101" i="101" s="1"/>
  <c r="AC101" i="101" a="1"/>
  <c r="AC101" i="101" s="1"/>
  <c r="AB101" i="101" a="1"/>
  <c r="AB101" i="101" s="1"/>
  <c r="AA101" i="101" a="1"/>
  <c r="AA101" i="101" s="1"/>
  <c r="Z101" i="101" a="1"/>
  <c r="Z101" i="101" s="1"/>
  <c r="Y101" i="101" a="1"/>
  <c r="Y101" i="101" s="1"/>
  <c r="X101" i="101" a="1"/>
  <c r="X101" i="101" s="1"/>
  <c r="W101" i="101" a="1"/>
  <c r="W101" i="101" s="1"/>
  <c r="V101" i="101" a="1"/>
  <c r="V101" i="101" s="1"/>
  <c r="U101" i="101" a="1"/>
  <c r="U101" i="101" s="1"/>
  <c r="T101" i="101" a="1"/>
  <c r="T101" i="101" s="1"/>
  <c r="S101" i="101" a="1"/>
  <c r="S101" i="101" s="1"/>
  <c r="R101" i="101" a="1"/>
  <c r="R101" i="101" s="1"/>
  <c r="Q101" i="101" a="1"/>
  <c r="Q101" i="101" s="1"/>
  <c r="P101" i="101" a="1"/>
  <c r="P101" i="101" s="1"/>
  <c r="O101" i="101" a="1"/>
  <c r="O101" i="101" s="1"/>
  <c r="N101" i="101" a="1"/>
  <c r="N101" i="101" s="1"/>
  <c r="M101" i="101" a="1"/>
  <c r="M101" i="101" s="1"/>
  <c r="L101" i="101" a="1"/>
  <c r="L101" i="101" s="1"/>
  <c r="K101" i="101" a="1"/>
  <c r="K101" i="101" s="1"/>
  <c r="J101" i="101" a="1"/>
  <c r="J101" i="101" s="1"/>
  <c r="I101" i="101" a="1"/>
  <c r="I101" i="101" s="1"/>
  <c r="H101" i="101" a="1"/>
  <c r="H101" i="101" s="1"/>
  <c r="G101" i="101" a="1"/>
  <c r="G101" i="101" s="1"/>
  <c r="F101" i="101" a="1"/>
  <c r="F101" i="101" s="1"/>
  <c r="E101" i="101" a="1"/>
  <c r="E101" i="101" s="1"/>
  <c r="D101" i="101" a="1"/>
  <c r="D101" i="101" s="1"/>
  <c r="BV100" i="101" a="1"/>
  <c r="BV100" i="101" s="1"/>
  <c r="BU100" i="101" a="1"/>
  <c r="BU100" i="101" s="1"/>
  <c r="BT100" i="101" a="1"/>
  <c r="BT100" i="101" s="1"/>
  <c r="BS100" i="101" a="1"/>
  <c r="BS100" i="101" s="1"/>
  <c r="BR100" i="101" a="1"/>
  <c r="BR100" i="101" s="1"/>
  <c r="BQ100" i="101" a="1"/>
  <c r="BQ100" i="101" s="1"/>
  <c r="BP100" i="101" a="1"/>
  <c r="BP100" i="101" s="1"/>
  <c r="BO100" i="101" a="1"/>
  <c r="BO100" i="101" s="1"/>
  <c r="BN100" i="101" a="1"/>
  <c r="BN100" i="101" s="1"/>
  <c r="BM100" i="101" a="1"/>
  <c r="BM100" i="101" s="1"/>
  <c r="BL100" i="101" a="1"/>
  <c r="BL100" i="101" s="1"/>
  <c r="BK100" i="101" a="1"/>
  <c r="BK100" i="101" s="1"/>
  <c r="BJ100" i="101" a="1"/>
  <c r="BJ100" i="101" s="1"/>
  <c r="BI100" i="101" a="1"/>
  <c r="BI100" i="101" s="1"/>
  <c r="BH100" i="101" a="1"/>
  <c r="BH100" i="101" s="1"/>
  <c r="BG100" i="101" a="1"/>
  <c r="BG100" i="101" s="1"/>
  <c r="BF100" i="101" a="1"/>
  <c r="BF100" i="101" s="1"/>
  <c r="BE100" i="101" a="1"/>
  <c r="BE100" i="101" s="1"/>
  <c r="BD100" i="101" a="1"/>
  <c r="BD100" i="101" s="1"/>
  <c r="BC100" i="101" a="1"/>
  <c r="BC100" i="101" s="1"/>
  <c r="BB100" i="101" a="1"/>
  <c r="BB100" i="101" s="1"/>
  <c r="BA100" i="101" a="1"/>
  <c r="BA100" i="101" s="1"/>
  <c r="AZ100" i="101" a="1"/>
  <c r="AZ100" i="101" s="1"/>
  <c r="AY100" i="101" a="1"/>
  <c r="AY100" i="101" s="1"/>
  <c r="AX100" i="101" a="1"/>
  <c r="AX100" i="101" s="1"/>
  <c r="AW100" i="101" a="1"/>
  <c r="AW100" i="101" s="1"/>
  <c r="AV100" i="101" a="1"/>
  <c r="AV100" i="101" s="1"/>
  <c r="AU100" i="101" a="1"/>
  <c r="AU100" i="101" s="1"/>
  <c r="AT100" i="101" a="1"/>
  <c r="AT100" i="101" s="1"/>
  <c r="AS100" i="101" a="1"/>
  <c r="AS100" i="101" s="1"/>
  <c r="AR100" i="101" a="1"/>
  <c r="AR100" i="101" s="1"/>
  <c r="AQ100" i="101" a="1"/>
  <c r="AQ100" i="101" s="1"/>
  <c r="AP100" i="101" a="1"/>
  <c r="AP100" i="101" s="1"/>
  <c r="AO100" i="101" a="1"/>
  <c r="AO100" i="101" s="1"/>
  <c r="AN100" i="101" a="1"/>
  <c r="AN100" i="101" s="1"/>
  <c r="AM100" i="101" a="1"/>
  <c r="AM100" i="101" s="1"/>
  <c r="AL100" i="101" a="1"/>
  <c r="AL100" i="101" s="1"/>
  <c r="AK100" i="101" a="1"/>
  <c r="AK100" i="101" s="1"/>
  <c r="AJ100" i="101" a="1"/>
  <c r="AJ100" i="101" s="1"/>
  <c r="AI100" i="101" a="1"/>
  <c r="AI100" i="101" s="1"/>
  <c r="AH100" i="101" a="1"/>
  <c r="AH100" i="101" s="1"/>
  <c r="AG100" i="101" a="1"/>
  <c r="AG100" i="101" s="1"/>
  <c r="AF100" i="101" a="1"/>
  <c r="AF100" i="101" s="1"/>
  <c r="AE100" i="101" a="1"/>
  <c r="AE100" i="101" s="1"/>
  <c r="AD100" i="101" a="1"/>
  <c r="AD100" i="101" s="1"/>
  <c r="AC100" i="101" a="1"/>
  <c r="AC100" i="101" s="1"/>
  <c r="AB100" i="101" a="1"/>
  <c r="AB100" i="101" s="1"/>
  <c r="AA100" i="101" a="1"/>
  <c r="AA100" i="101" s="1"/>
  <c r="Z100" i="101" a="1"/>
  <c r="Z100" i="101" s="1"/>
  <c r="Y100" i="101" a="1"/>
  <c r="Y100" i="101" s="1"/>
  <c r="X100" i="101" a="1"/>
  <c r="X100" i="101" s="1"/>
  <c r="W100" i="101" a="1"/>
  <c r="W100" i="101" s="1"/>
  <c r="V100" i="101" a="1"/>
  <c r="V100" i="101" s="1"/>
  <c r="U100" i="101" a="1"/>
  <c r="U100" i="101" s="1"/>
  <c r="T100" i="101" a="1"/>
  <c r="T100" i="101" s="1"/>
  <c r="S100" i="101" a="1"/>
  <c r="S100" i="101" s="1"/>
  <c r="R100" i="101" a="1"/>
  <c r="R100" i="101" s="1"/>
  <c r="Q100" i="101" a="1"/>
  <c r="Q100" i="101" s="1"/>
  <c r="P100" i="101" a="1"/>
  <c r="P100" i="101" s="1"/>
  <c r="O100" i="101" a="1"/>
  <c r="O100" i="101" s="1"/>
  <c r="N100" i="101" a="1"/>
  <c r="N100" i="101" s="1"/>
  <c r="M100" i="101" a="1"/>
  <c r="M100" i="101" s="1"/>
  <c r="L100" i="101" a="1"/>
  <c r="L100" i="101" s="1"/>
  <c r="K100" i="101" a="1"/>
  <c r="K100" i="101" s="1"/>
  <c r="J100" i="101" a="1"/>
  <c r="J100" i="101" s="1"/>
  <c r="I100" i="101" a="1"/>
  <c r="I100" i="101" s="1"/>
  <c r="H100" i="101" a="1"/>
  <c r="H100" i="101" s="1"/>
  <c r="G100" i="101" a="1"/>
  <c r="G100" i="101" s="1"/>
  <c r="F100" i="101" a="1"/>
  <c r="F100" i="101" s="1"/>
  <c r="E100" i="101" a="1"/>
  <c r="E100" i="101" s="1"/>
  <c r="D100" i="101" a="1"/>
  <c r="D100" i="101" s="1"/>
  <c r="BV99" i="101" a="1"/>
  <c r="BV99" i="101" s="1"/>
  <c r="BU99" i="101" a="1"/>
  <c r="BU99" i="101" s="1"/>
  <c r="BT99" i="101" a="1"/>
  <c r="BT99" i="101" s="1"/>
  <c r="BS99" i="101" a="1"/>
  <c r="BS99" i="101" s="1"/>
  <c r="BR99" i="101" a="1"/>
  <c r="BR99" i="101" s="1"/>
  <c r="BQ99" i="101" a="1"/>
  <c r="BQ99" i="101" s="1"/>
  <c r="BP99" i="101" a="1"/>
  <c r="BP99" i="101" s="1"/>
  <c r="BO99" i="101" a="1"/>
  <c r="BO99" i="101" s="1"/>
  <c r="BN99" i="101" a="1"/>
  <c r="BN99" i="101" s="1"/>
  <c r="BM99" i="101" a="1"/>
  <c r="BM99" i="101" s="1"/>
  <c r="BL99" i="101" a="1"/>
  <c r="BL99" i="101" s="1"/>
  <c r="BK99" i="101" a="1"/>
  <c r="BK99" i="101" s="1"/>
  <c r="BJ99" i="101" a="1"/>
  <c r="BJ99" i="101" s="1"/>
  <c r="BI99" i="101" a="1"/>
  <c r="BI99" i="101" s="1"/>
  <c r="BH99" i="101" a="1"/>
  <c r="BH99" i="101" s="1"/>
  <c r="BG99" i="101" a="1"/>
  <c r="BG99" i="101" s="1"/>
  <c r="BF99" i="101" a="1"/>
  <c r="BF99" i="101" s="1"/>
  <c r="BE99" i="101" a="1"/>
  <c r="BE99" i="101" s="1"/>
  <c r="BD99" i="101" a="1"/>
  <c r="BD99" i="101" s="1"/>
  <c r="BC99" i="101" a="1"/>
  <c r="BC99" i="101" s="1"/>
  <c r="BB99" i="101" a="1"/>
  <c r="BB99" i="101" s="1"/>
  <c r="BA99" i="101" a="1"/>
  <c r="BA99" i="101" s="1"/>
  <c r="AZ99" i="101" a="1"/>
  <c r="AZ99" i="101" s="1"/>
  <c r="AY99" i="101" a="1"/>
  <c r="AY99" i="101" s="1"/>
  <c r="AX99" i="101" a="1"/>
  <c r="AX99" i="101" s="1"/>
  <c r="AW99" i="101" a="1"/>
  <c r="AW99" i="101" s="1"/>
  <c r="AV99" i="101" a="1"/>
  <c r="AV99" i="101" s="1"/>
  <c r="AU99" i="101" a="1"/>
  <c r="AU99" i="101" s="1"/>
  <c r="AT99" i="101" a="1"/>
  <c r="AT99" i="101" s="1"/>
  <c r="AS99" i="101" a="1"/>
  <c r="AS99" i="101" s="1"/>
  <c r="AR99" i="101" a="1"/>
  <c r="AR99" i="101" s="1"/>
  <c r="AQ99" i="101" a="1"/>
  <c r="AQ99" i="101" s="1"/>
  <c r="AP99" i="101" a="1"/>
  <c r="AP99" i="101" s="1"/>
  <c r="AO99" i="101" a="1"/>
  <c r="AO99" i="101" s="1"/>
  <c r="AN99" i="101" a="1"/>
  <c r="AN99" i="101" s="1"/>
  <c r="AM99" i="101" a="1"/>
  <c r="AM99" i="101" s="1"/>
  <c r="AL99" i="101" a="1"/>
  <c r="AL99" i="101" s="1"/>
  <c r="AK99" i="101" a="1"/>
  <c r="AK99" i="101" s="1"/>
  <c r="AJ99" i="101" a="1"/>
  <c r="AJ99" i="101" s="1"/>
  <c r="AI99" i="101" a="1"/>
  <c r="AI99" i="101" s="1"/>
  <c r="AH99" i="101" a="1"/>
  <c r="AH99" i="101" s="1"/>
  <c r="AG99" i="101" a="1"/>
  <c r="AG99" i="101" s="1"/>
  <c r="AF99" i="101" a="1"/>
  <c r="AF99" i="101" s="1"/>
  <c r="AE99" i="101" a="1"/>
  <c r="AE99" i="101" s="1"/>
  <c r="AD99" i="101" a="1"/>
  <c r="AD99" i="101" s="1"/>
  <c r="AC99" i="101" a="1"/>
  <c r="AC99" i="101" s="1"/>
  <c r="AB99" i="101" a="1"/>
  <c r="AB99" i="101" s="1"/>
  <c r="AA99" i="101" a="1"/>
  <c r="AA99" i="101" s="1"/>
  <c r="Z99" i="101" a="1"/>
  <c r="Z99" i="101" s="1"/>
  <c r="Y99" i="101" a="1"/>
  <c r="Y99" i="101" s="1"/>
  <c r="X99" i="101" a="1"/>
  <c r="X99" i="101" s="1"/>
  <c r="W99" i="101" a="1"/>
  <c r="W99" i="101" s="1"/>
  <c r="V99" i="101" a="1"/>
  <c r="V99" i="101" s="1"/>
  <c r="U99" i="101" a="1"/>
  <c r="U99" i="101" s="1"/>
  <c r="T99" i="101" a="1"/>
  <c r="T99" i="101" s="1"/>
  <c r="S99" i="101" a="1"/>
  <c r="S99" i="101" s="1"/>
  <c r="R99" i="101" a="1"/>
  <c r="R99" i="101" s="1"/>
  <c r="Q99" i="101" a="1"/>
  <c r="Q99" i="101" s="1"/>
  <c r="P99" i="101" a="1"/>
  <c r="P99" i="101" s="1"/>
  <c r="O99" i="101" a="1"/>
  <c r="O99" i="101" s="1"/>
  <c r="N99" i="101" a="1"/>
  <c r="N99" i="101" s="1"/>
  <c r="M99" i="101" a="1"/>
  <c r="M99" i="101" s="1"/>
  <c r="L99" i="101" a="1"/>
  <c r="L99" i="101" s="1"/>
  <c r="K99" i="101" a="1"/>
  <c r="K99" i="101" s="1"/>
  <c r="J99" i="101" a="1"/>
  <c r="J99" i="101" s="1"/>
  <c r="I99" i="101" a="1"/>
  <c r="I99" i="101" s="1"/>
  <c r="H99" i="101" a="1"/>
  <c r="H99" i="101" s="1"/>
  <c r="G99" i="101" a="1"/>
  <c r="G99" i="101" s="1"/>
  <c r="F99" i="101" a="1"/>
  <c r="F99" i="101" s="1"/>
  <c r="E99" i="101" a="1"/>
  <c r="E99" i="101" s="1"/>
  <c r="D99" i="101" a="1"/>
  <c r="D99" i="101" s="1"/>
  <c r="BV97" i="101" a="1"/>
  <c r="BV97" i="101" s="1"/>
  <c r="BU97" i="101" a="1"/>
  <c r="BU97" i="101" s="1"/>
  <c r="BT97" i="101" a="1"/>
  <c r="BT97" i="101" s="1"/>
  <c r="BS97" i="101" a="1"/>
  <c r="BS97" i="101" s="1"/>
  <c r="BR97" i="101" a="1"/>
  <c r="BR97" i="101" s="1"/>
  <c r="BQ97" i="101" a="1"/>
  <c r="BQ97" i="101" s="1"/>
  <c r="BP97" i="101" a="1"/>
  <c r="BP97" i="101" s="1"/>
  <c r="BO97" i="101" a="1"/>
  <c r="BO97" i="101" s="1"/>
  <c r="BN97" i="101" a="1"/>
  <c r="BN97" i="101" s="1"/>
  <c r="BM97" i="101" a="1"/>
  <c r="BM97" i="101" s="1"/>
  <c r="BL97" i="101" a="1"/>
  <c r="BL97" i="101" s="1"/>
  <c r="BK97" i="101" a="1"/>
  <c r="BK97" i="101" s="1"/>
  <c r="BJ97" i="101" a="1"/>
  <c r="BJ97" i="101" s="1"/>
  <c r="BI97" i="101" a="1"/>
  <c r="BI97" i="101" s="1"/>
  <c r="BH97" i="101" a="1"/>
  <c r="BH97" i="101" s="1"/>
  <c r="BG97" i="101" a="1"/>
  <c r="BG97" i="101" s="1"/>
  <c r="BF97" i="101" a="1"/>
  <c r="BF97" i="101" s="1"/>
  <c r="BE97" i="101" a="1"/>
  <c r="BE97" i="101" s="1"/>
  <c r="BD97" i="101" a="1"/>
  <c r="BD97" i="101" s="1"/>
  <c r="BC97" i="101" a="1"/>
  <c r="BC97" i="101" s="1"/>
  <c r="BB97" i="101" a="1"/>
  <c r="BB97" i="101" s="1"/>
  <c r="BA97" i="101" a="1"/>
  <c r="BA97" i="101" s="1"/>
  <c r="AZ97" i="101" a="1"/>
  <c r="AZ97" i="101" s="1"/>
  <c r="AY97" i="101" a="1"/>
  <c r="AY97" i="101" s="1"/>
  <c r="AX97" i="101" a="1"/>
  <c r="AX97" i="101" s="1"/>
  <c r="AW97" i="101" a="1"/>
  <c r="AW97" i="101" s="1"/>
  <c r="AV97" i="101" a="1"/>
  <c r="AV97" i="101" s="1"/>
  <c r="AU97" i="101" a="1"/>
  <c r="AU97" i="101" s="1"/>
  <c r="AT97" i="101" a="1"/>
  <c r="AT97" i="101" s="1"/>
  <c r="AS97" i="101" a="1"/>
  <c r="AS97" i="101" s="1"/>
  <c r="AR97" i="101" a="1"/>
  <c r="AR97" i="101" s="1"/>
  <c r="AQ97" i="101" a="1"/>
  <c r="AQ97" i="101" s="1"/>
  <c r="AP97" i="101" a="1"/>
  <c r="AP97" i="101" s="1"/>
  <c r="AO97" i="101" a="1"/>
  <c r="AO97" i="101" s="1"/>
  <c r="AN97" i="101" a="1"/>
  <c r="AN97" i="101" s="1"/>
  <c r="AM97" i="101" a="1"/>
  <c r="AM97" i="101" s="1"/>
  <c r="AL97" i="101" a="1"/>
  <c r="AL97" i="101" s="1"/>
  <c r="AK97" i="101" a="1"/>
  <c r="AK97" i="101" s="1"/>
  <c r="AJ97" i="101" a="1"/>
  <c r="AJ97" i="101" s="1"/>
  <c r="AI97" i="101" a="1"/>
  <c r="AI97" i="101" s="1"/>
  <c r="AH97" i="101" a="1"/>
  <c r="AH97" i="101" s="1"/>
  <c r="AG97" i="101" a="1"/>
  <c r="AG97" i="101" s="1"/>
  <c r="AF97" i="101" a="1"/>
  <c r="AF97" i="101" s="1"/>
  <c r="AE97" i="101" a="1"/>
  <c r="AE97" i="101" s="1"/>
  <c r="AD97" i="101" a="1"/>
  <c r="AD97" i="101" s="1"/>
  <c r="AC97" i="101" a="1"/>
  <c r="AC97" i="101" s="1"/>
  <c r="AB97" i="101" a="1"/>
  <c r="AB97" i="101" s="1"/>
  <c r="AA97" i="101" a="1"/>
  <c r="AA97" i="101" s="1"/>
  <c r="Z97" i="101" a="1"/>
  <c r="Z97" i="101" s="1"/>
  <c r="Y97" i="101" a="1"/>
  <c r="Y97" i="101" s="1"/>
  <c r="X97" i="101" a="1"/>
  <c r="X97" i="101" s="1"/>
  <c r="W97" i="101" a="1"/>
  <c r="W97" i="101" s="1"/>
  <c r="V97" i="101" a="1"/>
  <c r="V97" i="101" s="1"/>
  <c r="U97" i="101" a="1"/>
  <c r="U97" i="101" s="1"/>
  <c r="T97" i="101" a="1"/>
  <c r="T97" i="101" s="1"/>
  <c r="S97" i="101" a="1"/>
  <c r="S97" i="101" s="1"/>
  <c r="R97" i="101" a="1"/>
  <c r="R97" i="101" s="1"/>
  <c r="Q97" i="101" a="1"/>
  <c r="Q97" i="101" s="1"/>
  <c r="P97" i="101" a="1"/>
  <c r="P97" i="101" s="1"/>
  <c r="O97" i="101" a="1"/>
  <c r="O97" i="101" s="1"/>
  <c r="N97" i="101" a="1"/>
  <c r="N97" i="101" s="1"/>
  <c r="M97" i="101" a="1"/>
  <c r="M97" i="101" s="1"/>
  <c r="L97" i="101" a="1"/>
  <c r="L97" i="101" s="1"/>
  <c r="K97" i="101" a="1"/>
  <c r="K97" i="101" s="1"/>
  <c r="J97" i="101" a="1"/>
  <c r="J97" i="101" s="1"/>
  <c r="I97" i="101" a="1"/>
  <c r="I97" i="101" s="1"/>
  <c r="H97" i="101" a="1"/>
  <c r="H97" i="101" s="1"/>
  <c r="G97" i="101" a="1"/>
  <c r="G97" i="101" s="1"/>
  <c r="F97" i="101" a="1"/>
  <c r="F97" i="101" s="1"/>
  <c r="E97" i="101" a="1"/>
  <c r="E97" i="101" s="1"/>
  <c r="D97" i="101" a="1"/>
  <c r="D97" i="101" s="1"/>
  <c r="BV96" i="101" a="1"/>
  <c r="BV96" i="101" s="1"/>
  <c r="BU96" i="101" a="1"/>
  <c r="BU96" i="101" s="1"/>
  <c r="BT96" i="101" a="1"/>
  <c r="BT96" i="101" s="1"/>
  <c r="BS96" i="101" a="1"/>
  <c r="BS96" i="101" s="1"/>
  <c r="BR96" i="101" a="1"/>
  <c r="BR96" i="101" s="1"/>
  <c r="BQ96" i="101" a="1"/>
  <c r="BQ96" i="101" s="1"/>
  <c r="BP96" i="101" a="1"/>
  <c r="BP96" i="101" s="1"/>
  <c r="BO96" i="101" a="1"/>
  <c r="BO96" i="101" s="1"/>
  <c r="BN96" i="101" a="1"/>
  <c r="BN96" i="101" s="1"/>
  <c r="BM96" i="101" a="1"/>
  <c r="BM96" i="101" s="1"/>
  <c r="BL96" i="101" a="1"/>
  <c r="BL96" i="101" s="1"/>
  <c r="BK96" i="101" a="1"/>
  <c r="BK96" i="101" s="1"/>
  <c r="BJ96" i="101" a="1"/>
  <c r="BJ96" i="101" s="1"/>
  <c r="BI96" i="101" a="1"/>
  <c r="BI96" i="101" s="1"/>
  <c r="BH96" i="101" a="1"/>
  <c r="BH96" i="101" s="1"/>
  <c r="BG96" i="101" a="1"/>
  <c r="BG96" i="101" s="1"/>
  <c r="BF96" i="101" a="1"/>
  <c r="BF96" i="101" s="1"/>
  <c r="BE96" i="101" a="1"/>
  <c r="BE96" i="101" s="1"/>
  <c r="BD96" i="101" a="1"/>
  <c r="BD96" i="101" s="1"/>
  <c r="BC96" i="101" a="1"/>
  <c r="BC96" i="101" s="1"/>
  <c r="BB96" i="101" a="1"/>
  <c r="BB96" i="101" s="1"/>
  <c r="BA96" i="101" a="1"/>
  <c r="BA96" i="101" s="1"/>
  <c r="AZ96" i="101" a="1"/>
  <c r="AZ96" i="101" s="1"/>
  <c r="AY96" i="101" a="1"/>
  <c r="AY96" i="101" s="1"/>
  <c r="AX96" i="101" a="1"/>
  <c r="AX96" i="101" s="1"/>
  <c r="AW96" i="101" a="1"/>
  <c r="AW96" i="101" s="1"/>
  <c r="AV96" i="101" a="1"/>
  <c r="AV96" i="101" s="1"/>
  <c r="AU96" i="101" a="1"/>
  <c r="AU96" i="101" s="1"/>
  <c r="AT96" i="101" a="1"/>
  <c r="AT96" i="101" s="1"/>
  <c r="AS96" i="101" a="1"/>
  <c r="AS96" i="101" s="1"/>
  <c r="AR96" i="101" a="1"/>
  <c r="AR96" i="101" s="1"/>
  <c r="AQ96" i="101" a="1"/>
  <c r="AQ96" i="101" s="1"/>
  <c r="AP96" i="101" a="1"/>
  <c r="AP96" i="101" s="1"/>
  <c r="AO96" i="101" a="1"/>
  <c r="AO96" i="101" s="1"/>
  <c r="AN96" i="101" a="1"/>
  <c r="AN96" i="101" s="1"/>
  <c r="AM96" i="101" a="1"/>
  <c r="AM96" i="101" s="1"/>
  <c r="AL96" i="101" a="1"/>
  <c r="AL96" i="101" s="1"/>
  <c r="AK96" i="101" a="1"/>
  <c r="AK96" i="101" s="1"/>
  <c r="AJ96" i="101" a="1"/>
  <c r="AJ96" i="101" s="1"/>
  <c r="AI96" i="101" a="1"/>
  <c r="AI96" i="101" s="1"/>
  <c r="AH96" i="101" a="1"/>
  <c r="AH96" i="101" s="1"/>
  <c r="AG96" i="101" a="1"/>
  <c r="AG96" i="101" s="1"/>
  <c r="AF96" i="101" a="1"/>
  <c r="AF96" i="101" s="1"/>
  <c r="AE96" i="101" a="1"/>
  <c r="AE96" i="101" s="1"/>
  <c r="AD96" i="101" a="1"/>
  <c r="AD96" i="101" s="1"/>
  <c r="AC96" i="101" a="1"/>
  <c r="AC96" i="101" s="1"/>
  <c r="AB96" i="101" a="1"/>
  <c r="AB96" i="101" s="1"/>
  <c r="AA96" i="101" a="1"/>
  <c r="AA96" i="101" s="1"/>
  <c r="Z96" i="101" a="1"/>
  <c r="Z96" i="101" s="1"/>
  <c r="Y96" i="101" a="1"/>
  <c r="Y96" i="101" s="1"/>
  <c r="X96" i="101" a="1"/>
  <c r="X96" i="101" s="1"/>
  <c r="W96" i="101" a="1"/>
  <c r="W96" i="101" s="1"/>
  <c r="V96" i="101" a="1"/>
  <c r="V96" i="101" s="1"/>
  <c r="U96" i="101" a="1"/>
  <c r="U96" i="101" s="1"/>
  <c r="T96" i="101" a="1"/>
  <c r="T96" i="101" s="1"/>
  <c r="S96" i="101" a="1"/>
  <c r="S96" i="101" s="1"/>
  <c r="R96" i="101" a="1"/>
  <c r="R96" i="101" s="1"/>
  <c r="Q96" i="101" a="1"/>
  <c r="Q96" i="101" s="1"/>
  <c r="P96" i="101" a="1"/>
  <c r="P96" i="101" s="1"/>
  <c r="O96" i="101" a="1"/>
  <c r="O96" i="101" s="1"/>
  <c r="N96" i="101" a="1"/>
  <c r="N96" i="101" s="1"/>
  <c r="M96" i="101" a="1"/>
  <c r="M96" i="101" s="1"/>
  <c r="L96" i="101" a="1"/>
  <c r="L96" i="101" s="1"/>
  <c r="K96" i="101" a="1"/>
  <c r="K96" i="101" s="1"/>
  <c r="J96" i="101" a="1"/>
  <c r="J96" i="101" s="1"/>
  <c r="I96" i="101" a="1"/>
  <c r="I96" i="101" s="1"/>
  <c r="H96" i="101" a="1"/>
  <c r="H96" i="101" s="1"/>
  <c r="G96" i="101" a="1"/>
  <c r="G96" i="101" s="1"/>
  <c r="F96" i="101" a="1"/>
  <c r="F96" i="101" s="1"/>
  <c r="E96" i="101" a="1"/>
  <c r="E96" i="101" s="1"/>
  <c r="D96" i="101" a="1"/>
  <c r="D96" i="101" s="1"/>
  <c r="BV95" i="101" a="1"/>
  <c r="BV95" i="101" s="1"/>
  <c r="BU95" i="101" a="1"/>
  <c r="BU95" i="101" s="1"/>
  <c r="BT95" i="101" a="1"/>
  <c r="BT95" i="101" s="1"/>
  <c r="BS95" i="101" a="1"/>
  <c r="BS95" i="101" s="1"/>
  <c r="BR95" i="101" a="1"/>
  <c r="BR95" i="101" s="1"/>
  <c r="BQ95" i="101" a="1"/>
  <c r="BQ95" i="101" s="1"/>
  <c r="BP95" i="101" a="1"/>
  <c r="BP95" i="101" s="1"/>
  <c r="BO95" i="101" a="1"/>
  <c r="BO95" i="101" s="1"/>
  <c r="BN95" i="101" a="1"/>
  <c r="BN95" i="101" s="1"/>
  <c r="BM95" i="101" a="1"/>
  <c r="BM95" i="101" s="1"/>
  <c r="BL95" i="101" a="1"/>
  <c r="BL95" i="101" s="1"/>
  <c r="BK95" i="101" a="1"/>
  <c r="BK95" i="101" s="1"/>
  <c r="BJ95" i="101" a="1"/>
  <c r="BJ95" i="101" s="1"/>
  <c r="BI95" i="101" a="1"/>
  <c r="BI95" i="101" s="1"/>
  <c r="BH95" i="101" a="1"/>
  <c r="BH95" i="101" s="1"/>
  <c r="BG95" i="101" a="1"/>
  <c r="BG95" i="101" s="1"/>
  <c r="BF95" i="101" a="1"/>
  <c r="BF95" i="101" s="1"/>
  <c r="BE95" i="101" a="1"/>
  <c r="BE95" i="101" s="1"/>
  <c r="BD95" i="101" a="1"/>
  <c r="BD95" i="101" s="1"/>
  <c r="BC95" i="101" a="1"/>
  <c r="BC95" i="101" s="1"/>
  <c r="BB95" i="101" a="1"/>
  <c r="BB95" i="101" s="1"/>
  <c r="BA95" i="101" a="1"/>
  <c r="BA95" i="101" s="1"/>
  <c r="AZ95" i="101" a="1"/>
  <c r="AZ95" i="101" s="1"/>
  <c r="AY95" i="101" a="1"/>
  <c r="AY95" i="101" s="1"/>
  <c r="AX95" i="101" a="1"/>
  <c r="AX95" i="101" s="1"/>
  <c r="AW95" i="101" a="1"/>
  <c r="AW95" i="101" s="1"/>
  <c r="AV95" i="101" a="1"/>
  <c r="AV95" i="101" s="1"/>
  <c r="AU95" i="101" a="1"/>
  <c r="AU95" i="101" s="1"/>
  <c r="AT95" i="101" a="1"/>
  <c r="AT95" i="101" s="1"/>
  <c r="AS95" i="101" a="1"/>
  <c r="AS95" i="101" s="1"/>
  <c r="AR95" i="101" a="1"/>
  <c r="AR95" i="101" s="1"/>
  <c r="AQ95" i="101" a="1"/>
  <c r="AQ95" i="101" s="1"/>
  <c r="AP95" i="101" a="1"/>
  <c r="AP95" i="101" s="1"/>
  <c r="AO95" i="101" a="1"/>
  <c r="AO95" i="101" s="1"/>
  <c r="AN95" i="101" a="1"/>
  <c r="AN95" i="101" s="1"/>
  <c r="AM95" i="101" a="1"/>
  <c r="AM95" i="101" s="1"/>
  <c r="AL95" i="101" a="1"/>
  <c r="AL95" i="101" s="1"/>
  <c r="AK95" i="101" a="1"/>
  <c r="AK95" i="101" s="1"/>
  <c r="AJ95" i="101" a="1"/>
  <c r="AJ95" i="101" s="1"/>
  <c r="AI95" i="101" a="1"/>
  <c r="AI95" i="101" s="1"/>
  <c r="AH95" i="101" a="1"/>
  <c r="AH95" i="101" s="1"/>
  <c r="AG95" i="101" a="1"/>
  <c r="AG95" i="101" s="1"/>
  <c r="AF95" i="101" a="1"/>
  <c r="AF95" i="101" s="1"/>
  <c r="AE95" i="101" a="1"/>
  <c r="AE95" i="101" s="1"/>
  <c r="AD95" i="101" a="1"/>
  <c r="AD95" i="101" s="1"/>
  <c r="AC95" i="101" a="1"/>
  <c r="AC95" i="101" s="1"/>
  <c r="AB95" i="101" a="1"/>
  <c r="AB95" i="101" s="1"/>
  <c r="AA95" i="101" a="1"/>
  <c r="AA95" i="101" s="1"/>
  <c r="Z95" i="101" a="1"/>
  <c r="Z95" i="101" s="1"/>
  <c r="Y95" i="101" a="1"/>
  <c r="Y95" i="101" s="1"/>
  <c r="X95" i="101" a="1"/>
  <c r="X95" i="101" s="1"/>
  <c r="W95" i="101" a="1"/>
  <c r="W95" i="101" s="1"/>
  <c r="V95" i="101" a="1"/>
  <c r="V95" i="101" s="1"/>
  <c r="U95" i="101" a="1"/>
  <c r="U95" i="101" s="1"/>
  <c r="T95" i="101" a="1"/>
  <c r="T95" i="101" s="1"/>
  <c r="S95" i="101" a="1"/>
  <c r="S95" i="101" s="1"/>
  <c r="R95" i="101" a="1"/>
  <c r="R95" i="101" s="1"/>
  <c r="Q95" i="101" a="1"/>
  <c r="Q95" i="101" s="1"/>
  <c r="P95" i="101" a="1"/>
  <c r="P95" i="101" s="1"/>
  <c r="O95" i="101" a="1"/>
  <c r="O95" i="101" s="1"/>
  <c r="N95" i="101" a="1"/>
  <c r="N95" i="101" s="1"/>
  <c r="M95" i="101" a="1"/>
  <c r="M95" i="101" s="1"/>
  <c r="L95" i="101" a="1"/>
  <c r="L95" i="101" s="1"/>
  <c r="K95" i="101" a="1"/>
  <c r="K95" i="101" s="1"/>
  <c r="J95" i="101" a="1"/>
  <c r="J95" i="101" s="1"/>
  <c r="I95" i="101" a="1"/>
  <c r="I95" i="101" s="1"/>
  <c r="H95" i="101" a="1"/>
  <c r="H95" i="101" s="1"/>
  <c r="G95" i="101" a="1"/>
  <c r="G95" i="101" s="1"/>
  <c r="F95" i="101" a="1"/>
  <c r="F95" i="101" s="1"/>
  <c r="E95" i="101" a="1"/>
  <c r="E95" i="101" s="1"/>
  <c r="D95" i="101" a="1"/>
  <c r="D95" i="101" s="1"/>
  <c r="BV94" i="101" a="1"/>
  <c r="BV94" i="101" s="1"/>
  <c r="BU94" i="101" a="1"/>
  <c r="BU94" i="101" s="1"/>
  <c r="BT94" i="101" a="1"/>
  <c r="BT94" i="101" s="1"/>
  <c r="BS94" i="101" a="1"/>
  <c r="BS94" i="101" s="1"/>
  <c r="BR94" i="101" a="1"/>
  <c r="BR94" i="101" s="1"/>
  <c r="BQ94" i="101" a="1"/>
  <c r="BQ94" i="101" s="1"/>
  <c r="BP94" i="101" a="1"/>
  <c r="BP94" i="101" s="1"/>
  <c r="BO94" i="101" a="1"/>
  <c r="BO94" i="101" s="1"/>
  <c r="BN94" i="101" a="1"/>
  <c r="BN94" i="101" s="1"/>
  <c r="BM94" i="101" a="1"/>
  <c r="BM94" i="101" s="1"/>
  <c r="BL94" i="101" a="1"/>
  <c r="BL94" i="101" s="1"/>
  <c r="BK94" i="101" a="1"/>
  <c r="BK94" i="101" s="1"/>
  <c r="BJ94" i="101" a="1"/>
  <c r="BJ94" i="101" s="1"/>
  <c r="BI94" i="101" a="1"/>
  <c r="BI94" i="101" s="1"/>
  <c r="BH94" i="101" a="1"/>
  <c r="BH94" i="101" s="1"/>
  <c r="BG94" i="101" a="1"/>
  <c r="BG94" i="101" s="1"/>
  <c r="BF94" i="101" a="1"/>
  <c r="BF94" i="101" s="1"/>
  <c r="BE94" i="101" a="1"/>
  <c r="BE94" i="101" s="1"/>
  <c r="BD94" i="101" a="1"/>
  <c r="BD94" i="101" s="1"/>
  <c r="BC94" i="101" a="1"/>
  <c r="BC94" i="101" s="1"/>
  <c r="BB94" i="101" a="1"/>
  <c r="BB94" i="101" s="1"/>
  <c r="BA94" i="101" a="1"/>
  <c r="BA94" i="101" s="1"/>
  <c r="AZ94" i="101" a="1"/>
  <c r="AZ94" i="101" s="1"/>
  <c r="AY94" i="101" a="1"/>
  <c r="AY94" i="101" s="1"/>
  <c r="AX94" i="101" a="1"/>
  <c r="AX94" i="101" s="1"/>
  <c r="AW94" i="101" a="1"/>
  <c r="AW94" i="101" s="1"/>
  <c r="AV94" i="101" a="1"/>
  <c r="AV94" i="101" s="1"/>
  <c r="AU94" i="101" a="1"/>
  <c r="AU94" i="101" s="1"/>
  <c r="AT94" i="101" a="1"/>
  <c r="AT94" i="101" s="1"/>
  <c r="AS94" i="101" a="1"/>
  <c r="AS94" i="101" s="1"/>
  <c r="AR94" i="101" a="1"/>
  <c r="AR94" i="101" s="1"/>
  <c r="AQ94" i="101" a="1"/>
  <c r="AQ94" i="101" s="1"/>
  <c r="AP94" i="101" a="1"/>
  <c r="AP94" i="101" s="1"/>
  <c r="AO94" i="101" a="1"/>
  <c r="AO94" i="101" s="1"/>
  <c r="AN94" i="101" a="1"/>
  <c r="AN94" i="101" s="1"/>
  <c r="AM94" i="101" a="1"/>
  <c r="AM94" i="101" s="1"/>
  <c r="AL94" i="101" a="1"/>
  <c r="AL94" i="101" s="1"/>
  <c r="AK94" i="101" a="1"/>
  <c r="AK94" i="101" s="1"/>
  <c r="AJ94" i="101" a="1"/>
  <c r="AJ94" i="101" s="1"/>
  <c r="AI94" i="101" a="1"/>
  <c r="AI94" i="101" s="1"/>
  <c r="AH94" i="101" a="1"/>
  <c r="AH94" i="101" s="1"/>
  <c r="AG94" i="101" a="1"/>
  <c r="AG94" i="101" s="1"/>
  <c r="AF94" i="101" a="1"/>
  <c r="AF94" i="101" s="1"/>
  <c r="AE94" i="101" a="1"/>
  <c r="AE94" i="101" s="1"/>
  <c r="AD94" i="101" a="1"/>
  <c r="AD94" i="101" s="1"/>
  <c r="AC94" i="101" a="1"/>
  <c r="AC94" i="101" s="1"/>
  <c r="AB94" i="101" a="1"/>
  <c r="AB94" i="101" s="1"/>
  <c r="AA94" i="101" a="1"/>
  <c r="AA94" i="101" s="1"/>
  <c r="Z94" i="101" a="1"/>
  <c r="Z94" i="101" s="1"/>
  <c r="Y94" i="101" a="1"/>
  <c r="Y94" i="101" s="1"/>
  <c r="X94" i="101" a="1"/>
  <c r="X94" i="101" s="1"/>
  <c r="W94" i="101" a="1"/>
  <c r="W94" i="101" s="1"/>
  <c r="V94" i="101" a="1"/>
  <c r="V94" i="101" s="1"/>
  <c r="U94" i="101" a="1"/>
  <c r="U94" i="101" s="1"/>
  <c r="T94" i="101" a="1"/>
  <c r="T94" i="101" s="1"/>
  <c r="S94" i="101" a="1"/>
  <c r="S94" i="101" s="1"/>
  <c r="R94" i="101" a="1"/>
  <c r="R94" i="101" s="1"/>
  <c r="Q94" i="101" a="1"/>
  <c r="Q94" i="101" s="1"/>
  <c r="P94" i="101" a="1"/>
  <c r="P94" i="101" s="1"/>
  <c r="O94" i="101" a="1"/>
  <c r="O94" i="101" s="1"/>
  <c r="N94" i="101" a="1"/>
  <c r="N94" i="101" s="1"/>
  <c r="M94" i="101" a="1"/>
  <c r="M94" i="101" s="1"/>
  <c r="L94" i="101" a="1"/>
  <c r="L94" i="101" s="1"/>
  <c r="K94" i="101" a="1"/>
  <c r="K94" i="101" s="1"/>
  <c r="J94" i="101" a="1"/>
  <c r="J94" i="101" s="1"/>
  <c r="I94" i="101" a="1"/>
  <c r="I94" i="101" s="1"/>
  <c r="H94" i="101" a="1"/>
  <c r="H94" i="101" s="1"/>
  <c r="G94" i="101" a="1"/>
  <c r="G94" i="101" s="1"/>
  <c r="F94" i="101" a="1"/>
  <c r="F94" i="101" s="1"/>
  <c r="E94" i="101" a="1"/>
  <c r="E94" i="101" s="1"/>
  <c r="D94" i="101" a="1"/>
  <c r="D94" i="101" s="1"/>
  <c r="BV93" i="101" a="1"/>
  <c r="BV93" i="101" s="1"/>
  <c r="BU93" i="101" a="1"/>
  <c r="BU93" i="101" s="1"/>
  <c r="BT93" i="101" a="1"/>
  <c r="BT93" i="101" s="1"/>
  <c r="BS93" i="101" a="1"/>
  <c r="BS93" i="101" s="1"/>
  <c r="BR93" i="101" a="1"/>
  <c r="BR93" i="101" s="1"/>
  <c r="BQ93" i="101" a="1"/>
  <c r="BQ93" i="101" s="1"/>
  <c r="BP93" i="101" a="1"/>
  <c r="BP93" i="101" s="1"/>
  <c r="BO93" i="101" a="1"/>
  <c r="BO93" i="101" s="1"/>
  <c r="BN93" i="101" a="1"/>
  <c r="BN93" i="101" s="1"/>
  <c r="BM93" i="101" a="1"/>
  <c r="BM93" i="101" s="1"/>
  <c r="BL93" i="101" a="1"/>
  <c r="BL93" i="101" s="1"/>
  <c r="BK93" i="101" a="1"/>
  <c r="BK93" i="101" s="1"/>
  <c r="BJ93" i="101" a="1"/>
  <c r="BJ93" i="101" s="1"/>
  <c r="BI93" i="101" a="1"/>
  <c r="BI93" i="101" s="1"/>
  <c r="BH93" i="101" a="1"/>
  <c r="BH93" i="101" s="1"/>
  <c r="BG93" i="101" a="1"/>
  <c r="BG93" i="101" s="1"/>
  <c r="BF93" i="101" a="1"/>
  <c r="BF93" i="101" s="1"/>
  <c r="BE93" i="101" a="1"/>
  <c r="BE93" i="101" s="1"/>
  <c r="BD93" i="101" a="1"/>
  <c r="BD93" i="101" s="1"/>
  <c r="BC93" i="101" a="1"/>
  <c r="BC93" i="101" s="1"/>
  <c r="BB93" i="101" a="1"/>
  <c r="BB93" i="101" s="1"/>
  <c r="BA93" i="101" a="1"/>
  <c r="BA93" i="101" s="1"/>
  <c r="AZ93" i="101" a="1"/>
  <c r="AZ93" i="101" s="1"/>
  <c r="AY93" i="101" a="1"/>
  <c r="AY93" i="101" s="1"/>
  <c r="AX93" i="101" a="1"/>
  <c r="AX93" i="101" s="1"/>
  <c r="AW93" i="101" a="1"/>
  <c r="AW93" i="101" s="1"/>
  <c r="AV93" i="101" a="1"/>
  <c r="AV93" i="101" s="1"/>
  <c r="AU93" i="101" a="1"/>
  <c r="AU93" i="101" s="1"/>
  <c r="AT93" i="101" a="1"/>
  <c r="AT93" i="101" s="1"/>
  <c r="AS93" i="101" a="1"/>
  <c r="AS93" i="101" s="1"/>
  <c r="AR93" i="101" a="1"/>
  <c r="AR93" i="101" s="1"/>
  <c r="AQ93" i="101" a="1"/>
  <c r="AQ93" i="101" s="1"/>
  <c r="AP93" i="101" a="1"/>
  <c r="AP93" i="101" s="1"/>
  <c r="AO93" i="101" a="1"/>
  <c r="AO93" i="101" s="1"/>
  <c r="AN93" i="101" a="1"/>
  <c r="AN93" i="101" s="1"/>
  <c r="AM93" i="101" a="1"/>
  <c r="AM93" i="101" s="1"/>
  <c r="AL93" i="101" a="1"/>
  <c r="AL93" i="101" s="1"/>
  <c r="AK93" i="101" a="1"/>
  <c r="AK93" i="101" s="1"/>
  <c r="AJ93" i="101" a="1"/>
  <c r="AJ93" i="101" s="1"/>
  <c r="AI93" i="101" a="1"/>
  <c r="AI93" i="101" s="1"/>
  <c r="AH93" i="101" a="1"/>
  <c r="AH93" i="101" s="1"/>
  <c r="AG93" i="101" a="1"/>
  <c r="AG93" i="101" s="1"/>
  <c r="AF93" i="101" a="1"/>
  <c r="AF93" i="101" s="1"/>
  <c r="AE93" i="101" a="1"/>
  <c r="AE93" i="101" s="1"/>
  <c r="AD93" i="101" a="1"/>
  <c r="AD93" i="101" s="1"/>
  <c r="AC93" i="101" a="1"/>
  <c r="AC93" i="101" s="1"/>
  <c r="AB93" i="101" a="1"/>
  <c r="AB93" i="101" s="1"/>
  <c r="AA93" i="101" a="1"/>
  <c r="AA93" i="101" s="1"/>
  <c r="Z93" i="101" a="1"/>
  <c r="Z93" i="101" s="1"/>
  <c r="Y93" i="101" a="1"/>
  <c r="Y93" i="101" s="1"/>
  <c r="X93" i="101" a="1"/>
  <c r="X93" i="101" s="1"/>
  <c r="W93" i="101" a="1"/>
  <c r="W93" i="101" s="1"/>
  <c r="V93" i="101" a="1"/>
  <c r="V93" i="101" s="1"/>
  <c r="U93" i="101" a="1"/>
  <c r="U93" i="101" s="1"/>
  <c r="T93" i="101" a="1"/>
  <c r="T93" i="101" s="1"/>
  <c r="S93" i="101" a="1"/>
  <c r="S93" i="101" s="1"/>
  <c r="R93" i="101" a="1"/>
  <c r="R93" i="101" s="1"/>
  <c r="Q93" i="101" a="1"/>
  <c r="Q93" i="101" s="1"/>
  <c r="P93" i="101" a="1"/>
  <c r="P93" i="101" s="1"/>
  <c r="O93" i="101" a="1"/>
  <c r="O93" i="101" s="1"/>
  <c r="N93" i="101" a="1"/>
  <c r="N93" i="101" s="1"/>
  <c r="M93" i="101" a="1"/>
  <c r="M93" i="101" s="1"/>
  <c r="L93" i="101" a="1"/>
  <c r="L93" i="101" s="1"/>
  <c r="K93" i="101" a="1"/>
  <c r="K93" i="101" s="1"/>
  <c r="J93" i="101" a="1"/>
  <c r="J93" i="101" s="1"/>
  <c r="I93" i="101" a="1"/>
  <c r="I93" i="101" s="1"/>
  <c r="H93" i="101" a="1"/>
  <c r="H93" i="101" s="1"/>
  <c r="G93" i="101" a="1"/>
  <c r="G93" i="101" s="1"/>
  <c r="F93" i="101" a="1"/>
  <c r="F93" i="101" s="1"/>
  <c r="E93" i="101" a="1"/>
  <c r="E93" i="101" s="1"/>
  <c r="D93" i="101" a="1"/>
  <c r="D93" i="101" s="1"/>
  <c r="BV92" i="101" a="1"/>
  <c r="BV92" i="101" s="1"/>
  <c r="BU92" i="101" a="1"/>
  <c r="BU92" i="101" s="1"/>
  <c r="BT92" i="101" a="1"/>
  <c r="BT92" i="101" s="1"/>
  <c r="BS92" i="101" a="1"/>
  <c r="BS92" i="101" s="1"/>
  <c r="BR92" i="101" a="1"/>
  <c r="BR92" i="101" s="1"/>
  <c r="BQ92" i="101" a="1"/>
  <c r="BQ92" i="101" s="1"/>
  <c r="BP92" i="101" a="1"/>
  <c r="BP92" i="101" s="1"/>
  <c r="BO92" i="101" a="1"/>
  <c r="BO92" i="101" s="1"/>
  <c r="BN92" i="101" a="1"/>
  <c r="BN92" i="101" s="1"/>
  <c r="BM92" i="101" a="1"/>
  <c r="BM92" i="101" s="1"/>
  <c r="BL92" i="101" a="1"/>
  <c r="BL92" i="101" s="1"/>
  <c r="BK92" i="101" a="1"/>
  <c r="BK92" i="101" s="1"/>
  <c r="BJ92" i="101" a="1"/>
  <c r="BJ92" i="101" s="1"/>
  <c r="BI92" i="101" a="1"/>
  <c r="BI92" i="101" s="1"/>
  <c r="BH92" i="101" a="1"/>
  <c r="BH92" i="101" s="1"/>
  <c r="BG92" i="101" a="1"/>
  <c r="BG92" i="101" s="1"/>
  <c r="BF92" i="101" a="1"/>
  <c r="BF92" i="101" s="1"/>
  <c r="BE92" i="101" a="1"/>
  <c r="BE92" i="101" s="1"/>
  <c r="BD92" i="101" a="1"/>
  <c r="BD92" i="101" s="1"/>
  <c r="BC92" i="101" a="1"/>
  <c r="BC92" i="101" s="1"/>
  <c r="BB92" i="101" a="1"/>
  <c r="BB92" i="101" s="1"/>
  <c r="BA92" i="101" a="1"/>
  <c r="BA92" i="101" s="1"/>
  <c r="AZ92" i="101" a="1"/>
  <c r="AZ92" i="101" s="1"/>
  <c r="AY92" i="101" a="1"/>
  <c r="AY92" i="101" s="1"/>
  <c r="AX92" i="101" a="1"/>
  <c r="AX92" i="101" s="1"/>
  <c r="AW92" i="101" a="1"/>
  <c r="AW92" i="101" s="1"/>
  <c r="AV92" i="101" a="1"/>
  <c r="AV92" i="101" s="1"/>
  <c r="AU92" i="101" a="1"/>
  <c r="AU92" i="101" s="1"/>
  <c r="AT92" i="101" a="1"/>
  <c r="AT92" i="101" s="1"/>
  <c r="AS92" i="101" a="1"/>
  <c r="AS92" i="101" s="1"/>
  <c r="AR92" i="101" a="1"/>
  <c r="AR92" i="101" s="1"/>
  <c r="AQ92" i="101" a="1"/>
  <c r="AQ92" i="101" s="1"/>
  <c r="AP92" i="101" a="1"/>
  <c r="AP92" i="101" s="1"/>
  <c r="AO92" i="101" a="1"/>
  <c r="AO92" i="101" s="1"/>
  <c r="AN92" i="101" a="1"/>
  <c r="AN92" i="101" s="1"/>
  <c r="AM92" i="101" a="1"/>
  <c r="AM92" i="101" s="1"/>
  <c r="AL92" i="101" a="1"/>
  <c r="AL92" i="101" s="1"/>
  <c r="AK92" i="101" a="1"/>
  <c r="AK92" i="101" s="1"/>
  <c r="AJ92" i="101" a="1"/>
  <c r="AJ92" i="101" s="1"/>
  <c r="AI92" i="101" a="1"/>
  <c r="AI92" i="101" s="1"/>
  <c r="AH92" i="101" a="1"/>
  <c r="AH92" i="101" s="1"/>
  <c r="AG92" i="101" a="1"/>
  <c r="AG92" i="101" s="1"/>
  <c r="AF92" i="101" a="1"/>
  <c r="AF92" i="101" s="1"/>
  <c r="AE92" i="101" a="1"/>
  <c r="AE92" i="101" s="1"/>
  <c r="AD92" i="101" a="1"/>
  <c r="AD92" i="101" s="1"/>
  <c r="AC92" i="101" a="1"/>
  <c r="AC92" i="101" s="1"/>
  <c r="AB92" i="101" a="1"/>
  <c r="AB92" i="101" s="1"/>
  <c r="AA92" i="101" a="1"/>
  <c r="AA92" i="101" s="1"/>
  <c r="Z92" i="101" a="1"/>
  <c r="Z92" i="101" s="1"/>
  <c r="Y92" i="101" a="1"/>
  <c r="Y92" i="101" s="1"/>
  <c r="X92" i="101" a="1"/>
  <c r="X92" i="101" s="1"/>
  <c r="W92" i="101" a="1"/>
  <c r="W92" i="101" s="1"/>
  <c r="V92" i="101" a="1"/>
  <c r="V92" i="101" s="1"/>
  <c r="U92" i="101" a="1"/>
  <c r="U92" i="101" s="1"/>
  <c r="T92" i="101" a="1"/>
  <c r="T92" i="101" s="1"/>
  <c r="S92" i="101" a="1"/>
  <c r="S92" i="101" s="1"/>
  <c r="R92" i="101" a="1"/>
  <c r="R92" i="101" s="1"/>
  <c r="Q92" i="101" a="1"/>
  <c r="Q92" i="101" s="1"/>
  <c r="P92" i="101" a="1"/>
  <c r="P92" i="101" s="1"/>
  <c r="O92" i="101" a="1"/>
  <c r="O92" i="101" s="1"/>
  <c r="N92" i="101" a="1"/>
  <c r="N92" i="101" s="1"/>
  <c r="M92" i="101" a="1"/>
  <c r="M92" i="101" s="1"/>
  <c r="L92" i="101" a="1"/>
  <c r="L92" i="101" s="1"/>
  <c r="K92" i="101" a="1"/>
  <c r="K92" i="101" s="1"/>
  <c r="J92" i="101" a="1"/>
  <c r="J92" i="101" s="1"/>
  <c r="I92" i="101" a="1"/>
  <c r="I92" i="101" s="1"/>
  <c r="H92" i="101" a="1"/>
  <c r="H92" i="101" s="1"/>
  <c r="G92" i="101" a="1"/>
  <c r="G92" i="101" s="1"/>
  <c r="F92" i="101" a="1"/>
  <c r="F92" i="101" s="1"/>
  <c r="E92" i="101" a="1"/>
  <c r="E92" i="101" s="1"/>
  <c r="D92" i="101" a="1"/>
  <c r="D92" i="101" s="1"/>
  <c r="BV91" i="101" a="1"/>
  <c r="BV91" i="101" s="1"/>
  <c r="BU91" i="101" a="1"/>
  <c r="BU91" i="101" s="1"/>
  <c r="BT91" i="101" a="1"/>
  <c r="BT91" i="101" s="1"/>
  <c r="BS91" i="101" a="1"/>
  <c r="BS91" i="101" s="1"/>
  <c r="BR91" i="101" a="1"/>
  <c r="BR91" i="101" s="1"/>
  <c r="BQ91" i="101" a="1"/>
  <c r="BQ91" i="101" s="1"/>
  <c r="BP91" i="101" a="1"/>
  <c r="BP91" i="101" s="1"/>
  <c r="BO91" i="101" a="1"/>
  <c r="BO91" i="101" s="1"/>
  <c r="BN91" i="101" a="1"/>
  <c r="BN91" i="101" s="1"/>
  <c r="BM91" i="101" a="1"/>
  <c r="BM91" i="101" s="1"/>
  <c r="BL91" i="101" a="1"/>
  <c r="BL91" i="101" s="1"/>
  <c r="BK91" i="101" a="1"/>
  <c r="BK91" i="101" s="1"/>
  <c r="BJ91" i="101" a="1"/>
  <c r="BJ91" i="101" s="1"/>
  <c r="BI91" i="101" a="1"/>
  <c r="BI91" i="101" s="1"/>
  <c r="BH91" i="101" a="1"/>
  <c r="BH91" i="101" s="1"/>
  <c r="BG91" i="101" a="1"/>
  <c r="BG91" i="101" s="1"/>
  <c r="BF91" i="101" a="1"/>
  <c r="BF91" i="101" s="1"/>
  <c r="BE91" i="101" a="1"/>
  <c r="BE91" i="101" s="1"/>
  <c r="BD91" i="101" a="1"/>
  <c r="BD91" i="101" s="1"/>
  <c r="BC91" i="101" a="1"/>
  <c r="BC91" i="101" s="1"/>
  <c r="BB91" i="101" a="1"/>
  <c r="BB91" i="101" s="1"/>
  <c r="BA91" i="101" a="1"/>
  <c r="BA91" i="101" s="1"/>
  <c r="AZ91" i="101" a="1"/>
  <c r="AZ91" i="101" s="1"/>
  <c r="AY91" i="101" a="1"/>
  <c r="AY91" i="101" s="1"/>
  <c r="AX91" i="101" a="1"/>
  <c r="AX91" i="101" s="1"/>
  <c r="AW91" i="101" a="1"/>
  <c r="AW91" i="101" s="1"/>
  <c r="AV91" i="101" a="1"/>
  <c r="AV91" i="101" s="1"/>
  <c r="AU91" i="101" a="1"/>
  <c r="AU91" i="101" s="1"/>
  <c r="AT91" i="101" a="1"/>
  <c r="AT91" i="101" s="1"/>
  <c r="AS91" i="101" a="1"/>
  <c r="AS91" i="101" s="1"/>
  <c r="AR91" i="101" a="1"/>
  <c r="AR91" i="101" s="1"/>
  <c r="AQ91" i="101" a="1"/>
  <c r="AQ91" i="101" s="1"/>
  <c r="AP91" i="101" a="1"/>
  <c r="AP91" i="101" s="1"/>
  <c r="AO91" i="101" a="1"/>
  <c r="AO91" i="101" s="1"/>
  <c r="AN91" i="101" a="1"/>
  <c r="AN91" i="101" s="1"/>
  <c r="AM91" i="101" a="1"/>
  <c r="AM91" i="101" s="1"/>
  <c r="AL91" i="101" a="1"/>
  <c r="AL91" i="101" s="1"/>
  <c r="AK91" i="101" a="1"/>
  <c r="AK91" i="101" s="1"/>
  <c r="AJ91" i="101" a="1"/>
  <c r="AJ91" i="101" s="1"/>
  <c r="AI91" i="101" a="1"/>
  <c r="AI91" i="101" s="1"/>
  <c r="AH91" i="101" a="1"/>
  <c r="AH91" i="101" s="1"/>
  <c r="AG91" i="101" a="1"/>
  <c r="AG91" i="101" s="1"/>
  <c r="AF91" i="101" a="1"/>
  <c r="AF91" i="101" s="1"/>
  <c r="AE91" i="101" a="1"/>
  <c r="AE91" i="101" s="1"/>
  <c r="AD91" i="101" a="1"/>
  <c r="AD91" i="101" s="1"/>
  <c r="AC91" i="101" a="1"/>
  <c r="AC91" i="101" s="1"/>
  <c r="AB91" i="101" a="1"/>
  <c r="AB91" i="101" s="1"/>
  <c r="AA91" i="101" a="1"/>
  <c r="AA91" i="101" s="1"/>
  <c r="Z91" i="101" a="1"/>
  <c r="Z91" i="101" s="1"/>
  <c r="Y91" i="101" a="1"/>
  <c r="Y91" i="101" s="1"/>
  <c r="X91" i="101" a="1"/>
  <c r="X91" i="101" s="1"/>
  <c r="W91" i="101" a="1"/>
  <c r="W91" i="101" s="1"/>
  <c r="V91" i="101" a="1"/>
  <c r="V91" i="101" s="1"/>
  <c r="U91" i="101" a="1"/>
  <c r="U91" i="101" s="1"/>
  <c r="T91" i="101" a="1"/>
  <c r="T91" i="101" s="1"/>
  <c r="S91" i="101" a="1"/>
  <c r="S91" i="101" s="1"/>
  <c r="R91" i="101" a="1"/>
  <c r="R91" i="101" s="1"/>
  <c r="Q91" i="101" a="1"/>
  <c r="Q91" i="101" s="1"/>
  <c r="P91" i="101" a="1"/>
  <c r="P91" i="101" s="1"/>
  <c r="O91" i="101" a="1"/>
  <c r="O91" i="101" s="1"/>
  <c r="N91" i="101" a="1"/>
  <c r="N91" i="101" s="1"/>
  <c r="M91" i="101" a="1"/>
  <c r="M91" i="101" s="1"/>
  <c r="L91" i="101" a="1"/>
  <c r="L91" i="101" s="1"/>
  <c r="K91" i="101" a="1"/>
  <c r="K91" i="101" s="1"/>
  <c r="J91" i="101" a="1"/>
  <c r="J91" i="101" s="1"/>
  <c r="I91" i="101" a="1"/>
  <c r="I91" i="101" s="1"/>
  <c r="H91" i="101" a="1"/>
  <c r="H91" i="101" s="1"/>
  <c r="G91" i="101" a="1"/>
  <c r="G91" i="101" s="1"/>
  <c r="F91" i="101" a="1"/>
  <c r="F91" i="101" s="1"/>
  <c r="E91" i="101" a="1"/>
  <c r="E91" i="101" s="1"/>
  <c r="D91" i="101" a="1"/>
  <c r="D91" i="101" s="1"/>
  <c r="BV90" i="101" a="1"/>
  <c r="BV90" i="101" s="1"/>
  <c r="BU90" i="101" a="1"/>
  <c r="BU90" i="101" s="1"/>
  <c r="BT90" i="101" a="1"/>
  <c r="BT90" i="101" s="1"/>
  <c r="BS90" i="101" a="1"/>
  <c r="BS90" i="101" s="1"/>
  <c r="BR90" i="101" a="1"/>
  <c r="BR90" i="101" s="1"/>
  <c r="BQ90" i="101" a="1"/>
  <c r="BQ90" i="101" s="1"/>
  <c r="BP90" i="101" a="1"/>
  <c r="BP90" i="101" s="1"/>
  <c r="BO90" i="101" a="1"/>
  <c r="BO90" i="101" s="1"/>
  <c r="BN90" i="101" a="1"/>
  <c r="BN90" i="101" s="1"/>
  <c r="BM90" i="101" a="1"/>
  <c r="BM90" i="101" s="1"/>
  <c r="BL90" i="101" a="1"/>
  <c r="BL90" i="101" s="1"/>
  <c r="BK90" i="101" a="1"/>
  <c r="BK90" i="101" s="1"/>
  <c r="BJ90" i="101" a="1"/>
  <c r="BJ90" i="101" s="1"/>
  <c r="BI90" i="101" a="1"/>
  <c r="BI90" i="101" s="1"/>
  <c r="BH90" i="101" a="1"/>
  <c r="BH90" i="101" s="1"/>
  <c r="BG90" i="101" a="1"/>
  <c r="BG90" i="101" s="1"/>
  <c r="BF90" i="101" a="1"/>
  <c r="BF90" i="101" s="1"/>
  <c r="BE90" i="101" a="1"/>
  <c r="BE90" i="101" s="1"/>
  <c r="BD90" i="101" a="1"/>
  <c r="BD90" i="101" s="1"/>
  <c r="BC90" i="101" a="1"/>
  <c r="BC90" i="101" s="1"/>
  <c r="BB90" i="101" a="1"/>
  <c r="BB90" i="101" s="1"/>
  <c r="BA90" i="101" a="1"/>
  <c r="BA90" i="101" s="1"/>
  <c r="AZ90" i="101" a="1"/>
  <c r="AZ90" i="101" s="1"/>
  <c r="AY90" i="101" a="1"/>
  <c r="AY90" i="101" s="1"/>
  <c r="AX90" i="101" a="1"/>
  <c r="AX90" i="101" s="1"/>
  <c r="AW90" i="101" a="1"/>
  <c r="AW90" i="101" s="1"/>
  <c r="AV90" i="101" a="1"/>
  <c r="AV90" i="101" s="1"/>
  <c r="AU90" i="101" a="1"/>
  <c r="AU90" i="101" s="1"/>
  <c r="AT90" i="101" a="1"/>
  <c r="AT90" i="101" s="1"/>
  <c r="AS90" i="101" a="1"/>
  <c r="AS90" i="101" s="1"/>
  <c r="AR90" i="101" a="1"/>
  <c r="AR90" i="101" s="1"/>
  <c r="AQ90" i="101" a="1"/>
  <c r="AQ90" i="101" s="1"/>
  <c r="AP90" i="101" a="1"/>
  <c r="AP90" i="101" s="1"/>
  <c r="AO90" i="101" a="1"/>
  <c r="AO90" i="101" s="1"/>
  <c r="AN90" i="101" a="1"/>
  <c r="AN90" i="101" s="1"/>
  <c r="AM90" i="101" a="1"/>
  <c r="AM90" i="101" s="1"/>
  <c r="AL90" i="101" a="1"/>
  <c r="AL90" i="101" s="1"/>
  <c r="AK90" i="101" a="1"/>
  <c r="AK90" i="101" s="1"/>
  <c r="AJ90" i="101" a="1"/>
  <c r="AJ90" i="101" s="1"/>
  <c r="AI90" i="101" a="1"/>
  <c r="AI90" i="101" s="1"/>
  <c r="AH90" i="101" a="1"/>
  <c r="AH90" i="101" s="1"/>
  <c r="AG90" i="101" a="1"/>
  <c r="AG90" i="101" s="1"/>
  <c r="AF90" i="101" a="1"/>
  <c r="AF90" i="101" s="1"/>
  <c r="AE90" i="101" a="1"/>
  <c r="AE90" i="101" s="1"/>
  <c r="AD90" i="101" a="1"/>
  <c r="AD90" i="101" s="1"/>
  <c r="AC90" i="101" a="1"/>
  <c r="AC90" i="101" s="1"/>
  <c r="AB90" i="101" a="1"/>
  <c r="AB90" i="101" s="1"/>
  <c r="AA90" i="101" a="1"/>
  <c r="AA90" i="101" s="1"/>
  <c r="Z90" i="101" a="1"/>
  <c r="Z90" i="101" s="1"/>
  <c r="Y90" i="101" a="1"/>
  <c r="Y90" i="101" s="1"/>
  <c r="X90" i="101" a="1"/>
  <c r="X90" i="101" s="1"/>
  <c r="W90" i="101" a="1"/>
  <c r="W90" i="101" s="1"/>
  <c r="V90" i="101" a="1"/>
  <c r="V90" i="101" s="1"/>
  <c r="U90" i="101" a="1"/>
  <c r="U90" i="101" s="1"/>
  <c r="T90" i="101" a="1"/>
  <c r="T90" i="101" s="1"/>
  <c r="S90" i="101" a="1"/>
  <c r="S90" i="101" s="1"/>
  <c r="R90" i="101" a="1"/>
  <c r="R90" i="101" s="1"/>
  <c r="Q90" i="101" a="1"/>
  <c r="Q90" i="101" s="1"/>
  <c r="P90" i="101" a="1"/>
  <c r="P90" i="101" s="1"/>
  <c r="O90" i="101" a="1"/>
  <c r="O90" i="101" s="1"/>
  <c r="N90" i="101" a="1"/>
  <c r="N90" i="101" s="1"/>
  <c r="M90" i="101" a="1"/>
  <c r="M90" i="101" s="1"/>
  <c r="L90" i="101" a="1"/>
  <c r="L90" i="101" s="1"/>
  <c r="K90" i="101" a="1"/>
  <c r="K90" i="101" s="1"/>
  <c r="J90" i="101" a="1"/>
  <c r="J90" i="101" s="1"/>
  <c r="I90" i="101" a="1"/>
  <c r="I90" i="101" s="1"/>
  <c r="H90" i="101" a="1"/>
  <c r="H90" i="101" s="1"/>
  <c r="G90" i="101" a="1"/>
  <c r="G90" i="101" s="1"/>
  <c r="F90" i="101" a="1"/>
  <c r="F90" i="101" s="1"/>
  <c r="E90" i="101" a="1"/>
  <c r="E90" i="101" s="1"/>
  <c r="D90" i="101" a="1"/>
  <c r="D90" i="101" s="1"/>
  <c r="BV89" i="101" a="1"/>
  <c r="BV89" i="101" s="1"/>
  <c r="BU89" i="101" a="1"/>
  <c r="BU89" i="101" s="1"/>
  <c r="BT89" i="101" a="1"/>
  <c r="BT89" i="101" s="1"/>
  <c r="BS89" i="101" a="1"/>
  <c r="BS89" i="101" s="1"/>
  <c r="BR89" i="101" a="1"/>
  <c r="BR89" i="101" s="1"/>
  <c r="BQ89" i="101" a="1"/>
  <c r="BQ89" i="101" s="1"/>
  <c r="BP89" i="101" a="1"/>
  <c r="BP89" i="101" s="1"/>
  <c r="BO89" i="101" a="1"/>
  <c r="BO89" i="101" s="1"/>
  <c r="BN89" i="101" a="1"/>
  <c r="BN89" i="101" s="1"/>
  <c r="BM89" i="101" a="1"/>
  <c r="BM89" i="101" s="1"/>
  <c r="BL89" i="101" a="1"/>
  <c r="BL89" i="101" s="1"/>
  <c r="BK89" i="101" a="1"/>
  <c r="BK89" i="101" s="1"/>
  <c r="BJ89" i="101" a="1"/>
  <c r="BJ89" i="101" s="1"/>
  <c r="BI89" i="101" a="1"/>
  <c r="BI89" i="101" s="1"/>
  <c r="BH89" i="101" a="1"/>
  <c r="BH89" i="101" s="1"/>
  <c r="BG89" i="101" a="1"/>
  <c r="BG89" i="101" s="1"/>
  <c r="BF89" i="101" a="1"/>
  <c r="BF89" i="101" s="1"/>
  <c r="BE89" i="101" a="1"/>
  <c r="BE89" i="101" s="1"/>
  <c r="BD89" i="101" a="1"/>
  <c r="BD89" i="101" s="1"/>
  <c r="BC89" i="101" a="1"/>
  <c r="BC89" i="101" s="1"/>
  <c r="BB89" i="101" a="1"/>
  <c r="BB89" i="101" s="1"/>
  <c r="BA89" i="101" a="1"/>
  <c r="BA89" i="101" s="1"/>
  <c r="AZ89" i="101" a="1"/>
  <c r="AZ89" i="101" s="1"/>
  <c r="AY89" i="101" a="1"/>
  <c r="AY89" i="101" s="1"/>
  <c r="AX89" i="101" a="1"/>
  <c r="AX89" i="101" s="1"/>
  <c r="AW89" i="101" a="1"/>
  <c r="AW89" i="101" s="1"/>
  <c r="AV89" i="101" a="1"/>
  <c r="AV89" i="101" s="1"/>
  <c r="AU89" i="101" a="1"/>
  <c r="AU89" i="101" s="1"/>
  <c r="AT89" i="101" a="1"/>
  <c r="AT89" i="101" s="1"/>
  <c r="AS89" i="101" a="1"/>
  <c r="AS89" i="101" s="1"/>
  <c r="AR89" i="101" a="1"/>
  <c r="AR89" i="101" s="1"/>
  <c r="AQ89" i="101" a="1"/>
  <c r="AQ89" i="101" s="1"/>
  <c r="AP89" i="101" a="1"/>
  <c r="AP89" i="101" s="1"/>
  <c r="AO89" i="101" a="1"/>
  <c r="AO89" i="101" s="1"/>
  <c r="AN89" i="101" a="1"/>
  <c r="AN89" i="101" s="1"/>
  <c r="AM89" i="101" a="1"/>
  <c r="AM89" i="101" s="1"/>
  <c r="AL89" i="101" a="1"/>
  <c r="AL89" i="101" s="1"/>
  <c r="AK89" i="101" a="1"/>
  <c r="AK89" i="101" s="1"/>
  <c r="AJ89" i="101" a="1"/>
  <c r="AJ89" i="101" s="1"/>
  <c r="AI89" i="101" a="1"/>
  <c r="AI89" i="101" s="1"/>
  <c r="AH89" i="101" a="1"/>
  <c r="AH89" i="101" s="1"/>
  <c r="AG89" i="101" a="1"/>
  <c r="AG89" i="101" s="1"/>
  <c r="AF89" i="101" a="1"/>
  <c r="AF89" i="101" s="1"/>
  <c r="AE89" i="101" a="1"/>
  <c r="AE89" i="101" s="1"/>
  <c r="AD89" i="101" a="1"/>
  <c r="AD89" i="101" s="1"/>
  <c r="AC89" i="101" a="1"/>
  <c r="AC89" i="101" s="1"/>
  <c r="AB89" i="101" a="1"/>
  <c r="AB89" i="101" s="1"/>
  <c r="AA89" i="101" a="1"/>
  <c r="AA89" i="101" s="1"/>
  <c r="Z89" i="101" a="1"/>
  <c r="Z89" i="101" s="1"/>
  <c r="Y89" i="101" a="1"/>
  <c r="Y89" i="101" s="1"/>
  <c r="X89" i="101" a="1"/>
  <c r="X89" i="101" s="1"/>
  <c r="W89" i="101" a="1"/>
  <c r="W89" i="101" s="1"/>
  <c r="V89" i="101" a="1"/>
  <c r="V89" i="101" s="1"/>
  <c r="U89" i="101" a="1"/>
  <c r="U89" i="101" s="1"/>
  <c r="T89" i="101" a="1"/>
  <c r="T89" i="101" s="1"/>
  <c r="S89" i="101" a="1"/>
  <c r="S89" i="101" s="1"/>
  <c r="R89" i="101" a="1"/>
  <c r="R89" i="101" s="1"/>
  <c r="Q89" i="101" a="1"/>
  <c r="Q89" i="101" s="1"/>
  <c r="P89" i="101" a="1"/>
  <c r="P89" i="101" s="1"/>
  <c r="O89" i="101" a="1"/>
  <c r="O89" i="101" s="1"/>
  <c r="N89" i="101" a="1"/>
  <c r="N89" i="101" s="1"/>
  <c r="M89" i="101" a="1"/>
  <c r="M89" i="101" s="1"/>
  <c r="L89" i="101" a="1"/>
  <c r="L89" i="101" s="1"/>
  <c r="K89" i="101" a="1"/>
  <c r="K89" i="101" s="1"/>
  <c r="J89" i="101" a="1"/>
  <c r="J89" i="101" s="1"/>
  <c r="I89" i="101" a="1"/>
  <c r="I89" i="101" s="1"/>
  <c r="H89" i="101" a="1"/>
  <c r="H89" i="101" s="1"/>
  <c r="G89" i="101" a="1"/>
  <c r="G89" i="101" s="1"/>
  <c r="F89" i="101" a="1"/>
  <c r="F89" i="101" s="1"/>
  <c r="E89" i="101" a="1"/>
  <c r="E89" i="101" s="1"/>
  <c r="D89" i="101" a="1"/>
  <c r="D89" i="101" s="1"/>
  <c r="BV88" i="101" a="1"/>
  <c r="BV88" i="101" s="1"/>
  <c r="BU88" i="101" a="1"/>
  <c r="BU88" i="101" s="1"/>
  <c r="BT88" i="101" a="1"/>
  <c r="BT88" i="101" s="1"/>
  <c r="BS88" i="101" a="1"/>
  <c r="BS88" i="101" s="1"/>
  <c r="BR88" i="101" a="1"/>
  <c r="BR88" i="101" s="1"/>
  <c r="BQ88" i="101" a="1"/>
  <c r="BQ88" i="101" s="1"/>
  <c r="BP88" i="101" a="1"/>
  <c r="BP88" i="101" s="1"/>
  <c r="BO88" i="101" a="1"/>
  <c r="BO88" i="101" s="1"/>
  <c r="BN88" i="101" a="1"/>
  <c r="BN88" i="101" s="1"/>
  <c r="BM88" i="101" a="1"/>
  <c r="BM88" i="101" s="1"/>
  <c r="BL88" i="101" a="1"/>
  <c r="BL88" i="101" s="1"/>
  <c r="BK88" i="101" a="1"/>
  <c r="BK88" i="101" s="1"/>
  <c r="BJ88" i="101" a="1"/>
  <c r="BJ88" i="101" s="1"/>
  <c r="BI88" i="101" a="1"/>
  <c r="BI88" i="101" s="1"/>
  <c r="BH88" i="101" a="1"/>
  <c r="BH88" i="101" s="1"/>
  <c r="BG88" i="101" a="1"/>
  <c r="BG88" i="101" s="1"/>
  <c r="BF88" i="101" a="1"/>
  <c r="BF88" i="101" s="1"/>
  <c r="BE88" i="101" a="1"/>
  <c r="BE88" i="101" s="1"/>
  <c r="BD88" i="101" a="1"/>
  <c r="BD88" i="101" s="1"/>
  <c r="BC88" i="101" a="1"/>
  <c r="BC88" i="101" s="1"/>
  <c r="BB88" i="101" a="1"/>
  <c r="BB88" i="101" s="1"/>
  <c r="BA88" i="101" a="1"/>
  <c r="BA88" i="101" s="1"/>
  <c r="AZ88" i="101" a="1"/>
  <c r="AZ88" i="101" s="1"/>
  <c r="AY88" i="101" a="1"/>
  <c r="AY88" i="101" s="1"/>
  <c r="AX88" i="101" a="1"/>
  <c r="AX88" i="101" s="1"/>
  <c r="AW88" i="101" a="1"/>
  <c r="AW88" i="101" s="1"/>
  <c r="AV88" i="101" a="1"/>
  <c r="AV88" i="101" s="1"/>
  <c r="AU88" i="101" a="1"/>
  <c r="AU88" i="101" s="1"/>
  <c r="AT88" i="101" a="1"/>
  <c r="AT88" i="101" s="1"/>
  <c r="AS88" i="101" a="1"/>
  <c r="AS88" i="101" s="1"/>
  <c r="AR88" i="101" a="1"/>
  <c r="AR88" i="101" s="1"/>
  <c r="AQ88" i="101" a="1"/>
  <c r="AQ88" i="101" s="1"/>
  <c r="AP88" i="101" a="1"/>
  <c r="AP88" i="101" s="1"/>
  <c r="AO88" i="101" a="1"/>
  <c r="AO88" i="101" s="1"/>
  <c r="AN88" i="101" a="1"/>
  <c r="AN88" i="101" s="1"/>
  <c r="AM88" i="101" a="1"/>
  <c r="AM88" i="101" s="1"/>
  <c r="AL88" i="101" a="1"/>
  <c r="AL88" i="101" s="1"/>
  <c r="AK88" i="101" a="1"/>
  <c r="AK88" i="101" s="1"/>
  <c r="AJ88" i="101" a="1"/>
  <c r="AJ88" i="101" s="1"/>
  <c r="AI88" i="101" a="1"/>
  <c r="AI88" i="101" s="1"/>
  <c r="AH88" i="101" a="1"/>
  <c r="AH88" i="101" s="1"/>
  <c r="AG88" i="101" a="1"/>
  <c r="AG88" i="101" s="1"/>
  <c r="AF88" i="101" a="1"/>
  <c r="AF88" i="101" s="1"/>
  <c r="AE88" i="101" a="1"/>
  <c r="AE88" i="101" s="1"/>
  <c r="AD88" i="101" a="1"/>
  <c r="AD88" i="101" s="1"/>
  <c r="AC88" i="101" a="1"/>
  <c r="AC88" i="101" s="1"/>
  <c r="AB88" i="101" a="1"/>
  <c r="AB88" i="101" s="1"/>
  <c r="AA88" i="101" a="1"/>
  <c r="AA88" i="101" s="1"/>
  <c r="Z88" i="101" a="1"/>
  <c r="Z88" i="101" s="1"/>
  <c r="Y88" i="101" a="1"/>
  <c r="Y88" i="101" s="1"/>
  <c r="X88" i="101" a="1"/>
  <c r="X88" i="101" s="1"/>
  <c r="W88" i="101" a="1"/>
  <c r="W88" i="101" s="1"/>
  <c r="V88" i="101" a="1"/>
  <c r="V88" i="101" s="1"/>
  <c r="U88" i="101" a="1"/>
  <c r="U88" i="101" s="1"/>
  <c r="T88" i="101" a="1"/>
  <c r="T88" i="101" s="1"/>
  <c r="S88" i="101" a="1"/>
  <c r="S88" i="101" s="1"/>
  <c r="R88" i="101" a="1"/>
  <c r="R88" i="101" s="1"/>
  <c r="Q88" i="101" a="1"/>
  <c r="Q88" i="101" s="1"/>
  <c r="P88" i="101" a="1"/>
  <c r="P88" i="101" s="1"/>
  <c r="O88" i="101" a="1"/>
  <c r="O88" i="101" s="1"/>
  <c r="N88" i="101" a="1"/>
  <c r="N88" i="101" s="1"/>
  <c r="M88" i="101" a="1"/>
  <c r="M88" i="101" s="1"/>
  <c r="L88" i="101" a="1"/>
  <c r="L88" i="101" s="1"/>
  <c r="K88" i="101" a="1"/>
  <c r="K88" i="101" s="1"/>
  <c r="J88" i="101" a="1"/>
  <c r="J88" i="101" s="1"/>
  <c r="I88" i="101" a="1"/>
  <c r="I88" i="101" s="1"/>
  <c r="H88" i="101" a="1"/>
  <c r="H88" i="101" s="1"/>
  <c r="G88" i="101" a="1"/>
  <c r="G88" i="101" s="1"/>
  <c r="F88" i="101" a="1"/>
  <c r="F88" i="101" s="1"/>
  <c r="E88" i="101" a="1"/>
  <c r="E88" i="101" s="1"/>
  <c r="D88" i="101" a="1"/>
  <c r="D88" i="101" s="1"/>
  <c r="BV87" i="101" a="1"/>
  <c r="BV87" i="101" s="1"/>
  <c r="BU87" i="101" a="1"/>
  <c r="BU87" i="101" s="1"/>
  <c r="BT87" i="101" a="1"/>
  <c r="BT87" i="101" s="1"/>
  <c r="BS87" i="101" a="1"/>
  <c r="BS87" i="101" s="1"/>
  <c r="BR87" i="101" a="1"/>
  <c r="BR87" i="101" s="1"/>
  <c r="BQ87" i="101" a="1"/>
  <c r="BQ87" i="101" s="1"/>
  <c r="BP87" i="101" a="1"/>
  <c r="BP87" i="101" s="1"/>
  <c r="BO87" i="101" a="1"/>
  <c r="BO87" i="101" s="1"/>
  <c r="BN87" i="101" a="1"/>
  <c r="BN87" i="101" s="1"/>
  <c r="BM87" i="101" a="1"/>
  <c r="BM87" i="101" s="1"/>
  <c r="BL87" i="101" a="1"/>
  <c r="BL87" i="101" s="1"/>
  <c r="BK87" i="101" a="1"/>
  <c r="BK87" i="101" s="1"/>
  <c r="BJ87" i="101" a="1"/>
  <c r="BJ87" i="101" s="1"/>
  <c r="BI87" i="101" a="1"/>
  <c r="BI87" i="101" s="1"/>
  <c r="BH87" i="101" a="1"/>
  <c r="BH87" i="101" s="1"/>
  <c r="BG87" i="101" a="1"/>
  <c r="BG87" i="101" s="1"/>
  <c r="BF87" i="101" a="1"/>
  <c r="BF87" i="101" s="1"/>
  <c r="BE87" i="101" a="1"/>
  <c r="BE87" i="101" s="1"/>
  <c r="BD87" i="101" a="1"/>
  <c r="BD87" i="101" s="1"/>
  <c r="BC87" i="101" a="1"/>
  <c r="BC87" i="101" s="1"/>
  <c r="BB87" i="101" a="1"/>
  <c r="BB87" i="101" s="1"/>
  <c r="BA87" i="101" a="1"/>
  <c r="BA87" i="101" s="1"/>
  <c r="AZ87" i="101" a="1"/>
  <c r="AZ87" i="101" s="1"/>
  <c r="AY87" i="101" a="1"/>
  <c r="AY87" i="101" s="1"/>
  <c r="AX87" i="101" a="1"/>
  <c r="AX87" i="101" s="1"/>
  <c r="AW87" i="101" a="1"/>
  <c r="AW87" i="101" s="1"/>
  <c r="AV87" i="101" a="1"/>
  <c r="AV87" i="101" s="1"/>
  <c r="AU87" i="101" a="1"/>
  <c r="AU87" i="101" s="1"/>
  <c r="AT87" i="101" a="1"/>
  <c r="AT87" i="101" s="1"/>
  <c r="AS87" i="101" a="1"/>
  <c r="AS87" i="101" s="1"/>
  <c r="AR87" i="101" a="1"/>
  <c r="AR87" i="101" s="1"/>
  <c r="AQ87" i="101" a="1"/>
  <c r="AQ87" i="101" s="1"/>
  <c r="AP87" i="101" a="1"/>
  <c r="AP87" i="101" s="1"/>
  <c r="AO87" i="101" a="1"/>
  <c r="AO87" i="101" s="1"/>
  <c r="AN87" i="101" a="1"/>
  <c r="AN87" i="101" s="1"/>
  <c r="AM87" i="101" a="1"/>
  <c r="AM87" i="101" s="1"/>
  <c r="AL87" i="101" a="1"/>
  <c r="AL87" i="101" s="1"/>
  <c r="AK87" i="101" a="1"/>
  <c r="AK87" i="101" s="1"/>
  <c r="AJ87" i="101" a="1"/>
  <c r="AJ87" i="101" s="1"/>
  <c r="AI87" i="101" a="1"/>
  <c r="AI87" i="101" s="1"/>
  <c r="AH87" i="101" a="1"/>
  <c r="AH87" i="101" s="1"/>
  <c r="AG87" i="101" a="1"/>
  <c r="AG87" i="101" s="1"/>
  <c r="AF87" i="101" a="1"/>
  <c r="AF87" i="101" s="1"/>
  <c r="AE87" i="101" a="1"/>
  <c r="AE87" i="101" s="1"/>
  <c r="AD87" i="101" a="1"/>
  <c r="AD87" i="101" s="1"/>
  <c r="AC87" i="101" a="1"/>
  <c r="AC87" i="101" s="1"/>
  <c r="AB87" i="101" a="1"/>
  <c r="AB87" i="101" s="1"/>
  <c r="AA87" i="101" a="1"/>
  <c r="AA87" i="101" s="1"/>
  <c r="Z87" i="101" a="1"/>
  <c r="Z87" i="101" s="1"/>
  <c r="Y87" i="101" a="1"/>
  <c r="Y87" i="101" s="1"/>
  <c r="X87" i="101" a="1"/>
  <c r="X87" i="101" s="1"/>
  <c r="W87" i="101" a="1"/>
  <c r="W87" i="101" s="1"/>
  <c r="V87" i="101" a="1"/>
  <c r="V87" i="101" s="1"/>
  <c r="U87" i="101" a="1"/>
  <c r="U87" i="101" s="1"/>
  <c r="T87" i="101" a="1"/>
  <c r="T87" i="101" s="1"/>
  <c r="S87" i="101" a="1"/>
  <c r="S87" i="101" s="1"/>
  <c r="R87" i="101" a="1"/>
  <c r="R87" i="101" s="1"/>
  <c r="Q87" i="101" a="1"/>
  <c r="Q87" i="101" s="1"/>
  <c r="P87" i="101" a="1"/>
  <c r="P87" i="101" s="1"/>
  <c r="O87" i="101" a="1"/>
  <c r="O87" i="101" s="1"/>
  <c r="N87" i="101" a="1"/>
  <c r="N87" i="101" s="1"/>
  <c r="M87" i="101" a="1"/>
  <c r="M87" i="101" s="1"/>
  <c r="L87" i="101" a="1"/>
  <c r="L87" i="101" s="1"/>
  <c r="K87" i="101" a="1"/>
  <c r="K87" i="101" s="1"/>
  <c r="J87" i="101" a="1"/>
  <c r="J87" i="101" s="1"/>
  <c r="I87" i="101" a="1"/>
  <c r="I87" i="101" s="1"/>
  <c r="H87" i="101" a="1"/>
  <c r="H87" i="101" s="1"/>
  <c r="G87" i="101" a="1"/>
  <c r="G87" i="101" s="1"/>
  <c r="F87" i="101" a="1"/>
  <c r="F87" i="101" s="1"/>
  <c r="E87" i="101" a="1"/>
  <c r="E87" i="101" s="1"/>
  <c r="D87" i="101" a="1"/>
  <c r="D87" i="101" s="1"/>
  <c r="BV86" i="101" a="1"/>
  <c r="BV86" i="101" s="1"/>
  <c r="BU86" i="101" a="1"/>
  <c r="BU86" i="101" s="1"/>
  <c r="BT86" i="101" a="1"/>
  <c r="BT86" i="101" s="1"/>
  <c r="BS86" i="101" a="1"/>
  <c r="BS86" i="101" s="1"/>
  <c r="BR86" i="101" a="1"/>
  <c r="BR86" i="101" s="1"/>
  <c r="BQ86" i="101" a="1"/>
  <c r="BQ86" i="101" s="1"/>
  <c r="BP86" i="101" a="1"/>
  <c r="BP86" i="101" s="1"/>
  <c r="BO86" i="101" a="1"/>
  <c r="BO86" i="101" s="1"/>
  <c r="BN86" i="101" a="1"/>
  <c r="BN86" i="101" s="1"/>
  <c r="BM86" i="101" a="1"/>
  <c r="BM86" i="101" s="1"/>
  <c r="BL86" i="101" a="1"/>
  <c r="BL86" i="101" s="1"/>
  <c r="BK86" i="101" a="1"/>
  <c r="BK86" i="101" s="1"/>
  <c r="BJ86" i="101" a="1"/>
  <c r="BJ86" i="101" s="1"/>
  <c r="BI86" i="101" a="1"/>
  <c r="BI86" i="101" s="1"/>
  <c r="BH86" i="101" a="1"/>
  <c r="BH86" i="101" s="1"/>
  <c r="BG86" i="101" a="1"/>
  <c r="BG86" i="101" s="1"/>
  <c r="BF86" i="101" a="1"/>
  <c r="BF86" i="101" s="1"/>
  <c r="BE86" i="101" a="1"/>
  <c r="BE86" i="101" s="1"/>
  <c r="BD86" i="101" a="1"/>
  <c r="BD86" i="101" s="1"/>
  <c r="BC86" i="101" a="1"/>
  <c r="BC86" i="101" s="1"/>
  <c r="BB86" i="101" a="1"/>
  <c r="BB86" i="101" s="1"/>
  <c r="BA86" i="101" a="1"/>
  <c r="BA86" i="101" s="1"/>
  <c r="AZ86" i="101" a="1"/>
  <c r="AZ86" i="101" s="1"/>
  <c r="AY86" i="101" a="1"/>
  <c r="AY86" i="101" s="1"/>
  <c r="AX86" i="101" a="1"/>
  <c r="AX86" i="101" s="1"/>
  <c r="AW86" i="101" a="1"/>
  <c r="AW86" i="101" s="1"/>
  <c r="AV86" i="101" a="1"/>
  <c r="AV86" i="101" s="1"/>
  <c r="AU86" i="101" a="1"/>
  <c r="AU86" i="101" s="1"/>
  <c r="AT86" i="101" a="1"/>
  <c r="AT86" i="101" s="1"/>
  <c r="AS86" i="101" a="1"/>
  <c r="AS86" i="101" s="1"/>
  <c r="AR86" i="101" a="1"/>
  <c r="AR86" i="101" s="1"/>
  <c r="AQ86" i="101" a="1"/>
  <c r="AQ86" i="101" s="1"/>
  <c r="AP86" i="101" a="1"/>
  <c r="AP86" i="101" s="1"/>
  <c r="AO86" i="101" a="1"/>
  <c r="AO86" i="101" s="1"/>
  <c r="AN86" i="101" a="1"/>
  <c r="AN86" i="101" s="1"/>
  <c r="AM86" i="101" a="1"/>
  <c r="AM86" i="101" s="1"/>
  <c r="AL86" i="101" a="1"/>
  <c r="AL86" i="101" s="1"/>
  <c r="AK86" i="101" a="1"/>
  <c r="AK86" i="101" s="1"/>
  <c r="AJ86" i="101" a="1"/>
  <c r="AJ86" i="101" s="1"/>
  <c r="AI86" i="101" a="1"/>
  <c r="AI86" i="101" s="1"/>
  <c r="AH86" i="101" a="1"/>
  <c r="AH86" i="101" s="1"/>
  <c r="AG86" i="101" a="1"/>
  <c r="AG86" i="101" s="1"/>
  <c r="AF86" i="101" a="1"/>
  <c r="AF86" i="101" s="1"/>
  <c r="AE86" i="101" a="1"/>
  <c r="AE86" i="101" s="1"/>
  <c r="AD86" i="101" a="1"/>
  <c r="AD86" i="101" s="1"/>
  <c r="AC86" i="101" a="1"/>
  <c r="AC86" i="101" s="1"/>
  <c r="AB86" i="101" a="1"/>
  <c r="AB86" i="101" s="1"/>
  <c r="AA86" i="101" a="1"/>
  <c r="AA86" i="101" s="1"/>
  <c r="Z86" i="101" a="1"/>
  <c r="Z86" i="101" s="1"/>
  <c r="Y86" i="101" a="1"/>
  <c r="Y86" i="101" s="1"/>
  <c r="X86" i="101" a="1"/>
  <c r="X86" i="101" s="1"/>
  <c r="W86" i="101" a="1"/>
  <c r="W86" i="101" s="1"/>
  <c r="V86" i="101" a="1"/>
  <c r="V86" i="101" s="1"/>
  <c r="U86" i="101" a="1"/>
  <c r="U86" i="101" s="1"/>
  <c r="T86" i="101" a="1"/>
  <c r="T86" i="101" s="1"/>
  <c r="S86" i="101" a="1"/>
  <c r="S86" i="101" s="1"/>
  <c r="R86" i="101" a="1"/>
  <c r="R86" i="101" s="1"/>
  <c r="Q86" i="101" a="1"/>
  <c r="Q86" i="101" s="1"/>
  <c r="P86" i="101" a="1"/>
  <c r="P86" i="101" s="1"/>
  <c r="O86" i="101" a="1"/>
  <c r="O86" i="101" s="1"/>
  <c r="N86" i="101" a="1"/>
  <c r="N86" i="101" s="1"/>
  <c r="M86" i="101" a="1"/>
  <c r="M86" i="101" s="1"/>
  <c r="L86" i="101" a="1"/>
  <c r="L86" i="101" s="1"/>
  <c r="K86" i="101" a="1"/>
  <c r="K86" i="101" s="1"/>
  <c r="J86" i="101" a="1"/>
  <c r="J86" i="101" s="1"/>
  <c r="I86" i="101" a="1"/>
  <c r="I86" i="101" s="1"/>
  <c r="H86" i="101" a="1"/>
  <c r="H86" i="101" s="1"/>
  <c r="G86" i="101" a="1"/>
  <c r="G86" i="101" s="1"/>
  <c r="F86" i="101" a="1"/>
  <c r="F86" i="101" s="1"/>
  <c r="E86" i="101" a="1"/>
  <c r="E86" i="101" s="1"/>
  <c r="D86" i="101" a="1"/>
  <c r="D86" i="101" s="1"/>
  <c r="BV85" i="101" a="1"/>
  <c r="BV85" i="101" s="1"/>
  <c r="BU85" i="101" a="1"/>
  <c r="BU85" i="101" s="1"/>
  <c r="BT85" i="101" a="1"/>
  <c r="BT85" i="101" s="1"/>
  <c r="BS85" i="101" a="1"/>
  <c r="BS85" i="101" s="1"/>
  <c r="BR85" i="101" a="1"/>
  <c r="BR85" i="101" s="1"/>
  <c r="BQ85" i="101" a="1"/>
  <c r="BQ85" i="101" s="1"/>
  <c r="BP85" i="101" a="1"/>
  <c r="BP85" i="101" s="1"/>
  <c r="BO85" i="101" a="1"/>
  <c r="BO85" i="101" s="1"/>
  <c r="BN85" i="101" a="1"/>
  <c r="BN85" i="101" s="1"/>
  <c r="BM85" i="101" a="1"/>
  <c r="BM85" i="101" s="1"/>
  <c r="BL85" i="101" a="1"/>
  <c r="BL85" i="101" s="1"/>
  <c r="BK85" i="101" a="1"/>
  <c r="BK85" i="101" s="1"/>
  <c r="BJ85" i="101" a="1"/>
  <c r="BJ85" i="101" s="1"/>
  <c r="BI85" i="101" a="1"/>
  <c r="BI85" i="101" s="1"/>
  <c r="BH85" i="101" a="1"/>
  <c r="BH85" i="101" s="1"/>
  <c r="BG85" i="101" a="1"/>
  <c r="BG85" i="101" s="1"/>
  <c r="BF85" i="101" a="1"/>
  <c r="BF85" i="101" s="1"/>
  <c r="BE85" i="101" a="1"/>
  <c r="BE85" i="101" s="1"/>
  <c r="BD85" i="101" a="1"/>
  <c r="BD85" i="101" s="1"/>
  <c r="BC85" i="101" a="1"/>
  <c r="BC85" i="101" s="1"/>
  <c r="BB85" i="101" a="1"/>
  <c r="BB85" i="101" s="1"/>
  <c r="BA85" i="101" a="1"/>
  <c r="BA85" i="101" s="1"/>
  <c r="AZ85" i="101" a="1"/>
  <c r="AZ85" i="101" s="1"/>
  <c r="AY85" i="101" a="1"/>
  <c r="AY85" i="101" s="1"/>
  <c r="AX85" i="101" a="1"/>
  <c r="AX85" i="101" s="1"/>
  <c r="AW85" i="101" a="1"/>
  <c r="AW85" i="101" s="1"/>
  <c r="AV85" i="101" a="1"/>
  <c r="AV85" i="101" s="1"/>
  <c r="AU85" i="101" a="1"/>
  <c r="AU85" i="101" s="1"/>
  <c r="AT85" i="101" a="1"/>
  <c r="AT85" i="101" s="1"/>
  <c r="AS85" i="101" a="1"/>
  <c r="AS85" i="101" s="1"/>
  <c r="AR85" i="101" a="1"/>
  <c r="AR85" i="101" s="1"/>
  <c r="AQ85" i="101" a="1"/>
  <c r="AQ85" i="101" s="1"/>
  <c r="AP85" i="101" a="1"/>
  <c r="AP85" i="101" s="1"/>
  <c r="AO85" i="101" a="1"/>
  <c r="AO85" i="101" s="1"/>
  <c r="AN85" i="101" a="1"/>
  <c r="AN85" i="101" s="1"/>
  <c r="AM85" i="101" a="1"/>
  <c r="AM85" i="101" s="1"/>
  <c r="AL85" i="101" a="1"/>
  <c r="AL85" i="101" s="1"/>
  <c r="AK85" i="101" a="1"/>
  <c r="AK85" i="101" s="1"/>
  <c r="AJ85" i="101" a="1"/>
  <c r="AJ85" i="101" s="1"/>
  <c r="AI85" i="101" a="1"/>
  <c r="AI85" i="101" s="1"/>
  <c r="AH85" i="101" a="1"/>
  <c r="AH85" i="101" s="1"/>
  <c r="AG85" i="101" a="1"/>
  <c r="AG85" i="101" s="1"/>
  <c r="AF85" i="101" a="1"/>
  <c r="AF85" i="101" s="1"/>
  <c r="AE85" i="101" a="1"/>
  <c r="AE85" i="101" s="1"/>
  <c r="AD85" i="101" a="1"/>
  <c r="AD85" i="101" s="1"/>
  <c r="AC85" i="101" a="1"/>
  <c r="AC85" i="101" s="1"/>
  <c r="AB85" i="101" a="1"/>
  <c r="AB85" i="101" s="1"/>
  <c r="AA85" i="101" a="1"/>
  <c r="AA85" i="101" s="1"/>
  <c r="Z85" i="101" a="1"/>
  <c r="Z85" i="101" s="1"/>
  <c r="Y85" i="101" a="1"/>
  <c r="Y85" i="101" s="1"/>
  <c r="X85" i="101" a="1"/>
  <c r="X85" i="101" s="1"/>
  <c r="W85" i="101" a="1"/>
  <c r="W85" i="101" s="1"/>
  <c r="V85" i="101" a="1"/>
  <c r="V85" i="101" s="1"/>
  <c r="U85" i="101" a="1"/>
  <c r="U85" i="101" s="1"/>
  <c r="T85" i="101" a="1"/>
  <c r="T85" i="101" s="1"/>
  <c r="S85" i="101" a="1"/>
  <c r="S85" i="101" s="1"/>
  <c r="R85" i="101" a="1"/>
  <c r="R85" i="101" s="1"/>
  <c r="Q85" i="101" a="1"/>
  <c r="Q85" i="101" s="1"/>
  <c r="P85" i="101" a="1"/>
  <c r="P85" i="101" s="1"/>
  <c r="O85" i="101" a="1"/>
  <c r="O85" i="101" s="1"/>
  <c r="N85" i="101" a="1"/>
  <c r="N85" i="101" s="1"/>
  <c r="M85" i="101" a="1"/>
  <c r="M85" i="101" s="1"/>
  <c r="L85" i="101" a="1"/>
  <c r="L85" i="101" s="1"/>
  <c r="K85" i="101" a="1"/>
  <c r="K85" i="101" s="1"/>
  <c r="J85" i="101" a="1"/>
  <c r="J85" i="101" s="1"/>
  <c r="I85" i="101" a="1"/>
  <c r="I85" i="101" s="1"/>
  <c r="H85" i="101" a="1"/>
  <c r="H85" i="101" s="1"/>
  <c r="G85" i="101" a="1"/>
  <c r="G85" i="101" s="1"/>
  <c r="F85" i="101" a="1"/>
  <c r="F85" i="101" s="1"/>
  <c r="E85" i="101" a="1"/>
  <c r="E85" i="101" s="1"/>
  <c r="D85" i="101" a="1"/>
  <c r="D85" i="101" s="1"/>
  <c r="BV84" i="101" a="1"/>
  <c r="BV84" i="101" s="1"/>
  <c r="BU84" i="101" a="1"/>
  <c r="BU84" i="101" s="1"/>
  <c r="BT84" i="101" a="1"/>
  <c r="BT84" i="101" s="1"/>
  <c r="BS84" i="101" a="1"/>
  <c r="BS84" i="101" s="1"/>
  <c r="BR84" i="101" a="1"/>
  <c r="BR84" i="101" s="1"/>
  <c r="BQ84" i="101" a="1"/>
  <c r="BQ84" i="101" s="1"/>
  <c r="BP84" i="101" a="1"/>
  <c r="BP84" i="101" s="1"/>
  <c r="BO84" i="101" a="1"/>
  <c r="BO84" i="101" s="1"/>
  <c r="BN84" i="101" a="1"/>
  <c r="BN84" i="101" s="1"/>
  <c r="BM84" i="101" a="1"/>
  <c r="BM84" i="101" s="1"/>
  <c r="BL84" i="101" a="1"/>
  <c r="BL84" i="101" s="1"/>
  <c r="BK84" i="101" a="1"/>
  <c r="BK84" i="101" s="1"/>
  <c r="BJ84" i="101" a="1"/>
  <c r="BJ84" i="101" s="1"/>
  <c r="BI84" i="101" a="1"/>
  <c r="BI84" i="101" s="1"/>
  <c r="BH84" i="101" a="1"/>
  <c r="BH84" i="101" s="1"/>
  <c r="BG84" i="101" a="1"/>
  <c r="BG84" i="101" s="1"/>
  <c r="BF84" i="101" a="1"/>
  <c r="BF84" i="101" s="1"/>
  <c r="BE84" i="101" a="1"/>
  <c r="BE84" i="101" s="1"/>
  <c r="BD84" i="101" a="1"/>
  <c r="BD84" i="101" s="1"/>
  <c r="BC84" i="101" a="1"/>
  <c r="BC84" i="101" s="1"/>
  <c r="BB84" i="101" a="1"/>
  <c r="BB84" i="101" s="1"/>
  <c r="BA84" i="101" a="1"/>
  <c r="BA84" i="101" s="1"/>
  <c r="AZ84" i="101" a="1"/>
  <c r="AZ84" i="101" s="1"/>
  <c r="AY84" i="101" a="1"/>
  <c r="AY84" i="101" s="1"/>
  <c r="AX84" i="101" a="1"/>
  <c r="AX84" i="101" s="1"/>
  <c r="AW84" i="101" a="1"/>
  <c r="AW84" i="101" s="1"/>
  <c r="AV84" i="101" a="1"/>
  <c r="AV84" i="101" s="1"/>
  <c r="AU84" i="101" a="1"/>
  <c r="AU84" i="101" s="1"/>
  <c r="AT84" i="101" a="1"/>
  <c r="AT84" i="101" s="1"/>
  <c r="AS84" i="101" a="1"/>
  <c r="AS84" i="101" s="1"/>
  <c r="AR84" i="101" a="1"/>
  <c r="AR84" i="101" s="1"/>
  <c r="AQ84" i="101" a="1"/>
  <c r="AQ84" i="101" s="1"/>
  <c r="AP84" i="101" a="1"/>
  <c r="AP84" i="101" s="1"/>
  <c r="AO84" i="101" a="1"/>
  <c r="AO84" i="101" s="1"/>
  <c r="AN84" i="101" a="1"/>
  <c r="AN84" i="101" s="1"/>
  <c r="AM84" i="101" a="1"/>
  <c r="AM84" i="101" s="1"/>
  <c r="AL84" i="101" a="1"/>
  <c r="AL84" i="101" s="1"/>
  <c r="AK84" i="101" a="1"/>
  <c r="AK84" i="101" s="1"/>
  <c r="AJ84" i="101" a="1"/>
  <c r="AJ84" i="101" s="1"/>
  <c r="AI84" i="101" a="1"/>
  <c r="AI84" i="101" s="1"/>
  <c r="AH84" i="101" a="1"/>
  <c r="AH84" i="101" s="1"/>
  <c r="AG84" i="101" a="1"/>
  <c r="AG84" i="101" s="1"/>
  <c r="AF84" i="101" a="1"/>
  <c r="AF84" i="101" s="1"/>
  <c r="AE84" i="101" a="1"/>
  <c r="AE84" i="101" s="1"/>
  <c r="AD84" i="101" a="1"/>
  <c r="AD84" i="101" s="1"/>
  <c r="AC84" i="101" a="1"/>
  <c r="AC84" i="101" s="1"/>
  <c r="AB84" i="101" a="1"/>
  <c r="AB84" i="101" s="1"/>
  <c r="AA84" i="101" a="1"/>
  <c r="AA84" i="101" s="1"/>
  <c r="Z84" i="101" a="1"/>
  <c r="Z84" i="101" s="1"/>
  <c r="Y84" i="101" a="1"/>
  <c r="Y84" i="101" s="1"/>
  <c r="X84" i="101" a="1"/>
  <c r="X84" i="101" s="1"/>
  <c r="W84" i="101" a="1"/>
  <c r="W84" i="101" s="1"/>
  <c r="V84" i="101" a="1"/>
  <c r="V84" i="101" s="1"/>
  <c r="U84" i="101" a="1"/>
  <c r="U84" i="101" s="1"/>
  <c r="T84" i="101" a="1"/>
  <c r="T84" i="101" s="1"/>
  <c r="S84" i="101" a="1"/>
  <c r="S84" i="101" s="1"/>
  <c r="R84" i="101" a="1"/>
  <c r="R84" i="101" s="1"/>
  <c r="Q84" i="101" a="1"/>
  <c r="Q84" i="101" s="1"/>
  <c r="P84" i="101" a="1"/>
  <c r="P84" i="101" s="1"/>
  <c r="O84" i="101" a="1"/>
  <c r="O84" i="101" s="1"/>
  <c r="N84" i="101" a="1"/>
  <c r="N84" i="101" s="1"/>
  <c r="M84" i="101" a="1"/>
  <c r="M84" i="101" s="1"/>
  <c r="L84" i="101" a="1"/>
  <c r="L84" i="101" s="1"/>
  <c r="K84" i="101" a="1"/>
  <c r="K84" i="101" s="1"/>
  <c r="J84" i="101" a="1"/>
  <c r="J84" i="101" s="1"/>
  <c r="I84" i="101" a="1"/>
  <c r="I84" i="101" s="1"/>
  <c r="H84" i="101" a="1"/>
  <c r="H84" i="101" s="1"/>
  <c r="G84" i="101" a="1"/>
  <c r="G84" i="101" s="1"/>
  <c r="F84" i="101" a="1"/>
  <c r="F84" i="101" s="1"/>
  <c r="E84" i="101" a="1"/>
  <c r="E84" i="101" s="1"/>
  <c r="D84" i="101" a="1"/>
  <c r="D84" i="101" s="1"/>
  <c r="BV83" i="101" a="1"/>
  <c r="BV83" i="101" s="1"/>
  <c r="BU83" i="101" a="1"/>
  <c r="BU83" i="101" s="1"/>
  <c r="BT83" i="101" a="1"/>
  <c r="BT83" i="101" s="1"/>
  <c r="BS83" i="101" a="1"/>
  <c r="BS83" i="101" s="1"/>
  <c r="BR83" i="101" a="1"/>
  <c r="BR83" i="101" s="1"/>
  <c r="BQ83" i="101" a="1"/>
  <c r="BQ83" i="101" s="1"/>
  <c r="BP83" i="101" a="1"/>
  <c r="BP83" i="101" s="1"/>
  <c r="BO83" i="101" a="1"/>
  <c r="BO83" i="101" s="1"/>
  <c r="BN83" i="101" a="1"/>
  <c r="BN83" i="101" s="1"/>
  <c r="BM83" i="101" a="1"/>
  <c r="BM83" i="101" s="1"/>
  <c r="BL83" i="101" a="1"/>
  <c r="BL83" i="101" s="1"/>
  <c r="BK83" i="101" a="1"/>
  <c r="BK83" i="101" s="1"/>
  <c r="BJ83" i="101" a="1"/>
  <c r="BJ83" i="101" s="1"/>
  <c r="BI83" i="101" a="1"/>
  <c r="BI83" i="101" s="1"/>
  <c r="BH83" i="101" a="1"/>
  <c r="BH83" i="101" s="1"/>
  <c r="BG83" i="101" a="1"/>
  <c r="BG83" i="101" s="1"/>
  <c r="BF83" i="101" a="1"/>
  <c r="BF83" i="101" s="1"/>
  <c r="BE83" i="101" a="1"/>
  <c r="BE83" i="101" s="1"/>
  <c r="BD83" i="101" a="1"/>
  <c r="BD83" i="101" s="1"/>
  <c r="BC83" i="101" a="1"/>
  <c r="BC83" i="101" s="1"/>
  <c r="BB83" i="101" a="1"/>
  <c r="BB83" i="101" s="1"/>
  <c r="BA83" i="101" a="1"/>
  <c r="BA83" i="101" s="1"/>
  <c r="AZ83" i="101" a="1"/>
  <c r="AZ83" i="101" s="1"/>
  <c r="AY83" i="101" a="1"/>
  <c r="AY83" i="101" s="1"/>
  <c r="AX83" i="101" a="1"/>
  <c r="AX83" i="101" s="1"/>
  <c r="AW83" i="101" a="1"/>
  <c r="AW83" i="101" s="1"/>
  <c r="AV83" i="101" a="1"/>
  <c r="AV83" i="101" s="1"/>
  <c r="AU83" i="101" a="1"/>
  <c r="AU83" i="101" s="1"/>
  <c r="AT83" i="101" a="1"/>
  <c r="AT83" i="101" s="1"/>
  <c r="AS83" i="101" a="1"/>
  <c r="AS83" i="101" s="1"/>
  <c r="AR83" i="101" a="1"/>
  <c r="AR83" i="101" s="1"/>
  <c r="AQ83" i="101" a="1"/>
  <c r="AQ83" i="101" s="1"/>
  <c r="AP83" i="101" a="1"/>
  <c r="AP83" i="101" s="1"/>
  <c r="AO83" i="101" a="1"/>
  <c r="AO83" i="101" s="1"/>
  <c r="AN83" i="101" a="1"/>
  <c r="AN83" i="101" s="1"/>
  <c r="AM83" i="101" a="1"/>
  <c r="AM83" i="101" s="1"/>
  <c r="AL83" i="101" a="1"/>
  <c r="AL83" i="101" s="1"/>
  <c r="AK83" i="101" a="1"/>
  <c r="AK83" i="101" s="1"/>
  <c r="AJ83" i="101" a="1"/>
  <c r="AJ83" i="101" s="1"/>
  <c r="AI83" i="101" a="1"/>
  <c r="AI83" i="101" s="1"/>
  <c r="AH83" i="101" a="1"/>
  <c r="AH83" i="101" s="1"/>
  <c r="AG83" i="101" a="1"/>
  <c r="AG83" i="101" s="1"/>
  <c r="AF83" i="101" a="1"/>
  <c r="AF83" i="101" s="1"/>
  <c r="AE83" i="101" a="1"/>
  <c r="AE83" i="101" s="1"/>
  <c r="AD83" i="101" a="1"/>
  <c r="AD83" i="101" s="1"/>
  <c r="AC83" i="101" a="1"/>
  <c r="AC83" i="101" s="1"/>
  <c r="AB83" i="101" a="1"/>
  <c r="AB83" i="101" s="1"/>
  <c r="AA83" i="101" a="1"/>
  <c r="AA83" i="101" s="1"/>
  <c r="Z83" i="101" a="1"/>
  <c r="Z83" i="101" s="1"/>
  <c r="Y83" i="101" a="1"/>
  <c r="Y83" i="101" s="1"/>
  <c r="X83" i="101" a="1"/>
  <c r="X83" i="101" s="1"/>
  <c r="W83" i="101" a="1"/>
  <c r="W83" i="101" s="1"/>
  <c r="V83" i="101" a="1"/>
  <c r="V83" i="101" s="1"/>
  <c r="U83" i="101" a="1"/>
  <c r="U83" i="101" s="1"/>
  <c r="T83" i="101" a="1"/>
  <c r="T83" i="101" s="1"/>
  <c r="S83" i="101" a="1"/>
  <c r="S83" i="101" s="1"/>
  <c r="R83" i="101" a="1"/>
  <c r="R83" i="101" s="1"/>
  <c r="Q83" i="101" a="1"/>
  <c r="Q83" i="101" s="1"/>
  <c r="P83" i="101" a="1"/>
  <c r="P83" i="101" s="1"/>
  <c r="O83" i="101" a="1"/>
  <c r="O83" i="101" s="1"/>
  <c r="N83" i="101" a="1"/>
  <c r="N83" i="101" s="1"/>
  <c r="M83" i="101" a="1"/>
  <c r="M83" i="101" s="1"/>
  <c r="L83" i="101" a="1"/>
  <c r="L83" i="101" s="1"/>
  <c r="K83" i="101" a="1"/>
  <c r="K83" i="101" s="1"/>
  <c r="J83" i="101" a="1"/>
  <c r="J83" i="101" s="1"/>
  <c r="I83" i="101" a="1"/>
  <c r="I83" i="101" s="1"/>
  <c r="H83" i="101" a="1"/>
  <c r="H83" i="101" s="1"/>
  <c r="G83" i="101" a="1"/>
  <c r="G83" i="101" s="1"/>
  <c r="F83" i="101" a="1"/>
  <c r="F83" i="101" s="1"/>
  <c r="E83" i="101" a="1"/>
  <c r="E83" i="101" s="1"/>
  <c r="D83" i="101" a="1"/>
  <c r="D83" i="101" s="1"/>
  <c r="BV82" i="101" a="1"/>
  <c r="BV82" i="101" s="1"/>
  <c r="BU82" i="101" a="1"/>
  <c r="BU82" i="101" s="1"/>
  <c r="BT82" i="101" a="1"/>
  <c r="BT82" i="101" s="1"/>
  <c r="BS82" i="101" a="1"/>
  <c r="BS82" i="101" s="1"/>
  <c r="BR82" i="101" a="1"/>
  <c r="BR82" i="101" s="1"/>
  <c r="BQ82" i="101" a="1"/>
  <c r="BQ82" i="101" s="1"/>
  <c r="BP82" i="101" a="1"/>
  <c r="BP82" i="101" s="1"/>
  <c r="BO82" i="101" a="1"/>
  <c r="BO82" i="101" s="1"/>
  <c r="BN82" i="101" a="1"/>
  <c r="BN82" i="101" s="1"/>
  <c r="BM82" i="101" a="1"/>
  <c r="BM82" i="101" s="1"/>
  <c r="BL82" i="101" a="1"/>
  <c r="BL82" i="101" s="1"/>
  <c r="BK82" i="101" a="1"/>
  <c r="BK82" i="101" s="1"/>
  <c r="BJ82" i="101" a="1"/>
  <c r="BJ82" i="101" s="1"/>
  <c r="BI82" i="101" a="1"/>
  <c r="BI82" i="101" s="1"/>
  <c r="BH82" i="101" a="1"/>
  <c r="BH82" i="101" s="1"/>
  <c r="BG82" i="101" a="1"/>
  <c r="BG82" i="101" s="1"/>
  <c r="BF82" i="101" a="1"/>
  <c r="BF82" i="101" s="1"/>
  <c r="BE82" i="101" a="1"/>
  <c r="BE82" i="101" s="1"/>
  <c r="BD82" i="101" a="1"/>
  <c r="BD82" i="101" s="1"/>
  <c r="BC82" i="101" a="1"/>
  <c r="BC82" i="101" s="1"/>
  <c r="BB82" i="101" a="1"/>
  <c r="BB82" i="101" s="1"/>
  <c r="BA82" i="101" a="1"/>
  <c r="BA82" i="101" s="1"/>
  <c r="AZ82" i="101" a="1"/>
  <c r="AZ82" i="101" s="1"/>
  <c r="AY82" i="101" a="1"/>
  <c r="AY82" i="101" s="1"/>
  <c r="AX82" i="101" a="1"/>
  <c r="AX82" i="101" s="1"/>
  <c r="AW82" i="101" a="1"/>
  <c r="AW82" i="101" s="1"/>
  <c r="AV82" i="101" a="1"/>
  <c r="AV82" i="101" s="1"/>
  <c r="AU82" i="101" a="1"/>
  <c r="AU82" i="101" s="1"/>
  <c r="AT82" i="101" a="1"/>
  <c r="AT82" i="101" s="1"/>
  <c r="AS82" i="101" a="1"/>
  <c r="AS82" i="101" s="1"/>
  <c r="AR82" i="101" a="1"/>
  <c r="AR82" i="101" s="1"/>
  <c r="AQ82" i="101" a="1"/>
  <c r="AQ82" i="101" s="1"/>
  <c r="AP82" i="101" a="1"/>
  <c r="AP82" i="101" s="1"/>
  <c r="AO82" i="101" a="1"/>
  <c r="AO82" i="101" s="1"/>
  <c r="AN82" i="101" a="1"/>
  <c r="AN82" i="101" s="1"/>
  <c r="AM82" i="101" a="1"/>
  <c r="AM82" i="101" s="1"/>
  <c r="AL82" i="101" a="1"/>
  <c r="AL82" i="101" s="1"/>
  <c r="AK82" i="101" a="1"/>
  <c r="AK82" i="101" s="1"/>
  <c r="AJ82" i="101" a="1"/>
  <c r="AJ82" i="101" s="1"/>
  <c r="AI82" i="101" a="1"/>
  <c r="AI82" i="101" s="1"/>
  <c r="AH82" i="101" a="1"/>
  <c r="AH82" i="101" s="1"/>
  <c r="AG82" i="101" a="1"/>
  <c r="AG82" i="101" s="1"/>
  <c r="AF82" i="101" a="1"/>
  <c r="AF82" i="101" s="1"/>
  <c r="AE82" i="101" a="1"/>
  <c r="AE82" i="101" s="1"/>
  <c r="AD82" i="101" a="1"/>
  <c r="AD82" i="101" s="1"/>
  <c r="AC82" i="101" a="1"/>
  <c r="AC82" i="101" s="1"/>
  <c r="AB82" i="101" a="1"/>
  <c r="AB82" i="101" s="1"/>
  <c r="AA82" i="101" a="1"/>
  <c r="AA82" i="101" s="1"/>
  <c r="Z82" i="101" a="1"/>
  <c r="Z82" i="101" s="1"/>
  <c r="Y82" i="101" a="1"/>
  <c r="Y82" i="101" s="1"/>
  <c r="X82" i="101" a="1"/>
  <c r="X82" i="101" s="1"/>
  <c r="W82" i="101" a="1"/>
  <c r="W82" i="101" s="1"/>
  <c r="V82" i="101" a="1"/>
  <c r="V82" i="101" s="1"/>
  <c r="U82" i="101" a="1"/>
  <c r="U82" i="101" s="1"/>
  <c r="T82" i="101" a="1"/>
  <c r="T82" i="101" s="1"/>
  <c r="S82" i="101" a="1"/>
  <c r="S82" i="101" s="1"/>
  <c r="R82" i="101" a="1"/>
  <c r="R82" i="101" s="1"/>
  <c r="Q82" i="101" a="1"/>
  <c r="Q82" i="101" s="1"/>
  <c r="P82" i="101" a="1"/>
  <c r="P82" i="101" s="1"/>
  <c r="O82" i="101" a="1"/>
  <c r="O82" i="101" s="1"/>
  <c r="N82" i="101" a="1"/>
  <c r="N82" i="101" s="1"/>
  <c r="M82" i="101" a="1"/>
  <c r="M82" i="101" s="1"/>
  <c r="L82" i="101" a="1"/>
  <c r="L82" i="101" s="1"/>
  <c r="K82" i="101" a="1"/>
  <c r="K82" i="101" s="1"/>
  <c r="J82" i="101" a="1"/>
  <c r="J82" i="101" s="1"/>
  <c r="I82" i="101" a="1"/>
  <c r="I82" i="101" s="1"/>
  <c r="H82" i="101" a="1"/>
  <c r="H82" i="101" s="1"/>
  <c r="G82" i="101" a="1"/>
  <c r="G82" i="101" s="1"/>
  <c r="F82" i="101" a="1"/>
  <c r="F82" i="101" s="1"/>
  <c r="E82" i="101" a="1"/>
  <c r="E82" i="101" s="1"/>
  <c r="D82" i="101" a="1"/>
  <c r="D82" i="101" s="1"/>
  <c r="BV81" i="101" a="1"/>
  <c r="BV81" i="101" s="1"/>
  <c r="BU81" i="101" a="1"/>
  <c r="BU81" i="101" s="1"/>
  <c r="BT81" i="101" a="1"/>
  <c r="BT81" i="101" s="1"/>
  <c r="BS81" i="101" a="1"/>
  <c r="BS81" i="101" s="1"/>
  <c r="BR81" i="101" a="1"/>
  <c r="BR81" i="101" s="1"/>
  <c r="BQ81" i="101" a="1"/>
  <c r="BQ81" i="101" s="1"/>
  <c r="BP81" i="101" a="1"/>
  <c r="BP81" i="101" s="1"/>
  <c r="BO81" i="101" a="1"/>
  <c r="BO81" i="101" s="1"/>
  <c r="BN81" i="101" a="1"/>
  <c r="BN81" i="101" s="1"/>
  <c r="BM81" i="101" a="1"/>
  <c r="BM81" i="101" s="1"/>
  <c r="BL81" i="101" a="1"/>
  <c r="BL81" i="101" s="1"/>
  <c r="BK81" i="101" a="1"/>
  <c r="BK81" i="101" s="1"/>
  <c r="BJ81" i="101" a="1"/>
  <c r="BJ81" i="101" s="1"/>
  <c r="BI81" i="101" a="1"/>
  <c r="BI81" i="101" s="1"/>
  <c r="BH81" i="101" a="1"/>
  <c r="BH81" i="101" s="1"/>
  <c r="BG81" i="101" a="1"/>
  <c r="BG81" i="101" s="1"/>
  <c r="BF81" i="101" a="1"/>
  <c r="BF81" i="101" s="1"/>
  <c r="BE81" i="101" a="1"/>
  <c r="BE81" i="101" s="1"/>
  <c r="BD81" i="101" a="1"/>
  <c r="BD81" i="101" s="1"/>
  <c r="BC81" i="101" a="1"/>
  <c r="BC81" i="101" s="1"/>
  <c r="BB81" i="101" a="1"/>
  <c r="BB81" i="101" s="1"/>
  <c r="BA81" i="101" a="1"/>
  <c r="BA81" i="101" s="1"/>
  <c r="AZ81" i="101" a="1"/>
  <c r="AZ81" i="101" s="1"/>
  <c r="AY81" i="101" a="1"/>
  <c r="AY81" i="101" s="1"/>
  <c r="AX81" i="101" a="1"/>
  <c r="AX81" i="101" s="1"/>
  <c r="AW81" i="101" a="1"/>
  <c r="AW81" i="101" s="1"/>
  <c r="AV81" i="101" a="1"/>
  <c r="AV81" i="101" s="1"/>
  <c r="AU81" i="101" a="1"/>
  <c r="AU81" i="101" s="1"/>
  <c r="AT81" i="101" a="1"/>
  <c r="AT81" i="101" s="1"/>
  <c r="AS81" i="101" a="1"/>
  <c r="AS81" i="101" s="1"/>
  <c r="AR81" i="101" a="1"/>
  <c r="AR81" i="101" s="1"/>
  <c r="AQ81" i="101" a="1"/>
  <c r="AQ81" i="101" s="1"/>
  <c r="AP81" i="101" a="1"/>
  <c r="AP81" i="101" s="1"/>
  <c r="AO81" i="101" a="1"/>
  <c r="AO81" i="101" s="1"/>
  <c r="AN81" i="101" a="1"/>
  <c r="AN81" i="101" s="1"/>
  <c r="AM81" i="101" a="1"/>
  <c r="AM81" i="101" s="1"/>
  <c r="AL81" i="101" a="1"/>
  <c r="AL81" i="101" s="1"/>
  <c r="AK81" i="101" a="1"/>
  <c r="AK81" i="101" s="1"/>
  <c r="AJ81" i="101" a="1"/>
  <c r="AJ81" i="101" s="1"/>
  <c r="AI81" i="101" a="1"/>
  <c r="AI81" i="101" s="1"/>
  <c r="AH81" i="101" a="1"/>
  <c r="AH81" i="101" s="1"/>
  <c r="AG81" i="101" a="1"/>
  <c r="AG81" i="101" s="1"/>
  <c r="AF81" i="101" a="1"/>
  <c r="AF81" i="101" s="1"/>
  <c r="AE81" i="101" a="1"/>
  <c r="AE81" i="101" s="1"/>
  <c r="AD81" i="101" a="1"/>
  <c r="AD81" i="101" s="1"/>
  <c r="AC81" i="101" a="1"/>
  <c r="AC81" i="101" s="1"/>
  <c r="AB81" i="101" a="1"/>
  <c r="AB81" i="101" s="1"/>
  <c r="AA81" i="101" a="1"/>
  <c r="AA81" i="101" s="1"/>
  <c r="Z81" i="101" a="1"/>
  <c r="Z81" i="101" s="1"/>
  <c r="Y81" i="101" a="1"/>
  <c r="Y81" i="101" s="1"/>
  <c r="X81" i="101" a="1"/>
  <c r="X81" i="101" s="1"/>
  <c r="W81" i="101" a="1"/>
  <c r="W81" i="101" s="1"/>
  <c r="V81" i="101" a="1"/>
  <c r="V81" i="101" s="1"/>
  <c r="U81" i="101" a="1"/>
  <c r="U81" i="101" s="1"/>
  <c r="T81" i="101" a="1"/>
  <c r="T81" i="101" s="1"/>
  <c r="S81" i="101" a="1"/>
  <c r="S81" i="101" s="1"/>
  <c r="R81" i="101" a="1"/>
  <c r="R81" i="101" s="1"/>
  <c r="Q81" i="101" a="1"/>
  <c r="Q81" i="101" s="1"/>
  <c r="P81" i="101" a="1"/>
  <c r="P81" i="101" s="1"/>
  <c r="O81" i="101" a="1"/>
  <c r="O81" i="101" s="1"/>
  <c r="N81" i="101" a="1"/>
  <c r="N81" i="101" s="1"/>
  <c r="M81" i="101" a="1"/>
  <c r="M81" i="101" s="1"/>
  <c r="L81" i="101" a="1"/>
  <c r="L81" i="101" s="1"/>
  <c r="K81" i="101" a="1"/>
  <c r="K81" i="101" s="1"/>
  <c r="J81" i="101" a="1"/>
  <c r="J81" i="101" s="1"/>
  <c r="I81" i="101" a="1"/>
  <c r="I81" i="101" s="1"/>
  <c r="H81" i="101" a="1"/>
  <c r="H81" i="101" s="1"/>
  <c r="G81" i="101" a="1"/>
  <c r="G81" i="101" s="1"/>
  <c r="F81" i="101" a="1"/>
  <c r="F81" i="101" s="1"/>
  <c r="E81" i="101" a="1"/>
  <c r="E81" i="101" s="1"/>
  <c r="D81" i="101" a="1"/>
  <c r="D81" i="101" s="1"/>
  <c r="BV80" i="101" a="1"/>
  <c r="BV80" i="101" s="1"/>
  <c r="BU80" i="101" a="1"/>
  <c r="BU80" i="101" s="1"/>
  <c r="BT80" i="101" a="1"/>
  <c r="BT80" i="101" s="1"/>
  <c r="BS80" i="101" a="1"/>
  <c r="BS80" i="101" s="1"/>
  <c r="BR80" i="101" a="1"/>
  <c r="BR80" i="101" s="1"/>
  <c r="BQ80" i="101" a="1"/>
  <c r="BQ80" i="101" s="1"/>
  <c r="BP80" i="101" a="1"/>
  <c r="BP80" i="101" s="1"/>
  <c r="BO80" i="101" a="1"/>
  <c r="BO80" i="101" s="1"/>
  <c r="BN80" i="101" a="1"/>
  <c r="BN80" i="101" s="1"/>
  <c r="BM80" i="101" a="1"/>
  <c r="BM80" i="101" s="1"/>
  <c r="BL80" i="101" a="1"/>
  <c r="BL80" i="101" s="1"/>
  <c r="BK80" i="101" a="1"/>
  <c r="BK80" i="101" s="1"/>
  <c r="BJ80" i="101" a="1"/>
  <c r="BJ80" i="101" s="1"/>
  <c r="BI80" i="101" a="1"/>
  <c r="BI80" i="101" s="1"/>
  <c r="BH80" i="101" a="1"/>
  <c r="BH80" i="101" s="1"/>
  <c r="BG80" i="101" a="1"/>
  <c r="BG80" i="101" s="1"/>
  <c r="BF80" i="101" a="1"/>
  <c r="BF80" i="101" s="1"/>
  <c r="BE80" i="101" a="1"/>
  <c r="BE80" i="101" s="1"/>
  <c r="BD80" i="101" a="1"/>
  <c r="BD80" i="101" s="1"/>
  <c r="BC80" i="101" a="1"/>
  <c r="BC80" i="101" s="1"/>
  <c r="BB80" i="101" a="1"/>
  <c r="BB80" i="101" s="1"/>
  <c r="BA80" i="101" a="1"/>
  <c r="BA80" i="101" s="1"/>
  <c r="AZ80" i="101" a="1"/>
  <c r="AZ80" i="101" s="1"/>
  <c r="AY80" i="101" a="1"/>
  <c r="AY80" i="101" s="1"/>
  <c r="AX80" i="101" a="1"/>
  <c r="AX80" i="101" s="1"/>
  <c r="AW80" i="101" a="1"/>
  <c r="AW80" i="101" s="1"/>
  <c r="AV80" i="101" a="1"/>
  <c r="AV80" i="101" s="1"/>
  <c r="AU80" i="101" a="1"/>
  <c r="AU80" i="101" s="1"/>
  <c r="AT80" i="101" a="1"/>
  <c r="AT80" i="101" s="1"/>
  <c r="AS80" i="101" a="1"/>
  <c r="AS80" i="101" s="1"/>
  <c r="AR80" i="101" a="1"/>
  <c r="AR80" i="101" s="1"/>
  <c r="AQ80" i="101" a="1"/>
  <c r="AQ80" i="101" s="1"/>
  <c r="AP80" i="101" a="1"/>
  <c r="AP80" i="101" s="1"/>
  <c r="AO80" i="101" a="1"/>
  <c r="AO80" i="101" s="1"/>
  <c r="AN80" i="101" a="1"/>
  <c r="AN80" i="101" s="1"/>
  <c r="AM80" i="101" a="1"/>
  <c r="AM80" i="101" s="1"/>
  <c r="AL80" i="101" a="1"/>
  <c r="AL80" i="101" s="1"/>
  <c r="AK80" i="101" a="1"/>
  <c r="AK80" i="101" s="1"/>
  <c r="AJ80" i="101" a="1"/>
  <c r="AJ80" i="101" s="1"/>
  <c r="AI80" i="101" a="1"/>
  <c r="AI80" i="101" s="1"/>
  <c r="AH80" i="101" a="1"/>
  <c r="AH80" i="101" s="1"/>
  <c r="AG80" i="101" a="1"/>
  <c r="AG80" i="101" s="1"/>
  <c r="AF80" i="101" a="1"/>
  <c r="AF80" i="101" s="1"/>
  <c r="AE80" i="101" a="1"/>
  <c r="AE80" i="101" s="1"/>
  <c r="AD80" i="101" a="1"/>
  <c r="AD80" i="101" s="1"/>
  <c r="AC80" i="101" a="1"/>
  <c r="AC80" i="101" s="1"/>
  <c r="AB80" i="101" a="1"/>
  <c r="AB80" i="101" s="1"/>
  <c r="AA80" i="101" a="1"/>
  <c r="AA80" i="101" s="1"/>
  <c r="Z80" i="101" a="1"/>
  <c r="Z80" i="101" s="1"/>
  <c r="Y80" i="101" a="1"/>
  <c r="Y80" i="101" s="1"/>
  <c r="X80" i="101" a="1"/>
  <c r="X80" i="101" s="1"/>
  <c r="W80" i="101" a="1"/>
  <c r="W80" i="101" s="1"/>
  <c r="V80" i="101" a="1"/>
  <c r="V80" i="101" s="1"/>
  <c r="U80" i="101" a="1"/>
  <c r="U80" i="101" s="1"/>
  <c r="T80" i="101" a="1"/>
  <c r="T80" i="101" s="1"/>
  <c r="S80" i="101" a="1"/>
  <c r="S80" i="101" s="1"/>
  <c r="R80" i="101" a="1"/>
  <c r="R80" i="101" s="1"/>
  <c r="Q80" i="101" a="1"/>
  <c r="Q80" i="101" s="1"/>
  <c r="P80" i="101" a="1"/>
  <c r="P80" i="101" s="1"/>
  <c r="O80" i="101" a="1"/>
  <c r="O80" i="101" s="1"/>
  <c r="N80" i="101" a="1"/>
  <c r="N80" i="101" s="1"/>
  <c r="M80" i="101" a="1"/>
  <c r="M80" i="101" s="1"/>
  <c r="L80" i="101" a="1"/>
  <c r="L80" i="101" s="1"/>
  <c r="K80" i="101" a="1"/>
  <c r="K80" i="101" s="1"/>
  <c r="J80" i="101" a="1"/>
  <c r="J80" i="101" s="1"/>
  <c r="I80" i="101" a="1"/>
  <c r="I80" i="101" s="1"/>
  <c r="H80" i="101" a="1"/>
  <c r="H80" i="101" s="1"/>
  <c r="G80" i="101" a="1"/>
  <c r="G80" i="101" s="1"/>
  <c r="F80" i="101" a="1"/>
  <c r="F80" i="101" s="1"/>
  <c r="E80" i="101" a="1"/>
  <c r="E80" i="101" s="1"/>
  <c r="D80" i="101" a="1"/>
  <c r="D80" i="101" s="1"/>
  <c r="BV79" i="101" a="1"/>
  <c r="BV79" i="101" s="1"/>
  <c r="BU79" i="101" a="1"/>
  <c r="BU79" i="101" s="1"/>
  <c r="BT79" i="101" a="1"/>
  <c r="BT79" i="101" s="1"/>
  <c r="BS79" i="101" a="1"/>
  <c r="BS79" i="101" s="1"/>
  <c r="BR79" i="101" a="1"/>
  <c r="BR79" i="101" s="1"/>
  <c r="BQ79" i="101" a="1"/>
  <c r="BQ79" i="101" s="1"/>
  <c r="BP79" i="101" a="1"/>
  <c r="BP79" i="101" s="1"/>
  <c r="BO79" i="101" a="1"/>
  <c r="BO79" i="101" s="1"/>
  <c r="BN79" i="101" a="1"/>
  <c r="BN79" i="101" s="1"/>
  <c r="BM79" i="101" a="1"/>
  <c r="BM79" i="101" s="1"/>
  <c r="BL79" i="101" a="1"/>
  <c r="BL79" i="101" s="1"/>
  <c r="BK79" i="101" a="1"/>
  <c r="BK79" i="101" s="1"/>
  <c r="BJ79" i="101" a="1"/>
  <c r="BJ79" i="101" s="1"/>
  <c r="BI79" i="101" a="1"/>
  <c r="BI79" i="101" s="1"/>
  <c r="BH79" i="101" a="1"/>
  <c r="BH79" i="101" s="1"/>
  <c r="BG79" i="101" a="1"/>
  <c r="BG79" i="101" s="1"/>
  <c r="BF79" i="101" a="1"/>
  <c r="BF79" i="101" s="1"/>
  <c r="BE79" i="101" a="1"/>
  <c r="BE79" i="101" s="1"/>
  <c r="BD79" i="101" a="1"/>
  <c r="BD79" i="101" s="1"/>
  <c r="BC79" i="101" a="1"/>
  <c r="BC79" i="101" s="1"/>
  <c r="BB79" i="101" a="1"/>
  <c r="BB79" i="101" s="1"/>
  <c r="BA79" i="101" a="1"/>
  <c r="BA79" i="101" s="1"/>
  <c r="AZ79" i="101" a="1"/>
  <c r="AZ79" i="101" s="1"/>
  <c r="AY79" i="101" a="1"/>
  <c r="AY79" i="101" s="1"/>
  <c r="AX79" i="101" a="1"/>
  <c r="AX79" i="101" s="1"/>
  <c r="AW79" i="101" a="1"/>
  <c r="AW79" i="101" s="1"/>
  <c r="AV79" i="101" a="1"/>
  <c r="AV79" i="101" s="1"/>
  <c r="AU79" i="101" a="1"/>
  <c r="AU79" i="101" s="1"/>
  <c r="AT79" i="101" a="1"/>
  <c r="AT79" i="101" s="1"/>
  <c r="AS79" i="101" a="1"/>
  <c r="AS79" i="101" s="1"/>
  <c r="AR79" i="101" a="1"/>
  <c r="AR79" i="101" s="1"/>
  <c r="AQ79" i="101" a="1"/>
  <c r="AQ79" i="101" s="1"/>
  <c r="AP79" i="101" a="1"/>
  <c r="AP79" i="101" s="1"/>
  <c r="AO79" i="101" a="1"/>
  <c r="AO79" i="101" s="1"/>
  <c r="AN79" i="101" a="1"/>
  <c r="AN79" i="101" s="1"/>
  <c r="AM79" i="101" a="1"/>
  <c r="AM79" i="101" s="1"/>
  <c r="AL79" i="101" a="1"/>
  <c r="AL79" i="101" s="1"/>
  <c r="AK79" i="101" a="1"/>
  <c r="AK79" i="101" s="1"/>
  <c r="AJ79" i="101" a="1"/>
  <c r="AJ79" i="101" s="1"/>
  <c r="AI79" i="101" a="1"/>
  <c r="AI79" i="101" s="1"/>
  <c r="AH79" i="101" a="1"/>
  <c r="AH79" i="101" s="1"/>
  <c r="AG79" i="101" a="1"/>
  <c r="AG79" i="101" s="1"/>
  <c r="AF79" i="101" a="1"/>
  <c r="AF79" i="101" s="1"/>
  <c r="AE79" i="101" a="1"/>
  <c r="AE79" i="101" s="1"/>
  <c r="AD79" i="101" a="1"/>
  <c r="AD79" i="101" s="1"/>
  <c r="AC79" i="101" a="1"/>
  <c r="AC79" i="101" s="1"/>
  <c r="AB79" i="101" a="1"/>
  <c r="AB79" i="101" s="1"/>
  <c r="AA79" i="101" a="1"/>
  <c r="AA79" i="101" s="1"/>
  <c r="Z79" i="101" a="1"/>
  <c r="Z79" i="101" s="1"/>
  <c r="Y79" i="101" a="1"/>
  <c r="Y79" i="101" s="1"/>
  <c r="X79" i="101" a="1"/>
  <c r="X79" i="101" s="1"/>
  <c r="W79" i="101" a="1"/>
  <c r="W79" i="101" s="1"/>
  <c r="V79" i="101" a="1"/>
  <c r="V79" i="101" s="1"/>
  <c r="U79" i="101" a="1"/>
  <c r="U79" i="101" s="1"/>
  <c r="T79" i="101" a="1"/>
  <c r="T79" i="101" s="1"/>
  <c r="S79" i="101" a="1"/>
  <c r="S79" i="101" s="1"/>
  <c r="R79" i="101" a="1"/>
  <c r="R79" i="101" s="1"/>
  <c r="Q79" i="101" a="1"/>
  <c r="Q79" i="101" s="1"/>
  <c r="P79" i="101" a="1"/>
  <c r="P79" i="101" s="1"/>
  <c r="O79" i="101" a="1"/>
  <c r="O79" i="101" s="1"/>
  <c r="N79" i="101" a="1"/>
  <c r="N79" i="101" s="1"/>
  <c r="M79" i="101" a="1"/>
  <c r="M79" i="101" s="1"/>
  <c r="L79" i="101" a="1"/>
  <c r="L79" i="101" s="1"/>
  <c r="K79" i="101" a="1"/>
  <c r="K79" i="101" s="1"/>
  <c r="J79" i="101" a="1"/>
  <c r="J79" i="101" s="1"/>
  <c r="I79" i="101" a="1"/>
  <c r="I79" i="101" s="1"/>
  <c r="H79" i="101" a="1"/>
  <c r="H79" i="101" s="1"/>
  <c r="G79" i="101" a="1"/>
  <c r="G79" i="101" s="1"/>
  <c r="F79" i="101" a="1"/>
  <c r="F79" i="101" s="1"/>
  <c r="E79" i="101" a="1"/>
  <c r="E79" i="101" s="1"/>
  <c r="D79" i="101" a="1"/>
  <c r="D79" i="101" s="1"/>
  <c r="BV75" i="101" a="1"/>
  <c r="BV75" i="101" s="1"/>
  <c r="BU75" i="101" a="1"/>
  <c r="BU75" i="101" s="1"/>
  <c r="BT75" i="101" a="1"/>
  <c r="BT75" i="101" s="1"/>
  <c r="BS75" i="101" a="1"/>
  <c r="BS75" i="101" s="1"/>
  <c r="BR75" i="101" a="1"/>
  <c r="BR75" i="101" s="1"/>
  <c r="BQ75" i="101" a="1"/>
  <c r="BQ75" i="101" s="1"/>
  <c r="BP75" i="101" a="1"/>
  <c r="BP75" i="101" s="1"/>
  <c r="BO75" i="101" a="1"/>
  <c r="BO75" i="101" s="1"/>
  <c r="BN75" i="101" a="1"/>
  <c r="BN75" i="101" s="1"/>
  <c r="BM75" i="101" a="1"/>
  <c r="BM75" i="101" s="1"/>
  <c r="BL75" i="101" a="1"/>
  <c r="BL75" i="101" s="1"/>
  <c r="BK75" i="101" a="1"/>
  <c r="BK75" i="101" s="1"/>
  <c r="BJ75" i="101" a="1"/>
  <c r="BJ75" i="101" s="1"/>
  <c r="BI75" i="101" a="1"/>
  <c r="BI75" i="101" s="1"/>
  <c r="BH75" i="101" a="1"/>
  <c r="BH75" i="101" s="1"/>
  <c r="BG75" i="101" a="1"/>
  <c r="BG75" i="101" s="1"/>
  <c r="BF75" i="101" a="1"/>
  <c r="BF75" i="101" s="1"/>
  <c r="BE75" i="101" a="1"/>
  <c r="BE75" i="101" s="1"/>
  <c r="BD75" i="101" a="1"/>
  <c r="BD75" i="101" s="1"/>
  <c r="BC75" i="101" a="1"/>
  <c r="BC75" i="101" s="1"/>
  <c r="BB75" i="101" a="1"/>
  <c r="BB75" i="101" s="1"/>
  <c r="BA75" i="101" a="1"/>
  <c r="BA75" i="101" s="1"/>
  <c r="AZ75" i="101" a="1"/>
  <c r="AZ75" i="101" s="1"/>
  <c r="AY75" i="101" a="1"/>
  <c r="AY75" i="101" s="1"/>
  <c r="AX75" i="101" a="1"/>
  <c r="AX75" i="101" s="1"/>
  <c r="AW75" i="101" a="1"/>
  <c r="AW75" i="101" s="1"/>
  <c r="AV75" i="101" a="1"/>
  <c r="AV75" i="101" s="1"/>
  <c r="AU75" i="101" a="1"/>
  <c r="AU75" i="101" s="1"/>
  <c r="AT75" i="101" a="1"/>
  <c r="AT75" i="101" s="1"/>
  <c r="AS75" i="101" a="1"/>
  <c r="AS75" i="101" s="1"/>
  <c r="AR75" i="101" a="1"/>
  <c r="AR75" i="101" s="1"/>
  <c r="AQ75" i="101" a="1"/>
  <c r="AQ75" i="101" s="1"/>
  <c r="AP75" i="101" a="1"/>
  <c r="AP75" i="101" s="1"/>
  <c r="AO75" i="101" a="1"/>
  <c r="AO75" i="101" s="1"/>
  <c r="AN75" i="101" a="1"/>
  <c r="AN75" i="101" s="1"/>
  <c r="AM75" i="101" a="1"/>
  <c r="AM75" i="101" s="1"/>
  <c r="AL75" i="101" a="1"/>
  <c r="AL75" i="101" s="1"/>
  <c r="AK75" i="101" a="1"/>
  <c r="AK75" i="101" s="1"/>
  <c r="AJ75" i="101" a="1"/>
  <c r="AJ75" i="101" s="1"/>
  <c r="AI75" i="101" a="1"/>
  <c r="AI75" i="101" s="1"/>
  <c r="AH75" i="101" a="1"/>
  <c r="AH75" i="101" s="1"/>
  <c r="AG75" i="101" a="1"/>
  <c r="AG75" i="101" s="1"/>
  <c r="AF75" i="101" a="1"/>
  <c r="AF75" i="101" s="1"/>
  <c r="AE75" i="101" a="1"/>
  <c r="AE75" i="101" s="1"/>
  <c r="AD75" i="101" a="1"/>
  <c r="AD75" i="101" s="1"/>
  <c r="AC75" i="101" a="1"/>
  <c r="AC75" i="101" s="1"/>
  <c r="AB75" i="101" a="1"/>
  <c r="AB75" i="101" s="1"/>
  <c r="AA75" i="101" a="1"/>
  <c r="AA75" i="101" s="1"/>
  <c r="Z75" i="101" a="1"/>
  <c r="Z75" i="101" s="1"/>
  <c r="Y75" i="101" a="1"/>
  <c r="Y75" i="101" s="1"/>
  <c r="X75" i="101" a="1"/>
  <c r="X75" i="101" s="1"/>
  <c r="W75" i="101" a="1"/>
  <c r="W75" i="101" s="1"/>
  <c r="V75" i="101" a="1"/>
  <c r="V75" i="101" s="1"/>
  <c r="U75" i="101" a="1"/>
  <c r="U75" i="101" s="1"/>
  <c r="T75" i="101" a="1"/>
  <c r="T75" i="101" s="1"/>
  <c r="S75" i="101" a="1"/>
  <c r="S75" i="101" s="1"/>
  <c r="R75" i="101" a="1"/>
  <c r="R75" i="101" s="1"/>
  <c r="Q75" i="101" a="1"/>
  <c r="Q75" i="101" s="1"/>
  <c r="P75" i="101" a="1"/>
  <c r="P75" i="101" s="1"/>
  <c r="O75" i="101" a="1"/>
  <c r="O75" i="101" s="1"/>
  <c r="N75" i="101" a="1"/>
  <c r="N75" i="101" s="1"/>
  <c r="M75" i="101" a="1"/>
  <c r="M75" i="101" s="1"/>
  <c r="L75" i="101" a="1"/>
  <c r="L75" i="101" s="1"/>
  <c r="K75" i="101" a="1"/>
  <c r="K75" i="101" s="1"/>
  <c r="J75" i="101" a="1"/>
  <c r="J75" i="101" s="1"/>
  <c r="I75" i="101" a="1"/>
  <c r="I75" i="101" s="1"/>
  <c r="H75" i="101" a="1"/>
  <c r="H75" i="101" s="1"/>
  <c r="G75" i="101" a="1"/>
  <c r="G75" i="101" s="1"/>
  <c r="F75" i="101" a="1"/>
  <c r="F75" i="101" s="1"/>
  <c r="E75" i="101" a="1"/>
  <c r="E75" i="101" s="1"/>
  <c r="D75" i="101" a="1"/>
  <c r="D75" i="101" s="1"/>
  <c r="BV73" i="101" a="1"/>
  <c r="BV73" i="101" s="1"/>
  <c r="BU73" i="101" a="1"/>
  <c r="BU73" i="101" s="1"/>
  <c r="BT73" i="101" a="1"/>
  <c r="BT73" i="101" s="1"/>
  <c r="BS73" i="101" a="1"/>
  <c r="BS73" i="101" s="1"/>
  <c r="BR73" i="101" a="1"/>
  <c r="BR73" i="101" s="1"/>
  <c r="BQ73" i="101" a="1"/>
  <c r="BQ73" i="101" s="1"/>
  <c r="BP73" i="101" a="1"/>
  <c r="BP73" i="101" s="1"/>
  <c r="BO73" i="101" a="1"/>
  <c r="BO73" i="101" s="1"/>
  <c r="BN73" i="101" a="1"/>
  <c r="BN73" i="101" s="1"/>
  <c r="BM73" i="101" a="1"/>
  <c r="BM73" i="101" s="1"/>
  <c r="BL73" i="101" a="1"/>
  <c r="BL73" i="101" s="1"/>
  <c r="BK73" i="101" a="1"/>
  <c r="BK73" i="101" s="1"/>
  <c r="BJ73" i="101" a="1"/>
  <c r="BJ73" i="101" s="1"/>
  <c r="BI73" i="101" a="1"/>
  <c r="BI73" i="101" s="1"/>
  <c r="BH73" i="101" a="1"/>
  <c r="BH73" i="101" s="1"/>
  <c r="BG73" i="101" a="1"/>
  <c r="BG73" i="101" s="1"/>
  <c r="BF73" i="101" a="1"/>
  <c r="BF73" i="101" s="1"/>
  <c r="BE73" i="101" a="1"/>
  <c r="BE73" i="101" s="1"/>
  <c r="BD73" i="101" a="1"/>
  <c r="BD73" i="101" s="1"/>
  <c r="BC73" i="101" a="1"/>
  <c r="BC73" i="101" s="1"/>
  <c r="BB73" i="101" a="1"/>
  <c r="BB73" i="101" s="1"/>
  <c r="BA73" i="101" a="1"/>
  <c r="BA73" i="101" s="1"/>
  <c r="AZ73" i="101" a="1"/>
  <c r="AZ73" i="101" s="1"/>
  <c r="AY73" i="101" a="1"/>
  <c r="AY73" i="101" s="1"/>
  <c r="AX73" i="101" a="1"/>
  <c r="AX73" i="101" s="1"/>
  <c r="AW73" i="101" a="1"/>
  <c r="AW73" i="101" s="1"/>
  <c r="AV73" i="101" a="1"/>
  <c r="AV73" i="101" s="1"/>
  <c r="AU73" i="101" a="1"/>
  <c r="AU73" i="101" s="1"/>
  <c r="AT73" i="101" a="1"/>
  <c r="AT73" i="101" s="1"/>
  <c r="AS73" i="101" a="1"/>
  <c r="AS73" i="101" s="1"/>
  <c r="AR73" i="101" a="1"/>
  <c r="AR73" i="101" s="1"/>
  <c r="AQ73" i="101" a="1"/>
  <c r="AQ73" i="101" s="1"/>
  <c r="AP73" i="101" a="1"/>
  <c r="AP73" i="101" s="1"/>
  <c r="AO73" i="101" a="1"/>
  <c r="AO73" i="101" s="1"/>
  <c r="AN73" i="101" a="1"/>
  <c r="AN73" i="101" s="1"/>
  <c r="AM73" i="101" a="1"/>
  <c r="AM73" i="101" s="1"/>
  <c r="AL73" i="101" a="1"/>
  <c r="AL73" i="101" s="1"/>
  <c r="AK73" i="101" a="1"/>
  <c r="AK73" i="101" s="1"/>
  <c r="AJ73" i="101" a="1"/>
  <c r="AJ73" i="101" s="1"/>
  <c r="AI73" i="101" a="1"/>
  <c r="AI73" i="101" s="1"/>
  <c r="AH73" i="101" a="1"/>
  <c r="AH73" i="101" s="1"/>
  <c r="AG73" i="101" a="1"/>
  <c r="AG73" i="101" s="1"/>
  <c r="AF73" i="101" a="1"/>
  <c r="AF73" i="101" s="1"/>
  <c r="AE73" i="101" a="1"/>
  <c r="AE73" i="101" s="1"/>
  <c r="AD73" i="101" a="1"/>
  <c r="AD73" i="101" s="1"/>
  <c r="AC73" i="101" a="1"/>
  <c r="AC73" i="101" s="1"/>
  <c r="AB73" i="101" a="1"/>
  <c r="AB73" i="101" s="1"/>
  <c r="AA73" i="101" a="1"/>
  <c r="AA73" i="101" s="1"/>
  <c r="Z73" i="101" a="1"/>
  <c r="Z73" i="101" s="1"/>
  <c r="Y73" i="101" a="1"/>
  <c r="Y73" i="101" s="1"/>
  <c r="X73" i="101" a="1"/>
  <c r="X73" i="101" s="1"/>
  <c r="W73" i="101" a="1"/>
  <c r="W73" i="101" s="1"/>
  <c r="V73" i="101" a="1"/>
  <c r="V73" i="101" s="1"/>
  <c r="U73" i="101" a="1"/>
  <c r="U73" i="101" s="1"/>
  <c r="T73" i="101" a="1"/>
  <c r="T73" i="101" s="1"/>
  <c r="S73" i="101" a="1"/>
  <c r="S73" i="101" s="1"/>
  <c r="R73" i="101" a="1"/>
  <c r="R73" i="101" s="1"/>
  <c r="Q73" i="101" a="1"/>
  <c r="Q73" i="101" s="1"/>
  <c r="P73" i="101" a="1"/>
  <c r="P73" i="101" s="1"/>
  <c r="O73" i="101" a="1"/>
  <c r="O73" i="101" s="1"/>
  <c r="N73" i="101" a="1"/>
  <c r="N73" i="101" s="1"/>
  <c r="M73" i="101" a="1"/>
  <c r="M73" i="101" s="1"/>
  <c r="L73" i="101" a="1"/>
  <c r="L73" i="101" s="1"/>
  <c r="K73" i="101" a="1"/>
  <c r="K73" i="101" s="1"/>
  <c r="J73" i="101" a="1"/>
  <c r="J73" i="101" s="1"/>
  <c r="I73" i="101" a="1"/>
  <c r="I73" i="101" s="1"/>
  <c r="H73" i="101" a="1"/>
  <c r="H73" i="101" s="1"/>
  <c r="G73" i="101" a="1"/>
  <c r="G73" i="101" s="1"/>
  <c r="F73" i="101" a="1"/>
  <c r="F73" i="101" s="1"/>
  <c r="E73" i="101" a="1"/>
  <c r="E73" i="101" s="1"/>
  <c r="D73" i="101" a="1"/>
  <c r="D73" i="101" s="1"/>
  <c r="BV72" i="101" a="1"/>
  <c r="BV72" i="101" s="1"/>
  <c r="BU72" i="101" a="1"/>
  <c r="BU72" i="101" s="1"/>
  <c r="BT72" i="101" a="1"/>
  <c r="BT72" i="101" s="1"/>
  <c r="BS72" i="101" a="1"/>
  <c r="BS72" i="101" s="1"/>
  <c r="BR72" i="101" a="1"/>
  <c r="BR72" i="101" s="1"/>
  <c r="BQ72" i="101" a="1"/>
  <c r="BQ72" i="101" s="1"/>
  <c r="BP72" i="101" a="1"/>
  <c r="BP72" i="101" s="1"/>
  <c r="BO72" i="101" a="1"/>
  <c r="BO72" i="101" s="1"/>
  <c r="BN72" i="101" a="1"/>
  <c r="BN72" i="101" s="1"/>
  <c r="BM72" i="101" a="1"/>
  <c r="BM72" i="101" s="1"/>
  <c r="BL72" i="101" a="1"/>
  <c r="BL72" i="101" s="1"/>
  <c r="BK72" i="101" a="1"/>
  <c r="BK72" i="101" s="1"/>
  <c r="BJ72" i="101" a="1"/>
  <c r="BJ72" i="101" s="1"/>
  <c r="BI72" i="101" a="1"/>
  <c r="BI72" i="101" s="1"/>
  <c r="BH72" i="101" a="1"/>
  <c r="BH72" i="101" s="1"/>
  <c r="BG72" i="101" a="1"/>
  <c r="BG72" i="101" s="1"/>
  <c r="BF72" i="101" a="1"/>
  <c r="BF72" i="101" s="1"/>
  <c r="BE72" i="101" a="1"/>
  <c r="BE72" i="101" s="1"/>
  <c r="BD72" i="101" a="1"/>
  <c r="BD72" i="101" s="1"/>
  <c r="BC72" i="101" a="1"/>
  <c r="BC72" i="101" s="1"/>
  <c r="BB72" i="101" a="1"/>
  <c r="BB72" i="101" s="1"/>
  <c r="BA72" i="101" a="1"/>
  <c r="BA72" i="101" s="1"/>
  <c r="AZ72" i="101" a="1"/>
  <c r="AZ72" i="101" s="1"/>
  <c r="AY72" i="101" a="1"/>
  <c r="AY72" i="101" s="1"/>
  <c r="AX72" i="101" a="1"/>
  <c r="AX72" i="101" s="1"/>
  <c r="AW72" i="101" a="1"/>
  <c r="AW72" i="101" s="1"/>
  <c r="AV72" i="101" a="1"/>
  <c r="AV72" i="101" s="1"/>
  <c r="AU72" i="101" a="1"/>
  <c r="AU72" i="101" s="1"/>
  <c r="AT72" i="101" a="1"/>
  <c r="AT72" i="101" s="1"/>
  <c r="AS72" i="101" a="1"/>
  <c r="AS72" i="101" s="1"/>
  <c r="AR72" i="101" a="1"/>
  <c r="AR72" i="101" s="1"/>
  <c r="AQ72" i="101" a="1"/>
  <c r="AQ72" i="101" s="1"/>
  <c r="AP72" i="101" a="1"/>
  <c r="AP72" i="101" s="1"/>
  <c r="AO72" i="101" a="1"/>
  <c r="AO72" i="101" s="1"/>
  <c r="AN72" i="101" a="1"/>
  <c r="AN72" i="101" s="1"/>
  <c r="AM72" i="101" a="1"/>
  <c r="AM72" i="101" s="1"/>
  <c r="AL72" i="101" a="1"/>
  <c r="AL72" i="101" s="1"/>
  <c r="AK72" i="101" a="1"/>
  <c r="AK72" i="101" s="1"/>
  <c r="AJ72" i="101" a="1"/>
  <c r="AJ72" i="101" s="1"/>
  <c r="AI72" i="101" a="1"/>
  <c r="AI72" i="101" s="1"/>
  <c r="AH72" i="101" a="1"/>
  <c r="AH72" i="101" s="1"/>
  <c r="AG72" i="101" a="1"/>
  <c r="AG72" i="101" s="1"/>
  <c r="AF72" i="101" a="1"/>
  <c r="AF72" i="101" s="1"/>
  <c r="AE72" i="101" a="1"/>
  <c r="AE72" i="101" s="1"/>
  <c r="AD72" i="101" a="1"/>
  <c r="AD72" i="101" s="1"/>
  <c r="AC72" i="101" a="1"/>
  <c r="AC72" i="101" s="1"/>
  <c r="AB72" i="101" a="1"/>
  <c r="AB72" i="101" s="1"/>
  <c r="AA72" i="101" a="1"/>
  <c r="AA72" i="101" s="1"/>
  <c r="Z72" i="101" a="1"/>
  <c r="Z72" i="101" s="1"/>
  <c r="Y72" i="101" a="1"/>
  <c r="Y72" i="101" s="1"/>
  <c r="X72" i="101" a="1"/>
  <c r="X72" i="101" s="1"/>
  <c r="W72" i="101" a="1"/>
  <c r="W72" i="101" s="1"/>
  <c r="V72" i="101" a="1"/>
  <c r="V72" i="101" s="1"/>
  <c r="U72" i="101" a="1"/>
  <c r="U72" i="101" s="1"/>
  <c r="T72" i="101" a="1"/>
  <c r="T72" i="101" s="1"/>
  <c r="S72" i="101" a="1"/>
  <c r="S72" i="101" s="1"/>
  <c r="R72" i="101" a="1"/>
  <c r="R72" i="101" s="1"/>
  <c r="Q72" i="101" a="1"/>
  <c r="Q72" i="101" s="1"/>
  <c r="P72" i="101" a="1"/>
  <c r="P72" i="101" s="1"/>
  <c r="O72" i="101" a="1"/>
  <c r="O72" i="101" s="1"/>
  <c r="N72" i="101" a="1"/>
  <c r="N72" i="101" s="1"/>
  <c r="M72" i="101" a="1"/>
  <c r="M72" i="101" s="1"/>
  <c r="L72" i="101" a="1"/>
  <c r="L72" i="101" s="1"/>
  <c r="K72" i="101" a="1"/>
  <c r="K72" i="101" s="1"/>
  <c r="J72" i="101" a="1"/>
  <c r="J72" i="101" s="1"/>
  <c r="I72" i="101" a="1"/>
  <c r="I72" i="101" s="1"/>
  <c r="H72" i="101" a="1"/>
  <c r="H72" i="101" s="1"/>
  <c r="G72" i="101" a="1"/>
  <c r="G72" i="101" s="1"/>
  <c r="F72" i="101" a="1"/>
  <c r="F72" i="101" s="1"/>
  <c r="E72" i="101" a="1"/>
  <c r="E72" i="101" s="1"/>
  <c r="D72" i="101" a="1"/>
  <c r="D72" i="101" s="1"/>
  <c r="BV70" i="101" a="1"/>
  <c r="BV70" i="101" s="1"/>
  <c r="BU70" i="101" a="1"/>
  <c r="BU70" i="101" s="1"/>
  <c r="BT70" i="101" a="1"/>
  <c r="BT70" i="101" s="1"/>
  <c r="BS70" i="101" a="1"/>
  <c r="BS70" i="101" s="1"/>
  <c r="BR70" i="101" a="1"/>
  <c r="BR70" i="101" s="1"/>
  <c r="BQ70" i="101" a="1"/>
  <c r="BQ70" i="101" s="1"/>
  <c r="BP70" i="101" a="1"/>
  <c r="BP70" i="101" s="1"/>
  <c r="BO70" i="101" a="1"/>
  <c r="BO70" i="101" s="1"/>
  <c r="BN70" i="101" a="1"/>
  <c r="BN70" i="101" s="1"/>
  <c r="BM70" i="101" a="1"/>
  <c r="BM70" i="101" s="1"/>
  <c r="BL70" i="101" a="1"/>
  <c r="BL70" i="101" s="1"/>
  <c r="BK70" i="101" a="1"/>
  <c r="BK70" i="101" s="1"/>
  <c r="BJ70" i="101" a="1"/>
  <c r="BJ70" i="101" s="1"/>
  <c r="BI70" i="101" a="1"/>
  <c r="BI70" i="101" s="1"/>
  <c r="BH70" i="101" a="1"/>
  <c r="BH70" i="101" s="1"/>
  <c r="BG70" i="101" a="1"/>
  <c r="BG70" i="101" s="1"/>
  <c r="BF70" i="101" a="1"/>
  <c r="BF70" i="101" s="1"/>
  <c r="BE70" i="101" a="1"/>
  <c r="BE70" i="101" s="1"/>
  <c r="BD70" i="101" a="1"/>
  <c r="BD70" i="101" s="1"/>
  <c r="BC70" i="101" a="1"/>
  <c r="BC70" i="101" s="1"/>
  <c r="BB70" i="101" a="1"/>
  <c r="BB70" i="101" s="1"/>
  <c r="BA70" i="101" a="1"/>
  <c r="BA70" i="101" s="1"/>
  <c r="AZ70" i="101" a="1"/>
  <c r="AZ70" i="101" s="1"/>
  <c r="AY70" i="101" a="1"/>
  <c r="AY70" i="101" s="1"/>
  <c r="AX70" i="101" a="1"/>
  <c r="AX70" i="101" s="1"/>
  <c r="AW70" i="101" a="1"/>
  <c r="AW70" i="101" s="1"/>
  <c r="AV70" i="101" a="1"/>
  <c r="AV70" i="101" s="1"/>
  <c r="AU70" i="101" a="1"/>
  <c r="AU70" i="101" s="1"/>
  <c r="AT70" i="101" a="1"/>
  <c r="AT70" i="101" s="1"/>
  <c r="AS70" i="101" a="1"/>
  <c r="AS70" i="101" s="1"/>
  <c r="AR70" i="101" a="1"/>
  <c r="AR70" i="101" s="1"/>
  <c r="AQ70" i="101" a="1"/>
  <c r="AQ70" i="101" s="1"/>
  <c r="AP70" i="101" a="1"/>
  <c r="AP70" i="101" s="1"/>
  <c r="AO70" i="101" a="1"/>
  <c r="AO70" i="101" s="1"/>
  <c r="AN70" i="101" a="1"/>
  <c r="AN70" i="101" s="1"/>
  <c r="AM70" i="101" a="1"/>
  <c r="AM70" i="101" s="1"/>
  <c r="AL70" i="101" a="1"/>
  <c r="AL70" i="101" s="1"/>
  <c r="AK70" i="101" a="1"/>
  <c r="AK70" i="101" s="1"/>
  <c r="AJ70" i="101" a="1"/>
  <c r="AJ70" i="101" s="1"/>
  <c r="AI70" i="101" a="1"/>
  <c r="AI70" i="101" s="1"/>
  <c r="AH70" i="101" a="1"/>
  <c r="AH70" i="101" s="1"/>
  <c r="AG70" i="101" a="1"/>
  <c r="AG70" i="101" s="1"/>
  <c r="AF70" i="101" a="1"/>
  <c r="AF70" i="101" s="1"/>
  <c r="AE70" i="101" a="1"/>
  <c r="AE70" i="101" s="1"/>
  <c r="AD70" i="101" a="1"/>
  <c r="AD70" i="101" s="1"/>
  <c r="AC70" i="101" a="1"/>
  <c r="AC70" i="101" s="1"/>
  <c r="AB70" i="101" a="1"/>
  <c r="AB70" i="101" s="1"/>
  <c r="AA70" i="101" a="1"/>
  <c r="AA70" i="101" s="1"/>
  <c r="Z70" i="101" a="1"/>
  <c r="Z70" i="101" s="1"/>
  <c r="Y70" i="101" a="1"/>
  <c r="Y70" i="101" s="1"/>
  <c r="X70" i="101" a="1"/>
  <c r="X70" i="101" s="1"/>
  <c r="W70" i="101" a="1"/>
  <c r="W70" i="101" s="1"/>
  <c r="V70" i="101" a="1"/>
  <c r="V70" i="101" s="1"/>
  <c r="U70" i="101" a="1"/>
  <c r="U70" i="101" s="1"/>
  <c r="T70" i="101" a="1"/>
  <c r="T70" i="101" s="1"/>
  <c r="S70" i="101" a="1"/>
  <c r="S70" i="101" s="1"/>
  <c r="R70" i="101" a="1"/>
  <c r="R70" i="101" s="1"/>
  <c r="Q70" i="101" a="1"/>
  <c r="Q70" i="101" s="1"/>
  <c r="P70" i="101" a="1"/>
  <c r="P70" i="101" s="1"/>
  <c r="O70" i="101" a="1"/>
  <c r="O70" i="101" s="1"/>
  <c r="N70" i="101" a="1"/>
  <c r="N70" i="101" s="1"/>
  <c r="M70" i="101" a="1"/>
  <c r="M70" i="101" s="1"/>
  <c r="L70" i="101" a="1"/>
  <c r="L70" i="101" s="1"/>
  <c r="K70" i="101" a="1"/>
  <c r="K70" i="101" s="1"/>
  <c r="J70" i="101" a="1"/>
  <c r="J70" i="101" s="1"/>
  <c r="I70" i="101" a="1"/>
  <c r="I70" i="101" s="1"/>
  <c r="H70" i="101" a="1"/>
  <c r="H70" i="101" s="1"/>
  <c r="G70" i="101" a="1"/>
  <c r="G70" i="101" s="1"/>
  <c r="F70" i="101" a="1"/>
  <c r="F70" i="101" s="1"/>
  <c r="E70" i="101" a="1"/>
  <c r="E70" i="101" s="1"/>
  <c r="D70" i="101" a="1"/>
  <c r="D70" i="101" s="1"/>
  <c r="BV69" i="101" a="1"/>
  <c r="BV69" i="101" s="1"/>
  <c r="BU69" i="101" a="1"/>
  <c r="BU69" i="101" s="1"/>
  <c r="BT69" i="101" a="1"/>
  <c r="BT69" i="101" s="1"/>
  <c r="BS69" i="101" a="1"/>
  <c r="BS69" i="101" s="1"/>
  <c r="BR69" i="101" a="1"/>
  <c r="BR69" i="101" s="1"/>
  <c r="BQ69" i="101" a="1"/>
  <c r="BQ69" i="101" s="1"/>
  <c r="BP69" i="101" a="1"/>
  <c r="BP69" i="101" s="1"/>
  <c r="BO69" i="101" a="1"/>
  <c r="BO69" i="101" s="1"/>
  <c r="BN69" i="101" a="1"/>
  <c r="BN69" i="101" s="1"/>
  <c r="BM69" i="101" a="1"/>
  <c r="BM69" i="101" s="1"/>
  <c r="BL69" i="101" a="1"/>
  <c r="BL69" i="101" s="1"/>
  <c r="BK69" i="101" a="1"/>
  <c r="BK69" i="101" s="1"/>
  <c r="BJ69" i="101" a="1"/>
  <c r="BJ69" i="101" s="1"/>
  <c r="BI69" i="101" a="1"/>
  <c r="BI69" i="101" s="1"/>
  <c r="BH69" i="101" a="1"/>
  <c r="BH69" i="101" s="1"/>
  <c r="BG69" i="101" a="1"/>
  <c r="BG69" i="101" s="1"/>
  <c r="BF69" i="101" a="1"/>
  <c r="BF69" i="101" s="1"/>
  <c r="BE69" i="101" a="1"/>
  <c r="BE69" i="101" s="1"/>
  <c r="BD69" i="101" a="1"/>
  <c r="BD69" i="101" s="1"/>
  <c r="BC69" i="101" a="1"/>
  <c r="BC69" i="101" s="1"/>
  <c r="BB69" i="101" a="1"/>
  <c r="BB69" i="101" s="1"/>
  <c r="BA69" i="101" a="1"/>
  <c r="BA69" i="101" s="1"/>
  <c r="AZ69" i="101" a="1"/>
  <c r="AZ69" i="101" s="1"/>
  <c r="AY69" i="101" a="1"/>
  <c r="AY69" i="101" s="1"/>
  <c r="AX69" i="101" a="1"/>
  <c r="AX69" i="101" s="1"/>
  <c r="AW69" i="101" a="1"/>
  <c r="AW69" i="101" s="1"/>
  <c r="AV69" i="101" a="1"/>
  <c r="AV69" i="101" s="1"/>
  <c r="AU69" i="101" a="1"/>
  <c r="AU69" i="101" s="1"/>
  <c r="AT69" i="101" a="1"/>
  <c r="AT69" i="101" s="1"/>
  <c r="AS69" i="101" a="1"/>
  <c r="AS69" i="101" s="1"/>
  <c r="AR69" i="101" a="1"/>
  <c r="AR69" i="101" s="1"/>
  <c r="AQ69" i="101" a="1"/>
  <c r="AQ69" i="101" s="1"/>
  <c r="AP69" i="101" a="1"/>
  <c r="AP69" i="101" s="1"/>
  <c r="AO69" i="101" a="1"/>
  <c r="AO69" i="101" s="1"/>
  <c r="AN69" i="101" a="1"/>
  <c r="AN69" i="101" s="1"/>
  <c r="AM69" i="101" a="1"/>
  <c r="AM69" i="101" s="1"/>
  <c r="AL69" i="101" a="1"/>
  <c r="AL69" i="101" s="1"/>
  <c r="AK69" i="101" a="1"/>
  <c r="AK69" i="101" s="1"/>
  <c r="AJ69" i="101" a="1"/>
  <c r="AJ69" i="101" s="1"/>
  <c r="AI69" i="101" a="1"/>
  <c r="AI69" i="101" s="1"/>
  <c r="AH69" i="101" a="1"/>
  <c r="AH69" i="101" s="1"/>
  <c r="AG69" i="101" a="1"/>
  <c r="AG69" i="101" s="1"/>
  <c r="AF69" i="101" a="1"/>
  <c r="AF69" i="101" s="1"/>
  <c r="AE69" i="101" a="1"/>
  <c r="AE69" i="101" s="1"/>
  <c r="AD69" i="101" a="1"/>
  <c r="AD69" i="101" s="1"/>
  <c r="AC69" i="101" a="1"/>
  <c r="AC69" i="101" s="1"/>
  <c r="AB69" i="101" a="1"/>
  <c r="AB69" i="101" s="1"/>
  <c r="AA69" i="101" a="1"/>
  <c r="AA69" i="101" s="1"/>
  <c r="Z69" i="101" a="1"/>
  <c r="Z69" i="101" s="1"/>
  <c r="Y69" i="101" a="1"/>
  <c r="Y69" i="101" s="1"/>
  <c r="X69" i="101" a="1"/>
  <c r="X69" i="101" s="1"/>
  <c r="W69" i="101" a="1"/>
  <c r="W69" i="101" s="1"/>
  <c r="V69" i="101" a="1"/>
  <c r="V69" i="101" s="1"/>
  <c r="U69" i="101" a="1"/>
  <c r="U69" i="101" s="1"/>
  <c r="T69" i="101" a="1"/>
  <c r="T69" i="101" s="1"/>
  <c r="S69" i="101" a="1"/>
  <c r="S69" i="101" s="1"/>
  <c r="R69" i="101" a="1"/>
  <c r="R69" i="101" s="1"/>
  <c r="Q69" i="101" a="1"/>
  <c r="Q69" i="101" s="1"/>
  <c r="P69" i="101" a="1"/>
  <c r="P69" i="101" s="1"/>
  <c r="O69" i="101" a="1"/>
  <c r="O69" i="101" s="1"/>
  <c r="N69" i="101" a="1"/>
  <c r="N69" i="101" s="1"/>
  <c r="M69" i="101" a="1"/>
  <c r="M69" i="101" s="1"/>
  <c r="L69" i="101" a="1"/>
  <c r="L69" i="101" s="1"/>
  <c r="K69" i="101" a="1"/>
  <c r="K69" i="101" s="1"/>
  <c r="J69" i="101" a="1"/>
  <c r="J69" i="101" s="1"/>
  <c r="I69" i="101" a="1"/>
  <c r="I69" i="101" s="1"/>
  <c r="H69" i="101" a="1"/>
  <c r="H69" i="101" s="1"/>
  <c r="G69" i="101" a="1"/>
  <c r="G69" i="101" s="1"/>
  <c r="F69" i="101" a="1"/>
  <c r="F69" i="101" s="1"/>
  <c r="E69" i="101" a="1"/>
  <c r="E69" i="101" s="1"/>
  <c r="D69" i="101" a="1"/>
  <c r="D69" i="101" s="1"/>
  <c r="BV68" i="101" a="1"/>
  <c r="BV68" i="101" s="1"/>
  <c r="BU68" i="101" a="1"/>
  <c r="BU68" i="101" s="1"/>
  <c r="BT68" i="101" a="1"/>
  <c r="BT68" i="101" s="1"/>
  <c r="BS68" i="101" a="1"/>
  <c r="BS68" i="101" s="1"/>
  <c r="BR68" i="101" a="1"/>
  <c r="BR68" i="101" s="1"/>
  <c r="BQ68" i="101" a="1"/>
  <c r="BQ68" i="101" s="1"/>
  <c r="BP68" i="101" a="1"/>
  <c r="BP68" i="101" s="1"/>
  <c r="BO68" i="101" a="1"/>
  <c r="BO68" i="101" s="1"/>
  <c r="BN68" i="101" a="1"/>
  <c r="BN68" i="101" s="1"/>
  <c r="BM68" i="101" a="1"/>
  <c r="BM68" i="101" s="1"/>
  <c r="BL68" i="101" a="1"/>
  <c r="BL68" i="101" s="1"/>
  <c r="BK68" i="101" a="1"/>
  <c r="BK68" i="101" s="1"/>
  <c r="BJ68" i="101" a="1"/>
  <c r="BJ68" i="101" s="1"/>
  <c r="BI68" i="101" a="1"/>
  <c r="BI68" i="101" s="1"/>
  <c r="BH68" i="101" a="1"/>
  <c r="BH68" i="101" s="1"/>
  <c r="BG68" i="101" a="1"/>
  <c r="BG68" i="101" s="1"/>
  <c r="BF68" i="101" a="1"/>
  <c r="BF68" i="101" s="1"/>
  <c r="BE68" i="101" a="1"/>
  <c r="BE68" i="101" s="1"/>
  <c r="BD68" i="101" a="1"/>
  <c r="BD68" i="101" s="1"/>
  <c r="BC68" i="101" a="1"/>
  <c r="BC68" i="101" s="1"/>
  <c r="BB68" i="101" a="1"/>
  <c r="BB68" i="101" s="1"/>
  <c r="BA68" i="101" a="1"/>
  <c r="BA68" i="101" s="1"/>
  <c r="AZ68" i="101" a="1"/>
  <c r="AZ68" i="101" s="1"/>
  <c r="AY68" i="101" a="1"/>
  <c r="AY68" i="101" s="1"/>
  <c r="AX68" i="101" a="1"/>
  <c r="AX68" i="101" s="1"/>
  <c r="AW68" i="101" a="1"/>
  <c r="AW68" i="101" s="1"/>
  <c r="AV68" i="101" a="1"/>
  <c r="AV68" i="101" s="1"/>
  <c r="AU68" i="101" a="1"/>
  <c r="AU68" i="101" s="1"/>
  <c r="AT68" i="101" a="1"/>
  <c r="AT68" i="101" s="1"/>
  <c r="AS68" i="101" a="1"/>
  <c r="AS68" i="101" s="1"/>
  <c r="AR68" i="101" a="1"/>
  <c r="AR68" i="101" s="1"/>
  <c r="AQ68" i="101" a="1"/>
  <c r="AQ68" i="101" s="1"/>
  <c r="AP68" i="101" a="1"/>
  <c r="AP68" i="101" s="1"/>
  <c r="AO68" i="101" a="1"/>
  <c r="AO68" i="101" s="1"/>
  <c r="AN68" i="101" a="1"/>
  <c r="AN68" i="101" s="1"/>
  <c r="AM68" i="101" a="1"/>
  <c r="AM68" i="101" s="1"/>
  <c r="AL68" i="101" a="1"/>
  <c r="AL68" i="101" s="1"/>
  <c r="AK68" i="101" a="1"/>
  <c r="AK68" i="101" s="1"/>
  <c r="AJ68" i="101" a="1"/>
  <c r="AJ68" i="101" s="1"/>
  <c r="AI68" i="101" a="1"/>
  <c r="AI68" i="101" s="1"/>
  <c r="AH68" i="101" a="1"/>
  <c r="AH68" i="101" s="1"/>
  <c r="AG68" i="101" a="1"/>
  <c r="AG68" i="101" s="1"/>
  <c r="AF68" i="101" a="1"/>
  <c r="AF68" i="101" s="1"/>
  <c r="AE68" i="101" a="1"/>
  <c r="AE68" i="101" s="1"/>
  <c r="AD68" i="101" a="1"/>
  <c r="AD68" i="101" s="1"/>
  <c r="AC68" i="101" a="1"/>
  <c r="AC68" i="101" s="1"/>
  <c r="AB68" i="101" a="1"/>
  <c r="AB68" i="101" s="1"/>
  <c r="AA68" i="101" a="1"/>
  <c r="AA68" i="101" s="1"/>
  <c r="Z68" i="101" a="1"/>
  <c r="Z68" i="101" s="1"/>
  <c r="Y68" i="101" a="1"/>
  <c r="Y68" i="101" s="1"/>
  <c r="X68" i="101" a="1"/>
  <c r="X68" i="101" s="1"/>
  <c r="W68" i="101" a="1"/>
  <c r="W68" i="101" s="1"/>
  <c r="V68" i="101" a="1"/>
  <c r="V68" i="101" s="1"/>
  <c r="U68" i="101" a="1"/>
  <c r="U68" i="101" s="1"/>
  <c r="T68" i="101" a="1"/>
  <c r="T68" i="101" s="1"/>
  <c r="S68" i="101" a="1"/>
  <c r="S68" i="101" s="1"/>
  <c r="R68" i="101" a="1"/>
  <c r="R68" i="101" s="1"/>
  <c r="Q68" i="101" a="1"/>
  <c r="Q68" i="101" s="1"/>
  <c r="P68" i="101" a="1"/>
  <c r="P68" i="101" s="1"/>
  <c r="O68" i="101" a="1"/>
  <c r="O68" i="101" s="1"/>
  <c r="N68" i="101" a="1"/>
  <c r="N68" i="101" s="1"/>
  <c r="M68" i="101" a="1"/>
  <c r="M68" i="101" s="1"/>
  <c r="L68" i="101" a="1"/>
  <c r="L68" i="101" s="1"/>
  <c r="K68" i="101" a="1"/>
  <c r="K68" i="101" s="1"/>
  <c r="J68" i="101" a="1"/>
  <c r="J68" i="101" s="1"/>
  <c r="I68" i="101" a="1"/>
  <c r="I68" i="101" s="1"/>
  <c r="H68" i="101" a="1"/>
  <c r="H68" i="101" s="1"/>
  <c r="G68" i="101" a="1"/>
  <c r="G68" i="101" s="1"/>
  <c r="F68" i="101" a="1"/>
  <c r="F68" i="101" s="1"/>
  <c r="E68" i="101" a="1"/>
  <c r="E68" i="101" s="1"/>
  <c r="D68" i="101" a="1"/>
  <c r="D68" i="101" s="1"/>
  <c r="BV67" i="101" a="1"/>
  <c r="BV67" i="101" s="1"/>
  <c r="BU67" i="101" a="1"/>
  <c r="BU67" i="101" s="1"/>
  <c r="BT67" i="101" a="1"/>
  <c r="BT67" i="101" s="1"/>
  <c r="BS67" i="101" a="1"/>
  <c r="BS67" i="101" s="1"/>
  <c r="BR67" i="101" a="1"/>
  <c r="BR67" i="101" s="1"/>
  <c r="BQ67" i="101" a="1"/>
  <c r="BQ67" i="101" s="1"/>
  <c r="BP67" i="101" a="1"/>
  <c r="BP67" i="101" s="1"/>
  <c r="BO67" i="101" a="1"/>
  <c r="BO67" i="101" s="1"/>
  <c r="BN67" i="101" a="1"/>
  <c r="BN67" i="101" s="1"/>
  <c r="BM67" i="101" a="1"/>
  <c r="BM67" i="101" s="1"/>
  <c r="BL67" i="101" a="1"/>
  <c r="BL67" i="101" s="1"/>
  <c r="BK67" i="101" a="1"/>
  <c r="BK67" i="101" s="1"/>
  <c r="BJ67" i="101" a="1"/>
  <c r="BJ67" i="101" s="1"/>
  <c r="BI67" i="101" a="1"/>
  <c r="BI67" i="101" s="1"/>
  <c r="BH67" i="101" a="1"/>
  <c r="BH67" i="101" s="1"/>
  <c r="BG67" i="101" a="1"/>
  <c r="BG67" i="101" s="1"/>
  <c r="BF67" i="101" a="1"/>
  <c r="BF67" i="101" s="1"/>
  <c r="BE67" i="101" a="1"/>
  <c r="BE67" i="101" s="1"/>
  <c r="BD67" i="101" a="1"/>
  <c r="BD67" i="101" s="1"/>
  <c r="BC67" i="101" a="1"/>
  <c r="BC67" i="101" s="1"/>
  <c r="BB67" i="101" a="1"/>
  <c r="BB67" i="101" s="1"/>
  <c r="BA67" i="101" a="1"/>
  <c r="BA67" i="101" s="1"/>
  <c r="AZ67" i="101" a="1"/>
  <c r="AZ67" i="101" s="1"/>
  <c r="AY67" i="101" a="1"/>
  <c r="AY67" i="101" s="1"/>
  <c r="AX67" i="101" a="1"/>
  <c r="AX67" i="101" s="1"/>
  <c r="AW67" i="101" a="1"/>
  <c r="AW67" i="101" s="1"/>
  <c r="AV67" i="101" a="1"/>
  <c r="AV67" i="101" s="1"/>
  <c r="AU67" i="101" a="1"/>
  <c r="AU67" i="101" s="1"/>
  <c r="AT67" i="101" a="1"/>
  <c r="AT67" i="101" s="1"/>
  <c r="AS67" i="101" a="1"/>
  <c r="AS67" i="101" s="1"/>
  <c r="AR67" i="101" a="1"/>
  <c r="AR67" i="101" s="1"/>
  <c r="AQ67" i="101" a="1"/>
  <c r="AQ67" i="101" s="1"/>
  <c r="AP67" i="101" a="1"/>
  <c r="AP67" i="101" s="1"/>
  <c r="AO67" i="101" a="1"/>
  <c r="AO67" i="101" s="1"/>
  <c r="AN67" i="101" a="1"/>
  <c r="AN67" i="101" s="1"/>
  <c r="AM67" i="101" a="1"/>
  <c r="AM67" i="101" s="1"/>
  <c r="AL67" i="101" a="1"/>
  <c r="AL67" i="101" s="1"/>
  <c r="AK67" i="101" a="1"/>
  <c r="AK67" i="101" s="1"/>
  <c r="AJ67" i="101" a="1"/>
  <c r="AJ67" i="101" s="1"/>
  <c r="AI67" i="101" a="1"/>
  <c r="AI67" i="101" s="1"/>
  <c r="AH67" i="101" a="1"/>
  <c r="AH67" i="101" s="1"/>
  <c r="AG67" i="101" a="1"/>
  <c r="AG67" i="101" s="1"/>
  <c r="AF67" i="101" a="1"/>
  <c r="AF67" i="101" s="1"/>
  <c r="AE67" i="101" a="1"/>
  <c r="AE67" i="101" s="1"/>
  <c r="AD67" i="101" a="1"/>
  <c r="AD67" i="101" s="1"/>
  <c r="AC67" i="101" a="1"/>
  <c r="AC67" i="101" s="1"/>
  <c r="AB67" i="101" a="1"/>
  <c r="AB67" i="101" s="1"/>
  <c r="AA67" i="101" a="1"/>
  <c r="AA67" i="101" s="1"/>
  <c r="Z67" i="101" a="1"/>
  <c r="Z67" i="101" s="1"/>
  <c r="Y67" i="101" a="1"/>
  <c r="Y67" i="101" s="1"/>
  <c r="X67" i="101" a="1"/>
  <c r="X67" i="101" s="1"/>
  <c r="W67" i="101" a="1"/>
  <c r="W67" i="101" s="1"/>
  <c r="V67" i="101" a="1"/>
  <c r="V67" i="101" s="1"/>
  <c r="U67" i="101" a="1"/>
  <c r="U67" i="101" s="1"/>
  <c r="T67" i="101" a="1"/>
  <c r="T67" i="101" s="1"/>
  <c r="S67" i="101" a="1"/>
  <c r="S67" i="101" s="1"/>
  <c r="R67" i="101" a="1"/>
  <c r="R67" i="101" s="1"/>
  <c r="Q67" i="101" a="1"/>
  <c r="Q67" i="101" s="1"/>
  <c r="P67" i="101" a="1"/>
  <c r="P67" i="101" s="1"/>
  <c r="O67" i="101" a="1"/>
  <c r="O67" i="101" s="1"/>
  <c r="N67" i="101" a="1"/>
  <c r="N67" i="101" s="1"/>
  <c r="M67" i="101" a="1"/>
  <c r="M67" i="101" s="1"/>
  <c r="L67" i="101" a="1"/>
  <c r="L67" i="101" s="1"/>
  <c r="K67" i="101" a="1"/>
  <c r="K67" i="101" s="1"/>
  <c r="J67" i="101" a="1"/>
  <c r="J67" i="101" s="1"/>
  <c r="I67" i="101" a="1"/>
  <c r="I67" i="101" s="1"/>
  <c r="H67" i="101" a="1"/>
  <c r="H67" i="101" s="1"/>
  <c r="G67" i="101" a="1"/>
  <c r="G67" i="101" s="1"/>
  <c r="F67" i="101" a="1"/>
  <c r="F67" i="101" s="1"/>
  <c r="E67" i="101" a="1"/>
  <c r="E67" i="101" s="1"/>
  <c r="D67" i="101" a="1"/>
  <c r="D67" i="101" s="1"/>
  <c r="BV66" i="101" a="1"/>
  <c r="BV66" i="101" s="1"/>
  <c r="BU66" i="101" a="1"/>
  <c r="BU66" i="101" s="1"/>
  <c r="BT66" i="101" a="1"/>
  <c r="BT66" i="101" s="1"/>
  <c r="BS66" i="101" a="1"/>
  <c r="BS66" i="101" s="1"/>
  <c r="BR66" i="101" a="1"/>
  <c r="BR66" i="101" s="1"/>
  <c r="BQ66" i="101" a="1"/>
  <c r="BQ66" i="101" s="1"/>
  <c r="BP66" i="101" a="1"/>
  <c r="BP66" i="101" s="1"/>
  <c r="BO66" i="101" a="1"/>
  <c r="BO66" i="101" s="1"/>
  <c r="BN66" i="101" a="1"/>
  <c r="BN66" i="101" s="1"/>
  <c r="BM66" i="101" a="1"/>
  <c r="BM66" i="101" s="1"/>
  <c r="BL66" i="101" a="1"/>
  <c r="BL66" i="101" s="1"/>
  <c r="BK66" i="101" a="1"/>
  <c r="BK66" i="101" s="1"/>
  <c r="BJ66" i="101" a="1"/>
  <c r="BJ66" i="101" s="1"/>
  <c r="BI66" i="101" a="1"/>
  <c r="BI66" i="101" s="1"/>
  <c r="BH66" i="101" a="1"/>
  <c r="BH66" i="101" s="1"/>
  <c r="BG66" i="101" a="1"/>
  <c r="BG66" i="101" s="1"/>
  <c r="BF66" i="101" a="1"/>
  <c r="BF66" i="101" s="1"/>
  <c r="BE66" i="101" a="1"/>
  <c r="BE66" i="101" s="1"/>
  <c r="BD66" i="101" a="1"/>
  <c r="BD66" i="101" s="1"/>
  <c r="BC66" i="101" a="1"/>
  <c r="BC66" i="101" s="1"/>
  <c r="BB66" i="101" a="1"/>
  <c r="BB66" i="101" s="1"/>
  <c r="BA66" i="101" a="1"/>
  <c r="BA66" i="101" s="1"/>
  <c r="AZ66" i="101" a="1"/>
  <c r="AZ66" i="101" s="1"/>
  <c r="AY66" i="101" a="1"/>
  <c r="AY66" i="101" s="1"/>
  <c r="AX66" i="101" a="1"/>
  <c r="AX66" i="101" s="1"/>
  <c r="AW66" i="101" a="1"/>
  <c r="AW66" i="101" s="1"/>
  <c r="AV66" i="101" a="1"/>
  <c r="AV66" i="101" s="1"/>
  <c r="AU66" i="101" a="1"/>
  <c r="AU66" i="101" s="1"/>
  <c r="AT66" i="101" a="1"/>
  <c r="AT66" i="101" s="1"/>
  <c r="AS66" i="101" a="1"/>
  <c r="AS66" i="101" s="1"/>
  <c r="AR66" i="101" a="1"/>
  <c r="AR66" i="101" s="1"/>
  <c r="AQ66" i="101" a="1"/>
  <c r="AQ66" i="101" s="1"/>
  <c r="AP66" i="101" a="1"/>
  <c r="AP66" i="101" s="1"/>
  <c r="AO66" i="101" a="1"/>
  <c r="AO66" i="101" s="1"/>
  <c r="AN66" i="101" a="1"/>
  <c r="AN66" i="101" s="1"/>
  <c r="AM66" i="101" a="1"/>
  <c r="AM66" i="101" s="1"/>
  <c r="AL66" i="101" a="1"/>
  <c r="AL66" i="101" s="1"/>
  <c r="AK66" i="101" a="1"/>
  <c r="AK66" i="101" s="1"/>
  <c r="AJ66" i="101" a="1"/>
  <c r="AJ66" i="101" s="1"/>
  <c r="AI66" i="101" a="1"/>
  <c r="AI66" i="101" s="1"/>
  <c r="AH66" i="101" a="1"/>
  <c r="AH66" i="101" s="1"/>
  <c r="AG66" i="101" a="1"/>
  <c r="AG66" i="101" s="1"/>
  <c r="AF66" i="101" a="1"/>
  <c r="AF66" i="101" s="1"/>
  <c r="AE66" i="101" a="1"/>
  <c r="AE66" i="101" s="1"/>
  <c r="AD66" i="101" a="1"/>
  <c r="AD66" i="101" s="1"/>
  <c r="AC66" i="101" a="1"/>
  <c r="AC66" i="101" s="1"/>
  <c r="AB66" i="101" a="1"/>
  <c r="AB66" i="101" s="1"/>
  <c r="AA66" i="101" a="1"/>
  <c r="AA66" i="101" s="1"/>
  <c r="Z66" i="101" a="1"/>
  <c r="Z66" i="101" s="1"/>
  <c r="Y66" i="101" a="1"/>
  <c r="Y66" i="101" s="1"/>
  <c r="X66" i="101" a="1"/>
  <c r="X66" i="101" s="1"/>
  <c r="W66" i="101" a="1"/>
  <c r="W66" i="101" s="1"/>
  <c r="V66" i="101" a="1"/>
  <c r="V66" i="101" s="1"/>
  <c r="U66" i="101" a="1"/>
  <c r="U66" i="101" s="1"/>
  <c r="T66" i="101" a="1"/>
  <c r="T66" i="101" s="1"/>
  <c r="S66" i="101" a="1"/>
  <c r="S66" i="101" s="1"/>
  <c r="R66" i="101" a="1"/>
  <c r="R66" i="101" s="1"/>
  <c r="Q66" i="101" a="1"/>
  <c r="Q66" i="101" s="1"/>
  <c r="P66" i="101" a="1"/>
  <c r="P66" i="101" s="1"/>
  <c r="O66" i="101" a="1"/>
  <c r="O66" i="101" s="1"/>
  <c r="N66" i="101" a="1"/>
  <c r="N66" i="101" s="1"/>
  <c r="M66" i="101" a="1"/>
  <c r="M66" i="101" s="1"/>
  <c r="L66" i="101" a="1"/>
  <c r="L66" i="101" s="1"/>
  <c r="K66" i="101" a="1"/>
  <c r="K66" i="101" s="1"/>
  <c r="J66" i="101" a="1"/>
  <c r="J66" i="101" s="1"/>
  <c r="I66" i="101" a="1"/>
  <c r="I66" i="101" s="1"/>
  <c r="H66" i="101" a="1"/>
  <c r="H66" i="101" s="1"/>
  <c r="G66" i="101" a="1"/>
  <c r="G66" i="101" s="1"/>
  <c r="F66" i="101" a="1"/>
  <c r="F66" i="101" s="1"/>
  <c r="E66" i="101" a="1"/>
  <c r="E66" i="101" s="1"/>
  <c r="D66" i="101" a="1"/>
  <c r="D66" i="101" s="1"/>
  <c r="BV65" i="101" a="1"/>
  <c r="BV65" i="101" s="1"/>
  <c r="BU65" i="101" a="1"/>
  <c r="BU65" i="101" s="1"/>
  <c r="BT65" i="101" a="1"/>
  <c r="BT65" i="101" s="1"/>
  <c r="BS65" i="101" a="1"/>
  <c r="BS65" i="101" s="1"/>
  <c r="BR65" i="101" a="1"/>
  <c r="BR65" i="101" s="1"/>
  <c r="BQ65" i="101" a="1"/>
  <c r="BQ65" i="101" s="1"/>
  <c r="BP65" i="101" a="1"/>
  <c r="BP65" i="101" s="1"/>
  <c r="BO65" i="101" a="1"/>
  <c r="BO65" i="101" s="1"/>
  <c r="BN65" i="101" a="1"/>
  <c r="BN65" i="101" s="1"/>
  <c r="BM65" i="101" a="1"/>
  <c r="BM65" i="101" s="1"/>
  <c r="BL65" i="101" a="1"/>
  <c r="BL65" i="101" s="1"/>
  <c r="BK65" i="101" a="1"/>
  <c r="BK65" i="101" s="1"/>
  <c r="BJ65" i="101" a="1"/>
  <c r="BJ65" i="101" s="1"/>
  <c r="BI65" i="101" a="1"/>
  <c r="BI65" i="101" s="1"/>
  <c r="BH65" i="101" a="1"/>
  <c r="BH65" i="101" s="1"/>
  <c r="BG65" i="101" a="1"/>
  <c r="BG65" i="101" s="1"/>
  <c r="BF65" i="101" a="1"/>
  <c r="BF65" i="101" s="1"/>
  <c r="BE65" i="101" a="1"/>
  <c r="BE65" i="101" s="1"/>
  <c r="BD65" i="101" a="1"/>
  <c r="BD65" i="101" s="1"/>
  <c r="BC65" i="101" a="1"/>
  <c r="BC65" i="101" s="1"/>
  <c r="BB65" i="101" a="1"/>
  <c r="BB65" i="101" s="1"/>
  <c r="BA65" i="101" a="1"/>
  <c r="BA65" i="101" s="1"/>
  <c r="AZ65" i="101" a="1"/>
  <c r="AZ65" i="101" s="1"/>
  <c r="AY65" i="101" a="1"/>
  <c r="AY65" i="101" s="1"/>
  <c r="AX65" i="101" a="1"/>
  <c r="AX65" i="101" s="1"/>
  <c r="AW65" i="101" a="1"/>
  <c r="AW65" i="101" s="1"/>
  <c r="AV65" i="101" a="1"/>
  <c r="AV65" i="101" s="1"/>
  <c r="AU65" i="101" a="1"/>
  <c r="AU65" i="101" s="1"/>
  <c r="AT65" i="101" a="1"/>
  <c r="AT65" i="101" s="1"/>
  <c r="AS65" i="101" a="1"/>
  <c r="AS65" i="101" s="1"/>
  <c r="AR65" i="101" a="1"/>
  <c r="AR65" i="101" s="1"/>
  <c r="AQ65" i="101" a="1"/>
  <c r="AQ65" i="101" s="1"/>
  <c r="AP65" i="101" a="1"/>
  <c r="AP65" i="101" s="1"/>
  <c r="AO65" i="101" a="1"/>
  <c r="AO65" i="101" s="1"/>
  <c r="AN65" i="101" a="1"/>
  <c r="AN65" i="101" s="1"/>
  <c r="AM65" i="101" a="1"/>
  <c r="AM65" i="101" s="1"/>
  <c r="AL65" i="101" a="1"/>
  <c r="AL65" i="101" s="1"/>
  <c r="AK65" i="101" a="1"/>
  <c r="AK65" i="101" s="1"/>
  <c r="AJ65" i="101" a="1"/>
  <c r="AJ65" i="101" s="1"/>
  <c r="AI65" i="101" a="1"/>
  <c r="AI65" i="101" s="1"/>
  <c r="AH65" i="101" a="1"/>
  <c r="AH65" i="101" s="1"/>
  <c r="AG65" i="101" a="1"/>
  <c r="AG65" i="101" s="1"/>
  <c r="AF65" i="101" a="1"/>
  <c r="AF65" i="101" s="1"/>
  <c r="AE65" i="101" a="1"/>
  <c r="AE65" i="101" s="1"/>
  <c r="AD65" i="101" a="1"/>
  <c r="AD65" i="101" s="1"/>
  <c r="AC65" i="101" a="1"/>
  <c r="AC65" i="101" s="1"/>
  <c r="AB65" i="101" a="1"/>
  <c r="AB65" i="101" s="1"/>
  <c r="AA65" i="101" a="1"/>
  <c r="AA65" i="101" s="1"/>
  <c r="Z65" i="101" a="1"/>
  <c r="Z65" i="101" s="1"/>
  <c r="Y65" i="101" a="1"/>
  <c r="Y65" i="101" s="1"/>
  <c r="X65" i="101" a="1"/>
  <c r="X65" i="101" s="1"/>
  <c r="W65" i="101" a="1"/>
  <c r="W65" i="101" s="1"/>
  <c r="V65" i="101" a="1"/>
  <c r="V65" i="101" s="1"/>
  <c r="U65" i="101" a="1"/>
  <c r="U65" i="101" s="1"/>
  <c r="T65" i="101" a="1"/>
  <c r="T65" i="101" s="1"/>
  <c r="S65" i="101" a="1"/>
  <c r="S65" i="101" s="1"/>
  <c r="R65" i="101" a="1"/>
  <c r="R65" i="101" s="1"/>
  <c r="Q65" i="101" a="1"/>
  <c r="Q65" i="101" s="1"/>
  <c r="P65" i="101" a="1"/>
  <c r="P65" i="101" s="1"/>
  <c r="O65" i="101" a="1"/>
  <c r="O65" i="101" s="1"/>
  <c r="N65" i="101" a="1"/>
  <c r="N65" i="101" s="1"/>
  <c r="M65" i="101" a="1"/>
  <c r="M65" i="101" s="1"/>
  <c r="L65" i="101" a="1"/>
  <c r="L65" i="101" s="1"/>
  <c r="K65" i="101" a="1"/>
  <c r="K65" i="101" s="1"/>
  <c r="J65" i="101" a="1"/>
  <c r="J65" i="101" s="1"/>
  <c r="I65" i="101" a="1"/>
  <c r="I65" i="101" s="1"/>
  <c r="H65" i="101" a="1"/>
  <c r="H65" i="101" s="1"/>
  <c r="G65" i="101" a="1"/>
  <c r="G65" i="101" s="1"/>
  <c r="F65" i="101" a="1"/>
  <c r="F65" i="101" s="1"/>
  <c r="E65" i="101" a="1"/>
  <c r="E65" i="101" s="1"/>
  <c r="D65" i="101" a="1"/>
  <c r="D65" i="101" s="1"/>
  <c r="BV64" i="101" a="1"/>
  <c r="BV64" i="101" s="1"/>
  <c r="BU64" i="101" a="1"/>
  <c r="BU64" i="101" s="1"/>
  <c r="BT64" i="101" a="1"/>
  <c r="BT64" i="101" s="1"/>
  <c r="BS64" i="101" a="1"/>
  <c r="BS64" i="101" s="1"/>
  <c r="BR64" i="101" a="1"/>
  <c r="BR64" i="101" s="1"/>
  <c r="BQ64" i="101" a="1"/>
  <c r="BQ64" i="101" s="1"/>
  <c r="BP64" i="101" a="1"/>
  <c r="BP64" i="101" s="1"/>
  <c r="BO64" i="101" a="1"/>
  <c r="BO64" i="101" s="1"/>
  <c r="BN64" i="101" a="1"/>
  <c r="BN64" i="101" s="1"/>
  <c r="BM64" i="101" a="1"/>
  <c r="BM64" i="101" s="1"/>
  <c r="BL64" i="101" a="1"/>
  <c r="BL64" i="101" s="1"/>
  <c r="BK64" i="101" a="1"/>
  <c r="BK64" i="101" s="1"/>
  <c r="BJ64" i="101" a="1"/>
  <c r="BJ64" i="101" s="1"/>
  <c r="BI64" i="101" a="1"/>
  <c r="BI64" i="101" s="1"/>
  <c r="BH64" i="101" a="1"/>
  <c r="BH64" i="101" s="1"/>
  <c r="BG64" i="101" a="1"/>
  <c r="BG64" i="101" s="1"/>
  <c r="BF64" i="101" a="1"/>
  <c r="BF64" i="101" s="1"/>
  <c r="BE64" i="101" a="1"/>
  <c r="BE64" i="101" s="1"/>
  <c r="BD64" i="101" a="1"/>
  <c r="BD64" i="101" s="1"/>
  <c r="BC64" i="101" a="1"/>
  <c r="BC64" i="101" s="1"/>
  <c r="BB64" i="101" a="1"/>
  <c r="BB64" i="101" s="1"/>
  <c r="BA64" i="101" a="1"/>
  <c r="BA64" i="101" s="1"/>
  <c r="AZ64" i="101" a="1"/>
  <c r="AZ64" i="101" s="1"/>
  <c r="AY64" i="101" a="1"/>
  <c r="AY64" i="101" s="1"/>
  <c r="AX64" i="101" a="1"/>
  <c r="AX64" i="101" s="1"/>
  <c r="AW64" i="101" a="1"/>
  <c r="AW64" i="101" s="1"/>
  <c r="AV64" i="101" a="1"/>
  <c r="AV64" i="101" s="1"/>
  <c r="AU64" i="101" a="1"/>
  <c r="AU64" i="101" s="1"/>
  <c r="AT64" i="101" a="1"/>
  <c r="AT64" i="101" s="1"/>
  <c r="AS64" i="101" a="1"/>
  <c r="AS64" i="101" s="1"/>
  <c r="AR64" i="101" a="1"/>
  <c r="AR64" i="101" s="1"/>
  <c r="AQ64" i="101" a="1"/>
  <c r="AQ64" i="101" s="1"/>
  <c r="AP64" i="101" a="1"/>
  <c r="AP64" i="101" s="1"/>
  <c r="AO64" i="101" a="1"/>
  <c r="AO64" i="101" s="1"/>
  <c r="AN64" i="101" a="1"/>
  <c r="AN64" i="101" s="1"/>
  <c r="AM64" i="101" a="1"/>
  <c r="AM64" i="101" s="1"/>
  <c r="AL64" i="101" a="1"/>
  <c r="AL64" i="101" s="1"/>
  <c r="AK64" i="101" a="1"/>
  <c r="AK64" i="101" s="1"/>
  <c r="AJ64" i="101" a="1"/>
  <c r="AJ64" i="101" s="1"/>
  <c r="AI64" i="101" a="1"/>
  <c r="AI64" i="101" s="1"/>
  <c r="AH64" i="101" a="1"/>
  <c r="AH64" i="101" s="1"/>
  <c r="AG64" i="101" a="1"/>
  <c r="AG64" i="101" s="1"/>
  <c r="AF64" i="101" a="1"/>
  <c r="AF64" i="101" s="1"/>
  <c r="AE64" i="101" a="1"/>
  <c r="AE64" i="101" s="1"/>
  <c r="AD64" i="101" a="1"/>
  <c r="AD64" i="101" s="1"/>
  <c r="AC64" i="101" a="1"/>
  <c r="AC64" i="101" s="1"/>
  <c r="AB64" i="101" a="1"/>
  <c r="AB64" i="101" s="1"/>
  <c r="AA64" i="101" a="1"/>
  <c r="AA64" i="101" s="1"/>
  <c r="Z64" i="101" a="1"/>
  <c r="Z64" i="101" s="1"/>
  <c r="Y64" i="101" a="1"/>
  <c r="Y64" i="101" s="1"/>
  <c r="X64" i="101" a="1"/>
  <c r="X64" i="101" s="1"/>
  <c r="W64" i="101" a="1"/>
  <c r="W64" i="101" s="1"/>
  <c r="V64" i="101" a="1"/>
  <c r="V64" i="101" s="1"/>
  <c r="U64" i="101" a="1"/>
  <c r="U64" i="101" s="1"/>
  <c r="T64" i="101" a="1"/>
  <c r="T64" i="101" s="1"/>
  <c r="S64" i="101" a="1"/>
  <c r="S64" i="101" s="1"/>
  <c r="R64" i="101" a="1"/>
  <c r="R64" i="101" s="1"/>
  <c r="Q64" i="101" a="1"/>
  <c r="Q64" i="101" s="1"/>
  <c r="P64" i="101" a="1"/>
  <c r="P64" i="101" s="1"/>
  <c r="O64" i="101" a="1"/>
  <c r="O64" i="101" s="1"/>
  <c r="N64" i="101" a="1"/>
  <c r="N64" i="101" s="1"/>
  <c r="M64" i="101" a="1"/>
  <c r="M64" i="101" s="1"/>
  <c r="L64" i="101" a="1"/>
  <c r="L64" i="101" s="1"/>
  <c r="K64" i="101" a="1"/>
  <c r="K64" i="101" s="1"/>
  <c r="J64" i="101" a="1"/>
  <c r="J64" i="101" s="1"/>
  <c r="I64" i="101" a="1"/>
  <c r="I64" i="101" s="1"/>
  <c r="H64" i="101" a="1"/>
  <c r="H64" i="101" s="1"/>
  <c r="G64" i="101" a="1"/>
  <c r="G64" i="101" s="1"/>
  <c r="F64" i="101" a="1"/>
  <c r="F64" i="101" s="1"/>
  <c r="E64" i="101" a="1"/>
  <c r="E64" i="101" s="1"/>
  <c r="D64" i="101" a="1"/>
  <c r="D64" i="101" s="1"/>
  <c r="BV62" i="101" a="1"/>
  <c r="BV62" i="101" s="1"/>
  <c r="BU62" i="101" a="1"/>
  <c r="BU62" i="101" s="1"/>
  <c r="BT62" i="101" a="1"/>
  <c r="BT62" i="101" s="1"/>
  <c r="BS62" i="101" a="1"/>
  <c r="BS62" i="101" s="1"/>
  <c r="BR62" i="101" a="1"/>
  <c r="BR62" i="101" s="1"/>
  <c r="BQ62" i="101" a="1"/>
  <c r="BQ62" i="101" s="1"/>
  <c r="BP62" i="101" a="1"/>
  <c r="BP62" i="101" s="1"/>
  <c r="BO62" i="101" a="1"/>
  <c r="BO62" i="101" s="1"/>
  <c r="BN62" i="101" a="1"/>
  <c r="BN62" i="101" s="1"/>
  <c r="BM62" i="101" a="1"/>
  <c r="BM62" i="101" s="1"/>
  <c r="BL62" i="101" a="1"/>
  <c r="BL62" i="101" s="1"/>
  <c r="BK62" i="101" a="1"/>
  <c r="BK62" i="101" s="1"/>
  <c r="BJ62" i="101" a="1"/>
  <c r="BJ62" i="101" s="1"/>
  <c r="BI62" i="101" a="1"/>
  <c r="BI62" i="101" s="1"/>
  <c r="BH62" i="101" a="1"/>
  <c r="BH62" i="101" s="1"/>
  <c r="BG62" i="101" a="1"/>
  <c r="BG62" i="101" s="1"/>
  <c r="BF62" i="101" a="1"/>
  <c r="BF62" i="101" s="1"/>
  <c r="BE62" i="101" a="1"/>
  <c r="BE62" i="101" s="1"/>
  <c r="BD62" i="101" a="1"/>
  <c r="BD62" i="101" s="1"/>
  <c r="BC62" i="101" a="1"/>
  <c r="BC62" i="101" s="1"/>
  <c r="BB62" i="101" a="1"/>
  <c r="BB62" i="101" s="1"/>
  <c r="BA62" i="101" a="1"/>
  <c r="BA62" i="101" s="1"/>
  <c r="AZ62" i="101" a="1"/>
  <c r="AZ62" i="101" s="1"/>
  <c r="AY62" i="101" a="1"/>
  <c r="AY62" i="101" s="1"/>
  <c r="AX62" i="101" a="1"/>
  <c r="AX62" i="101" s="1"/>
  <c r="AW62" i="101" a="1"/>
  <c r="AW62" i="101" s="1"/>
  <c r="AV62" i="101" a="1"/>
  <c r="AV62" i="101" s="1"/>
  <c r="AU62" i="101" a="1"/>
  <c r="AU62" i="101" s="1"/>
  <c r="AT62" i="101" a="1"/>
  <c r="AT62" i="101" s="1"/>
  <c r="AS62" i="101" a="1"/>
  <c r="AS62" i="101" s="1"/>
  <c r="AR62" i="101" a="1"/>
  <c r="AR62" i="101" s="1"/>
  <c r="AQ62" i="101" a="1"/>
  <c r="AQ62" i="101" s="1"/>
  <c r="AP62" i="101" a="1"/>
  <c r="AP62" i="101" s="1"/>
  <c r="AO62" i="101" a="1"/>
  <c r="AO62" i="101" s="1"/>
  <c r="AN62" i="101" a="1"/>
  <c r="AN62" i="101" s="1"/>
  <c r="AM62" i="101" a="1"/>
  <c r="AM62" i="101" s="1"/>
  <c r="AL62" i="101" a="1"/>
  <c r="AL62" i="101" s="1"/>
  <c r="AK62" i="101" a="1"/>
  <c r="AK62" i="101" s="1"/>
  <c r="AJ62" i="101" a="1"/>
  <c r="AJ62" i="101" s="1"/>
  <c r="AI62" i="101" a="1"/>
  <c r="AI62" i="101" s="1"/>
  <c r="AH62" i="101" a="1"/>
  <c r="AH62" i="101" s="1"/>
  <c r="AG62" i="101" a="1"/>
  <c r="AG62" i="101" s="1"/>
  <c r="AF62" i="101" a="1"/>
  <c r="AF62" i="101" s="1"/>
  <c r="AE62" i="101" a="1"/>
  <c r="AE62" i="101" s="1"/>
  <c r="AD62" i="101" a="1"/>
  <c r="AD62" i="101" s="1"/>
  <c r="AC62" i="101" a="1"/>
  <c r="AC62" i="101" s="1"/>
  <c r="AB62" i="101" a="1"/>
  <c r="AB62" i="101" s="1"/>
  <c r="AA62" i="101" a="1"/>
  <c r="AA62" i="101" s="1"/>
  <c r="Z62" i="101" a="1"/>
  <c r="Z62" i="101" s="1"/>
  <c r="Y62" i="101" a="1"/>
  <c r="Y62" i="101" s="1"/>
  <c r="X62" i="101" a="1"/>
  <c r="X62" i="101" s="1"/>
  <c r="W62" i="101" a="1"/>
  <c r="W62" i="101" s="1"/>
  <c r="V62" i="101" a="1"/>
  <c r="V62" i="101" s="1"/>
  <c r="U62" i="101" a="1"/>
  <c r="U62" i="101" s="1"/>
  <c r="T62" i="101" a="1"/>
  <c r="T62" i="101" s="1"/>
  <c r="S62" i="101" a="1"/>
  <c r="S62" i="101" s="1"/>
  <c r="R62" i="101" a="1"/>
  <c r="R62" i="101" s="1"/>
  <c r="Q62" i="101" a="1"/>
  <c r="Q62" i="101" s="1"/>
  <c r="P62" i="101" a="1"/>
  <c r="P62" i="101" s="1"/>
  <c r="O62" i="101" a="1"/>
  <c r="O62" i="101" s="1"/>
  <c r="N62" i="101" a="1"/>
  <c r="N62" i="101" s="1"/>
  <c r="M62" i="101" a="1"/>
  <c r="M62" i="101" s="1"/>
  <c r="L62" i="101" a="1"/>
  <c r="L62" i="101" s="1"/>
  <c r="K62" i="101" a="1"/>
  <c r="K62" i="101" s="1"/>
  <c r="J62" i="101" a="1"/>
  <c r="J62" i="101" s="1"/>
  <c r="I62" i="101" a="1"/>
  <c r="I62" i="101" s="1"/>
  <c r="H62" i="101" a="1"/>
  <c r="H62" i="101" s="1"/>
  <c r="G62" i="101" a="1"/>
  <c r="G62" i="101" s="1"/>
  <c r="F62" i="101" a="1"/>
  <c r="F62" i="101" s="1"/>
  <c r="E62" i="101" a="1"/>
  <c r="E62" i="101" s="1"/>
  <c r="D62" i="101" a="1"/>
  <c r="D62" i="101" s="1"/>
  <c r="BV61" i="101" a="1"/>
  <c r="BV61" i="101" s="1"/>
  <c r="BU61" i="101" a="1"/>
  <c r="BU61" i="101" s="1"/>
  <c r="BT61" i="101" a="1"/>
  <c r="BT61" i="101" s="1"/>
  <c r="BS61" i="101" a="1"/>
  <c r="BS61" i="101" s="1"/>
  <c r="BR61" i="101" a="1"/>
  <c r="BR61" i="101" s="1"/>
  <c r="BQ61" i="101" a="1"/>
  <c r="BQ61" i="101" s="1"/>
  <c r="BP61" i="101" a="1"/>
  <c r="BP61" i="101" s="1"/>
  <c r="BO61" i="101" a="1"/>
  <c r="BO61" i="101" s="1"/>
  <c r="BN61" i="101" a="1"/>
  <c r="BN61" i="101" s="1"/>
  <c r="BM61" i="101" a="1"/>
  <c r="BM61" i="101" s="1"/>
  <c r="BL61" i="101" a="1"/>
  <c r="BL61" i="101" s="1"/>
  <c r="BK61" i="101" a="1"/>
  <c r="BK61" i="101" s="1"/>
  <c r="BJ61" i="101" a="1"/>
  <c r="BJ61" i="101" s="1"/>
  <c r="BI61" i="101" a="1"/>
  <c r="BI61" i="101" s="1"/>
  <c r="BH61" i="101" a="1"/>
  <c r="BH61" i="101" s="1"/>
  <c r="BG61" i="101" a="1"/>
  <c r="BG61" i="101" s="1"/>
  <c r="BF61" i="101" a="1"/>
  <c r="BF61" i="101" s="1"/>
  <c r="BE61" i="101" a="1"/>
  <c r="BE61" i="101" s="1"/>
  <c r="BD61" i="101" a="1"/>
  <c r="BD61" i="101" s="1"/>
  <c r="BC61" i="101" a="1"/>
  <c r="BC61" i="101" s="1"/>
  <c r="BB61" i="101" a="1"/>
  <c r="BB61" i="101" s="1"/>
  <c r="BA61" i="101" a="1"/>
  <c r="BA61" i="101" s="1"/>
  <c r="AZ61" i="101" a="1"/>
  <c r="AZ61" i="101" s="1"/>
  <c r="AY61" i="101" a="1"/>
  <c r="AY61" i="101" s="1"/>
  <c r="AX61" i="101" a="1"/>
  <c r="AX61" i="101" s="1"/>
  <c r="AW61" i="101" a="1"/>
  <c r="AW61" i="101" s="1"/>
  <c r="AV61" i="101" a="1"/>
  <c r="AV61" i="101" s="1"/>
  <c r="AU61" i="101" a="1"/>
  <c r="AU61" i="101" s="1"/>
  <c r="AT61" i="101" a="1"/>
  <c r="AT61" i="101" s="1"/>
  <c r="AS61" i="101" a="1"/>
  <c r="AS61" i="101" s="1"/>
  <c r="AR61" i="101" a="1"/>
  <c r="AR61" i="101" s="1"/>
  <c r="AQ61" i="101" a="1"/>
  <c r="AQ61" i="101" s="1"/>
  <c r="AP61" i="101" a="1"/>
  <c r="AP61" i="101" s="1"/>
  <c r="AO61" i="101" a="1"/>
  <c r="AO61" i="101" s="1"/>
  <c r="AN61" i="101" a="1"/>
  <c r="AN61" i="101" s="1"/>
  <c r="AM61" i="101" a="1"/>
  <c r="AM61" i="101" s="1"/>
  <c r="AL61" i="101" a="1"/>
  <c r="AL61" i="101" s="1"/>
  <c r="AK61" i="101" a="1"/>
  <c r="AK61" i="101" s="1"/>
  <c r="AJ61" i="101" a="1"/>
  <c r="AJ61" i="101" s="1"/>
  <c r="AI61" i="101" a="1"/>
  <c r="AI61" i="101" s="1"/>
  <c r="AH61" i="101" a="1"/>
  <c r="AH61" i="101" s="1"/>
  <c r="AG61" i="101" a="1"/>
  <c r="AG61" i="101" s="1"/>
  <c r="AF61" i="101" a="1"/>
  <c r="AF61" i="101" s="1"/>
  <c r="AE61" i="101" a="1"/>
  <c r="AE61" i="101" s="1"/>
  <c r="AD61" i="101" a="1"/>
  <c r="AD61" i="101" s="1"/>
  <c r="AC61" i="101" a="1"/>
  <c r="AC61" i="101" s="1"/>
  <c r="AB61" i="101" a="1"/>
  <c r="AB61" i="101" s="1"/>
  <c r="AA61" i="101" a="1"/>
  <c r="AA61" i="101" s="1"/>
  <c r="Z61" i="101" a="1"/>
  <c r="Z61" i="101" s="1"/>
  <c r="Y61" i="101" a="1"/>
  <c r="Y61" i="101" s="1"/>
  <c r="X61" i="101" a="1"/>
  <c r="X61" i="101" s="1"/>
  <c r="W61" i="101" a="1"/>
  <c r="W61" i="101" s="1"/>
  <c r="V61" i="101" a="1"/>
  <c r="V61" i="101" s="1"/>
  <c r="U61" i="101" a="1"/>
  <c r="U61" i="101" s="1"/>
  <c r="T61" i="101" a="1"/>
  <c r="T61" i="101" s="1"/>
  <c r="S61" i="101" a="1"/>
  <c r="S61" i="101" s="1"/>
  <c r="R61" i="101" a="1"/>
  <c r="R61" i="101" s="1"/>
  <c r="Q61" i="101" a="1"/>
  <c r="Q61" i="101" s="1"/>
  <c r="P61" i="101" a="1"/>
  <c r="P61" i="101" s="1"/>
  <c r="O61" i="101" a="1"/>
  <c r="O61" i="101" s="1"/>
  <c r="N61" i="101" a="1"/>
  <c r="N61" i="101" s="1"/>
  <c r="M61" i="101" a="1"/>
  <c r="M61" i="101" s="1"/>
  <c r="L61" i="101" a="1"/>
  <c r="L61" i="101" s="1"/>
  <c r="K61" i="101" a="1"/>
  <c r="K61" i="101" s="1"/>
  <c r="J61" i="101" a="1"/>
  <c r="J61" i="101" s="1"/>
  <c r="I61" i="101" a="1"/>
  <c r="I61" i="101" s="1"/>
  <c r="H61" i="101" a="1"/>
  <c r="H61" i="101" s="1"/>
  <c r="G61" i="101" a="1"/>
  <c r="G61" i="101" s="1"/>
  <c r="F61" i="101" a="1"/>
  <c r="F61" i="101" s="1"/>
  <c r="E61" i="101" a="1"/>
  <c r="E61" i="101" s="1"/>
  <c r="D61" i="101" a="1"/>
  <c r="D61" i="101" s="1"/>
  <c r="BV60" i="101" a="1"/>
  <c r="BV60" i="101" s="1"/>
  <c r="BU60" i="101" a="1"/>
  <c r="BU60" i="101" s="1"/>
  <c r="BT60" i="101" a="1"/>
  <c r="BT60" i="101" s="1"/>
  <c r="BS60" i="101" a="1"/>
  <c r="BS60" i="101" s="1"/>
  <c r="BR60" i="101" a="1"/>
  <c r="BR60" i="101" s="1"/>
  <c r="BQ60" i="101" a="1"/>
  <c r="BQ60" i="101" s="1"/>
  <c r="BP60" i="101" a="1"/>
  <c r="BP60" i="101" s="1"/>
  <c r="BO60" i="101" a="1"/>
  <c r="BO60" i="101" s="1"/>
  <c r="BN60" i="101" a="1"/>
  <c r="BN60" i="101" s="1"/>
  <c r="BM60" i="101" a="1"/>
  <c r="BM60" i="101" s="1"/>
  <c r="BL60" i="101" a="1"/>
  <c r="BL60" i="101" s="1"/>
  <c r="BK60" i="101" a="1"/>
  <c r="BK60" i="101" s="1"/>
  <c r="BJ60" i="101" a="1"/>
  <c r="BJ60" i="101" s="1"/>
  <c r="BI60" i="101" a="1"/>
  <c r="BI60" i="101" s="1"/>
  <c r="BH60" i="101" a="1"/>
  <c r="BH60" i="101" s="1"/>
  <c r="BG60" i="101" a="1"/>
  <c r="BG60" i="101" s="1"/>
  <c r="BF60" i="101" a="1"/>
  <c r="BF60" i="101" s="1"/>
  <c r="BE60" i="101" a="1"/>
  <c r="BE60" i="101" s="1"/>
  <c r="BD60" i="101" a="1"/>
  <c r="BD60" i="101" s="1"/>
  <c r="BC60" i="101" a="1"/>
  <c r="BC60" i="101" s="1"/>
  <c r="BB60" i="101" a="1"/>
  <c r="BB60" i="101" s="1"/>
  <c r="BA60" i="101" a="1"/>
  <c r="BA60" i="101" s="1"/>
  <c r="AZ60" i="101" a="1"/>
  <c r="AZ60" i="101" s="1"/>
  <c r="AY60" i="101" a="1"/>
  <c r="AY60" i="101" s="1"/>
  <c r="AX60" i="101" a="1"/>
  <c r="AX60" i="101" s="1"/>
  <c r="AW60" i="101" a="1"/>
  <c r="AW60" i="101" s="1"/>
  <c r="AV60" i="101" a="1"/>
  <c r="AV60" i="101" s="1"/>
  <c r="AU60" i="101" a="1"/>
  <c r="AU60" i="101" s="1"/>
  <c r="AT60" i="101" a="1"/>
  <c r="AT60" i="101" s="1"/>
  <c r="AS60" i="101" a="1"/>
  <c r="AS60" i="101" s="1"/>
  <c r="AR60" i="101" a="1"/>
  <c r="AR60" i="101" s="1"/>
  <c r="AQ60" i="101" a="1"/>
  <c r="AQ60" i="101" s="1"/>
  <c r="AP60" i="101" a="1"/>
  <c r="AP60" i="101" s="1"/>
  <c r="AO60" i="101" a="1"/>
  <c r="AO60" i="101" s="1"/>
  <c r="AN60" i="101" a="1"/>
  <c r="AN60" i="101" s="1"/>
  <c r="AM60" i="101" a="1"/>
  <c r="AM60" i="101" s="1"/>
  <c r="AL60" i="101" a="1"/>
  <c r="AL60" i="101" s="1"/>
  <c r="AK60" i="101" a="1"/>
  <c r="AK60" i="101" s="1"/>
  <c r="AJ60" i="101" a="1"/>
  <c r="AJ60" i="101" s="1"/>
  <c r="AI60" i="101" a="1"/>
  <c r="AI60" i="101" s="1"/>
  <c r="AH60" i="101" a="1"/>
  <c r="AH60" i="101" s="1"/>
  <c r="AG60" i="101" a="1"/>
  <c r="AG60" i="101" s="1"/>
  <c r="AF60" i="101" a="1"/>
  <c r="AF60" i="101" s="1"/>
  <c r="AE60" i="101" a="1"/>
  <c r="AE60" i="101" s="1"/>
  <c r="AD60" i="101" a="1"/>
  <c r="AD60" i="101" s="1"/>
  <c r="AC60" i="101" a="1"/>
  <c r="AC60" i="101" s="1"/>
  <c r="AB60" i="101" a="1"/>
  <c r="AB60" i="101" s="1"/>
  <c r="AA60" i="101" a="1"/>
  <c r="AA60" i="101" s="1"/>
  <c r="Z60" i="101" a="1"/>
  <c r="Z60" i="101" s="1"/>
  <c r="Y60" i="101" a="1"/>
  <c r="Y60" i="101" s="1"/>
  <c r="X60" i="101" a="1"/>
  <c r="X60" i="101" s="1"/>
  <c r="W60" i="101" a="1"/>
  <c r="W60" i="101" s="1"/>
  <c r="V60" i="101" a="1"/>
  <c r="V60" i="101" s="1"/>
  <c r="U60" i="101" a="1"/>
  <c r="U60" i="101" s="1"/>
  <c r="T60" i="101" a="1"/>
  <c r="T60" i="101" s="1"/>
  <c r="S60" i="101" a="1"/>
  <c r="S60" i="101" s="1"/>
  <c r="R60" i="101" a="1"/>
  <c r="R60" i="101" s="1"/>
  <c r="Q60" i="101" a="1"/>
  <c r="Q60" i="101" s="1"/>
  <c r="P60" i="101" a="1"/>
  <c r="P60" i="101" s="1"/>
  <c r="O60" i="101" a="1"/>
  <c r="O60" i="101" s="1"/>
  <c r="N60" i="101" a="1"/>
  <c r="N60" i="101" s="1"/>
  <c r="M60" i="101" a="1"/>
  <c r="M60" i="101" s="1"/>
  <c r="L60" i="101" a="1"/>
  <c r="L60" i="101" s="1"/>
  <c r="K60" i="101" a="1"/>
  <c r="K60" i="101" s="1"/>
  <c r="J60" i="101" a="1"/>
  <c r="J60" i="101" s="1"/>
  <c r="I60" i="101" a="1"/>
  <c r="I60" i="101" s="1"/>
  <c r="H60" i="101" a="1"/>
  <c r="H60" i="101" s="1"/>
  <c r="G60" i="101" a="1"/>
  <c r="G60" i="101" s="1"/>
  <c r="F60" i="101" a="1"/>
  <c r="F60" i="101" s="1"/>
  <c r="E60" i="101" a="1"/>
  <c r="E60" i="101" s="1"/>
  <c r="D60" i="101" a="1"/>
  <c r="D60" i="101" s="1"/>
  <c r="BV59" i="101" a="1"/>
  <c r="BV59" i="101" s="1"/>
  <c r="BU59" i="101" a="1"/>
  <c r="BU59" i="101" s="1"/>
  <c r="BT59" i="101" a="1"/>
  <c r="BT59" i="101" s="1"/>
  <c r="BS59" i="101" a="1"/>
  <c r="BS59" i="101" s="1"/>
  <c r="BR59" i="101" a="1"/>
  <c r="BR59" i="101" s="1"/>
  <c r="BQ59" i="101" a="1"/>
  <c r="BQ59" i="101" s="1"/>
  <c r="BP59" i="101" a="1"/>
  <c r="BP59" i="101" s="1"/>
  <c r="BO59" i="101" a="1"/>
  <c r="BO59" i="101" s="1"/>
  <c r="BN59" i="101" a="1"/>
  <c r="BN59" i="101" s="1"/>
  <c r="BM59" i="101" a="1"/>
  <c r="BM59" i="101" s="1"/>
  <c r="BL59" i="101" a="1"/>
  <c r="BL59" i="101" s="1"/>
  <c r="BK59" i="101" a="1"/>
  <c r="BK59" i="101" s="1"/>
  <c r="BJ59" i="101" a="1"/>
  <c r="BJ59" i="101" s="1"/>
  <c r="BI59" i="101" a="1"/>
  <c r="BI59" i="101" s="1"/>
  <c r="BH59" i="101" a="1"/>
  <c r="BH59" i="101" s="1"/>
  <c r="BG59" i="101" a="1"/>
  <c r="BG59" i="101" s="1"/>
  <c r="BF59" i="101" a="1"/>
  <c r="BF59" i="101" s="1"/>
  <c r="BE59" i="101" a="1"/>
  <c r="BE59" i="101" s="1"/>
  <c r="BD59" i="101" a="1"/>
  <c r="BD59" i="101" s="1"/>
  <c r="BC59" i="101" a="1"/>
  <c r="BC59" i="101" s="1"/>
  <c r="BB59" i="101" a="1"/>
  <c r="BB59" i="101" s="1"/>
  <c r="BA59" i="101" a="1"/>
  <c r="BA59" i="101" s="1"/>
  <c r="AZ59" i="101" a="1"/>
  <c r="AZ59" i="101" s="1"/>
  <c r="AY59" i="101" a="1"/>
  <c r="AY59" i="101" s="1"/>
  <c r="AX59" i="101" a="1"/>
  <c r="AX59" i="101" s="1"/>
  <c r="AW59" i="101" a="1"/>
  <c r="AW59" i="101" s="1"/>
  <c r="AV59" i="101" a="1"/>
  <c r="AV59" i="101" s="1"/>
  <c r="AU59" i="101" a="1"/>
  <c r="AU59" i="101" s="1"/>
  <c r="AT59" i="101" a="1"/>
  <c r="AT59" i="101" s="1"/>
  <c r="AS59" i="101" a="1"/>
  <c r="AS59" i="101" s="1"/>
  <c r="AR59" i="101" a="1"/>
  <c r="AR59" i="101" s="1"/>
  <c r="AQ59" i="101" a="1"/>
  <c r="AQ59" i="101" s="1"/>
  <c r="AP59" i="101" a="1"/>
  <c r="AP59" i="101" s="1"/>
  <c r="AO59" i="101" a="1"/>
  <c r="AO59" i="101" s="1"/>
  <c r="AN59" i="101" a="1"/>
  <c r="AN59" i="101" s="1"/>
  <c r="AM59" i="101" a="1"/>
  <c r="AM59" i="101" s="1"/>
  <c r="AL59" i="101" a="1"/>
  <c r="AL59" i="101" s="1"/>
  <c r="AK59" i="101" a="1"/>
  <c r="AK59" i="101" s="1"/>
  <c r="AJ59" i="101" a="1"/>
  <c r="AJ59" i="101" s="1"/>
  <c r="AI59" i="101" a="1"/>
  <c r="AI59" i="101" s="1"/>
  <c r="AH59" i="101" a="1"/>
  <c r="AH59" i="101" s="1"/>
  <c r="AG59" i="101" a="1"/>
  <c r="AG59" i="101" s="1"/>
  <c r="AF59" i="101" a="1"/>
  <c r="AF59" i="101" s="1"/>
  <c r="AE59" i="101" a="1"/>
  <c r="AE59" i="101" s="1"/>
  <c r="AD59" i="101" a="1"/>
  <c r="AD59" i="101" s="1"/>
  <c r="AC59" i="101" a="1"/>
  <c r="AC59" i="101" s="1"/>
  <c r="AB59" i="101" a="1"/>
  <c r="AB59" i="101" s="1"/>
  <c r="AA59" i="101" a="1"/>
  <c r="AA59" i="101" s="1"/>
  <c r="Z59" i="101" a="1"/>
  <c r="Z59" i="101" s="1"/>
  <c r="Y59" i="101" a="1"/>
  <c r="Y59" i="101" s="1"/>
  <c r="X59" i="101" a="1"/>
  <c r="X59" i="101" s="1"/>
  <c r="W59" i="101" a="1"/>
  <c r="W59" i="101" s="1"/>
  <c r="V59" i="101" a="1"/>
  <c r="V59" i="101" s="1"/>
  <c r="U59" i="101" a="1"/>
  <c r="U59" i="101" s="1"/>
  <c r="T59" i="101" a="1"/>
  <c r="T59" i="101" s="1"/>
  <c r="S59" i="101" a="1"/>
  <c r="S59" i="101" s="1"/>
  <c r="R59" i="101" a="1"/>
  <c r="R59" i="101" s="1"/>
  <c r="Q59" i="101" a="1"/>
  <c r="Q59" i="101" s="1"/>
  <c r="P59" i="101" a="1"/>
  <c r="P59" i="101" s="1"/>
  <c r="O59" i="101" a="1"/>
  <c r="O59" i="101" s="1"/>
  <c r="N59" i="101" a="1"/>
  <c r="N59" i="101" s="1"/>
  <c r="M59" i="101" a="1"/>
  <c r="M59" i="101" s="1"/>
  <c r="L59" i="101" a="1"/>
  <c r="L59" i="101" s="1"/>
  <c r="K59" i="101" a="1"/>
  <c r="K59" i="101" s="1"/>
  <c r="J59" i="101" a="1"/>
  <c r="J59" i="101" s="1"/>
  <c r="I59" i="101" a="1"/>
  <c r="I59" i="101" s="1"/>
  <c r="H59" i="101" a="1"/>
  <c r="H59" i="101" s="1"/>
  <c r="G59" i="101" a="1"/>
  <c r="G59" i="101" s="1"/>
  <c r="F59" i="101" a="1"/>
  <c r="F59" i="101" s="1"/>
  <c r="E59" i="101" a="1"/>
  <c r="E59" i="101" s="1"/>
  <c r="D59" i="101" a="1"/>
  <c r="D59" i="101" s="1"/>
  <c r="BV58" i="101" a="1"/>
  <c r="BV58" i="101" s="1"/>
  <c r="BU58" i="101" a="1"/>
  <c r="BU58" i="101" s="1"/>
  <c r="BT58" i="101" a="1"/>
  <c r="BT58" i="101" s="1"/>
  <c r="BS58" i="101" a="1"/>
  <c r="BS58" i="101" s="1"/>
  <c r="BR58" i="101" a="1"/>
  <c r="BR58" i="101" s="1"/>
  <c r="BQ58" i="101" a="1"/>
  <c r="BQ58" i="101" s="1"/>
  <c r="BP58" i="101" a="1"/>
  <c r="BP58" i="101" s="1"/>
  <c r="BO58" i="101" a="1"/>
  <c r="BO58" i="101" s="1"/>
  <c r="BN58" i="101" a="1"/>
  <c r="BN58" i="101" s="1"/>
  <c r="BM58" i="101" a="1"/>
  <c r="BM58" i="101" s="1"/>
  <c r="BL58" i="101" a="1"/>
  <c r="BL58" i="101" s="1"/>
  <c r="BK58" i="101" a="1"/>
  <c r="BK58" i="101" s="1"/>
  <c r="BJ58" i="101" a="1"/>
  <c r="BJ58" i="101" s="1"/>
  <c r="BI58" i="101" a="1"/>
  <c r="BI58" i="101" s="1"/>
  <c r="BH58" i="101" a="1"/>
  <c r="BH58" i="101" s="1"/>
  <c r="BG58" i="101" a="1"/>
  <c r="BG58" i="101" s="1"/>
  <c r="BF58" i="101" a="1"/>
  <c r="BF58" i="101" s="1"/>
  <c r="BE58" i="101" a="1"/>
  <c r="BE58" i="101" s="1"/>
  <c r="BD58" i="101" a="1"/>
  <c r="BD58" i="101" s="1"/>
  <c r="BC58" i="101" a="1"/>
  <c r="BC58" i="101" s="1"/>
  <c r="BB58" i="101" a="1"/>
  <c r="BB58" i="101" s="1"/>
  <c r="BA58" i="101" a="1"/>
  <c r="BA58" i="101" s="1"/>
  <c r="AZ58" i="101" a="1"/>
  <c r="AZ58" i="101" s="1"/>
  <c r="AY58" i="101" a="1"/>
  <c r="AY58" i="101" s="1"/>
  <c r="AX58" i="101" a="1"/>
  <c r="AX58" i="101" s="1"/>
  <c r="AW58" i="101" a="1"/>
  <c r="AW58" i="101" s="1"/>
  <c r="AV58" i="101" a="1"/>
  <c r="AV58" i="101" s="1"/>
  <c r="AU58" i="101" a="1"/>
  <c r="AU58" i="101" s="1"/>
  <c r="AT58" i="101" a="1"/>
  <c r="AT58" i="101" s="1"/>
  <c r="AS58" i="101" a="1"/>
  <c r="AS58" i="101" s="1"/>
  <c r="AR58" i="101" a="1"/>
  <c r="AR58" i="101" s="1"/>
  <c r="AQ58" i="101" a="1"/>
  <c r="AQ58" i="101" s="1"/>
  <c r="AP58" i="101" a="1"/>
  <c r="AP58" i="101" s="1"/>
  <c r="AO58" i="101" a="1"/>
  <c r="AO58" i="101" s="1"/>
  <c r="AN58" i="101" a="1"/>
  <c r="AN58" i="101" s="1"/>
  <c r="AM58" i="101" a="1"/>
  <c r="AM58" i="101" s="1"/>
  <c r="AL58" i="101" a="1"/>
  <c r="AL58" i="101" s="1"/>
  <c r="AK58" i="101" a="1"/>
  <c r="AK58" i="101" s="1"/>
  <c r="AJ58" i="101" a="1"/>
  <c r="AJ58" i="101" s="1"/>
  <c r="AI58" i="101" a="1"/>
  <c r="AI58" i="101" s="1"/>
  <c r="AH58" i="101" a="1"/>
  <c r="AH58" i="101" s="1"/>
  <c r="AG58" i="101" a="1"/>
  <c r="AG58" i="101" s="1"/>
  <c r="AF58" i="101" a="1"/>
  <c r="AF58" i="101" s="1"/>
  <c r="AE58" i="101" a="1"/>
  <c r="AE58" i="101" s="1"/>
  <c r="AD58" i="101" a="1"/>
  <c r="AD58" i="101" s="1"/>
  <c r="AC58" i="101" a="1"/>
  <c r="AC58" i="101" s="1"/>
  <c r="AB58" i="101" a="1"/>
  <c r="AB58" i="101" s="1"/>
  <c r="AA58" i="101" a="1"/>
  <c r="AA58" i="101" s="1"/>
  <c r="Z58" i="101" a="1"/>
  <c r="Z58" i="101" s="1"/>
  <c r="Y58" i="101" a="1"/>
  <c r="Y58" i="101" s="1"/>
  <c r="X58" i="101" a="1"/>
  <c r="X58" i="101" s="1"/>
  <c r="W58" i="101" a="1"/>
  <c r="W58" i="101" s="1"/>
  <c r="V58" i="101" a="1"/>
  <c r="V58" i="101" s="1"/>
  <c r="U58" i="101" a="1"/>
  <c r="U58" i="101" s="1"/>
  <c r="T58" i="101" a="1"/>
  <c r="T58" i="101" s="1"/>
  <c r="S58" i="101" a="1"/>
  <c r="S58" i="101" s="1"/>
  <c r="R58" i="101" a="1"/>
  <c r="R58" i="101" s="1"/>
  <c r="Q58" i="101" a="1"/>
  <c r="Q58" i="101" s="1"/>
  <c r="P58" i="101" a="1"/>
  <c r="P58" i="101" s="1"/>
  <c r="O58" i="101" a="1"/>
  <c r="O58" i="101" s="1"/>
  <c r="N58" i="101" a="1"/>
  <c r="N58" i="101" s="1"/>
  <c r="M58" i="101" a="1"/>
  <c r="M58" i="101" s="1"/>
  <c r="L58" i="101" a="1"/>
  <c r="L58" i="101" s="1"/>
  <c r="K58" i="101" a="1"/>
  <c r="K58" i="101" s="1"/>
  <c r="J58" i="101" a="1"/>
  <c r="J58" i="101" s="1"/>
  <c r="I58" i="101" a="1"/>
  <c r="I58" i="101" s="1"/>
  <c r="H58" i="101" a="1"/>
  <c r="H58" i="101" s="1"/>
  <c r="G58" i="101" a="1"/>
  <c r="G58" i="101" s="1"/>
  <c r="F58" i="101" a="1"/>
  <c r="F58" i="101" s="1"/>
  <c r="E58" i="101" a="1"/>
  <c r="E58" i="101" s="1"/>
  <c r="D58" i="101" a="1"/>
  <c r="D58" i="101" s="1"/>
  <c r="BV57" i="101" a="1"/>
  <c r="BV57" i="101" s="1"/>
  <c r="BU57" i="101" a="1"/>
  <c r="BU57" i="101" s="1"/>
  <c r="BT57" i="101" a="1"/>
  <c r="BT57" i="101" s="1"/>
  <c r="BS57" i="101" a="1"/>
  <c r="BS57" i="101" s="1"/>
  <c r="BR57" i="101" a="1"/>
  <c r="BR57" i="101" s="1"/>
  <c r="BQ57" i="101" a="1"/>
  <c r="BQ57" i="101" s="1"/>
  <c r="BP57" i="101" a="1"/>
  <c r="BP57" i="101" s="1"/>
  <c r="BO57" i="101" a="1"/>
  <c r="BO57" i="101" s="1"/>
  <c r="BN57" i="101" a="1"/>
  <c r="BN57" i="101" s="1"/>
  <c r="BM57" i="101" a="1"/>
  <c r="BM57" i="101" s="1"/>
  <c r="BL57" i="101" a="1"/>
  <c r="BL57" i="101" s="1"/>
  <c r="BK57" i="101" a="1"/>
  <c r="BK57" i="101" s="1"/>
  <c r="BJ57" i="101" a="1"/>
  <c r="BJ57" i="101" s="1"/>
  <c r="BI57" i="101" a="1"/>
  <c r="BI57" i="101" s="1"/>
  <c r="BH57" i="101" a="1"/>
  <c r="BH57" i="101" s="1"/>
  <c r="BG57" i="101" a="1"/>
  <c r="BG57" i="101" s="1"/>
  <c r="BF57" i="101" a="1"/>
  <c r="BF57" i="101" s="1"/>
  <c r="BE57" i="101" a="1"/>
  <c r="BE57" i="101" s="1"/>
  <c r="BD57" i="101" a="1"/>
  <c r="BD57" i="101" s="1"/>
  <c r="BC57" i="101" a="1"/>
  <c r="BC57" i="101" s="1"/>
  <c r="BB57" i="101" a="1"/>
  <c r="BB57" i="101" s="1"/>
  <c r="BA57" i="101" a="1"/>
  <c r="BA57" i="101" s="1"/>
  <c r="AZ57" i="101" a="1"/>
  <c r="AZ57" i="101" s="1"/>
  <c r="AY57" i="101" a="1"/>
  <c r="AY57" i="101" s="1"/>
  <c r="AX57" i="101" a="1"/>
  <c r="AX57" i="101" s="1"/>
  <c r="AW57" i="101" a="1"/>
  <c r="AW57" i="101" s="1"/>
  <c r="AV57" i="101" a="1"/>
  <c r="AV57" i="101" s="1"/>
  <c r="AU57" i="101" a="1"/>
  <c r="AU57" i="101" s="1"/>
  <c r="AT57" i="101" a="1"/>
  <c r="AT57" i="101" s="1"/>
  <c r="AS57" i="101" a="1"/>
  <c r="AS57" i="101" s="1"/>
  <c r="AR57" i="101" a="1"/>
  <c r="AR57" i="101" s="1"/>
  <c r="AQ57" i="101" a="1"/>
  <c r="AQ57" i="101" s="1"/>
  <c r="AP57" i="101" a="1"/>
  <c r="AP57" i="101" s="1"/>
  <c r="AO57" i="101" a="1"/>
  <c r="AO57" i="101" s="1"/>
  <c r="AN57" i="101" a="1"/>
  <c r="AN57" i="101" s="1"/>
  <c r="AM57" i="101" a="1"/>
  <c r="AM57" i="101" s="1"/>
  <c r="AL57" i="101" a="1"/>
  <c r="AL57" i="101" s="1"/>
  <c r="AK57" i="101" a="1"/>
  <c r="AK57" i="101" s="1"/>
  <c r="AJ57" i="101" a="1"/>
  <c r="AJ57" i="101" s="1"/>
  <c r="AI57" i="101" a="1"/>
  <c r="AI57" i="101" s="1"/>
  <c r="AH57" i="101" a="1"/>
  <c r="AH57" i="101" s="1"/>
  <c r="AG57" i="101" a="1"/>
  <c r="AG57" i="101" s="1"/>
  <c r="AF57" i="101" a="1"/>
  <c r="AF57" i="101" s="1"/>
  <c r="AE57" i="101" a="1"/>
  <c r="AE57" i="101" s="1"/>
  <c r="AD57" i="101" a="1"/>
  <c r="AD57" i="101" s="1"/>
  <c r="AC57" i="101" a="1"/>
  <c r="AC57" i="101" s="1"/>
  <c r="AB57" i="101" a="1"/>
  <c r="AB57" i="101" s="1"/>
  <c r="AA57" i="101" a="1"/>
  <c r="AA57" i="101" s="1"/>
  <c r="Z57" i="101" a="1"/>
  <c r="Z57" i="101" s="1"/>
  <c r="Y57" i="101" a="1"/>
  <c r="Y57" i="101" s="1"/>
  <c r="X57" i="101" a="1"/>
  <c r="X57" i="101" s="1"/>
  <c r="W57" i="101" a="1"/>
  <c r="W57" i="101" s="1"/>
  <c r="V57" i="101" a="1"/>
  <c r="V57" i="101" s="1"/>
  <c r="U57" i="101" a="1"/>
  <c r="U57" i="101" s="1"/>
  <c r="T57" i="101" a="1"/>
  <c r="T57" i="101" s="1"/>
  <c r="S57" i="101" a="1"/>
  <c r="S57" i="101" s="1"/>
  <c r="R57" i="101" a="1"/>
  <c r="R57" i="101" s="1"/>
  <c r="Q57" i="101" a="1"/>
  <c r="Q57" i="101" s="1"/>
  <c r="P57" i="101" a="1"/>
  <c r="P57" i="101" s="1"/>
  <c r="O57" i="101" a="1"/>
  <c r="O57" i="101" s="1"/>
  <c r="N57" i="101" a="1"/>
  <c r="N57" i="101" s="1"/>
  <c r="M57" i="101" a="1"/>
  <c r="M57" i="101" s="1"/>
  <c r="L57" i="101" a="1"/>
  <c r="L57" i="101" s="1"/>
  <c r="K57" i="101" a="1"/>
  <c r="K57" i="101" s="1"/>
  <c r="J57" i="101" a="1"/>
  <c r="J57" i="101" s="1"/>
  <c r="I57" i="101" a="1"/>
  <c r="I57" i="101" s="1"/>
  <c r="H57" i="101" a="1"/>
  <c r="H57" i="101" s="1"/>
  <c r="G57" i="101" a="1"/>
  <c r="G57" i="101" s="1"/>
  <c r="F57" i="101" a="1"/>
  <c r="F57" i="101" s="1"/>
  <c r="E57" i="101" a="1"/>
  <c r="E57" i="101" s="1"/>
  <c r="D57" i="101" a="1"/>
  <c r="D57" i="101" s="1"/>
  <c r="BV54" i="101" a="1"/>
  <c r="BV54" i="101" s="1"/>
  <c r="BU54" i="101" a="1"/>
  <c r="BU54" i="101" s="1"/>
  <c r="BT54" i="101" a="1"/>
  <c r="BT54" i="101" s="1"/>
  <c r="BS54" i="101" a="1"/>
  <c r="BS54" i="101" s="1"/>
  <c r="BR54" i="101" a="1"/>
  <c r="BR54" i="101" s="1"/>
  <c r="BQ54" i="101" a="1"/>
  <c r="BQ54" i="101" s="1"/>
  <c r="BP54" i="101" a="1"/>
  <c r="BP54" i="101" s="1"/>
  <c r="BO54" i="101" a="1"/>
  <c r="BO54" i="101" s="1"/>
  <c r="BN54" i="101" a="1"/>
  <c r="BN54" i="101" s="1"/>
  <c r="BM54" i="101" a="1"/>
  <c r="BM54" i="101" s="1"/>
  <c r="BL54" i="101" a="1"/>
  <c r="BL54" i="101" s="1"/>
  <c r="BK54" i="101" a="1"/>
  <c r="BK54" i="101" s="1"/>
  <c r="BJ54" i="101" a="1"/>
  <c r="BJ54" i="101" s="1"/>
  <c r="BI54" i="101" a="1"/>
  <c r="BI54" i="101" s="1"/>
  <c r="BH54" i="101" a="1"/>
  <c r="BH54" i="101" s="1"/>
  <c r="BG54" i="101" a="1"/>
  <c r="BG54" i="101" s="1"/>
  <c r="BF54" i="101" a="1"/>
  <c r="BF54" i="101" s="1"/>
  <c r="BE54" i="101" a="1"/>
  <c r="BE54" i="101" s="1"/>
  <c r="BD54" i="101" a="1"/>
  <c r="BD54" i="101" s="1"/>
  <c r="BC54" i="101" a="1"/>
  <c r="BC54" i="101" s="1"/>
  <c r="BB54" i="101" a="1"/>
  <c r="BB54" i="101" s="1"/>
  <c r="BA54" i="101" a="1"/>
  <c r="BA54" i="101" s="1"/>
  <c r="AZ54" i="101" a="1"/>
  <c r="AZ54" i="101" s="1"/>
  <c r="AY54" i="101" a="1"/>
  <c r="AY54" i="101" s="1"/>
  <c r="AX54" i="101" a="1"/>
  <c r="AX54" i="101" s="1"/>
  <c r="AW54" i="101" a="1"/>
  <c r="AW54" i="101" s="1"/>
  <c r="AV54" i="101" a="1"/>
  <c r="AV54" i="101" s="1"/>
  <c r="AU54" i="101" a="1"/>
  <c r="AU54" i="101" s="1"/>
  <c r="AT54" i="101" a="1"/>
  <c r="AT54" i="101" s="1"/>
  <c r="AS54" i="101" a="1"/>
  <c r="AS54" i="101" s="1"/>
  <c r="AR54" i="101" a="1"/>
  <c r="AR54" i="101" s="1"/>
  <c r="AQ54" i="101" a="1"/>
  <c r="AQ54" i="101" s="1"/>
  <c r="AP54" i="101" a="1"/>
  <c r="AP54" i="101" s="1"/>
  <c r="AO54" i="101" a="1"/>
  <c r="AO54" i="101" s="1"/>
  <c r="AN54" i="101" a="1"/>
  <c r="AN54" i="101" s="1"/>
  <c r="AM54" i="101" a="1"/>
  <c r="AM54" i="101" s="1"/>
  <c r="AL54" i="101" a="1"/>
  <c r="AL54" i="101" s="1"/>
  <c r="AK54" i="101" a="1"/>
  <c r="AK54" i="101" s="1"/>
  <c r="AJ54" i="101" a="1"/>
  <c r="AJ54" i="101" s="1"/>
  <c r="AI54" i="101" a="1"/>
  <c r="AI54" i="101" s="1"/>
  <c r="AH54" i="101" a="1"/>
  <c r="AH54" i="101" s="1"/>
  <c r="AG54" i="101" a="1"/>
  <c r="AG54" i="101" s="1"/>
  <c r="AF54" i="101" a="1"/>
  <c r="AF54" i="101" s="1"/>
  <c r="AE54" i="101" a="1"/>
  <c r="AE54" i="101" s="1"/>
  <c r="AD54" i="101" a="1"/>
  <c r="AD54" i="101" s="1"/>
  <c r="AC54" i="101" a="1"/>
  <c r="AC54" i="101" s="1"/>
  <c r="AB54" i="101" a="1"/>
  <c r="AB54" i="101" s="1"/>
  <c r="AA54" i="101" a="1"/>
  <c r="AA54" i="101" s="1"/>
  <c r="Z54" i="101" a="1"/>
  <c r="Z54" i="101" s="1"/>
  <c r="Y54" i="101" a="1"/>
  <c r="Y54" i="101" s="1"/>
  <c r="X54" i="101" a="1"/>
  <c r="X54" i="101" s="1"/>
  <c r="W54" i="101" a="1"/>
  <c r="W54" i="101" s="1"/>
  <c r="V54" i="101" a="1"/>
  <c r="V54" i="101" s="1"/>
  <c r="U54" i="101" a="1"/>
  <c r="U54" i="101" s="1"/>
  <c r="T54" i="101" a="1"/>
  <c r="T54" i="101" s="1"/>
  <c r="S54" i="101" a="1"/>
  <c r="S54" i="101" s="1"/>
  <c r="R54" i="101" a="1"/>
  <c r="R54" i="101" s="1"/>
  <c r="Q54" i="101" a="1"/>
  <c r="Q54" i="101" s="1"/>
  <c r="P54" i="101" a="1"/>
  <c r="P54" i="101" s="1"/>
  <c r="O54" i="101" a="1"/>
  <c r="O54" i="101" s="1"/>
  <c r="N54" i="101" a="1"/>
  <c r="N54" i="101" s="1"/>
  <c r="M54" i="101" a="1"/>
  <c r="M54" i="101" s="1"/>
  <c r="L54" i="101" a="1"/>
  <c r="L54" i="101" s="1"/>
  <c r="K54" i="101" a="1"/>
  <c r="K54" i="101" s="1"/>
  <c r="J54" i="101" a="1"/>
  <c r="J54" i="101" s="1"/>
  <c r="I54" i="101" a="1"/>
  <c r="I54" i="101" s="1"/>
  <c r="H54" i="101" a="1"/>
  <c r="H54" i="101" s="1"/>
  <c r="G54" i="101" a="1"/>
  <c r="G54" i="101" s="1"/>
  <c r="F54" i="101" a="1"/>
  <c r="F54" i="101" s="1"/>
  <c r="E54" i="101" a="1"/>
  <c r="E54" i="101" s="1"/>
  <c r="D54" i="101" a="1"/>
  <c r="D54" i="101" s="1"/>
  <c r="BV53" i="101" a="1"/>
  <c r="BV53" i="101" s="1"/>
  <c r="BU53" i="101" a="1"/>
  <c r="BU53" i="101" s="1"/>
  <c r="BT53" i="101" a="1"/>
  <c r="BT53" i="101" s="1"/>
  <c r="BS53" i="101" a="1"/>
  <c r="BS53" i="101" s="1"/>
  <c r="BR53" i="101" a="1"/>
  <c r="BR53" i="101" s="1"/>
  <c r="BQ53" i="101" a="1"/>
  <c r="BQ53" i="101" s="1"/>
  <c r="BP53" i="101" a="1"/>
  <c r="BP53" i="101" s="1"/>
  <c r="BO53" i="101" a="1"/>
  <c r="BO53" i="101" s="1"/>
  <c r="BN53" i="101" a="1"/>
  <c r="BN53" i="101" s="1"/>
  <c r="BM53" i="101" a="1"/>
  <c r="BM53" i="101" s="1"/>
  <c r="BL53" i="101" a="1"/>
  <c r="BL53" i="101" s="1"/>
  <c r="BK53" i="101" a="1"/>
  <c r="BK53" i="101" s="1"/>
  <c r="BJ53" i="101" a="1"/>
  <c r="BJ53" i="101" s="1"/>
  <c r="BI53" i="101" a="1"/>
  <c r="BI53" i="101" s="1"/>
  <c r="BH53" i="101" a="1"/>
  <c r="BH53" i="101" s="1"/>
  <c r="BG53" i="101" a="1"/>
  <c r="BG53" i="101" s="1"/>
  <c r="BF53" i="101" a="1"/>
  <c r="BF53" i="101" s="1"/>
  <c r="BE53" i="101" a="1"/>
  <c r="BE53" i="101" s="1"/>
  <c r="BD53" i="101" a="1"/>
  <c r="BD53" i="101" s="1"/>
  <c r="BC53" i="101" a="1"/>
  <c r="BC53" i="101" s="1"/>
  <c r="BB53" i="101" a="1"/>
  <c r="BB53" i="101" s="1"/>
  <c r="BA53" i="101" a="1"/>
  <c r="BA53" i="101" s="1"/>
  <c r="AZ53" i="101" a="1"/>
  <c r="AZ53" i="101" s="1"/>
  <c r="AY53" i="101" a="1"/>
  <c r="AY53" i="101" s="1"/>
  <c r="AX53" i="101" a="1"/>
  <c r="AX53" i="101" s="1"/>
  <c r="AW53" i="101" a="1"/>
  <c r="AW53" i="101" s="1"/>
  <c r="AV53" i="101" a="1"/>
  <c r="AV53" i="101" s="1"/>
  <c r="AU53" i="101" a="1"/>
  <c r="AU53" i="101" s="1"/>
  <c r="AT53" i="101" a="1"/>
  <c r="AT53" i="101" s="1"/>
  <c r="AS53" i="101" a="1"/>
  <c r="AS53" i="101" s="1"/>
  <c r="AR53" i="101" a="1"/>
  <c r="AR53" i="101" s="1"/>
  <c r="AQ53" i="101" a="1"/>
  <c r="AQ53" i="101" s="1"/>
  <c r="AP53" i="101" a="1"/>
  <c r="AP53" i="101" s="1"/>
  <c r="AO53" i="101" a="1"/>
  <c r="AO53" i="101" s="1"/>
  <c r="AN53" i="101" a="1"/>
  <c r="AN53" i="101" s="1"/>
  <c r="AM53" i="101" a="1"/>
  <c r="AM53" i="101" s="1"/>
  <c r="AL53" i="101" a="1"/>
  <c r="AL53" i="101" s="1"/>
  <c r="AK53" i="101" a="1"/>
  <c r="AK53" i="101" s="1"/>
  <c r="AJ53" i="101" a="1"/>
  <c r="AJ53" i="101" s="1"/>
  <c r="AI53" i="101" a="1"/>
  <c r="AI53" i="101" s="1"/>
  <c r="AH53" i="101" a="1"/>
  <c r="AH53" i="101" s="1"/>
  <c r="AG53" i="101" a="1"/>
  <c r="AG53" i="101" s="1"/>
  <c r="AF53" i="101" a="1"/>
  <c r="AF53" i="101" s="1"/>
  <c r="AE53" i="101" a="1"/>
  <c r="AE53" i="101" s="1"/>
  <c r="AD53" i="101" a="1"/>
  <c r="AD53" i="101" s="1"/>
  <c r="AC53" i="101" a="1"/>
  <c r="AC53" i="101" s="1"/>
  <c r="AB53" i="101" a="1"/>
  <c r="AB53" i="101" s="1"/>
  <c r="AA53" i="101" a="1"/>
  <c r="AA53" i="101" s="1"/>
  <c r="Z53" i="101" a="1"/>
  <c r="Z53" i="101" s="1"/>
  <c r="Y53" i="101" a="1"/>
  <c r="Y53" i="101" s="1"/>
  <c r="X53" i="101" a="1"/>
  <c r="X53" i="101" s="1"/>
  <c r="W53" i="101" a="1"/>
  <c r="W53" i="101" s="1"/>
  <c r="V53" i="101" a="1"/>
  <c r="V53" i="101" s="1"/>
  <c r="U53" i="101" a="1"/>
  <c r="U53" i="101" s="1"/>
  <c r="T53" i="101" a="1"/>
  <c r="T53" i="101" s="1"/>
  <c r="S53" i="101" a="1"/>
  <c r="S53" i="101" s="1"/>
  <c r="R53" i="101" a="1"/>
  <c r="R53" i="101" s="1"/>
  <c r="Q53" i="101" a="1"/>
  <c r="Q53" i="101" s="1"/>
  <c r="P53" i="101" a="1"/>
  <c r="P53" i="101" s="1"/>
  <c r="O53" i="101" a="1"/>
  <c r="O53" i="101" s="1"/>
  <c r="N53" i="101" a="1"/>
  <c r="N53" i="101" s="1"/>
  <c r="M53" i="101" a="1"/>
  <c r="M53" i="101" s="1"/>
  <c r="L53" i="101" a="1"/>
  <c r="L53" i="101" s="1"/>
  <c r="K53" i="101" a="1"/>
  <c r="K53" i="101" s="1"/>
  <c r="J53" i="101" a="1"/>
  <c r="J53" i="101" s="1"/>
  <c r="I53" i="101" a="1"/>
  <c r="I53" i="101" s="1"/>
  <c r="H53" i="101" a="1"/>
  <c r="H53" i="101" s="1"/>
  <c r="G53" i="101" a="1"/>
  <c r="G53" i="101" s="1"/>
  <c r="F53" i="101" a="1"/>
  <c r="F53" i="101" s="1"/>
  <c r="E53" i="101" a="1"/>
  <c r="E53" i="101" s="1"/>
  <c r="D53" i="101" a="1"/>
  <c r="D53" i="101" s="1"/>
  <c r="BV52" i="101" a="1"/>
  <c r="BV52" i="101" s="1"/>
  <c r="BU52" i="101" a="1"/>
  <c r="BU52" i="101" s="1"/>
  <c r="BT52" i="101" a="1"/>
  <c r="BT52" i="101" s="1"/>
  <c r="BS52" i="101" a="1"/>
  <c r="BS52" i="101" s="1"/>
  <c r="BR52" i="101" a="1"/>
  <c r="BR52" i="101" s="1"/>
  <c r="BQ52" i="101" a="1"/>
  <c r="BQ52" i="101" s="1"/>
  <c r="BP52" i="101" a="1"/>
  <c r="BP52" i="101" s="1"/>
  <c r="BO52" i="101" a="1"/>
  <c r="BO52" i="101" s="1"/>
  <c r="BN52" i="101" a="1"/>
  <c r="BN52" i="101" s="1"/>
  <c r="BM52" i="101" a="1"/>
  <c r="BM52" i="101" s="1"/>
  <c r="BL52" i="101" a="1"/>
  <c r="BL52" i="101" s="1"/>
  <c r="BK52" i="101" a="1"/>
  <c r="BK52" i="101" s="1"/>
  <c r="BJ52" i="101" a="1"/>
  <c r="BJ52" i="101" s="1"/>
  <c r="BI52" i="101" a="1"/>
  <c r="BI52" i="101" s="1"/>
  <c r="BH52" i="101" a="1"/>
  <c r="BH52" i="101" s="1"/>
  <c r="BG52" i="101" a="1"/>
  <c r="BG52" i="101" s="1"/>
  <c r="BF52" i="101" a="1"/>
  <c r="BF52" i="101" s="1"/>
  <c r="BE52" i="101" a="1"/>
  <c r="BE52" i="101" s="1"/>
  <c r="BD52" i="101" a="1"/>
  <c r="BD52" i="101" s="1"/>
  <c r="BC52" i="101" a="1"/>
  <c r="BC52" i="101" s="1"/>
  <c r="BB52" i="101" a="1"/>
  <c r="BB52" i="101" s="1"/>
  <c r="BA52" i="101" a="1"/>
  <c r="BA52" i="101" s="1"/>
  <c r="AZ52" i="101" a="1"/>
  <c r="AZ52" i="101" s="1"/>
  <c r="AY52" i="101" a="1"/>
  <c r="AY52" i="101" s="1"/>
  <c r="AX52" i="101" a="1"/>
  <c r="AX52" i="101" s="1"/>
  <c r="AW52" i="101" a="1"/>
  <c r="AW52" i="101" s="1"/>
  <c r="AV52" i="101" a="1"/>
  <c r="AV52" i="101" s="1"/>
  <c r="AU52" i="101" a="1"/>
  <c r="AU52" i="101" s="1"/>
  <c r="AT52" i="101" a="1"/>
  <c r="AT52" i="101" s="1"/>
  <c r="AS52" i="101" a="1"/>
  <c r="AS52" i="101" s="1"/>
  <c r="AR52" i="101" a="1"/>
  <c r="AR52" i="101" s="1"/>
  <c r="AQ52" i="101" a="1"/>
  <c r="AQ52" i="101" s="1"/>
  <c r="AP52" i="101" a="1"/>
  <c r="AP52" i="101" s="1"/>
  <c r="AO52" i="101" a="1"/>
  <c r="AO52" i="101" s="1"/>
  <c r="AN52" i="101" a="1"/>
  <c r="AN52" i="101" s="1"/>
  <c r="AM52" i="101" a="1"/>
  <c r="AM52" i="101" s="1"/>
  <c r="AL52" i="101" a="1"/>
  <c r="AL52" i="101" s="1"/>
  <c r="AK52" i="101" a="1"/>
  <c r="AK52" i="101" s="1"/>
  <c r="AJ52" i="101" a="1"/>
  <c r="AJ52" i="101" s="1"/>
  <c r="AI52" i="101" a="1"/>
  <c r="AI52" i="101" s="1"/>
  <c r="AH52" i="101" a="1"/>
  <c r="AH52" i="101" s="1"/>
  <c r="AG52" i="101" a="1"/>
  <c r="AG52" i="101" s="1"/>
  <c r="AF52" i="101" a="1"/>
  <c r="AF52" i="101" s="1"/>
  <c r="AE52" i="101" a="1"/>
  <c r="AE52" i="101" s="1"/>
  <c r="AD52" i="101" a="1"/>
  <c r="AD52" i="101" s="1"/>
  <c r="AC52" i="101" a="1"/>
  <c r="AC52" i="101" s="1"/>
  <c r="AB52" i="101" a="1"/>
  <c r="AB52" i="101" s="1"/>
  <c r="AA52" i="101" a="1"/>
  <c r="AA52" i="101" s="1"/>
  <c r="Z52" i="101" a="1"/>
  <c r="Z52" i="101" s="1"/>
  <c r="Y52" i="101" a="1"/>
  <c r="Y52" i="101" s="1"/>
  <c r="X52" i="101" a="1"/>
  <c r="X52" i="101" s="1"/>
  <c r="W52" i="101" a="1"/>
  <c r="W52" i="101" s="1"/>
  <c r="V52" i="101" a="1"/>
  <c r="V52" i="101" s="1"/>
  <c r="U52" i="101" a="1"/>
  <c r="U52" i="101" s="1"/>
  <c r="T52" i="101" a="1"/>
  <c r="T52" i="101" s="1"/>
  <c r="S52" i="101" a="1"/>
  <c r="S52" i="101" s="1"/>
  <c r="R52" i="101" a="1"/>
  <c r="R52" i="101" s="1"/>
  <c r="Q52" i="101" a="1"/>
  <c r="Q52" i="101" s="1"/>
  <c r="P52" i="101" a="1"/>
  <c r="P52" i="101" s="1"/>
  <c r="O52" i="101" a="1"/>
  <c r="O52" i="101" s="1"/>
  <c r="N52" i="101" a="1"/>
  <c r="N52" i="101" s="1"/>
  <c r="M52" i="101" a="1"/>
  <c r="M52" i="101" s="1"/>
  <c r="L52" i="101" a="1"/>
  <c r="L52" i="101" s="1"/>
  <c r="K52" i="101" a="1"/>
  <c r="K52" i="101" s="1"/>
  <c r="J52" i="101" a="1"/>
  <c r="J52" i="101" s="1"/>
  <c r="I52" i="101" a="1"/>
  <c r="I52" i="101" s="1"/>
  <c r="H52" i="101" a="1"/>
  <c r="H52" i="101" s="1"/>
  <c r="G52" i="101" a="1"/>
  <c r="G52" i="101" s="1"/>
  <c r="F52" i="101" a="1"/>
  <c r="F52" i="101" s="1"/>
  <c r="E52" i="101" a="1"/>
  <c r="E52" i="101" s="1"/>
  <c r="D52" i="101" a="1"/>
  <c r="D52" i="101" s="1"/>
  <c r="BV51" i="101" a="1"/>
  <c r="BV51" i="101" s="1"/>
  <c r="BU51" i="101" a="1"/>
  <c r="BU51" i="101" s="1"/>
  <c r="BT51" i="101" a="1"/>
  <c r="BT51" i="101" s="1"/>
  <c r="BS51" i="101" a="1"/>
  <c r="BS51" i="101" s="1"/>
  <c r="BR51" i="101" a="1"/>
  <c r="BR51" i="101" s="1"/>
  <c r="BQ51" i="101" a="1"/>
  <c r="BQ51" i="101" s="1"/>
  <c r="BP51" i="101" a="1"/>
  <c r="BP51" i="101" s="1"/>
  <c r="BO51" i="101" a="1"/>
  <c r="BO51" i="101" s="1"/>
  <c r="BN51" i="101" a="1"/>
  <c r="BN51" i="101" s="1"/>
  <c r="BM51" i="101" a="1"/>
  <c r="BM51" i="101" s="1"/>
  <c r="BL51" i="101" a="1"/>
  <c r="BL51" i="101" s="1"/>
  <c r="BK51" i="101" a="1"/>
  <c r="BK51" i="101" s="1"/>
  <c r="BJ51" i="101" a="1"/>
  <c r="BJ51" i="101" s="1"/>
  <c r="BI51" i="101" a="1"/>
  <c r="BI51" i="101" s="1"/>
  <c r="BH51" i="101" a="1"/>
  <c r="BH51" i="101" s="1"/>
  <c r="BG51" i="101" a="1"/>
  <c r="BG51" i="101" s="1"/>
  <c r="BF51" i="101" a="1"/>
  <c r="BF51" i="101" s="1"/>
  <c r="BE51" i="101" a="1"/>
  <c r="BE51" i="101" s="1"/>
  <c r="BD51" i="101" a="1"/>
  <c r="BD51" i="101" s="1"/>
  <c r="BC51" i="101" a="1"/>
  <c r="BC51" i="101" s="1"/>
  <c r="BB51" i="101" a="1"/>
  <c r="BB51" i="101" s="1"/>
  <c r="BA51" i="101" a="1"/>
  <c r="BA51" i="101" s="1"/>
  <c r="AZ51" i="101" a="1"/>
  <c r="AZ51" i="101" s="1"/>
  <c r="AY51" i="101" a="1"/>
  <c r="AY51" i="101" s="1"/>
  <c r="AX51" i="101" a="1"/>
  <c r="AX51" i="101" s="1"/>
  <c r="AW51" i="101" a="1"/>
  <c r="AW51" i="101" s="1"/>
  <c r="AV51" i="101" a="1"/>
  <c r="AV51" i="101" s="1"/>
  <c r="AU51" i="101" a="1"/>
  <c r="AU51" i="101" s="1"/>
  <c r="AT51" i="101" a="1"/>
  <c r="AT51" i="101" s="1"/>
  <c r="AS51" i="101" a="1"/>
  <c r="AS51" i="101" s="1"/>
  <c r="AR51" i="101" a="1"/>
  <c r="AR51" i="101" s="1"/>
  <c r="AQ51" i="101" a="1"/>
  <c r="AQ51" i="101" s="1"/>
  <c r="AP51" i="101" a="1"/>
  <c r="AP51" i="101" s="1"/>
  <c r="AO51" i="101" a="1"/>
  <c r="AO51" i="101" s="1"/>
  <c r="AN51" i="101" a="1"/>
  <c r="AN51" i="101" s="1"/>
  <c r="AM51" i="101" a="1"/>
  <c r="AM51" i="101" s="1"/>
  <c r="AL51" i="101" a="1"/>
  <c r="AL51" i="101" s="1"/>
  <c r="AK51" i="101" a="1"/>
  <c r="AK51" i="101" s="1"/>
  <c r="AJ51" i="101" a="1"/>
  <c r="AJ51" i="101" s="1"/>
  <c r="AI51" i="101" a="1"/>
  <c r="AI51" i="101" s="1"/>
  <c r="AH51" i="101" a="1"/>
  <c r="AH51" i="101" s="1"/>
  <c r="AG51" i="101" a="1"/>
  <c r="AG51" i="101" s="1"/>
  <c r="AF51" i="101" a="1"/>
  <c r="AF51" i="101" s="1"/>
  <c r="AE51" i="101" a="1"/>
  <c r="AE51" i="101" s="1"/>
  <c r="AD51" i="101" a="1"/>
  <c r="AD51" i="101" s="1"/>
  <c r="AC51" i="101" a="1"/>
  <c r="AC51" i="101" s="1"/>
  <c r="AB51" i="101" a="1"/>
  <c r="AB51" i="101" s="1"/>
  <c r="AA51" i="101" a="1"/>
  <c r="AA51" i="101" s="1"/>
  <c r="Z51" i="101" a="1"/>
  <c r="Z51" i="101" s="1"/>
  <c r="Y51" i="101" a="1"/>
  <c r="Y51" i="101" s="1"/>
  <c r="X51" i="101" a="1"/>
  <c r="X51" i="101" s="1"/>
  <c r="W51" i="101" a="1"/>
  <c r="W51" i="101" s="1"/>
  <c r="V51" i="101" a="1"/>
  <c r="V51" i="101" s="1"/>
  <c r="U51" i="101" a="1"/>
  <c r="U51" i="101" s="1"/>
  <c r="T51" i="101" a="1"/>
  <c r="T51" i="101" s="1"/>
  <c r="S51" i="101" a="1"/>
  <c r="S51" i="101" s="1"/>
  <c r="R51" i="101" a="1"/>
  <c r="R51" i="101" s="1"/>
  <c r="Q51" i="101" a="1"/>
  <c r="Q51" i="101" s="1"/>
  <c r="P51" i="101" a="1"/>
  <c r="P51" i="101" s="1"/>
  <c r="O51" i="101" a="1"/>
  <c r="O51" i="101" s="1"/>
  <c r="N51" i="101" a="1"/>
  <c r="N51" i="101" s="1"/>
  <c r="M51" i="101" a="1"/>
  <c r="M51" i="101" s="1"/>
  <c r="L51" i="101" a="1"/>
  <c r="L51" i="101" s="1"/>
  <c r="K51" i="101" a="1"/>
  <c r="K51" i="101" s="1"/>
  <c r="J51" i="101" a="1"/>
  <c r="J51" i="101" s="1"/>
  <c r="I51" i="101" a="1"/>
  <c r="I51" i="101" s="1"/>
  <c r="H51" i="101" a="1"/>
  <c r="H51" i="101" s="1"/>
  <c r="G51" i="101" a="1"/>
  <c r="G51" i="101" s="1"/>
  <c r="F51" i="101" a="1"/>
  <c r="F51" i="101" s="1"/>
  <c r="E51" i="101" a="1"/>
  <c r="E51" i="101" s="1"/>
  <c r="D51" i="101" a="1"/>
  <c r="D51" i="101" s="1"/>
  <c r="BV50" i="101" a="1"/>
  <c r="BV50" i="101" s="1"/>
  <c r="BU50" i="101" a="1"/>
  <c r="BU50" i="101" s="1"/>
  <c r="BT50" i="101" a="1"/>
  <c r="BT50" i="101" s="1"/>
  <c r="BS50" i="101" a="1"/>
  <c r="BS50" i="101" s="1"/>
  <c r="BR50" i="101" a="1"/>
  <c r="BR50" i="101" s="1"/>
  <c r="BQ50" i="101" a="1"/>
  <c r="BQ50" i="101" s="1"/>
  <c r="BP50" i="101" a="1"/>
  <c r="BP50" i="101" s="1"/>
  <c r="BO50" i="101" a="1"/>
  <c r="BO50" i="101" s="1"/>
  <c r="BN50" i="101" a="1"/>
  <c r="BN50" i="101" s="1"/>
  <c r="BM50" i="101" a="1"/>
  <c r="BM50" i="101" s="1"/>
  <c r="BL50" i="101" a="1"/>
  <c r="BL50" i="101" s="1"/>
  <c r="BK50" i="101" a="1"/>
  <c r="BK50" i="101" s="1"/>
  <c r="BJ50" i="101" a="1"/>
  <c r="BJ50" i="101" s="1"/>
  <c r="BI50" i="101" a="1"/>
  <c r="BI50" i="101" s="1"/>
  <c r="BH50" i="101" a="1"/>
  <c r="BH50" i="101" s="1"/>
  <c r="BG50" i="101" a="1"/>
  <c r="BG50" i="101" s="1"/>
  <c r="BF50" i="101" a="1"/>
  <c r="BF50" i="101" s="1"/>
  <c r="BE50" i="101" a="1"/>
  <c r="BE50" i="101" s="1"/>
  <c r="BD50" i="101" a="1"/>
  <c r="BD50" i="101" s="1"/>
  <c r="BC50" i="101" a="1"/>
  <c r="BC50" i="101" s="1"/>
  <c r="BB50" i="101" a="1"/>
  <c r="BB50" i="101" s="1"/>
  <c r="BA50" i="101" a="1"/>
  <c r="BA50" i="101" s="1"/>
  <c r="AZ50" i="101" a="1"/>
  <c r="AZ50" i="101" s="1"/>
  <c r="AY50" i="101" a="1"/>
  <c r="AY50" i="101" s="1"/>
  <c r="AX50" i="101" a="1"/>
  <c r="AX50" i="101" s="1"/>
  <c r="AW50" i="101" a="1"/>
  <c r="AW50" i="101" s="1"/>
  <c r="AV50" i="101" a="1"/>
  <c r="AV50" i="101" s="1"/>
  <c r="AU50" i="101" a="1"/>
  <c r="AU50" i="101" s="1"/>
  <c r="AT50" i="101" a="1"/>
  <c r="AT50" i="101" s="1"/>
  <c r="AS50" i="101" a="1"/>
  <c r="AS50" i="101" s="1"/>
  <c r="AR50" i="101" a="1"/>
  <c r="AR50" i="101" s="1"/>
  <c r="AQ50" i="101" a="1"/>
  <c r="AQ50" i="101" s="1"/>
  <c r="AP50" i="101" a="1"/>
  <c r="AP50" i="101" s="1"/>
  <c r="AO50" i="101" a="1"/>
  <c r="AO50" i="101" s="1"/>
  <c r="AN50" i="101" a="1"/>
  <c r="AN50" i="101" s="1"/>
  <c r="AM50" i="101" a="1"/>
  <c r="AM50" i="101" s="1"/>
  <c r="AL50" i="101" a="1"/>
  <c r="AL50" i="101" s="1"/>
  <c r="AK50" i="101" a="1"/>
  <c r="AK50" i="101" s="1"/>
  <c r="AJ50" i="101" a="1"/>
  <c r="AJ50" i="101" s="1"/>
  <c r="AI50" i="101" a="1"/>
  <c r="AI50" i="101" s="1"/>
  <c r="AH50" i="101" a="1"/>
  <c r="AH50" i="101" s="1"/>
  <c r="AG50" i="101" a="1"/>
  <c r="AG50" i="101" s="1"/>
  <c r="AF50" i="101" a="1"/>
  <c r="AF50" i="101" s="1"/>
  <c r="AE50" i="101" a="1"/>
  <c r="AE50" i="101" s="1"/>
  <c r="AD50" i="101" a="1"/>
  <c r="AD50" i="101" s="1"/>
  <c r="AC50" i="101" a="1"/>
  <c r="AC50" i="101" s="1"/>
  <c r="AB50" i="101" a="1"/>
  <c r="AB50" i="101" s="1"/>
  <c r="AA50" i="101" a="1"/>
  <c r="AA50" i="101" s="1"/>
  <c r="Z50" i="101" a="1"/>
  <c r="Z50" i="101" s="1"/>
  <c r="Y50" i="101" a="1"/>
  <c r="Y50" i="101" s="1"/>
  <c r="X50" i="101" a="1"/>
  <c r="X50" i="101" s="1"/>
  <c r="W50" i="101" a="1"/>
  <c r="W50" i="101" s="1"/>
  <c r="V50" i="101" a="1"/>
  <c r="V50" i="101" s="1"/>
  <c r="U50" i="101" a="1"/>
  <c r="U50" i="101" s="1"/>
  <c r="T50" i="101" a="1"/>
  <c r="T50" i="101" s="1"/>
  <c r="S50" i="101" a="1"/>
  <c r="S50" i="101" s="1"/>
  <c r="R50" i="101" a="1"/>
  <c r="R50" i="101" s="1"/>
  <c r="Q50" i="101" a="1"/>
  <c r="Q50" i="101" s="1"/>
  <c r="P50" i="101" a="1"/>
  <c r="P50" i="101" s="1"/>
  <c r="O50" i="101" a="1"/>
  <c r="O50" i="101" s="1"/>
  <c r="N50" i="101" a="1"/>
  <c r="N50" i="101" s="1"/>
  <c r="M50" i="101" a="1"/>
  <c r="M50" i="101" s="1"/>
  <c r="L50" i="101" a="1"/>
  <c r="L50" i="101" s="1"/>
  <c r="K50" i="101" a="1"/>
  <c r="K50" i="101" s="1"/>
  <c r="J50" i="101" a="1"/>
  <c r="J50" i="101" s="1"/>
  <c r="I50" i="101" a="1"/>
  <c r="I50" i="101" s="1"/>
  <c r="H50" i="101" a="1"/>
  <c r="H50" i="101" s="1"/>
  <c r="G50" i="101" a="1"/>
  <c r="G50" i="101" s="1"/>
  <c r="F50" i="101" a="1"/>
  <c r="F50" i="101" s="1"/>
  <c r="E50" i="101" a="1"/>
  <c r="E50" i="101" s="1"/>
  <c r="D50" i="101" a="1"/>
  <c r="D50" i="101" s="1"/>
  <c r="BV49" i="101" a="1"/>
  <c r="BV49" i="101" s="1"/>
  <c r="BU49" i="101" a="1"/>
  <c r="BU49" i="101" s="1"/>
  <c r="BT49" i="101" a="1"/>
  <c r="BT49" i="101" s="1"/>
  <c r="BS49" i="101" a="1"/>
  <c r="BS49" i="101" s="1"/>
  <c r="BR49" i="101" a="1"/>
  <c r="BR49" i="101" s="1"/>
  <c r="BQ49" i="101" a="1"/>
  <c r="BQ49" i="101" s="1"/>
  <c r="BP49" i="101" a="1"/>
  <c r="BP49" i="101" s="1"/>
  <c r="BO49" i="101" a="1"/>
  <c r="BO49" i="101" s="1"/>
  <c r="BN49" i="101" a="1"/>
  <c r="BN49" i="101" s="1"/>
  <c r="BM49" i="101" a="1"/>
  <c r="BM49" i="101" s="1"/>
  <c r="BL49" i="101" a="1"/>
  <c r="BL49" i="101" s="1"/>
  <c r="BK49" i="101" a="1"/>
  <c r="BK49" i="101" s="1"/>
  <c r="BJ49" i="101" a="1"/>
  <c r="BJ49" i="101" s="1"/>
  <c r="BI49" i="101" a="1"/>
  <c r="BI49" i="101" s="1"/>
  <c r="BH49" i="101" a="1"/>
  <c r="BH49" i="101" s="1"/>
  <c r="BG49" i="101" a="1"/>
  <c r="BG49" i="101" s="1"/>
  <c r="BF49" i="101" a="1"/>
  <c r="BF49" i="101" s="1"/>
  <c r="BE49" i="101" a="1"/>
  <c r="BE49" i="101" s="1"/>
  <c r="BD49" i="101" a="1"/>
  <c r="BD49" i="101" s="1"/>
  <c r="BC49" i="101" a="1"/>
  <c r="BC49" i="101" s="1"/>
  <c r="BB49" i="101" a="1"/>
  <c r="BB49" i="101" s="1"/>
  <c r="BA49" i="101" a="1"/>
  <c r="BA49" i="101" s="1"/>
  <c r="AZ49" i="101" a="1"/>
  <c r="AZ49" i="101" s="1"/>
  <c r="AY49" i="101" a="1"/>
  <c r="AY49" i="101" s="1"/>
  <c r="AX49" i="101" a="1"/>
  <c r="AX49" i="101" s="1"/>
  <c r="AW49" i="101" a="1"/>
  <c r="AW49" i="101" s="1"/>
  <c r="AV49" i="101" a="1"/>
  <c r="AV49" i="101" s="1"/>
  <c r="AU49" i="101" a="1"/>
  <c r="AU49" i="101" s="1"/>
  <c r="AT49" i="101" a="1"/>
  <c r="AT49" i="101" s="1"/>
  <c r="AS49" i="101" a="1"/>
  <c r="AS49" i="101" s="1"/>
  <c r="AR49" i="101" a="1"/>
  <c r="AR49" i="101" s="1"/>
  <c r="AQ49" i="101" a="1"/>
  <c r="AQ49" i="101" s="1"/>
  <c r="AP49" i="101" a="1"/>
  <c r="AP49" i="101" s="1"/>
  <c r="AO49" i="101" a="1"/>
  <c r="AO49" i="101" s="1"/>
  <c r="AN49" i="101" a="1"/>
  <c r="AN49" i="101" s="1"/>
  <c r="AM49" i="101" a="1"/>
  <c r="AM49" i="101" s="1"/>
  <c r="AL49" i="101" a="1"/>
  <c r="AL49" i="101" s="1"/>
  <c r="AK49" i="101" a="1"/>
  <c r="AK49" i="101" s="1"/>
  <c r="AJ49" i="101" a="1"/>
  <c r="AJ49" i="101" s="1"/>
  <c r="AI49" i="101" a="1"/>
  <c r="AI49" i="101" s="1"/>
  <c r="AH49" i="101" a="1"/>
  <c r="AH49" i="101" s="1"/>
  <c r="AG49" i="101" a="1"/>
  <c r="AG49" i="101" s="1"/>
  <c r="AF49" i="101" a="1"/>
  <c r="AF49" i="101" s="1"/>
  <c r="AE49" i="101" a="1"/>
  <c r="AE49" i="101" s="1"/>
  <c r="AD49" i="101" a="1"/>
  <c r="AD49" i="101" s="1"/>
  <c r="AC49" i="101" a="1"/>
  <c r="AC49" i="101" s="1"/>
  <c r="AB49" i="101" a="1"/>
  <c r="AB49" i="101" s="1"/>
  <c r="AA49" i="101" a="1"/>
  <c r="AA49" i="101" s="1"/>
  <c r="Z49" i="101" a="1"/>
  <c r="Z49" i="101" s="1"/>
  <c r="Y49" i="101" a="1"/>
  <c r="Y49" i="101" s="1"/>
  <c r="X49" i="101" a="1"/>
  <c r="X49" i="101" s="1"/>
  <c r="W49" i="101" a="1"/>
  <c r="W49" i="101" s="1"/>
  <c r="V49" i="101" a="1"/>
  <c r="V49" i="101" s="1"/>
  <c r="U49" i="101" a="1"/>
  <c r="U49" i="101" s="1"/>
  <c r="T49" i="101" a="1"/>
  <c r="T49" i="101" s="1"/>
  <c r="S49" i="101" a="1"/>
  <c r="S49" i="101" s="1"/>
  <c r="R49" i="101" a="1"/>
  <c r="R49" i="101" s="1"/>
  <c r="Q49" i="101" a="1"/>
  <c r="Q49" i="101" s="1"/>
  <c r="P49" i="101" a="1"/>
  <c r="P49" i="101" s="1"/>
  <c r="O49" i="101" a="1"/>
  <c r="O49" i="101" s="1"/>
  <c r="N49" i="101" a="1"/>
  <c r="N49" i="101" s="1"/>
  <c r="M49" i="101" a="1"/>
  <c r="M49" i="101" s="1"/>
  <c r="L49" i="101" a="1"/>
  <c r="L49" i="101" s="1"/>
  <c r="K49" i="101" a="1"/>
  <c r="K49" i="101" s="1"/>
  <c r="J49" i="101" a="1"/>
  <c r="J49" i="101" s="1"/>
  <c r="I49" i="101" a="1"/>
  <c r="I49" i="101" s="1"/>
  <c r="H49" i="101" a="1"/>
  <c r="H49" i="101" s="1"/>
  <c r="G49" i="101" a="1"/>
  <c r="G49" i="101" s="1"/>
  <c r="F49" i="101" a="1"/>
  <c r="F49" i="101" s="1"/>
  <c r="E49" i="101" a="1"/>
  <c r="E49" i="101" s="1"/>
  <c r="D49" i="101" a="1"/>
  <c r="D49" i="101" s="1"/>
  <c r="BV48" i="101" a="1"/>
  <c r="BV48" i="101" s="1"/>
  <c r="BU48" i="101" a="1"/>
  <c r="BU48" i="101" s="1"/>
  <c r="BT48" i="101" a="1"/>
  <c r="BT48" i="101" s="1"/>
  <c r="BS48" i="101" a="1"/>
  <c r="BS48" i="101" s="1"/>
  <c r="BR48" i="101" a="1"/>
  <c r="BR48" i="101" s="1"/>
  <c r="BQ48" i="101" a="1"/>
  <c r="BQ48" i="101" s="1"/>
  <c r="BP48" i="101" a="1"/>
  <c r="BP48" i="101" s="1"/>
  <c r="BO48" i="101" a="1"/>
  <c r="BO48" i="101" s="1"/>
  <c r="BN48" i="101" a="1"/>
  <c r="BN48" i="101" s="1"/>
  <c r="BM48" i="101" a="1"/>
  <c r="BM48" i="101" s="1"/>
  <c r="BL48" i="101" a="1"/>
  <c r="BL48" i="101" s="1"/>
  <c r="BK48" i="101" a="1"/>
  <c r="BK48" i="101" s="1"/>
  <c r="BJ48" i="101" a="1"/>
  <c r="BJ48" i="101" s="1"/>
  <c r="BI48" i="101" a="1"/>
  <c r="BI48" i="101" s="1"/>
  <c r="BH48" i="101" a="1"/>
  <c r="BH48" i="101" s="1"/>
  <c r="BG48" i="101" a="1"/>
  <c r="BG48" i="101" s="1"/>
  <c r="BF48" i="101" a="1"/>
  <c r="BF48" i="101" s="1"/>
  <c r="BE48" i="101" a="1"/>
  <c r="BE48" i="101" s="1"/>
  <c r="BD48" i="101" a="1"/>
  <c r="BD48" i="101" s="1"/>
  <c r="BC48" i="101" a="1"/>
  <c r="BC48" i="101" s="1"/>
  <c r="BB48" i="101" a="1"/>
  <c r="BB48" i="101" s="1"/>
  <c r="BA48" i="101" a="1"/>
  <c r="BA48" i="101" s="1"/>
  <c r="AZ48" i="101" a="1"/>
  <c r="AZ48" i="101" s="1"/>
  <c r="AY48" i="101" a="1"/>
  <c r="AY48" i="101" s="1"/>
  <c r="AX48" i="101" a="1"/>
  <c r="AX48" i="101" s="1"/>
  <c r="AW48" i="101" a="1"/>
  <c r="AW48" i="101" s="1"/>
  <c r="AV48" i="101" a="1"/>
  <c r="AV48" i="101" s="1"/>
  <c r="AU48" i="101" a="1"/>
  <c r="AU48" i="101" s="1"/>
  <c r="AT48" i="101" a="1"/>
  <c r="AT48" i="101" s="1"/>
  <c r="AS48" i="101" a="1"/>
  <c r="AS48" i="101" s="1"/>
  <c r="AR48" i="101" a="1"/>
  <c r="AR48" i="101" s="1"/>
  <c r="AQ48" i="101" a="1"/>
  <c r="AQ48" i="101" s="1"/>
  <c r="AP48" i="101" a="1"/>
  <c r="AP48" i="101" s="1"/>
  <c r="AO48" i="101" a="1"/>
  <c r="AO48" i="101" s="1"/>
  <c r="AN48" i="101" a="1"/>
  <c r="AN48" i="101" s="1"/>
  <c r="AM48" i="101" a="1"/>
  <c r="AM48" i="101" s="1"/>
  <c r="AL48" i="101" a="1"/>
  <c r="AL48" i="101" s="1"/>
  <c r="AK48" i="101" a="1"/>
  <c r="AK48" i="101" s="1"/>
  <c r="AJ48" i="101" a="1"/>
  <c r="AJ48" i="101" s="1"/>
  <c r="AI48" i="101" a="1"/>
  <c r="AI48" i="101" s="1"/>
  <c r="AH48" i="101" a="1"/>
  <c r="AH48" i="101" s="1"/>
  <c r="AG48" i="101" a="1"/>
  <c r="AG48" i="101" s="1"/>
  <c r="AF48" i="101" a="1"/>
  <c r="AF48" i="101" s="1"/>
  <c r="AE48" i="101" a="1"/>
  <c r="AE48" i="101" s="1"/>
  <c r="AD48" i="101" a="1"/>
  <c r="AD48" i="101" s="1"/>
  <c r="AC48" i="101" a="1"/>
  <c r="AC48" i="101" s="1"/>
  <c r="AB48" i="101" a="1"/>
  <c r="AB48" i="101" s="1"/>
  <c r="AA48" i="101" a="1"/>
  <c r="AA48" i="101" s="1"/>
  <c r="Z48" i="101" a="1"/>
  <c r="Z48" i="101" s="1"/>
  <c r="Y48" i="101" a="1"/>
  <c r="Y48" i="101" s="1"/>
  <c r="X48" i="101" a="1"/>
  <c r="X48" i="101" s="1"/>
  <c r="W48" i="101" a="1"/>
  <c r="W48" i="101" s="1"/>
  <c r="V48" i="101" a="1"/>
  <c r="V48" i="101" s="1"/>
  <c r="U48" i="101" a="1"/>
  <c r="U48" i="101" s="1"/>
  <c r="T48" i="101" a="1"/>
  <c r="T48" i="101" s="1"/>
  <c r="S48" i="101" a="1"/>
  <c r="S48" i="101" s="1"/>
  <c r="R48" i="101" a="1"/>
  <c r="R48" i="101" s="1"/>
  <c r="Q48" i="101" a="1"/>
  <c r="Q48" i="101" s="1"/>
  <c r="P48" i="101" a="1"/>
  <c r="P48" i="101" s="1"/>
  <c r="O48" i="101" a="1"/>
  <c r="O48" i="101" s="1"/>
  <c r="N48" i="101" a="1"/>
  <c r="N48" i="101" s="1"/>
  <c r="M48" i="101" a="1"/>
  <c r="M48" i="101" s="1"/>
  <c r="L48" i="101" a="1"/>
  <c r="L48" i="101" s="1"/>
  <c r="K48" i="101" a="1"/>
  <c r="K48" i="101" s="1"/>
  <c r="J48" i="101" a="1"/>
  <c r="J48" i="101" s="1"/>
  <c r="I48" i="101" a="1"/>
  <c r="I48" i="101" s="1"/>
  <c r="H48" i="101" a="1"/>
  <c r="H48" i="101" s="1"/>
  <c r="G48" i="101" a="1"/>
  <c r="G48" i="101" s="1"/>
  <c r="F48" i="101" a="1"/>
  <c r="F48" i="101" s="1"/>
  <c r="E48" i="101" a="1"/>
  <c r="E48" i="101" s="1"/>
  <c r="D48" i="101" a="1"/>
  <c r="D48" i="101" s="1"/>
  <c r="BV47" i="101" a="1"/>
  <c r="BV47" i="101" s="1"/>
  <c r="BU47" i="101" a="1"/>
  <c r="BU47" i="101" s="1"/>
  <c r="BT47" i="101" a="1"/>
  <c r="BT47" i="101" s="1"/>
  <c r="BS47" i="101" a="1"/>
  <c r="BS47" i="101" s="1"/>
  <c r="BR47" i="101" a="1"/>
  <c r="BR47" i="101" s="1"/>
  <c r="BQ47" i="101" a="1"/>
  <c r="BQ47" i="101" s="1"/>
  <c r="BP47" i="101" a="1"/>
  <c r="BP47" i="101" s="1"/>
  <c r="BO47" i="101" a="1"/>
  <c r="BO47" i="101" s="1"/>
  <c r="BN47" i="101" a="1"/>
  <c r="BN47" i="101" s="1"/>
  <c r="BM47" i="101" a="1"/>
  <c r="BM47" i="101" s="1"/>
  <c r="BL47" i="101" a="1"/>
  <c r="BL47" i="101" s="1"/>
  <c r="BK47" i="101" a="1"/>
  <c r="BK47" i="101" s="1"/>
  <c r="BJ47" i="101" a="1"/>
  <c r="BJ47" i="101" s="1"/>
  <c r="BI47" i="101" a="1"/>
  <c r="BI47" i="101" s="1"/>
  <c r="BH47" i="101" a="1"/>
  <c r="BH47" i="101" s="1"/>
  <c r="BG47" i="101" a="1"/>
  <c r="BG47" i="101" s="1"/>
  <c r="BF47" i="101" a="1"/>
  <c r="BF47" i="101" s="1"/>
  <c r="BE47" i="101" a="1"/>
  <c r="BE47" i="101" s="1"/>
  <c r="BD47" i="101" a="1"/>
  <c r="BD47" i="101" s="1"/>
  <c r="BC47" i="101" a="1"/>
  <c r="BC47" i="101" s="1"/>
  <c r="BB47" i="101" a="1"/>
  <c r="BB47" i="101" s="1"/>
  <c r="BA47" i="101" a="1"/>
  <c r="BA47" i="101" s="1"/>
  <c r="AZ47" i="101" a="1"/>
  <c r="AZ47" i="101" s="1"/>
  <c r="AY47" i="101" a="1"/>
  <c r="AY47" i="101" s="1"/>
  <c r="AX47" i="101" a="1"/>
  <c r="AX47" i="101" s="1"/>
  <c r="AW47" i="101" a="1"/>
  <c r="AW47" i="101" s="1"/>
  <c r="AV47" i="101" a="1"/>
  <c r="AV47" i="101" s="1"/>
  <c r="AU47" i="101" a="1"/>
  <c r="AU47" i="101" s="1"/>
  <c r="AT47" i="101" a="1"/>
  <c r="AT47" i="101" s="1"/>
  <c r="AS47" i="101" a="1"/>
  <c r="AS47" i="101" s="1"/>
  <c r="AR47" i="101" a="1"/>
  <c r="AR47" i="101" s="1"/>
  <c r="AQ47" i="101" a="1"/>
  <c r="AQ47" i="101" s="1"/>
  <c r="AP47" i="101" a="1"/>
  <c r="AP47" i="101" s="1"/>
  <c r="AO47" i="101" a="1"/>
  <c r="AO47" i="101" s="1"/>
  <c r="AN47" i="101" a="1"/>
  <c r="AN47" i="101" s="1"/>
  <c r="AM47" i="101" a="1"/>
  <c r="AM47" i="101" s="1"/>
  <c r="AL47" i="101" a="1"/>
  <c r="AL47" i="101" s="1"/>
  <c r="AK47" i="101" a="1"/>
  <c r="AK47" i="101" s="1"/>
  <c r="AJ47" i="101" a="1"/>
  <c r="AJ47" i="101" s="1"/>
  <c r="AI47" i="101" a="1"/>
  <c r="AI47" i="101" s="1"/>
  <c r="AH47" i="101" a="1"/>
  <c r="AH47" i="101" s="1"/>
  <c r="AG47" i="101" a="1"/>
  <c r="AG47" i="101" s="1"/>
  <c r="AF47" i="101" a="1"/>
  <c r="AF47" i="101" s="1"/>
  <c r="AE47" i="101" a="1"/>
  <c r="AE47" i="101" s="1"/>
  <c r="AD47" i="101" a="1"/>
  <c r="AD47" i="101" s="1"/>
  <c r="AC47" i="101" a="1"/>
  <c r="AC47" i="101" s="1"/>
  <c r="AB47" i="101" a="1"/>
  <c r="AB47" i="101" s="1"/>
  <c r="AA47" i="101" a="1"/>
  <c r="AA47" i="101" s="1"/>
  <c r="Z47" i="101" a="1"/>
  <c r="Z47" i="101" s="1"/>
  <c r="Y47" i="101" a="1"/>
  <c r="Y47" i="101" s="1"/>
  <c r="X47" i="101" a="1"/>
  <c r="X47" i="101" s="1"/>
  <c r="W47" i="101" a="1"/>
  <c r="W47" i="101" s="1"/>
  <c r="V47" i="101" a="1"/>
  <c r="V47" i="101" s="1"/>
  <c r="U47" i="101" a="1"/>
  <c r="U47" i="101" s="1"/>
  <c r="T47" i="101" a="1"/>
  <c r="T47" i="101" s="1"/>
  <c r="S47" i="101" a="1"/>
  <c r="S47" i="101" s="1"/>
  <c r="R47" i="101" a="1"/>
  <c r="R47" i="101" s="1"/>
  <c r="Q47" i="101" a="1"/>
  <c r="Q47" i="101" s="1"/>
  <c r="P47" i="101" a="1"/>
  <c r="P47" i="101" s="1"/>
  <c r="O47" i="101" a="1"/>
  <c r="O47" i="101" s="1"/>
  <c r="N47" i="101" a="1"/>
  <c r="N47" i="101" s="1"/>
  <c r="M47" i="101" a="1"/>
  <c r="M47" i="101" s="1"/>
  <c r="L47" i="101" a="1"/>
  <c r="L47" i="101" s="1"/>
  <c r="K47" i="101" a="1"/>
  <c r="K47" i="101" s="1"/>
  <c r="J47" i="101" a="1"/>
  <c r="J47" i="101" s="1"/>
  <c r="I47" i="101" a="1"/>
  <c r="I47" i="101" s="1"/>
  <c r="H47" i="101" a="1"/>
  <c r="H47" i="101" s="1"/>
  <c r="G47" i="101" a="1"/>
  <c r="G47" i="101" s="1"/>
  <c r="F47" i="101" a="1"/>
  <c r="F47" i="101" s="1"/>
  <c r="E47" i="101" a="1"/>
  <c r="E47" i="101" s="1"/>
  <c r="D47" i="101" a="1"/>
  <c r="D47" i="101" s="1"/>
  <c r="BV46" i="101" a="1"/>
  <c r="BV46" i="101" s="1"/>
  <c r="BU46" i="101" a="1"/>
  <c r="BU46" i="101" s="1"/>
  <c r="BT46" i="101" a="1"/>
  <c r="BT46" i="101" s="1"/>
  <c r="BS46" i="101" a="1"/>
  <c r="BS46" i="101" s="1"/>
  <c r="BR46" i="101" a="1"/>
  <c r="BR46" i="101" s="1"/>
  <c r="BQ46" i="101" a="1"/>
  <c r="BQ46" i="101" s="1"/>
  <c r="BP46" i="101" a="1"/>
  <c r="BP46" i="101" s="1"/>
  <c r="BO46" i="101" a="1"/>
  <c r="BO46" i="101" s="1"/>
  <c r="BN46" i="101" a="1"/>
  <c r="BN46" i="101" s="1"/>
  <c r="BM46" i="101" a="1"/>
  <c r="BM46" i="101" s="1"/>
  <c r="BL46" i="101" a="1"/>
  <c r="BL46" i="101" s="1"/>
  <c r="BK46" i="101" a="1"/>
  <c r="BK46" i="101" s="1"/>
  <c r="BJ46" i="101" a="1"/>
  <c r="BJ46" i="101" s="1"/>
  <c r="BI46" i="101" a="1"/>
  <c r="BI46" i="101" s="1"/>
  <c r="BH46" i="101" a="1"/>
  <c r="BH46" i="101" s="1"/>
  <c r="BG46" i="101" a="1"/>
  <c r="BG46" i="101" s="1"/>
  <c r="BF46" i="101" a="1"/>
  <c r="BF46" i="101" s="1"/>
  <c r="BE46" i="101" a="1"/>
  <c r="BE46" i="101" s="1"/>
  <c r="BD46" i="101" a="1"/>
  <c r="BD46" i="101" s="1"/>
  <c r="BC46" i="101" a="1"/>
  <c r="BC46" i="101" s="1"/>
  <c r="BB46" i="101" a="1"/>
  <c r="BB46" i="101" s="1"/>
  <c r="BA46" i="101" a="1"/>
  <c r="BA46" i="101" s="1"/>
  <c r="AZ46" i="101" a="1"/>
  <c r="AZ46" i="101" s="1"/>
  <c r="AY46" i="101" a="1"/>
  <c r="AY46" i="101" s="1"/>
  <c r="AX46" i="101" a="1"/>
  <c r="AX46" i="101" s="1"/>
  <c r="AW46" i="101" a="1"/>
  <c r="AW46" i="101" s="1"/>
  <c r="AV46" i="101" a="1"/>
  <c r="AV46" i="101" s="1"/>
  <c r="AU46" i="101" a="1"/>
  <c r="AU46" i="101" s="1"/>
  <c r="AT46" i="101" a="1"/>
  <c r="AT46" i="101" s="1"/>
  <c r="AS46" i="101" a="1"/>
  <c r="AS46" i="101" s="1"/>
  <c r="AR46" i="101" a="1"/>
  <c r="AR46" i="101" s="1"/>
  <c r="AQ46" i="101" a="1"/>
  <c r="AQ46" i="101" s="1"/>
  <c r="AP46" i="101" a="1"/>
  <c r="AP46" i="101" s="1"/>
  <c r="AO46" i="101" a="1"/>
  <c r="AO46" i="101" s="1"/>
  <c r="AN46" i="101" a="1"/>
  <c r="AN46" i="101" s="1"/>
  <c r="AM46" i="101" a="1"/>
  <c r="AM46" i="101" s="1"/>
  <c r="AL46" i="101" a="1"/>
  <c r="AL46" i="101" s="1"/>
  <c r="AK46" i="101" a="1"/>
  <c r="AK46" i="101" s="1"/>
  <c r="AJ46" i="101" a="1"/>
  <c r="AJ46" i="101" s="1"/>
  <c r="AI46" i="101" a="1"/>
  <c r="AI46" i="101" s="1"/>
  <c r="AH46" i="101" a="1"/>
  <c r="AH46" i="101" s="1"/>
  <c r="AG46" i="101" a="1"/>
  <c r="AG46" i="101" s="1"/>
  <c r="AF46" i="101" a="1"/>
  <c r="AF46" i="101" s="1"/>
  <c r="AE46" i="101" a="1"/>
  <c r="AE46" i="101" s="1"/>
  <c r="AD46" i="101" a="1"/>
  <c r="AD46" i="101" s="1"/>
  <c r="AC46" i="101" a="1"/>
  <c r="AC46" i="101" s="1"/>
  <c r="AB46" i="101" a="1"/>
  <c r="AB46" i="101" s="1"/>
  <c r="AA46" i="101" a="1"/>
  <c r="AA46" i="101" s="1"/>
  <c r="Z46" i="101" a="1"/>
  <c r="Z46" i="101" s="1"/>
  <c r="Y46" i="101" a="1"/>
  <c r="Y46" i="101" s="1"/>
  <c r="X46" i="101" a="1"/>
  <c r="X46" i="101" s="1"/>
  <c r="W46" i="101" a="1"/>
  <c r="W46" i="101" s="1"/>
  <c r="V46" i="101" a="1"/>
  <c r="V46" i="101" s="1"/>
  <c r="U46" i="101" a="1"/>
  <c r="U46" i="101" s="1"/>
  <c r="T46" i="101" a="1"/>
  <c r="T46" i="101" s="1"/>
  <c r="S46" i="101" a="1"/>
  <c r="S46" i="101" s="1"/>
  <c r="R46" i="101" a="1"/>
  <c r="R46" i="101" s="1"/>
  <c r="Q46" i="101" a="1"/>
  <c r="Q46" i="101" s="1"/>
  <c r="P46" i="101" a="1"/>
  <c r="P46" i="101" s="1"/>
  <c r="O46" i="101" a="1"/>
  <c r="O46" i="101" s="1"/>
  <c r="N46" i="101" a="1"/>
  <c r="N46" i="101" s="1"/>
  <c r="M46" i="101" a="1"/>
  <c r="M46" i="101" s="1"/>
  <c r="L46" i="101" a="1"/>
  <c r="L46" i="101" s="1"/>
  <c r="K46" i="101" a="1"/>
  <c r="K46" i="101" s="1"/>
  <c r="J46" i="101" a="1"/>
  <c r="J46" i="101" s="1"/>
  <c r="I46" i="101" a="1"/>
  <c r="I46" i="101" s="1"/>
  <c r="H46" i="101" a="1"/>
  <c r="H46" i="101" s="1"/>
  <c r="G46" i="101" a="1"/>
  <c r="G46" i="101" s="1"/>
  <c r="F46" i="101" a="1"/>
  <c r="F46" i="101" s="1"/>
  <c r="E46" i="101" a="1"/>
  <c r="E46" i="101" s="1"/>
  <c r="D46" i="101" a="1"/>
  <c r="D46" i="101" s="1"/>
  <c r="BV45" i="101" a="1"/>
  <c r="BV45" i="101" s="1"/>
  <c r="BU45" i="101" a="1"/>
  <c r="BU45" i="101" s="1"/>
  <c r="BT45" i="101" a="1"/>
  <c r="BT45" i="101" s="1"/>
  <c r="BS45" i="101" a="1"/>
  <c r="BS45" i="101" s="1"/>
  <c r="BR45" i="101" a="1"/>
  <c r="BR45" i="101" s="1"/>
  <c r="BQ45" i="101" a="1"/>
  <c r="BQ45" i="101" s="1"/>
  <c r="BP45" i="101" a="1"/>
  <c r="BP45" i="101" s="1"/>
  <c r="BO45" i="101" a="1"/>
  <c r="BO45" i="101" s="1"/>
  <c r="BN45" i="101" a="1"/>
  <c r="BN45" i="101" s="1"/>
  <c r="BM45" i="101" a="1"/>
  <c r="BM45" i="101" s="1"/>
  <c r="BL45" i="101" a="1"/>
  <c r="BL45" i="101" s="1"/>
  <c r="BK45" i="101" a="1"/>
  <c r="BK45" i="101" s="1"/>
  <c r="BJ45" i="101" a="1"/>
  <c r="BJ45" i="101" s="1"/>
  <c r="BI45" i="101" a="1"/>
  <c r="BI45" i="101" s="1"/>
  <c r="BH45" i="101" a="1"/>
  <c r="BH45" i="101" s="1"/>
  <c r="BG45" i="101" a="1"/>
  <c r="BG45" i="101" s="1"/>
  <c r="BF45" i="101" a="1"/>
  <c r="BF45" i="101" s="1"/>
  <c r="BE45" i="101" a="1"/>
  <c r="BE45" i="101" s="1"/>
  <c r="BD45" i="101" a="1"/>
  <c r="BD45" i="101" s="1"/>
  <c r="BC45" i="101" a="1"/>
  <c r="BC45" i="101" s="1"/>
  <c r="BB45" i="101" a="1"/>
  <c r="BB45" i="101" s="1"/>
  <c r="BA45" i="101" a="1"/>
  <c r="BA45" i="101" s="1"/>
  <c r="AZ45" i="101" a="1"/>
  <c r="AZ45" i="101" s="1"/>
  <c r="AY45" i="101" a="1"/>
  <c r="AY45" i="101" s="1"/>
  <c r="AX45" i="101" a="1"/>
  <c r="AX45" i="101" s="1"/>
  <c r="AW45" i="101" a="1"/>
  <c r="AW45" i="101" s="1"/>
  <c r="AV45" i="101" a="1"/>
  <c r="AV45" i="101" s="1"/>
  <c r="AU45" i="101" a="1"/>
  <c r="AU45" i="101" s="1"/>
  <c r="AT45" i="101" a="1"/>
  <c r="AT45" i="101" s="1"/>
  <c r="AS45" i="101" a="1"/>
  <c r="AS45" i="101" s="1"/>
  <c r="AR45" i="101" a="1"/>
  <c r="AR45" i="101" s="1"/>
  <c r="AQ45" i="101" a="1"/>
  <c r="AQ45" i="101" s="1"/>
  <c r="AP45" i="101" a="1"/>
  <c r="AP45" i="101" s="1"/>
  <c r="AO45" i="101" a="1"/>
  <c r="AO45" i="101" s="1"/>
  <c r="AN45" i="101" a="1"/>
  <c r="AN45" i="101" s="1"/>
  <c r="AM45" i="101" a="1"/>
  <c r="AM45" i="101" s="1"/>
  <c r="AL45" i="101" a="1"/>
  <c r="AL45" i="101" s="1"/>
  <c r="AK45" i="101" a="1"/>
  <c r="AK45" i="101" s="1"/>
  <c r="AJ45" i="101" a="1"/>
  <c r="AJ45" i="101" s="1"/>
  <c r="AI45" i="101" a="1"/>
  <c r="AI45" i="101" s="1"/>
  <c r="AH45" i="101" a="1"/>
  <c r="AH45" i="101" s="1"/>
  <c r="AG45" i="101" a="1"/>
  <c r="AG45" i="101" s="1"/>
  <c r="AF45" i="101" a="1"/>
  <c r="AF45" i="101" s="1"/>
  <c r="AE45" i="101" a="1"/>
  <c r="AE45" i="101" s="1"/>
  <c r="AD45" i="101" a="1"/>
  <c r="AD45" i="101" s="1"/>
  <c r="AC45" i="101" a="1"/>
  <c r="AC45" i="101" s="1"/>
  <c r="AB45" i="101" a="1"/>
  <c r="AB45" i="101" s="1"/>
  <c r="AA45" i="101" a="1"/>
  <c r="AA45" i="101" s="1"/>
  <c r="Z45" i="101" a="1"/>
  <c r="Z45" i="101" s="1"/>
  <c r="Y45" i="101" a="1"/>
  <c r="Y45" i="101" s="1"/>
  <c r="X45" i="101" a="1"/>
  <c r="X45" i="101" s="1"/>
  <c r="W45" i="101" a="1"/>
  <c r="W45" i="101" s="1"/>
  <c r="V45" i="101" a="1"/>
  <c r="V45" i="101" s="1"/>
  <c r="U45" i="101" a="1"/>
  <c r="U45" i="101" s="1"/>
  <c r="T45" i="101" a="1"/>
  <c r="T45" i="101" s="1"/>
  <c r="S45" i="101" a="1"/>
  <c r="S45" i="101" s="1"/>
  <c r="R45" i="101" a="1"/>
  <c r="R45" i="101" s="1"/>
  <c r="Q45" i="101" a="1"/>
  <c r="Q45" i="101" s="1"/>
  <c r="P45" i="101" a="1"/>
  <c r="P45" i="101" s="1"/>
  <c r="O45" i="101" a="1"/>
  <c r="O45" i="101" s="1"/>
  <c r="N45" i="101" a="1"/>
  <c r="N45" i="101" s="1"/>
  <c r="M45" i="101" a="1"/>
  <c r="M45" i="101" s="1"/>
  <c r="L45" i="101" a="1"/>
  <c r="L45" i="101" s="1"/>
  <c r="K45" i="101" a="1"/>
  <c r="K45" i="101" s="1"/>
  <c r="J45" i="101" a="1"/>
  <c r="J45" i="101" s="1"/>
  <c r="I45" i="101" a="1"/>
  <c r="I45" i="101" s="1"/>
  <c r="H45" i="101" a="1"/>
  <c r="H45" i="101" s="1"/>
  <c r="G45" i="101" a="1"/>
  <c r="G45" i="101" s="1"/>
  <c r="F45" i="101" a="1"/>
  <c r="F45" i="101" s="1"/>
  <c r="E45" i="101" a="1"/>
  <c r="E45" i="101" s="1"/>
  <c r="D45" i="101" a="1"/>
  <c r="D45" i="101" s="1"/>
  <c r="BV44" i="101" a="1"/>
  <c r="BV44" i="101" s="1"/>
  <c r="BU44" i="101" a="1"/>
  <c r="BU44" i="101" s="1"/>
  <c r="BT44" i="101" a="1"/>
  <c r="BT44" i="101" s="1"/>
  <c r="BS44" i="101" a="1"/>
  <c r="BS44" i="101" s="1"/>
  <c r="BR44" i="101" a="1"/>
  <c r="BR44" i="101" s="1"/>
  <c r="BQ44" i="101" a="1"/>
  <c r="BQ44" i="101" s="1"/>
  <c r="BP44" i="101" a="1"/>
  <c r="BP44" i="101" s="1"/>
  <c r="BO44" i="101" a="1"/>
  <c r="BO44" i="101" s="1"/>
  <c r="BN44" i="101" a="1"/>
  <c r="BN44" i="101" s="1"/>
  <c r="BM44" i="101" a="1"/>
  <c r="BM44" i="101" s="1"/>
  <c r="BL44" i="101" a="1"/>
  <c r="BL44" i="101" s="1"/>
  <c r="BK44" i="101" a="1"/>
  <c r="BK44" i="101" s="1"/>
  <c r="BJ44" i="101" a="1"/>
  <c r="BJ44" i="101" s="1"/>
  <c r="BI44" i="101" a="1"/>
  <c r="BI44" i="101" s="1"/>
  <c r="BH44" i="101" a="1"/>
  <c r="BH44" i="101" s="1"/>
  <c r="BG44" i="101" a="1"/>
  <c r="BG44" i="101" s="1"/>
  <c r="BF44" i="101" a="1"/>
  <c r="BF44" i="101" s="1"/>
  <c r="BE44" i="101" a="1"/>
  <c r="BE44" i="101" s="1"/>
  <c r="BD44" i="101" a="1"/>
  <c r="BD44" i="101" s="1"/>
  <c r="BC44" i="101" a="1"/>
  <c r="BC44" i="101" s="1"/>
  <c r="BB44" i="101" a="1"/>
  <c r="BB44" i="101" s="1"/>
  <c r="BA44" i="101" a="1"/>
  <c r="BA44" i="101" s="1"/>
  <c r="AZ44" i="101" a="1"/>
  <c r="AZ44" i="101" s="1"/>
  <c r="AY44" i="101" a="1"/>
  <c r="AY44" i="101" s="1"/>
  <c r="AX44" i="101" a="1"/>
  <c r="AX44" i="101" s="1"/>
  <c r="AW44" i="101" a="1"/>
  <c r="AW44" i="101" s="1"/>
  <c r="AV44" i="101" a="1"/>
  <c r="AV44" i="101" s="1"/>
  <c r="AU44" i="101" a="1"/>
  <c r="AU44" i="101" s="1"/>
  <c r="AT44" i="101" a="1"/>
  <c r="AT44" i="101" s="1"/>
  <c r="AS44" i="101" a="1"/>
  <c r="AS44" i="101" s="1"/>
  <c r="AR44" i="101" a="1"/>
  <c r="AR44" i="101" s="1"/>
  <c r="AQ44" i="101" a="1"/>
  <c r="AQ44" i="101" s="1"/>
  <c r="AP44" i="101" a="1"/>
  <c r="AP44" i="101" s="1"/>
  <c r="AO44" i="101" a="1"/>
  <c r="AO44" i="101" s="1"/>
  <c r="AN44" i="101" a="1"/>
  <c r="AN44" i="101" s="1"/>
  <c r="AM44" i="101" a="1"/>
  <c r="AM44" i="101" s="1"/>
  <c r="AL44" i="101" a="1"/>
  <c r="AL44" i="101" s="1"/>
  <c r="AK44" i="101" a="1"/>
  <c r="AK44" i="101" s="1"/>
  <c r="AJ44" i="101" a="1"/>
  <c r="AJ44" i="101" s="1"/>
  <c r="AI44" i="101" a="1"/>
  <c r="AI44" i="101" s="1"/>
  <c r="AH44" i="101" a="1"/>
  <c r="AH44" i="101" s="1"/>
  <c r="AG44" i="101" a="1"/>
  <c r="AG44" i="101" s="1"/>
  <c r="AF44" i="101" a="1"/>
  <c r="AF44" i="101" s="1"/>
  <c r="AE44" i="101" a="1"/>
  <c r="AE44" i="101" s="1"/>
  <c r="AD44" i="101" a="1"/>
  <c r="AD44" i="101" s="1"/>
  <c r="AC44" i="101" a="1"/>
  <c r="AC44" i="101" s="1"/>
  <c r="AB44" i="101" a="1"/>
  <c r="AB44" i="101" s="1"/>
  <c r="AA44" i="101" a="1"/>
  <c r="AA44" i="101" s="1"/>
  <c r="Z44" i="101" a="1"/>
  <c r="Z44" i="101" s="1"/>
  <c r="Y44" i="101" a="1"/>
  <c r="Y44" i="101" s="1"/>
  <c r="X44" i="101" a="1"/>
  <c r="X44" i="101" s="1"/>
  <c r="W44" i="101" a="1"/>
  <c r="W44" i="101" s="1"/>
  <c r="V44" i="101" a="1"/>
  <c r="V44" i="101" s="1"/>
  <c r="U44" i="101" a="1"/>
  <c r="U44" i="101" s="1"/>
  <c r="T44" i="101" a="1"/>
  <c r="T44" i="101" s="1"/>
  <c r="S44" i="101" a="1"/>
  <c r="S44" i="101" s="1"/>
  <c r="R44" i="101" a="1"/>
  <c r="R44" i="101" s="1"/>
  <c r="Q44" i="101" a="1"/>
  <c r="Q44" i="101" s="1"/>
  <c r="P44" i="101" a="1"/>
  <c r="P44" i="101" s="1"/>
  <c r="O44" i="101" a="1"/>
  <c r="O44" i="101" s="1"/>
  <c r="N44" i="101" a="1"/>
  <c r="N44" i="101" s="1"/>
  <c r="M44" i="101" a="1"/>
  <c r="M44" i="101" s="1"/>
  <c r="L44" i="101" a="1"/>
  <c r="L44" i="101" s="1"/>
  <c r="K44" i="101" a="1"/>
  <c r="K44" i="101" s="1"/>
  <c r="J44" i="101" a="1"/>
  <c r="J44" i="101" s="1"/>
  <c r="I44" i="101" a="1"/>
  <c r="I44" i="101" s="1"/>
  <c r="H44" i="101" a="1"/>
  <c r="H44" i="101" s="1"/>
  <c r="G44" i="101" a="1"/>
  <c r="G44" i="101" s="1"/>
  <c r="F44" i="101" a="1"/>
  <c r="F44" i="101" s="1"/>
  <c r="E44" i="101" a="1"/>
  <c r="E44" i="101" s="1"/>
  <c r="D44" i="101" a="1"/>
  <c r="D44" i="101" s="1"/>
  <c r="BV43" i="101" a="1"/>
  <c r="BV43" i="101" s="1"/>
  <c r="BU43" i="101" a="1"/>
  <c r="BU43" i="101" s="1"/>
  <c r="BT43" i="101" a="1"/>
  <c r="BT43" i="101" s="1"/>
  <c r="BS43" i="101" a="1"/>
  <c r="BS43" i="101" s="1"/>
  <c r="BR43" i="101" a="1"/>
  <c r="BR43" i="101" s="1"/>
  <c r="BQ43" i="101" a="1"/>
  <c r="BQ43" i="101" s="1"/>
  <c r="BP43" i="101" a="1"/>
  <c r="BP43" i="101" s="1"/>
  <c r="BO43" i="101" a="1"/>
  <c r="BO43" i="101" s="1"/>
  <c r="BN43" i="101" a="1"/>
  <c r="BN43" i="101" s="1"/>
  <c r="BM43" i="101" a="1"/>
  <c r="BM43" i="101" s="1"/>
  <c r="BL43" i="101" a="1"/>
  <c r="BL43" i="101" s="1"/>
  <c r="BK43" i="101" a="1"/>
  <c r="BK43" i="101" s="1"/>
  <c r="BJ43" i="101" a="1"/>
  <c r="BJ43" i="101" s="1"/>
  <c r="BI43" i="101" a="1"/>
  <c r="BI43" i="101" s="1"/>
  <c r="BH43" i="101" a="1"/>
  <c r="BH43" i="101" s="1"/>
  <c r="BG43" i="101" a="1"/>
  <c r="BG43" i="101" s="1"/>
  <c r="BF43" i="101" a="1"/>
  <c r="BF43" i="101" s="1"/>
  <c r="BE43" i="101" a="1"/>
  <c r="BE43" i="101" s="1"/>
  <c r="BD43" i="101" a="1"/>
  <c r="BD43" i="101" s="1"/>
  <c r="BC43" i="101" a="1"/>
  <c r="BC43" i="101" s="1"/>
  <c r="BB43" i="101" a="1"/>
  <c r="BB43" i="101" s="1"/>
  <c r="BA43" i="101" a="1"/>
  <c r="BA43" i="101" s="1"/>
  <c r="AZ43" i="101" a="1"/>
  <c r="AZ43" i="101" s="1"/>
  <c r="AY43" i="101" a="1"/>
  <c r="AY43" i="101" s="1"/>
  <c r="AX43" i="101" a="1"/>
  <c r="AX43" i="101" s="1"/>
  <c r="AW43" i="101" a="1"/>
  <c r="AW43" i="101" s="1"/>
  <c r="AV43" i="101" a="1"/>
  <c r="AV43" i="101" s="1"/>
  <c r="AU43" i="101" a="1"/>
  <c r="AU43" i="101" s="1"/>
  <c r="AT43" i="101" a="1"/>
  <c r="AT43" i="101" s="1"/>
  <c r="AS43" i="101" a="1"/>
  <c r="AS43" i="101" s="1"/>
  <c r="AR43" i="101" a="1"/>
  <c r="AR43" i="101" s="1"/>
  <c r="AQ43" i="101" a="1"/>
  <c r="AQ43" i="101" s="1"/>
  <c r="AP43" i="101" a="1"/>
  <c r="AP43" i="101" s="1"/>
  <c r="AO43" i="101" a="1"/>
  <c r="AO43" i="101" s="1"/>
  <c r="AN43" i="101" a="1"/>
  <c r="AN43" i="101" s="1"/>
  <c r="AM43" i="101" a="1"/>
  <c r="AM43" i="101" s="1"/>
  <c r="AL43" i="101" a="1"/>
  <c r="AL43" i="101" s="1"/>
  <c r="AK43" i="101" a="1"/>
  <c r="AK43" i="101" s="1"/>
  <c r="AJ43" i="101" a="1"/>
  <c r="AJ43" i="101" s="1"/>
  <c r="AI43" i="101" a="1"/>
  <c r="AI43" i="101" s="1"/>
  <c r="AH43" i="101" a="1"/>
  <c r="AH43" i="101" s="1"/>
  <c r="AG43" i="101" a="1"/>
  <c r="AG43" i="101" s="1"/>
  <c r="AF43" i="101" a="1"/>
  <c r="AF43" i="101" s="1"/>
  <c r="AE43" i="101" a="1"/>
  <c r="AE43" i="101" s="1"/>
  <c r="AD43" i="101" a="1"/>
  <c r="AD43" i="101" s="1"/>
  <c r="AC43" i="101" a="1"/>
  <c r="AC43" i="101" s="1"/>
  <c r="AB43" i="101" a="1"/>
  <c r="AB43" i="101" s="1"/>
  <c r="AA43" i="101" a="1"/>
  <c r="AA43" i="101" s="1"/>
  <c r="Z43" i="101" a="1"/>
  <c r="Z43" i="101" s="1"/>
  <c r="Y43" i="101" a="1"/>
  <c r="Y43" i="101" s="1"/>
  <c r="X43" i="101" a="1"/>
  <c r="X43" i="101" s="1"/>
  <c r="W43" i="101" a="1"/>
  <c r="W43" i="101" s="1"/>
  <c r="V43" i="101" a="1"/>
  <c r="V43" i="101" s="1"/>
  <c r="U43" i="101" a="1"/>
  <c r="U43" i="101" s="1"/>
  <c r="T43" i="101" a="1"/>
  <c r="T43" i="101" s="1"/>
  <c r="S43" i="101" a="1"/>
  <c r="S43" i="101" s="1"/>
  <c r="R43" i="101" a="1"/>
  <c r="R43" i="101" s="1"/>
  <c r="Q43" i="101" a="1"/>
  <c r="Q43" i="101" s="1"/>
  <c r="P43" i="101" a="1"/>
  <c r="P43" i="101" s="1"/>
  <c r="O43" i="101" a="1"/>
  <c r="O43" i="101" s="1"/>
  <c r="N43" i="101" a="1"/>
  <c r="N43" i="101" s="1"/>
  <c r="M43" i="101" a="1"/>
  <c r="M43" i="101" s="1"/>
  <c r="L43" i="101" a="1"/>
  <c r="L43" i="101" s="1"/>
  <c r="K43" i="101" a="1"/>
  <c r="K43" i="101" s="1"/>
  <c r="J43" i="101" a="1"/>
  <c r="J43" i="101" s="1"/>
  <c r="I43" i="101" a="1"/>
  <c r="I43" i="101" s="1"/>
  <c r="H43" i="101" a="1"/>
  <c r="H43" i="101" s="1"/>
  <c r="G43" i="101" a="1"/>
  <c r="G43" i="101" s="1"/>
  <c r="F43" i="101" a="1"/>
  <c r="F43" i="101" s="1"/>
  <c r="E43" i="101" a="1"/>
  <c r="E43" i="101" s="1"/>
  <c r="D43" i="101" a="1"/>
  <c r="D43" i="101" s="1"/>
  <c r="BV42" i="101" a="1"/>
  <c r="BV42" i="101" s="1"/>
  <c r="BU42" i="101" a="1"/>
  <c r="BU42" i="101" s="1"/>
  <c r="BT42" i="101" a="1"/>
  <c r="BT42" i="101" s="1"/>
  <c r="BS42" i="101" a="1"/>
  <c r="BS42" i="101" s="1"/>
  <c r="BR42" i="101" a="1"/>
  <c r="BR42" i="101" s="1"/>
  <c r="BQ42" i="101" a="1"/>
  <c r="BQ42" i="101" s="1"/>
  <c r="BP42" i="101" a="1"/>
  <c r="BP42" i="101" s="1"/>
  <c r="BO42" i="101" a="1"/>
  <c r="BO42" i="101" s="1"/>
  <c r="BN42" i="101" a="1"/>
  <c r="BN42" i="101" s="1"/>
  <c r="BM42" i="101" a="1"/>
  <c r="BM42" i="101" s="1"/>
  <c r="BL42" i="101" a="1"/>
  <c r="BL42" i="101" s="1"/>
  <c r="BK42" i="101" a="1"/>
  <c r="BK42" i="101" s="1"/>
  <c r="BJ42" i="101" a="1"/>
  <c r="BJ42" i="101" s="1"/>
  <c r="BI42" i="101" a="1"/>
  <c r="BI42" i="101" s="1"/>
  <c r="BH42" i="101" a="1"/>
  <c r="BH42" i="101" s="1"/>
  <c r="BG42" i="101" a="1"/>
  <c r="BG42" i="101" s="1"/>
  <c r="BF42" i="101" a="1"/>
  <c r="BF42" i="101" s="1"/>
  <c r="BE42" i="101" a="1"/>
  <c r="BE42" i="101" s="1"/>
  <c r="BD42" i="101" a="1"/>
  <c r="BD42" i="101" s="1"/>
  <c r="BC42" i="101" a="1"/>
  <c r="BC42" i="101" s="1"/>
  <c r="BB42" i="101" a="1"/>
  <c r="BB42" i="101" s="1"/>
  <c r="BA42" i="101" a="1"/>
  <c r="BA42" i="101" s="1"/>
  <c r="AZ42" i="101" a="1"/>
  <c r="AZ42" i="101" s="1"/>
  <c r="AY42" i="101" a="1"/>
  <c r="AY42" i="101" s="1"/>
  <c r="AX42" i="101" a="1"/>
  <c r="AX42" i="101" s="1"/>
  <c r="AW42" i="101" a="1"/>
  <c r="AW42" i="101" s="1"/>
  <c r="AV42" i="101" a="1"/>
  <c r="AV42" i="101" s="1"/>
  <c r="AU42" i="101" a="1"/>
  <c r="AU42" i="101" s="1"/>
  <c r="AT42" i="101" a="1"/>
  <c r="AT42" i="101" s="1"/>
  <c r="AS42" i="101" a="1"/>
  <c r="AS42" i="101" s="1"/>
  <c r="AR42" i="101" a="1"/>
  <c r="AR42" i="101" s="1"/>
  <c r="AQ42" i="101" a="1"/>
  <c r="AQ42" i="101" s="1"/>
  <c r="AP42" i="101" a="1"/>
  <c r="AP42" i="101" s="1"/>
  <c r="AO42" i="101" a="1"/>
  <c r="AO42" i="101" s="1"/>
  <c r="AN42" i="101" a="1"/>
  <c r="AN42" i="101" s="1"/>
  <c r="AM42" i="101" a="1"/>
  <c r="AM42" i="101" s="1"/>
  <c r="AL42" i="101" a="1"/>
  <c r="AL42" i="101" s="1"/>
  <c r="AK42" i="101" a="1"/>
  <c r="AK42" i="101" s="1"/>
  <c r="AJ42" i="101" a="1"/>
  <c r="AJ42" i="101" s="1"/>
  <c r="AI42" i="101" a="1"/>
  <c r="AI42" i="101" s="1"/>
  <c r="AH42" i="101" a="1"/>
  <c r="AH42" i="101" s="1"/>
  <c r="AG42" i="101" a="1"/>
  <c r="AG42" i="101" s="1"/>
  <c r="AF42" i="101" a="1"/>
  <c r="AF42" i="101" s="1"/>
  <c r="AE42" i="101" a="1"/>
  <c r="AE42" i="101" s="1"/>
  <c r="AD42" i="101" a="1"/>
  <c r="AD42" i="101" s="1"/>
  <c r="AC42" i="101" a="1"/>
  <c r="AC42" i="101" s="1"/>
  <c r="AB42" i="101" a="1"/>
  <c r="AB42" i="101" s="1"/>
  <c r="AA42" i="101" a="1"/>
  <c r="AA42" i="101" s="1"/>
  <c r="Z42" i="101" a="1"/>
  <c r="Z42" i="101" s="1"/>
  <c r="Y42" i="101" a="1"/>
  <c r="Y42" i="101" s="1"/>
  <c r="X42" i="101" a="1"/>
  <c r="X42" i="101" s="1"/>
  <c r="W42" i="101" a="1"/>
  <c r="W42" i="101" s="1"/>
  <c r="V42" i="101" a="1"/>
  <c r="V42" i="101" s="1"/>
  <c r="U42" i="101" a="1"/>
  <c r="U42" i="101" s="1"/>
  <c r="T42" i="101" a="1"/>
  <c r="T42" i="101" s="1"/>
  <c r="S42" i="101" a="1"/>
  <c r="S42" i="101" s="1"/>
  <c r="R42" i="101" a="1"/>
  <c r="R42" i="101" s="1"/>
  <c r="Q42" i="101" a="1"/>
  <c r="Q42" i="101" s="1"/>
  <c r="P42" i="101" a="1"/>
  <c r="P42" i="101" s="1"/>
  <c r="O42" i="101" a="1"/>
  <c r="O42" i="101" s="1"/>
  <c r="N42" i="101" a="1"/>
  <c r="N42" i="101" s="1"/>
  <c r="M42" i="101" a="1"/>
  <c r="M42" i="101" s="1"/>
  <c r="L42" i="101" a="1"/>
  <c r="L42" i="101" s="1"/>
  <c r="K42" i="101" a="1"/>
  <c r="K42" i="101" s="1"/>
  <c r="J42" i="101" a="1"/>
  <c r="J42" i="101" s="1"/>
  <c r="I42" i="101" a="1"/>
  <c r="I42" i="101" s="1"/>
  <c r="H42" i="101" a="1"/>
  <c r="H42" i="101" s="1"/>
  <c r="G42" i="101" a="1"/>
  <c r="G42" i="101" s="1"/>
  <c r="F42" i="101" a="1"/>
  <c r="F42" i="101" s="1"/>
  <c r="E42" i="101" a="1"/>
  <c r="E42" i="101" s="1"/>
  <c r="D42" i="101" a="1"/>
  <c r="D42" i="101" s="1"/>
  <c r="BV41" i="101" a="1"/>
  <c r="BV41" i="101" s="1"/>
  <c r="BU41" i="101" a="1"/>
  <c r="BU41" i="101" s="1"/>
  <c r="BT41" i="101" a="1"/>
  <c r="BT41" i="101" s="1"/>
  <c r="BS41" i="101" a="1"/>
  <c r="BS41" i="101" s="1"/>
  <c r="BR41" i="101" a="1"/>
  <c r="BR41" i="101" s="1"/>
  <c r="BQ41" i="101" a="1"/>
  <c r="BQ41" i="101" s="1"/>
  <c r="BP41" i="101" a="1"/>
  <c r="BP41" i="101" s="1"/>
  <c r="BO41" i="101" a="1"/>
  <c r="BO41" i="101" s="1"/>
  <c r="BN41" i="101" a="1"/>
  <c r="BN41" i="101" s="1"/>
  <c r="BM41" i="101" a="1"/>
  <c r="BM41" i="101" s="1"/>
  <c r="BL41" i="101" a="1"/>
  <c r="BL41" i="101" s="1"/>
  <c r="BK41" i="101" a="1"/>
  <c r="BK41" i="101" s="1"/>
  <c r="BJ41" i="101" a="1"/>
  <c r="BJ41" i="101" s="1"/>
  <c r="BI41" i="101" a="1"/>
  <c r="BI41" i="101" s="1"/>
  <c r="BH41" i="101" a="1"/>
  <c r="BH41" i="101" s="1"/>
  <c r="BG41" i="101" a="1"/>
  <c r="BG41" i="101" s="1"/>
  <c r="BF41" i="101" a="1"/>
  <c r="BF41" i="101" s="1"/>
  <c r="BE41" i="101" a="1"/>
  <c r="BE41" i="101" s="1"/>
  <c r="BD41" i="101" a="1"/>
  <c r="BD41" i="101" s="1"/>
  <c r="BC41" i="101" a="1"/>
  <c r="BC41" i="101" s="1"/>
  <c r="BB41" i="101" a="1"/>
  <c r="BB41" i="101" s="1"/>
  <c r="BA41" i="101" a="1"/>
  <c r="BA41" i="101" s="1"/>
  <c r="AZ41" i="101" a="1"/>
  <c r="AZ41" i="101" s="1"/>
  <c r="AY41" i="101" a="1"/>
  <c r="AY41" i="101" s="1"/>
  <c r="AX41" i="101" a="1"/>
  <c r="AX41" i="101" s="1"/>
  <c r="AW41" i="101" a="1"/>
  <c r="AW41" i="101" s="1"/>
  <c r="AV41" i="101" a="1"/>
  <c r="AV41" i="101" s="1"/>
  <c r="AU41" i="101" a="1"/>
  <c r="AU41" i="101" s="1"/>
  <c r="AT41" i="101" a="1"/>
  <c r="AT41" i="101" s="1"/>
  <c r="AS41" i="101" a="1"/>
  <c r="AS41" i="101" s="1"/>
  <c r="AR41" i="101" a="1"/>
  <c r="AR41" i="101" s="1"/>
  <c r="AQ41" i="101" a="1"/>
  <c r="AQ41" i="101" s="1"/>
  <c r="AP41" i="101" a="1"/>
  <c r="AP41" i="101" s="1"/>
  <c r="AO41" i="101" a="1"/>
  <c r="AO41" i="101" s="1"/>
  <c r="AN41" i="101" a="1"/>
  <c r="AN41" i="101" s="1"/>
  <c r="AM41" i="101" a="1"/>
  <c r="AM41" i="101" s="1"/>
  <c r="AL41" i="101" a="1"/>
  <c r="AL41" i="101" s="1"/>
  <c r="AK41" i="101" a="1"/>
  <c r="AK41" i="101" s="1"/>
  <c r="AJ41" i="101" a="1"/>
  <c r="AJ41" i="101" s="1"/>
  <c r="AI41" i="101" a="1"/>
  <c r="AI41" i="101" s="1"/>
  <c r="AH41" i="101" a="1"/>
  <c r="AH41" i="101" s="1"/>
  <c r="AG41" i="101" a="1"/>
  <c r="AG41" i="101" s="1"/>
  <c r="AF41" i="101" a="1"/>
  <c r="AF41" i="101" s="1"/>
  <c r="AE41" i="101" a="1"/>
  <c r="AE41" i="101" s="1"/>
  <c r="AD41" i="101" a="1"/>
  <c r="AD41" i="101" s="1"/>
  <c r="AC41" i="101" a="1"/>
  <c r="AC41" i="101" s="1"/>
  <c r="AB41" i="101" a="1"/>
  <c r="AB41" i="101" s="1"/>
  <c r="AA41" i="101" a="1"/>
  <c r="AA41" i="101" s="1"/>
  <c r="Z41" i="101" a="1"/>
  <c r="Z41" i="101" s="1"/>
  <c r="Y41" i="101" a="1"/>
  <c r="Y41" i="101" s="1"/>
  <c r="X41" i="101" a="1"/>
  <c r="X41" i="101" s="1"/>
  <c r="W41" i="101" a="1"/>
  <c r="W41" i="101" s="1"/>
  <c r="V41" i="101" a="1"/>
  <c r="V41" i="101" s="1"/>
  <c r="U41" i="101" a="1"/>
  <c r="U41" i="101" s="1"/>
  <c r="T41" i="101" a="1"/>
  <c r="T41" i="101" s="1"/>
  <c r="S41" i="101" a="1"/>
  <c r="S41" i="101" s="1"/>
  <c r="R41" i="101" a="1"/>
  <c r="R41" i="101" s="1"/>
  <c r="Q41" i="101" a="1"/>
  <c r="Q41" i="101" s="1"/>
  <c r="P41" i="101" a="1"/>
  <c r="P41" i="101" s="1"/>
  <c r="O41" i="101" a="1"/>
  <c r="O41" i="101" s="1"/>
  <c r="N41" i="101" a="1"/>
  <c r="N41" i="101" s="1"/>
  <c r="M41" i="101" a="1"/>
  <c r="M41" i="101" s="1"/>
  <c r="L41" i="101" a="1"/>
  <c r="L41" i="101" s="1"/>
  <c r="K41" i="101" a="1"/>
  <c r="K41" i="101" s="1"/>
  <c r="J41" i="101" a="1"/>
  <c r="J41" i="101" s="1"/>
  <c r="I41" i="101" a="1"/>
  <c r="I41" i="101" s="1"/>
  <c r="H41" i="101" a="1"/>
  <c r="H41" i="101" s="1"/>
  <c r="G41" i="101" a="1"/>
  <c r="G41" i="101" s="1"/>
  <c r="F41" i="101" a="1"/>
  <c r="F41" i="101" s="1"/>
  <c r="E41" i="101" a="1"/>
  <c r="E41" i="101" s="1"/>
  <c r="D41" i="101" a="1"/>
  <c r="D41" i="101" s="1"/>
  <c r="BV40" i="101" a="1"/>
  <c r="BV40" i="101" s="1"/>
  <c r="BU40" i="101" a="1"/>
  <c r="BU40" i="101" s="1"/>
  <c r="BT40" i="101" a="1"/>
  <c r="BT40" i="101" s="1"/>
  <c r="BS40" i="101" a="1"/>
  <c r="BS40" i="101" s="1"/>
  <c r="BR40" i="101" a="1"/>
  <c r="BR40" i="101" s="1"/>
  <c r="BQ40" i="101" a="1"/>
  <c r="BQ40" i="101" s="1"/>
  <c r="BP40" i="101" a="1"/>
  <c r="BP40" i="101" s="1"/>
  <c r="BO40" i="101" a="1"/>
  <c r="BO40" i="101" s="1"/>
  <c r="BN40" i="101" a="1"/>
  <c r="BN40" i="101" s="1"/>
  <c r="BM40" i="101" a="1"/>
  <c r="BM40" i="101" s="1"/>
  <c r="BL40" i="101" a="1"/>
  <c r="BL40" i="101" s="1"/>
  <c r="BK40" i="101" a="1"/>
  <c r="BK40" i="101" s="1"/>
  <c r="BJ40" i="101" a="1"/>
  <c r="BJ40" i="101" s="1"/>
  <c r="BI40" i="101" a="1"/>
  <c r="BI40" i="101" s="1"/>
  <c r="BH40" i="101" a="1"/>
  <c r="BH40" i="101" s="1"/>
  <c r="BG40" i="101" a="1"/>
  <c r="BG40" i="101" s="1"/>
  <c r="BF40" i="101" a="1"/>
  <c r="BF40" i="101" s="1"/>
  <c r="BE40" i="101" a="1"/>
  <c r="BE40" i="101" s="1"/>
  <c r="BD40" i="101" a="1"/>
  <c r="BD40" i="101" s="1"/>
  <c r="BC40" i="101" a="1"/>
  <c r="BC40" i="101" s="1"/>
  <c r="BB40" i="101" a="1"/>
  <c r="BB40" i="101" s="1"/>
  <c r="BA40" i="101" a="1"/>
  <c r="BA40" i="101" s="1"/>
  <c r="AZ40" i="101" a="1"/>
  <c r="AZ40" i="101" s="1"/>
  <c r="AY40" i="101" a="1"/>
  <c r="AY40" i="101" s="1"/>
  <c r="AX40" i="101" a="1"/>
  <c r="AX40" i="101" s="1"/>
  <c r="AW40" i="101" a="1"/>
  <c r="AW40" i="101" s="1"/>
  <c r="AV40" i="101" a="1"/>
  <c r="AV40" i="101" s="1"/>
  <c r="AU40" i="101" a="1"/>
  <c r="AU40" i="101" s="1"/>
  <c r="AT40" i="101" a="1"/>
  <c r="AT40" i="101" s="1"/>
  <c r="AS40" i="101" a="1"/>
  <c r="AS40" i="101" s="1"/>
  <c r="AR40" i="101" a="1"/>
  <c r="AR40" i="101" s="1"/>
  <c r="AQ40" i="101" a="1"/>
  <c r="AQ40" i="101" s="1"/>
  <c r="AP40" i="101" a="1"/>
  <c r="AP40" i="101" s="1"/>
  <c r="AO40" i="101" a="1"/>
  <c r="AO40" i="101" s="1"/>
  <c r="AN40" i="101" a="1"/>
  <c r="AN40" i="101" s="1"/>
  <c r="AM40" i="101" a="1"/>
  <c r="AM40" i="101" s="1"/>
  <c r="AL40" i="101" a="1"/>
  <c r="AL40" i="101" s="1"/>
  <c r="AK40" i="101" a="1"/>
  <c r="AK40" i="101" s="1"/>
  <c r="AJ40" i="101" a="1"/>
  <c r="AJ40" i="101" s="1"/>
  <c r="AI40" i="101" a="1"/>
  <c r="AI40" i="101" s="1"/>
  <c r="AH40" i="101" a="1"/>
  <c r="AH40" i="101" s="1"/>
  <c r="AG40" i="101" a="1"/>
  <c r="AG40" i="101" s="1"/>
  <c r="AF40" i="101" a="1"/>
  <c r="AF40" i="101" s="1"/>
  <c r="AE40" i="101" a="1"/>
  <c r="AE40" i="101" s="1"/>
  <c r="AD40" i="101" a="1"/>
  <c r="AD40" i="101" s="1"/>
  <c r="AC40" i="101" a="1"/>
  <c r="AC40" i="101" s="1"/>
  <c r="AB40" i="101" a="1"/>
  <c r="AB40" i="101" s="1"/>
  <c r="AA40" i="101" a="1"/>
  <c r="AA40" i="101" s="1"/>
  <c r="Z40" i="101" a="1"/>
  <c r="Z40" i="101" s="1"/>
  <c r="Y40" i="101" a="1"/>
  <c r="Y40" i="101" s="1"/>
  <c r="X40" i="101" a="1"/>
  <c r="X40" i="101" s="1"/>
  <c r="W40" i="101" a="1"/>
  <c r="W40" i="101" s="1"/>
  <c r="V40" i="101" a="1"/>
  <c r="V40" i="101" s="1"/>
  <c r="U40" i="101" a="1"/>
  <c r="U40" i="101" s="1"/>
  <c r="T40" i="101" a="1"/>
  <c r="T40" i="101" s="1"/>
  <c r="S40" i="101" a="1"/>
  <c r="S40" i="101" s="1"/>
  <c r="R40" i="101" a="1"/>
  <c r="R40" i="101" s="1"/>
  <c r="Q40" i="101" a="1"/>
  <c r="Q40" i="101" s="1"/>
  <c r="P40" i="101" a="1"/>
  <c r="P40" i="101" s="1"/>
  <c r="O40" i="101" a="1"/>
  <c r="O40" i="101" s="1"/>
  <c r="N40" i="101" a="1"/>
  <c r="N40" i="101" s="1"/>
  <c r="M40" i="101" a="1"/>
  <c r="M40" i="101" s="1"/>
  <c r="L40" i="101" a="1"/>
  <c r="L40" i="101" s="1"/>
  <c r="K40" i="101" a="1"/>
  <c r="K40" i="101" s="1"/>
  <c r="J40" i="101" a="1"/>
  <c r="J40" i="101" s="1"/>
  <c r="I40" i="101" a="1"/>
  <c r="I40" i="101" s="1"/>
  <c r="H40" i="101" a="1"/>
  <c r="H40" i="101" s="1"/>
  <c r="G40" i="101" a="1"/>
  <c r="G40" i="101" s="1"/>
  <c r="F40" i="101" a="1"/>
  <c r="F40" i="101" s="1"/>
  <c r="E40" i="101" a="1"/>
  <c r="E40" i="101" s="1"/>
  <c r="D40" i="101" a="1"/>
  <c r="D40" i="101" s="1"/>
  <c r="BV38" i="101" a="1"/>
  <c r="BV38" i="101" s="1"/>
  <c r="BU38" i="101" a="1"/>
  <c r="BU38" i="101" s="1"/>
  <c r="BT38" i="101" a="1"/>
  <c r="BT38" i="101" s="1"/>
  <c r="BS38" i="101" a="1"/>
  <c r="BS38" i="101" s="1"/>
  <c r="BR38" i="101" a="1"/>
  <c r="BR38" i="101" s="1"/>
  <c r="BQ38" i="101" a="1"/>
  <c r="BQ38" i="101" s="1"/>
  <c r="BP38" i="101" a="1"/>
  <c r="BP38" i="101" s="1"/>
  <c r="BO38" i="101" a="1"/>
  <c r="BO38" i="101" s="1"/>
  <c r="BN38" i="101" a="1"/>
  <c r="BN38" i="101" s="1"/>
  <c r="BM38" i="101" a="1"/>
  <c r="BM38" i="101" s="1"/>
  <c r="BL38" i="101" a="1"/>
  <c r="BL38" i="101" s="1"/>
  <c r="BK38" i="101" a="1"/>
  <c r="BK38" i="101" s="1"/>
  <c r="BJ38" i="101" a="1"/>
  <c r="BJ38" i="101" s="1"/>
  <c r="BI38" i="101" a="1"/>
  <c r="BI38" i="101" s="1"/>
  <c r="BH38" i="101" a="1"/>
  <c r="BH38" i="101" s="1"/>
  <c r="BG38" i="101" a="1"/>
  <c r="BG38" i="101" s="1"/>
  <c r="BF38" i="101" a="1"/>
  <c r="BF38" i="101" s="1"/>
  <c r="BE38" i="101" a="1"/>
  <c r="BE38" i="101" s="1"/>
  <c r="BD38" i="101" a="1"/>
  <c r="BD38" i="101" s="1"/>
  <c r="BC38" i="101" a="1"/>
  <c r="BC38" i="101" s="1"/>
  <c r="BB38" i="101" a="1"/>
  <c r="BB38" i="101" s="1"/>
  <c r="BA38" i="101" a="1"/>
  <c r="BA38" i="101" s="1"/>
  <c r="AZ38" i="101" a="1"/>
  <c r="AZ38" i="101" s="1"/>
  <c r="AY38" i="101" a="1"/>
  <c r="AY38" i="101" s="1"/>
  <c r="AX38" i="101" a="1"/>
  <c r="AX38" i="101" s="1"/>
  <c r="AW38" i="101" a="1"/>
  <c r="AW38" i="101" s="1"/>
  <c r="AV38" i="101" a="1"/>
  <c r="AV38" i="101" s="1"/>
  <c r="AU38" i="101" a="1"/>
  <c r="AU38" i="101" s="1"/>
  <c r="AT38" i="101" a="1"/>
  <c r="AT38" i="101" s="1"/>
  <c r="AS38" i="101" a="1"/>
  <c r="AS38" i="101" s="1"/>
  <c r="AR38" i="101" a="1"/>
  <c r="AR38" i="101" s="1"/>
  <c r="AQ38" i="101" a="1"/>
  <c r="AQ38" i="101" s="1"/>
  <c r="AP38" i="101" a="1"/>
  <c r="AP38" i="101" s="1"/>
  <c r="AO38" i="101" a="1"/>
  <c r="AO38" i="101" s="1"/>
  <c r="AN38" i="101" a="1"/>
  <c r="AN38" i="101" s="1"/>
  <c r="AM38" i="101" a="1"/>
  <c r="AM38" i="101" s="1"/>
  <c r="AL38" i="101" a="1"/>
  <c r="AL38" i="101" s="1"/>
  <c r="AK38" i="101" a="1"/>
  <c r="AK38" i="101" s="1"/>
  <c r="AJ38" i="101" a="1"/>
  <c r="AJ38" i="101" s="1"/>
  <c r="AI38" i="101" a="1"/>
  <c r="AI38" i="101" s="1"/>
  <c r="AH38" i="101" a="1"/>
  <c r="AH38" i="101" s="1"/>
  <c r="AG38" i="101" a="1"/>
  <c r="AG38" i="101" s="1"/>
  <c r="AF38" i="101" a="1"/>
  <c r="AF38" i="101" s="1"/>
  <c r="AE38" i="101" a="1"/>
  <c r="AE38" i="101" s="1"/>
  <c r="AD38" i="101" a="1"/>
  <c r="AD38" i="101" s="1"/>
  <c r="AC38" i="101" a="1"/>
  <c r="AC38" i="101" s="1"/>
  <c r="AB38" i="101" a="1"/>
  <c r="AB38" i="101" s="1"/>
  <c r="AA38" i="101" a="1"/>
  <c r="AA38" i="101" s="1"/>
  <c r="Z38" i="101" a="1"/>
  <c r="Z38" i="101" s="1"/>
  <c r="Y38" i="101" a="1"/>
  <c r="Y38" i="101" s="1"/>
  <c r="X38" i="101" a="1"/>
  <c r="X38" i="101" s="1"/>
  <c r="W38" i="101" a="1"/>
  <c r="W38" i="101" s="1"/>
  <c r="V38" i="101" a="1"/>
  <c r="V38" i="101" s="1"/>
  <c r="U38" i="101" a="1"/>
  <c r="U38" i="101" s="1"/>
  <c r="T38" i="101" a="1"/>
  <c r="T38" i="101" s="1"/>
  <c r="S38" i="101" a="1"/>
  <c r="S38" i="101" s="1"/>
  <c r="R38" i="101" a="1"/>
  <c r="R38" i="101" s="1"/>
  <c r="Q38" i="101" a="1"/>
  <c r="Q38" i="101" s="1"/>
  <c r="P38" i="101" a="1"/>
  <c r="P38" i="101" s="1"/>
  <c r="O38" i="101" a="1"/>
  <c r="O38" i="101" s="1"/>
  <c r="N38" i="101" a="1"/>
  <c r="N38" i="101" s="1"/>
  <c r="M38" i="101" a="1"/>
  <c r="M38" i="101" s="1"/>
  <c r="L38" i="101" a="1"/>
  <c r="L38" i="101" s="1"/>
  <c r="K38" i="101" a="1"/>
  <c r="K38" i="101" s="1"/>
  <c r="J38" i="101" a="1"/>
  <c r="J38" i="101" s="1"/>
  <c r="I38" i="101" a="1"/>
  <c r="I38" i="101" s="1"/>
  <c r="H38" i="101" a="1"/>
  <c r="H38" i="101" s="1"/>
  <c r="G38" i="101" a="1"/>
  <c r="G38" i="101" s="1"/>
  <c r="F38" i="101" a="1"/>
  <c r="F38" i="101" s="1"/>
  <c r="E38" i="101" a="1"/>
  <c r="E38" i="101" s="1"/>
  <c r="D38" i="101" a="1"/>
  <c r="D38" i="101" s="1"/>
  <c r="BV37" i="101" a="1"/>
  <c r="BV37" i="101" s="1"/>
  <c r="BU37" i="101" a="1"/>
  <c r="BU37" i="101" s="1"/>
  <c r="BT37" i="101" a="1"/>
  <c r="BT37" i="101" s="1"/>
  <c r="BS37" i="101" a="1"/>
  <c r="BS37" i="101" s="1"/>
  <c r="BR37" i="101" a="1"/>
  <c r="BR37" i="101" s="1"/>
  <c r="BQ37" i="101" a="1"/>
  <c r="BQ37" i="101" s="1"/>
  <c r="BP37" i="101" a="1"/>
  <c r="BP37" i="101" s="1"/>
  <c r="BO37" i="101" a="1"/>
  <c r="BO37" i="101" s="1"/>
  <c r="BN37" i="101" a="1"/>
  <c r="BN37" i="101" s="1"/>
  <c r="BM37" i="101" a="1"/>
  <c r="BM37" i="101" s="1"/>
  <c r="BL37" i="101" a="1"/>
  <c r="BL37" i="101" s="1"/>
  <c r="BK37" i="101" a="1"/>
  <c r="BK37" i="101" s="1"/>
  <c r="BJ37" i="101" a="1"/>
  <c r="BJ37" i="101" s="1"/>
  <c r="BI37" i="101" a="1"/>
  <c r="BI37" i="101" s="1"/>
  <c r="BH37" i="101" a="1"/>
  <c r="BH37" i="101" s="1"/>
  <c r="BG37" i="101" a="1"/>
  <c r="BG37" i="101" s="1"/>
  <c r="BF37" i="101" a="1"/>
  <c r="BF37" i="101" s="1"/>
  <c r="BE37" i="101" a="1"/>
  <c r="BE37" i="101" s="1"/>
  <c r="BD37" i="101" a="1"/>
  <c r="BD37" i="101" s="1"/>
  <c r="BC37" i="101" a="1"/>
  <c r="BC37" i="101" s="1"/>
  <c r="BB37" i="101" a="1"/>
  <c r="BB37" i="101" s="1"/>
  <c r="BA37" i="101" a="1"/>
  <c r="BA37" i="101" s="1"/>
  <c r="AZ37" i="101" a="1"/>
  <c r="AZ37" i="101" s="1"/>
  <c r="AY37" i="101" a="1"/>
  <c r="AY37" i="101" s="1"/>
  <c r="AX37" i="101" a="1"/>
  <c r="AX37" i="101" s="1"/>
  <c r="AW37" i="101" a="1"/>
  <c r="AW37" i="101" s="1"/>
  <c r="AV37" i="101" a="1"/>
  <c r="AV37" i="101" s="1"/>
  <c r="AU37" i="101" a="1"/>
  <c r="AU37" i="101" s="1"/>
  <c r="AT37" i="101" a="1"/>
  <c r="AT37" i="101" s="1"/>
  <c r="AS37" i="101" a="1"/>
  <c r="AS37" i="101" s="1"/>
  <c r="AR37" i="101" a="1"/>
  <c r="AR37" i="101" s="1"/>
  <c r="AQ37" i="101" a="1"/>
  <c r="AQ37" i="101" s="1"/>
  <c r="AP37" i="101" a="1"/>
  <c r="AP37" i="101" s="1"/>
  <c r="AO37" i="101" a="1"/>
  <c r="AO37" i="101" s="1"/>
  <c r="AN37" i="101" a="1"/>
  <c r="AN37" i="101" s="1"/>
  <c r="AM37" i="101" a="1"/>
  <c r="AM37" i="101" s="1"/>
  <c r="AL37" i="101" a="1"/>
  <c r="AL37" i="101" s="1"/>
  <c r="AK37" i="101" a="1"/>
  <c r="AK37" i="101" s="1"/>
  <c r="AJ37" i="101" a="1"/>
  <c r="AJ37" i="101" s="1"/>
  <c r="AI37" i="101" a="1"/>
  <c r="AI37" i="101" s="1"/>
  <c r="AH37" i="101" a="1"/>
  <c r="AH37" i="101" s="1"/>
  <c r="AG37" i="101" a="1"/>
  <c r="AG37" i="101" s="1"/>
  <c r="AF37" i="101" a="1"/>
  <c r="AF37" i="101" s="1"/>
  <c r="AE37" i="101" a="1"/>
  <c r="AE37" i="101" s="1"/>
  <c r="AD37" i="101" a="1"/>
  <c r="AD37" i="101" s="1"/>
  <c r="AC37" i="101" a="1"/>
  <c r="AC37" i="101" s="1"/>
  <c r="AB37" i="101" a="1"/>
  <c r="AB37" i="101" s="1"/>
  <c r="AA37" i="101" a="1"/>
  <c r="AA37" i="101" s="1"/>
  <c r="Z37" i="101" a="1"/>
  <c r="Z37" i="101" s="1"/>
  <c r="Y37" i="101" a="1"/>
  <c r="Y37" i="101" s="1"/>
  <c r="X37" i="101" a="1"/>
  <c r="X37" i="101" s="1"/>
  <c r="W37" i="101" a="1"/>
  <c r="W37" i="101" s="1"/>
  <c r="V37" i="101" a="1"/>
  <c r="V37" i="101" s="1"/>
  <c r="U37" i="101" a="1"/>
  <c r="U37" i="101" s="1"/>
  <c r="T37" i="101" a="1"/>
  <c r="T37" i="101" s="1"/>
  <c r="S37" i="101" a="1"/>
  <c r="S37" i="101" s="1"/>
  <c r="R37" i="101" a="1"/>
  <c r="R37" i="101" s="1"/>
  <c r="Q37" i="101" a="1"/>
  <c r="Q37" i="101" s="1"/>
  <c r="P37" i="101" a="1"/>
  <c r="P37" i="101" s="1"/>
  <c r="O37" i="101" a="1"/>
  <c r="O37" i="101" s="1"/>
  <c r="N37" i="101" a="1"/>
  <c r="N37" i="101" s="1"/>
  <c r="M37" i="101" a="1"/>
  <c r="M37" i="101" s="1"/>
  <c r="L37" i="101" a="1"/>
  <c r="L37" i="101" s="1"/>
  <c r="K37" i="101" a="1"/>
  <c r="K37" i="101" s="1"/>
  <c r="J37" i="101" a="1"/>
  <c r="J37" i="101" s="1"/>
  <c r="I37" i="101" a="1"/>
  <c r="I37" i="101" s="1"/>
  <c r="H37" i="101" a="1"/>
  <c r="H37" i="101" s="1"/>
  <c r="G37" i="101" a="1"/>
  <c r="G37" i="101" s="1"/>
  <c r="F37" i="101" a="1"/>
  <c r="F37" i="101" s="1"/>
  <c r="E37" i="101" a="1"/>
  <c r="E37" i="101" s="1"/>
  <c r="D37" i="101" a="1"/>
  <c r="D37" i="101" s="1"/>
  <c r="BV35" i="101" a="1"/>
  <c r="BV35" i="101" s="1"/>
  <c r="BU35" i="101" a="1"/>
  <c r="BU35" i="101" s="1"/>
  <c r="BT35" i="101" a="1"/>
  <c r="BT35" i="101" s="1"/>
  <c r="BS35" i="101" a="1"/>
  <c r="BS35" i="101" s="1"/>
  <c r="BR35" i="101" a="1"/>
  <c r="BR35" i="101" s="1"/>
  <c r="BQ35" i="101" a="1"/>
  <c r="BQ35" i="101" s="1"/>
  <c r="BP35" i="101" a="1"/>
  <c r="BP35" i="101" s="1"/>
  <c r="BO35" i="101" a="1"/>
  <c r="BO35" i="101" s="1"/>
  <c r="BN35" i="101" a="1"/>
  <c r="BN35" i="101" s="1"/>
  <c r="BM35" i="101" a="1"/>
  <c r="BM35" i="101" s="1"/>
  <c r="BL35" i="101" a="1"/>
  <c r="BL35" i="101" s="1"/>
  <c r="BK35" i="101" a="1"/>
  <c r="BK35" i="101" s="1"/>
  <c r="BJ35" i="101" a="1"/>
  <c r="BJ35" i="101" s="1"/>
  <c r="BI35" i="101" a="1"/>
  <c r="BI35" i="101" s="1"/>
  <c r="BH35" i="101" a="1"/>
  <c r="BH35" i="101" s="1"/>
  <c r="BG35" i="101" a="1"/>
  <c r="BG35" i="101" s="1"/>
  <c r="BF35" i="101" a="1"/>
  <c r="BF35" i="101" s="1"/>
  <c r="BE35" i="101" a="1"/>
  <c r="BE35" i="101" s="1"/>
  <c r="BD35" i="101" a="1"/>
  <c r="BD35" i="101" s="1"/>
  <c r="BC35" i="101" a="1"/>
  <c r="BC35" i="101" s="1"/>
  <c r="BB35" i="101" a="1"/>
  <c r="BB35" i="101" s="1"/>
  <c r="BA35" i="101" a="1"/>
  <c r="BA35" i="101" s="1"/>
  <c r="AZ35" i="101" a="1"/>
  <c r="AZ35" i="101" s="1"/>
  <c r="AY35" i="101" a="1"/>
  <c r="AY35" i="101" s="1"/>
  <c r="AX35" i="101" a="1"/>
  <c r="AX35" i="101" s="1"/>
  <c r="AW35" i="101" a="1"/>
  <c r="AW35" i="101" s="1"/>
  <c r="AV35" i="101" a="1"/>
  <c r="AV35" i="101" s="1"/>
  <c r="AU35" i="101" a="1"/>
  <c r="AU35" i="101" s="1"/>
  <c r="AT35" i="101" a="1"/>
  <c r="AT35" i="101" s="1"/>
  <c r="AS35" i="101" a="1"/>
  <c r="AS35" i="101" s="1"/>
  <c r="AR35" i="101" a="1"/>
  <c r="AR35" i="101" s="1"/>
  <c r="AQ35" i="101" a="1"/>
  <c r="AQ35" i="101" s="1"/>
  <c r="AP35" i="101" a="1"/>
  <c r="AP35" i="101" s="1"/>
  <c r="AO35" i="101" a="1"/>
  <c r="AO35" i="101" s="1"/>
  <c r="AN35" i="101" a="1"/>
  <c r="AN35" i="101" s="1"/>
  <c r="AM35" i="101" a="1"/>
  <c r="AM35" i="101" s="1"/>
  <c r="AL35" i="101" a="1"/>
  <c r="AL35" i="101" s="1"/>
  <c r="AK35" i="101" a="1"/>
  <c r="AK35" i="101" s="1"/>
  <c r="AJ35" i="101" a="1"/>
  <c r="AJ35" i="101" s="1"/>
  <c r="AI35" i="101" a="1"/>
  <c r="AI35" i="101" s="1"/>
  <c r="AH35" i="101" a="1"/>
  <c r="AH35" i="101" s="1"/>
  <c r="AG35" i="101" a="1"/>
  <c r="AG35" i="101" s="1"/>
  <c r="AF35" i="101" a="1"/>
  <c r="AF35" i="101" s="1"/>
  <c r="AE35" i="101" a="1"/>
  <c r="AE35" i="101" s="1"/>
  <c r="AD35" i="101" a="1"/>
  <c r="AD35" i="101" s="1"/>
  <c r="AC35" i="101" a="1"/>
  <c r="AC35" i="101" s="1"/>
  <c r="AB35" i="101" a="1"/>
  <c r="AB35" i="101" s="1"/>
  <c r="AA35" i="101" a="1"/>
  <c r="AA35" i="101" s="1"/>
  <c r="Z35" i="101" a="1"/>
  <c r="Z35" i="101" s="1"/>
  <c r="Y35" i="101" a="1"/>
  <c r="Y35" i="101" s="1"/>
  <c r="X35" i="101" a="1"/>
  <c r="X35" i="101" s="1"/>
  <c r="W35" i="101" a="1"/>
  <c r="W35" i="101" s="1"/>
  <c r="V35" i="101" a="1"/>
  <c r="V35" i="101" s="1"/>
  <c r="U35" i="101" a="1"/>
  <c r="U35" i="101" s="1"/>
  <c r="T35" i="101" a="1"/>
  <c r="T35" i="101" s="1"/>
  <c r="S35" i="101" a="1"/>
  <c r="S35" i="101" s="1"/>
  <c r="R35" i="101" a="1"/>
  <c r="R35" i="101" s="1"/>
  <c r="Q35" i="101" a="1"/>
  <c r="Q35" i="101" s="1"/>
  <c r="P35" i="101" a="1"/>
  <c r="P35" i="101" s="1"/>
  <c r="O35" i="101" a="1"/>
  <c r="O35" i="101" s="1"/>
  <c r="N35" i="101" a="1"/>
  <c r="N35" i="101" s="1"/>
  <c r="M35" i="101" a="1"/>
  <c r="M35" i="101" s="1"/>
  <c r="L35" i="101" a="1"/>
  <c r="L35" i="101" s="1"/>
  <c r="K35" i="101" a="1"/>
  <c r="K35" i="101" s="1"/>
  <c r="J35" i="101" a="1"/>
  <c r="J35" i="101" s="1"/>
  <c r="I35" i="101" a="1"/>
  <c r="I35" i="101" s="1"/>
  <c r="H35" i="101" a="1"/>
  <c r="H35" i="101" s="1"/>
  <c r="G35" i="101" a="1"/>
  <c r="G35" i="101" s="1"/>
  <c r="F35" i="101" a="1"/>
  <c r="F35" i="101" s="1"/>
  <c r="E35" i="101" a="1"/>
  <c r="E35" i="101" s="1"/>
  <c r="D35" i="101" a="1"/>
  <c r="D35" i="101" s="1"/>
  <c r="BV34" i="101" a="1"/>
  <c r="BV34" i="101" s="1"/>
  <c r="BU34" i="101" a="1"/>
  <c r="BU34" i="101" s="1"/>
  <c r="BT34" i="101" a="1"/>
  <c r="BT34" i="101" s="1"/>
  <c r="BS34" i="101" a="1"/>
  <c r="BS34" i="101" s="1"/>
  <c r="BR34" i="101" a="1"/>
  <c r="BR34" i="101" s="1"/>
  <c r="BQ34" i="101" a="1"/>
  <c r="BQ34" i="101" s="1"/>
  <c r="BP34" i="101" a="1"/>
  <c r="BP34" i="101" s="1"/>
  <c r="BO34" i="101" a="1"/>
  <c r="BO34" i="101" s="1"/>
  <c r="BN34" i="101" a="1"/>
  <c r="BN34" i="101" s="1"/>
  <c r="BM34" i="101" a="1"/>
  <c r="BM34" i="101" s="1"/>
  <c r="BL34" i="101" a="1"/>
  <c r="BL34" i="101" s="1"/>
  <c r="BK34" i="101" a="1"/>
  <c r="BK34" i="101" s="1"/>
  <c r="BJ34" i="101" a="1"/>
  <c r="BJ34" i="101" s="1"/>
  <c r="BI34" i="101" a="1"/>
  <c r="BI34" i="101" s="1"/>
  <c r="BH34" i="101" a="1"/>
  <c r="BH34" i="101" s="1"/>
  <c r="BG34" i="101" a="1"/>
  <c r="BG34" i="101" s="1"/>
  <c r="BF34" i="101" a="1"/>
  <c r="BF34" i="101" s="1"/>
  <c r="BE34" i="101" a="1"/>
  <c r="BE34" i="101" s="1"/>
  <c r="BD34" i="101" a="1"/>
  <c r="BD34" i="101" s="1"/>
  <c r="BC34" i="101" a="1"/>
  <c r="BC34" i="101" s="1"/>
  <c r="BB34" i="101" a="1"/>
  <c r="BB34" i="101" s="1"/>
  <c r="BA34" i="101" a="1"/>
  <c r="BA34" i="101" s="1"/>
  <c r="AZ34" i="101" a="1"/>
  <c r="AZ34" i="101" s="1"/>
  <c r="AY34" i="101" a="1"/>
  <c r="AY34" i="101" s="1"/>
  <c r="AX34" i="101" a="1"/>
  <c r="AX34" i="101" s="1"/>
  <c r="AW34" i="101" a="1"/>
  <c r="AW34" i="101" s="1"/>
  <c r="AV34" i="101" a="1"/>
  <c r="AV34" i="101" s="1"/>
  <c r="AU34" i="101" a="1"/>
  <c r="AU34" i="101" s="1"/>
  <c r="AT34" i="101" a="1"/>
  <c r="AT34" i="101" s="1"/>
  <c r="AS34" i="101" a="1"/>
  <c r="AS34" i="101" s="1"/>
  <c r="AR34" i="101" a="1"/>
  <c r="AR34" i="101" s="1"/>
  <c r="AQ34" i="101" a="1"/>
  <c r="AQ34" i="101" s="1"/>
  <c r="AP34" i="101" a="1"/>
  <c r="AP34" i="101" s="1"/>
  <c r="AO34" i="101" a="1"/>
  <c r="AO34" i="101" s="1"/>
  <c r="AN34" i="101" a="1"/>
  <c r="AN34" i="101" s="1"/>
  <c r="AM34" i="101" a="1"/>
  <c r="AM34" i="101" s="1"/>
  <c r="AL34" i="101" a="1"/>
  <c r="AL34" i="101" s="1"/>
  <c r="AK34" i="101" a="1"/>
  <c r="AK34" i="101" s="1"/>
  <c r="AJ34" i="101" a="1"/>
  <c r="AJ34" i="101" s="1"/>
  <c r="AI34" i="101" a="1"/>
  <c r="AI34" i="101" s="1"/>
  <c r="AH34" i="101" a="1"/>
  <c r="AH34" i="101" s="1"/>
  <c r="AG34" i="101" a="1"/>
  <c r="AG34" i="101" s="1"/>
  <c r="AF34" i="101" a="1"/>
  <c r="AF34" i="101" s="1"/>
  <c r="AE34" i="101" a="1"/>
  <c r="AE34" i="101" s="1"/>
  <c r="AD34" i="101" a="1"/>
  <c r="AD34" i="101" s="1"/>
  <c r="AC34" i="101" a="1"/>
  <c r="AC34" i="101" s="1"/>
  <c r="AB34" i="101" a="1"/>
  <c r="AB34" i="101" s="1"/>
  <c r="AA34" i="101" a="1"/>
  <c r="AA34" i="101" s="1"/>
  <c r="Z34" i="101" a="1"/>
  <c r="Z34" i="101" s="1"/>
  <c r="Y34" i="101" a="1"/>
  <c r="Y34" i="101" s="1"/>
  <c r="X34" i="101" a="1"/>
  <c r="X34" i="101" s="1"/>
  <c r="W34" i="101" a="1"/>
  <c r="W34" i="101" s="1"/>
  <c r="V34" i="101" a="1"/>
  <c r="V34" i="101" s="1"/>
  <c r="U34" i="101" a="1"/>
  <c r="U34" i="101" s="1"/>
  <c r="T34" i="101" a="1"/>
  <c r="T34" i="101" s="1"/>
  <c r="S34" i="101" a="1"/>
  <c r="S34" i="101" s="1"/>
  <c r="R34" i="101" a="1"/>
  <c r="R34" i="101" s="1"/>
  <c r="Q34" i="101" a="1"/>
  <c r="Q34" i="101" s="1"/>
  <c r="P34" i="101" a="1"/>
  <c r="P34" i="101" s="1"/>
  <c r="O34" i="101" a="1"/>
  <c r="O34" i="101" s="1"/>
  <c r="N34" i="101" a="1"/>
  <c r="N34" i="101" s="1"/>
  <c r="M34" i="101" a="1"/>
  <c r="M34" i="101" s="1"/>
  <c r="L34" i="101" a="1"/>
  <c r="L34" i="101" s="1"/>
  <c r="K34" i="101" a="1"/>
  <c r="K34" i="101" s="1"/>
  <c r="J34" i="101" a="1"/>
  <c r="J34" i="101" s="1"/>
  <c r="I34" i="101" a="1"/>
  <c r="I34" i="101" s="1"/>
  <c r="H34" i="101" a="1"/>
  <c r="H34" i="101" s="1"/>
  <c r="G34" i="101" a="1"/>
  <c r="G34" i="101" s="1"/>
  <c r="F34" i="101" a="1"/>
  <c r="F34" i="101" s="1"/>
  <c r="E34" i="101" a="1"/>
  <c r="E34" i="101" s="1"/>
  <c r="D34" i="101" a="1"/>
  <c r="D34" i="101" s="1"/>
  <c r="BV33" i="101" a="1"/>
  <c r="BV33" i="101" s="1"/>
  <c r="BU33" i="101" a="1"/>
  <c r="BU33" i="101" s="1"/>
  <c r="BT33" i="101" a="1"/>
  <c r="BT33" i="101" s="1"/>
  <c r="BS33" i="101" a="1"/>
  <c r="BS33" i="101" s="1"/>
  <c r="BR33" i="101" a="1"/>
  <c r="BR33" i="101" s="1"/>
  <c r="BQ33" i="101" a="1"/>
  <c r="BQ33" i="101" s="1"/>
  <c r="BP33" i="101" a="1"/>
  <c r="BP33" i="101" s="1"/>
  <c r="BO33" i="101" a="1"/>
  <c r="BO33" i="101" s="1"/>
  <c r="BN33" i="101" a="1"/>
  <c r="BN33" i="101" s="1"/>
  <c r="BM33" i="101" a="1"/>
  <c r="BM33" i="101" s="1"/>
  <c r="BL33" i="101" a="1"/>
  <c r="BL33" i="101" s="1"/>
  <c r="BK33" i="101" a="1"/>
  <c r="BK33" i="101" s="1"/>
  <c r="BJ33" i="101" a="1"/>
  <c r="BJ33" i="101" s="1"/>
  <c r="BI33" i="101" a="1"/>
  <c r="BI33" i="101" s="1"/>
  <c r="BH33" i="101" a="1"/>
  <c r="BH33" i="101" s="1"/>
  <c r="BG33" i="101" a="1"/>
  <c r="BG33" i="101" s="1"/>
  <c r="BF33" i="101" a="1"/>
  <c r="BF33" i="101" s="1"/>
  <c r="BE33" i="101" a="1"/>
  <c r="BE33" i="101" s="1"/>
  <c r="BD33" i="101" a="1"/>
  <c r="BD33" i="101" s="1"/>
  <c r="BC33" i="101" a="1"/>
  <c r="BC33" i="101" s="1"/>
  <c r="BB33" i="101" a="1"/>
  <c r="BB33" i="101" s="1"/>
  <c r="BA33" i="101" a="1"/>
  <c r="BA33" i="101" s="1"/>
  <c r="AZ33" i="101" a="1"/>
  <c r="AZ33" i="101" s="1"/>
  <c r="AY33" i="101" a="1"/>
  <c r="AY33" i="101" s="1"/>
  <c r="AX33" i="101" a="1"/>
  <c r="AX33" i="101" s="1"/>
  <c r="AW33" i="101" a="1"/>
  <c r="AW33" i="101" s="1"/>
  <c r="AV33" i="101" a="1"/>
  <c r="AV33" i="101" s="1"/>
  <c r="AU33" i="101" a="1"/>
  <c r="AU33" i="101" s="1"/>
  <c r="AT33" i="101" a="1"/>
  <c r="AT33" i="101" s="1"/>
  <c r="AS33" i="101" a="1"/>
  <c r="AS33" i="101" s="1"/>
  <c r="AR33" i="101" a="1"/>
  <c r="AR33" i="101" s="1"/>
  <c r="AQ33" i="101" a="1"/>
  <c r="AQ33" i="101" s="1"/>
  <c r="AP33" i="101" a="1"/>
  <c r="AP33" i="101" s="1"/>
  <c r="AO33" i="101" a="1"/>
  <c r="AO33" i="101" s="1"/>
  <c r="AN33" i="101" a="1"/>
  <c r="AN33" i="101" s="1"/>
  <c r="AM33" i="101" a="1"/>
  <c r="AM33" i="101" s="1"/>
  <c r="AL33" i="101" a="1"/>
  <c r="AL33" i="101" s="1"/>
  <c r="AK33" i="101" a="1"/>
  <c r="AK33" i="101" s="1"/>
  <c r="AJ33" i="101" a="1"/>
  <c r="AJ33" i="101" s="1"/>
  <c r="AI33" i="101" a="1"/>
  <c r="AI33" i="101" s="1"/>
  <c r="AH33" i="101" a="1"/>
  <c r="AH33" i="101" s="1"/>
  <c r="AG33" i="101" a="1"/>
  <c r="AG33" i="101" s="1"/>
  <c r="AF33" i="101" a="1"/>
  <c r="AF33" i="101" s="1"/>
  <c r="AE33" i="101" a="1"/>
  <c r="AE33" i="101" s="1"/>
  <c r="AD33" i="101" a="1"/>
  <c r="AD33" i="101" s="1"/>
  <c r="AC33" i="101" a="1"/>
  <c r="AC33" i="101" s="1"/>
  <c r="AB33" i="101" a="1"/>
  <c r="AB33" i="101" s="1"/>
  <c r="AA33" i="101" a="1"/>
  <c r="AA33" i="101" s="1"/>
  <c r="Z33" i="101" a="1"/>
  <c r="Z33" i="101" s="1"/>
  <c r="Y33" i="101" a="1"/>
  <c r="Y33" i="101" s="1"/>
  <c r="X33" i="101" a="1"/>
  <c r="X33" i="101" s="1"/>
  <c r="W33" i="101" a="1"/>
  <c r="W33" i="101" s="1"/>
  <c r="V33" i="101" a="1"/>
  <c r="V33" i="101" s="1"/>
  <c r="U33" i="101" a="1"/>
  <c r="U33" i="101" s="1"/>
  <c r="T33" i="101" a="1"/>
  <c r="T33" i="101" s="1"/>
  <c r="S33" i="101" a="1"/>
  <c r="S33" i="101" s="1"/>
  <c r="R33" i="101" a="1"/>
  <c r="R33" i="101" s="1"/>
  <c r="Q33" i="101" a="1"/>
  <c r="Q33" i="101" s="1"/>
  <c r="P33" i="101" a="1"/>
  <c r="P33" i="101" s="1"/>
  <c r="O33" i="101" a="1"/>
  <c r="O33" i="101" s="1"/>
  <c r="N33" i="101" a="1"/>
  <c r="N33" i="101" s="1"/>
  <c r="M33" i="101" a="1"/>
  <c r="M33" i="101" s="1"/>
  <c r="L33" i="101" a="1"/>
  <c r="L33" i="101" s="1"/>
  <c r="K33" i="101" a="1"/>
  <c r="K33" i="101" s="1"/>
  <c r="J33" i="101" a="1"/>
  <c r="J33" i="101" s="1"/>
  <c r="I33" i="101" a="1"/>
  <c r="I33" i="101" s="1"/>
  <c r="H33" i="101" a="1"/>
  <c r="H33" i="101" s="1"/>
  <c r="G33" i="101" a="1"/>
  <c r="G33" i="101" s="1"/>
  <c r="F33" i="101" a="1"/>
  <c r="F33" i="101" s="1"/>
  <c r="E33" i="101" a="1"/>
  <c r="E33" i="101" s="1"/>
  <c r="D33" i="101" a="1"/>
  <c r="D33" i="101" s="1"/>
  <c r="BV32" i="101" a="1"/>
  <c r="BV32" i="101" s="1"/>
  <c r="BU32" i="101" a="1"/>
  <c r="BU32" i="101" s="1"/>
  <c r="BT32" i="101" a="1"/>
  <c r="BT32" i="101" s="1"/>
  <c r="BS32" i="101" a="1"/>
  <c r="BS32" i="101" s="1"/>
  <c r="BR32" i="101" a="1"/>
  <c r="BR32" i="101" s="1"/>
  <c r="BQ32" i="101" a="1"/>
  <c r="BQ32" i="101" s="1"/>
  <c r="BP32" i="101" a="1"/>
  <c r="BP32" i="101" s="1"/>
  <c r="BO32" i="101" a="1"/>
  <c r="BO32" i="101" s="1"/>
  <c r="BN32" i="101" a="1"/>
  <c r="BN32" i="101" s="1"/>
  <c r="BM32" i="101" a="1"/>
  <c r="BM32" i="101" s="1"/>
  <c r="BL32" i="101" a="1"/>
  <c r="BL32" i="101" s="1"/>
  <c r="BK32" i="101" a="1"/>
  <c r="BK32" i="101" s="1"/>
  <c r="BJ32" i="101" a="1"/>
  <c r="BJ32" i="101" s="1"/>
  <c r="BI32" i="101" a="1"/>
  <c r="BI32" i="101" s="1"/>
  <c r="BH32" i="101" a="1"/>
  <c r="BH32" i="101" s="1"/>
  <c r="BG32" i="101" a="1"/>
  <c r="BG32" i="101" s="1"/>
  <c r="BF32" i="101" a="1"/>
  <c r="BF32" i="101" s="1"/>
  <c r="BE32" i="101" a="1"/>
  <c r="BE32" i="101" s="1"/>
  <c r="BD32" i="101" a="1"/>
  <c r="BD32" i="101" s="1"/>
  <c r="BC32" i="101" a="1"/>
  <c r="BC32" i="101" s="1"/>
  <c r="BB32" i="101" a="1"/>
  <c r="BB32" i="101" s="1"/>
  <c r="BA32" i="101" a="1"/>
  <c r="BA32" i="101" s="1"/>
  <c r="AZ32" i="101" a="1"/>
  <c r="AZ32" i="101" s="1"/>
  <c r="AY32" i="101" a="1"/>
  <c r="AY32" i="101" s="1"/>
  <c r="AX32" i="101" a="1"/>
  <c r="AX32" i="101" s="1"/>
  <c r="AW32" i="101" a="1"/>
  <c r="AW32" i="101" s="1"/>
  <c r="AV32" i="101" a="1"/>
  <c r="AV32" i="101" s="1"/>
  <c r="AU32" i="101" a="1"/>
  <c r="AU32" i="101" s="1"/>
  <c r="AT32" i="101" a="1"/>
  <c r="AT32" i="101" s="1"/>
  <c r="AS32" i="101" a="1"/>
  <c r="AS32" i="101" s="1"/>
  <c r="AR32" i="101" a="1"/>
  <c r="AR32" i="101" s="1"/>
  <c r="AQ32" i="101" a="1"/>
  <c r="AQ32" i="101" s="1"/>
  <c r="AP32" i="101" a="1"/>
  <c r="AP32" i="101" s="1"/>
  <c r="AO32" i="101" a="1"/>
  <c r="AO32" i="101" s="1"/>
  <c r="AN32" i="101" a="1"/>
  <c r="AN32" i="101" s="1"/>
  <c r="AM32" i="101" a="1"/>
  <c r="AM32" i="101" s="1"/>
  <c r="AL32" i="101" a="1"/>
  <c r="AL32" i="101" s="1"/>
  <c r="AK32" i="101" a="1"/>
  <c r="AK32" i="101" s="1"/>
  <c r="AJ32" i="101" a="1"/>
  <c r="AJ32" i="101" s="1"/>
  <c r="AI32" i="101" a="1"/>
  <c r="AI32" i="101" s="1"/>
  <c r="AH32" i="101" a="1"/>
  <c r="AH32" i="101" s="1"/>
  <c r="AG32" i="101" a="1"/>
  <c r="AG32" i="101" s="1"/>
  <c r="AF32" i="101" a="1"/>
  <c r="AF32" i="101" s="1"/>
  <c r="AE32" i="101" a="1"/>
  <c r="AE32" i="101" s="1"/>
  <c r="AD32" i="101" a="1"/>
  <c r="AD32" i="101" s="1"/>
  <c r="AC32" i="101" a="1"/>
  <c r="AC32" i="101" s="1"/>
  <c r="AB32" i="101" a="1"/>
  <c r="AB32" i="101" s="1"/>
  <c r="AA32" i="101" a="1"/>
  <c r="AA32" i="101" s="1"/>
  <c r="Z32" i="101" a="1"/>
  <c r="Z32" i="101" s="1"/>
  <c r="Y32" i="101" a="1"/>
  <c r="Y32" i="101" s="1"/>
  <c r="X32" i="101" a="1"/>
  <c r="X32" i="101" s="1"/>
  <c r="W32" i="101" a="1"/>
  <c r="W32" i="101" s="1"/>
  <c r="V32" i="101" a="1"/>
  <c r="V32" i="101" s="1"/>
  <c r="U32" i="101" a="1"/>
  <c r="U32" i="101" s="1"/>
  <c r="T32" i="101" a="1"/>
  <c r="T32" i="101" s="1"/>
  <c r="S32" i="101" a="1"/>
  <c r="S32" i="101" s="1"/>
  <c r="R32" i="101" a="1"/>
  <c r="R32" i="101" s="1"/>
  <c r="Q32" i="101" a="1"/>
  <c r="Q32" i="101" s="1"/>
  <c r="P32" i="101" a="1"/>
  <c r="P32" i="101" s="1"/>
  <c r="O32" i="101" a="1"/>
  <c r="O32" i="101" s="1"/>
  <c r="N32" i="101" a="1"/>
  <c r="N32" i="101" s="1"/>
  <c r="M32" i="101" a="1"/>
  <c r="M32" i="101" s="1"/>
  <c r="L32" i="101" a="1"/>
  <c r="L32" i="101" s="1"/>
  <c r="K32" i="101" a="1"/>
  <c r="K32" i="101" s="1"/>
  <c r="J32" i="101" a="1"/>
  <c r="J32" i="101" s="1"/>
  <c r="I32" i="101" a="1"/>
  <c r="I32" i="101" s="1"/>
  <c r="H32" i="101" a="1"/>
  <c r="H32" i="101" s="1"/>
  <c r="G32" i="101" a="1"/>
  <c r="G32" i="101" s="1"/>
  <c r="F32" i="101" a="1"/>
  <c r="F32" i="101" s="1"/>
  <c r="E32" i="101" a="1"/>
  <c r="E32" i="101" s="1"/>
  <c r="D32" i="101" a="1"/>
  <c r="D32" i="101" s="1"/>
  <c r="BV31" i="101" a="1"/>
  <c r="BV31" i="101" s="1"/>
  <c r="BU31" i="101" a="1"/>
  <c r="BU31" i="101" s="1"/>
  <c r="BT31" i="101" a="1"/>
  <c r="BT31" i="101" s="1"/>
  <c r="BS31" i="101" a="1"/>
  <c r="BS31" i="101" s="1"/>
  <c r="BR31" i="101" a="1"/>
  <c r="BR31" i="101" s="1"/>
  <c r="BQ31" i="101" a="1"/>
  <c r="BQ31" i="101" s="1"/>
  <c r="BP31" i="101" a="1"/>
  <c r="BP31" i="101" s="1"/>
  <c r="BO31" i="101" a="1"/>
  <c r="BO31" i="101" s="1"/>
  <c r="BN31" i="101" a="1"/>
  <c r="BN31" i="101" s="1"/>
  <c r="BM31" i="101" a="1"/>
  <c r="BM31" i="101" s="1"/>
  <c r="BL31" i="101" a="1"/>
  <c r="BL31" i="101" s="1"/>
  <c r="BK31" i="101" a="1"/>
  <c r="BK31" i="101" s="1"/>
  <c r="BJ31" i="101" a="1"/>
  <c r="BJ31" i="101" s="1"/>
  <c r="BI31" i="101" a="1"/>
  <c r="BI31" i="101" s="1"/>
  <c r="BH31" i="101" a="1"/>
  <c r="BH31" i="101" s="1"/>
  <c r="BG31" i="101" a="1"/>
  <c r="BG31" i="101" s="1"/>
  <c r="BF31" i="101" a="1"/>
  <c r="BF31" i="101" s="1"/>
  <c r="BE31" i="101" a="1"/>
  <c r="BE31" i="101" s="1"/>
  <c r="BD31" i="101" a="1"/>
  <c r="BD31" i="101" s="1"/>
  <c r="BC31" i="101" a="1"/>
  <c r="BC31" i="101" s="1"/>
  <c r="BB31" i="101" a="1"/>
  <c r="BB31" i="101" s="1"/>
  <c r="BA31" i="101" a="1"/>
  <c r="BA31" i="101" s="1"/>
  <c r="AZ31" i="101" a="1"/>
  <c r="AZ31" i="101" s="1"/>
  <c r="AY31" i="101" a="1"/>
  <c r="AY31" i="101" s="1"/>
  <c r="AX31" i="101" a="1"/>
  <c r="AX31" i="101" s="1"/>
  <c r="AW31" i="101" a="1"/>
  <c r="AW31" i="101" s="1"/>
  <c r="AV31" i="101" a="1"/>
  <c r="AV31" i="101" s="1"/>
  <c r="AU31" i="101" a="1"/>
  <c r="AU31" i="101" s="1"/>
  <c r="AT31" i="101" a="1"/>
  <c r="AT31" i="101" s="1"/>
  <c r="AS31" i="101" a="1"/>
  <c r="AS31" i="101" s="1"/>
  <c r="AR31" i="101" a="1"/>
  <c r="AR31" i="101" s="1"/>
  <c r="AQ31" i="101" a="1"/>
  <c r="AQ31" i="101" s="1"/>
  <c r="AP31" i="101" a="1"/>
  <c r="AP31" i="101" s="1"/>
  <c r="AO31" i="101" a="1"/>
  <c r="AO31" i="101" s="1"/>
  <c r="AN31" i="101" a="1"/>
  <c r="AN31" i="101" s="1"/>
  <c r="AM31" i="101" a="1"/>
  <c r="AM31" i="101" s="1"/>
  <c r="AL31" i="101" a="1"/>
  <c r="AL31" i="101" s="1"/>
  <c r="AK31" i="101" a="1"/>
  <c r="AK31" i="101" s="1"/>
  <c r="AJ31" i="101" a="1"/>
  <c r="AJ31" i="101" s="1"/>
  <c r="AI31" i="101" a="1"/>
  <c r="AI31" i="101" s="1"/>
  <c r="AH31" i="101" a="1"/>
  <c r="AH31" i="101" s="1"/>
  <c r="AG31" i="101" a="1"/>
  <c r="AG31" i="101" s="1"/>
  <c r="AF31" i="101" a="1"/>
  <c r="AF31" i="101" s="1"/>
  <c r="AE31" i="101" a="1"/>
  <c r="AE31" i="101" s="1"/>
  <c r="AD31" i="101" a="1"/>
  <c r="AD31" i="101" s="1"/>
  <c r="AC31" i="101" a="1"/>
  <c r="AC31" i="101" s="1"/>
  <c r="AB31" i="101" a="1"/>
  <c r="AB31" i="101" s="1"/>
  <c r="AA31" i="101" a="1"/>
  <c r="AA31" i="101" s="1"/>
  <c r="Z31" i="101" a="1"/>
  <c r="Z31" i="101" s="1"/>
  <c r="Y31" i="101" a="1"/>
  <c r="Y31" i="101" s="1"/>
  <c r="X31" i="101" a="1"/>
  <c r="X31" i="101" s="1"/>
  <c r="W31" i="101" a="1"/>
  <c r="W31" i="101" s="1"/>
  <c r="V31" i="101" a="1"/>
  <c r="V31" i="101" s="1"/>
  <c r="U31" i="101" a="1"/>
  <c r="U31" i="101" s="1"/>
  <c r="T31" i="101" a="1"/>
  <c r="T31" i="101" s="1"/>
  <c r="S31" i="101" a="1"/>
  <c r="S31" i="101" s="1"/>
  <c r="R31" i="101" a="1"/>
  <c r="R31" i="101" s="1"/>
  <c r="Q31" i="101" a="1"/>
  <c r="Q31" i="101" s="1"/>
  <c r="P31" i="101" a="1"/>
  <c r="P31" i="101" s="1"/>
  <c r="O31" i="101" a="1"/>
  <c r="O31" i="101" s="1"/>
  <c r="N31" i="101" a="1"/>
  <c r="N31" i="101" s="1"/>
  <c r="M31" i="101" a="1"/>
  <c r="M31" i="101" s="1"/>
  <c r="L31" i="101" a="1"/>
  <c r="L31" i="101" s="1"/>
  <c r="K31" i="101" a="1"/>
  <c r="K31" i="101" s="1"/>
  <c r="J31" i="101" a="1"/>
  <c r="J31" i="101" s="1"/>
  <c r="I31" i="101" a="1"/>
  <c r="I31" i="101" s="1"/>
  <c r="H31" i="101" a="1"/>
  <c r="H31" i="101" s="1"/>
  <c r="G31" i="101" a="1"/>
  <c r="G31" i="101" s="1"/>
  <c r="F31" i="101" a="1"/>
  <c r="F31" i="101" s="1"/>
  <c r="E31" i="101" a="1"/>
  <c r="E31" i="101" s="1"/>
  <c r="D31" i="101" a="1"/>
  <c r="D31" i="101" s="1"/>
  <c r="BV30" i="101" a="1"/>
  <c r="BV30" i="101" s="1"/>
  <c r="BU30" i="101" a="1"/>
  <c r="BU30" i="101" s="1"/>
  <c r="BT30" i="101" a="1"/>
  <c r="BT30" i="101" s="1"/>
  <c r="BS30" i="101" a="1"/>
  <c r="BS30" i="101" s="1"/>
  <c r="BR30" i="101" a="1"/>
  <c r="BR30" i="101" s="1"/>
  <c r="BQ30" i="101" a="1"/>
  <c r="BQ30" i="101" s="1"/>
  <c r="BP30" i="101" a="1"/>
  <c r="BP30" i="101" s="1"/>
  <c r="BO30" i="101" a="1"/>
  <c r="BO30" i="101" s="1"/>
  <c r="BN30" i="101" a="1"/>
  <c r="BN30" i="101" s="1"/>
  <c r="BM30" i="101" a="1"/>
  <c r="BM30" i="101" s="1"/>
  <c r="BL30" i="101" a="1"/>
  <c r="BL30" i="101" s="1"/>
  <c r="BK30" i="101" a="1"/>
  <c r="BK30" i="101" s="1"/>
  <c r="BJ30" i="101" a="1"/>
  <c r="BJ30" i="101" s="1"/>
  <c r="BI30" i="101" a="1"/>
  <c r="BI30" i="101" s="1"/>
  <c r="BH30" i="101" a="1"/>
  <c r="BH30" i="101" s="1"/>
  <c r="BG30" i="101" a="1"/>
  <c r="BG30" i="101" s="1"/>
  <c r="BF30" i="101" a="1"/>
  <c r="BF30" i="101" s="1"/>
  <c r="BE30" i="101" a="1"/>
  <c r="BE30" i="101" s="1"/>
  <c r="BD30" i="101" a="1"/>
  <c r="BD30" i="101" s="1"/>
  <c r="BC30" i="101" a="1"/>
  <c r="BC30" i="101" s="1"/>
  <c r="BB30" i="101" a="1"/>
  <c r="BB30" i="101" s="1"/>
  <c r="BA30" i="101" a="1"/>
  <c r="BA30" i="101" s="1"/>
  <c r="AZ30" i="101" a="1"/>
  <c r="AZ30" i="101" s="1"/>
  <c r="AY30" i="101" a="1"/>
  <c r="AY30" i="101" s="1"/>
  <c r="AX30" i="101" a="1"/>
  <c r="AX30" i="101" s="1"/>
  <c r="AW30" i="101" a="1"/>
  <c r="AW30" i="101" s="1"/>
  <c r="AV30" i="101" a="1"/>
  <c r="AV30" i="101" s="1"/>
  <c r="AU30" i="101" a="1"/>
  <c r="AU30" i="101" s="1"/>
  <c r="AT30" i="101" a="1"/>
  <c r="AT30" i="101" s="1"/>
  <c r="AS30" i="101" a="1"/>
  <c r="AS30" i="101" s="1"/>
  <c r="AR30" i="101" a="1"/>
  <c r="AR30" i="101" s="1"/>
  <c r="AQ30" i="101" a="1"/>
  <c r="AQ30" i="101" s="1"/>
  <c r="AP30" i="101" a="1"/>
  <c r="AP30" i="101" s="1"/>
  <c r="AO30" i="101" a="1"/>
  <c r="AO30" i="101" s="1"/>
  <c r="AN30" i="101" a="1"/>
  <c r="AN30" i="101" s="1"/>
  <c r="AM30" i="101" a="1"/>
  <c r="AM30" i="101" s="1"/>
  <c r="AL30" i="101" a="1"/>
  <c r="AL30" i="101" s="1"/>
  <c r="AK30" i="101" a="1"/>
  <c r="AK30" i="101" s="1"/>
  <c r="AJ30" i="101" a="1"/>
  <c r="AJ30" i="101" s="1"/>
  <c r="AI30" i="101" a="1"/>
  <c r="AI30" i="101" s="1"/>
  <c r="AH30" i="101" a="1"/>
  <c r="AH30" i="101" s="1"/>
  <c r="AG30" i="101" a="1"/>
  <c r="AG30" i="101" s="1"/>
  <c r="AF30" i="101" a="1"/>
  <c r="AF30" i="101" s="1"/>
  <c r="AE30" i="101" a="1"/>
  <c r="AE30" i="101" s="1"/>
  <c r="AD30" i="101" a="1"/>
  <c r="AD30" i="101" s="1"/>
  <c r="AC30" i="101" a="1"/>
  <c r="AC30" i="101" s="1"/>
  <c r="AB30" i="101" a="1"/>
  <c r="AB30" i="101" s="1"/>
  <c r="AA30" i="101" a="1"/>
  <c r="AA30" i="101" s="1"/>
  <c r="Z30" i="101" a="1"/>
  <c r="Z30" i="101" s="1"/>
  <c r="Y30" i="101" a="1"/>
  <c r="Y30" i="101" s="1"/>
  <c r="X30" i="101" a="1"/>
  <c r="X30" i="101" s="1"/>
  <c r="W30" i="101" a="1"/>
  <c r="W30" i="101" s="1"/>
  <c r="V30" i="101" a="1"/>
  <c r="V30" i="101" s="1"/>
  <c r="U30" i="101" a="1"/>
  <c r="U30" i="101" s="1"/>
  <c r="T30" i="101" a="1"/>
  <c r="T30" i="101" s="1"/>
  <c r="S30" i="101" a="1"/>
  <c r="S30" i="101" s="1"/>
  <c r="R30" i="101" a="1"/>
  <c r="R30" i="101" s="1"/>
  <c r="Q30" i="101" a="1"/>
  <c r="Q30" i="101" s="1"/>
  <c r="P30" i="101" a="1"/>
  <c r="P30" i="101" s="1"/>
  <c r="O30" i="101" a="1"/>
  <c r="O30" i="101" s="1"/>
  <c r="N30" i="101" a="1"/>
  <c r="N30" i="101" s="1"/>
  <c r="M30" i="101" a="1"/>
  <c r="M30" i="101" s="1"/>
  <c r="L30" i="101" a="1"/>
  <c r="L30" i="101" s="1"/>
  <c r="K30" i="101" a="1"/>
  <c r="K30" i="101" s="1"/>
  <c r="J30" i="101" a="1"/>
  <c r="J30" i="101" s="1"/>
  <c r="I30" i="101" a="1"/>
  <c r="I30" i="101" s="1"/>
  <c r="H30" i="101" a="1"/>
  <c r="H30" i="101" s="1"/>
  <c r="G30" i="101" a="1"/>
  <c r="G30" i="101" s="1"/>
  <c r="F30" i="101" a="1"/>
  <c r="F30" i="101" s="1"/>
  <c r="E30" i="101" a="1"/>
  <c r="E30" i="101" s="1"/>
  <c r="D30" i="101" a="1"/>
  <c r="D30" i="101" s="1"/>
  <c r="BV29" i="101" a="1"/>
  <c r="BV29" i="101" s="1"/>
  <c r="BU29" i="101" a="1"/>
  <c r="BU29" i="101" s="1"/>
  <c r="BT29" i="101" a="1"/>
  <c r="BT29" i="101" s="1"/>
  <c r="BS29" i="101" a="1"/>
  <c r="BS29" i="101" s="1"/>
  <c r="BR29" i="101" a="1"/>
  <c r="BR29" i="101" s="1"/>
  <c r="BQ29" i="101" a="1"/>
  <c r="BQ29" i="101" s="1"/>
  <c r="BP29" i="101" a="1"/>
  <c r="BP29" i="101" s="1"/>
  <c r="BO29" i="101" a="1"/>
  <c r="BO29" i="101" s="1"/>
  <c r="BN29" i="101" a="1"/>
  <c r="BN29" i="101" s="1"/>
  <c r="BM29" i="101" a="1"/>
  <c r="BM29" i="101" s="1"/>
  <c r="BL29" i="101" a="1"/>
  <c r="BL29" i="101" s="1"/>
  <c r="BK29" i="101" a="1"/>
  <c r="BK29" i="101" s="1"/>
  <c r="BJ29" i="101" a="1"/>
  <c r="BJ29" i="101" s="1"/>
  <c r="BI29" i="101" a="1"/>
  <c r="BI29" i="101" s="1"/>
  <c r="BH29" i="101" a="1"/>
  <c r="BH29" i="101" s="1"/>
  <c r="BG29" i="101" a="1"/>
  <c r="BG29" i="101" s="1"/>
  <c r="BF29" i="101" a="1"/>
  <c r="BF29" i="101" s="1"/>
  <c r="BE29" i="101" a="1"/>
  <c r="BE29" i="101" s="1"/>
  <c r="BD29" i="101" a="1"/>
  <c r="BD29" i="101" s="1"/>
  <c r="BC29" i="101" a="1"/>
  <c r="BC29" i="101" s="1"/>
  <c r="BB29" i="101" a="1"/>
  <c r="BB29" i="101" s="1"/>
  <c r="BA29" i="101" a="1"/>
  <c r="BA29" i="101" s="1"/>
  <c r="AZ29" i="101" a="1"/>
  <c r="AZ29" i="101" s="1"/>
  <c r="AY29" i="101" a="1"/>
  <c r="AY29" i="101" s="1"/>
  <c r="AX29" i="101" a="1"/>
  <c r="AX29" i="101" s="1"/>
  <c r="AW29" i="101" a="1"/>
  <c r="AW29" i="101" s="1"/>
  <c r="AV29" i="101" a="1"/>
  <c r="AV29" i="101" s="1"/>
  <c r="AU29" i="101" a="1"/>
  <c r="AU29" i="101" s="1"/>
  <c r="AT29" i="101" a="1"/>
  <c r="AT29" i="101" s="1"/>
  <c r="AS29" i="101" a="1"/>
  <c r="AS29" i="101" s="1"/>
  <c r="AR29" i="101" a="1"/>
  <c r="AR29" i="101" s="1"/>
  <c r="AQ29" i="101" a="1"/>
  <c r="AQ29" i="101" s="1"/>
  <c r="AP29" i="101" a="1"/>
  <c r="AP29" i="101" s="1"/>
  <c r="AO29" i="101" a="1"/>
  <c r="AO29" i="101" s="1"/>
  <c r="AN29" i="101" a="1"/>
  <c r="AN29" i="101" s="1"/>
  <c r="AM29" i="101" a="1"/>
  <c r="AM29" i="101" s="1"/>
  <c r="AL29" i="101" a="1"/>
  <c r="AL29" i="101" s="1"/>
  <c r="AK29" i="101" a="1"/>
  <c r="AK29" i="101" s="1"/>
  <c r="AJ29" i="101" a="1"/>
  <c r="AJ29" i="101" s="1"/>
  <c r="AI29" i="101" a="1"/>
  <c r="AI29" i="101" s="1"/>
  <c r="AH29" i="101" a="1"/>
  <c r="AH29" i="101" s="1"/>
  <c r="AG29" i="101" a="1"/>
  <c r="AG29" i="101" s="1"/>
  <c r="AF29" i="101" a="1"/>
  <c r="AF29" i="101" s="1"/>
  <c r="AE29" i="101" a="1"/>
  <c r="AE29" i="101" s="1"/>
  <c r="AD29" i="101" a="1"/>
  <c r="AD29" i="101" s="1"/>
  <c r="AC29" i="101" a="1"/>
  <c r="AC29" i="101" s="1"/>
  <c r="AB29" i="101" a="1"/>
  <c r="AB29" i="101" s="1"/>
  <c r="AA29" i="101" a="1"/>
  <c r="AA29" i="101" s="1"/>
  <c r="Z29" i="101" a="1"/>
  <c r="Z29" i="101" s="1"/>
  <c r="Y29" i="101" a="1"/>
  <c r="Y29" i="101" s="1"/>
  <c r="X29" i="101" a="1"/>
  <c r="X29" i="101" s="1"/>
  <c r="W29" i="101" a="1"/>
  <c r="W29" i="101" s="1"/>
  <c r="V29" i="101" a="1"/>
  <c r="V29" i="101" s="1"/>
  <c r="U29" i="101" a="1"/>
  <c r="U29" i="101" s="1"/>
  <c r="T29" i="101" a="1"/>
  <c r="T29" i="101" s="1"/>
  <c r="S29" i="101" a="1"/>
  <c r="S29" i="101" s="1"/>
  <c r="R29" i="101" a="1"/>
  <c r="R29" i="101" s="1"/>
  <c r="Q29" i="101" a="1"/>
  <c r="Q29" i="101" s="1"/>
  <c r="P29" i="101" a="1"/>
  <c r="P29" i="101" s="1"/>
  <c r="O29" i="101" a="1"/>
  <c r="O29" i="101" s="1"/>
  <c r="N29" i="101" a="1"/>
  <c r="N29" i="101" s="1"/>
  <c r="M29" i="101" a="1"/>
  <c r="M29" i="101" s="1"/>
  <c r="L29" i="101" a="1"/>
  <c r="L29" i="101" s="1"/>
  <c r="K29" i="101" a="1"/>
  <c r="K29" i="101" s="1"/>
  <c r="J29" i="101" a="1"/>
  <c r="J29" i="101" s="1"/>
  <c r="I29" i="101" a="1"/>
  <c r="I29" i="101" s="1"/>
  <c r="H29" i="101" a="1"/>
  <c r="H29" i="101" s="1"/>
  <c r="G29" i="101" a="1"/>
  <c r="G29" i="101" s="1"/>
  <c r="F29" i="101" a="1"/>
  <c r="F29" i="101" s="1"/>
  <c r="E29" i="101" a="1"/>
  <c r="E29" i="101" s="1"/>
  <c r="D29" i="101" a="1"/>
  <c r="D29" i="101" s="1"/>
  <c r="BV28" i="101" a="1"/>
  <c r="BV28" i="101" s="1"/>
  <c r="BU28" i="101" a="1"/>
  <c r="BU28" i="101" s="1"/>
  <c r="BT28" i="101" a="1"/>
  <c r="BT28" i="101" s="1"/>
  <c r="BS28" i="101" a="1"/>
  <c r="BS28" i="101" s="1"/>
  <c r="BR28" i="101" a="1"/>
  <c r="BR28" i="101" s="1"/>
  <c r="BQ28" i="101" a="1"/>
  <c r="BQ28" i="101" s="1"/>
  <c r="BP28" i="101" a="1"/>
  <c r="BP28" i="101" s="1"/>
  <c r="BO28" i="101" a="1"/>
  <c r="BO28" i="101" s="1"/>
  <c r="BN28" i="101" a="1"/>
  <c r="BN28" i="101" s="1"/>
  <c r="BM28" i="101" a="1"/>
  <c r="BM28" i="101" s="1"/>
  <c r="BL28" i="101" a="1"/>
  <c r="BL28" i="101" s="1"/>
  <c r="BK28" i="101" a="1"/>
  <c r="BK28" i="101" s="1"/>
  <c r="BJ28" i="101" a="1"/>
  <c r="BJ28" i="101" s="1"/>
  <c r="BI28" i="101" a="1"/>
  <c r="BI28" i="101" s="1"/>
  <c r="BH28" i="101" a="1"/>
  <c r="BH28" i="101" s="1"/>
  <c r="BG28" i="101" a="1"/>
  <c r="BG28" i="101" s="1"/>
  <c r="BF28" i="101" a="1"/>
  <c r="BF28" i="101" s="1"/>
  <c r="BE28" i="101" a="1"/>
  <c r="BE28" i="101" s="1"/>
  <c r="BD28" i="101" a="1"/>
  <c r="BD28" i="101" s="1"/>
  <c r="BC28" i="101" a="1"/>
  <c r="BC28" i="101" s="1"/>
  <c r="BB28" i="101" a="1"/>
  <c r="BB28" i="101" s="1"/>
  <c r="BA28" i="101" a="1"/>
  <c r="BA28" i="101" s="1"/>
  <c r="AZ28" i="101" a="1"/>
  <c r="AZ28" i="101" s="1"/>
  <c r="AY28" i="101" a="1"/>
  <c r="AY28" i="101" s="1"/>
  <c r="AX28" i="101" a="1"/>
  <c r="AX28" i="101" s="1"/>
  <c r="AW28" i="101" a="1"/>
  <c r="AW28" i="101" s="1"/>
  <c r="AV28" i="101" a="1"/>
  <c r="AV28" i="101" s="1"/>
  <c r="AU28" i="101" a="1"/>
  <c r="AU28" i="101" s="1"/>
  <c r="AT28" i="101" a="1"/>
  <c r="AT28" i="101" s="1"/>
  <c r="AS28" i="101" a="1"/>
  <c r="AS28" i="101" s="1"/>
  <c r="AR28" i="101" a="1"/>
  <c r="AR28" i="101" s="1"/>
  <c r="AQ28" i="101" a="1"/>
  <c r="AQ28" i="101" s="1"/>
  <c r="AP28" i="101" a="1"/>
  <c r="AP28" i="101" s="1"/>
  <c r="AO28" i="101" a="1"/>
  <c r="AO28" i="101" s="1"/>
  <c r="AN28" i="101" a="1"/>
  <c r="AN28" i="101" s="1"/>
  <c r="AM28" i="101" a="1"/>
  <c r="AM28" i="101" s="1"/>
  <c r="AL28" i="101" a="1"/>
  <c r="AL28" i="101" s="1"/>
  <c r="AK28" i="101" a="1"/>
  <c r="AK28" i="101" s="1"/>
  <c r="AJ28" i="101" a="1"/>
  <c r="AJ28" i="101" s="1"/>
  <c r="AI28" i="101" a="1"/>
  <c r="AI28" i="101" s="1"/>
  <c r="AH28" i="101" a="1"/>
  <c r="AH28" i="101" s="1"/>
  <c r="AG28" i="101" a="1"/>
  <c r="AG28" i="101" s="1"/>
  <c r="AF28" i="101" a="1"/>
  <c r="AF28" i="101" s="1"/>
  <c r="AE28" i="101" a="1"/>
  <c r="AE28" i="101" s="1"/>
  <c r="AD28" i="101" a="1"/>
  <c r="AD28" i="101" s="1"/>
  <c r="AC28" i="101" a="1"/>
  <c r="AC28" i="101" s="1"/>
  <c r="AB28" i="101" a="1"/>
  <c r="AB28" i="101" s="1"/>
  <c r="AA28" i="101" a="1"/>
  <c r="AA28" i="101" s="1"/>
  <c r="Z28" i="101" a="1"/>
  <c r="Z28" i="101" s="1"/>
  <c r="Y28" i="101" a="1"/>
  <c r="Y28" i="101" s="1"/>
  <c r="X28" i="101" a="1"/>
  <c r="X28" i="101" s="1"/>
  <c r="W28" i="101" a="1"/>
  <c r="W28" i="101" s="1"/>
  <c r="V28" i="101" a="1"/>
  <c r="V28" i="101" s="1"/>
  <c r="U28" i="101" a="1"/>
  <c r="U28" i="101" s="1"/>
  <c r="T28" i="101" a="1"/>
  <c r="T28" i="101" s="1"/>
  <c r="S28" i="101" a="1"/>
  <c r="S28" i="101" s="1"/>
  <c r="R28" i="101" a="1"/>
  <c r="R28" i="101" s="1"/>
  <c r="Q28" i="101" a="1"/>
  <c r="Q28" i="101" s="1"/>
  <c r="P28" i="101" a="1"/>
  <c r="P28" i="101" s="1"/>
  <c r="O28" i="101" a="1"/>
  <c r="O28" i="101" s="1"/>
  <c r="N28" i="101" a="1"/>
  <c r="N28" i="101" s="1"/>
  <c r="M28" i="101" a="1"/>
  <c r="M28" i="101" s="1"/>
  <c r="L28" i="101" a="1"/>
  <c r="L28" i="101" s="1"/>
  <c r="K28" i="101" a="1"/>
  <c r="K28" i="101" s="1"/>
  <c r="J28" i="101" a="1"/>
  <c r="J28" i="101" s="1"/>
  <c r="I28" i="101" a="1"/>
  <c r="I28" i="101" s="1"/>
  <c r="H28" i="101" a="1"/>
  <c r="H28" i="101" s="1"/>
  <c r="G28" i="101" a="1"/>
  <c r="G28" i="101" s="1"/>
  <c r="F28" i="101" a="1"/>
  <c r="F28" i="101" s="1"/>
  <c r="E28" i="101" a="1"/>
  <c r="E28" i="101" s="1"/>
  <c r="D28" i="101" a="1"/>
  <c r="D28" i="101" s="1"/>
  <c r="BV27" i="101" a="1"/>
  <c r="BV27" i="101" s="1"/>
  <c r="BU27" i="101" a="1"/>
  <c r="BU27" i="101" s="1"/>
  <c r="BT27" i="101" a="1"/>
  <c r="BT27" i="101" s="1"/>
  <c r="BS27" i="101" a="1"/>
  <c r="BS27" i="101" s="1"/>
  <c r="BR27" i="101" a="1"/>
  <c r="BR27" i="101" s="1"/>
  <c r="BQ27" i="101" a="1"/>
  <c r="BQ27" i="101" s="1"/>
  <c r="BP27" i="101" a="1"/>
  <c r="BP27" i="101" s="1"/>
  <c r="BO27" i="101" a="1"/>
  <c r="BO27" i="101" s="1"/>
  <c r="BN27" i="101" a="1"/>
  <c r="BN27" i="101" s="1"/>
  <c r="BM27" i="101" a="1"/>
  <c r="BM27" i="101" s="1"/>
  <c r="BL27" i="101" a="1"/>
  <c r="BL27" i="101" s="1"/>
  <c r="BK27" i="101" a="1"/>
  <c r="BK27" i="101" s="1"/>
  <c r="BJ27" i="101" a="1"/>
  <c r="BJ27" i="101" s="1"/>
  <c r="BI27" i="101" a="1"/>
  <c r="BI27" i="101" s="1"/>
  <c r="BH27" i="101" a="1"/>
  <c r="BH27" i="101" s="1"/>
  <c r="BG27" i="101" a="1"/>
  <c r="BG27" i="101" s="1"/>
  <c r="BF27" i="101" a="1"/>
  <c r="BF27" i="101" s="1"/>
  <c r="BE27" i="101" a="1"/>
  <c r="BE27" i="101" s="1"/>
  <c r="BD27" i="101" a="1"/>
  <c r="BD27" i="101" s="1"/>
  <c r="BC27" i="101" a="1"/>
  <c r="BC27" i="101" s="1"/>
  <c r="BB27" i="101" a="1"/>
  <c r="BB27" i="101" s="1"/>
  <c r="BA27" i="101" a="1"/>
  <c r="BA27" i="101" s="1"/>
  <c r="AZ27" i="101" a="1"/>
  <c r="AZ27" i="101" s="1"/>
  <c r="AY27" i="101" a="1"/>
  <c r="AY27" i="101" s="1"/>
  <c r="AX27" i="101" a="1"/>
  <c r="AX27" i="101" s="1"/>
  <c r="AW27" i="101" a="1"/>
  <c r="AW27" i="101" s="1"/>
  <c r="AV27" i="101" a="1"/>
  <c r="AV27" i="101" s="1"/>
  <c r="AU27" i="101" a="1"/>
  <c r="AU27" i="101" s="1"/>
  <c r="AT27" i="101" a="1"/>
  <c r="AT27" i="101" s="1"/>
  <c r="AS27" i="101" a="1"/>
  <c r="AS27" i="101" s="1"/>
  <c r="AR27" i="101" a="1"/>
  <c r="AR27" i="101" s="1"/>
  <c r="AQ27" i="101" a="1"/>
  <c r="AQ27" i="101" s="1"/>
  <c r="AP27" i="101" a="1"/>
  <c r="AP27" i="101" s="1"/>
  <c r="AO27" i="101" a="1"/>
  <c r="AO27" i="101" s="1"/>
  <c r="AN27" i="101" a="1"/>
  <c r="AN27" i="101" s="1"/>
  <c r="AM27" i="101" a="1"/>
  <c r="AM27" i="101" s="1"/>
  <c r="AL27" i="101" a="1"/>
  <c r="AL27" i="101" s="1"/>
  <c r="AK27" i="101" a="1"/>
  <c r="AK27" i="101" s="1"/>
  <c r="AJ27" i="101" a="1"/>
  <c r="AJ27" i="101" s="1"/>
  <c r="AI27" i="101" a="1"/>
  <c r="AI27" i="101" s="1"/>
  <c r="AH27" i="101" a="1"/>
  <c r="AH27" i="101" s="1"/>
  <c r="AG27" i="101" a="1"/>
  <c r="AG27" i="101" s="1"/>
  <c r="AF27" i="101" a="1"/>
  <c r="AF27" i="101" s="1"/>
  <c r="AE27" i="101" a="1"/>
  <c r="AE27" i="101" s="1"/>
  <c r="AD27" i="101" a="1"/>
  <c r="AD27" i="101" s="1"/>
  <c r="AC27" i="101" a="1"/>
  <c r="AC27" i="101" s="1"/>
  <c r="AB27" i="101" a="1"/>
  <c r="AB27" i="101" s="1"/>
  <c r="AA27" i="101" a="1"/>
  <c r="AA27" i="101" s="1"/>
  <c r="Z27" i="101" a="1"/>
  <c r="Z27" i="101" s="1"/>
  <c r="Y27" i="101" a="1"/>
  <c r="Y27" i="101" s="1"/>
  <c r="X27" i="101" a="1"/>
  <c r="X27" i="101" s="1"/>
  <c r="W27" i="101" a="1"/>
  <c r="W27" i="101" s="1"/>
  <c r="V27" i="101" a="1"/>
  <c r="V27" i="101" s="1"/>
  <c r="U27" i="101" a="1"/>
  <c r="U27" i="101" s="1"/>
  <c r="T27" i="101" a="1"/>
  <c r="T27" i="101" s="1"/>
  <c r="S27" i="101" a="1"/>
  <c r="S27" i="101" s="1"/>
  <c r="R27" i="101" a="1"/>
  <c r="R27" i="101" s="1"/>
  <c r="Q27" i="101" a="1"/>
  <c r="Q27" i="101" s="1"/>
  <c r="P27" i="101" a="1"/>
  <c r="P27" i="101" s="1"/>
  <c r="O27" i="101" a="1"/>
  <c r="O27" i="101" s="1"/>
  <c r="N27" i="101" a="1"/>
  <c r="N27" i="101" s="1"/>
  <c r="M27" i="101" a="1"/>
  <c r="M27" i="101" s="1"/>
  <c r="L27" i="101" a="1"/>
  <c r="L27" i="101" s="1"/>
  <c r="K27" i="101" a="1"/>
  <c r="K27" i="101" s="1"/>
  <c r="J27" i="101" a="1"/>
  <c r="J27" i="101" s="1"/>
  <c r="I27" i="101" a="1"/>
  <c r="I27" i="101" s="1"/>
  <c r="H27" i="101" a="1"/>
  <c r="H27" i="101" s="1"/>
  <c r="G27" i="101" a="1"/>
  <c r="G27" i="101" s="1"/>
  <c r="F27" i="101" a="1"/>
  <c r="F27" i="101" s="1"/>
  <c r="E27" i="101" a="1"/>
  <c r="E27" i="101" s="1"/>
  <c r="D27" i="101" a="1"/>
  <c r="D27" i="101" s="1"/>
  <c r="BV26" i="101" a="1"/>
  <c r="BV26" i="101" s="1"/>
  <c r="BU26" i="101" a="1"/>
  <c r="BU26" i="101" s="1"/>
  <c r="BT26" i="101" a="1"/>
  <c r="BT26" i="101" s="1"/>
  <c r="BS26" i="101" a="1"/>
  <c r="BS26" i="101" s="1"/>
  <c r="BR26" i="101" a="1"/>
  <c r="BR26" i="101" s="1"/>
  <c r="BQ26" i="101" a="1"/>
  <c r="BQ26" i="101" s="1"/>
  <c r="BP26" i="101" a="1"/>
  <c r="BP26" i="101" s="1"/>
  <c r="BO26" i="101" a="1"/>
  <c r="BO26" i="101" s="1"/>
  <c r="BN26" i="101" a="1"/>
  <c r="BN26" i="101" s="1"/>
  <c r="BM26" i="101" a="1"/>
  <c r="BM26" i="101" s="1"/>
  <c r="BL26" i="101" a="1"/>
  <c r="BL26" i="101" s="1"/>
  <c r="BK26" i="101" a="1"/>
  <c r="BK26" i="101" s="1"/>
  <c r="BJ26" i="101" a="1"/>
  <c r="BJ26" i="101" s="1"/>
  <c r="BI26" i="101" a="1"/>
  <c r="BI26" i="101" s="1"/>
  <c r="BH26" i="101" a="1"/>
  <c r="BH26" i="101" s="1"/>
  <c r="BG26" i="101" a="1"/>
  <c r="BG26" i="101" s="1"/>
  <c r="BF26" i="101" a="1"/>
  <c r="BF26" i="101" s="1"/>
  <c r="BE26" i="101" a="1"/>
  <c r="BE26" i="101" s="1"/>
  <c r="BD26" i="101" a="1"/>
  <c r="BD26" i="101" s="1"/>
  <c r="BC26" i="101" a="1"/>
  <c r="BC26" i="101" s="1"/>
  <c r="BB26" i="101" a="1"/>
  <c r="BB26" i="101" s="1"/>
  <c r="BA26" i="101" a="1"/>
  <c r="BA26" i="101" s="1"/>
  <c r="AZ26" i="101" a="1"/>
  <c r="AZ26" i="101" s="1"/>
  <c r="AY26" i="101" a="1"/>
  <c r="AY26" i="101" s="1"/>
  <c r="AX26" i="101" a="1"/>
  <c r="AX26" i="101" s="1"/>
  <c r="AW26" i="101" a="1"/>
  <c r="AW26" i="101" s="1"/>
  <c r="AV26" i="101" a="1"/>
  <c r="AV26" i="101" s="1"/>
  <c r="AU26" i="101" a="1"/>
  <c r="AU26" i="101" s="1"/>
  <c r="AT26" i="101" a="1"/>
  <c r="AT26" i="101" s="1"/>
  <c r="AS26" i="101" a="1"/>
  <c r="AS26" i="101" s="1"/>
  <c r="AR26" i="101" a="1"/>
  <c r="AR26" i="101" s="1"/>
  <c r="AQ26" i="101" a="1"/>
  <c r="AQ26" i="101" s="1"/>
  <c r="AP26" i="101" a="1"/>
  <c r="AP26" i="101" s="1"/>
  <c r="AO26" i="101" a="1"/>
  <c r="AO26" i="101" s="1"/>
  <c r="AN26" i="101" a="1"/>
  <c r="AN26" i="101" s="1"/>
  <c r="AM26" i="101" a="1"/>
  <c r="AM26" i="101" s="1"/>
  <c r="AL26" i="101" a="1"/>
  <c r="AL26" i="101" s="1"/>
  <c r="AK26" i="101" a="1"/>
  <c r="AK26" i="101" s="1"/>
  <c r="AJ26" i="101" a="1"/>
  <c r="AJ26" i="101" s="1"/>
  <c r="AI26" i="101" a="1"/>
  <c r="AI26" i="101" s="1"/>
  <c r="AH26" i="101" a="1"/>
  <c r="AH26" i="101" s="1"/>
  <c r="AG26" i="101" a="1"/>
  <c r="AG26" i="101" s="1"/>
  <c r="AF26" i="101" a="1"/>
  <c r="AF26" i="101" s="1"/>
  <c r="AE26" i="101" a="1"/>
  <c r="AE26" i="101" s="1"/>
  <c r="AD26" i="101" a="1"/>
  <c r="AD26" i="101" s="1"/>
  <c r="AC26" i="101" a="1"/>
  <c r="AC26" i="101" s="1"/>
  <c r="AB26" i="101" a="1"/>
  <c r="AB26" i="101" s="1"/>
  <c r="AA26" i="101" a="1"/>
  <c r="AA26" i="101" s="1"/>
  <c r="Z26" i="101" a="1"/>
  <c r="Z26" i="101" s="1"/>
  <c r="Y26" i="101" a="1"/>
  <c r="Y26" i="101" s="1"/>
  <c r="X26" i="101" a="1"/>
  <c r="X26" i="101" s="1"/>
  <c r="W26" i="101" a="1"/>
  <c r="W26" i="101" s="1"/>
  <c r="V26" i="101" a="1"/>
  <c r="V26" i="101" s="1"/>
  <c r="U26" i="101" a="1"/>
  <c r="U26" i="101" s="1"/>
  <c r="T26" i="101" a="1"/>
  <c r="T26" i="101" s="1"/>
  <c r="S26" i="101" a="1"/>
  <c r="S26" i="101" s="1"/>
  <c r="R26" i="101" a="1"/>
  <c r="R26" i="101" s="1"/>
  <c r="Q26" i="101" a="1"/>
  <c r="Q26" i="101" s="1"/>
  <c r="P26" i="101" a="1"/>
  <c r="P26" i="101" s="1"/>
  <c r="O26" i="101" a="1"/>
  <c r="O26" i="101" s="1"/>
  <c r="N26" i="101" a="1"/>
  <c r="N26" i="101" s="1"/>
  <c r="M26" i="101" a="1"/>
  <c r="M26" i="101" s="1"/>
  <c r="L26" i="101" a="1"/>
  <c r="L26" i="101" s="1"/>
  <c r="K26" i="101" a="1"/>
  <c r="K26" i="101" s="1"/>
  <c r="J26" i="101" a="1"/>
  <c r="J26" i="101" s="1"/>
  <c r="I26" i="101" a="1"/>
  <c r="I26" i="101" s="1"/>
  <c r="H26" i="101" a="1"/>
  <c r="H26" i="101" s="1"/>
  <c r="G26" i="101" a="1"/>
  <c r="G26" i="101" s="1"/>
  <c r="F26" i="101" a="1"/>
  <c r="F26" i="101" s="1"/>
  <c r="E26" i="101" a="1"/>
  <c r="E26" i="101" s="1"/>
  <c r="D26" i="101" a="1"/>
  <c r="D26" i="101" s="1"/>
  <c r="BV25" i="101" a="1"/>
  <c r="BV25" i="101" s="1"/>
  <c r="BU25" i="101" a="1"/>
  <c r="BU25" i="101" s="1"/>
  <c r="BT25" i="101" a="1"/>
  <c r="BT25" i="101" s="1"/>
  <c r="BS25" i="101" a="1"/>
  <c r="BS25" i="101" s="1"/>
  <c r="BR25" i="101" a="1"/>
  <c r="BR25" i="101" s="1"/>
  <c r="BQ25" i="101" a="1"/>
  <c r="BQ25" i="101" s="1"/>
  <c r="BP25" i="101" a="1"/>
  <c r="BP25" i="101" s="1"/>
  <c r="BO25" i="101" a="1"/>
  <c r="BO25" i="101" s="1"/>
  <c r="BN25" i="101" a="1"/>
  <c r="BN25" i="101" s="1"/>
  <c r="BM25" i="101" a="1"/>
  <c r="BM25" i="101" s="1"/>
  <c r="BL25" i="101" a="1"/>
  <c r="BL25" i="101" s="1"/>
  <c r="BK25" i="101" a="1"/>
  <c r="BK25" i="101" s="1"/>
  <c r="BJ25" i="101" a="1"/>
  <c r="BJ25" i="101" s="1"/>
  <c r="BI25" i="101" a="1"/>
  <c r="BI25" i="101" s="1"/>
  <c r="BH25" i="101" a="1"/>
  <c r="BH25" i="101" s="1"/>
  <c r="BG25" i="101" a="1"/>
  <c r="BG25" i="101" s="1"/>
  <c r="BF25" i="101" a="1"/>
  <c r="BF25" i="101" s="1"/>
  <c r="BE25" i="101" a="1"/>
  <c r="BE25" i="101" s="1"/>
  <c r="BD25" i="101" a="1"/>
  <c r="BD25" i="101" s="1"/>
  <c r="BC25" i="101" a="1"/>
  <c r="BC25" i="101" s="1"/>
  <c r="BB25" i="101" a="1"/>
  <c r="BB25" i="101" s="1"/>
  <c r="BA25" i="101" a="1"/>
  <c r="BA25" i="101" s="1"/>
  <c r="AZ25" i="101" a="1"/>
  <c r="AZ25" i="101" s="1"/>
  <c r="AY25" i="101" a="1"/>
  <c r="AY25" i="101" s="1"/>
  <c r="AX25" i="101" a="1"/>
  <c r="AX25" i="101" s="1"/>
  <c r="AW25" i="101" a="1"/>
  <c r="AW25" i="101" s="1"/>
  <c r="AV25" i="101" a="1"/>
  <c r="AV25" i="101" s="1"/>
  <c r="AU25" i="101" a="1"/>
  <c r="AU25" i="101" s="1"/>
  <c r="AT25" i="101" a="1"/>
  <c r="AT25" i="101" s="1"/>
  <c r="AS25" i="101" a="1"/>
  <c r="AS25" i="101" s="1"/>
  <c r="AR25" i="101" a="1"/>
  <c r="AR25" i="101" s="1"/>
  <c r="AQ25" i="101" a="1"/>
  <c r="AQ25" i="101" s="1"/>
  <c r="AP25" i="101" a="1"/>
  <c r="AP25" i="101" s="1"/>
  <c r="AO25" i="101" a="1"/>
  <c r="AO25" i="101" s="1"/>
  <c r="AN25" i="101" a="1"/>
  <c r="AN25" i="101" s="1"/>
  <c r="AM25" i="101" a="1"/>
  <c r="AM25" i="101" s="1"/>
  <c r="AL25" i="101" a="1"/>
  <c r="AL25" i="101" s="1"/>
  <c r="AK25" i="101" a="1"/>
  <c r="AK25" i="101" s="1"/>
  <c r="AJ25" i="101" a="1"/>
  <c r="AJ25" i="101" s="1"/>
  <c r="AI25" i="101" a="1"/>
  <c r="AI25" i="101" s="1"/>
  <c r="AH25" i="101" a="1"/>
  <c r="AH25" i="101" s="1"/>
  <c r="AG25" i="101" a="1"/>
  <c r="AG25" i="101" s="1"/>
  <c r="AF25" i="101" a="1"/>
  <c r="AF25" i="101" s="1"/>
  <c r="AE25" i="101" a="1"/>
  <c r="AE25" i="101" s="1"/>
  <c r="AD25" i="101" a="1"/>
  <c r="AD25" i="101" s="1"/>
  <c r="AC25" i="101" a="1"/>
  <c r="AC25" i="101" s="1"/>
  <c r="AB25" i="101" a="1"/>
  <c r="AB25" i="101" s="1"/>
  <c r="AA25" i="101" a="1"/>
  <c r="AA25" i="101" s="1"/>
  <c r="Z25" i="101" a="1"/>
  <c r="Z25" i="101" s="1"/>
  <c r="Y25" i="101" a="1"/>
  <c r="Y25" i="101" s="1"/>
  <c r="X25" i="101" a="1"/>
  <c r="X25" i="101" s="1"/>
  <c r="W25" i="101" a="1"/>
  <c r="W25" i="101" s="1"/>
  <c r="V25" i="101" a="1"/>
  <c r="V25" i="101" s="1"/>
  <c r="U25" i="101" a="1"/>
  <c r="U25" i="101" s="1"/>
  <c r="T25" i="101" a="1"/>
  <c r="T25" i="101" s="1"/>
  <c r="S25" i="101" a="1"/>
  <c r="S25" i="101" s="1"/>
  <c r="R25" i="101" a="1"/>
  <c r="R25" i="101" s="1"/>
  <c r="Q25" i="101" a="1"/>
  <c r="Q25" i="101" s="1"/>
  <c r="P25" i="101" a="1"/>
  <c r="P25" i="101" s="1"/>
  <c r="O25" i="101" a="1"/>
  <c r="O25" i="101" s="1"/>
  <c r="N25" i="101" a="1"/>
  <c r="N25" i="101" s="1"/>
  <c r="M25" i="101" a="1"/>
  <c r="M25" i="101" s="1"/>
  <c r="L25" i="101" a="1"/>
  <c r="L25" i="101" s="1"/>
  <c r="K25" i="101" a="1"/>
  <c r="K25" i="101" s="1"/>
  <c r="J25" i="101" a="1"/>
  <c r="J25" i="101" s="1"/>
  <c r="I25" i="101" a="1"/>
  <c r="I25" i="101" s="1"/>
  <c r="H25" i="101" a="1"/>
  <c r="H25" i="101" s="1"/>
  <c r="G25" i="101" a="1"/>
  <c r="G25" i="101" s="1"/>
  <c r="F25" i="101" a="1"/>
  <c r="F25" i="101" s="1"/>
  <c r="E25" i="101" a="1"/>
  <c r="E25" i="101" s="1"/>
  <c r="D25" i="101" a="1"/>
  <c r="D25" i="101" s="1"/>
  <c r="BV24" i="101" a="1"/>
  <c r="BV24" i="101" s="1"/>
  <c r="BU24" i="101" a="1"/>
  <c r="BU24" i="101" s="1"/>
  <c r="BT24" i="101" a="1"/>
  <c r="BT24" i="101" s="1"/>
  <c r="BS24" i="101" a="1"/>
  <c r="BS24" i="101" s="1"/>
  <c r="BR24" i="101" a="1"/>
  <c r="BR24" i="101" s="1"/>
  <c r="BQ24" i="101" a="1"/>
  <c r="BQ24" i="101" s="1"/>
  <c r="BP24" i="101" a="1"/>
  <c r="BP24" i="101" s="1"/>
  <c r="BO24" i="101" a="1"/>
  <c r="BO24" i="101" s="1"/>
  <c r="BN24" i="101" a="1"/>
  <c r="BN24" i="101" s="1"/>
  <c r="BM24" i="101" a="1"/>
  <c r="BM24" i="101" s="1"/>
  <c r="BL24" i="101" a="1"/>
  <c r="BL24" i="101" s="1"/>
  <c r="BK24" i="101" a="1"/>
  <c r="BK24" i="101" s="1"/>
  <c r="BJ24" i="101" a="1"/>
  <c r="BJ24" i="101" s="1"/>
  <c r="BI24" i="101" a="1"/>
  <c r="BI24" i="101" s="1"/>
  <c r="BH24" i="101" a="1"/>
  <c r="BH24" i="101" s="1"/>
  <c r="BG24" i="101" a="1"/>
  <c r="BG24" i="101" s="1"/>
  <c r="BF24" i="101" a="1"/>
  <c r="BF24" i="101" s="1"/>
  <c r="BE24" i="101" a="1"/>
  <c r="BE24" i="101" s="1"/>
  <c r="BD24" i="101" a="1"/>
  <c r="BD24" i="101" s="1"/>
  <c r="BC24" i="101" a="1"/>
  <c r="BC24" i="101" s="1"/>
  <c r="BB24" i="101" a="1"/>
  <c r="BB24" i="101" s="1"/>
  <c r="BA24" i="101" a="1"/>
  <c r="BA24" i="101" s="1"/>
  <c r="AZ24" i="101" a="1"/>
  <c r="AZ24" i="101" s="1"/>
  <c r="AY24" i="101" a="1"/>
  <c r="AY24" i="101" s="1"/>
  <c r="AX24" i="101" a="1"/>
  <c r="AX24" i="101" s="1"/>
  <c r="AW24" i="101" a="1"/>
  <c r="AW24" i="101" s="1"/>
  <c r="AV24" i="101" a="1"/>
  <c r="AV24" i="101" s="1"/>
  <c r="AU24" i="101" a="1"/>
  <c r="AU24" i="101" s="1"/>
  <c r="AT24" i="101" a="1"/>
  <c r="AT24" i="101" s="1"/>
  <c r="AS24" i="101" a="1"/>
  <c r="AS24" i="101" s="1"/>
  <c r="AR24" i="101" a="1"/>
  <c r="AR24" i="101" s="1"/>
  <c r="AQ24" i="101" a="1"/>
  <c r="AQ24" i="101" s="1"/>
  <c r="AP24" i="101" a="1"/>
  <c r="AP24" i="101" s="1"/>
  <c r="AO24" i="101" a="1"/>
  <c r="AO24" i="101" s="1"/>
  <c r="AN24" i="101" a="1"/>
  <c r="AN24" i="101" s="1"/>
  <c r="AM24" i="101" a="1"/>
  <c r="AM24" i="101" s="1"/>
  <c r="AL24" i="101" a="1"/>
  <c r="AL24" i="101" s="1"/>
  <c r="AK24" i="101" a="1"/>
  <c r="AK24" i="101" s="1"/>
  <c r="AJ24" i="101" a="1"/>
  <c r="AJ24" i="101" s="1"/>
  <c r="AI24" i="101" a="1"/>
  <c r="AI24" i="101" s="1"/>
  <c r="AH24" i="101" a="1"/>
  <c r="AH24" i="101" s="1"/>
  <c r="AG24" i="101" a="1"/>
  <c r="AG24" i="101" s="1"/>
  <c r="AF24" i="101" a="1"/>
  <c r="AF24" i="101" s="1"/>
  <c r="AE24" i="101" a="1"/>
  <c r="AE24" i="101" s="1"/>
  <c r="AD24" i="101" a="1"/>
  <c r="AD24" i="101" s="1"/>
  <c r="AC24" i="101" a="1"/>
  <c r="AC24" i="101" s="1"/>
  <c r="AB24" i="101" a="1"/>
  <c r="AB24" i="101" s="1"/>
  <c r="AA24" i="101" a="1"/>
  <c r="AA24" i="101" s="1"/>
  <c r="Z24" i="101" a="1"/>
  <c r="Z24" i="101" s="1"/>
  <c r="Y24" i="101" a="1"/>
  <c r="Y24" i="101" s="1"/>
  <c r="X24" i="101" a="1"/>
  <c r="X24" i="101" s="1"/>
  <c r="W24" i="101" a="1"/>
  <c r="W24" i="101" s="1"/>
  <c r="V24" i="101" a="1"/>
  <c r="V24" i="101" s="1"/>
  <c r="U24" i="101" a="1"/>
  <c r="U24" i="101" s="1"/>
  <c r="T24" i="101" a="1"/>
  <c r="T24" i="101" s="1"/>
  <c r="S24" i="101" a="1"/>
  <c r="S24" i="101" s="1"/>
  <c r="R24" i="101" a="1"/>
  <c r="R24" i="101" s="1"/>
  <c r="Q24" i="101" a="1"/>
  <c r="Q24" i="101" s="1"/>
  <c r="P24" i="101" a="1"/>
  <c r="P24" i="101" s="1"/>
  <c r="O24" i="101" a="1"/>
  <c r="O24" i="101" s="1"/>
  <c r="N24" i="101" a="1"/>
  <c r="N24" i="101" s="1"/>
  <c r="M24" i="101" a="1"/>
  <c r="M24" i="101" s="1"/>
  <c r="L24" i="101" a="1"/>
  <c r="L24" i="101" s="1"/>
  <c r="K24" i="101" a="1"/>
  <c r="K24" i="101" s="1"/>
  <c r="J24" i="101" a="1"/>
  <c r="J24" i="101" s="1"/>
  <c r="I24" i="101" a="1"/>
  <c r="I24" i="101" s="1"/>
  <c r="H24" i="101" a="1"/>
  <c r="H24" i="101" s="1"/>
  <c r="G24" i="101" a="1"/>
  <c r="G24" i="101" s="1"/>
  <c r="F24" i="101" a="1"/>
  <c r="F24" i="101" s="1"/>
  <c r="E24" i="101" a="1"/>
  <c r="E24" i="101" s="1"/>
  <c r="D24" i="101" a="1"/>
  <c r="D24" i="101" s="1"/>
  <c r="BV22" i="101" a="1"/>
  <c r="BV22" i="101" s="1"/>
  <c r="BU22" i="101" a="1"/>
  <c r="BU22" i="101" s="1"/>
  <c r="BT22" i="101" a="1"/>
  <c r="BT22" i="101" s="1"/>
  <c r="BS22" i="101" a="1"/>
  <c r="BS22" i="101" s="1"/>
  <c r="BR22" i="101" a="1"/>
  <c r="BR22" i="101" s="1"/>
  <c r="BQ22" i="101" a="1"/>
  <c r="BQ22" i="101" s="1"/>
  <c r="BP22" i="101" a="1"/>
  <c r="BP22" i="101" s="1"/>
  <c r="BO22" i="101" a="1"/>
  <c r="BO22" i="101" s="1"/>
  <c r="BN22" i="101" a="1"/>
  <c r="BN22" i="101" s="1"/>
  <c r="BM22" i="101" a="1"/>
  <c r="BM22" i="101" s="1"/>
  <c r="BL22" i="101" a="1"/>
  <c r="BL22" i="101" s="1"/>
  <c r="BK22" i="101" a="1"/>
  <c r="BK22" i="101" s="1"/>
  <c r="BJ22" i="101" a="1"/>
  <c r="BJ22" i="101" s="1"/>
  <c r="BI22" i="101" a="1"/>
  <c r="BI22" i="101" s="1"/>
  <c r="BH22" i="101" a="1"/>
  <c r="BH22" i="101" s="1"/>
  <c r="BG22" i="101" a="1"/>
  <c r="BG22" i="101" s="1"/>
  <c r="BF22" i="101" a="1"/>
  <c r="BF22" i="101" s="1"/>
  <c r="BE22" i="101" a="1"/>
  <c r="BE22" i="101" s="1"/>
  <c r="BD22" i="101" a="1"/>
  <c r="BD22" i="101" s="1"/>
  <c r="BC22" i="101" a="1"/>
  <c r="BC22" i="101" s="1"/>
  <c r="BB22" i="101" a="1"/>
  <c r="BB22" i="101" s="1"/>
  <c r="BA22" i="101" a="1"/>
  <c r="BA22" i="101" s="1"/>
  <c r="AZ22" i="101" a="1"/>
  <c r="AZ22" i="101" s="1"/>
  <c r="AY22" i="101" a="1"/>
  <c r="AY22" i="101" s="1"/>
  <c r="AX22" i="101" a="1"/>
  <c r="AX22" i="101" s="1"/>
  <c r="AW22" i="101" a="1"/>
  <c r="AW22" i="101" s="1"/>
  <c r="AV22" i="101" a="1"/>
  <c r="AV22" i="101" s="1"/>
  <c r="AU22" i="101" a="1"/>
  <c r="AU22" i="101" s="1"/>
  <c r="AT22" i="101" a="1"/>
  <c r="AT22" i="101" s="1"/>
  <c r="AS22" i="101" a="1"/>
  <c r="AS22" i="101" s="1"/>
  <c r="AR22" i="101" a="1"/>
  <c r="AR22" i="101" s="1"/>
  <c r="AQ22" i="101" a="1"/>
  <c r="AQ22" i="101" s="1"/>
  <c r="AP22" i="101" a="1"/>
  <c r="AP22" i="101" s="1"/>
  <c r="AO22" i="101" a="1"/>
  <c r="AO22" i="101" s="1"/>
  <c r="AN22" i="101" a="1"/>
  <c r="AN22" i="101" s="1"/>
  <c r="AM22" i="101" a="1"/>
  <c r="AM22" i="101" s="1"/>
  <c r="AL22" i="101" a="1"/>
  <c r="AL22" i="101" s="1"/>
  <c r="AK22" i="101" a="1"/>
  <c r="AK22" i="101" s="1"/>
  <c r="AJ22" i="101" a="1"/>
  <c r="AJ22" i="101" s="1"/>
  <c r="AI22" i="101" a="1"/>
  <c r="AI22" i="101" s="1"/>
  <c r="AH22" i="101" a="1"/>
  <c r="AH22" i="101" s="1"/>
  <c r="AG22" i="101" a="1"/>
  <c r="AG22" i="101" s="1"/>
  <c r="AF22" i="101" a="1"/>
  <c r="AF22" i="101" s="1"/>
  <c r="AE22" i="101" a="1"/>
  <c r="AE22" i="101" s="1"/>
  <c r="AD22" i="101" a="1"/>
  <c r="AD22" i="101" s="1"/>
  <c r="AC22" i="101" a="1"/>
  <c r="AC22" i="101" s="1"/>
  <c r="AB22" i="101" a="1"/>
  <c r="AB22" i="101" s="1"/>
  <c r="AA22" i="101" a="1"/>
  <c r="AA22" i="101" s="1"/>
  <c r="Z22" i="101" a="1"/>
  <c r="Z22" i="101" s="1"/>
  <c r="Y22" i="101" a="1"/>
  <c r="Y22" i="101" s="1"/>
  <c r="X22" i="101" a="1"/>
  <c r="X22" i="101" s="1"/>
  <c r="W22" i="101" a="1"/>
  <c r="W22" i="101" s="1"/>
  <c r="V22" i="101" a="1"/>
  <c r="V22" i="101" s="1"/>
  <c r="U22" i="101" a="1"/>
  <c r="U22" i="101" s="1"/>
  <c r="T22" i="101" a="1"/>
  <c r="T22" i="101" s="1"/>
  <c r="S22" i="101" a="1"/>
  <c r="S22" i="101" s="1"/>
  <c r="R22" i="101" a="1"/>
  <c r="R22" i="101" s="1"/>
  <c r="Q22" i="101" a="1"/>
  <c r="Q22" i="101" s="1"/>
  <c r="P22" i="101" a="1"/>
  <c r="P22" i="101" s="1"/>
  <c r="O22" i="101" a="1"/>
  <c r="O22" i="101" s="1"/>
  <c r="N22" i="101" a="1"/>
  <c r="N22" i="101" s="1"/>
  <c r="M22" i="101" a="1"/>
  <c r="M22" i="101" s="1"/>
  <c r="L22" i="101" a="1"/>
  <c r="L22" i="101" s="1"/>
  <c r="K22" i="101" a="1"/>
  <c r="K22" i="101" s="1"/>
  <c r="J22" i="101" a="1"/>
  <c r="J22" i="101" s="1"/>
  <c r="I22" i="101" a="1"/>
  <c r="I22" i="101" s="1"/>
  <c r="H22" i="101" a="1"/>
  <c r="H22" i="101" s="1"/>
  <c r="G22" i="101" a="1"/>
  <c r="G22" i="101" s="1"/>
  <c r="F22" i="101" a="1"/>
  <c r="F22" i="101" s="1"/>
  <c r="E22" i="101" a="1"/>
  <c r="E22" i="101" s="1"/>
  <c r="D22" i="101" a="1"/>
  <c r="D22" i="101" s="1"/>
  <c r="BV21" i="101" a="1"/>
  <c r="BV21" i="101" s="1"/>
  <c r="BU21" i="101" a="1"/>
  <c r="BU21" i="101" s="1"/>
  <c r="BT21" i="101" a="1"/>
  <c r="BT21" i="101" s="1"/>
  <c r="BS21" i="101" a="1"/>
  <c r="BS21" i="101" s="1"/>
  <c r="BR21" i="101" a="1"/>
  <c r="BR21" i="101" s="1"/>
  <c r="BQ21" i="101" a="1"/>
  <c r="BQ21" i="101" s="1"/>
  <c r="BP21" i="101" a="1"/>
  <c r="BP21" i="101" s="1"/>
  <c r="BO21" i="101" a="1"/>
  <c r="BO21" i="101" s="1"/>
  <c r="BN21" i="101" a="1"/>
  <c r="BN21" i="101" s="1"/>
  <c r="BM21" i="101" a="1"/>
  <c r="BM21" i="101" s="1"/>
  <c r="BL21" i="101" a="1"/>
  <c r="BL21" i="101" s="1"/>
  <c r="BK21" i="101" a="1"/>
  <c r="BK21" i="101" s="1"/>
  <c r="BJ21" i="101" a="1"/>
  <c r="BJ21" i="101" s="1"/>
  <c r="BI21" i="101" a="1"/>
  <c r="BI21" i="101" s="1"/>
  <c r="BH21" i="101" a="1"/>
  <c r="BH21" i="101" s="1"/>
  <c r="BG21" i="101" a="1"/>
  <c r="BG21" i="101" s="1"/>
  <c r="BF21" i="101" a="1"/>
  <c r="BF21" i="101" s="1"/>
  <c r="BE21" i="101" a="1"/>
  <c r="BE21" i="101" s="1"/>
  <c r="BD21" i="101" a="1"/>
  <c r="BD21" i="101" s="1"/>
  <c r="BC21" i="101" a="1"/>
  <c r="BC21" i="101" s="1"/>
  <c r="BB21" i="101" a="1"/>
  <c r="BB21" i="101" s="1"/>
  <c r="BA21" i="101" a="1"/>
  <c r="BA21" i="101" s="1"/>
  <c r="AZ21" i="101" a="1"/>
  <c r="AZ21" i="101" s="1"/>
  <c r="AY21" i="101" a="1"/>
  <c r="AY21" i="101" s="1"/>
  <c r="AX21" i="101" a="1"/>
  <c r="AX21" i="101" s="1"/>
  <c r="AW21" i="101" a="1"/>
  <c r="AW21" i="101" s="1"/>
  <c r="AV21" i="101" a="1"/>
  <c r="AV21" i="101" s="1"/>
  <c r="AU21" i="101" a="1"/>
  <c r="AU21" i="101" s="1"/>
  <c r="AT21" i="101" a="1"/>
  <c r="AT21" i="101" s="1"/>
  <c r="AS21" i="101" a="1"/>
  <c r="AS21" i="101" s="1"/>
  <c r="AR21" i="101" a="1"/>
  <c r="AR21" i="101" s="1"/>
  <c r="AQ21" i="101" a="1"/>
  <c r="AQ21" i="101" s="1"/>
  <c r="AP21" i="101" a="1"/>
  <c r="AP21" i="101" s="1"/>
  <c r="AO21" i="101" a="1"/>
  <c r="AO21" i="101" s="1"/>
  <c r="AN21" i="101" a="1"/>
  <c r="AN21" i="101" s="1"/>
  <c r="AM21" i="101" a="1"/>
  <c r="AM21" i="101" s="1"/>
  <c r="AL21" i="101" a="1"/>
  <c r="AL21" i="101" s="1"/>
  <c r="AK21" i="101" a="1"/>
  <c r="AK21" i="101" s="1"/>
  <c r="AJ21" i="101" a="1"/>
  <c r="AJ21" i="101" s="1"/>
  <c r="AI21" i="101" a="1"/>
  <c r="AI21" i="101" s="1"/>
  <c r="AH21" i="101" a="1"/>
  <c r="AH21" i="101" s="1"/>
  <c r="AG21" i="101" a="1"/>
  <c r="AG21" i="101" s="1"/>
  <c r="AF21" i="101" a="1"/>
  <c r="AF21" i="101" s="1"/>
  <c r="AE21" i="101" a="1"/>
  <c r="AE21" i="101" s="1"/>
  <c r="AD21" i="101" a="1"/>
  <c r="AD21" i="101" s="1"/>
  <c r="AC21" i="101" a="1"/>
  <c r="AC21" i="101" s="1"/>
  <c r="AB21" i="101" a="1"/>
  <c r="AB21" i="101" s="1"/>
  <c r="AA21" i="101" a="1"/>
  <c r="AA21" i="101" s="1"/>
  <c r="Z21" i="101" a="1"/>
  <c r="Z21" i="101" s="1"/>
  <c r="Y21" i="101" a="1"/>
  <c r="Y21" i="101" s="1"/>
  <c r="X21" i="101" a="1"/>
  <c r="X21" i="101" s="1"/>
  <c r="W21" i="101" a="1"/>
  <c r="W21" i="101" s="1"/>
  <c r="V21" i="101" a="1"/>
  <c r="V21" i="101" s="1"/>
  <c r="U21" i="101" a="1"/>
  <c r="U21" i="101" s="1"/>
  <c r="T21" i="101" a="1"/>
  <c r="T21" i="101" s="1"/>
  <c r="S21" i="101" a="1"/>
  <c r="S21" i="101" s="1"/>
  <c r="R21" i="101" a="1"/>
  <c r="R21" i="101" s="1"/>
  <c r="Q21" i="101" a="1"/>
  <c r="Q21" i="101" s="1"/>
  <c r="P21" i="101" a="1"/>
  <c r="P21" i="101" s="1"/>
  <c r="O21" i="101" a="1"/>
  <c r="O21" i="101" s="1"/>
  <c r="N21" i="101" a="1"/>
  <c r="N21" i="101" s="1"/>
  <c r="M21" i="101" a="1"/>
  <c r="M21" i="101" s="1"/>
  <c r="L21" i="101" a="1"/>
  <c r="L21" i="101" s="1"/>
  <c r="K21" i="101" a="1"/>
  <c r="K21" i="101" s="1"/>
  <c r="J21" i="101" a="1"/>
  <c r="J21" i="101" s="1"/>
  <c r="I21" i="101" a="1"/>
  <c r="I21" i="101" s="1"/>
  <c r="H21" i="101" a="1"/>
  <c r="H21" i="101" s="1"/>
  <c r="G21" i="101" a="1"/>
  <c r="G21" i="101" s="1"/>
  <c r="F21" i="101" a="1"/>
  <c r="F21" i="101" s="1"/>
  <c r="E21" i="101" a="1"/>
  <c r="E21" i="101" s="1"/>
  <c r="D21" i="101" a="1"/>
  <c r="D21" i="101" s="1"/>
  <c r="BV19" i="101" a="1"/>
  <c r="BV19" i="101" s="1"/>
  <c r="BU19" i="101" a="1"/>
  <c r="BU19" i="101" s="1"/>
  <c r="BT19" i="101" a="1"/>
  <c r="BT19" i="101" s="1"/>
  <c r="BS19" i="101" a="1"/>
  <c r="BS19" i="101" s="1"/>
  <c r="BR19" i="101" a="1"/>
  <c r="BR19" i="101" s="1"/>
  <c r="BQ19" i="101" a="1"/>
  <c r="BQ19" i="101" s="1"/>
  <c r="BP19" i="101" a="1"/>
  <c r="BP19" i="101" s="1"/>
  <c r="BO19" i="101" a="1"/>
  <c r="BO19" i="101" s="1"/>
  <c r="BN19" i="101" a="1"/>
  <c r="BN19" i="101" s="1"/>
  <c r="BM19" i="101" a="1"/>
  <c r="BM19" i="101" s="1"/>
  <c r="BL19" i="101" a="1"/>
  <c r="BL19" i="101" s="1"/>
  <c r="BK19" i="101" a="1"/>
  <c r="BK19" i="101" s="1"/>
  <c r="BJ19" i="101" a="1"/>
  <c r="BJ19" i="101" s="1"/>
  <c r="BI19" i="101" a="1"/>
  <c r="BI19" i="101" s="1"/>
  <c r="BH19" i="101" a="1"/>
  <c r="BH19" i="101" s="1"/>
  <c r="BG19" i="101" a="1"/>
  <c r="BG19" i="101" s="1"/>
  <c r="BF19" i="101" a="1"/>
  <c r="BF19" i="101" s="1"/>
  <c r="BE19" i="101" a="1"/>
  <c r="BE19" i="101" s="1"/>
  <c r="BD19" i="101" a="1"/>
  <c r="BD19" i="101" s="1"/>
  <c r="BC19" i="101" a="1"/>
  <c r="BC19" i="101" s="1"/>
  <c r="BB19" i="101" a="1"/>
  <c r="BB19" i="101" s="1"/>
  <c r="BA19" i="101" a="1"/>
  <c r="BA19" i="101" s="1"/>
  <c r="AZ19" i="101" a="1"/>
  <c r="AZ19" i="101" s="1"/>
  <c r="AY19" i="101" a="1"/>
  <c r="AY19" i="101" s="1"/>
  <c r="AX19" i="101" a="1"/>
  <c r="AX19" i="101" s="1"/>
  <c r="AW19" i="101" a="1"/>
  <c r="AW19" i="101" s="1"/>
  <c r="AV19" i="101" a="1"/>
  <c r="AV19" i="101" s="1"/>
  <c r="AU19" i="101" a="1"/>
  <c r="AU19" i="101" s="1"/>
  <c r="AT19" i="101" a="1"/>
  <c r="AT19" i="101" s="1"/>
  <c r="AS19" i="101" a="1"/>
  <c r="AS19" i="101" s="1"/>
  <c r="AR19" i="101" a="1"/>
  <c r="AR19" i="101" s="1"/>
  <c r="AQ19" i="101" a="1"/>
  <c r="AQ19" i="101" s="1"/>
  <c r="AP19" i="101" a="1"/>
  <c r="AP19" i="101" s="1"/>
  <c r="AO19" i="101" a="1"/>
  <c r="AO19" i="101" s="1"/>
  <c r="AN19" i="101" a="1"/>
  <c r="AN19" i="101" s="1"/>
  <c r="AM19" i="101" a="1"/>
  <c r="AM19" i="101" s="1"/>
  <c r="AL19" i="101" a="1"/>
  <c r="AL19" i="101" s="1"/>
  <c r="AK19" i="101" a="1"/>
  <c r="AK19" i="101" s="1"/>
  <c r="AJ19" i="101" a="1"/>
  <c r="AJ19" i="101" s="1"/>
  <c r="AI19" i="101" a="1"/>
  <c r="AI19" i="101" s="1"/>
  <c r="AH19" i="101" a="1"/>
  <c r="AH19" i="101" s="1"/>
  <c r="AG19" i="101" a="1"/>
  <c r="AG19" i="101" s="1"/>
  <c r="AF19" i="101" a="1"/>
  <c r="AF19" i="101" s="1"/>
  <c r="AE19" i="101" a="1"/>
  <c r="AE19" i="101" s="1"/>
  <c r="AD19" i="101" a="1"/>
  <c r="AD19" i="101" s="1"/>
  <c r="AC19" i="101" a="1"/>
  <c r="AC19" i="101" s="1"/>
  <c r="AB19" i="101" a="1"/>
  <c r="AB19" i="101" s="1"/>
  <c r="AA19" i="101" a="1"/>
  <c r="AA19" i="101" s="1"/>
  <c r="Z19" i="101" a="1"/>
  <c r="Z19" i="101" s="1"/>
  <c r="Y19" i="101" a="1"/>
  <c r="Y19" i="101" s="1"/>
  <c r="X19" i="101" a="1"/>
  <c r="X19" i="101" s="1"/>
  <c r="W19" i="101" a="1"/>
  <c r="W19" i="101" s="1"/>
  <c r="V19" i="101" a="1"/>
  <c r="V19" i="101" s="1"/>
  <c r="U19" i="101" a="1"/>
  <c r="U19" i="101" s="1"/>
  <c r="T19" i="101" a="1"/>
  <c r="T19" i="101" s="1"/>
  <c r="S19" i="101" a="1"/>
  <c r="S19" i="101" s="1"/>
  <c r="R19" i="101" a="1"/>
  <c r="R19" i="101" s="1"/>
  <c r="Q19" i="101" a="1"/>
  <c r="Q19" i="101" s="1"/>
  <c r="P19" i="101" a="1"/>
  <c r="P19" i="101" s="1"/>
  <c r="O19" i="101" a="1"/>
  <c r="O19" i="101" s="1"/>
  <c r="N19" i="101" a="1"/>
  <c r="N19" i="101" s="1"/>
  <c r="M19" i="101" a="1"/>
  <c r="M19" i="101" s="1"/>
  <c r="L19" i="101" a="1"/>
  <c r="L19" i="101" s="1"/>
  <c r="K19" i="101" a="1"/>
  <c r="K19" i="101" s="1"/>
  <c r="J19" i="101" a="1"/>
  <c r="J19" i="101" s="1"/>
  <c r="I19" i="101" a="1"/>
  <c r="I19" i="101" s="1"/>
  <c r="H19" i="101" a="1"/>
  <c r="H19" i="101" s="1"/>
  <c r="G19" i="101" a="1"/>
  <c r="G19" i="101" s="1"/>
  <c r="F19" i="101" a="1"/>
  <c r="F19" i="101" s="1"/>
  <c r="E19" i="101" a="1"/>
  <c r="E19" i="101" s="1"/>
  <c r="D19" i="101" a="1"/>
  <c r="D19" i="101" s="1"/>
  <c r="BV18" i="101" a="1"/>
  <c r="BV18" i="101" s="1"/>
  <c r="BU18" i="101" a="1"/>
  <c r="BU18" i="101" s="1"/>
  <c r="BT18" i="101" a="1"/>
  <c r="BT18" i="101" s="1"/>
  <c r="BS18" i="101" a="1"/>
  <c r="BS18" i="101" s="1"/>
  <c r="BR18" i="101" a="1"/>
  <c r="BR18" i="101" s="1"/>
  <c r="BQ18" i="101" a="1"/>
  <c r="BQ18" i="101" s="1"/>
  <c r="BP18" i="101" a="1"/>
  <c r="BP18" i="101" s="1"/>
  <c r="BO18" i="101" a="1"/>
  <c r="BO18" i="101" s="1"/>
  <c r="BN18" i="101" a="1"/>
  <c r="BN18" i="101" s="1"/>
  <c r="BM18" i="101" a="1"/>
  <c r="BM18" i="101" s="1"/>
  <c r="BL18" i="101" a="1"/>
  <c r="BL18" i="101" s="1"/>
  <c r="BK18" i="101" a="1"/>
  <c r="BK18" i="101" s="1"/>
  <c r="BJ18" i="101" a="1"/>
  <c r="BJ18" i="101" s="1"/>
  <c r="BI18" i="101" a="1"/>
  <c r="BI18" i="101" s="1"/>
  <c r="BH18" i="101" a="1"/>
  <c r="BH18" i="101" s="1"/>
  <c r="BG18" i="101" a="1"/>
  <c r="BG18" i="101" s="1"/>
  <c r="BF18" i="101" a="1"/>
  <c r="BF18" i="101" s="1"/>
  <c r="BE18" i="101" a="1"/>
  <c r="BE18" i="101" s="1"/>
  <c r="BD18" i="101" a="1"/>
  <c r="BD18" i="101" s="1"/>
  <c r="BC18" i="101" a="1"/>
  <c r="BC18" i="101" s="1"/>
  <c r="BB18" i="101" a="1"/>
  <c r="BB18" i="101" s="1"/>
  <c r="BA18" i="101" a="1"/>
  <c r="BA18" i="101" s="1"/>
  <c r="AZ18" i="101" a="1"/>
  <c r="AZ18" i="101" s="1"/>
  <c r="AY18" i="101" a="1"/>
  <c r="AY18" i="101" s="1"/>
  <c r="AX18" i="101" a="1"/>
  <c r="AX18" i="101" s="1"/>
  <c r="AW18" i="101" a="1"/>
  <c r="AW18" i="101" s="1"/>
  <c r="AV18" i="101" a="1"/>
  <c r="AV18" i="101" s="1"/>
  <c r="AU18" i="101" a="1"/>
  <c r="AU18" i="101" s="1"/>
  <c r="AT18" i="101" a="1"/>
  <c r="AT18" i="101" s="1"/>
  <c r="AS18" i="101" a="1"/>
  <c r="AS18" i="101" s="1"/>
  <c r="AR18" i="101" a="1"/>
  <c r="AR18" i="101" s="1"/>
  <c r="AQ18" i="101" a="1"/>
  <c r="AQ18" i="101" s="1"/>
  <c r="AP18" i="101" a="1"/>
  <c r="AP18" i="101" s="1"/>
  <c r="AO18" i="101" a="1"/>
  <c r="AO18" i="101" s="1"/>
  <c r="AN18" i="101" a="1"/>
  <c r="AN18" i="101" s="1"/>
  <c r="AM18" i="101" a="1"/>
  <c r="AM18" i="101" s="1"/>
  <c r="AL18" i="101" a="1"/>
  <c r="AL18" i="101" s="1"/>
  <c r="AK18" i="101" a="1"/>
  <c r="AK18" i="101" s="1"/>
  <c r="AJ18" i="101" a="1"/>
  <c r="AJ18" i="101" s="1"/>
  <c r="AI18" i="101" a="1"/>
  <c r="AI18" i="101" s="1"/>
  <c r="AH18" i="101" a="1"/>
  <c r="AH18" i="101" s="1"/>
  <c r="AG18" i="101" a="1"/>
  <c r="AG18" i="101" s="1"/>
  <c r="AF18" i="101" a="1"/>
  <c r="AF18" i="101" s="1"/>
  <c r="AE18" i="101" a="1"/>
  <c r="AE18" i="101" s="1"/>
  <c r="AD18" i="101" a="1"/>
  <c r="AD18" i="101" s="1"/>
  <c r="AC18" i="101" a="1"/>
  <c r="AC18" i="101" s="1"/>
  <c r="AB18" i="101" a="1"/>
  <c r="AB18" i="101" s="1"/>
  <c r="AA18" i="101" a="1"/>
  <c r="AA18" i="101" s="1"/>
  <c r="Z18" i="101" a="1"/>
  <c r="Z18" i="101" s="1"/>
  <c r="Y18" i="101" a="1"/>
  <c r="Y18" i="101" s="1"/>
  <c r="X18" i="101" a="1"/>
  <c r="X18" i="101" s="1"/>
  <c r="W18" i="101" a="1"/>
  <c r="W18" i="101" s="1"/>
  <c r="V18" i="101" a="1"/>
  <c r="V18" i="101" s="1"/>
  <c r="U18" i="101" a="1"/>
  <c r="U18" i="101" s="1"/>
  <c r="T18" i="101" a="1"/>
  <c r="T18" i="101" s="1"/>
  <c r="S18" i="101" a="1"/>
  <c r="S18" i="101" s="1"/>
  <c r="R18" i="101" a="1"/>
  <c r="R18" i="101" s="1"/>
  <c r="Q18" i="101" a="1"/>
  <c r="Q18" i="101" s="1"/>
  <c r="P18" i="101" a="1"/>
  <c r="P18" i="101" s="1"/>
  <c r="O18" i="101" a="1"/>
  <c r="O18" i="101" s="1"/>
  <c r="N18" i="101" a="1"/>
  <c r="N18" i="101" s="1"/>
  <c r="M18" i="101" a="1"/>
  <c r="M18" i="101" s="1"/>
  <c r="L18" i="101" a="1"/>
  <c r="L18" i="101" s="1"/>
  <c r="K18" i="101" a="1"/>
  <c r="K18" i="101" s="1"/>
  <c r="J18" i="101" a="1"/>
  <c r="J18" i="101" s="1"/>
  <c r="I18" i="101" a="1"/>
  <c r="I18" i="101" s="1"/>
  <c r="H18" i="101" a="1"/>
  <c r="H18" i="101" s="1"/>
  <c r="G18" i="101" a="1"/>
  <c r="G18" i="101" s="1"/>
  <c r="F18" i="101" a="1"/>
  <c r="F18" i="101" s="1"/>
  <c r="E18" i="101" a="1"/>
  <c r="E18" i="101" s="1"/>
  <c r="D18" i="101" a="1"/>
  <c r="D18" i="101" s="1"/>
  <c r="BV17" i="101" a="1"/>
  <c r="BV17" i="101" s="1"/>
  <c r="BU17" i="101" a="1"/>
  <c r="BU17" i="101" s="1"/>
  <c r="BT17" i="101" a="1"/>
  <c r="BT17" i="101" s="1"/>
  <c r="BS17" i="101" a="1"/>
  <c r="BS17" i="101" s="1"/>
  <c r="BR17" i="101" a="1"/>
  <c r="BR17" i="101" s="1"/>
  <c r="BQ17" i="101" a="1"/>
  <c r="BQ17" i="101" s="1"/>
  <c r="BP17" i="101" a="1"/>
  <c r="BP17" i="101" s="1"/>
  <c r="BO17" i="101" a="1"/>
  <c r="BO17" i="101" s="1"/>
  <c r="BN17" i="101" a="1"/>
  <c r="BN17" i="101" s="1"/>
  <c r="BM17" i="101" a="1"/>
  <c r="BM17" i="101" s="1"/>
  <c r="BL17" i="101" a="1"/>
  <c r="BL17" i="101" s="1"/>
  <c r="BK17" i="101" a="1"/>
  <c r="BK17" i="101" s="1"/>
  <c r="BJ17" i="101" a="1"/>
  <c r="BJ17" i="101" s="1"/>
  <c r="BI17" i="101" a="1"/>
  <c r="BI17" i="101" s="1"/>
  <c r="BH17" i="101" a="1"/>
  <c r="BH17" i="101" s="1"/>
  <c r="BG17" i="101" a="1"/>
  <c r="BG17" i="101" s="1"/>
  <c r="BF17" i="101" a="1"/>
  <c r="BF17" i="101" s="1"/>
  <c r="BE17" i="101" a="1"/>
  <c r="BE17" i="101" s="1"/>
  <c r="BD17" i="101" a="1"/>
  <c r="BD17" i="101" s="1"/>
  <c r="BC17" i="101" a="1"/>
  <c r="BC17" i="101" s="1"/>
  <c r="BB17" i="101" a="1"/>
  <c r="BB17" i="101" s="1"/>
  <c r="BA17" i="101" a="1"/>
  <c r="BA17" i="101" s="1"/>
  <c r="AZ17" i="101" a="1"/>
  <c r="AZ17" i="101" s="1"/>
  <c r="AY17" i="101" a="1"/>
  <c r="AY17" i="101" s="1"/>
  <c r="AX17" i="101" a="1"/>
  <c r="AX17" i="101" s="1"/>
  <c r="AW17" i="101" a="1"/>
  <c r="AW17" i="101" s="1"/>
  <c r="AV17" i="101" a="1"/>
  <c r="AV17" i="101" s="1"/>
  <c r="AU17" i="101" a="1"/>
  <c r="AU17" i="101" s="1"/>
  <c r="AT17" i="101" a="1"/>
  <c r="AT17" i="101" s="1"/>
  <c r="AS17" i="101" a="1"/>
  <c r="AS17" i="101" s="1"/>
  <c r="AR17" i="101" a="1"/>
  <c r="AR17" i="101" s="1"/>
  <c r="AQ17" i="101" a="1"/>
  <c r="AQ17" i="101" s="1"/>
  <c r="AP17" i="101" a="1"/>
  <c r="AP17" i="101" s="1"/>
  <c r="AO17" i="101" a="1"/>
  <c r="AO17" i="101" s="1"/>
  <c r="AN17" i="101" a="1"/>
  <c r="AN17" i="101" s="1"/>
  <c r="AM17" i="101" a="1"/>
  <c r="AM17" i="101" s="1"/>
  <c r="AL17" i="101" a="1"/>
  <c r="AL17" i="101" s="1"/>
  <c r="AK17" i="101" a="1"/>
  <c r="AK17" i="101" s="1"/>
  <c r="AJ17" i="101" a="1"/>
  <c r="AJ17" i="101" s="1"/>
  <c r="AI17" i="101" a="1"/>
  <c r="AI17" i="101" s="1"/>
  <c r="AH17" i="101" a="1"/>
  <c r="AH17" i="101" s="1"/>
  <c r="AG17" i="101" a="1"/>
  <c r="AG17" i="101" s="1"/>
  <c r="AF17" i="101" a="1"/>
  <c r="AF17" i="101" s="1"/>
  <c r="AE17" i="101" a="1"/>
  <c r="AE17" i="101" s="1"/>
  <c r="AD17" i="101" a="1"/>
  <c r="AD17" i="101" s="1"/>
  <c r="AC17" i="101" a="1"/>
  <c r="AC17" i="101" s="1"/>
  <c r="AB17" i="101" a="1"/>
  <c r="AB17" i="101" s="1"/>
  <c r="AA17" i="101" a="1"/>
  <c r="AA17" i="101" s="1"/>
  <c r="Z17" i="101" a="1"/>
  <c r="Z17" i="101" s="1"/>
  <c r="Y17" i="101" a="1"/>
  <c r="Y17" i="101" s="1"/>
  <c r="X17" i="101" a="1"/>
  <c r="X17" i="101" s="1"/>
  <c r="W17" i="101" a="1"/>
  <c r="W17" i="101" s="1"/>
  <c r="V17" i="101" a="1"/>
  <c r="V17" i="101" s="1"/>
  <c r="U17" i="101" a="1"/>
  <c r="U17" i="101" s="1"/>
  <c r="T17" i="101" a="1"/>
  <c r="T17" i="101" s="1"/>
  <c r="S17" i="101" a="1"/>
  <c r="S17" i="101" s="1"/>
  <c r="R17" i="101" a="1"/>
  <c r="R17" i="101" s="1"/>
  <c r="Q17" i="101" a="1"/>
  <c r="Q17" i="101" s="1"/>
  <c r="P17" i="101" a="1"/>
  <c r="P17" i="101" s="1"/>
  <c r="O17" i="101" a="1"/>
  <c r="O17" i="101" s="1"/>
  <c r="N17" i="101" a="1"/>
  <c r="N17" i="101" s="1"/>
  <c r="M17" i="101" a="1"/>
  <c r="M17" i="101" s="1"/>
  <c r="L17" i="101" a="1"/>
  <c r="L17" i="101" s="1"/>
  <c r="K17" i="101" a="1"/>
  <c r="K17" i="101" s="1"/>
  <c r="J17" i="101" a="1"/>
  <c r="J17" i="101" s="1"/>
  <c r="I17" i="101" a="1"/>
  <c r="I17" i="101" s="1"/>
  <c r="H17" i="101" a="1"/>
  <c r="H17" i="101" s="1"/>
  <c r="G17" i="101" a="1"/>
  <c r="G17" i="101" s="1"/>
  <c r="F17" i="101" a="1"/>
  <c r="F17" i="101" s="1"/>
  <c r="E17" i="101" a="1"/>
  <c r="E17" i="101" s="1"/>
  <c r="D17" i="101" a="1"/>
  <c r="D17" i="101" s="1"/>
  <c r="BV16" i="101" a="1"/>
  <c r="BV16" i="101" s="1"/>
  <c r="BU16" i="101" a="1"/>
  <c r="BU16" i="101" s="1"/>
  <c r="BT16" i="101" a="1"/>
  <c r="BT16" i="101" s="1"/>
  <c r="BS16" i="101" a="1"/>
  <c r="BS16" i="101" s="1"/>
  <c r="BR16" i="101" a="1"/>
  <c r="BR16" i="101" s="1"/>
  <c r="BQ16" i="101" a="1"/>
  <c r="BQ16" i="101" s="1"/>
  <c r="BP16" i="101" a="1"/>
  <c r="BP16" i="101" s="1"/>
  <c r="BO16" i="101" a="1"/>
  <c r="BO16" i="101" s="1"/>
  <c r="BN16" i="101" a="1"/>
  <c r="BN16" i="101" s="1"/>
  <c r="BM16" i="101" a="1"/>
  <c r="BM16" i="101" s="1"/>
  <c r="BL16" i="101" a="1"/>
  <c r="BL16" i="101" s="1"/>
  <c r="BK16" i="101" a="1"/>
  <c r="BK16" i="101" s="1"/>
  <c r="BJ16" i="101" a="1"/>
  <c r="BJ16" i="101" s="1"/>
  <c r="BI16" i="101" a="1"/>
  <c r="BI16" i="101" s="1"/>
  <c r="BH16" i="101" a="1"/>
  <c r="BH16" i="101" s="1"/>
  <c r="BG16" i="101" a="1"/>
  <c r="BG16" i="101" s="1"/>
  <c r="BF16" i="101" a="1"/>
  <c r="BF16" i="101" s="1"/>
  <c r="BE16" i="101" a="1"/>
  <c r="BE16" i="101" s="1"/>
  <c r="BD16" i="101" a="1"/>
  <c r="BD16" i="101" s="1"/>
  <c r="BC16" i="101" a="1"/>
  <c r="BC16" i="101" s="1"/>
  <c r="BB16" i="101" a="1"/>
  <c r="BB16" i="101" s="1"/>
  <c r="BA16" i="101" a="1"/>
  <c r="BA16" i="101" s="1"/>
  <c r="AZ16" i="101" a="1"/>
  <c r="AZ16" i="101" s="1"/>
  <c r="AY16" i="101" a="1"/>
  <c r="AY16" i="101" s="1"/>
  <c r="AX16" i="101" a="1"/>
  <c r="AX16" i="101" s="1"/>
  <c r="AW16" i="101" a="1"/>
  <c r="AW16" i="101" s="1"/>
  <c r="AV16" i="101" a="1"/>
  <c r="AV16" i="101" s="1"/>
  <c r="AU16" i="101" a="1"/>
  <c r="AU16" i="101" s="1"/>
  <c r="AT16" i="101" a="1"/>
  <c r="AT16" i="101" s="1"/>
  <c r="AS16" i="101" a="1"/>
  <c r="AS16" i="101" s="1"/>
  <c r="AR16" i="101" a="1"/>
  <c r="AR16" i="101" s="1"/>
  <c r="AQ16" i="101" a="1"/>
  <c r="AQ16" i="101" s="1"/>
  <c r="AP16" i="101" a="1"/>
  <c r="AP16" i="101" s="1"/>
  <c r="AO16" i="101" a="1"/>
  <c r="AO16" i="101" s="1"/>
  <c r="AN16" i="101" a="1"/>
  <c r="AN16" i="101" s="1"/>
  <c r="AM16" i="101" a="1"/>
  <c r="AM16" i="101" s="1"/>
  <c r="AL16" i="101" a="1"/>
  <c r="AL16" i="101" s="1"/>
  <c r="AK16" i="101" a="1"/>
  <c r="AK16" i="101" s="1"/>
  <c r="AJ16" i="101" a="1"/>
  <c r="AJ16" i="101" s="1"/>
  <c r="AI16" i="101" a="1"/>
  <c r="AI16" i="101" s="1"/>
  <c r="AH16" i="101" a="1"/>
  <c r="AH16" i="101" s="1"/>
  <c r="AG16" i="101" a="1"/>
  <c r="AG16" i="101" s="1"/>
  <c r="AF16" i="101" a="1"/>
  <c r="AF16" i="101" s="1"/>
  <c r="AE16" i="101" a="1"/>
  <c r="AE16" i="101" s="1"/>
  <c r="AD16" i="101" a="1"/>
  <c r="AD16" i="101" s="1"/>
  <c r="AC16" i="101" a="1"/>
  <c r="AC16" i="101" s="1"/>
  <c r="AB16" i="101" a="1"/>
  <c r="AB16" i="101" s="1"/>
  <c r="AA16" i="101" a="1"/>
  <c r="AA16" i="101" s="1"/>
  <c r="Z16" i="101" a="1"/>
  <c r="Z16" i="101" s="1"/>
  <c r="Y16" i="101" a="1"/>
  <c r="Y16" i="101" s="1"/>
  <c r="X16" i="101" a="1"/>
  <c r="X16" i="101" s="1"/>
  <c r="W16" i="101" a="1"/>
  <c r="W16" i="101" s="1"/>
  <c r="V16" i="101" a="1"/>
  <c r="V16" i="101" s="1"/>
  <c r="U16" i="101" a="1"/>
  <c r="U16" i="101" s="1"/>
  <c r="T16" i="101" a="1"/>
  <c r="T16" i="101" s="1"/>
  <c r="S16" i="101" a="1"/>
  <c r="S16" i="101" s="1"/>
  <c r="R16" i="101" a="1"/>
  <c r="R16" i="101" s="1"/>
  <c r="Q16" i="101" a="1"/>
  <c r="Q16" i="101" s="1"/>
  <c r="P16" i="101" a="1"/>
  <c r="P16" i="101" s="1"/>
  <c r="O16" i="101" a="1"/>
  <c r="O16" i="101" s="1"/>
  <c r="N16" i="101" a="1"/>
  <c r="N16" i="101" s="1"/>
  <c r="M16" i="101" a="1"/>
  <c r="M16" i="101" s="1"/>
  <c r="L16" i="101" a="1"/>
  <c r="L16" i="101" s="1"/>
  <c r="K16" i="101" a="1"/>
  <c r="K16" i="101" s="1"/>
  <c r="J16" i="101" a="1"/>
  <c r="J16" i="101" s="1"/>
  <c r="I16" i="101" a="1"/>
  <c r="I16" i="101" s="1"/>
  <c r="H16" i="101" a="1"/>
  <c r="H16" i="101" s="1"/>
  <c r="G16" i="101" a="1"/>
  <c r="G16" i="101" s="1"/>
  <c r="F16" i="101" a="1"/>
  <c r="F16" i="101" s="1"/>
  <c r="E16" i="101" a="1"/>
  <c r="E16" i="101" s="1"/>
  <c r="D16" i="101" a="1"/>
  <c r="D16" i="101" s="1"/>
  <c r="BV15" i="101" a="1"/>
  <c r="BV15" i="101" s="1"/>
  <c r="BU15" i="101" a="1"/>
  <c r="BU15" i="101" s="1"/>
  <c r="BT15" i="101" a="1"/>
  <c r="BT15" i="101" s="1"/>
  <c r="BS15" i="101" a="1"/>
  <c r="BS15" i="101" s="1"/>
  <c r="BR15" i="101" a="1"/>
  <c r="BR15" i="101" s="1"/>
  <c r="BQ15" i="101" a="1"/>
  <c r="BQ15" i="101" s="1"/>
  <c r="BP15" i="101" a="1"/>
  <c r="BP15" i="101" s="1"/>
  <c r="BO15" i="101" a="1"/>
  <c r="BO15" i="101" s="1"/>
  <c r="BN15" i="101" a="1"/>
  <c r="BN15" i="101" s="1"/>
  <c r="BM15" i="101" a="1"/>
  <c r="BM15" i="101" s="1"/>
  <c r="BL15" i="101" a="1"/>
  <c r="BL15" i="101" s="1"/>
  <c r="BK15" i="101" a="1"/>
  <c r="BK15" i="101" s="1"/>
  <c r="BJ15" i="101" a="1"/>
  <c r="BJ15" i="101" s="1"/>
  <c r="BI15" i="101" a="1"/>
  <c r="BI15" i="101" s="1"/>
  <c r="BH15" i="101" a="1"/>
  <c r="BH15" i="101" s="1"/>
  <c r="BG15" i="101" a="1"/>
  <c r="BG15" i="101" s="1"/>
  <c r="BF15" i="101" a="1"/>
  <c r="BF15" i="101" s="1"/>
  <c r="BE15" i="101" a="1"/>
  <c r="BE15" i="101" s="1"/>
  <c r="BD15" i="101" a="1"/>
  <c r="BD15" i="101" s="1"/>
  <c r="BC15" i="101" a="1"/>
  <c r="BC15" i="101" s="1"/>
  <c r="BB15" i="101" a="1"/>
  <c r="BB15" i="101" s="1"/>
  <c r="BA15" i="101" a="1"/>
  <c r="BA15" i="101" s="1"/>
  <c r="AZ15" i="101" a="1"/>
  <c r="AZ15" i="101" s="1"/>
  <c r="AY15" i="101" a="1"/>
  <c r="AY15" i="101" s="1"/>
  <c r="AX15" i="101" a="1"/>
  <c r="AX15" i="101" s="1"/>
  <c r="AW15" i="101" a="1"/>
  <c r="AW15" i="101" s="1"/>
  <c r="AV15" i="101" a="1"/>
  <c r="AV15" i="101" s="1"/>
  <c r="AU15" i="101" a="1"/>
  <c r="AU15" i="101" s="1"/>
  <c r="AT15" i="101" a="1"/>
  <c r="AT15" i="101" s="1"/>
  <c r="AS15" i="101" a="1"/>
  <c r="AS15" i="101" s="1"/>
  <c r="AR15" i="101" a="1"/>
  <c r="AR15" i="101" s="1"/>
  <c r="AQ15" i="101" a="1"/>
  <c r="AQ15" i="101" s="1"/>
  <c r="AP15" i="101" a="1"/>
  <c r="AP15" i="101" s="1"/>
  <c r="AO15" i="101" a="1"/>
  <c r="AO15" i="101" s="1"/>
  <c r="AN15" i="101" a="1"/>
  <c r="AN15" i="101" s="1"/>
  <c r="AM15" i="101" a="1"/>
  <c r="AM15" i="101" s="1"/>
  <c r="AL15" i="101" a="1"/>
  <c r="AL15" i="101" s="1"/>
  <c r="AK15" i="101" a="1"/>
  <c r="AK15" i="101" s="1"/>
  <c r="AJ15" i="101" a="1"/>
  <c r="AJ15" i="101" s="1"/>
  <c r="AI15" i="101" a="1"/>
  <c r="AI15" i="101" s="1"/>
  <c r="AH15" i="101" a="1"/>
  <c r="AH15" i="101" s="1"/>
  <c r="AG15" i="101" a="1"/>
  <c r="AG15" i="101" s="1"/>
  <c r="AF15" i="101" a="1"/>
  <c r="AF15" i="101" s="1"/>
  <c r="AE15" i="101" a="1"/>
  <c r="AE15" i="101" s="1"/>
  <c r="AD15" i="101" a="1"/>
  <c r="AD15" i="101" s="1"/>
  <c r="AC15" i="101" a="1"/>
  <c r="AC15" i="101" s="1"/>
  <c r="AB15" i="101" a="1"/>
  <c r="AB15" i="101" s="1"/>
  <c r="AA15" i="101" a="1"/>
  <c r="AA15" i="101" s="1"/>
  <c r="Z15" i="101" a="1"/>
  <c r="Z15" i="101" s="1"/>
  <c r="Y15" i="101" a="1"/>
  <c r="Y15" i="101" s="1"/>
  <c r="X15" i="101" a="1"/>
  <c r="X15" i="101" s="1"/>
  <c r="W15" i="101" a="1"/>
  <c r="W15" i="101" s="1"/>
  <c r="V15" i="101" a="1"/>
  <c r="V15" i="101" s="1"/>
  <c r="U15" i="101" a="1"/>
  <c r="U15" i="101" s="1"/>
  <c r="T15" i="101" a="1"/>
  <c r="T15" i="101" s="1"/>
  <c r="S15" i="101" a="1"/>
  <c r="S15" i="101" s="1"/>
  <c r="R15" i="101" a="1"/>
  <c r="R15" i="101" s="1"/>
  <c r="Q15" i="101" a="1"/>
  <c r="Q15" i="101" s="1"/>
  <c r="P15" i="101" a="1"/>
  <c r="P15" i="101" s="1"/>
  <c r="O15" i="101" a="1"/>
  <c r="O15" i="101" s="1"/>
  <c r="N15" i="101" a="1"/>
  <c r="N15" i="101" s="1"/>
  <c r="M15" i="101" a="1"/>
  <c r="M15" i="101" s="1"/>
  <c r="L15" i="101" a="1"/>
  <c r="L15" i="101" s="1"/>
  <c r="K15" i="101" a="1"/>
  <c r="K15" i="101" s="1"/>
  <c r="J15" i="101" a="1"/>
  <c r="J15" i="101" s="1"/>
  <c r="I15" i="101" a="1"/>
  <c r="I15" i="101" s="1"/>
  <c r="H15" i="101" a="1"/>
  <c r="H15" i="101" s="1"/>
  <c r="G15" i="101" a="1"/>
  <c r="G15" i="101" s="1"/>
  <c r="F15" i="101" a="1"/>
  <c r="F15" i="101" s="1"/>
  <c r="E15" i="101" a="1"/>
  <c r="E15" i="101" s="1"/>
  <c r="D15" i="101" a="1"/>
  <c r="D15" i="101" s="1"/>
  <c r="BV14" i="101" a="1"/>
  <c r="BV14" i="101" s="1"/>
  <c r="BU14" i="101" a="1"/>
  <c r="BU14" i="101" s="1"/>
  <c r="BT14" i="101" a="1"/>
  <c r="BT14" i="101" s="1"/>
  <c r="BS14" i="101" a="1"/>
  <c r="BS14" i="101" s="1"/>
  <c r="BR14" i="101" a="1"/>
  <c r="BR14" i="101" s="1"/>
  <c r="BQ14" i="101" a="1"/>
  <c r="BQ14" i="101" s="1"/>
  <c r="BP14" i="101" a="1"/>
  <c r="BP14" i="101" s="1"/>
  <c r="BO14" i="101" a="1"/>
  <c r="BO14" i="101" s="1"/>
  <c r="BN14" i="101" a="1"/>
  <c r="BN14" i="101" s="1"/>
  <c r="BM14" i="101" a="1"/>
  <c r="BM14" i="101" s="1"/>
  <c r="BL14" i="101" a="1"/>
  <c r="BL14" i="101" s="1"/>
  <c r="BK14" i="101" a="1"/>
  <c r="BK14" i="101" s="1"/>
  <c r="BJ14" i="101" a="1"/>
  <c r="BJ14" i="101" s="1"/>
  <c r="BI14" i="101" a="1"/>
  <c r="BI14" i="101" s="1"/>
  <c r="BH14" i="101" a="1"/>
  <c r="BH14" i="101" s="1"/>
  <c r="BG14" i="101" a="1"/>
  <c r="BG14" i="101" s="1"/>
  <c r="BF14" i="101" a="1"/>
  <c r="BF14" i="101" s="1"/>
  <c r="BE14" i="101" a="1"/>
  <c r="BE14" i="101" s="1"/>
  <c r="BD14" i="101" a="1"/>
  <c r="BD14" i="101" s="1"/>
  <c r="BC14" i="101" a="1"/>
  <c r="BC14" i="101" s="1"/>
  <c r="BB14" i="101" a="1"/>
  <c r="BB14" i="101" s="1"/>
  <c r="BA14" i="101" a="1"/>
  <c r="BA14" i="101" s="1"/>
  <c r="AZ14" i="101" a="1"/>
  <c r="AZ14" i="101" s="1"/>
  <c r="AY14" i="101" a="1"/>
  <c r="AY14" i="101" s="1"/>
  <c r="AX14" i="101" a="1"/>
  <c r="AX14" i="101" s="1"/>
  <c r="AW14" i="101" a="1"/>
  <c r="AW14" i="101" s="1"/>
  <c r="AV14" i="101" a="1"/>
  <c r="AV14" i="101" s="1"/>
  <c r="AU14" i="101" a="1"/>
  <c r="AU14" i="101" s="1"/>
  <c r="AT14" i="101" a="1"/>
  <c r="AT14" i="101" s="1"/>
  <c r="AS14" i="101" a="1"/>
  <c r="AS14" i="101" s="1"/>
  <c r="AR14" i="101" a="1"/>
  <c r="AR14" i="101" s="1"/>
  <c r="AQ14" i="101" a="1"/>
  <c r="AQ14" i="101" s="1"/>
  <c r="AP14" i="101" a="1"/>
  <c r="AP14" i="101" s="1"/>
  <c r="AO14" i="101" a="1"/>
  <c r="AO14" i="101" s="1"/>
  <c r="AN14" i="101" a="1"/>
  <c r="AN14" i="101" s="1"/>
  <c r="AM14" i="101" a="1"/>
  <c r="AM14" i="101" s="1"/>
  <c r="AL14" i="101" a="1"/>
  <c r="AL14" i="101" s="1"/>
  <c r="AK14" i="101" a="1"/>
  <c r="AK14" i="101" s="1"/>
  <c r="AJ14" i="101" a="1"/>
  <c r="AJ14" i="101" s="1"/>
  <c r="AI14" i="101" a="1"/>
  <c r="AI14" i="101" s="1"/>
  <c r="AH14" i="101" a="1"/>
  <c r="AH14" i="101" s="1"/>
  <c r="AG14" i="101" a="1"/>
  <c r="AG14" i="101" s="1"/>
  <c r="AF14" i="101" a="1"/>
  <c r="AF14" i="101" s="1"/>
  <c r="AE14" i="101" a="1"/>
  <c r="AE14" i="101" s="1"/>
  <c r="AD14" i="101" a="1"/>
  <c r="AD14" i="101" s="1"/>
  <c r="AC14" i="101" a="1"/>
  <c r="AC14" i="101" s="1"/>
  <c r="AB14" i="101" a="1"/>
  <c r="AB14" i="101" s="1"/>
  <c r="AA14" i="101" a="1"/>
  <c r="AA14" i="101" s="1"/>
  <c r="Z14" i="101" a="1"/>
  <c r="Z14" i="101" s="1"/>
  <c r="Y14" i="101" a="1"/>
  <c r="Y14" i="101" s="1"/>
  <c r="X14" i="101" a="1"/>
  <c r="X14" i="101" s="1"/>
  <c r="W14" i="101" a="1"/>
  <c r="W14" i="101" s="1"/>
  <c r="V14" i="101" a="1"/>
  <c r="V14" i="101" s="1"/>
  <c r="U14" i="101" a="1"/>
  <c r="U14" i="101" s="1"/>
  <c r="T14" i="101" a="1"/>
  <c r="T14" i="101" s="1"/>
  <c r="S14" i="101" a="1"/>
  <c r="S14" i="101" s="1"/>
  <c r="R14" i="101" a="1"/>
  <c r="R14" i="101" s="1"/>
  <c r="Q14" i="101" a="1"/>
  <c r="Q14" i="101" s="1"/>
  <c r="P14" i="101" a="1"/>
  <c r="P14" i="101" s="1"/>
  <c r="O14" i="101" a="1"/>
  <c r="O14" i="101" s="1"/>
  <c r="N14" i="101" a="1"/>
  <c r="N14" i="101" s="1"/>
  <c r="M14" i="101" a="1"/>
  <c r="M14" i="101" s="1"/>
  <c r="L14" i="101" a="1"/>
  <c r="L14" i="101" s="1"/>
  <c r="K14" i="101" a="1"/>
  <c r="K14" i="101" s="1"/>
  <c r="J14" i="101" a="1"/>
  <c r="J14" i="101" s="1"/>
  <c r="I14" i="101" a="1"/>
  <c r="I14" i="101" s="1"/>
  <c r="H14" i="101" a="1"/>
  <c r="H14" i="101" s="1"/>
  <c r="G14" i="101" a="1"/>
  <c r="G14" i="101" s="1"/>
  <c r="F14" i="101" a="1"/>
  <c r="F14" i="101" s="1"/>
  <c r="E14" i="101" a="1"/>
  <c r="E14" i="101" s="1"/>
  <c r="D14" i="101" a="1"/>
  <c r="D14" i="101" s="1"/>
  <c r="BV13" i="101" a="1"/>
  <c r="BV13" i="101" s="1"/>
  <c r="BU13" i="101" a="1"/>
  <c r="BU13" i="101" s="1"/>
  <c r="BT13" i="101" a="1"/>
  <c r="BT13" i="101" s="1"/>
  <c r="BS13" i="101" a="1"/>
  <c r="BS13" i="101" s="1"/>
  <c r="BR13" i="101" a="1"/>
  <c r="BR13" i="101" s="1"/>
  <c r="BQ13" i="101" a="1"/>
  <c r="BQ13" i="101" s="1"/>
  <c r="BP13" i="101" a="1"/>
  <c r="BP13" i="101" s="1"/>
  <c r="BO13" i="101" a="1"/>
  <c r="BO13" i="101" s="1"/>
  <c r="BN13" i="101" a="1"/>
  <c r="BN13" i="101" s="1"/>
  <c r="BM13" i="101" a="1"/>
  <c r="BM13" i="101" s="1"/>
  <c r="BL13" i="101" a="1"/>
  <c r="BL13" i="101" s="1"/>
  <c r="BK13" i="101" a="1"/>
  <c r="BK13" i="101" s="1"/>
  <c r="BJ13" i="101" a="1"/>
  <c r="BJ13" i="101" s="1"/>
  <c r="BI13" i="101" a="1"/>
  <c r="BI13" i="101" s="1"/>
  <c r="BH13" i="101" a="1"/>
  <c r="BH13" i="101" s="1"/>
  <c r="BG13" i="101" a="1"/>
  <c r="BG13" i="101" s="1"/>
  <c r="BF13" i="101" a="1"/>
  <c r="BF13" i="101" s="1"/>
  <c r="BE13" i="101" a="1"/>
  <c r="BE13" i="101" s="1"/>
  <c r="BD13" i="101" a="1"/>
  <c r="BD13" i="101" s="1"/>
  <c r="BC13" i="101" a="1"/>
  <c r="BC13" i="101" s="1"/>
  <c r="BB13" i="101" a="1"/>
  <c r="BB13" i="101" s="1"/>
  <c r="BA13" i="101" a="1"/>
  <c r="BA13" i="101" s="1"/>
  <c r="AZ13" i="101" a="1"/>
  <c r="AZ13" i="101" s="1"/>
  <c r="AY13" i="101" a="1"/>
  <c r="AY13" i="101" s="1"/>
  <c r="AX13" i="101" a="1"/>
  <c r="AX13" i="101" s="1"/>
  <c r="AW13" i="101" a="1"/>
  <c r="AW13" i="101" s="1"/>
  <c r="AV13" i="101" a="1"/>
  <c r="AV13" i="101" s="1"/>
  <c r="AU13" i="101" a="1"/>
  <c r="AU13" i="101" s="1"/>
  <c r="AT13" i="101" a="1"/>
  <c r="AT13" i="101" s="1"/>
  <c r="AS13" i="101" a="1"/>
  <c r="AS13" i="101" s="1"/>
  <c r="AR13" i="101" a="1"/>
  <c r="AR13" i="101" s="1"/>
  <c r="AQ13" i="101" a="1"/>
  <c r="AQ13" i="101" s="1"/>
  <c r="AP13" i="101" a="1"/>
  <c r="AP13" i="101" s="1"/>
  <c r="AO13" i="101" a="1"/>
  <c r="AO13" i="101" s="1"/>
  <c r="AN13" i="101" a="1"/>
  <c r="AN13" i="101" s="1"/>
  <c r="AM13" i="101" a="1"/>
  <c r="AM13" i="101" s="1"/>
  <c r="AL13" i="101" a="1"/>
  <c r="AL13" i="101" s="1"/>
  <c r="AK13" i="101" a="1"/>
  <c r="AK13" i="101" s="1"/>
  <c r="AJ13" i="101" a="1"/>
  <c r="AJ13" i="101" s="1"/>
  <c r="AI13" i="101" a="1"/>
  <c r="AI13" i="101" s="1"/>
  <c r="AH13" i="101" a="1"/>
  <c r="AH13" i="101" s="1"/>
  <c r="AG13" i="101" a="1"/>
  <c r="AG13" i="101" s="1"/>
  <c r="AF13" i="101" a="1"/>
  <c r="AF13" i="101" s="1"/>
  <c r="AE13" i="101" a="1"/>
  <c r="AE13" i="101" s="1"/>
  <c r="AD13" i="101" a="1"/>
  <c r="AD13" i="101" s="1"/>
  <c r="AC13" i="101" a="1"/>
  <c r="AC13" i="101" s="1"/>
  <c r="AB13" i="101" a="1"/>
  <c r="AB13" i="101" s="1"/>
  <c r="AA13" i="101" a="1"/>
  <c r="AA13" i="101" s="1"/>
  <c r="Z13" i="101" a="1"/>
  <c r="Z13" i="101" s="1"/>
  <c r="Y13" i="101" a="1"/>
  <c r="Y13" i="101" s="1"/>
  <c r="X13" i="101" a="1"/>
  <c r="X13" i="101" s="1"/>
  <c r="W13" i="101" a="1"/>
  <c r="W13" i="101" s="1"/>
  <c r="V13" i="101" a="1"/>
  <c r="V13" i="101" s="1"/>
  <c r="U13" i="101" a="1"/>
  <c r="U13" i="101" s="1"/>
  <c r="T13" i="101" a="1"/>
  <c r="T13" i="101" s="1"/>
  <c r="S13" i="101" a="1"/>
  <c r="S13" i="101" s="1"/>
  <c r="R13" i="101" a="1"/>
  <c r="R13" i="101" s="1"/>
  <c r="Q13" i="101" a="1"/>
  <c r="Q13" i="101" s="1"/>
  <c r="P13" i="101" a="1"/>
  <c r="P13" i="101" s="1"/>
  <c r="O13" i="101" a="1"/>
  <c r="O13" i="101" s="1"/>
  <c r="N13" i="101" a="1"/>
  <c r="N13" i="101" s="1"/>
  <c r="M13" i="101" a="1"/>
  <c r="M13" i="101" s="1"/>
  <c r="L13" i="101" a="1"/>
  <c r="L13" i="101" s="1"/>
  <c r="K13" i="101" a="1"/>
  <c r="K13" i="101" s="1"/>
  <c r="J13" i="101" a="1"/>
  <c r="J13" i="101" s="1"/>
  <c r="I13" i="101" a="1"/>
  <c r="I13" i="101" s="1"/>
  <c r="H13" i="101" a="1"/>
  <c r="H13" i="101" s="1"/>
  <c r="G13" i="101" a="1"/>
  <c r="G13" i="101" s="1"/>
  <c r="F13" i="101" a="1"/>
  <c r="F13" i="101" s="1"/>
  <c r="E13" i="101" a="1"/>
  <c r="E13" i="101" s="1"/>
  <c r="D13" i="101" a="1"/>
  <c r="D13" i="101" s="1"/>
  <c r="BV12" i="101" a="1"/>
  <c r="BV12" i="101" s="1"/>
  <c r="BU12" i="101" a="1"/>
  <c r="BU12" i="101" s="1"/>
  <c r="BT12" i="101" a="1"/>
  <c r="BT12" i="101" s="1"/>
  <c r="BS12" i="101" a="1"/>
  <c r="BS12" i="101" s="1"/>
  <c r="BR12" i="101" a="1"/>
  <c r="BR12" i="101" s="1"/>
  <c r="BQ12" i="101" a="1"/>
  <c r="BQ12" i="101" s="1"/>
  <c r="BP12" i="101" a="1"/>
  <c r="BP12" i="101" s="1"/>
  <c r="BO12" i="101" a="1"/>
  <c r="BO12" i="101" s="1"/>
  <c r="BN12" i="101" a="1"/>
  <c r="BN12" i="101" s="1"/>
  <c r="BM12" i="101" a="1"/>
  <c r="BM12" i="101" s="1"/>
  <c r="BL12" i="101" a="1"/>
  <c r="BL12" i="101" s="1"/>
  <c r="BK12" i="101" a="1"/>
  <c r="BK12" i="101" s="1"/>
  <c r="BJ12" i="101" a="1"/>
  <c r="BJ12" i="101" s="1"/>
  <c r="BI12" i="101" a="1"/>
  <c r="BI12" i="101" s="1"/>
  <c r="BH12" i="101" a="1"/>
  <c r="BH12" i="101" s="1"/>
  <c r="BG12" i="101" a="1"/>
  <c r="BG12" i="101" s="1"/>
  <c r="BF12" i="101" a="1"/>
  <c r="BF12" i="101" s="1"/>
  <c r="BE12" i="101" a="1"/>
  <c r="BE12" i="101" s="1"/>
  <c r="BD12" i="101" a="1"/>
  <c r="BD12" i="101" s="1"/>
  <c r="BC12" i="101" a="1"/>
  <c r="BC12" i="101" s="1"/>
  <c r="BB12" i="101" a="1"/>
  <c r="BB12" i="101" s="1"/>
  <c r="BA12" i="101" a="1"/>
  <c r="BA12" i="101" s="1"/>
  <c r="AZ12" i="101" a="1"/>
  <c r="AZ12" i="101" s="1"/>
  <c r="AY12" i="101" a="1"/>
  <c r="AY12" i="101" s="1"/>
  <c r="AX12" i="101" a="1"/>
  <c r="AX12" i="101" s="1"/>
  <c r="AW12" i="101" a="1"/>
  <c r="AW12" i="101" s="1"/>
  <c r="AV12" i="101" a="1"/>
  <c r="AV12" i="101" s="1"/>
  <c r="AU12" i="101" a="1"/>
  <c r="AU12" i="101" s="1"/>
  <c r="AT12" i="101" a="1"/>
  <c r="AT12" i="101" s="1"/>
  <c r="AS12" i="101" a="1"/>
  <c r="AS12" i="101" s="1"/>
  <c r="AR12" i="101" a="1"/>
  <c r="AR12" i="101" s="1"/>
  <c r="AQ12" i="101" a="1"/>
  <c r="AQ12" i="101" s="1"/>
  <c r="AP12" i="101" a="1"/>
  <c r="AP12" i="101" s="1"/>
  <c r="AO12" i="101" a="1"/>
  <c r="AO12" i="101" s="1"/>
  <c r="AN12" i="101" a="1"/>
  <c r="AN12" i="101" s="1"/>
  <c r="AM12" i="101" a="1"/>
  <c r="AM12" i="101" s="1"/>
  <c r="AL12" i="101" a="1"/>
  <c r="AL12" i="101" s="1"/>
  <c r="AK12" i="101" a="1"/>
  <c r="AK12" i="101" s="1"/>
  <c r="AJ12" i="101" a="1"/>
  <c r="AJ12" i="101" s="1"/>
  <c r="AI12" i="101" a="1"/>
  <c r="AI12" i="101" s="1"/>
  <c r="AH12" i="101" a="1"/>
  <c r="AH12" i="101" s="1"/>
  <c r="AG12" i="101" a="1"/>
  <c r="AG12" i="101" s="1"/>
  <c r="AF12" i="101" a="1"/>
  <c r="AF12" i="101" s="1"/>
  <c r="AE12" i="101" a="1"/>
  <c r="AE12" i="101" s="1"/>
  <c r="AD12" i="101" a="1"/>
  <c r="AD12" i="101" s="1"/>
  <c r="AC12" i="101" a="1"/>
  <c r="AC12" i="101" s="1"/>
  <c r="AB12" i="101" a="1"/>
  <c r="AB12" i="101" s="1"/>
  <c r="AA12" i="101" a="1"/>
  <c r="AA12" i="101" s="1"/>
  <c r="Z12" i="101" a="1"/>
  <c r="Z12" i="101" s="1"/>
  <c r="Y12" i="101" a="1"/>
  <c r="Y12" i="101" s="1"/>
  <c r="X12" i="101" a="1"/>
  <c r="X12" i="101" s="1"/>
  <c r="W12" i="101" a="1"/>
  <c r="W12" i="101" s="1"/>
  <c r="V12" i="101" a="1"/>
  <c r="V12" i="101" s="1"/>
  <c r="U12" i="101" a="1"/>
  <c r="U12" i="101" s="1"/>
  <c r="T12" i="101" a="1"/>
  <c r="T12" i="101" s="1"/>
  <c r="S12" i="101" a="1"/>
  <c r="S12" i="101" s="1"/>
  <c r="R12" i="101" a="1"/>
  <c r="R12" i="101" s="1"/>
  <c r="Q12" i="101" a="1"/>
  <c r="Q12" i="101" s="1"/>
  <c r="P12" i="101" a="1"/>
  <c r="P12" i="101" s="1"/>
  <c r="O12" i="101" a="1"/>
  <c r="O12" i="101" s="1"/>
  <c r="N12" i="101" a="1"/>
  <c r="N12" i="101" s="1"/>
  <c r="M12" i="101" a="1"/>
  <c r="M12" i="101" s="1"/>
  <c r="L12" i="101" a="1"/>
  <c r="L12" i="101" s="1"/>
  <c r="K12" i="101" a="1"/>
  <c r="K12" i="101" s="1"/>
  <c r="J12" i="101" a="1"/>
  <c r="J12" i="101" s="1"/>
  <c r="I12" i="101" a="1"/>
  <c r="I12" i="101" s="1"/>
  <c r="H12" i="101" a="1"/>
  <c r="H12" i="101" s="1"/>
  <c r="G12" i="101" a="1"/>
  <c r="G12" i="101" s="1"/>
  <c r="F12" i="101" a="1"/>
  <c r="F12" i="101" s="1"/>
  <c r="E12" i="101" a="1"/>
  <c r="E12" i="101" s="1"/>
  <c r="D12" i="101" a="1"/>
  <c r="D12" i="101" s="1"/>
  <c r="BV11" i="101" a="1"/>
  <c r="BV11" i="101" s="1"/>
  <c r="BU11" i="101" a="1"/>
  <c r="BU11" i="101" s="1"/>
  <c r="BT11" i="101" a="1"/>
  <c r="BT11" i="101" s="1"/>
  <c r="BS11" i="101" a="1"/>
  <c r="BS11" i="101" s="1"/>
  <c r="BR11" i="101" a="1"/>
  <c r="BR11" i="101" s="1"/>
  <c r="BQ11" i="101" a="1"/>
  <c r="BQ11" i="101" s="1"/>
  <c r="BP11" i="101" a="1"/>
  <c r="BP11" i="101" s="1"/>
  <c r="BO11" i="101" a="1"/>
  <c r="BO11" i="101" s="1"/>
  <c r="BN11" i="101" a="1"/>
  <c r="BN11" i="101" s="1"/>
  <c r="BM11" i="101" a="1"/>
  <c r="BM11" i="101" s="1"/>
  <c r="BL11" i="101" a="1"/>
  <c r="BL11" i="101" s="1"/>
  <c r="BK11" i="101" a="1"/>
  <c r="BK11" i="101" s="1"/>
  <c r="BJ11" i="101" a="1"/>
  <c r="BJ11" i="101" s="1"/>
  <c r="BI11" i="101" a="1"/>
  <c r="BI11" i="101" s="1"/>
  <c r="BH11" i="101" a="1"/>
  <c r="BH11" i="101" s="1"/>
  <c r="BG11" i="101" a="1"/>
  <c r="BG11" i="101" s="1"/>
  <c r="BF11" i="101" a="1"/>
  <c r="BF11" i="101" s="1"/>
  <c r="BE11" i="101" a="1"/>
  <c r="BE11" i="101" s="1"/>
  <c r="BD11" i="101" a="1"/>
  <c r="BD11" i="101" s="1"/>
  <c r="BC11" i="101" a="1"/>
  <c r="BC11" i="101" s="1"/>
  <c r="BB11" i="101" a="1"/>
  <c r="BB11" i="101" s="1"/>
  <c r="BA11" i="101" a="1"/>
  <c r="BA11" i="101" s="1"/>
  <c r="AZ11" i="101" a="1"/>
  <c r="AZ11" i="101" s="1"/>
  <c r="AY11" i="101" a="1"/>
  <c r="AY11" i="101" s="1"/>
  <c r="AX11" i="101" a="1"/>
  <c r="AX11" i="101" s="1"/>
  <c r="AW11" i="101" a="1"/>
  <c r="AW11" i="101" s="1"/>
  <c r="AV11" i="101" a="1"/>
  <c r="AV11" i="101" s="1"/>
  <c r="AU11" i="101" a="1"/>
  <c r="AU11" i="101" s="1"/>
  <c r="AT11" i="101" a="1"/>
  <c r="AT11" i="101" s="1"/>
  <c r="AS11" i="101" a="1"/>
  <c r="AS11" i="101" s="1"/>
  <c r="AR11" i="101" a="1"/>
  <c r="AR11" i="101" s="1"/>
  <c r="AQ11" i="101" a="1"/>
  <c r="AQ11" i="101" s="1"/>
  <c r="AP11" i="101" a="1"/>
  <c r="AP11" i="101" s="1"/>
  <c r="AO11" i="101" a="1"/>
  <c r="AO11" i="101" s="1"/>
  <c r="AN11" i="101" a="1"/>
  <c r="AN11" i="101" s="1"/>
  <c r="AM11" i="101" a="1"/>
  <c r="AM11" i="101" s="1"/>
  <c r="AL11" i="101" a="1"/>
  <c r="AL11" i="101" s="1"/>
  <c r="AK11" i="101" a="1"/>
  <c r="AK11" i="101" s="1"/>
  <c r="AJ11" i="101" a="1"/>
  <c r="AJ11" i="101" s="1"/>
  <c r="AI11" i="101" a="1"/>
  <c r="AI11" i="101" s="1"/>
  <c r="AH11" i="101" a="1"/>
  <c r="AH11" i="101" s="1"/>
  <c r="AG11" i="101" a="1"/>
  <c r="AG11" i="101" s="1"/>
  <c r="AF11" i="101" a="1"/>
  <c r="AF11" i="101" s="1"/>
  <c r="AE11" i="101" a="1"/>
  <c r="AE11" i="101" s="1"/>
  <c r="AD11" i="101" a="1"/>
  <c r="AD11" i="101" s="1"/>
  <c r="AC11" i="101" a="1"/>
  <c r="AC11" i="101" s="1"/>
  <c r="AB11" i="101" a="1"/>
  <c r="AB11" i="101" s="1"/>
  <c r="AA11" i="101" a="1"/>
  <c r="AA11" i="101" s="1"/>
  <c r="Z11" i="101" a="1"/>
  <c r="Z11" i="101" s="1"/>
  <c r="Y11" i="101" a="1"/>
  <c r="Y11" i="101" s="1"/>
  <c r="X11" i="101" a="1"/>
  <c r="X11" i="101" s="1"/>
  <c r="W11" i="101" a="1"/>
  <c r="W11" i="101" s="1"/>
  <c r="V11" i="101" a="1"/>
  <c r="V11" i="101" s="1"/>
  <c r="U11" i="101" a="1"/>
  <c r="U11" i="101" s="1"/>
  <c r="T11" i="101" a="1"/>
  <c r="T11" i="101" s="1"/>
  <c r="S11" i="101" a="1"/>
  <c r="S11" i="101" s="1"/>
  <c r="R11" i="101" a="1"/>
  <c r="R11" i="101" s="1"/>
  <c r="Q11" i="101" a="1"/>
  <c r="Q11" i="101" s="1"/>
  <c r="P11" i="101" a="1"/>
  <c r="P11" i="101" s="1"/>
  <c r="O11" i="101" a="1"/>
  <c r="O11" i="101" s="1"/>
  <c r="N11" i="101" a="1"/>
  <c r="N11" i="101" s="1"/>
  <c r="M11" i="101" a="1"/>
  <c r="M11" i="101" s="1"/>
  <c r="L11" i="101" a="1"/>
  <c r="L11" i="101" s="1"/>
  <c r="K11" i="101" a="1"/>
  <c r="K11" i="101" s="1"/>
  <c r="J11" i="101" a="1"/>
  <c r="J11" i="101" s="1"/>
  <c r="I11" i="101" a="1"/>
  <c r="I11" i="101" s="1"/>
  <c r="H11" i="101" a="1"/>
  <c r="H11" i="101" s="1"/>
  <c r="G11" i="101" a="1"/>
  <c r="G11" i="101" s="1"/>
  <c r="F11" i="101" a="1"/>
  <c r="F11" i="101" s="1"/>
  <c r="E11" i="101" a="1"/>
  <c r="E11" i="101" s="1"/>
  <c r="D11" i="101" a="1"/>
  <c r="D11" i="101" s="1"/>
  <c r="BV10" i="101" a="1"/>
  <c r="BV10" i="101" s="1"/>
  <c r="BU10" i="101" a="1"/>
  <c r="BU10" i="101" s="1"/>
  <c r="BT10" i="101" a="1"/>
  <c r="BT10" i="101" s="1"/>
  <c r="BS10" i="101" a="1"/>
  <c r="BS10" i="101" s="1"/>
  <c r="BR10" i="101" a="1"/>
  <c r="BR10" i="101" s="1"/>
  <c r="BQ10" i="101" a="1"/>
  <c r="BQ10" i="101" s="1"/>
  <c r="BP10" i="101" a="1"/>
  <c r="BP10" i="101" s="1"/>
  <c r="BO10" i="101" a="1"/>
  <c r="BO10" i="101" s="1"/>
  <c r="BN10" i="101" a="1"/>
  <c r="BN10" i="101" s="1"/>
  <c r="BM10" i="101" a="1"/>
  <c r="BM10" i="101" s="1"/>
  <c r="BL10" i="101" a="1"/>
  <c r="BL10" i="101" s="1"/>
  <c r="BK10" i="101" a="1"/>
  <c r="BK10" i="101" s="1"/>
  <c r="BJ10" i="101" a="1"/>
  <c r="BJ10" i="101" s="1"/>
  <c r="BI10" i="101" a="1"/>
  <c r="BI10" i="101" s="1"/>
  <c r="BH10" i="101" a="1"/>
  <c r="BH10" i="101" s="1"/>
  <c r="BG10" i="101" a="1"/>
  <c r="BG10" i="101" s="1"/>
  <c r="BF10" i="101" a="1"/>
  <c r="BF10" i="101" s="1"/>
  <c r="BE10" i="101" a="1"/>
  <c r="BE10" i="101" s="1"/>
  <c r="BD10" i="101" a="1"/>
  <c r="BD10" i="101" s="1"/>
  <c r="BC10" i="101" a="1"/>
  <c r="BC10" i="101" s="1"/>
  <c r="BB10" i="101" a="1"/>
  <c r="BB10" i="101" s="1"/>
  <c r="BA10" i="101" a="1"/>
  <c r="BA10" i="101" s="1"/>
  <c r="AZ10" i="101" a="1"/>
  <c r="AZ10" i="101" s="1"/>
  <c r="AY10" i="101" a="1"/>
  <c r="AY10" i="101" s="1"/>
  <c r="AX10" i="101" a="1"/>
  <c r="AX10" i="101" s="1"/>
  <c r="AW10" i="101" a="1"/>
  <c r="AW10" i="101" s="1"/>
  <c r="AV10" i="101" a="1"/>
  <c r="AV10" i="101" s="1"/>
  <c r="AU10" i="101" a="1"/>
  <c r="AU10" i="101" s="1"/>
  <c r="AT10" i="101" a="1"/>
  <c r="AT10" i="101" s="1"/>
  <c r="AS10" i="101" a="1"/>
  <c r="AS10" i="101" s="1"/>
  <c r="AR10" i="101" a="1"/>
  <c r="AR10" i="101" s="1"/>
  <c r="AQ10" i="101" a="1"/>
  <c r="AQ10" i="101" s="1"/>
  <c r="AP10" i="101" a="1"/>
  <c r="AP10" i="101" s="1"/>
  <c r="AO10" i="101" a="1"/>
  <c r="AO10" i="101" s="1"/>
  <c r="AN10" i="101" a="1"/>
  <c r="AN10" i="101" s="1"/>
  <c r="AM10" i="101" a="1"/>
  <c r="AM10" i="101" s="1"/>
  <c r="AL10" i="101" a="1"/>
  <c r="AL10" i="101" s="1"/>
  <c r="AK10" i="101" a="1"/>
  <c r="AK10" i="101" s="1"/>
  <c r="AJ10" i="101" a="1"/>
  <c r="AJ10" i="101" s="1"/>
  <c r="AI10" i="101" a="1"/>
  <c r="AI10" i="101" s="1"/>
  <c r="AH10" i="101" a="1"/>
  <c r="AH10" i="101" s="1"/>
  <c r="AG10" i="101" a="1"/>
  <c r="AG10" i="101" s="1"/>
  <c r="AF10" i="101" a="1"/>
  <c r="AF10" i="101" s="1"/>
  <c r="AE10" i="101" a="1"/>
  <c r="AE10" i="101" s="1"/>
  <c r="AD10" i="101" a="1"/>
  <c r="AD10" i="101" s="1"/>
  <c r="AC10" i="101" a="1"/>
  <c r="AC10" i="101" s="1"/>
  <c r="AB10" i="101" a="1"/>
  <c r="AB10" i="101" s="1"/>
  <c r="AA10" i="101" a="1"/>
  <c r="AA10" i="101" s="1"/>
  <c r="Z10" i="101" a="1"/>
  <c r="Z10" i="101" s="1"/>
  <c r="Y10" i="101" a="1"/>
  <c r="Y10" i="101" s="1"/>
  <c r="X10" i="101" a="1"/>
  <c r="X10" i="101" s="1"/>
  <c r="W10" i="101" a="1"/>
  <c r="W10" i="101" s="1"/>
  <c r="V10" i="101" a="1"/>
  <c r="V10" i="101" s="1"/>
  <c r="U10" i="101" a="1"/>
  <c r="U10" i="101" s="1"/>
  <c r="T10" i="101" a="1"/>
  <c r="T10" i="101" s="1"/>
  <c r="S10" i="101" a="1"/>
  <c r="S10" i="101" s="1"/>
  <c r="R10" i="101" a="1"/>
  <c r="R10" i="101" s="1"/>
  <c r="Q10" i="101" a="1"/>
  <c r="Q10" i="101" s="1"/>
  <c r="P10" i="101" a="1"/>
  <c r="P10" i="101" s="1"/>
  <c r="O10" i="101" a="1"/>
  <c r="O10" i="101" s="1"/>
  <c r="N10" i="101" a="1"/>
  <c r="N10" i="101" s="1"/>
  <c r="M10" i="101" a="1"/>
  <c r="M10" i="101" s="1"/>
  <c r="L10" i="101" a="1"/>
  <c r="L10" i="101" s="1"/>
  <c r="K10" i="101" a="1"/>
  <c r="K10" i="101" s="1"/>
  <c r="J10" i="101" a="1"/>
  <c r="J10" i="101" s="1"/>
  <c r="I10" i="101" a="1"/>
  <c r="I10" i="101" s="1"/>
  <c r="H10" i="101" a="1"/>
  <c r="H10" i="101" s="1"/>
  <c r="G10" i="101" a="1"/>
  <c r="G10" i="101" s="1"/>
  <c r="F10" i="101" a="1"/>
  <c r="F10" i="101" s="1"/>
  <c r="E10" i="101" a="1"/>
  <c r="E10" i="101" s="1"/>
  <c r="D10" i="101" a="1"/>
  <c r="D10" i="101" s="1"/>
  <c r="BV9" i="101" a="1"/>
  <c r="BV9" i="101" s="1"/>
  <c r="BU9" i="101" a="1"/>
  <c r="BU9" i="101" s="1"/>
  <c r="BT9" i="101" a="1"/>
  <c r="BT9" i="101" s="1"/>
  <c r="BS9" i="101" a="1"/>
  <c r="BS9" i="101" s="1"/>
  <c r="BR9" i="101" a="1"/>
  <c r="BR9" i="101" s="1"/>
  <c r="BQ9" i="101" a="1"/>
  <c r="BQ9" i="101" s="1"/>
  <c r="BP9" i="101" a="1"/>
  <c r="BP9" i="101" s="1"/>
  <c r="BO9" i="101" a="1"/>
  <c r="BO9" i="101" s="1"/>
  <c r="BN9" i="101" a="1"/>
  <c r="BN9" i="101" s="1"/>
  <c r="BM9" i="101" a="1"/>
  <c r="BM9" i="101" s="1"/>
  <c r="BL9" i="101" a="1"/>
  <c r="BL9" i="101" s="1"/>
  <c r="BK9" i="101" a="1"/>
  <c r="BK9" i="101" s="1"/>
  <c r="BJ9" i="101" a="1"/>
  <c r="BJ9" i="101" s="1"/>
  <c r="BI9" i="101" a="1"/>
  <c r="BI9" i="101" s="1"/>
  <c r="BH9" i="101" a="1"/>
  <c r="BH9" i="101" s="1"/>
  <c r="BG9" i="101" a="1"/>
  <c r="BG9" i="101" s="1"/>
  <c r="BF9" i="101" a="1"/>
  <c r="BF9" i="101" s="1"/>
  <c r="BE9" i="101" a="1"/>
  <c r="BE9" i="101" s="1"/>
  <c r="BD9" i="101" a="1"/>
  <c r="BD9" i="101" s="1"/>
  <c r="BC9" i="101" a="1"/>
  <c r="BC9" i="101" s="1"/>
  <c r="BB9" i="101" a="1"/>
  <c r="BB9" i="101" s="1"/>
  <c r="BA9" i="101" a="1"/>
  <c r="BA9" i="101" s="1"/>
  <c r="AZ9" i="101" a="1"/>
  <c r="AZ9" i="101" s="1"/>
  <c r="AY9" i="101" a="1"/>
  <c r="AY9" i="101" s="1"/>
  <c r="AX9" i="101" a="1"/>
  <c r="AX9" i="101" s="1"/>
  <c r="AW9" i="101" a="1"/>
  <c r="AW9" i="101" s="1"/>
  <c r="AV9" i="101" a="1"/>
  <c r="AV9" i="101" s="1"/>
  <c r="AU9" i="101" a="1"/>
  <c r="AU9" i="101" s="1"/>
  <c r="AT9" i="101" a="1"/>
  <c r="AT9" i="101" s="1"/>
  <c r="AS9" i="101" a="1"/>
  <c r="AS9" i="101" s="1"/>
  <c r="AR9" i="101" a="1"/>
  <c r="AR9" i="101" s="1"/>
  <c r="AQ9" i="101" a="1"/>
  <c r="AQ9" i="101" s="1"/>
  <c r="AP9" i="101" a="1"/>
  <c r="AP9" i="101" s="1"/>
  <c r="AO9" i="101" a="1"/>
  <c r="AO9" i="101" s="1"/>
  <c r="AN9" i="101" a="1"/>
  <c r="AN9" i="101" s="1"/>
  <c r="AM9" i="101" a="1"/>
  <c r="AM9" i="101" s="1"/>
  <c r="AL9" i="101" a="1"/>
  <c r="AL9" i="101" s="1"/>
  <c r="AK9" i="101" a="1"/>
  <c r="AK9" i="101" s="1"/>
  <c r="AJ9" i="101" a="1"/>
  <c r="AJ9" i="101" s="1"/>
  <c r="AI9" i="101" a="1"/>
  <c r="AI9" i="101" s="1"/>
  <c r="AH9" i="101" a="1"/>
  <c r="AH9" i="101" s="1"/>
  <c r="AG9" i="101" a="1"/>
  <c r="AG9" i="101" s="1"/>
  <c r="AF9" i="101" a="1"/>
  <c r="AF9" i="101" s="1"/>
  <c r="AE9" i="101" a="1"/>
  <c r="AE9" i="101" s="1"/>
  <c r="AD9" i="101" a="1"/>
  <c r="AD9" i="101" s="1"/>
  <c r="AC9" i="101" a="1"/>
  <c r="AC9" i="101" s="1"/>
  <c r="AB9" i="101" a="1"/>
  <c r="AB9" i="101" s="1"/>
  <c r="AA9" i="101" a="1"/>
  <c r="AA9" i="101" s="1"/>
  <c r="Z9" i="101" a="1"/>
  <c r="Z9" i="101" s="1"/>
  <c r="Y9" i="101" a="1"/>
  <c r="Y9" i="101" s="1"/>
  <c r="X9" i="101" a="1"/>
  <c r="X9" i="101" s="1"/>
  <c r="W9" i="101" a="1"/>
  <c r="W9" i="101" s="1"/>
  <c r="V9" i="101" a="1"/>
  <c r="V9" i="101" s="1"/>
  <c r="U9" i="101" a="1"/>
  <c r="U9" i="101" s="1"/>
  <c r="T9" i="101" a="1"/>
  <c r="T9" i="101" s="1"/>
  <c r="S9" i="101" a="1"/>
  <c r="S9" i="101" s="1"/>
  <c r="R9" i="101" a="1"/>
  <c r="R9" i="101" s="1"/>
  <c r="Q9" i="101" a="1"/>
  <c r="Q9" i="101" s="1"/>
  <c r="P9" i="101" a="1"/>
  <c r="P9" i="101" s="1"/>
  <c r="O9" i="101" a="1"/>
  <c r="O9" i="101" s="1"/>
  <c r="N9" i="101" a="1"/>
  <c r="N9" i="101" s="1"/>
  <c r="M9" i="101" a="1"/>
  <c r="M9" i="101" s="1"/>
  <c r="L9" i="101" a="1"/>
  <c r="L9" i="101" s="1"/>
  <c r="K9" i="101" a="1"/>
  <c r="K9" i="101" s="1"/>
  <c r="J9" i="101" a="1"/>
  <c r="J9" i="101" s="1"/>
  <c r="I9" i="101" a="1"/>
  <c r="I9" i="101" s="1"/>
  <c r="H9" i="101" a="1"/>
  <c r="H9" i="101" s="1"/>
  <c r="G9" i="101" a="1"/>
  <c r="G9" i="101" s="1"/>
  <c r="F9" i="101" a="1"/>
  <c r="F9" i="101" s="1"/>
  <c r="E9" i="101" a="1"/>
  <c r="E9" i="101" s="1"/>
  <c r="D9" i="101" a="1"/>
  <c r="D9" i="101" s="1"/>
  <c r="BV8" i="101" a="1"/>
  <c r="BV8" i="101" s="1"/>
  <c r="BU8" i="101" a="1"/>
  <c r="BU8" i="101" s="1"/>
  <c r="BT8" i="101" a="1"/>
  <c r="BT8" i="101" s="1"/>
  <c r="BS8" i="101" a="1"/>
  <c r="BS8" i="101" s="1"/>
  <c r="BR8" i="101" a="1"/>
  <c r="BR8" i="101" s="1"/>
  <c r="BQ8" i="101" a="1"/>
  <c r="BQ8" i="101" s="1"/>
  <c r="BP8" i="101" a="1"/>
  <c r="BP8" i="101" s="1"/>
  <c r="BO8" i="101" a="1"/>
  <c r="BO8" i="101" s="1"/>
  <c r="BN8" i="101" a="1"/>
  <c r="BN8" i="101" s="1"/>
  <c r="BM8" i="101" a="1"/>
  <c r="BM8" i="101" s="1"/>
  <c r="BL8" i="101" a="1"/>
  <c r="BL8" i="101" s="1"/>
  <c r="BK8" i="101" a="1"/>
  <c r="BK8" i="101" s="1"/>
  <c r="BJ8" i="101" a="1"/>
  <c r="BJ8" i="101" s="1"/>
  <c r="BI8" i="101" a="1"/>
  <c r="BI8" i="101" s="1"/>
  <c r="BH8" i="101" a="1"/>
  <c r="BH8" i="101" s="1"/>
  <c r="BG8" i="101" a="1"/>
  <c r="BG8" i="101" s="1"/>
  <c r="BF8" i="101" a="1"/>
  <c r="BF8" i="101" s="1"/>
  <c r="BE8" i="101" a="1"/>
  <c r="BE8" i="101" s="1"/>
  <c r="BD8" i="101" a="1"/>
  <c r="BD8" i="101" s="1"/>
  <c r="BC8" i="101" a="1"/>
  <c r="BC8" i="101" s="1"/>
  <c r="BB8" i="101" a="1"/>
  <c r="BB8" i="101" s="1"/>
  <c r="BA8" i="101" a="1"/>
  <c r="BA8" i="101" s="1"/>
  <c r="AZ8" i="101" a="1"/>
  <c r="AZ8" i="101" s="1"/>
  <c r="AY8" i="101" a="1"/>
  <c r="AY8" i="101" s="1"/>
  <c r="AX8" i="101" a="1"/>
  <c r="AX8" i="101" s="1"/>
  <c r="AW8" i="101" a="1"/>
  <c r="AW8" i="101" s="1"/>
  <c r="AV8" i="101" a="1"/>
  <c r="AV8" i="101" s="1"/>
  <c r="AU8" i="101" a="1"/>
  <c r="AU8" i="101" s="1"/>
  <c r="AT8" i="101" a="1"/>
  <c r="AT8" i="101" s="1"/>
  <c r="AS8" i="101" a="1"/>
  <c r="AS8" i="101" s="1"/>
  <c r="AR8" i="101" a="1"/>
  <c r="AR8" i="101" s="1"/>
  <c r="AQ8" i="101" a="1"/>
  <c r="AQ8" i="101" s="1"/>
  <c r="AP8" i="101" a="1"/>
  <c r="AP8" i="101" s="1"/>
  <c r="AO8" i="101" a="1"/>
  <c r="AO8" i="101" s="1"/>
  <c r="AN8" i="101" a="1"/>
  <c r="AN8" i="101" s="1"/>
  <c r="AM8" i="101" a="1"/>
  <c r="AM8" i="101" s="1"/>
  <c r="AL8" i="101" a="1"/>
  <c r="AL8" i="101" s="1"/>
  <c r="AK8" i="101" a="1"/>
  <c r="AK8" i="101" s="1"/>
  <c r="AJ8" i="101" a="1"/>
  <c r="AJ8" i="101" s="1"/>
  <c r="AI8" i="101" a="1"/>
  <c r="AI8" i="101" s="1"/>
  <c r="AH8" i="101" a="1"/>
  <c r="AH8" i="101" s="1"/>
  <c r="AG8" i="101" a="1"/>
  <c r="AG8" i="101" s="1"/>
  <c r="AF8" i="101" a="1"/>
  <c r="AF8" i="101" s="1"/>
  <c r="AE8" i="101" a="1"/>
  <c r="AE8" i="101" s="1"/>
  <c r="AD8" i="101" a="1"/>
  <c r="AD8" i="101" s="1"/>
  <c r="AC8" i="101" a="1"/>
  <c r="AC8" i="101" s="1"/>
  <c r="AB8" i="101" a="1"/>
  <c r="AB8" i="101" s="1"/>
  <c r="AA8" i="101" a="1"/>
  <c r="AA8" i="101" s="1"/>
  <c r="Z8" i="101" a="1"/>
  <c r="Z8" i="101" s="1"/>
  <c r="Y8" i="101" a="1"/>
  <c r="Y8" i="101" s="1"/>
  <c r="X8" i="101" a="1"/>
  <c r="X8" i="101" s="1"/>
  <c r="W8" i="101" a="1"/>
  <c r="W8" i="101" s="1"/>
  <c r="V8" i="101" a="1"/>
  <c r="V8" i="101" s="1"/>
  <c r="U8" i="101" a="1"/>
  <c r="U8" i="101" s="1"/>
  <c r="T8" i="101" a="1"/>
  <c r="T8" i="101" s="1"/>
  <c r="S8" i="101" a="1"/>
  <c r="S8" i="101" s="1"/>
  <c r="R8" i="101" a="1"/>
  <c r="R8" i="101" s="1"/>
  <c r="Q8" i="101" a="1"/>
  <c r="Q8" i="101" s="1"/>
  <c r="P8" i="101" a="1"/>
  <c r="P8" i="101" s="1"/>
  <c r="O8" i="101" a="1"/>
  <c r="O8" i="101" s="1"/>
  <c r="N8" i="101" a="1"/>
  <c r="N8" i="101" s="1"/>
  <c r="M8" i="101" a="1"/>
  <c r="M8" i="101" s="1"/>
  <c r="L8" i="101" a="1"/>
  <c r="L8" i="101" s="1"/>
  <c r="K8" i="101" a="1"/>
  <c r="K8" i="101" s="1"/>
  <c r="J8" i="101" a="1"/>
  <c r="J8" i="101" s="1"/>
  <c r="I8" i="101" a="1"/>
  <c r="I8" i="101" s="1"/>
  <c r="H8" i="101" a="1"/>
  <c r="H8" i="101" s="1"/>
  <c r="G8" i="101" a="1"/>
  <c r="G8" i="101" s="1"/>
  <c r="F8" i="101" a="1"/>
  <c r="F8" i="101" s="1"/>
  <c r="E8" i="101" a="1"/>
  <c r="E8" i="101" s="1"/>
  <c r="D8" i="101" a="1"/>
  <c r="D8" i="101" s="1"/>
  <c r="BV7" i="101" a="1"/>
  <c r="BV7" i="101" s="1"/>
  <c r="BU7" i="101" a="1"/>
  <c r="BU7" i="101" s="1"/>
  <c r="BT7" i="101" a="1"/>
  <c r="BT7" i="101" s="1"/>
  <c r="BS7" i="101" a="1"/>
  <c r="BS7" i="101" s="1"/>
  <c r="BR7" i="101" a="1"/>
  <c r="BR7" i="101" s="1"/>
  <c r="BQ7" i="101" a="1"/>
  <c r="BQ7" i="101" s="1"/>
  <c r="BP7" i="101" a="1"/>
  <c r="BP7" i="101" s="1"/>
  <c r="BO7" i="101" a="1"/>
  <c r="BO7" i="101" s="1"/>
  <c r="BN7" i="101" a="1"/>
  <c r="BN7" i="101" s="1"/>
  <c r="BM7" i="101" a="1"/>
  <c r="BM7" i="101" s="1"/>
  <c r="BL7" i="101" a="1"/>
  <c r="BL7" i="101" s="1"/>
  <c r="BK7" i="101" a="1"/>
  <c r="BK7" i="101" s="1"/>
  <c r="BJ7" i="101" a="1"/>
  <c r="BJ7" i="101" s="1"/>
  <c r="BI7" i="101" a="1"/>
  <c r="BI7" i="101" s="1"/>
  <c r="BH7" i="101" a="1"/>
  <c r="BH7" i="101" s="1"/>
  <c r="BG7" i="101" a="1"/>
  <c r="BG7" i="101" s="1"/>
  <c r="BF7" i="101" a="1"/>
  <c r="BF7" i="101" s="1"/>
  <c r="BE7" i="101" a="1"/>
  <c r="BE7" i="101" s="1"/>
  <c r="BD7" i="101" a="1"/>
  <c r="BD7" i="101" s="1"/>
  <c r="BC7" i="101" a="1"/>
  <c r="BC7" i="101" s="1"/>
  <c r="BB7" i="101" a="1"/>
  <c r="BB7" i="101" s="1"/>
  <c r="BA7" i="101" a="1"/>
  <c r="BA7" i="101" s="1"/>
  <c r="AZ7" i="101" a="1"/>
  <c r="AZ7" i="101" s="1"/>
  <c r="AY7" i="101" a="1"/>
  <c r="AY7" i="101" s="1"/>
  <c r="AX7" i="101" a="1"/>
  <c r="AX7" i="101" s="1"/>
  <c r="AW7" i="101" a="1"/>
  <c r="AW7" i="101" s="1"/>
  <c r="AV7" i="101" a="1"/>
  <c r="AV7" i="101" s="1"/>
  <c r="AU7" i="101" a="1"/>
  <c r="AU7" i="101" s="1"/>
  <c r="AT7" i="101" a="1"/>
  <c r="AT7" i="101" s="1"/>
  <c r="AS7" i="101" a="1"/>
  <c r="AS7" i="101" s="1"/>
  <c r="AR7" i="101" a="1"/>
  <c r="AR7" i="101" s="1"/>
  <c r="AQ7" i="101" a="1"/>
  <c r="AQ7" i="101" s="1"/>
  <c r="AP7" i="101" a="1"/>
  <c r="AP7" i="101" s="1"/>
  <c r="AO7" i="101" a="1"/>
  <c r="AO7" i="101" s="1"/>
  <c r="AN7" i="101" a="1"/>
  <c r="AN7" i="101" s="1"/>
  <c r="AM7" i="101" a="1"/>
  <c r="AM7" i="101" s="1"/>
  <c r="AL7" i="101" a="1"/>
  <c r="AL7" i="101" s="1"/>
  <c r="AK7" i="101" a="1"/>
  <c r="AK7" i="101" s="1"/>
  <c r="AJ7" i="101" a="1"/>
  <c r="AJ7" i="101" s="1"/>
  <c r="AI7" i="101" a="1"/>
  <c r="AI7" i="101" s="1"/>
  <c r="AH7" i="101" a="1"/>
  <c r="AH7" i="101" s="1"/>
  <c r="AG7" i="101" a="1"/>
  <c r="AG7" i="101" s="1"/>
  <c r="AF7" i="101" a="1"/>
  <c r="AF7" i="101" s="1"/>
  <c r="AE7" i="101" a="1"/>
  <c r="AE7" i="101" s="1"/>
  <c r="AD7" i="101" a="1"/>
  <c r="AD7" i="101" s="1"/>
  <c r="AC7" i="101" a="1"/>
  <c r="AC7" i="101" s="1"/>
  <c r="AB7" i="101" a="1"/>
  <c r="AB7" i="101" s="1"/>
  <c r="AA7" i="101" a="1"/>
  <c r="AA7" i="101" s="1"/>
  <c r="Z7" i="101" a="1"/>
  <c r="Z7" i="101" s="1"/>
  <c r="Y7" i="101" a="1"/>
  <c r="Y7" i="101" s="1"/>
  <c r="X7" i="101" a="1"/>
  <c r="X7" i="101" s="1"/>
  <c r="W7" i="101" a="1"/>
  <c r="W7" i="101" s="1"/>
  <c r="V7" i="101" a="1"/>
  <c r="V7" i="101" s="1"/>
  <c r="U7" i="101" a="1"/>
  <c r="U7" i="101" s="1"/>
  <c r="T7" i="101" a="1"/>
  <c r="T7" i="101" s="1"/>
  <c r="S7" i="101" a="1"/>
  <c r="S7" i="101" s="1"/>
  <c r="R7" i="101" a="1"/>
  <c r="R7" i="101" s="1"/>
  <c r="Q7" i="101" a="1"/>
  <c r="Q7" i="101" s="1"/>
  <c r="P7" i="101" a="1"/>
  <c r="P7" i="101" s="1"/>
  <c r="O7" i="101" a="1"/>
  <c r="O7" i="101" s="1"/>
  <c r="N7" i="101" a="1"/>
  <c r="N7" i="101" s="1"/>
  <c r="M7" i="101" a="1"/>
  <c r="M7" i="101" s="1"/>
  <c r="L7" i="101" a="1"/>
  <c r="L7" i="101" s="1"/>
  <c r="K7" i="101" a="1"/>
  <c r="K7" i="101" s="1"/>
  <c r="J7" i="101" a="1"/>
  <c r="J7" i="101" s="1"/>
  <c r="I7" i="101" a="1"/>
  <c r="I7" i="101" s="1"/>
  <c r="H7" i="101" a="1"/>
  <c r="H7" i="101" s="1"/>
  <c r="G7" i="101" a="1"/>
  <c r="G7" i="101" s="1"/>
  <c r="F7" i="101" a="1"/>
  <c r="F7" i="101" s="1"/>
  <c r="E7" i="101" a="1"/>
  <c r="E7" i="101" s="1"/>
  <c r="D7" i="101" a="1"/>
  <c r="D7" i="101" s="1"/>
  <c r="BV6" i="101" a="1"/>
  <c r="BV6" i="101" s="1"/>
  <c r="BU6" i="101" a="1"/>
  <c r="BU6" i="101" s="1"/>
  <c r="BT6" i="101" a="1"/>
  <c r="BT6" i="101" s="1"/>
  <c r="BS6" i="101" a="1"/>
  <c r="BS6" i="101" s="1"/>
  <c r="BR6" i="101" a="1"/>
  <c r="BR6" i="101" s="1"/>
  <c r="BQ6" i="101" a="1"/>
  <c r="BQ6" i="101" s="1"/>
  <c r="BP6" i="101" a="1"/>
  <c r="BP6" i="101" s="1"/>
  <c r="BO6" i="101" a="1"/>
  <c r="BO6" i="101" s="1"/>
  <c r="BN6" i="101" a="1"/>
  <c r="BN6" i="101" s="1"/>
  <c r="BM6" i="101" a="1"/>
  <c r="BM6" i="101" s="1"/>
  <c r="BL6" i="101" a="1"/>
  <c r="BL6" i="101" s="1"/>
  <c r="BK6" i="101" a="1"/>
  <c r="BK6" i="101" s="1"/>
  <c r="BJ6" i="101" a="1"/>
  <c r="BJ6" i="101" s="1"/>
  <c r="BI6" i="101" a="1"/>
  <c r="BI6" i="101" s="1"/>
  <c r="BH6" i="101" a="1"/>
  <c r="BH6" i="101" s="1"/>
  <c r="BG6" i="101" a="1"/>
  <c r="BG6" i="101" s="1"/>
  <c r="BF6" i="101" a="1"/>
  <c r="BF6" i="101" s="1"/>
  <c r="BE6" i="101" a="1"/>
  <c r="BE6" i="101" s="1"/>
  <c r="BD6" i="101" a="1"/>
  <c r="BD6" i="101" s="1"/>
  <c r="BC6" i="101" a="1"/>
  <c r="BC6" i="101" s="1"/>
  <c r="BB6" i="101" a="1"/>
  <c r="BB6" i="101" s="1"/>
  <c r="BA6" i="101" a="1"/>
  <c r="BA6" i="101" s="1"/>
  <c r="AZ6" i="101" a="1"/>
  <c r="AZ6" i="101" s="1"/>
  <c r="AY6" i="101" a="1"/>
  <c r="AY6" i="101" s="1"/>
  <c r="AX6" i="101" a="1"/>
  <c r="AX6" i="101" s="1"/>
  <c r="AW6" i="101" a="1"/>
  <c r="AW6" i="101" s="1"/>
  <c r="AV6" i="101" a="1"/>
  <c r="AV6" i="101" s="1"/>
  <c r="AU6" i="101" a="1"/>
  <c r="AU6" i="101" s="1"/>
  <c r="AT6" i="101" a="1"/>
  <c r="AT6" i="101" s="1"/>
  <c r="AS6" i="101" a="1"/>
  <c r="AS6" i="101" s="1"/>
  <c r="AR6" i="101" a="1"/>
  <c r="AR6" i="101" s="1"/>
  <c r="AQ6" i="101" a="1"/>
  <c r="AQ6" i="101" s="1"/>
  <c r="AP6" i="101" a="1"/>
  <c r="AP6" i="101" s="1"/>
  <c r="AO6" i="101" a="1"/>
  <c r="AO6" i="101" s="1"/>
  <c r="AN6" i="101" a="1"/>
  <c r="AN6" i="101" s="1"/>
  <c r="AM6" i="101" a="1"/>
  <c r="AM6" i="101" s="1"/>
  <c r="AL6" i="101" a="1"/>
  <c r="AL6" i="101" s="1"/>
  <c r="AK6" i="101" a="1"/>
  <c r="AK6" i="101" s="1"/>
  <c r="AJ6" i="101" a="1"/>
  <c r="AJ6" i="101" s="1"/>
  <c r="AI6" i="101" a="1"/>
  <c r="AI6" i="101" s="1"/>
  <c r="AH6" i="101" a="1"/>
  <c r="AH6" i="101" s="1"/>
  <c r="AG6" i="101" a="1"/>
  <c r="AG6" i="101" s="1"/>
  <c r="AF6" i="101" a="1"/>
  <c r="AF6" i="101" s="1"/>
  <c r="AE6" i="101" a="1"/>
  <c r="AE6" i="101" s="1"/>
  <c r="AD6" i="101" a="1"/>
  <c r="AD6" i="101" s="1"/>
  <c r="AC6" i="101" a="1"/>
  <c r="AC6" i="101" s="1"/>
  <c r="AB6" i="101" a="1"/>
  <c r="AB6" i="101" s="1"/>
  <c r="AA6" i="101" a="1"/>
  <c r="AA6" i="101" s="1"/>
  <c r="Z6" i="101" a="1"/>
  <c r="Z6" i="101" s="1"/>
  <c r="Y6" i="101" a="1"/>
  <c r="Y6" i="101" s="1"/>
  <c r="X6" i="101" a="1"/>
  <c r="X6" i="101" s="1"/>
  <c r="W6" i="101" a="1"/>
  <c r="W6" i="101" s="1"/>
  <c r="V6" i="101" a="1"/>
  <c r="V6" i="101" s="1"/>
  <c r="U6" i="101" a="1"/>
  <c r="U6" i="101" s="1"/>
  <c r="T6" i="101" a="1"/>
  <c r="T6" i="101" s="1"/>
  <c r="S6" i="101" a="1"/>
  <c r="S6" i="101" s="1"/>
  <c r="R6" i="101" a="1"/>
  <c r="R6" i="101" s="1"/>
  <c r="Q6" i="101" a="1"/>
  <c r="Q6" i="101" s="1"/>
  <c r="P6" i="101" a="1"/>
  <c r="P6" i="101" s="1"/>
  <c r="O6" i="101" a="1"/>
  <c r="O6" i="101" s="1"/>
  <c r="N6" i="101" a="1"/>
  <c r="N6" i="101" s="1"/>
  <c r="M6" i="101" a="1"/>
  <c r="M6" i="101" s="1"/>
  <c r="L6" i="101" a="1"/>
  <c r="L6" i="101" s="1"/>
  <c r="K6" i="101" a="1"/>
  <c r="K6" i="101" s="1"/>
  <c r="J6" i="101" a="1"/>
  <c r="J6" i="101" s="1"/>
  <c r="I6" i="101" a="1"/>
  <c r="I6" i="101" s="1"/>
  <c r="H6" i="101" a="1"/>
  <c r="H6" i="101" s="1"/>
  <c r="G6" i="101" a="1"/>
  <c r="G6" i="101" s="1"/>
  <c r="F6" i="101" a="1"/>
  <c r="F6" i="101" s="1"/>
  <c r="E6" i="101" a="1"/>
  <c r="E6" i="101" s="1"/>
  <c r="D6" i="101" a="1"/>
  <c r="D6" i="101" s="1"/>
  <c r="BV5" i="101" a="1"/>
  <c r="BV5" i="101" s="1"/>
  <c r="BU5" i="101" a="1"/>
  <c r="BU5" i="101" s="1"/>
  <c r="BT5" i="101" a="1"/>
  <c r="BT5" i="101" s="1"/>
  <c r="BS5" i="101" a="1"/>
  <c r="BS5" i="101" s="1"/>
  <c r="BR5" i="101" a="1"/>
  <c r="BR5" i="101" s="1"/>
  <c r="BQ5" i="101" a="1"/>
  <c r="BQ5" i="101" s="1"/>
  <c r="BP5" i="101" a="1"/>
  <c r="BP5" i="101" s="1"/>
  <c r="BO5" i="101" a="1"/>
  <c r="BO5" i="101" s="1"/>
  <c r="BN5" i="101" a="1"/>
  <c r="BN5" i="101" s="1"/>
  <c r="BM5" i="101" a="1"/>
  <c r="BM5" i="101" s="1"/>
  <c r="BL5" i="101" a="1"/>
  <c r="BL5" i="101" s="1"/>
  <c r="BK5" i="101" a="1"/>
  <c r="BK5" i="101" s="1"/>
  <c r="BJ5" i="101" a="1"/>
  <c r="BJ5" i="101" s="1"/>
  <c r="BI5" i="101" a="1"/>
  <c r="BI5" i="101" s="1"/>
  <c r="BH5" i="101" a="1"/>
  <c r="BH5" i="101" s="1"/>
  <c r="BG5" i="101" a="1"/>
  <c r="BG5" i="101" s="1"/>
  <c r="BF5" i="101" a="1"/>
  <c r="BF5" i="101" s="1"/>
  <c r="BE5" i="101" a="1"/>
  <c r="BE5" i="101" s="1"/>
  <c r="BD5" i="101" a="1"/>
  <c r="BD5" i="101" s="1"/>
  <c r="BC5" i="101" a="1"/>
  <c r="BC5" i="101" s="1"/>
  <c r="BB5" i="101" a="1"/>
  <c r="BB5" i="101" s="1"/>
  <c r="BA5" i="101" a="1"/>
  <c r="BA5" i="101" s="1"/>
  <c r="AZ5" i="101" a="1"/>
  <c r="AZ5" i="101" s="1"/>
  <c r="AY5" i="101" a="1"/>
  <c r="AY5" i="101" s="1"/>
  <c r="AX5" i="101" a="1"/>
  <c r="AX5" i="101" s="1"/>
  <c r="AW5" i="101" a="1"/>
  <c r="AW5" i="101" s="1"/>
  <c r="AV5" i="101" a="1"/>
  <c r="AV5" i="101" s="1"/>
  <c r="AU5" i="101" a="1"/>
  <c r="AU5" i="101" s="1"/>
  <c r="AT5" i="101" a="1"/>
  <c r="AT5" i="101" s="1"/>
  <c r="AS5" i="101" a="1"/>
  <c r="AS5" i="101" s="1"/>
  <c r="AR5" i="101" a="1"/>
  <c r="AR5" i="101" s="1"/>
  <c r="AQ5" i="101" a="1"/>
  <c r="AQ5" i="101" s="1"/>
  <c r="AP5" i="101" a="1"/>
  <c r="AP5" i="101" s="1"/>
  <c r="AO5" i="101" a="1"/>
  <c r="AO5" i="101" s="1"/>
  <c r="AN5" i="101" a="1"/>
  <c r="AN5" i="101" s="1"/>
  <c r="AM5" i="101" a="1"/>
  <c r="AM5" i="101" s="1"/>
  <c r="AL5" i="101" a="1"/>
  <c r="AL5" i="101" s="1"/>
  <c r="AK5" i="101" a="1"/>
  <c r="AK5" i="101" s="1"/>
  <c r="AJ5" i="101" a="1"/>
  <c r="AJ5" i="101" s="1"/>
  <c r="AI5" i="101" a="1"/>
  <c r="AI5" i="101" s="1"/>
  <c r="AH5" i="101" a="1"/>
  <c r="AH5" i="101" s="1"/>
  <c r="AG5" i="101" a="1"/>
  <c r="AG5" i="101" s="1"/>
  <c r="AF5" i="101" a="1"/>
  <c r="AF5" i="101" s="1"/>
  <c r="AE5" i="101" a="1"/>
  <c r="AE5" i="101" s="1"/>
  <c r="AD5" i="101" a="1"/>
  <c r="AD5" i="101" s="1"/>
  <c r="AC5" i="101" a="1"/>
  <c r="AC5" i="101" s="1"/>
  <c r="AB5" i="101" a="1"/>
  <c r="AB5" i="101" s="1"/>
  <c r="AA5" i="101" a="1"/>
  <c r="AA5" i="101" s="1"/>
  <c r="Z5" i="101" a="1"/>
  <c r="Z5" i="101" s="1"/>
  <c r="Y5" i="101" a="1"/>
  <c r="Y5" i="101" s="1"/>
  <c r="X5" i="101" a="1"/>
  <c r="X5" i="101" s="1"/>
  <c r="W5" i="101" a="1"/>
  <c r="W5" i="101" s="1"/>
  <c r="V5" i="101" a="1"/>
  <c r="V5" i="101" s="1"/>
  <c r="U5" i="101" a="1"/>
  <c r="U5" i="101" s="1"/>
  <c r="T5" i="101" a="1"/>
  <c r="T5" i="101" s="1"/>
  <c r="S5" i="101" a="1"/>
  <c r="S5" i="101" s="1"/>
  <c r="R5" i="101" a="1"/>
  <c r="R5" i="101" s="1"/>
  <c r="Q5" i="101" a="1"/>
  <c r="Q5" i="101" s="1"/>
  <c r="P5" i="101" a="1"/>
  <c r="P5" i="101" s="1"/>
  <c r="O5" i="101" a="1"/>
  <c r="O5" i="101" s="1"/>
  <c r="N5" i="101" a="1"/>
  <c r="N5" i="101" s="1"/>
  <c r="M5" i="101" a="1"/>
  <c r="M5" i="101" s="1"/>
  <c r="L5" i="101" a="1"/>
  <c r="L5" i="101" s="1"/>
  <c r="K5" i="101" a="1"/>
  <c r="K5" i="101" s="1"/>
  <c r="J5" i="101" a="1"/>
  <c r="J5" i="101" s="1"/>
  <c r="I5" i="101" a="1"/>
  <c r="I5" i="101" s="1"/>
  <c r="H5" i="101" a="1"/>
  <c r="H5" i="101" s="1"/>
  <c r="G5" i="101" a="1"/>
  <c r="G5" i="101" s="1"/>
  <c r="F5" i="101" a="1"/>
  <c r="F5" i="101" s="1"/>
  <c r="E5" i="101" a="1"/>
  <c r="E5" i="101" s="1"/>
  <c r="D5" i="101" a="1"/>
  <c r="D5" i="101" s="1"/>
  <c r="BV4" i="101" a="1"/>
  <c r="BV4" i="101" s="1"/>
  <c r="BU4" i="101" a="1"/>
  <c r="BU4" i="101" s="1"/>
  <c r="BT4" i="101" a="1"/>
  <c r="BT4" i="101" s="1"/>
  <c r="BS4" i="101" a="1"/>
  <c r="BS4" i="101" s="1"/>
  <c r="BR4" i="101" a="1"/>
  <c r="BR4" i="101" s="1"/>
  <c r="BQ4" i="101" a="1"/>
  <c r="BQ4" i="101" s="1"/>
  <c r="BP4" i="101" a="1"/>
  <c r="BP4" i="101" s="1"/>
  <c r="BO4" i="101" a="1"/>
  <c r="BO4" i="101" s="1"/>
  <c r="BN4" i="101" a="1"/>
  <c r="BN4" i="101" s="1"/>
  <c r="BM4" i="101" a="1"/>
  <c r="BM4" i="101" s="1"/>
  <c r="BL4" i="101" a="1"/>
  <c r="BL4" i="101" s="1"/>
  <c r="BK4" i="101" a="1"/>
  <c r="BK4" i="101" s="1"/>
  <c r="BJ4" i="101" a="1"/>
  <c r="BJ4" i="101" s="1"/>
  <c r="BI4" i="101" a="1"/>
  <c r="BI4" i="101" s="1"/>
  <c r="BH4" i="101" a="1"/>
  <c r="BH4" i="101" s="1"/>
  <c r="BG4" i="101" a="1"/>
  <c r="BG4" i="101" s="1"/>
  <c r="BF4" i="101" a="1"/>
  <c r="BF4" i="101" s="1"/>
  <c r="BE4" i="101" a="1"/>
  <c r="BE4" i="101" s="1"/>
  <c r="BD4" i="101" a="1"/>
  <c r="BD4" i="101" s="1"/>
  <c r="BC4" i="101" a="1"/>
  <c r="BC4" i="101" s="1"/>
  <c r="BB4" i="101" a="1"/>
  <c r="BB4" i="101" s="1"/>
  <c r="BA4" i="101" a="1"/>
  <c r="BA4" i="101" s="1"/>
  <c r="AZ4" i="101" a="1"/>
  <c r="AZ4" i="101" s="1"/>
  <c r="AY4" i="101" a="1"/>
  <c r="AY4" i="101" s="1"/>
  <c r="AX4" i="101" a="1"/>
  <c r="AX4" i="101" s="1"/>
  <c r="AW4" i="101" a="1"/>
  <c r="AW4" i="101" s="1"/>
  <c r="AV4" i="101" a="1"/>
  <c r="AV4" i="101" s="1"/>
  <c r="AU4" i="101" a="1"/>
  <c r="AU4" i="101" s="1"/>
  <c r="AT4" i="101" a="1"/>
  <c r="AT4" i="101" s="1"/>
  <c r="AS4" i="101" a="1"/>
  <c r="AS4" i="101" s="1"/>
  <c r="AR4" i="101" a="1"/>
  <c r="AR4" i="101" s="1"/>
  <c r="AQ4" i="101" a="1"/>
  <c r="AQ4" i="101" s="1"/>
  <c r="AP4" i="101" a="1"/>
  <c r="AP4" i="101" s="1"/>
  <c r="AO4" i="101" a="1"/>
  <c r="AO4" i="101" s="1"/>
  <c r="AN4" i="101" a="1"/>
  <c r="AN4" i="101" s="1"/>
  <c r="AM4" i="101" a="1"/>
  <c r="AM4" i="101" s="1"/>
  <c r="AL4" i="101" a="1"/>
  <c r="AL4" i="101" s="1"/>
  <c r="AK4" i="101" a="1"/>
  <c r="AK4" i="101" s="1"/>
  <c r="AJ4" i="101" a="1"/>
  <c r="AJ4" i="101" s="1"/>
  <c r="AI4" i="101" a="1"/>
  <c r="AI4" i="101" s="1"/>
  <c r="AH4" i="101" a="1"/>
  <c r="AH4" i="101" s="1"/>
  <c r="AG4" i="101" a="1"/>
  <c r="AG4" i="101" s="1"/>
  <c r="AF4" i="101" a="1"/>
  <c r="AF4" i="101" s="1"/>
  <c r="AE4" i="101" a="1"/>
  <c r="AE4" i="101" s="1"/>
  <c r="AD4" i="101" a="1"/>
  <c r="AD4" i="101" s="1"/>
  <c r="AC4" i="101" a="1"/>
  <c r="AC4" i="101" s="1"/>
  <c r="AB4" i="101" a="1"/>
  <c r="AB4" i="101" s="1"/>
  <c r="AA4" i="101" a="1"/>
  <c r="AA4" i="101" s="1"/>
  <c r="Z4" i="101" a="1"/>
  <c r="Z4" i="101" s="1"/>
  <c r="Y4" i="101" a="1"/>
  <c r="Y4" i="101" s="1"/>
  <c r="X4" i="101" a="1"/>
  <c r="X4" i="101" s="1"/>
  <c r="W4" i="101" a="1"/>
  <c r="W4" i="101" s="1"/>
  <c r="V4" i="101" a="1"/>
  <c r="V4" i="101" s="1"/>
  <c r="U4" i="101" a="1"/>
  <c r="U4" i="101" s="1"/>
  <c r="T4" i="101" a="1"/>
  <c r="T4" i="101" s="1"/>
  <c r="S4" i="101" a="1"/>
  <c r="S4" i="101" s="1"/>
  <c r="R4" i="101" a="1"/>
  <c r="R4" i="101" s="1"/>
  <c r="Q4" i="101" a="1"/>
  <c r="Q4" i="101" s="1"/>
  <c r="P4" i="101" a="1"/>
  <c r="P4" i="101" s="1"/>
  <c r="O4" i="101" a="1"/>
  <c r="O4" i="101" s="1"/>
  <c r="N4" i="101" a="1"/>
  <c r="N4" i="101" s="1"/>
  <c r="M4" i="101" a="1"/>
  <c r="M4" i="101" s="1"/>
  <c r="L4" i="101" a="1"/>
  <c r="L4" i="101" s="1"/>
  <c r="K4" i="101" a="1"/>
  <c r="K4" i="101" s="1"/>
  <c r="J4" i="101" a="1"/>
  <c r="J4" i="101" s="1"/>
  <c r="I4" i="101" a="1"/>
  <c r="I4" i="101" s="1"/>
  <c r="H4" i="101" a="1"/>
  <c r="H4" i="101" s="1"/>
  <c r="G4" i="101" a="1"/>
  <c r="G4" i="101" s="1"/>
  <c r="F4" i="101" a="1"/>
  <c r="F4" i="101" s="1"/>
  <c r="E4" i="101" a="1"/>
  <c r="E4" i="101" s="1"/>
  <c r="D4" i="101" a="1"/>
  <c r="D4" i="101" s="1"/>
  <c r="BV3" i="101" a="1"/>
  <c r="BV3" i="101" s="1"/>
  <c r="BU3" i="101" a="1"/>
  <c r="BU3" i="101" s="1"/>
  <c r="BT3" i="101" a="1"/>
  <c r="BT3" i="101" s="1"/>
  <c r="BS3" i="101" a="1"/>
  <c r="BS3" i="101" s="1"/>
  <c r="BR3" i="101" a="1"/>
  <c r="BR3" i="101" s="1"/>
  <c r="BQ3" i="101" a="1"/>
  <c r="BQ3" i="101" s="1"/>
  <c r="BP3" i="101" a="1"/>
  <c r="BP3" i="101" s="1"/>
  <c r="BO3" i="101" a="1"/>
  <c r="BO3" i="101" s="1"/>
  <c r="BN3" i="101" a="1"/>
  <c r="BN3" i="101" s="1"/>
  <c r="BM3" i="101" a="1"/>
  <c r="BM3" i="101" s="1"/>
  <c r="BL3" i="101" a="1"/>
  <c r="BL3" i="101" s="1"/>
  <c r="BK3" i="101" a="1"/>
  <c r="BK3" i="101" s="1"/>
  <c r="BJ3" i="101" a="1"/>
  <c r="BJ3" i="101" s="1"/>
  <c r="BI3" i="101" a="1"/>
  <c r="BI3" i="101" s="1"/>
  <c r="BH3" i="101" a="1"/>
  <c r="BH3" i="101" s="1"/>
  <c r="BG3" i="101" a="1"/>
  <c r="BG3" i="101" s="1"/>
  <c r="BF3" i="101" a="1"/>
  <c r="BF3" i="101" s="1"/>
  <c r="BE3" i="101" a="1"/>
  <c r="BE3" i="101" s="1"/>
  <c r="BD3" i="101" a="1"/>
  <c r="BD3" i="101" s="1"/>
  <c r="BC3" i="101" a="1"/>
  <c r="BC3" i="101" s="1"/>
  <c r="BB3" i="101" a="1"/>
  <c r="BB3" i="101" s="1"/>
  <c r="BA3" i="101" a="1"/>
  <c r="BA3" i="101" s="1"/>
  <c r="AZ3" i="101" a="1"/>
  <c r="AZ3" i="101" s="1"/>
  <c r="AY3" i="101" a="1"/>
  <c r="AY3" i="101" s="1"/>
  <c r="AX3" i="101" a="1"/>
  <c r="AX3" i="101" s="1"/>
  <c r="AW3" i="101" a="1"/>
  <c r="AW3" i="101" s="1"/>
  <c r="AV3" i="101" a="1"/>
  <c r="AV3" i="101" s="1"/>
  <c r="AU3" i="101" a="1"/>
  <c r="AU3" i="101" s="1"/>
  <c r="AT3" i="101" a="1"/>
  <c r="AT3" i="101" s="1"/>
  <c r="AS3" i="101" a="1"/>
  <c r="AS3" i="101" s="1"/>
  <c r="AR3" i="101" a="1"/>
  <c r="AR3" i="101" s="1"/>
  <c r="AQ3" i="101" a="1"/>
  <c r="AQ3" i="101" s="1"/>
  <c r="AP3" i="101" a="1"/>
  <c r="AP3" i="101" s="1"/>
  <c r="AO3" i="101" a="1"/>
  <c r="AO3" i="101" s="1"/>
  <c r="AN3" i="101" a="1"/>
  <c r="AN3" i="101" s="1"/>
  <c r="AM3" i="101" a="1"/>
  <c r="AM3" i="101" s="1"/>
  <c r="AL3" i="101" a="1"/>
  <c r="AL3" i="101" s="1"/>
  <c r="AK3" i="101" a="1"/>
  <c r="AK3" i="101" s="1"/>
  <c r="AJ3" i="101" a="1"/>
  <c r="AJ3" i="101" s="1"/>
  <c r="AI3" i="101" a="1"/>
  <c r="AI3" i="101" s="1"/>
  <c r="AH3" i="101" a="1"/>
  <c r="AH3" i="101" s="1"/>
  <c r="AG3" i="101" a="1"/>
  <c r="AG3" i="101" s="1"/>
  <c r="AF3" i="101" a="1"/>
  <c r="AF3" i="101" s="1"/>
  <c r="AE3" i="101" a="1"/>
  <c r="AE3" i="101" s="1"/>
  <c r="AD3" i="101" a="1"/>
  <c r="AD3" i="101" s="1"/>
  <c r="AC3" i="101" a="1"/>
  <c r="AC3" i="101" s="1"/>
  <c r="AB3" i="101" a="1"/>
  <c r="AB3" i="101" s="1"/>
  <c r="AA3" i="101" a="1"/>
  <c r="AA3" i="101" s="1"/>
  <c r="Z3" i="101" a="1"/>
  <c r="Z3" i="101" s="1"/>
  <c r="Y3" i="101" a="1"/>
  <c r="Y3" i="101" s="1"/>
  <c r="X3" i="101" a="1"/>
  <c r="X3" i="101" s="1"/>
  <c r="W3" i="101" a="1"/>
  <c r="W3" i="101" s="1"/>
  <c r="V3" i="101" a="1"/>
  <c r="V3" i="101" s="1"/>
  <c r="U3" i="101" a="1"/>
  <c r="U3" i="101" s="1"/>
  <c r="T3" i="101" a="1"/>
  <c r="T3" i="101" s="1"/>
  <c r="S3" i="101" a="1"/>
  <c r="S3" i="101" s="1"/>
  <c r="R3" i="101" a="1"/>
  <c r="R3" i="101" s="1"/>
  <c r="Q3" i="101" a="1"/>
  <c r="Q3" i="101" s="1"/>
  <c r="P3" i="101" a="1"/>
  <c r="P3" i="101" s="1"/>
  <c r="O3" i="101" a="1"/>
  <c r="O3" i="101" s="1"/>
  <c r="N3" i="101" a="1"/>
  <c r="N3" i="101" s="1"/>
  <c r="M3" i="101" a="1"/>
  <c r="M3" i="101" s="1"/>
  <c r="L3" i="101" a="1"/>
  <c r="L3" i="101" s="1"/>
  <c r="K3" i="101" a="1"/>
  <c r="K3" i="101" s="1"/>
  <c r="J3" i="101" a="1"/>
  <c r="J3" i="101" s="1"/>
  <c r="I3" i="101" a="1"/>
  <c r="I3" i="101" s="1"/>
  <c r="H3" i="101" a="1"/>
  <c r="H3" i="101" s="1"/>
  <c r="G3" i="101" a="1"/>
  <c r="G3" i="101" s="1"/>
  <c r="F3" i="101" a="1"/>
  <c r="F3" i="101" s="1"/>
  <c r="E3" i="101" a="1"/>
  <c r="E3" i="101" s="1"/>
  <c r="D3" i="101" a="1"/>
  <c r="D3" i="101" s="1"/>
  <c r="CZ365" i="100"/>
  <c r="CY365" i="100"/>
  <c r="CX365" i="100"/>
  <c r="CW365" i="100"/>
  <c r="CV365" i="100"/>
  <c r="CU365" i="100"/>
  <c r="CT365" i="100"/>
  <c r="CS365" i="100"/>
  <c r="CR365" i="100"/>
  <c r="CQ365" i="100"/>
  <c r="CP365" i="100"/>
  <c r="CO365" i="100"/>
  <c r="CN365" i="100"/>
  <c r="CM365" i="100"/>
  <c r="CL365" i="100"/>
  <c r="CK365" i="100"/>
  <c r="CJ365" i="100"/>
  <c r="CI365" i="100"/>
  <c r="CH365" i="100"/>
  <c r="CG365" i="100"/>
  <c r="CF365" i="100"/>
  <c r="CE365" i="100"/>
  <c r="CD365" i="100"/>
  <c r="CC365" i="100"/>
  <c r="CB365" i="100"/>
  <c r="CA365" i="100"/>
  <c r="BZ365" i="100"/>
  <c r="BY365" i="100"/>
  <c r="BX365" i="100"/>
  <c r="BW365" i="100"/>
  <c r="BV365" i="100"/>
  <c r="BU365" i="100"/>
  <c r="BT365" i="100"/>
  <c r="BS365" i="100"/>
  <c r="BR365" i="100"/>
  <c r="BQ365" i="100"/>
  <c r="BP365" i="100"/>
  <c r="BO365" i="100"/>
  <c r="BN365" i="100"/>
  <c r="BM365" i="100"/>
  <c r="BL365" i="100"/>
  <c r="BK365" i="100"/>
  <c r="BJ365" i="100"/>
  <c r="BI365" i="100"/>
  <c r="BH365" i="100"/>
  <c r="BG365" i="100"/>
  <c r="BF365" i="100"/>
  <c r="BE365" i="100"/>
  <c r="BD365" i="100"/>
  <c r="BC365" i="100"/>
  <c r="BB365" i="100"/>
  <c r="BA365" i="100"/>
  <c r="AZ365" i="100"/>
  <c r="AY365" i="100"/>
  <c r="AX365" i="100"/>
  <c r="AW365" i="100"/>
  <c r="AV365" i="100"/>
  <c r="AU365" i="100"/>
  <c r="AT365" i="100"/>
  <c r="AS365" i="100"/>
  <c r="AR365" i="100"/>
  <c r="AQ365" i="100"/>
  <c r="AP365" i="100"/>
  <c r="AO365" i="100"/>
  <c r="AN365" i="100"/>
  <c r="AM365" i="100"/>
  <c r="AL365" i="100"/>
  <c r="AK365" i="100"/>
  <c r="AJ365" i="100"/>
  <c r="AI365" i="100"/>
  <c r="AH365" i="100"/>
  <c r="AG365" i="100"/>
  <c r="AF365" i="100"/>
  <c r="AE365" i="100"/>
  <c r="AD365" i="100"/>
  <c r="AC365" i="100"/>
  <c r="AB365" i="100"/>
  <c r="AA365" i="100"/>
  <c r="Z365" i="100"/>
  <c r="Y365" i="100"/>
  <c r="X365" i="100"/>
  <c r="W365" i="100"/>
  <c r="V365" i="100"/>
  <c r="U365" i="100"/>
  <c r="T365" i="100"/>
  <c r="S365" i="100"/>
  <c r="R365" i="100"/>
  <c r="Q365" i="100"/>
  <c r="P365" i="100"/>
  <c r="O365" i="100"/>
  <c r="N365" i="100"/>
  <c r="M365" i="100"/>
  <c r="L365" i="100"/>
  <c r="K365" i="100"/>
  <c r="J365" i="100"/>
  <c r="I365" i="100"/>
  <c r="H365" i="100"/>
  <c r="G365" i="100"/>
  <c r="F365" i="100"/>
  <c r="E365" i="100"/>
  <c r="D365" i="100"/>
  <c r="CZ357" i="100"/>
  <c r="CY357" i="100"/>
  <c r="CX357" i="100"/>
  <c r="CW357" i="100"/>
  <c r="CV357" i="100"/>
  <c r="CU357" i="100"/>
  <c r="CT357" i="100"/>
  <c r="CS357" i="100"/>
  <c r="CR357" i="100"/>
  <c r="CQ357" i="100"/>
  <c r="CP357" i="100"/>
  <c r="CO357" i="100"/>
  <c r="CN357" i="100"/>
  <c r="CM357" i="100"/>
  <c r="CL357" i="100"/>
  <c r="CK357" i="100"/>
  <c r="CJ357" i="100"/>
  <c r="CI357" i="100"/>
  <c r="CH357" i="100"/>
  <c r="CG357" i="100"/>
  <c r="CF357" i="100"/>
  <c r="CE357" i="100"/>
  <c r="CD357" i="100"/>
  <c r="CC357" i="100"/>
  <c r="CB357" i="100"/>
  <c r="CA357" i="100"/>
  <c r="BZ357" i="100"/>
  <c r="BY357" i="100"/>
  <c r="BX357" i="100"/>
  <c r="BW357" i="100"/>
  <c r="BV357" i="100"/>
  <c r="BU357" i="100"/>
  <c r="BT357" i="100"/>
  <c r="BS357" i="100"/>
  <c r="BR357" i="100"/>
  <c r="BQ357" i="100"/>
  <c r="BP357" i="100"/>
  <c r="BO357" i="100"/>
  <c r="BN357" i="100"/>
  <c r="BM357" i="100"/>
  <c r="BL357" i="100"/>
  <c r="BK357" i="100"/>
  <c r="BJ357" i="100"/>
  <c r="BI357" i="100"/>
  <c r="BH357" i="100"/>
  <c r="BG357" i="100"/>
  <c r="BF357" i="100"/>
  <c r="BE357" i="100"/>
  <c r="BD357" i="100"/>
  <c r="BC357" i="100"/>
  <c r="BB357" i="100"/>
  <c r="BA357" i="100"/>
  <c r="AZ357" i="100"/>
  <c r="AY357" i="100"/>
  <c r="AX357" i="100"/>
  <c r="AW357" i="100"/>
  <c r="AV357" i="100"/>
  <c r="AU357" i="100"/>
  <c r="AT357" i="100"/>
  <c r="AS357" i="100"/>
  <c r="AR357" i="100"/>
  <c r="AQ357" i="100"/>
  <c r="AP357" i="100"/>
  <c r="AO357" i="100"/>
  <c r="AN357" i="100"/>
  <c r="AM357" i="100"/>
  <c r="AL357" i="100"/>
  <c r="AK357" i="100"/>
  <c r="AJ357" i="100"/>
  <c r="AI357" i="100"/>
  <c r="AH357" i="100"/>
  <c r="AG357" i="100"/>
  <c r="AF357" i="100"/>
  <c r="AE357" i="100"/>
  <c r="AD357" i="100"/>
  <c r="AC357" i="100"/>
  <c r="AB357" i="100"/>
  <c r="AA357" i="100"/>
  <c r="Z357" i="100"/>
  <c r="Y357" i="100"/>
  <c r="X357" i="100"/>
  <c r="W357" i="100"/>
  <c r="V357" i="100"/>
  <c r="U357" i="100"/>
  <c r="T357" i="100"/>
  <c r="S357" i="100"/>
  <c r="R357" i="100"/>
  <c r="Q357" i="100"/>
  <c r="P357" i="100"/>
  <c r="O357" i="100"/>
  <c r="N357" i="100"/>
  <c r="M357" i="100"/>
  <c r="L357" i="100"/>
  <c r="K357" i="100"/>
  <c r="J357" i="100"/>
  <c r="I357" i="100"/>
  <c r="H357" i="100"/>
  <c r="G357" i="100"/>
  <c r="F357" i="100"/>
  <c r="E357" i="100"/>
  <c r="D357" i="100"/>
  <c r="CZ356" i="100"/>
  <c r="CY356" i="100"/>
  <c r="CX356" i="100"/>
  <c r="CW356" i="100"/>
  <c r="CV356" i="100"/>
  <c r="CU356" i="100"/>
  <c r="CT356" i="100"/>
  <c r="CS356" i="100"/>
  <c r="CR356" i="100"/>
  <c r="CQ356" i="100"/>
  <c r="CP356" i="100"/>
  <c r="CO356" i="100"/>
  <c r="CN356" i="100"/>
  <c r="CM356" i="100"/>
  <c r="CL356" i="100"/>
  <c r="CK356" i="100"/>
  <c r="CJ356" i="100"/>
  <c r="CI356" i="100"/>
  <c r="CH356" i="100"/>
  <c r="CG356" i="100"/>
  <c r="CF356" i="100"/>
  <c r="CE356" i="100"/>
  <c r="CD356" i="100"/>
  <c r="CC356" i="100"/>
  <c r="CB356" i="100"/>
  <c r="CA356" i="100"/>
  <c r="BZ356" i="100"/>
  <c r="BY356" i="100"/>
  <c r="BX356" i="100"/>
  <c r="BW356" i="100"/>
  <c r="BV356" i="100"/>
  <c r="BU356" i="100"/>
  <c r="BT356" i="100"/>
  <c r="BS356" i="100"/>
  <c r="BR356" i="100"/>
  <c r="BQ356" i="100"/>
  <c r="BP356" i="100"/>
  <c r="BO356" i="100"/>
  <c r="BN356" i="100"/>
  <c r="BM356" i="100"/>
  <c r="BL356" i="100"/>
  <c r="BK356" i="100"/>
  <c r="BJ356" i="100"/>
  <c r="BI356" i="100"/>
  <c r="BH356" i="100"/>
  <c r="BG356" i="100"/>
  <c r="BF356" i="100"/>
  <c r="BE356" i="100"/>
  <c r="BD356" i="100"/>
  <c r="BC356" i="100"/>
  <c r="BB356" i="100"/>
  <c r="BA356" i="100"/>
  <c r="AZ356" i="100"/>
  <c r="AY356" i="100"/>
  <c r="AX356" i="100"/>
  <c r="AW356" i="100"/>
  <c r="AV356" i="100"/>
  <c r="AU356" i="100"/>
  <c r="AT356" i="100"/>
  <c r="AS356" i="100"/>
  <c r="AR356" i="100"/>
  <c r="AQ356" i="100"/>
  <c r="AP356" i="100"/>
  <c r="AO356" i="100"/>
  <c r="AN356" i="100"/>
  <c r="AM356" i="100"/>
  <c r="AL356" i="100"/>
  <c r="AK356" i="100"/>
  <c r="AJ356" i="100"/>
  <c r="AI356" i="100"/>
  <c r="AH356" i="100"/>
  <c r="AG356" i="100"/>
  <c r="AF356" i="100"/>
  <c r="AE356" i="100"/>
  <c r="AD356" i="100"/>
  <c r="AC356" i="100"/>
  <c r="AB356" i="100"/>
  <c r="AA356" i="100"/>
  <c r="Z356" i="100"/>
  <c r="Y356" i="100"/>
  <c r="X356" i="100"/>
  <c r="W356" i="100"/>
  <c r="V356" i="100"/>
  <c r="U356" i="100"/>
  <c r="T356" i="100"/>
  <c r="S356" i="100"/>
  <c r="R356" i="100"/>
  <c r="Q356" i="100"/>
  <c r="P356" i="100"/>
  <c r="O356" i="100"/>
  <c r="N356" i="100"/>
  <c r="M356" i="100"/>
  <c r="L356" i="100"/>
  <c r="K356" i="100"/>
  <c r="J356" i="100"/>
  <c r="I356" i="100"/>
  <c r="H356" i="100"/>
  <c r="G356" i="100"/>
  <c r="F356" i="100"/>
  <c r="E356" i="100"/>
  <c r="D356" i="100"/>
  <c r="CZ355" i="100"/>
  <c r="CY355" i="100"/>
  <c r="CX355" i="100"/>
  <c r="CW355" i="100"/>
  <c r="CV355" i="100"/>
  <c r="CU355" i="100"/>
  <c r="CT355" i="100"/>
  <c r="CS355" i="100"/>
  <c r="CR355" i="100"/>
  <c r="CQ355" i="100"/>
  <c r="CP355" i="100"/>
  <c r="CO355" i="100"/>
  <c r="CN355" i="100"/>
  <c r="CM355" i="100"/>
  <c r="CL355" i="100"/>
  <c r="CK355" i="100"/>
  <c r="CJ355" i="100"/>
  <c r="CI355" i="100"/>
  <c r="CH355" i="100"/>
  <c r="CG355" i="100"/>
  <c r="CF355" i="100"/>
  <c r="CE355" i="100"/>
  <c r="CD355" i="100"/>
  <c r="CC355" i="100"/>
  <c r="CB355" i="100"/>
  <c r="CA355" i="100"/>
  <c r="BZ355" i="100"/>
  <c r="BY355" i="100"/>
  <c r="BX355" i="100"/>
  <c r="BW355" i="100"/>
  <c r="BV355" i="100"/>
  <c r="BU355" i="100"/>
  <c r="BT355" i="100"/>
  <c r="BS355" i="100"/>
  <c r="BR355" i="100"/>
  <c r="BQ355" i="100"/>
  <c r="BP355" i="100"/>
  <c r="BO355" i="100"/>
  <c r="BN355" i="100"/>
  <c r="BM355" i="100"/>
  <c r="BL355" i="100"/>
  <c r="BK355" i="100"/>
  <c r="BJ355" i="100"/>
  <c r="BI355" i="100"/>
  <c r="BH355" i="100"/>
  <c r="BG355" i="100"/>
  <c r="BF355" i="100"/>
  <c r="BE355" i="100"/>
  <c r="BD355" i="100"/>
  <c r="BC355" i="100"/>
  <c r="BB355" i="100"/>
  <c r="BA355" i="100"/>
  <c r="AZ355" i="100"/>
  <c r="AY355" i="100"/>
  <c r="AX355" i="100"/>
  <c r="AW355" i="100"/>
  <c r="AV355" i="100"/>
  <c r="AU355" i="100"/>
  <c r="AT355" i="100"/>
  <c r="AS355" i="100"/>
  <c r="AR355" i="100"/>
  <c r="AQ355" i="100"/>
  <c r="AP355" i="100"/>
  <c r="AO355" i="100"/>
  <c r="AN355" i="100"/>
  <c r="AM355" i="100"/>
  <c r="AL355" i="100"/>
  <c r="AK355" i="100"/>
  <c r="AJ355" i="100"/>
  <c r="AI355" i="100"/>
  <c r="AH355" i="100"/>
  <c r="AG355" i="100"/>
  <c r="AF355" i="100"/>
  <c r="AE355" i="100"/>
  <c r="AD355" i="100"/>
  <c r="AC355" i="100"/>
  <c r="AB355" i="100"/>
  <c r="AA355" i="100"/>
  <c r="Z355" i="100"/>
  <c r="Y355" i="100"/>
  <c r="X355" i="100"/>
  <c r="W355" i="100"/>
  <c r="V355" i="100"/>
  <c r="U355" i="100"/>
  <c r="T355" i="100"/>
  <c r="S355" i="100"/>
  <c r="R355" i="100"/>
  <c r="Q355" i="100"/>
  <c r="P355" i="100"/>
  <c r="O355" i="100"/>
  <c r="N355" i="100"/>
  <c r="M355" i="100"/>
  <c r="L355" i="100"/>
  <c r="K355" i="100"/>
  <c r="J355" i="100"/>
  <c r="I355" i="100"/>
  <c r="H355" i="100"/>
  <c r="G355" i="100"/>
  <c r="F355" i="100"/>
  <c r="E355" i="100"/>
  <c r="D355" i="100"/>
  <c r="CZ350" i="100"/>
  <c r="CY350" i="100"/>
  <c r="CX350" i="100"/>
  <c r="CW350" i="100"/>
  <c r="CV350" i="100"/>
  <c r="CU350" i="100"/>
  <c r="CT350" i="100"/>
  <c r="CS350" i="100"/>
  <c r="CR350" i="100"/>
  <c r="CQ350" i="100"/>
  <c r="CP350" i="100"/>
  <c r="CO350" i="100"/>
  <c r="CN350" i="100"/>
  <c r="CM350" i="100"/>
  <c r="CL350" i="100"/>
  <c r="CK350" i="100"/>
  <c r="CJ350" i="100"/>
  <c r="CI350" i="100"/>
  <c r="CH350" i="100"/>
  <c r="CG350" i="100"/>
  <c r="CF350" i="100"/>
  <c r="CE350" i="100"/>
  <c r="CD350" i="100"/>
  <c r="CC350" i="100"/>
  <c r="CB350" i="100"/>
  <c r="CA350" i="100"/>
  <c r="BZ350" i="100"/>
  <c r="BY350" i="100"/>
  <c r="BX350" i="100"/>
  <c r="BW350" i="100"/>
  <c r="BV350" i="100"/>
  <c r="BU350" i="100"/>
  <c r="BT350" i="100"/>
  <c r="BS350" i="100"/>
  <c r="BR350" i="100"/>
  <c r="BQ350" i="100"/>
  <c r="BP350" i="100"/>
  <c r="BO350" i="100"/>
  <c r="BN350" i="100"/>
  <c r="BM350" i="100"/>
  <c r="BL350" i="100"/>
  <c r="BK350" i="100"/>
  <c r="BJ350" i="100"/>
  <c r="BI350" i="100"/>
  <c r="BH350" i="100"/>
  <c r="BG350" i="100"/>
  <c r="BF350" i="100"/>
  <c r="BE350" i="100"/>
  <c r="BD350" i="100"/>
  <c r="BC350" i="100"/>
  <c r="BB350" i="100"/>
  <c r="BA350" i="100"/>
  <c r="AZ350" i="100"/>
  <c r="AY350" i="100"/>
  <c r="AX350" i="100"/>
  <c r="AW350" i="100"/>
  <c r="AV350" i="100"/>
  <c r="AU350" i="100"/>
  <c r="AT350" i="100"/>
  <c r="AS350" i="100"/>
  <c r="AR350" i="100"/>
  <c r="AQ350" i="100"/>
  <c r="AP350" i="100"/>
  <c r="AO350" i="100"/>
  <c r="AN350" i="100"/>
  <c r="AM350" i="100"/>
  <c r="AL350" i="100"/>
  <c r="AK350" i="100"/>
  <c r="AJ350" i="100"/>
  <c r="AI350" i="100"/>
  <c r="AH350" i="100"/>
  <c r="AG350" i="100"/>
  <c r="AF350" i="100"/>
  <c r="AE350" i="100"/>
  <c r="AD350" i="100"/>
  <c r="AC350" i="100"/>
  <c r="AB350" i="100"/>
  <c r="AA350" i="100"/>
  <c r="Z350" i="100"/>
  <c r="Y350" i="100"/>
  <c r="X350" i="100"/>
  <c r="W350" i="100"/>
  <c r="V350" i="100"/>
  <c r="U350" i="100"/>
  <c r="T350" i="100"/>
  <c r="S350" i="100"/>
  <c r="R350" i="100"/>
  <c r="Q350" i="100"/>
  <c r="P350" i="100"/>
  <c r="O350" i="100"/>
  <c r="N350" i="100"/>
  <c r="M350" i="100"/>
  <c r="L350" i="100"/>
  <c r="K350" i="100"/>
  <c r="J350" i="100"/>
  <c r="I350" i="100"/>
  <c r="H350" i="100"/>
  <c r="G350" i="100"/>
  <c r="F350" i="100"/>
  <c r="E350" i="100"/>
  <c r="D350" i="100"/>
  <c r="CZ349" i="100"/>
  <c r="CY349" i="100"/>
  <c r="CX349" i="100"/>
  <c r="CW349" i="100"/>
  <c r="CV349" i="100"/>
  <c r="CU349" i="100"/>
  <c r="CT349" i="100"/>
  <c r="CS349" i="100"/>
  <c r="CR349" i="100"/>
  <c r="CQ349" i="100"/>
  <c r="CP349" i="100"/>
  <c r="CO349" i="100"/>
  <c r="CN349" i="100"/>
  <c r="CM349" i="100"/>
  <c r="CL349" i="100"/>
  <c r="CK349" i="100"/>
  <c r="CJ349" i="100"/>
  <c r="CI349" i="100"/>
  <c r="CH349" i="100"/>
  <c r="CG349" i="100"/>
  <c r="CF349" i="100"/>
  <c r="CE349" i="100"/>
  <c r="CD349" i="100"/>
  <c r="CC349" i="100"/>
  <c r="CB349" i="100"/>
  <c r="CA349" i="100"/>
  <c r="BZ349" i="100"/>
  <c r="BY349" i="100"/>
  <c r="BX349" i="100"/>
  <c r="BW349" i="100"/>
  <c r="BV349" i="100"/>
  <c r="BU349" i="100"/>
  <c r="BT349" i="100"/>
  <c r="BS349" i="100"/>
  <c r="BR349" i="100"/>
  <c r="BQ349" i="100"/>
  <c r="BP349" i="100"/>
  <c r="BO349" i="100"/>
  <c r="BN349" i="100"/>
  <c r="BM349" i="100"/>
  <c r="BL349" i="100"/>
  <c r="BK349" i="100"/>
  <c r="BJ349" i="100"/>
  <c r="BI349" i="100"/>
  <c r="BH349" i="100"/>
  <c r="BG349" i="100"/>
  <c r="BF349" i="100"/>
  <c r="BE349" i="100"/>
  <c r="BD349" i="100"/>
  <c r="BC349" i="100"/>
  <c r="BB349" i="100"/>
  <c r="BA349" i="100"/>
  <c r="AZ349" i="100"/>
  <c r="AY349" i="100"/>
  <c r="AX349" i="100"/>
  <c r="AW349" i="100"/>
  <c r="AV349" i="100"/>
  <c r="AU349" i="100"/>
  <c r="AT349" i="100"/>
  <c r="AS349" i="100"/>
  <c r="AR349" i="100"/>
  <c r="AQ349" i="100"/>
  <c r="AP349" i="100"/>
  <c r="AO349" i="100"/>
  <c r="AN349" i="100"/>
  <c r="AM349" i="100"/>
  <c r="AL349" i="100"/>
  <c r="AK349" i="100"/>
  <c r="AJ349" i="100"/>
  <c r="AI349" i="100"/>
  <c r="AH349" i="100"/>
  <c r="AG349" i="100"/>
  <c r="AF349" i="100"/>
  <c r="AE349" i="100"/>
  <c r="AD349" i="100"/>
  <c r="AC349" i="100"/>
  <c r="AB349" i="100"/>
  <c r="AA349" i="100"/>
  <c r="Z349" i="100"/>
  <c r="Y349" i="100"/>
  <c r="X349" i="100"/>
  <c r="W349" i="100"/>
  <c r="V349" i="100"/>
  <c r="U349" i="100"/>
  <c r="T349" i="100"/>
  <c r="S349" i="100"/>
  <c r="R349" i="100"/>
  <c r="Q349" i="100"/>
  <c r="P349" i="100"/>
  <c r="O349" i="100"/>
  <c r="N349" i="100"/>
  <c r="M349" i="100"/>
  <c r="L349" i="100"/>
  <c r="K349" i="100"/>
  <c r="J349" i="100"/>
  <c r="I349" i="100"/>
  <c r="H349" i="100"/>
  <c r="G349" i="100"/>
  <c r="F349" i="100"/>
  <c r="E349" i="100"/>
  <c r="D349" i="100"/>
  <c r="CZ348" i="100"/>
  <c r="CY348" i="100"/>
  <c r="CX348" i="100"/>
  <c r="CW348" i="100"/>
  <c r="CV348" i="100"/>
  <c r="CU348" i="100"/>
  <c r="CT348" i="100"/>
  <c r="CS348" i="100"/>
  <c r="CR348" i="100"/>
  <c r="CQ348" i="100"/>
  <c r="CP348" i="100"/>
  <c r="CO348" i="100"/>
  <c r="CN348" i="100"/>
  <c r="CM348" i="100"/>
  <c r="CL348" i="100"/>
  <c r="CK348" i="100"/>
  <c r="CJ348" i="100"/>
  <c r="CI348" i="100"/>
  <c r="CH348" i="100"/>
  <c r="CG348" i="100"/>
  <c r="CF348" i="100"/>
  <c r="CE348" i="100"/>
  <c r="CD348" i="100"/>
  <c r="CC348" i="100"/>
  <c r="CB348" i="100"/>
  <c r="CA348" i="100"/>
  <c r="BZ348" i="100"/>
  <c r="BY348" i="100"/>
  <c r="BX348" i="100"/>
  <c r="BW348" i="100"/>
  <c r="BV348" i="100"/>
  <c r="BU348" i="100"/>
  <c r="BT348" i="100"/>
  <c r="BS348" i="100"/>
  <c r="BR348" i="100"/>
  <c r="BQ348" i="100"/>
  <c r="BP348" i="100"/>
  <c r="BO348" i="100"/>
  <c r="BN348" i="100"/>
  <c r="BM348" i="100"/>
  <c r="BL348" i="100"/>
  <c r="BK348" i="100"/>
  <c r="BJ348" i="100"/>
  <c r="BI348" i="100"/>
  <c r="BH348" i="100"/>
  <c r="BG348" i="100"/>
  <c r="BF348" i="100"/>
  <c r="BE348" i="100"/>
  <c r="BD348" i="100"/>
  <c r="BC348" i="100"/>
  <c r="BB348" i="100"/>
  <c r="BA348" i="100"/>
  <c r="AZ348" i="100"/>
  <c r="AY348" i="100"/>
  <c r="AX348" i="100"/>
  <c r="AW348" i="100"/>
  <c r="AV348" i="100"/>
  <c r="AU348" i="100"/>
  <c r="AT348" i="100"/>
  <c r="AS348" i="100"/>
  <c r="AR348" i="100"/>
  <c r="AQ348" i="100"/>
  <c r="AP348" i="100"/>
  <c r="AO348" i="100"/>
  <c r="AN348" i="100"/>
  <c r="AM348" i="100"/>
  <c r="AL348" i="100"/>
  <c r="AK348" i="100"/>
  <c r="AJ348" i="100"/>
  <c r="AI348" i="100"/>
  <c r="AH348" i="100"/>
  <c r="AG348" i="100"/>
  <c r="AF348" i="100"/>
  <c r="AE348" i="100"/>
  <c r="AD348" i="100"/>
  <c r="AC348" i="100"/>
  <c r="AB348" i="100"/>
  <c r="AA348" i="100"/>
  <c r="Z348" i="100"/>
  <c r="Y348" i="100"/>
  <c r="X348" i="100"/>
  <c r="W348" i="100"/>
  <c r="V348" i="100"/>
  <c r="U348" i="100"/>
  <c r="T348" i="100"/>
  <c r="S348" i="100"/>
  <c r="R348" i="100"/>
  <c r="Q348" i="100"/>
  <c r="P348" i="100"/>
  <c r="O348" i="100"/>
  <c r="N348" i="100"/>
  <c r="M348" i="100"/>
  <c r="L348" i="100"/>
  <c r="K348" i="100"/>
  <c r="J348" i="100"/>
  <c r="I348" i="100"/>
  <c r="H348" i="100"/>
  <c r="G348" i="100"/>
  <c r="F348" i="100"/>
  <c r="E348" i="100"/>
  <c r="D348" i="100"/>
  <c r="CZ347" i="100"/>
  <c r="CY347" i="100"/>
  <c r="CX347" i="100"/>
  <c r="CW347" i="100"/>
  <c r="CV347" i="100"/>
  <c r="CU347" i="100"/>
  <c r="CT347" i="100"/>
  <c r="CS347" i="100"/>
  <c r="CR347" i="100"/>
  <c r="CQ347" i="100"/>
  <c r="CP347" i="100"/>
  <c r="CO347" i="100"/>
  <c r="CN347" i="100"/>
  <c r="CM347" i="100"/>
  <c r="CL347" i="100"/>
  <c r="CK347" i="100"/>
  <c r="CJ347" i="100"/>
  <c r="CI347" i="100"/>
  <c r="CH347" i="100"/>
  <c r="CG347" i="100"/>
  <c r="CF347" i="100"/>
  <c r="CE347" i="100"/>
  <c r="CD347" i="100"/>
  <c r="CC347" i="100"/>
  <c r="CB347" i="100"/>
  <c r="CA347" i="100"/>
  <c r="BZ347" i="100"/>
  <c r="BY347" i="100"/>
  <c r="BX347" i="100"/>
  <c r="BW347" i="100"/>
  <c r="BV347" i="100"/>
  <c r="BU347" i="100"/>
  <c r="BT347" i="100"/>
  <c r="BS347" i="100"/>
  <c r="BR347" i="100"/>
  <c r="BQ347" i="100"/>
  <c r="BP347" i="100"/>
  <c r="BO347" i="100"/>
  <c r="BN347" i="100"/>
  <c r="BM347" i="100"/>
  <c r="BL347" i="100"/>
  <c r="BK347" i="100"/>
  <c r="BJ347" i="100"/>
  <c r="BI347" i="100"/>
  <c r="BH347" i="100"/>
  <c r="BG347" i="100"/>
  <c r="BF347" i="100"/>
  <c r="BE347" i="100"/>
  <c r="BD347" i="100"/>
  <c r="BC347" i="100"/>
  <c r="BB347" i="100"/>
  <c r="BA347" i="100"/>
  <c r="AZ347" i="100"/>
  <c r="AY347" i="100"/>
  <c r="AX347" i="100"/>
  <c r="AW347" i="100"/>
  <c r="AV347" i="100"/>
  <c r="AU347" i="100"/>
  <c r="AT347" i="100"/>
  <c r="AS347" i="100"/>
  <c r="AR347" i="100"/>
  <c r="AQ347" i="100"/>
  <c r="AP347" i="100"/>
  <c r="AO347" i="100"/>
  <c r="AN347" i="100"/>
  <c r="AM347" i="100"/>
  <c r="AL347" i="100"/>
  <c r="AK347" i="100"/>
  <c r="AJ347" i="100"/>
  <c r="AI347" i="100"/>
  <c r="AH347" i="100"/>
  <c r="AG347" i="100"/>
  <c r="AF347" i="100"/>
  <c r="AE347" i="100"/>
  <c r="AD347" i="100"/>
  <c r="AC347" i="100"/>
  <c r="AB347" i="100"/>
  <c r="AA347" i="100"/>
  <c r="Z347" i="100"/>
  <c r="Y347" i="100"/>
  <c r="X347" i="100"/>
  <c r="W347" i="100"/>
  <c r="V347" i="100"/>
  <c r="U347" i="100"/>
  <c r="T347" i="100"/>
  <c r="S347" i="100"/>
  <c r="R347" i="100"/>
  <c r="Q347" i="100"/>
  <c r="P347" i="100"/>
  <c r="O347" i="100"/>
  <c r="N347" i="100"/>
  <c r="M347" i="100"/>
  <c r="L347" i="100"/>
  <c r="K347" i="100"/>
  <c r="J347" i="100"/>
  <c r="I347" i="100"/>
  <c r="H347" i="100"/>
  <c r="G347" i="100"/>
  <c r="F347" i="100"/>
  <c r="E347" i="100"/>
  <c r="D347" i="100"/>
  <c r="CZ346" i="100"/>
  <c r="CY346" i="100"/>
  <c r="CX346" i="100"/>
  <c r="CW346" i="100"/>
  <c r="CV346" i="100"/>
  <c r="CU346" i="100"/>
  <c r="CT346" i="100"/>
  <c r="CS346" i="100"/>
  <c r="CR346" i="100"/>
  <c r="CQ346" i="100"/>
  <c r="CP346" i="100"/>
  <c r="CO346" i="100"/>
  <c r="CN346" i="100"/>
  <c r="CM346" i="100"/>
  <c r="CL346" i="100"/>
  <c r="CK346" i="100"/>
  <c r="CJ346" i="100"/>
  <c r="CI346" i="100"/>
  <c r="CH346" i="100"/>
  <c r="CG346" i="100"/>
  <c r="CF346" i="100"/>
  <c r="CE346" i="100"/>
  <c r="CD346" i="100"/>
  <c r="CC346" i="100"/>
  <c r="CB346" i="100"/>
  <c r="CA346" i="100"/>
  <c r="BZ346" i="100"/>
  <c r="BY346" i="100"/>
  <c r="BX346" i="100"/>
  <c r="BW346" i="100"/>
  <c r="BV346" i="100"/>
  <c r="BU346" i="100"/>
  <c r="BT346" i="100"/>
  <c r="BS346" i="100"/>
  <c r="BR346" i="100"/>
  <c r="BQ346" i="100"/>
  <c r="BP346" i="100"/>
  <c r="BO346" i="100"/>
  <c r="BN346" i="100"/>
  <c r="BM346" i="100"/>
  <c r="BL346" i="100"/>
  <c r="BK346" i="100"/>
  <c r="BJ346" i="100"/>
  <c r="BI346" i="100"/>
  <c r="BH346" i="100"/>
  <c r="BG346" i="100"/>
  <c r="BF346" i="100"/>
  <c r="BE346" i="100"/>
  <c r="BD346" i="100"/>
  <c r="BC346" i="100"/>
  <c r="BB346" i="100"/>
  <c r="BA346" i="100"/>
  <c r="AZ346" i="100"/>
  <c r="AY346" i="100"/>
  <c r="AX346" i="100"/>
  <c r="AW346" i="100"/>
  <c r="AV346" i="100"/>
  <c r="AU346" i="100"/>
  <c r="AT346" i="100"/>
  <c r="AS346" i="100"/>
  <c r="AR346" i="100"/>
  <c r="AQ346" i="100"/>
  <c r="AP346" i="100"/>
  <c r="AO346" i="100"/>
  <c r="AN346" i="100"/>
  <c r="AM346" i="100"/>
  <c r="AL346" i="100"/>
  <c r="AK346" i="100"/>
  <c r="AJ346" i="100"/>
  <c r="AI346" i="100"/>
  <c r="AH346" i="100"/>
  <c r="AG346" i="100"/>
  <c r="AF346" i="100"/>
  <c r="AE346" i="100"/>
  <c r="AD346" i="100"/>
  <c r="AC346" i="100"/>
  <c r="AB346" i="100"/>
  <c r="AA346" i="100"/>
  <c r="Z346" i="100"/>
  <c r="Y346" i="100"/>
  <c r="X346" i="100"/>
  <c r="W346" i="100"/>
  <c r="V346" i="100"/>
  <c r="U346" i="100"/>
  <c r="T346" i="100"/>
  <c r="S346" i="100"/>
  <c r="R346" i="100"/>
  <c r="Q346" i="100"/>
  <c r="P346" i="100"/>
  <c r="O346" i="100"/>
  <c r="N346" i="100"/>
  <c r="M346" i="100"/>
  <c r="L346" i="100"/>
  <c r="K346" i="100"/>
  <c r="J346" i="100"/>
  <c r="I346" i="100"/>
  <c r="H346" i="100"/>
  <c r="G346" i="100"/>
  <c r="F346" i="100"/>
  <c r="E346" i="100"/>
  <c r="D346" i="100"/>
  <c r="CZ345" i="100"/>
  <c r="CY345" i="100"/>
  <c r="CX345" i="100"/>
  <c r="CW345" i="100"/>
  <c r="CV345" i="100"/>
  <c r="CU345" i="100"/>
  <c r="CT345" i="100"/>
  <c r="CS345" i="100"/>
  <c r="CR345" i="100"/>
  <c r="CQ345" i="100"/>
  <c r="CP345" i="100"/>
  <c r="CO345" i="100"/>
  <c r="CN345" i="100"/>
  <c r="CM345" i="100"/>
  <c r="CL345" i="100"/>
  <c r="CK345" i="100"/>
  <c r="CJ345" i="100"/>
  <c r="CI345" i="100"/>
  <c r="CH345" i="100"/>
  <c r="CG345" i="100"/>
  <c r="CF345" i="100"/>
  <c r="CE345" i="100"/>
  <c r="CD345" i="100"/>
  <c r="CC345" i="100"/>
  <c r="CB345" i="100"/>
  <c r="CA345" i="100"/>
  <c r="BZ345" i="100"/>
  <c r="BY345" i="100"/>
  <c r="BX345" i="100"/>
  <c r="BW345" i="100"/>
  <c r="BV345" i="100"/>
  <c r="BU345" i="100"/>
  <c r="BT345" i="100"/>
  <c r="BS345" i="100"/>
  <c r="BR345" i="100"/>
  <c r="BQ345" i="100"/>
  <c r="BP345" i="100"/>
  <c r="BO345" i="100"/>
  <c r="BN345" i="100"/>
  <c r="BM345" i="100"/>
  <c r="BL345" i="100"/>
  <c r="BK345" i="100"/>
  <c r="BJ345" i="100"/>
  <c r="BI345" i="100"/>
  <c r="BH345" i="100"/>
  <c r="BG345" i="100"/>
  <c r="BF345" i="100"/>
  <c r="BE345" i="100"/>
  <c r="BD345" i="100"/>
  <c r="BC345" i="100"/>
  <c r="BB345" i="100"/>
  <c r="BA345" i="100"/>
  <c r="AZ345" i="100"/>
  <c r="AY345" i="100"/>
  <c r="AX345" i="100"/>
  <c r="AW345" i="100"/>
  <c r="AV345" i="100"/>
  <c r="AU345" i="100"/>
  <c r="AT345" i="100"/>
  <c r="AS345" i="100"/>
  <c r="AR345" i="100"/>
  <c r="AQ345" i="100"/>
  <c r="AP345" i="100"/>
  <c r="AO345" i="100"/>
  <c r="AN345" i="100"/>
  <c r="AM345" i="100"/>
  <c r="AL345" i="100"/>
  <c r="AK345" i="100"/>
  <c r="AJ345" i="100"/>
  <c r="AI345" i="100"/>
  <c r="AH345" i="100"/>
  <c r="AG345" i="100"/>
  <c r="AF345" i="100"/>
  <c r="AE345" i="100"/>
  <c r="AD345" i="100"/>
  <c r="AC345" i="100"/>
  <c r="AB345" i="100"/>
  <c r="AA345" i="100"/>
  <c r="Z345" i="100"/>
  <c r="Y345" i="100"/>
  <c r="X345" i="100"/>
  <c r="W345" i="100"/>
  <c r="V345" i="100"/>
  <c r="U345" i="100"/>
  <c r="T345" i="100"/>
  <c r="S345" i="100"/>
  <c r="R345" i="100"/>
  <c r="Q345" i="100"/>
  <c r="P345" i="100"/>
  <c r="O345" i="100"/>
  <c r="N345" i="100"/>
  <c r="M345" i="100"/>
  <c r="L345" i="100"/>
  <c r="K345" i="100"/>
  <c r="J345" i="100"/>
  <c r="I345" i="100"/>
  <c r="H345" i="100"/>
  <c r="G345" i="100"/>
  <c r="F345" i="100"/>
  <c r="E345" i="100"/>
  <c r="D345" i="100"/>
  <c r="CZ344" i="100"/>
  <c r="CY344" i="100"/>
  <c r="CX344" i="100"/>
  <c r="CW344" i="100"/>
  <c r="CV344" i="100"/>
  <c r="CU344" i="100"/>
  <c r="CT344" i="100"/>
  <c r="CS344" i="100"/>
  <c r="CR344" i="100"/>
  <c r="CQ344" i="100"/>
  <c r="CP344" i="100"/>
  <c r="CO344" i="100"/>
  <c r="CN344" i="100"/>
  <c r="CM344" i="100"/>
  <c r="CL344" i="100"/>
  <c r="CK344" i="100"/>
  <c r="CJ344" i="100"/>
  <c r="CI344" i="100"/>
  <c r="CH344" i="100"/>
  <c r="CG344" i="100"/>
  <c r="CF344" i="100"/>
  <c r="CE344" i="100"/>
  <c r="CD344" i="100"/>
  <c r="CC344" i="100"/>
  <c r="CB344" i="100"/>
  <c r="CA344" i="100"/>
  <c r="BZ344" i="100"/>
  <c r="BY344" i="100"/>
  <c r="BX344" i="100"/>
  <c r="BW344" i="100"/>
  <c r="BV344" i="100"/>
  <c r="BU344" i="100"/>
  <c r="BT344" i="100"/>
  <c r="BS344" i="100"/>
  <c r="BR344" i="100"/>
  <c r="BQ344" i="100"/>
  <c r="BP344" i="100"/>
  <c r="BO344" i="100"/>
  <c r="BN344" i="100"/>
  <c r="BM344" i="100"/>
  <c r="BL344" i="100"/>
  <c r="BK344" i="100"/>
  <c r="BJ344" i="100"/>
  <c r="BI344" i="100"/>
  <c r="BH344" i="100"/>
  <c r="BG344" i="100"/>
  <c r="BF344" i="100"/>
  <c r="BE344" i="100"/>
  <c r="BD344" i="100"/>
  <c r="BC344" i="100"/>
  <c r="BB344" i="100"/>
  <c r="BA344" i="100"/>
  <c r="AZ344" i="100"/>
  <c r="AY344" i="100"/>
  <c r="AX344" i="100"/>
  <c r="AW344" i="100"/>
  <c r="AV344" i="100"/>
  <c r="AU344" i="100"/>
  <c r="AT344" i="100"/>
  <c r="AS344" i="100"/>
  <c r="AR344" i="100"/>
  <c r="AQ344" i="100"/>
  <c r="AP344" i="100"/>
  <c r="AO344" i="100"/>
  <c r="AN344" i="100"/>
  <c r="AM344" i="100"/>
  <c r="AL344" i="100"/>
  <c r="AK344" i="100"/>
  <c r="AJ344" i="100"/>
  <c r="AI344" i="100"/>
  <c r="AH344" i="100"/>
  <c r="AG344" i="100"/>
  <c r="AF344" i="100"/>
  <c r="AE344" i="100"/>
  <c r="AD344" i="100"/>
  <c r="AC344" i="100"/>
  <c r="AB344" i="100"/>
  <c r="AA344" i="100"/>
  <c r="Z344" i="100"/>
  <c r="Y344" i="100"/>
  <c r="X344" i="100"/>
  <c r="W344" i="100"/>
  <c r="V344" i="100"/>
  <c r="U344" i="100"/>
  <c r="T344" i="100"/>
  <c r="S344" i="100"/>
  <c r="R344" i="100"/>
  <c r="Q344" i="100"/>
  <c r="P344" i="100"/>
  <c r="O344" i="100"/>
  <c r="N344" i="100"/>
  <c r="M344" i="100"/>
  <c r="L344" i="100"/>
  <c r="K344" i="100"/>
  <c r="J344" i="100"/>
  <c r="I344" i="100"/>
  <c r="H344" i="100"/>
  <c r="G344" i="100"/>
  <c r="F344" i="100"/>
  <c r="E344" i="100"/>
  <c r="D344" i="100"/>
  <c r="CZ343" i="100"/>
  <c r="CY343" i="100"/>
  <c r="CX343" i="100"/>
  <c r="CW343" i="100"/>
  <c r="CV343" i="100"/>
  <c r="CU343" i="100"/>
  <c r="CT343" i="100"/>
  <c r="CS343" i="100"/>
  <c r="CR343" i="100"/>
  <c r="CQ343" i="100"/>
  <c r="CP343" i="100"/>
  <c r="CO343" i="100"/>
  <c r="CN343" i="100"/>
  <c r="CM343" i="100"/>
  <c r="CL343" i="100"/>
  <c r="CK343" i="100"/>
  <c r="CJ343" i="100"/>
  <c r="CI343" i="100"/>
  <c r="CH343" i="100"/>
  <c r="CG343" i="100"/>
  <c r="CF343" i="100"/>
  <c r="CE343" i="100"/>
  <c r="CD343" i="100"/>
  <c r="CC343" i="100"/>
  <c r="CB343" i="100"/>
  <c r="CA343" i="100"/>
  <c r="BZ343" i="100"/>
  <c r="BY343" i="100"/>
  <c r="BX343" i="100"/>
  <c r="BW343" i="100"/>
  <c r="BV343" i="100"/>
  <c r="BU343" i="100"/>
  <c r="BT343" i="100"/>
  <c r="BS343" i="100"/>
  <c r="BR343" i="100"/>
  <c r="BQ343" i="100"/>
  <c r="BP343" i="100"/>
  <c r="BO343" i="100"/>
  <c r="BN343" i="100"/>
  <c r="BM343" i="100"/>
  <c r="BL343" i="100"/>
  <c r="BK343" i="100"/>
  <c r="BJ343" i="100"/>
  <c r="BI343" i="100"/>
  <c r="BH343" i="100"/>
  <c r="BG343" i="100"/>
  <c r="BF343" i="100"/>
  <c r="BE343" i="100"/>
  <c r="BD343" i="100"/>
  <c r="BC343" i="100"/>
  <c r="BB343" i="100"/>
  <c r="BA343" i="100"/>
  <c r="AZ343" i="100"/>
  <c r="AY343" i="100"/>
  <c r="AX343" i="100"/>
  <c r="AW343" i="100"/>
  <c r="AV343" i="100"/>
  <c r="AU343" i="100"/>
  <c r="AT343" i="100"/>
  <c r="AS343" i="100"/>
  <c r="AR343" i="100"/>
  <c r="AQ343" i="100"/>
  <c r="AP343" i="100"/>
  <c r="AO343" i="100"/>
  <c r="AN343" i="100"/>
  <c r="AM343" i="100"/>
  <c r="AL343" i="100"/>
  <c r="AK343" i="100"/>
  <c r="AJ343" i="100"/>
  <c r="AI343" i="100"/>
  <c r="AH343" i="100"/>
  <c r="AG343" i="100"/>
  <c r="AF343" i="100"/>
  <c r="AE343" i="100"/>
  <c r="AD343" i="100"/>
  <c r="AC343" i="100"/>
  <c r="AB343" i="100"/>
  <c r="AA343" i="100"/>
  <c r="Z343" i="100"/>
  <c r="Y343" i="100"/>
  <c r="X343" i="100"/>
  <c r="W343" i="100"/>
  <c r="V343" i="100"/>
  <c r="U343" i="100"/>
  <c r="T343" i="100"/>
  <c r="S343" i="100"/>
  <c r="R343" i="100"/>
  <c r="Q343" i="100"/>
  <c r="P343" i="100"/>
  <c r="O343" i="100"/>
  <c r="N343" i="100"/>
  <c r="M343" i="100"/>
  <c r="L343" i="100"/>
  <c r="K343" i="100"/>
  <c r="J343" i="100"/>
  <c r="I343" i="100"/>
  <c r="H343" i="100"/>
  <c r="G343" i="100"/>
  <c r="F343" i="100"/>
  <c r="E343" i="100"/>
  <c r="D343" i="100"/>
  <c r="CZ342" i="100"/>
  <c r="CY342" i="100"/>
  <c r="CX342" i="100"/>
  <c r="CW342" i="100"/>
  <c r="CV342" i="100"/>
  <c r="CU342" i="100"/>
  <c r="CT342" i="100"/>
  <c r="CS342" i="100"/>
  <c r="CR342" i="100"/>
  <c r="CQ342" i="100"/>
  <c r="CP342" i="100"/>
  <c r="CO342" i="100"/>
  <c r="CN342" i="100"/>
  <c r="CM342" i="100"/>
  <c r="CL342" i="100"/>
  <c r="CK342" i="100"/>
  <c r="CJ342" i="100"/>
  <c r="CI342" i="100"/>
  <c r="CH342" i="100"/>
  <c r="CG342" i="100"/>
  <c r="CF342" i="100"/>
  <c r="CE342" i="100"/>
  <c r="CD342" i="100"/>
  <c r="CC342" i="100"/>
  <c r="CB342" i="100"/>
  <c r="CA342" i="100"/>
  <c r="BZ342" i="100"/>
  <c r="BY342" i="100"/>
  <c r="BX342" i="100"/>
  <c r="BW342" i="100"/>
  <c r="BV342" i="100"/>
  <c r="BU342" i="100"/>
  <c r="BT342" i="100"/>
  <c r="BS342" i="100"/>
  <c r="BR342" i="100"/>
  <c r="BQ342" i="100"/>
  <c r="BP342" i="100"/>
  <c r="BO342" i="100"/>
  <c r="BN342" i="100"/>
  <c r="BM342" i="100"/>
  <c r="BL342" i="100"/>
  <c r="BK342" i="100"/>
  <c r="BJ342" i="100"/>
  <c r="BI342" i="100"/>
  <c r="BH342" i="100"/>
  <c r="BG342" i="100"/>
  <c r="BF342" i="100"/>
  <c r="BE342" i="100"/>
  <c r="BD342" i="100"/>
  <c r="BC342" i="100"/>
  <c r="BB342" i="100"/>
  <c r="BA342" i="100"/>
  <c r="AZ342" i="100"/>
  <c r="AY342" i="100"/>
  <c r="AX342" i="100"/>
  <c r="AW342" i="100"/>
  <c r="AV342" i="100"/>
  <c r="AU342" i="100"/>
  <c r="AT342" i="100"/>
  <c r="AS342" i="100"/>
  <c r="AR342" i="100"/>
  <c r="AQ342" i="100"/>
  <c r="AP342" i="100"/>
  <c r="AO342" i="100"/>
  <c r="AN342" i="100"/>
  <c r="AM342" i="100"/>
  <c r="AL342" i="100"/>
  <c r="AK342" i="100"/>
  <c r="AJ342" i="100"/>
  <c r="AI342" i="100"/>
  <c r="AH342" i="100"/>
  <c r="AG342" i="100"/>
  <c r="AF342" i="100"/>
  <c r="AE342" i="100"/>
  <c r="AD342" i="100"/>
  <c r="AC342" i="100"/>
  <c r="AB342" i="100"/>
  <c r="AA342" i="100"/>
  <c r="Z342" i="100"/>
  <c r="Y342" i="100"/>
  <c r="X342" i="100"/>
  <c r="W342" i="100"/>
  <c r="V342" i="100"/>
  <c r="U342" i="100"/>
  <c r="T342" i="100"/>
  <c r="S342" i="100"/>
  <c r="R342" i="100"/>
  <c r="Q342" i="100"/>
  <c r="P342" i="100"/>
  <c r="O342" i="100"/>
  <c r="N342" i="100"/>
  <c r="M342" i="100"/>
  <c r="L342" i="100"/>
  <c r="K342" i="100"/>
  <c r="J342" i="100"/>
  <c r="I342" i="100"/>
  <c r="H342" i="100"/>
  <c r="G342" i="100"/>
  <c r="F342" i="100"/>
  <c r="E342" i="100"/>
  <c r="D342" i="100"/>
  <c r="CZ341" i="100"/>
  <c r="CY341" i="100"/>
  <c r="CX341" i="100"/>
  <c r="CW341" i="100"/>
  <c r="CV341" i="100"/>
  <c r="CU341" i="100"/>
  <c r="CT341" i="100"/>
  <c r="CS341" i="100"/>
  <c r="CR341" i="100"/>
  <c r="CQ341" i="100"/>
  <c r="CP341" i="100"/>
  <c r="CO341" i="100"/>
  <c r="CN341" i="100"/>
  <c r="CM341" i="100"/>
  <c r="CL341" i="100"/>
  <c r="CK341" i="100"/>
  <c r="CJ341" i="100"/>
  <c r="CI341" i="100"/>
  <c r="CH341" i="100"/>
  <c r="CG341" i="100"/>
  <c r="CF341" i="100"/>
  <c r="CE341" i="100"/>
  <c r="CD341" i="100"/>
  <c r="CC341" i="100"/>
  <c r="CB341" i="100"/>
  <c r="CA341" i="100"/>
  <c r="BZ341" i="100"/>
  <c r="BY341" i="100"/>
  <c r="BX341" i="100"/>
  <c r="BW341" i="100"/>
  <c r="BV341" i="100"/>
  <c r="BU341" i="100"/>
  <c r="BT341" i="100"/>
  <c r="BS341" i="100"/>
  <c r="BR341" i="100"/>
  <c r="BQ341" i="100"/>
  <c r="BP341" i="100"/>
  <c r="BO341" i="100"/>
  <c r="BN341" i="100"/>
  <c r="BM341" i="100"/>
  <c r="BL341" i="100"/>
  <c r="BK341" i="100"/>
  <c r="BJ341" i="100"/>
  <c r="BI341" i="100"/>
  <c r="BH341" i="100"/>
  <c r="BG341" i="100"/>
  <c r="BF341" i="100"/>
  <c r="BE341" i="100"/>
  <c r="BD341" i="100"/>
  <c r="BC341" i="100"/>
  <c r="BB341" i="100"/>
  <c r="BA341" i="100"/>
  <c r="AZ341" i="100"/>
  <c r="AY341" i="100"/>
  <c r="AX341" i="100"/>
  <c r="AW341" i="100"/>
  <c r="AV341" i="100"/>
  <c r="AU341" i="100"/>
  <c r="AT341" i="100"/>
  <c r="AS341" i="100"/>
  <c r="AR341" i="100"/>
  <c r="AQ341" i="100"/>
  <c r="AP341" i="100"/>
  <c r="AO341" i="100"/>
  <c r="AN341" i="100"/>
  <c r="AM341" i="100"/>
  <c r="AL341" i="100"/>
  <c r="AK341" i="100"/>
  <c r="AJ341" i="100"/>
  <c r="AI341" i="100"/>
  <c r="AH341" i="100"/>
  <c r="AG341" i="100"/>
  <c r="AF341" i="100"/>
  <c r="AE341" i="100"/>
  <c r="AD341" i="100"/>
  <c r="AC341" i="100"/>
  <c r="AB341" i="100"/>
  <c r="AA341" i="100"/>
  <c r="Z341" i="100"/>
  <c r="Y341" i="100"/>
  <c r="X341" i="100"/>
  <c r="W341" i="100"/>
  <c r="V341" i="100"/>
  <c r="U341" i="100"/>
  <c r="T341" i="100"/>
  <c r="S341" i="100"/>
  <c r="R341" i="100"/>
  <c r="Q341" i="100"/>
  <c r="P341" i="100"/>
  <c r="O341" i="100"/>
  <c r="N341" i="100"/>
  <c r="M341" i="100"/>
  <c r="L341" i="100"/>
  <c r="K341" i="100"/>
  <c r="J341" i="100"/>
  <c r="I341" i="100"/>
  <c r="H341" i="100"/>
  <c r="G341" i="100"/>
  <c r="F341" i="100"/>
  <c r="E341" i="100"/>
  <c r="D341" i="100"/>
  <c r="CZ340" i="100"/>
  <c r="CY340" i="100"/>
  <c r="CX340" i="100"/>
  <c r="CW340" i="100"/>
  <c r="CV340" i="100"/>
  <c r="CU340" i="100"/>
  <c r="CT340" i="100"/>
  <c r="CS340" i="100"/>
  <c r="CR340" i="100"/>
  <c r="CQ340" i="100"/>
  <c r="CP340" i="100"/>
  <c r="CO340" i="100"/>
  <c r="CN340" i="100"/>
  <c r="CM340" i="100"/>
  <c r="CL340" i="100"/>
  <c r="CK340" i="100"/>
  <c r="CJ340" i="100"/>
  <c r="CI340" i="100"/>
  <c r="CH340" i="100"/>
  <c r="CG340" i="100"/>
  <c r="CF340" i="100"/>
  <c r="CE340" i="100"/>
  <c r="CD340" i="100"/>
  <c r="CC340" i="100"/>
  <c r="CB340" i="100"/>
  <c r="CA340" i="100"/>
  <c r="BZ340" i="100"/>
  <c r="BY340" i="100"/>
  <c r="BX340" i="100"/>
  <c r="BW340" i="100"/>
  <c r="BV340" i="100"/>
  <c r="BU340" i="100"/>
  <c r="BT340" i="100"/>
  <c r="BS340" i="100"/>
  <c r="BR340" i="100"/>
  <c r="BQ340" i="100"/>
  <c r="BP340" i="100"/>
  <c r="BO340" i="100"/>
  <c r="BN340" i="100"/>
  <c r="BM340" i="100"/>
  <c r="BL340" i="100"/>
  <c r="BK340" i="100"/>
  <c r="BJ340" i="100"/>
  <c r="BI340" i="100"/>
  <c r="BH340" i="100"/>
  <c r="BG340" i="100"/>
  <c r="BF340" i="100"/>
  <c r="BE340" i="100"/>
  <c r="BD340" i="100"/>
  <c r="BC340" i="100"/>
  <c r="BB340" i="100"/>
  <c r="BA340" i="100"/>
  <c r="AZ340" i="100"/>
  <c r="AY340" i="100"/>
  <c r="AX340" i="100"/>
  <c r="AW340" i="100"/>
  <c r="AV340" i="100"/>
  <c r="AU340" i="100"/>
  <c r="AT340" i="100"/>
  <c r="AS340" i="100"/>
  <c r="AR340" i="100"/>
  <c r="AQ340" i="100"/>
  <c r="AP340" i="100"/>
  <c r="AO340" i="100"/>
  <c r="AN340" i="100"/>
  <c r="AM340" i="100"/>
  <c r="AL340" i="100"/>
  <c r="AK340" i="100"/>
  <c r="AJ340" i="100"/>
  <c r="AI340" i="100"/>
  <c r="AH340" i="100"/>
  <c r="AG340" i="100"/>
  <c r="AF340" i="100"/>
  <c r="AE340" i="100"/>
  <c r="AD340" i="100"/>
  <c r="AC340" i="100"/>
  <c r="AB340" i="100"/>
  <c r="AA340" i="100"/>
  <c r="Z340" i="100"/>
  <c r="Y340" i="100"/>
  <c r="X340" i="100"/>
  <c r="W340" i="100"/>
  <c r="V340" i="100"/>
  <c r="U340" i="100"/>
  <c r="T340" i="100"/>
  <c r="S340" i="100"/>
  <c r="R340" i="100"/>
  <c r="Q340" i="100"/>
  <c r="P340" i="100"/>
  <c r="O340" i="100"/>
  <c r="N340" i="100"/>
  <c r="M340" i="100"/>
  <c r="L340" i="100"/>
  <c r="K340" i="100"/>
  <c r="J340" i="100"/>
  <c r="I340" i="100"/>
  <c r="H340" i="100"/>
  <c r="G340" i="100"/>
  <c r="F340" i="100"/>
  <c r="E340" i="100"/>
  <c r="D340" i="100"/>
  <c r="CZ339" i="100"/>
  <c r="CY339" i="100"/>
  <c r="CX339" i="100"/>
  <c r="CW339" i="100"/>
  <c r="CV339" i="100"/>
  <c r="CU339" i="100"/>
  <c r="CT339" i="100"/>
  <c r="CS339" i="100"/>
  <c r="CR339" i="100"/>
  <c r="CQ339" i="100"/>
  <c r="CP339" i="100"/>
  <c r="CO339" i="100"/>
  <c r="CN339" i="100"/>
  <c r="CM339" i="100"/>
  <c r="CL339" i="100"/>
  <c r="CK339" i="100"/>
  <c r="CJ339" i="100"/>
  <c r="CI339" i="100"/>
  <c r="CH339" i="100"/>
  <c r="CG339" i="100"/>
  <c r="CF339" i="100"/>
  <c r="CE339" i="100"/>
  <c r="CD339" i="100"/>
  <c r="CC339" i="100"/>
  <c r="CB339" i="100"/>
  <c r="CA339" i="100"/>
  <c r="BZ339" i="100"/>
  <c r="BY339" i="100"/>
  <c r="BX339" i="100"/>
  <c r="BW339" i="100"/>
  <c r="BV339" i="100"/>
  <c r="BU339" i="100"/>
  <c r="BT339" i="100"/>
  <c r="BS339" i="100"/>
  <c r="BR339" i="100"/>
  <c r="BQ339" i="100"/>
  <c r="BP339" i="100"/>
  <c r="BO339" i="100"/>
  <c r="BN339" i="100"/>
  <c r="BM339" i="100"/>
  <c r="BL339" i="100"/>
  <c r="BK339" i="100"/>
  <c r="BJ339" i="100"/>
  <c r="BI339" i="100"/>
  <c r="BH339" i="100"/>
  <c r="BG339" i="100"/>
  <c r="BF339" i="100"/>
  <c r="BE339" i="100"/>
  <c r="BD339" i="100"/>
  <c r="BC339" i="100"/>
  <c r="BB339" i="100"/>
  <c r="BA339" i="100"/>
  <c r="AZ339" i="100"/>
  <c r="AY339" i="100"/>
  <c r="AX339" i="100"/>
  <c r="AW339" i="100"/>
  <c r="AV339" i="100"/>
  <c r="AU339" i="100"/>
  <c r="AT339" i="100"/>
  <c r="AS339" i="100"/>
  <c r="AR339" i="100"/>
  <c r="AQ339" i="100"/>
  <c r="AP339" i="100"/>
  <c r="AO339" i="100"/>
  <c r="AN339" i="100"/>
  <c r="AM339" i="100"/>
  <c r="AL339" i="100"/>
  <c r="AK339" i="100"/>
  <c r="AJ339" i="100"/>
  <c r="AI339" i="100"/>
  <c r="AH339" i="100"/>
  <c r="AG339" i="100"/>
  <c r="AF339" i="100"/>
  <c r="AE339" i="100"/>
  <c r="AD339" i="100"/>
  <c r="AC339" i="100"/>
  <c r="AB339" i="100"/>
  <c r="AA339" i="100"/>
  <c r="Z339" i="100"/>
  <c r="Y339" i="100"/>
  <c r="X339" i="100"/>
  <c r="W339" i="100"/>
  <c r="V339" i="100"/>
  <c r="U339" i="100"/>
  <c r="T339" i="100"/>
  <c r="S339" i="100"/>
  <c r="R339" i="100"/>
  <c r="Q339" i="100"/>
  <c r="P339" i="100"/>
  <c r="O339" i="100"/>
  <c r="N339" i="100"/>
  <c r="M339" i="100"/>
  <c r="L339" i="100"/>
  <c r="K339" i="100"/>
  <c r="J339" i="100"/>
  <c r="I339" i="100"/>
  <c r="H339" i="100"/>
  <c r="G339" i="100"/>
  <c r="F339" i="100"/>
  <c r="E339" i="100"/>
  <c r="D339" i="100"/>
  <c r="CZ338" i="100"/>
  <c r="CY338" i="100"/>
  <c r="CX338" i="100"/>
  <c r="CW338" i="100"/>
  <c r="CV338" i="100"/>
  <c r="CU338" i="100"/>
  <c r="CT338" i="100"/>
  <c r="CS338" i="100"/>
  <c r="CR338" i="100"/>
  <c r="CQ338" i="100"/>
  <c r="CP338" i="100"/>
  <c r="CO338" i="100"/>
  <c r="CN338" i="100"/>
  <c r="CM338" i="100"/>
  <c r="CL338" i="100"/>
  <c r="CK338" i="100"/>
  <c r="CJ338" i="100"/>
  <c r="CI338" i="100"/>
  <c r="CH338" i="100"/>
  <c r="CG338" i="100"/>
  <c r="CF338" i="100"/>
  <c r="CE338" i="100"/>
  <c r="CD338" i="100"/>
  <c r="CC338" i="100"/>
  <c r="CB338" i="100"/>
  <c r="CA338" i="100"/>
  <c r="BZ338" i="100"/>
  <c r="BY338" i="100"/>
  <c r="BX338" i="100"/>
  <c r="BW338" i="100"/>
  <c r="BV338" i="100"/>
  <c r="BU338" i="100"/>
  <c r="BT338" i="100"/>
  <c r="BS338" i="100"/>
  <c r="BR338" i="100"/>
  <c r="BQ338" i="100"/>
  <c r="BP338" i="100"/>
  <c r="BO338" i="100"/>
  <c r="BN338" i="100"/>
  <c r="BM338" i="100"/>
  <c r="BL338" i="100"/>
  <c r="BK338" i="100"/>
  <c r="BJ338" i="100"/>
  <c r="BI338" i="100"/>
  <c r="BH338" i="100"/>
  <c r="BG338" i="100"/>
  <c r="BF338" i="100"/>
  <c r="BE338" i="100"/>
  <c r="BD338" i="100"/>
  <c r="BC338" i="100"/>
  <c r="BB338" i="100"/>
  <c r="BA338" i="100"/>
  <c r="AZ338" i="100"/>
  <c r="AY338" i="100"/>
  <c r="AX338" i="100"/>
  <c r="AW338" i="100"/>
  <c r="AV338" i="100"/>
  <c r="AU338" i="100"/>
  <c r="AT338" i="100"/>
  <c r="AS338" i="100"/>
  <c r="AR338" i="100"/>
  <c r="AQ338" i="100"/>
  <c r="AP338" i="100"/>
  <c r="AO338" i="100"/>
  <c r="AN338" i="100"/>
  <c r="AM338" i="100"/>
  <c r="AL338" i="100"/>
  <c r="AK338" i="100"/>
  <c r="AJ338" i="100"/>
  <c r="AI338" i="100"/>
  <c r="AH338" i="100"/>
  <c r="AG338" i="100"/>
  <c r="AF338" i="100"/>
  <c r="AE338" i="100"/>
  <c r="AD338" i="100"/>
  <c r="AC338" i="100"/>
  <c r="AB338" i="100"/>
  <c r="AA338" i="100"/>
  <c r="Z338" i="100"/>
  <c r="Y338" i="100"/>
  <c r="X338" i="100"/>
  <c r="W338" i="100"/>
  <c r="V338" i="100"/>
  <c r="U338" i="100"/>
  <c r="T338" i="100"/>
  <c r="S338" i="100"/>
  <c r="R338" i="100"/>
  <c r="Q338" i="100"/>
  <c r="P338" i="100"/>
  <c r="O338" i="100"/>
  <c r="N338" i="100"/>
  <c r="M338" i="100"/>
  <c r="L338" i="100"/>
  <c r="K338" i="100"/>
  <c r="J338" i="100"/>
  <c r="I338" i="100"/>
  <c r="H338" i="100"/>
  <c r="G338" i="100"/>
  <c r="F338" i="100"/>
  <c r="E338" i="100"/>
  <c r="D338" i="100"/>
  <c r="CZ337" i="100"/>
  <c r="CY337" i="100"/>
  <c r="CX337" i="100"/>
  <c r="CW337" i="100"/>
  <c r="CV337" i="100"/>
  <c r="CU337" i="100"/>
  <c r="CT337" i="100"/>
  <c r="CS337" i="100"/>
  <c r="CR337" i="100"/>
  <c r="CQ337" i="100"/>
  <c r="CP337" i="100"/>
  <c r="CO337" i="100"/>
  <c r="CN337" i="100"/>
  <c r="CM337" i="100"/>
  <c r="CL337" i="100"/>
  <c r="CK337" i="100"/>
  <c r="CJ337" i="100"/>
  <c r="CI337" i="100"/>
  <c r="CH337" i="100"/>
  <c r="CG337" i="100"/>
  <c r="CF337" i="100"/>
  <c r="CE337" i="100"/>
  <c r="CD337" i="100"/>
  <c r="CC337" i="100"/>
  <c r="CB337" i="100"/>
  <c r="CA337" i="100"/>
  <c r="BZ337" i="100"/>
  <c r="BY337" i="100"/>
  <c r="BX337" i="100"/>
  <c r="BW337" i="100"/>
  <c r="BV337" i="100"/>
  <c r="BU337" i="100"/>
  <c r="BT337" i="100"/>
  <c r="BS337" i="100"/>
  <c r="BR337" i="100"/>
  <c r="BQ337" i="100"/>
  <c r="BP337" i="100"/>
  <c r="BO337" i="100"/>
  <c r="BN337" i="100"/>
  <c r="BM337" i="100"/>
  <c r="BL337" i="100"/>
  <c r="BK337" i="100"/>
  <c r="BJ337" i="100"/>
  <c r="BI337" i="100"/>
  <c r="BH337" i="100"/>
  <c r="BG337" i="100"/>
  <c r="BF337" i="100"/>
  <c r="BE337" i="100"/>
  <c r="BD337" i="100"/>
  <c r="BC337" i="100"/>
  <c r="BB337" i="100"/>
  <c r="BA337" i="100"/>
  <c r="AZ337" i="100"/>
  <c r="AY337" i="100"/>
  <c r="AX337" i="100"/>
  <c r="AW337" i="100"/>
  <c r="AV337" i="100"/>
  <c r="AU337" i="100"/>
  <c r="AT337" i="100"/>
  <c r="AS337" i="100"/>
  <c r="AR337" i="100"/>
  <c r="AQ337" i="100"/>
  <c r="AP337" i="100"/>
  <c r="AO337" i="100"/>
  <c r="AN337" i="100"/>
  <c r="AM337" i="100"/>
  <c r="AL337" i="100"/>
  <c r="AK337" i="100"/>
  <c r="AJ337" i="100"/>
  <c r="AI337" i="100"/>
  <c r="AH337" i="100"/>
  <c r="AG337" i="100"/>
  <c r="AF337" i="100"/>
  <c r="AE337" i="100"/>
  <c r="AD337" i="100"/>
  <c r="AC337" i="100"/>
  <c r="AB337" i="100"/>
  <c r="AA337" i="100"/>
  <c r="Z337" i="100"/>
  <c r="Y337" i="100"/>
  <c r="X337" i="100"/>
  <c r="W337" i="100"/>
  <c r="V337" i="100"/>
  <c r="U337" i="100"/>
  <c r="T337" i="100"/>
  <c r="S337" i="100"/>
  <c r="R337" i="100"/>
  <c r="Q337" i="100"/>
  <c r="P337" i="100"/>
  <c r="O337" i="100"/>
  <c r="N337" i="100"/>
  <c r="M337" i="100"/>
  <c r="L337" i="100"/>
  <c r="K337" i="100"/>
  <c r="J337" i="100"/>
  <c r="I337" i="100"/>
  <c r="H337" i="100"/>
  <c r="G337" i="100"/>
  <c r="F337" i="100"/>
  <c r="E337" i="100"/>
  <c r="D337" i="100"/>
  <c r="CZ336" i="100"/>
  <c r="CY336" i="100"/>
  <c r="CX336" i="100"/>
  <c r="CW336" i="100"/>
  <c r="CV336" i="100"/>
  <c r="CU336" i="100"/>
  <c r="CT336" i="100"/>
  <c r="CS336" i="100"/>
  <c r="CR336" i="100"/>
  <c r="CQ336" i="100"/>
  <c r="CP336" i="100"/>
  <c r="CO336" i="100"/>
  <c r="CN336" i="100"/>
  <c r="CM336" i="100"/>
  <c r="CL336" i="100"/>
  <c r="CK336" i="100"/>
  <c r="CJ336" i="100"/>
  <c r="CI336" i="100"/>
  <c r="CH336" i="100"/>
  <c r="CG336" i="100"/>
  <c r="CF336" i="100"/>
  <c r="CE336" i="100"/>
  <c r="CD336" i="100"/>
  <c r="CC336" i="100"/>
  <c r="CB336" i="100"/>
  <c r="CA336" i="100"/>
  <c r="BZ336" i="100"/>
  <c r="BY336" i="100"/>
  <c r="BX336" i="100"/>
  <c r="BW336" i="100"/>
  <c r="BV336" i="100"/>
  <c r="BU336" i="100"/>
  <c r="BT336" i="100"/>
  <c r="BS336" i="100"/>
  <c r="BR336" i="100"/>
  <c r="BQ336" i="100"/>
  <c r="BP336" i="100"/>
  <c r="BO336" i="100"/>
  <c r="BN336" i="100"/>
  <c r="BM336" i="100"/>
  <c r="BL336" i="100"/>
  <c r="BK336" i="100"/>
  <c r="BJ336" i="100"/>
  <c r="BI336" i="100"/>
  <c r="BH336" i="100"/>
  <c r="BG336" i="100"/>
  <c r="BF336" i="100"/>
  <c r="BE336" i="100"/>
  <c r="BD336" i="100"/>
  <c r="BC336" i="100"/>
  <c r="BB336" i="100"/>
  <c r="BA336" i="100"/>
  <c r="AZ336" i="100"/>
  <c r="AY336" i="100"/>
  <c r="AX336" i="100"/>
  <c r="AW336" i="100"/>
  <c r="AV336" i="100"/>
  <c r="AU336" i="100"/>
  <c r="AT336" i="100"/>
  <c r="AS336" i="100"/>
  <c r="AR336" i="100"/>
  <c r="AQ336" i="100"/>
  <c r="AP336" i="100"/>
  <c r="AO336" i="100"/>
  <c r="AN336" i="100"/>
  <c r="AM336" i="100"/>
  <c r="AL336" i="100"/>
  <c r="AK336" i="100"/>
  <c r="AJ336" i="100"/>
  <c r="AI336" i="100"/>
  <c r="AH336" i="100"/>
  <c r="AG336" i="100"/>
  <c r="AF336" i="100"/>
  <c r="AE336" i="100"/>
  <c r="AD336" i="100"/>
  <c r="AC336" i="100"/>
  <c r="AB336" i="100"/>
  <c r="AA336" i="100"/>
  <c r="Z336" i="100"/>
  <c r="Y336" i="100"/>
  <c r="X336" i="100"/>
  <c r="W336" i="100"/>
  <c r="V336" i="100"/>
  <c r="U336" i="100"/>
  <c r="T336" i="100"/>
  <c r="S336" i="100"/>
  <c r="R336" i="100"/>
  <c r="Q336" i="100"/>
  <c r="P336" i="100"/>
  <c r="O336" i="100"/>
  <c r="N336" i="100"/>
  <c r="M336" i="100"/>
  <c r="L336" i="100"/>
  <c r="K336" i="100"/>
  <c r="J336" i="100"/>
  <c r="I336" i="100"/>
  <c r="H336" i="100"/>
  <c r="G336" i="100"/>
  <c r="F336" i="100"/>
  <c r="E336" i="100"/>
  <c r="D336" i="100"/>
  <c r="CZ335" i="100"/>
  <c r="CY335" i="100"/>
  <c r="CX335" i="100"/>
  <c r="CW335" i="100"/>
  <c r="CV335" i="100"/>
  <c r="CU335" i="100"/>
  <c r="CT335" i="100"/>
  <c r="CS335" i="100"/>
  <c r="CR335" i="100"/>
  <c r="CQ335" i="100"/>
  <c r="CP335" i="100"/>
  <c r="CO335" i="100"/>
  <c r="CN335" i="100"/>
  <c r="CM335" i="100"/>
  <c r="CL335" i="100"/>
  <c r="CK335" i="100"/>
  <c r="CJ335" i="100"/>
  <c r="CI335" i="100"/>
  <c r="CH335" i="100"/>
  <c r="CG335" i="100"/>
  <c r="CF335" i="100"/>
  <c r="CE335" i="100"/>
  <c r="CD335" i="100"/>
  <c r="CC335" i="100"/>
  <c r="CB335" i="100"/>
  <c r="CA335" i="100"/>
  <c r="BZ335" i="100"/>
  <c r="BY335" i="100"/>
  <c r="BX335" i="100"/>
  <c r="BW335" i="100"/>
  <c r="BV335" i="100"/>
  <c r="BU335" i="100"/>
  <c r="BT335" i="100"/>
  <c r="BS335" i="100"/>
  <c r="BR335" i="100"/>
  <c r="BQ335" i="100"/>
  <c r="BP335" i="100"/>
  <c r="BO335" i="100"/>
  <c r="BN335" i="100"/>
  <c r="BM335" i="100"/>
  <c r="BL335" i="100"/>
  <c r="BK335" i="100"/>
  <c r="BJ335" i="100"/>
  <c r="BI335" i="100"/>
  <c r="BH335" i="100"/>
  <c r="BG335" i="100"/>
  <c r="BF335" i="100"/>
  <c r="BE335" i="100"/>
  <c r="BD335" i="100"/>
  <c r="BC335" i="100"/>
  <c r="BB335" i="100"/>
  <c r="BA335" i="100"/>
  <c r="AZ335" i="100"/>
  <c r="AY335" i="100"/>
  <c r="AX335" i="100"/>
  <c r="AW335" i="100"/>
  <c r="AV335" i="100"/>
  <c r="AU335" i="100"/>
  <c r="AT335" i="100"/>
  <c r="AS335" i="100"/>
  <c r="AR335" i="100"/>
  <c r="AQ335" i="100"/>
  <c r="AP335" i="100"/>
  <c r="AO335" i="100"/>
  <c r="AN335" i="100"/>
  <c r="AM335" i="100"/>
  <c r="AL335" i="100"/>
  <c r="AK335" i="100"/>
  <c r="AJ335" i="100"/>
  <c r="AI335" i="100"/>
  <c r="AH335" i="100"/>
  <c r="AG335" i="100"/>
  <c r="AF335" i="100"/>
  <c r="AE335" i="100"/>
  <c r="AD335" i="100"/>
  <c r="AC335" i="100"/>
  <c r="AB335" i="100"/>
  <c r="AA335" i="100"/>
  <c r="Z335" i="100"/>
  <c r="Y335" i="100"/>
  <c r="X335" i="100"/>
  <c r="W335" i="100"/>
  <c r="V335" i="100"/>
  <c r="U335" i="100"/>
  <c r="T335" i="100"/>
  <c r="S335" i="100"/>
  <c r="R335" i="100"/>
  <c r="Q335" i="100"/>
  <c r="P335" i="100"/>
  <c r="O335" i="100"/>
  <c r="N335" i="100"/>
  <c r="M335" i="100"/>
  <c r="L335" i="100"/>
  <c r="K335" i="100"/>
  <c r="J335" i="100"/>
  <c r="I335" i="100"/>
  <c r="H335" i="100"/>
  <c r="G335" i="100"/>
  <c r="F335" i="100"/>
  <c r="E335" i="100"/>
  <c r="D335" i="100"/>
  <c r="CZ334" i="100"/>
  <c r="CY334" i="100"/>
  <c r="CX334" i="100"/>
  <c r="CW334" i="100"/>
  <c r="CV334" i="100"/>
  <c r="CU334" i="100"/>
  <c r="CT334" i="100"/>
  <c r="CS334" i="100"/>
  <c r="CR334" i="100"/>
  <c r="CQ334" i="100"/>
  <c r="CP334" i="100"/>
  <c r="CO334" i="100"/>
  <c r="CN334" i="100"/>
  <c r="CM334" i="100"/>
  <c r="CL334" i="100"/>
  <c r="CK334" i="100"/>
  <c r="CJ334" i="100"/>
  <c r="CI334" i="100"/>
  <c r="CH334" i="100"/>
  <c r="CG334" i="100"/>
  <c r="CF334" i="100"/>
  <c r="CE334" i="100"/>
  <c r="CD334" i="100"/>
  <c r="CC334" i="100"/>
  <c r="CB334" i="100"/>
  <c r="CA334" i="100"/>
  <c r="BZ334" i="100"/>
  <c r="BY334" i="100"/>
  <c r="BX334" i="100"/>
  <c r="BW334" i="100"/>
  <c r="BV334" i="100"/>
  <c r="BU334" i="100"/>
  <c r="BT334" i="100"/>
  <c r="BS334" i="100"/>
  <c r="BR334" i="100"/>
  <c r="BQ334" i="100"/>
  <c r="BP334" i="100"/>
  <c r="BO334" i="100"/>
  <c r="BN334" i="100"/>
  <c r="BM334" i="100"/>
  <c r="BL334" i="100"/>
  <c r="BK334" i="100"/>
  <c r="BJ334" i="100"/>
  <c r="BI334" i="100"/>
  <c r="BH334" i="100"/>
  <c r="BG334" i="100"/>
  <c r="BF334" i="100"/>
  <c r="BE334" i="100"/>
  <c r="BD334" i="100"/>
  <c r="BC334" i="100"/>
  <c r="BB334" i="100"/>
  <c r="BA334" i="100"/>
  <c r="AZ334" i="100"/>
  <c r="AY334" i="100"/>
  <c r="AX334" i="100"/>
  <c r="AW334" i="100"/>
  <c r="AV334" i="100"/>
  <c r="AU334" i="100"/>
  <c r="AT334" i="100"/>
  <c r="AS334" i="100"/>
  <c r="AR334" i="100"/>
  <c r="AQ334" i="100"/>
  <c r="AP334" i="100"/>
  <c r="AO334" i="100"/>
  <c r="AN334" i="100"/>
  <c r="AM334" i="100"/>
  <c r="AL334" i="100"/>
  <c r="AK334" i="100"/>
  <c r="AJ334" i="100"/>
  <c r="AI334" i="100"/>
  <c r="AH334" i="100"/>
  <c r="AG334" i="100"/>
  <c r="AF334" i="100"/>
  <c r="AE334" i="100"/>
  <c r="AD334" i="100"/>
  <c r="AC334" i="100"/>
  <c r="AB334" i="100"/>
  <c r="AA334" i="100"/>
  <c r="Z334" i="100"/>
  <c r="Y334" i="100"/>
  <c r="X334" i="100"/>
  <c r="W334" i="100"/>
  <c r="V334" i="100"/>
  <c r="U334" i="100"/>
  <c r="T334" i="100"/>
  <c r="S334" i="100"/>
  <c r="R334" i="100"/>
  <c r="Q334" i="100"/>
  <c r="P334" i="100"/>
  <c r="O334" i="100"/>
  <c r="N334" i="100"/>
  <c r="M334" i="100"/>
  <c r="L334" i="100"/>
  <c r="K334" i="100"/>
  <c r="J334" i="100"/>
  <c r="I334" i="100"/>
  <c r="H334" i="100"/>
  <c r="G334" i="100"/>
  <c r="F334" i="100"/>
  <c r="E334" i="100"/>
  <c r="D334" i="100"/>
  <c r="CZ333" i="100"/>
  <c r="CY333" i="100"/>
  <c r="CX333" i="100"/>
  <c r="CW333" i="100"/>
  <c r="CV333" i="100"/>
  <c r="CU333" i="100"/>
  <c r="CT333" i="100"/>
  <c r="CS333" i="100"/>
  <c r="CR333" i="100"/>
  <c r="CQ333" i="100"/>
  <c r="CP333" i="100"/>
  <c r="CO333" i="100"/>
  <c r="CN333" i="100"/>
  <c r="CM333" i="100"/>
  <c r="CL333" i="100"/>
  <c r="CK333" i="100"/>
  <c r="CJ333" i="100"/>
  <c r="CI333" i="100"/>
  <c r="CH333" i="100"/>
  <c r="CG333" i="100"/>
  <c r="CF333" i="100"/>
  <c r="CE333" i="100"/>
  <c r="CD333" i="100"/>
  <c r="CC333" i="100"/>
  <c r="CB333" i="100"/>
  <c r="CA333" i="100"/>
  <c r="BZ333" i="100"/>
  <c r="BY333" i="100"/>
  <c r="BX333" i="100"/>
  <c r="BW333" i="100"/>
  <c r="BV333" i="100"/>
  <c r="BU333" i="100"/>
  <c r="BT333" i="100"/>
  <c r="BS333" i="100"/>
  <c r="BR333" i="100"/>
  <c r="BQ333" i="100"/>
  <c r="BP333" i="100"/>
  <c r="BO333" i="100"/>
  <c r="BN333" i="100"/>
  <c r="BM333" i="100"/>
  <c r="BL333" i="100"/>
  <c r="BK333" i="100"/>
  <c r="BJ333" i="100"/>
  <c r="BI333" i="100"/>
  <c r="BH333" i="100"/>
  <c r="BG333" i="100"/>
  <c r="BF333" i="100"/>
  <c r="BE333" i="100"/>
  <c r="BD333" i="100"/>
  <c r="BC333" i="100"/>
  <c r="BB333" i="100"/>
  <c r="BA333" i="100"/>
  <c r="AZ333" i="100"/>
  <c r="AY333" i="100"/>
  <c r="AX333" i="100"/>
  <c r="AW333" i="100"/>
  <c r="AV333" i="100"/>
  <c r="AU333" i="100"/>
  <c r="AT333" i="100"/>
  <c r="AS333" i="100"/>
  <c r="AR333" i="100"/>
  <c r="AQ333" i="100"/>
  <c r="AP333" i="100"/>
  <c r="AO333" i="100"/>
  <c r="AN333" i="100"/>
  <c r="AM333" i="100"/>
  <c r="AL333" i="100"/>
  <c r="AK333" i="100"/>
  <c r="AJ333" i="100"/>
  <c r="AI333" i="100"/>
  <c r="AH333" i="100"/>
  <c r="AG333" i="100"/>
  <c r="AF333" i="100"/>
  <c r="AE333" i="100"/>
  <c r="AD333" i="100"/>
  <c r="AC333" i="100"/>
  <c r="AB333" i="100"/>
  <c r="AA333" i="100"/>
  <c r="Z333" i="100"/>
  <c r="Y333" i="100"/>
  <c r="X333" i="100"/>
  <c r="W333" i="100"/>
  <c r="V333" i="100"/>
  <c r="U333" i="100"/>
  <c r="T333" i="100"/>
  <c r="S333" i="100"/>
  <c r="R333" i="100"/>
  <c r="Q333" i="100"/>
  <c r="P333" i="100"/>
  <c r="O333" i="100"/>
  <c r="N333" i="100"/>
  <c r="M333" i="100"/>
  <c r="L333" i="100"/>
  <c r="K333" i="100"/>
  <c r="J333" i="100"/>
  <c r="I333" i="100"/>
  <c r="H333" i="100"/>
  <c r="G333" i="100"/>
  <c r="F333" i="100"/>
  <c r="E333" i="100"/>
  <c r="D333" i="100"/>
  <c r="CZ332" i="100"/>
  <c r="CY332" i="100"/>
  <c r="CX332" i="100"/>
  <c r="CW332" i="100"/>
  <c r="CV332" i="100"/>
  <c r="CU332" i="100"/>
  <c r="CT332" i="100"/>
  <c r="CS332" i="100"/>
  <c r="CR332" i="100"/>
  <c r="CQ332" i="100"/>
  <c r="CP332" i="100"/>
  <c r="CO332" i="100"/>
  <c r="CN332" i="100"/>
  <c r="CM332" i="100"/>
  <c r="CL332" i="100"/>
  <c r="CK332" i="100"/>
  <c r="CJ332" i="100"/>
  <c r="CI332" i="100"/>
  <c r="CH332" i="100"/>
  <c r="CG332" i="100"/>
  <c r="CF332" i="100"/>
  <c r="CE332" i="100"/>
  <c r="CD332" i="100"/>
  <c r="CC332" i="100"/>
  <c r="CB332" i="100"/>
  <c r="CA332" i="100"/>
  <c r="BZ332" i="100"/>
  <c r="BY332" i="100"/>
  <c r="BX332" i="100"/>
  <c r="BW332" i="100"/>
  <c r="BV332" i="100"/>
  <c r="BU332" i="100"/>
  <c r="BT332" i="100"/>
  <c r="BS332" i="100"/>
  <c r="BR332" i="100"/>
  <c r="BQ332" i="100"/>
  <c r="BP332" i="100"/>
  <c r="BO332" i="100"/>
  <c r="BN332" i="100"/>
  <c r="BM332" i="100"/>
  <c r="BL332" i="100"/>
  <c r="BK332" i="100"/>
  <c r="BJ332" i="100"/>
  <c r="BI332" i="100"/>
  <c r="BH332" i="100"/>
  <c r="BG332" i="100"/>
  <c r="BF332" i="100"/>
  <c r="BE332" i="100"/>
  <c r="BD332" i="100"/>
  <c r="BC332" i="100"/>
  <c r="BB332" i="100"/>
  <c r="BA332" i="100"/>
  <c r="AZ332" i="100"/>
  <c r="AY332" i="100"/>
  <c r="AX332" i="100"/>
  <c r="AW332" i="100"/>
  <c r="AV332" i="100"/>
  <c r="AU332" i="100"/>
  <c r="AT332" i="100"/>
  <c r="AS332" i="100"/>
  <c r="AR332" i="100"/>
  <c r="AQ332" i="100"/>
  <c r="AP332" i="100"/>
  <c r="AO332" i="100"/>
  <c r="AN332" i="100"/>
  <c r="AM332" i="100"/>
  <c r="AL332" i="100"/>
  <c r="AK332" i="100"/>
  <c r="AJ332" i="100"/>
  <c r="AI332" i="100"/>
  <c r="AH332" i="100"/>
  <c r="AG332" i="100"/>
  <c r="AF332" i="100"/>
  <c r="AE332" i="100"/>
  <c r="AD332" i="100"/>
  <c r="AC332" i="100"/>
  <c r="AB332" i="100"/>
  <c r="AA332" i="100"/>
  <c r="Z332" i="100"/>
  <c r="Y332" i="100"/>
  <c r="X332" i="100"/>
  <c r="W332" i="100"/>
  <c r="V332" i="100"/>
  <c r="U332" i="100"/>
  <c r="T332" i="100"/>
  <c r="S332" i="100"/>
  <c r="R332" i="100"/>
  <c r="Q332" i="100"/>
  <c r="P332" i="100"/>
  <c r="O332" i="100"/>
  <c r="N332" i="100"/>
  <c r="M332" i="100"/>
  <c r="L332" i="100"/>
  <c r="K332" i="100"/>
  <c r="J332" i="100"/>
  <c r="I332" i="100"/>
  <c r="H332" i="100"/>
  <c r="G332" i="100"/>
  <c r="F332" i="100"/>
  <c r="E332" i="100"/>
  <c r="D332" i="100"/>
  <c r="CZ331" i="100"/>
  <c r="CY331" i="100"/>
  <c r="CX331" i="100"/>
  <c r="CW331" i="100"/>
  <c r="CV331" i="100"/>
  <c r="CU331" i="100"/>
  <c r="CT331" i="100"/>
  <c r="CS331" i="100"/>
  <c r="CR331" i="100"/>
  <c r="CQ331" i="100"/>
  <c r="CP331" i="100"/>
  <c r="CO331" i="100"/>
  <c r="CN331" i="100"/>
  <c r="CM331" i="100"/>
  <c r="CL331" i="100"/>
  <c r="CK331" i="100"/>
  <c r="CJ331" i="100"/>
  <c r="CI331" i="100"/>
  <c r="CH331" i="100"/>
  <c r="CG331" i="100"/>
  <c r="CF331" i="100"/>
  <c r="CE331" i="100"/>
  <c r="CD331" i="100"/>
  <c r="CC331" i="100"/>
  <c r="CB331" i="100"/>
  <c r="CA331" i="100"/>
  <c r="BZ331" i="100"/>
  <c r="BY331" i="100"/>
  <c r="BX331" i="100"/>
  <c r="BW331" i="100"/>
  <c r="BV331" i="100"/>
  <c r="BU331" i="100"/>
  <c r="BT331" i="100"/>
  <c r="BS331" i="100"/>
  <c r="BR331" i="100"/>
  <c r="BQ331" i="100"/>
  <c r="BP331" i="100"/>
  <c r="BO331" i="100"/>
  <c r="BN331" i="100"/>
  <c r="BM331" i="100"/>
  <c r="BL331" i="100"/>
  <c r="BK331" i="100"/>
  <c r="BJ331" i="100"/>
  <c r="BI331" i="100"/>
  <c r="BH331" i="100"/>
  <c r="BG331" i="100"/>
  <c r="BF331" i="100"/>
  <c r="BE331" i="100"/>
  <c r="BD331" i="100"/>
  <c r="BC331" i="100"/>
  <c r="BB331" i="100"/>
  <c r="BA331" i="100"/>
  <c r="AZ331" i="100"/>
  <c r="AY331" i="100"/>
  <c r="AX331" i="100"/>
  <c r="AW331" i="100"/>
  <c r="AV331" i="100"/>
  <c r="AU331" i="100"/>
  <c r="AT331" i="100"/>
  <c r="AS331" i="100"/>
  <c r="AR331" i="100"/>
  <c r="AQ331" i="100"/>
  <c r="AP331" i="100"/>
  <c r="AO331" i="100"/>
  <c r="AN331" i="100"/>
  <c r="AM331" i="100"/>
  <c r="AL331" i="100"/>
  <c r="AK331" i="100"/>
  <c r="AJ331" i="100"/>
  <c r="AI331" i="100"/>
  <c r="AH331" i="100"/>
  <c r="AG331" i="100"/>
  <c r="AF331" i="100"/>
  <c r="AE331" i="100"/>
  <c r="AD331" i="100"/>
  <c r="AC331" i="100"/>
  <c r="AB331" i="100"/>
  <c r="AA331" i="100"/>
  <c r="Z331" i="100"/>
  <c r="Y331" i="100"/>
  <c r="X331" i="100"/>
  <c r="W331" i="100"/>
  <c r="V331" i="100"/>
  <c r="U331" i="100"/>
  <c r="T331" i="100"/>
  <c r="S331" i="100"/>
  <c r="R331" i="100"/>
  <c r="Q331" i="100"/>
  <c r="P331" i="100"/>
  <c r="O331" i="100"/>
  <c r="N331" i="100"/>
  <c r="M331" i="100"/>
  <c r="L331" i="100"/>
  <c r="K331" i="100"/>
  <c r="J331" i="100"/>
  <c r="I331" i="100"/>
  <c r="H331" i="100"/>
  <c r="G331" i="100"/>
  <c r="F331" i="100"/>
  <c r="E331" i="100"/>
  <c r="D331" i="100"/>
  <c r="CZ330" i="100"/>
  <c r="CY330" i="100"/>
  <c r="CX330" i="100"/>
  <c r="CW330" i="100"/>
  <c r="CV330" i="100"/>
  <c r="CU330" i="100"/>
  <c r="CT330" i="100"/>
  <c r="CS330" i="100"/>
  <c r="CR330" i="100"/>
  <c r="CQ330" i="100"/>
  <c r="CP330" i="100"/>
  <c r="CO330" i="100"/>
  <c r="CN330" i="100"/>
  <c r="CM330" i="100"/>
  <c r="CL330" i="100"/>
  <c r="CK330" i="100"/>
  <c r="CJ330" i="100"/>
  <c r="CI330" i="100"/>
  <c r="CH330" i="100"/>
  <c r="CG330" i="100"/>
  <c r="CF330" i="100"/>
  <c r="CE330" i="100"/>
  <c r="CD330" i="100"/>
  <c r="CC330" i="100"/>
  <c r="CB330" i="100"/>
  <c r="CA330" i="100"/>
  <c r="BZ330" i="100"/>
  <c r="BY330" i="100"/>
  <c r="BX330" i="100"/>
  <c r="BW330" i="100"/>
  <c r="BV330" i="100"/>
  <c r="BU330" i="100"/>
  <c r="BT330" i="100"/>
  <c r="BS330" i="100"/>
  <c r="BR330" i="100"/>
  <c r="BQ330" i="100"/>
  <c r="BP330" i="100"/>
  <c r="BO330" i="100"/>
  <c r="BN330" i="100"/>
  <c r="BM330" i="100"/>
  <c r="BL330" i="100"/>
  <c r="BK330" i="100"/>
  <c r="BJ330" i="100"/>
  <c r="BI330" i="100"/>
  <c r="BH330" i="100"/>
  <c r="BG330" i="100"/>
  <c r="BF330" i="100"/>
  <c r="BE330" i="100"/>
  <c r="BD330" i="100"/>
  <c r="BC330" i="100"/>
  <c r="BB330" i="100"/>
  <c r="BA330" i="100"/>
  <c r="AZ330" i="100"/>
  <c r="AY330" i="100"/>
  <c r="AX330" i="100"/>
  <c r="AW330" i="100"/>
  <c r="AV330" i="100"/>
  <c r="AU330" i="100"/>
  <c r="AT330" i="100"/>
  <c r="AS330" i="100"/>
  <c r="AR330" i="100"/>
  <c r="AQ330" i="100"/>
  <c r="AP330" i="100"/>
  <c r="AO330" i="100"/>
  <c r="AN330" i="100"/>
  <c r="AM330" i="100"/>
  <c r="AL330" i="100"/>
  <c r="AK330" i="100"/>
  <c r="AJ330" i="100"/>
  <c r="AI330" i="100"/>
  <c r="AH330" i="100"/>
  <c r="AG330" i="100"/>
  <c r="AF330" i="100"/>
  <c r="AE330" i="100"/>
  <c r="AD330" i="100"/>
  <c r="AC330" i="100"/>
  <c r="AB330" i="100"/>
  <c r="AA330" i="100"/>
  <c r="Z330" i="100"/>
  <c r="Y330" i="100"/>
  <c r="X330" i="100"/>
  <c r="W330" i="100"/>
  <c r="V330" i="100"/>
  <c r="U330" i="100"/>
  <c r="T330" i="100"/>
  <c r="S330" i="100"/>
  <c r="R330" i="100"/>
  <c r="Q330" i="100"/>
  <c r="P330" i="100"/>
  <c r="O330" i="100"/>
  <c r="N330" i="100"/>
  <c r="M330" i="100"/>
  <c r="L330" i="100"/>
  <c r="K330" i="100"/>
  <c r="J330" i="100"/>
  <c r="I330" i="100"/>
  <c r="H330" i="100"/>
  <c r="G330" i="100"/>
  <c r="F330" i="100"/>
  <c r="E330" i="100"/>
  <c r="D330" i="100"/>
  <c r="CZ329" i="100"/>
  <c r="CY329" i="100"/>
  <c r="CX329" i="100"/>
  <c r="CW329" i="100"/>
  <c r="CV329" i="100"/>
  <c r="CU329" i="100"/>
  <c r="CT329" i="100"/>
  <c r="CS329" i="100"/>
  <c r="CR329" i="100"/>
  <c r="CQ329" i="100"/>
  <c r="CP329" i="100"/>
  <c r="CO329" i="100"/>
  <c r="CN329" i="100"/>
  <c r="CM329" i="100"/>
  <c r="CL329" i="100"/>
  <c r="CK329" i="100"/>
  <c r="CJ329" i="100"/>
  <c r="CI329" i="100"/>
  <c r="CH329" i="100"/>
  <c r="CG329" i="100"/>
  <c r="CF329" i="100"/>
  <c r="CE329" i="100"/>
  <c r="CD329" i="100"/>
  <c r="CC329" i="100"/>
  <c r="CB329" i="100"/>
  <c r="CA329" i="100"/>
  <c r="BZ329" i="100"/>
  <c r="BY329" i="100"/>
  <c r="BX329" i="100"/>
  <c r="BW329" i="100"/>
  <c r="BV329" i="100"/>
  <c r="BU329" i="100"/>
  <c r="BT329" i="100"/>
  <c r="BS329" i="100"/>
  <c r="BR329" i="100"/>
  <c r="BQ329" i="100"/>
  <c r="BP329" i="100"/>
  <c r="BO329" i="100"/>
  <c r="BN329" i="100"/>
  <c r="BM329" i="100"/>
  <c r="BL329" i="100"/>
  <c r="BK329" i="100"/>
  <c r="BJ329" i="100"/>
  <c r="BI329" i="100"/>
  <c r="BH329" i="100"/>
  <c r="BG329" i="100"/>
  <c r="BF329" i="100"/>
  <c r="BE329" i="100"/>
  <c r="BD329" i="100"/>
  <c r="BC329" i="100"/>
  <c r="BB329" i="100"/>
  <c r="BA329" i="100"/>
  <c r="AZ329" i="100"/>
  <c r="AY329" i="100"/>
  <c r="AX329" i="100"/>
  <c r="AW329" i="100"/>
  <c r="AV329" i="100"/>
  <c r="AU329" i="100"/>
  <c r="AT329" i="100"/>
  <c r="AS329" i="100"/>
  <c r="AR329" i="100"/>
  <c r="AQ329" i="100"/>
  <c r="AP329" i="100"/>
  <c r="AO329" i="100"/>
  <c r="AN329" i="100"/>
  <c r="AM329" i="100"/>
  <c r="AL329" i="100"/>
  <c r="AK329" i="100"/>
  <c r="AJ329" i="100"/>
  <c r="AI329" i="100"/>
  <c r="AH329" i="100"/>
  <c r="AG329" i="100"/>
  <c r="AF329" i="100"/>
  <c r="AE329" i="100"/>
  <c r="AD329" i="100"/>
  <c r="AC329" i="100"/>
  <c r="AB329" i="100"/>
  <c r="AA329" i="100"/>
  <c r="Z329" i="100"/>
  <c r="Y329" i="100"/>
  <c r="X329" i="100"/>
  <c r="W329" i="100"/>
  <c r="V329" i="100"/>
  <c r="U329" i="100"/>
  <c r="T329" i="100"/>
  <c r="S329" i="100"/>
  <c r="R329" i="100"/>
  <c r="Q329" i="100"/>
  <c r="P329" i="100"/>
  <c r="O329" i="100"/>
  <c r="N329" i="100"/>
  <c r="M329" i="100"/>
  <c r="L329" i="100"/>
  <c r="K329" i="100"/>
  <c r="J329" i="100"/>
  <c r="I329" i="100"/>
  <c r="H329" i="100"/>
  <c r="G329" i="100"/>
  <c r="F329" i="100"/>
  <c r="E329" i="100"/>
  <c r="D329" i="100"/>
  <c r="CZ328" i="100"/>
  <c r="CY328" i="100"/>
  <c r="CX328" i="100"/>
  <c r="CW328" i="100"/>
  <c r="CV328" i="100"/>
  <c r="CU328" i="100"/>
  <c r="CT328" i="100"/>
  <c r="CS328" i="100"/>
  <c r="CR328" i="100"/>
  <c r="CQ328" i="100"/>
  <c r="CP328" i="100"/>
  <c r="CO328" i="100"/>
  <c r="CN328" i="100"/>
  <c r="CM328" i="100"/>
  <c r="CL328" i="100"/>
  <c r="CK328" i="100"/>
  <c r="CJ328" i="100"/>
  <c r="CI328" i="100"/>
  <c r="CH328" i="100"/>
  <c r="CG328" i="100"/>
  <c r="CF328" i="100"/>
  <c r="CE328" i="100"/>
  <c r="CD328" i="100"/>
  <c r="CC328" i="100"/>
  <c r="CB328" i="100"/>
  <c r="CA328" i="100"/>
  <c r="BZ328" i="100"/>
  <c r="BY328" i="100"/>
  <c r="BX328" i="100"/>
  <c r="BW328" i="100"/>
  <c r="BV328" i="100"/>
  <c r="BU328" i="100"/>
  <c r="BT328" i="100"/>
  <c r="BS328" i="100"/>
  <c r="BR328" i="100"/>
  <c r="BQ328" i="100"/>
  <c r="BP328" i="100"/>
  <c r="BO328" i="100"/>
  <c r="BN328" i="100"/>
  <c r="BM328" i="100"/>
  <c r="BL328" i="100"/>
  <c r="BK328" i="100"/>
  <c r="BJ328" i="100"/>
  <c r="BI328" i="100"/>
  <c r="BH328" i="100"/>
  <c r="BG328" i="100"/>
  <c r="BF328" i="100"/>
  <c r="BE328" i="100"/>
  <c r="BD328" i="100"/>
  <c r="BC328" i="100"/>
  <c r="BB328" i="100"/>
  <c r="BA328" i="100"/>
  <c r="AZ328" i="100"/>
  <c r="AY328" i="100"/>
  <c r="AX328" i="100"/>
  <c r="AW328" i="100"/>
  <c r="AV328" i="100"/>
  <c r="AU328" i="100"/>
  <c r="AT328" i="100"/>
  <c r="AS328" i="100"/>
  <c r="AR328" i="100"/>
  <c r="AQ328" i="100"/>
  <c r="AP328" i="100"/>
  <c r="AO328" i="100"/>
  <c r="AN328" i="100"/>
  <c r="AM328" i="100"/>
  <c r="AL328" i="100"/>
  <c r="AK328" i="100"/>
  <c r="AJ328" i="100"/>
  <c r="AI328" i="100"/>
  <c r="AH328" i="100"/>
  <c r="AG328" i="100"/>
  <c r="AF328" i="100"/>
  <c r="AE328" i="100"/>
  <c r="AD328" i="100"/>
  <c r="AC328" i="100"/>
  <c r="AB328" i="100"/>
  <c r="AA328" i="100"/>
  <c r="Z328" i="100"/>
  <c r="Y328" i="100"/>
  <c r="X328" i="100"/>
  <c r="W328" i="100"/>
  <c r="V328" i="100"/>
  <c r="U328" i="100"/>
  <c r="T328" i="100"/>
  <c r="S328" i="100"/>
  <c r="R328" i="100"/>
  <c r="Q328" i="100"/>
  <c r="P328" i="100"/>
  <c r="O328" i="100"/>
  <c r="N328" i="100"/>
  <c r="M328" i="100"/>
  <c r="L328" i="100"/>
  <c r="K328" i="100"/>
  <c r="J328" i="100"/>
  <c r="I328" i="100"/>
  <c r="H328" i="100"/>
  <c r="G328" i="100"/>
  <c r="F328" i="100"/>
  <c r="E328" i="100"/>
  <c r="D328" i="100"/>
  <c r="CZ327" i="100"/>
  <c r="CY327" i="100"/>
  <c r="CX327" i="100"/>
  <c r="CW327" i="100"/>
  <c r="CV327" i="100"/>
  <c r="CU327" i="100"/>
  <c r="CT327" i="100"/>
  <c r="CS327" i="100"/>
  <c r="CR327" i="100"/>
  <c r="CQ327" i="100"/>
  <c r="CP327" i="100"/>
  <c r="CO327" i="100"/>
  <c r="CN327" i="100"/>
  <c r="CM327" i="100"/>
  <c r="CL327" i="100"/>
  <c r="CK327" i="100"/>
  <c r="CJ327" i="100"/>
  <c r="CI327" i="100"/>
  <c r="CH327" i="100"/>
  <c r="CG327" i="100"/>
  <c r="CF327" i="100"/>
  <c r="CE327" i="100"/>
  <c r="CD327" i="100"/>
  <c r="CC327" i="100"/>
  <c r="CB327" i="100"/>
  <c r="CA327" i="100"/>
  <c r="BZ327" i="100"/>
  <c r="BY327" i="100"/>
  <c r="BX327" i="100"/>
  <c r="BW327" i="100"/>
  <c r="BV327" i="100"/>
  <c r="BU327" i="100"/>
  <c r="BT327" i="100"/>
  <c r="BS327" i="100"/>
  <c r="BR327" i="100"/>
  <c r="BQ327" i="100"/>
  <c r="BP327" i="100"/>
  <c r="BO327" i="100"/>
  <c r="BN327" i="100"/>
  <c r="BM327" i="100"/>
  <c r="BL327" i="100"/>
  <c r="BK327" i="100"/>
  <c r="BJ327" i="100"/>
  <c r="BI327" i="100"/>
  <c r="BH327" i="100"/>
  <c r="BG327" i="100"/>
  <c r="BF327" i="100"/>
  <c r="BE327" i="100"/>
  <c r="BD327" i="100"/>
  <c r="BC327" i="100"/>
  <c r="BB327" i="100"/>
  <c r="BA327" i="100"/>
  <c r="AZ327" i="100"/>
  <c r="AY327" i="100"/>
  <c r="AX327" i="100"/>
  <c r="AW327" i="100"/>
  <c r="AV327" i="100"/>
  <c r="AU327" i="100"/>
  <c r="AT327" i="100"/>
  <c r="AS327" i="100"/>
  <c r="AR327" i="100"/>
  <c r="AQ327" i="100"/>
  <c r="AP327" i="100"/>
  <c r="AO327" i="100"/>
  <c r="AN327" i="100"/>
  <c r="AM327" i="100"/>
  <c r="AL327" i="100"/>
  <c r="AK327" i="100"/>
  <c r="AJ327" i="100"/>
  <c r="AI327" i="100"/>
  <c r="AH327" i="100"/>
  <c r="AG327" i="100"/>
  <c r="AF327" i="100"/>
  <c r="AE327" i="100"/>
  <c r="AD327" i="100"/>
  <c r="AC327" i="100"/>
  <c r="AB327" i="100"/>
  <c r="AA327" i="100"/>
  <c r="Z327" i="100"/>
  <c r="Y327" i="100"/>
  <c r="X327" i="100"/>
  <c r="W327" i="100"/>
  <c r="V327" i="100"/>
  <c r="U327" i="100"/>
  <c r="T327" i="100"/>
  <c r="S327" i="100"/>
  <c r="R327" i="100"/>
  <c r="Q327" i="100"/>
  <c r="P327" i="100"/>
  <c r="O327" i="100"/>
  <c r="N327" i="100"/>
  <c r="M327" i="100"/>
  <c r="L327" i="100"/>
  <c r="K327" i="100"/>
  <c r="J327" i="100"/>
  <c r="I327" i="100"/>
  <c r="H327" i="100"/>
  <c r="G327" i="100"/>
  <c r="F327" i="100"/>
  <c r="E327" i="100"/>
  <c r="D327" i="100"/>
  <c r="CZ326" i="100"/>
  <c r="CY326" i="100"/>
  <c r="CX326" i="100"/>
  <c r="CW326" i="100"/>
  <c r="CV326" i="100"/>
  <c r="CU326" i="100"/>
  <c r="CT326" i="100"/>
  <c r="CS326" i="100"/>
  <c r="CR326" i="100"/>
  <c r="CQ326" i="100"/>
  <c r="CP326" i="100"/>
  <c r="CO326" i="100"/>
  <c r="CN326" i="100"/>
  <c r="CM326" i="100"/>
  <c r="CL326" i="100"/>
  <c r="CK326" i="100"/>
  <c r="CJ326" i="100"/>
  <c r="CI326" i="100"/>
  <c r="CH326" i="100"/>
  <c r="CG326" i="100"/>
  <c r="CF326" i="100"/>
  <c r="CE326" i="100"/>
  <c r="CD326" i="100"/>
  <c r="CC326" i="100"/>
  <c r="CB326" i="100"/>
  <c r="CA326" i="100"/>
  <c r="BZ326" i="100"/>
  <c r="BY326" i="100"/>
  <c r="BX326" i="100"/>
  <c r="BW326" i="100"/>
  <c r="BV326" i="100"/>
  <c r="BU326" i="100"/>
  <c r="BT326" i="100"/>
  <c r="BS326" i="100"/>
  <c r="BR326" i="100"/>
  <c r="BQ326" i="100"/>
  <c r="BP326" i="100"/>
  <c r="BO326" i="100"/>
  <c r="BN326" i="100"/>
  <c r="BM326" i="100"/>
  <c r="BL326" i="100"/>
  <c r="BK326" i="100"/>
  <c r="BJ326" i="100"/>
  <c r="BI326" i="100"/>
  <c r="BH326" i="100"/>
  <c r="BG326" i="100"/>
  <c r="BF326" i="100"/>
  <c r="BE326" i="100"/>
  <c r="BD326" i="100"/>
  <c r="BC326" i="100"/>
  <c r="BB326" i="100"/>
  <c r="BA326" i="100"/>
  <c r="AZ326" i="100"/>
  <c r="AY326" i="100"/>
  <c r="AX326" i="100"/>
  <c r="AW326" i="100"/>
  <c r="AV326" i="100"/>
  <c r="AU326" i="100"/>
  <c r="AT326" i="100"/>
  <c r="AS326" i="100"/>
  <c r="AR326" i="100"/>
  <c r="AQ326" i="100"/>
  <c r="AP326" i="100"/>
  <c r="AO326" i="100"/>
  <c r="AN326" i="100"/>
  <c r="AM326" i="100"/>
  <c r="AL326" i="100"/>
  <c r="AK326" i="100"/>
  <c r="AJ326" i="100"/>
  <c r="AI326" i="100"/>
  <c r="AH326" i="100"/>
  <c r="AG326" i="100"/>
  <c r="AF326" i="100"/>
  <c r="AE326" i="100"/>
  <c r="AD326" i="100"/>
  <c r="AC326" i="100"/>
  <c r="AB326" i="100"/>
  <c r="AA326" i="100"/>
  <c r="Z326" i="100"/>
  <c r="Y326" i="100"/>
  <c r="X326" i="100"/>
  <c r="W326" i="100"/>
  <c r="V326" i="100"/>
  <c r="U326" i="100"/>
  <c r="T326" i="100"/>
  <c r="S326" i="100"/>
  <c r="R326" i="100"/>
  <c r="Q326" i="100"/>
  <c r="P326" i="100"/>
  <c r="O326" i="100"/>
  <c r="N326" i="100"/>
  <c r="M326" i="100"/>
  <c r="L326" i="100"/>
  <c r="K326" i="100"/>
  <c r="J326" i="100"/>
  <c r="I326" i="100"/>
  <c r="H326" i="100"/>
  <c r="G326" i="100"/>
  <c r="F326" i="100"/>
  <c r="E326" i="100"/>
  <c r="D326" i="100"/>
  <c r="CZ325" i="100"/>
  <c r="CY325" i="100"/>
  <c r="CX325" i="100"/>
  <c r="CW325" i="100"/>
  <c r="CV325" i="100"/>
  <c r="CU325" i="100"/>
  <c r="CT325" i="100"/>
  <c r="CS325" i="100"/>
  <c r="CR325" i="100"/>
  <c r="CQ325" i="100"/>
  <c r="CP325" i="100"/>
  <c r="CO325" i="100"/>
  <c r="CN325" i="100"/>
  <c r="CM325" i="100"/>
  <c r="CL325" i="100"/>
  <c r="CK325" i="100"/>
  <c r="CJ325" i="100"/>
  <c r="CI325" i="100"/>
  <c r="CH325" i="100"/>
  <c r="CG325" i="100"/>
  <c r="CF325" i="100"/>
  <c r="CE325" i="100"/>
  <c r="CD325" i="100"/>
  <c r="CC325" i="100"/>
  <c r="CB325" i="100"/>
  <c r="CA325" i="100"/>
  <c r="BZ325" i="100"/>
  <c r="BY325" i="100"/>
  <c r="BX325" i="100"/>
  <c r="BW325" i="100"/>
  <c r="BV325" i="100"/>
  <c r="BU325" i="100"/>
  <c r="BT325" i="100"/>
  <c r="BS325" i="100"/>
  <c r="BR325" i="100"/>
  <c r="BQ325" i="100"/>
  <c r="BP325" i="100"/>
  <c r="BO325" i="100"/>
  <c r="BN325" i="100"/>
  <c r="BM325" i="100"/>
  <c r="BL325" i="100"/>
  <c r="BK325" i="100"/>
  <c r="BJ325" i="100"/>
  <c r="BI325" i="100"/>
  <c r="BH325" i="100"/>
  <c r="BG325" i="100"/>
  <c r="BF325" i="100"/>
  <c r="BE325" i="100"/>
  <c r="BD325" i="100"/>
  <c r="BC325" i="100"/>
  <c r="BB325" i="100"/>
  <c r="BA325" i="100"/>
  <c r="AZ325" i="100"/>
  <c r="AY325" i="100"/>
  <c r="AX325" i="100"/>
  <c r="AW325" i="100"/>
  <c r="AV325" i="100"/>
  <c r="AU325" i="100"/>
  <c r="AT325" i="100"/>
  <c r="AS325" i="100"/>
  <c r="AR325" i="100"/>
  <c r="AQ325" i="100"/>
  <c r="AP325" i="100"/>
  <c r="AO325" i="100"/>
  <c r="AN325" i="100"/>
  <c r="AM325" i="100"/>
  <c r="AL325" i="100"/>
  <c r="AK325" i="100"/>
  <c r="AJ325" i="100"/>
  <c r="AI325" i="100"/>
  <c r="AH325" i="100"/>
  <c r="AG325" i="100"/>
  <c r="AF325" i="100"/>
  <c r="AE325" i="100"/>
  <c r="AD325" i="100"/>
  <c r="AC325" i="100"/>
  <c r="AB325" i="100"/>
  <c r="AA325" i="100"/>
  <c r="Z325" i="100"/>
  <c r="Y325" i="100"/>
  <c r="X325" i="100"/>
  <c r="W325" i="100"/>
  <c r="V325" i="100"/>
  <c r="U325" i="100"/>
  <c r="T325" i="100"/>
  <c r="S325" i="100"/>
  <c r="R325" i="100"/>
  <c r="Q325" i="100"/>
  <c r="P325" i="100"/>
  <c r="O325" i="100"/>
  <c r="N325" i="100"/>
  <c r="M325" i="100"/>
  <c r="L325" i="100"/>
  <c r="K325" i="100"/>
  <c r="J325" i="100"/>
  <c r="I325" i="100"/>
  <c r="H325" i="100"/>
  <c r="G325" i="100"/>
  <c r="F325" i="100"/>
  <c r="E325" i="100"/>
  <c r="D325" i="100"/>
  <c r="CZ324" i="100"/>
  <c r="CY324" i="100"/>
  <c r="CX324" i="100"/>
  <c r="CW324" i="100"/>
  <c r="CV324" i="100"/>
  <c r="CU324" i="100"/>
  <c r="CT324" i="100"/>
  <c r="CS324" i="100"/>
  <c r="CR324" i="100"/>
  <c r="CQ324" i="100"/>
  <c r="CP324" i="100"/>
  <c r="CO324" i="100"/>
  <c r="CN324" i="100"/>
  <c r="CM324" i="100"/>
  <c r="CL324" i="100"/>
  <c r="CK324" i="100"/>
  <c r="CJ324" i="100"/>
  <c r="CI324" i="100"/>
  <c r="CH324" i="100"/>
  <c r="CG324" i="100"/>
  <c r="CF324" i="100"/>
  <c r="CE324" i="100"/>
  <c r="CD324" i="100"/>
  <c r="CC324" i="100"/>
  <c r="CB324" i="100"/>
  <c r="CA324" i="100"/>
  <c r="BZ324" i="100"/>
  <c r="BY324" i="100"/>
  <c r="BX324" i="100"/>
  <c r="BW324" i="100"/>
  <c r="BV324" i="100"/>
  <c r="BU324" i="100"/>
  <c r="BT324" i="100"/>
  <c r="BS324" i="100"/>
  <c r="BR324" i="100"/>
  <c r="BQ324" i="100"/>
  <c r="BP324" i="100"/>
  <c r="BO324" i="100"/>
  <c r="BN324" i="100"/>
  <c r="BM324" i="100"/>
  <c r="BL324" i="100"/>
  <c r="BK324" i="100"/>
  <c r="BJ324" i="100"/>
  <c r="BI324" i="100"/>
  <c r="BH324" i="100"/>
  <c r="BG324" i="100"/>
  <c r="BF324" i="100"/>
  <c r="BE324" i="100"/>
  <c r="BD324" i="100"/>
  <c r="BC324" i="100"/>
  <c r="BB324" i="100"/>
  <c r="BA324" i="100"/>
  <c r="AZ324" i="100"/>
  <c r="AY324" i="100"/>
  <c r="AX324" i="100"/>
  <c r="AW324" i="100"/>
  <c r="AV324" i="100"/>
  <c r="AU324" i="100"/>
  <c r="AT324" i="100"/>
  <c r="AS324" i="100"/>
  <c r="AR324" i="100"/>
  <c r="AQ324" i="100"/>
  <c r="AP324" i="100"/>
  <c r="AO324" i="100"/>
  <c r="AN324" i="100"/>
  <c r="AM324" i="100"/>
  <c r="AL324" i="100"/>
  <c r="AK324" i="100"/>
  <c r="AJ324" i="100"/>
  <c r="AI324" i="100"/>
  <c r="AH324" i="100"/>
  <c r="AG324" i="100"/>
  <c r="AF324" i="100"/>
  <c r="AE324" i="100"/>
  <c r="AD324" i="100"/>
  <c r="AC324" i="100"/>
  <c r="AB324" i="100"/>
  <c r="AA324" i="100"/>
  <c r="Z324" i="100"/>
  <c r="Y324" i="100"/>
  <c r="X324" i="100"/>
  <c r="W324" i="100"/>
  <c r="V324" i="100"/>
  <c r="U324" i="100"/>
  <c r="T324" i="100"/>
  <c r="S324" i="100"/>
  <c r="R324" i="100"/>
  <c r="Q324" i="100"/>
  <c r="P324" i="100"/>
  <c r="O324" i="100"/>
  <c r="N324" i="100"/>
  <c r="M324" i="100"/>
  <c r="L324" i="100"/>
  <c r="K324" i="100"/>
  <c r="J324" i="100"/>
  <c r="I324" i="100"/>
  <c r="H324" i="100"/>
  <c r="G324" i="100"/>
  <c r="F324" i="100"/>
  <c r="E324" i="100"/>
  <c r="D324" i="100"/>
  <c r="CZ323" i="100"/>
  <c r="CY323" i="100"/>
  <c r="CX323" i="100"/>
  <c r="CW323" i="100"/>
  <c r="CV323" i="100"/>
  <c r="CU323" i="100"/>
  <c r="CT323" i="100"/>
  <c r="CS323" i="100"/>
  <c r="CR323" i="100"/>
  <c r="CQ323" i="100"/>
  <c r="CP323" i="100"/>
  <c r="CO323" i="100"/>
  <c r="CN323" i="100"/>
  <c r="CM323" i="100"/>
  <c r="CL323" i="100"/>
  <c r="CK323" i="100"/>
  <c r="CJ323" i="100"/>
  <c r="CI323" i="100"/>
  <c r="CH323" i="100"/>
  <c r="CG323" i="100"/>
  <c r="CF323" i="100"/>
  <c r="CE323" i="100"/>
  <c r="CD323" i="100"/>
  <c r="CC323" i="100"/>
  <c r="CB323" i="100"/>
  <c r="CA323" i="100"/>
  <c r="BZ323" i="100"/>
  <c r="BY323" i="100"/>
  <c r="BX323" i="100"/>
  <c r="BW323" i="100"/>
  <c r="BV323" i="100"/>
  <c r="BU323" i="100"/>
  <c r="BT323" i="100"/>
  <c r="BS323" i="100"/>
  <c r="BR323" i="100"/>
  <c r="BQ323" i="100"/>
  <c r="BP323" i="100"/>
  <c r="BO323" i="100"/>
  <c r="BN323" i="100"/>
  <c r="BM323" i="100"/>
  <c r="BL323" i="100"/>
  <c r="BK323" i="100"/>
  <c r="BJ323" i="100"/>
  <c r="BI323" i="100"/>
  <c r="BH323" i="100"/>
  <c r="BG323" i="100"/>
  <c r="BF323" i="100"/>
  <c r="BE323" i="100"/>
  <c r="BD323" i="100"/>
  <c r="BC323" i="100"/>
  <c r="BB323" i="100"/>
  <c r="BA323" i="100"/>
  <c r="AZ323" i="100"/>
  <c r="AY323" i="100"/>
  <c r="AX323" i="100"/>
  <c r="AW323" i="100"/>
  <c r="AV323" i="100"/>
  <c r="AU323" i="100"/>
  <c r="AT323" i="100"/>
  <c r="AS323" i="100"/>
  <c r="AR323" i="100"/>
  <c r="AQ323" i="100"/>
  <c r="AP323" i="100"/>
  <c r="AO323" i="100"/>
  <c r="AN323" i="100"/>
  <c r="AM323" i="100"/>
  <c r="AL323" i="100"/>
  <c r="AK323" i="100"/>
  <c r="AJ323" i="100"/>
  <c r="AI323" i="100"/>
  <c r="AH323" i="100"/>
  <c r="AG323" i="100"/>
  <c r="AF323" i="100"/>
  <c r="AE323" i="100"/>
  <c r="AD323" i="100"/>
  <c r="AC323" i="100"/>
  <c r="AB323" i="100"/>
  <c r="AA323" i="100"/>
  <c r="Z323" i="100"/>
  <c r="Y323" i="100"/>
  <c r="X323" i="100"/>
  <c r="W323" i="100"/>
  <c r="V323" i="100"/>
  <c r="U323" i="100"/>
  <c r="T323" i="100"/>
  <c r="S323" i="100"/>
  <c r="R323" i="100"/>
  <c r="Q323" i="100"/>
  <c r="P323" i="100"/>
  <c r="O323" i="100"/>
  <c r="N323" i="100"/>
  <c r="M323" i="100"/>
  <c r="L323" i="100"/>
  <c r="K323" i="100"/>
  <c r="J323" i="100"/>
  <c r="I323" i="100"/>
  <c r="H323" i="100"/>
  <c r="G323" i="100"/>
  <c r="F323" i="100"/>
  <c r="E323" i="100"/>
  <c r="D323" i="100"/>
  <c r="CZ322" i="100"/>
  <c r="CY322" i="100"/>
  <c r="CX322" i="100"/>
  <c r="CW322" i="100"/>
  <c r="CV322" i="100"/>
  <c r="CU322" i="100"/>
  <c r="CT322" i="100"/>
  <c r="CS322" i="100"/>
  <c r="CR322" i="100"/>
  <c r="CQ322" i="100"/>
  <c r="CP322" i="100"/>
  <c r="CO322" i="100"/>
  <c r="CN322" i="100"/>
  <c r="CM322" i="100"/>
  <c r="CL322" i="100"/>
  <c r="CK322" i="100"/>
  <c r="CJ322" i="100"/>
  <c r="CI322" i="100"/>
  <c r="CH322" i="100"/>
  <c r="CG322" i="100"/>
  <c r="CF322" i="100"/>
  <c r="CE322" i="100"/>
  <c r="CD322" i="100"/>
  <c r="CC322" i="100"/>
  <c r="CB322" i="100"/>
  <c r="CA322" i="100"/>
  <c r="BZ322" i="100"/>
  <c r="BY322" i="100"/>
  <c r="BX322" i="100"/>
  <c r="BW322" i="100"/>
  <c r="BV322" i="100"/>
  <c r="BU322" i="100"/>
  <c r="BT322" i="100"/>
  <c r="BS322" i="100"/>
  <c r="BR322" i="100"/>
  <c r="BQ322" i="100"/>
  <c r="BP322" i="100"/>
  <c r="BO322" i="100"/>
  <c r="BN322" i="100"/>
  <c r="BM322" i="100"/>
  <c r="BL322" i="100"/>
  <c r="BK322" i="100"/>
  <c r="BJ322" i="100"/>
  <c r="BI322" i="100"/>
  <c r="BH322" i="100"/>
  <c r="BG322" i="100"/>
  <c r="BF322" i="100"/>
  <c r="BE322" i="100"/>
  <c r="BD322" i="100"/>
  <c r="BC322" i="100"/>
  <c r="BB322" i="100"/>
  <c r="BA322" i="100"/>
  <c r="AZ322" i="100"/>
  <c r="AY322" i="100"/>
  <c r="AX322" i="100"/>
  <c r="AW322" i="100"/>
  <c r="AV322" i="100"/>
  <c r="AU322" i="100"/>
  <c r="AT322" i="100"/>
  <c r="AS322" i="100"/>
  <c r="AR322" i="100"/>
  <c r="AQ322" i="100"/>
  <c r="AP322" i="100"/>
  <c r="AO322" i="100"/>
  <c r="AN322" i="100"/>
  <c r="AM322" i="100"/>
  <c r="AL322" i="100"/>
  <c r="AK322" i="100"/>
  <c r="AJ322" i="100"/>
  <c r="AI322" i="100"/>
  <c r="AH322" i="100"/>
  <c r="AG322" i="100"/>
  <c r="AF322" i="100"/>
  <c r="AE322" i="100"/>
  <c r="AD322" i="100"/>
  <c r="AC322" i="100"/>
  <c r="AB322" i="100"/>
  <c r="AA322" i="100"/>
  <c r="Z322" i="100"/>
  <c r="Y322" i="100"/>
  <c r="X322" i="100"/>
  <c r="W322" i="100"/>
  <c r="V322" i="100"/>
  <c r="U322" i="100"/>
  <c r="T322" i="100"/>
  <c r="S322" i="100"/>
  <c r="R322" i="100"/>
  <c r="Q322" i="100"/>
  <c r="P322" i="100"/>
  <c r="O322" i="100"/>
  <c r="N322" i="100"/>
  <c r="M322" i="100"/>
  <c r="L322" i="100"/>
  <c r="K322" i="100"/>
  <c r="J322" i="100"/>
  <c r="I322" i="100"/>
  <c r="H322" i="100"/>
  <c r="G322" i="100"/>
  <c r="F322" i="100"/>
  <c r="E322" i="100"/>
  <c r="D322" i="100"/>
  <c r="CZ321" i="100"/>
  <c r="CY321" i="100"/>
  <c r="CX321" i="100"/>
  <c r="CW321" i="100"/>
  <c r="CV321" i="100"/>
  <c r="CU321" i="100"/>
  <c r="CT321" i="100"/>
  <c r="CS321" i="100"/>
  <c r="CR321" i="100"/>
  <c r="CQ321" i="100"/>
  <c r="CP321" i="100"/>
  <c r="CO321" i="100"/>
  <c r="CN321" i="100"/>
  <c r="CM321" i="100"/>
  <c r="CL321" i="100"/>
  <c r="CK321" i="100"/>
  <c r="CJ321" i="100"/>
  <c r="CI321" i="100"/>
  <c r="CH321" i="100"/>
  <c r="CG321" i="100"/>
  <c r="CF321" i="100"/>
  <c r="CE321" i="100"/>
  <c r="CD321" i="100"/>
  <c r="CC321" i="100"/>
  <c r="CB321" i="100"/>
  <c r="CA321" i="100"/>
  <c r="BZ321" i="100"/>
  <c r="BY321" i="100"/>
  <c r="BX321" i="100"/>
  <c r="BW321" i="100"/>
  <c r="BV321" i="100"/>
  <c r="BU321" i="100"/>
  <c r="BT321" i="100"/>
  <c r="BS321" i="100"/>
  <c r="BR321" i="100"/>
  <c r="BQ321" i="100"/>
  <c r="BP321" i="100"/>
  <c r="BO321" i="100"/>
  <c r="BN321" i="100"/>
  <c r="BM321" i="100"/>
  <c r="BL321" i="100"/>
  <c r="BK321" i="100"/>
  <c r="BJ321" i="100"/>
  <c r="BI321" i="100"/>
  <c r="BH321" i="100"/>
  <c r="BG321" i="100"/>
  <c r="BF321" i="100"/>
  <c r="BE321" i="100"/>
  <c r="BD321" i="100"/>
  <c r="BC321" i="100"/>
  <c r="BB321" i="100"/>
  <c r="BA321" i="100"/>
  <c r="AZ321" i="100"/>
  <c r="AY321" i="100"/>
  <c r="AX321" i="100"/>
  <c r="AW321" i="100"/>
  <c r="AV321" i="100"/>
  <c r="AU321" i="100"/>
  <c r="AT321" i="100"/>
  <c r="AS321" i="100"/>
  <c r="AR321" i="100"/>
  <c r="AQ321" i="100"/>
  <c r="AP321" i="100"/>
  <c r="AO321" i="100"/>
  <c r="AN321" i="100"/>
  <c r="AM321" i="100"/>
  <c r="AL321" i="100"/>
  <c r="AK321" i="100"/>
  <c r="AJ321" i="100"/>
  <c r="AI321" i="100"/>
  <c r="AH321" i="100"/>
  <c r="AG321" i="100"/>
  <c r="AF321" i="100"/>
  <c r="AE321" i="100"/>
  <c r="AD321" i="100"/>
  <c r="AC321" i="100"/>
  <c r="AB321" i="100"/>
  <c r="AA321" i="100"/>
  <c r="Z321" i="100"/>
  <c r="Y321" i="100"/>
  <c r="X321" i="100"/>
  <c r="W321" i="100"/>
  <c r="V321" i="100"/>
  <c r="U321" i="100"/>
  <c r="T321" i="100"/>
  <c r="S321" i="100"/>
  <c r="R321" i="100"/>
  <c r="Q321" i="100"/>
  <c r="P321" i="100"/>
  <c r="O321" i="100"/>
  <c r="N321" i="100"/>
  <c r="M321" i="100"/>
  <c r="L321" i="100"/>
  <c r="K321" i="100"/>
  <c r="J321" i="100"/>
  <c r="I321" i="100"/>
  <c r="H321" i="100"/>
  <c r="G321" i="100"/>
  <c r="F321" i="100"/>
  <c r="E321" i="100"/>
  <c r="D321" i="100"/>
  <c r="CZ320" i="100"/>
  <c r="CY320" i="100"/>
  <c r="CX320" i="100"/>
  <c r="CW320" i="100"/>
  <c r="CV320" i="100"/>
  <c r="CU320" i="100"/>
  <c r="CT320" i="100"/>
  <c r="CS320" i="100"/>
  <c r="CR320" i="100"/>
  <c r="CQ320" i="100"/>
  <c r="CP320" i="100"/>
  <c r="CO320" i="100"/>
  <c r="CN320" i="100"/>
  <c r="CM320" i="100"/>
  <c r="CL320" i="100"/>
  <c r="CK320" i="100"/>
  <c r="CJ320" i="100"/>
  <c r="CI320" i="100"/>
  <c r="CH320" i="100"/>
  <c r="CG320" i="100"/>
  <c r="CF320" i="100"/>
  <c r="CE320" i="100"/>
  <c r="CD320" i="100"/>
  <c r="CC320" i="100"/>
  <c r="CB320" i="100"/>
  <c r="CA320" i="100"/>
  <c r="BZ320" i="100"/>
  <c r="BY320" i="100"/>
  <c r="BX320" i="100"/>
  <c r="BW320" i="100"/>
  <c r="BV320" i="100"/>
  <c r="BU320" i="100"/>
  <c r="BT320" i="100"/>
  <c r="BS320" i="100"/>
  <c r="BR320" i="100"/>
  <c r="BQ320" i="100"/>
  <c r="BP320" i="100"/>
  <c r="BO320" i="100"/>
  <c r="BN320" i="100"/>
  <c r="BM320" i="100"/>
  <c r="BL320" i="100"/>
  <c r="BK320" i="100"/>
  <c r="BJ320" i="100"/>
  <c r="BI320" i="100"/>
  <c r="BH320" i="100"/>
  <c r="BG320" i="100"/>
  <c r="BF320" i="100"/>
  <c r="BE320" i="100"/>
  <c r="BD320" i="100"/>
  <c r="BC320" i="100"/>
  <c r="BB320" i="100"/>
  <c r="BA320" i="100"/>
  <c r="AZ320" i="100"/>
  <c r="AY320" i="100"/>
  <c r="AX320" i="100"/>
  <c r="AW320" i="100"/>
  <c r="AV320" i="100"/>
  <c r="AU320" i="100"/>
  <c r="AT320" i="100"/>
  <c r="AS320" i="100"/>
  <c r="AR320" i="100"/>
  <c r="AQ320" i="100"/>
  <c r="AP320" i="100"/>
  <c r="AO320" i="100"/>
  <c r="AN320" i="100"/>
  <c r="AM320" i="100"/>
  <c r="AL320" i="100"/>
  <c r="AK320" i="100"/>
  <c r="AJ320" i="100"/>
  <c r="AI320" i="100"/>
  <c r="AH320" i="100"/>
  <c r="AG320" i="100"/>
  <c r="AF320" i="100"/>
  <c r="AE320" i="100"/>
  <c r="AD320" i="100"/>
  <c r="AC320" i="100"/>
  <c r="AB320" i="100"/>
  <c r="AA320" i="100"/>
  <c r="Z320" i="100"/>
  <c r="Y320" i="100"/>
  <c r="X320" i="100"/>
  <c r="W320" i="100"/>
  <c r="V320" i="100"/>
  <c r="U320" i="100"/>
  <c r="T320" i="100"/>
  <c r="S320" i="100"/>
  <c r="R320" i="100"/>
  <c r="Q320" i="100"/>
  <c r="P320" i="100"/>
  <c r="O320" i="100"/>
  <c r="N320" i="100"/>
  <c r="M320" i="100"/>
  <c r="L320" i="100"/>
  <c r="K320" i="100"/>
  <c r="J320" i="100"/>
  <c r="I320" i="100"/>
  <c r="H320" i="100"/>
  <c r="G320" i="100"/>
  <c r="F320" i="100"/>
  <c r="E320" i="100"/>
  <c r="D320" i="100"/>
  <c r="CZ319" i="100"/>
  <c r="CY319" i="100"/>
  <c r="CX319" i="100"/>
  <c r="CW319" i="100"/>
  <c r="CV319" i="100"/>
  <c r="CU319" i="100"/>
  <c r="CT319" i="100"/>
  <c r="CT351" i="100" s="1"/>
  <c r="CS319" i="100"/>
  <c r="CR319" i="100"/>
  <c r="CQ319" i="100"/>
  <c r="CP319" i="100"/>
  <c r="CO319" i="100"/>
  <c r="CN319" i="100"/>
  <c r="CM319" i="100"/>
  <c r="CL319" i="100"/>
  <c r="CL351" i="100" s="1"/>
  <c r="CK319" i="100"/>
  <c r="CJ319" i="100"/>
  <c r="CI319" i="100"/>
  <c r="CH319" i="100"/>
  <c r="CG319" i="100"/>
  <c r="CF319" i="100"/>
  <c r="CE319" i="100"/>
  <c r="CD319" i="100"/>
  <c r="CD351" i="100" s="1"/>
  <c r="CC319" i="100"/>
  <c r="CB319" i="100"/>
  <c r="CA319" i="100"/>
  <c r="BZ319" i="100"/>
  <c r="BY319" i="100"/>
  <c r="BX319" i="100"/>
  <c r="BW319" i="100"/>
  <c r="BV319" i="100"/>
  <c r="BV351" i="100" s="1"/>
  <c r="BU319" i="100"/>
  <c r="BT319" i="100"/>
  <c r="BS319" i="100"/>
  <c r="BR319" i="100"/>
  <c r="BQ319" i="100"/>
  <c r="BP319" i="100"/>
  <c r="BO319" i="100"/>
  <c r="BN319" i="100"/>
  <c r="BN351" i="100" s="1"/>
  <c r="BM319" i="100"/>
  <c r="BL319" i="100"/>
  <c r="BK319" i="100"/>
  <c r="BJ319" i="100"/>
  <c r="BI319" i="100"/>
  <c r="BH319" i="100"/>
  <c r="BG319" i="100"/>
  <c r="BF319" i="100"/>
  <c r="BF351" i="100" s="1"/>
  <c r="BE319" i="100"/>
  <c r="BD319" i="100"/>
  <c r="BC319" i="100"/>
  <c r="BB319" i="100"/>
  <c r="BA319" i="100"/>
  <c r="AZ319" i="100"/>
  <c r="AY319" i="100"/>
  <c r="AX319" i="100"/>
  <c r="AX351" i="100" s="1"/>
  <c r="AW319" i="100"/>
  <c r="AV319" i="100"/>
  <c r="AU319" i="100"/>
  <c r="AT319" i="100"/>
  <c r="AS319" i="100"/>
  <c r="AR319" i="100"/>
  <c r="AQ319" i="100"/>
  <c r="AP319" i="100"/>
  <c r="AP351" i="100" s="1"/>
  <c r="AO319" i="100"/>
  <c r="AN319" i="100"/>
  <c r="AM319" i="100"/>
  <c r="AL319" i="100"/>
  <c r="AK319" i="100"/>
  <c r="AJ319" i="100"/>
  <c r="AI319" i="100"/>
  <c r="AH319" i="100"/>
  <c r="AH351" i="100" s="1"/>
  <c r="AG319" i="100"/>
  <c r="AF319" i="100"/>
  <c r="AE319" i="100"/>
  <c r="AD319" i="100"/>
  <c r="AC319" i="100"/>
  <c r="AB319" i="100"/>
  <c r="AA319" i="100"/>
  <c r="Z319" i="100"/>
  <c r="Z351" i="100" s="1"/>
  <c r="Y319" i="100"/>
  <c r="X319" i="100"/>
  <c r="W319" i="100"/>
  <c r="V319" i="100"/>
  <c r="U319" i="100"/>
  <c r="T319" i="100"/>
  <c r="S319" i="100"/>
  <c r="R319" i="100"/>
  <c r="R351" i="100" s="1"/>
  <c r="Q319" i="100"/>
  <c r="P319" i="100"/>
  <c r="O319" i="100"/>
  <c r="N319" i="100"/>
  <c r="M319" i="100"/>
  <c r="L319" i="100"/>
  <c r="K319" i="100"/>
  <c r="J319" i="100"/>
  <c r="J351" i="100" s="1"/>
  <c r="I319" i="100"/>
  <c r="H319" i="100"/>
  <c r="G319" i="100"/>
  <c r="F319" i="100"/>
  <c r="E319" i="100"/>
  <c r="D319" i="100"/>
  <c r="CZ318" i="100"/>
  <c r="CY318" i="100"/>
  <c r="CX318" i="100"/>
  <c r="CW318" i="100"/>
  <c r="CV318" i="100"/>
  <c r="CU318" i="100"/>
  <c r="CT318" i="100"/>
  <c r="CS318" i="100"/>
  <c r="CR318" i="100"/>
  <c r="CQ318" i="100"/>
  <c r="CP318" i="100"/>
  <c r="CO318" i="100"/>
  <c r="CN318" i="100"/>
  <c r="CM318" i="100"/>
  <c r="CL318" i="100"/>
  <c r="CK318" i="100"/>
  <c r="CJ318" i="100"/>
  <c r="CI318" i="100"/>
  <c r="CH318" i="100"/>
  <c r="CG318" i="100"/>
  <c r="CF318" i="100"/>
  <c r="CE318" i="100"/>
  <c r="CD318" i="100"/>
  <c r="CC318" i="100"/>
  <c r="CB318" i="100"/>
  <c r="CA318" i="100"/>
  <c r="BZ318" i="100"/>
  <c r="BY318" i="100"/>
  <c r="BX318" i="100"/>
  <c r="BW318" i="100"/>
  <c r="BV318" i="100"/>
  <c r="BU318" i="100"/>
  <c r="BT318" i="100"/>
  <c r="BS318" i="100"/>
  <c r="BR318" i="100"/>
  <c r="BQ318" i="100"/>
  <c r="BP318" i="100"/>
  <c r="BO318" i="100"/>
  <c r="BN318" i="100"/>
  <c r="BM318" i="100"/>
  <c r="BL318" i="100"/>
  <c r="BK318" i="100"/>
  <c r="BJ318" i="100"/>
  <c r="BI318" i="100"/>
  <c r="BH318" i="100"/>
  <c r="BG318" i="100"/>
  <c r="BF318" i="100"/>
  <c r="BE318" i="100"/>
  <c r="BD318" i="100"/>
  <c r="BC318" i="100"/>
  <c r="BB318" i="100"/>
  <c r="BA318" i="100"/>
  <c r="AZ318" i="100"/>
  <c r="AY318" i="100"/>
  <c r="AX318" i="100"/>
  <c r="AW318" i="100"/>
  <c r="AV318" i="100"/>
  <c r="AU318" i="100"/>
  <c r="AT318" i="100"/>
  <c r="AS318" i="100"/>
  <c r="AR318" i="100"/>
  <c r="AQ318" i="100"/>
  <c r="AP318" i="100"/>
  <c r="AO318" i="100"/>
  <c r="AN318" i="100"/>
  <c r="AM318" i="100"/>
  <c r="AL318" i="100"/>
  <c r="AK318" i="100"/>
  <c r="AJ318" i="100"/>
  <c r="AI318" i="100"/>
  <c r="AH318" i="100"/>
  <c r="AG318" i="100"/>
  <c r="AF318" i="100"/>
  <c r="AE318" i="100"/>
  <c r="AD318" i="100"/>
  <c r="AC318" i="100"/>
  <c r="AB318" i="100"/>
  <c r="AA318" i="100"/>
  <c r="Z318" i="100"/>
  <c r="Y318" i="100"/>
  <c r="X318" i="100"/>
  <c r="W318" i="100"/>
  <c r="V318" i="100"/>
  <c r="U318" i="100"/>
  <c r="T318" i="100"/>
  <c r="S318" i="100"/>
  <c r="R318" i="100"/>
  <c r="Q318" i="100"/>
  <c r="P318" i="100"/>
  <c r="O318" i="100"/>
  <c r="N318" i="100"/>
  <c r="M318" i="100"/>
  <c r="L318" i="100"/>
  <c r="K318" i="100"/>
  <c r="J318" i="100"/>
  <c r="I318" i="100"/>
  <c r="H318" i="100"/>
  <c r="G318" i="100"/>
  <c r="F318" i="100"/>
  <c r="E318" i="100"/>
  <c r="D318" i="100"/>
  <c r="CZ317" i="100"/>
  <c r="CY317" i="100"/>
  <c r="CX317" i="100"/>
  <c r="CW317" i="100"/>
  <c r="CV317" i="100"/>
  <c r="CU317" i="100"/>
  <c r="CT317" i="100"/>
  <c r="CS317" i="100"/>
  <c r="CR317" i="100"/>
  <c r="CQ317" i="100"/>
  <c r="CP317" i="100"/>
  <c r="CO317" i="100"/>
  <c r="CN317" i="100"/>
  <c r="CM317" i="100"/>
  <c r="CL317" i="100"/>
  <c r="CK317" i="100"/>
  <c r="CJ317" i="100"/>
  <c r="CI317" i="100"/>
  <c r="CH317" i="100"/>
  <c r="CG317" i="100"/>
  <c r="CF317" i="100"/>
  <c r="CE317" i="100"/>
  <c r="CD317" i="100"/>
  <c r="CC317" i="100"/>
  <c r="CB317" i="100"/>
  <c r="CA317" i="100"/>
  <c r="BZ317" i="100"/>
  <c r="BY317" i="100"/>
  <c r="BX317" i="100"/>
  <c r="BW317" i="100"/>
  <c r="BV317" i="100"/>
  <c r="BU317" i="100"/>
  <c r="BT317" i="100"/>
  <c r="BS317" i="100"/>
  <c r="BR317" i="100"/>
  <c r="BQ317" i="100"/>
  <c r="BP317" i="100"/>
  <c r="BO317" i="100"/>
  <c r="BN317" i="100"/>
  <c r="BM317" i="100"/>
  <c r="BL317" i="100"/>
  <c r="BK317" i="100"/>
  <c r="BJ317" i="100"/>
  <c r="BI317" i="100"/>
  <c r="BH317" i="100"/>
  <c r="BG317" i="100"/>
  <c r="BF317" i="100"/>
  <c r="BE317" i="100"/>
  <c r="BD317" i="100"/>
  <c r="BC317" i="100"/>
  <c r="BB317" i="100"/>
  <c r="BA317" i="100"/>
  <c r="AZ317" i="100"/>
  <c r="AY317" i="100"/>
  <c r="AX317" i="100"/>
  <c r="AW317" i="100"/>
  <c r="AV317" i="100"/>
  <c r="AU317" i="100"/>
  <c r="AT317" i="100"/>
  <c r="AS317" i="100"/>
  <c r="AR317" i="100"/>
  <c r="AQ317" i="100"/>
  <c r="AP317" i="100"/>
  <c r="AO317" i="100"/>
  <c r="AN317" i="100"/>
  <c r="AM317" i="100"/>
  <c r="AL317" i="100"/>
  <c r="AK317" i="100"/>
  <c r="AJ317" i="100"/>
  <c r="AI317" i="100"/>
  <c r="AH317" i="100"/>
  <c r="AG317" i="100"/>
  <c r="AF317" i="100"/>
  <c r="AE317" i="100"/>
  <c r="AD317" i="100"/>
  <c r="AC317" i="100"/>
  <c r="AB317" i="100"/>
  <c r="AA317" i="100"/>
  <c r="Z317" i="100"/>
  <c r="Y317" i="100"/>
  <c r="X317" i="100"/>
  <c r="W317" i="100"/>
  <c r="V317" i="100"/>
  <c r="U317" i="100"/>
  <c r="T317" i="100"/>
  <c r="S317" i="100"/>
  <c r="R317" i="100"/>
  <c r="Q317" i="100"/>
  <c r="P317" i="100"/>
  <c r="O317" i="100"/>
  <c r="N317" i="100"/>
  <c r="M317" i="100"/>
  <c r="L317" i="100"/>
  <c r="K317" i="100"/>
  <c r="J317" i="100"/>
  <c r="I317" i="100"/>
  <c r="H317" i="100"/>
  <c r="G317" i="100"/>
  <c r="F317" i="100"/>
  <c r="E317" i="100"/>
  <c r="D317" i="100"/>
  <c r="CZ316" i="100"/>
  <c r="CY316" i="100"/>
  <c r="CX316" i="100"/>
  <c r="CW316" i="100"/>
  <c r="CV316" i="100"/>
  <c r="CU316" i="100"/>
  <c r="CT316" i="100"/>
  <c r="CS316" i="100"/>
  <c r="CR316" i="100"/>
  <c r="CQ316" i="100"/>
  <c r="CP316" i="100"/>
  <c r="CO316" i="100"/>
  <c r="CN316" i="100"/>
  <c r="CM316" i="100"/>
  <c r="CL316" i="100"/>
  <c r="CK316" i="100"/>
  <c r="CJ316" i="100"/>
  <c r="CI316" i="100"/>
  <c r="CH316" i="100"/>
  <c r="CG316" i="100"/>
  <c r="CF316" i="100"/>
  <c r="CE316" i="100"/>
  <c r="CD316" i="100"/>
  <c r="CC316" i="100"/>
  <c r="CB316" i="100"/>
  <c r="CA316" i="100"/>
  <c r="BZ316" i="100"/>
  <c r="BY316" i="100"/>
  <c r="BX316" i="100"/>
  <c r="BW316" i="100"/>
  <c r="BV316" i="100"/>
  <c r="BU316" i="100"/>
  <c r="BT316" i="100"/>
  <c r="BS316" i="100"/>
  <c r="BR316" i="100"/>
  <c r="BQ316" i="100"/>
  <c r="BP316" i="100"/>
  <c r="BO316" i="100"/>
  <c r="BN316" i="100"/>
  <c r="BM316" i="100"/>
  <c r="BL316" i="100"/>
  <c r="BK316" i="100"/>
  <c r="BJ316" i="100"/>
  <c r="BI316" i="100"/>
  <c r="BH316" i="100"/>
  <c r="BG316" i="100"/>
  <c r="BF316" i="100"/>
  <c r="BE316" i="100"/>
  <c r="BD316" i="100"/>
  <c r="BC316" i="100"/>
  <c r="BB316" i="100"/>
  <c r="BA316" i="100"/>
  <c r="AZ316" i="100"/>
  <c r="AY316" i="100"/>
  <c r="AX316" i="100"/>
  <c r="AW316" i="100"/>
  <c r="AV316" i="100"/>
  <c r="AU316" i="100"/>
  <c r="AT316" i="100"/>
  <c r="AS316" i="100"/>
  <c r="AR316" i="100"/>
  <c r="AQ316" i="100"/>
  <c r="AP316" i="100"/>
  <c r="AO316" i="100"/>
  <c r="AN316" i="100"/>
  <c r="AM316" i="100"/>
  <c r="AL316" i="100"/>
  <c r="AK316" i="100"/>
  <c r="AJ316" i="100"/>
  <c r="AI316" i="100"/>
  <c r="AH316" i="100"/>
  <c r="AG316" i="100"/>
  <c r="AF316" i="100"/>
  <c r="AE316" i="100"/>
  <c r="AD316" i="100"/>
  <c r="AC316" i="100"/>
  <c r="AB316" i="100"/>
  <c r="AA316" i="100"/>
  <c r="Z316" i="100"/>
  <c r="Y316" i="100"/>
  <c r="X316" i="100"/>
  <c r="W316" i="100"/>
  <c r="V316" i="100"/>
  <c r="U316" i="100"/>
  <c r="T316" i="100"/>
  <c r="S316" i="100"/>
  <c r="R316" i="100"/>
  <c r="Q316" i="100"/>
  <c r="P316" i="100"/>
  <c r="O316" i="100"/>
  <c r="N316" i="100"/>
  <c r="M316" i="100"/>
  <c r="L316" i="100"/>
  <c r="K316" i="100"/>
  <c r="J316" i="100"/>
  <c r="I316" i="100"/>
  <c r="H316" i="100"/>
  <c r="G316" i="100"/>
  <c r="F316" i="100"/>
  <c r="E316" i="100"/>
  <c r="D316" i="100"/>
  <c r="CZ315" i="100"/>
  <c r="CY315" i="100"/>
  <c r="CX315" i="100"/>
  <c r="CW315" i="100"/>
  <c r="CV315" i="100"/>
  <c r="CU315" i="100"/>
  <c r="CT315" i="100"/>
  <c r="CS315" i="100"/>
  <c r="CR315" i="100"/>
  <c r="CQ315" i="100"/>
  <c r="CP315" i="100"/>
  <c r="CO315" i="100"/>
  <c r="CN315" i="100"/>
  <c r="CM315" i="100"/>
  <c r="CL315" i="100"/>
  <c r="CK315" i="100"/>
  <c r="CJ315" i="100"/>
  <c r="CI315" i="100"/>
  <c r="CH315" i="100"/>
  <c r="CG315" i="100"/>
  <c r="CF315" i="100"/>
  <c r="CE315" i="100"/>
  <c r="CD315" i="100"/>
  <c r="CC315" i="100"/>
  <c r="CB315" i="100"/>
  <c r="CA315" i="100"/>
  <c r="BZ315" i="100"/>
  <c r="BY315" i="100"/>
  <c r="BX315" i="100"/>
  <c r="BW315" i="100"/>
  <c r="BV315" i="100"/>
  <c r="BU315" i="100"/>
  <c r="BT315" i="100"/>
  <c r="BS315" i="100"/>
  <c r="BR315" i="100"/>
  <c r="BQ315" i="100"/>
  <c r="BP315" i="100"/>
  <c r="BO315" i="100"/>
  <c r="BN315" i="100"/>
  <c r="BM315" i="100"/>
  <c r="BL315" i="100"/>
  <c r="BK315" i="100"/>
  <c r="BJ315" i="100"/>
  <c r="BI315" i="100"/>
  <c r="BH315" i="100"/>
  <c r="BG315" i="100"/>
  <c r="BF315" i="100"/>
  <c r="BE315" i="100"/>
  <c r="BD315" i="100"/>
  <c r="BC315" i="100"/>
  <c r="BB315" i="100"/>
  <c r="BA315" i="100"/>
  <c r="AZ315" i="100"/>
  <c r="AY315" i="100"/>
  <c r="AX315" i="100"/>
  <c r="AW315" i="100"/>
  <c r="AV315" i="100"/>
  <c r="AU315" i="100"/>
  <c r="AT315" i="100"/>
  <c r="AS315" i="100"/>
  <c r="AR315" i="100"/>
  <c r="AQ315" i="100"/>
  <c r="AP315" i="100"/>
  <c r="AO315" i="100"/>
  <c r="AN315" i="100"/>
  <c r="AM315" i="100"/>
  <c r="AL315" i="100"/>
  <c r="AK315" i="100"/>
  <c r="AJ315" i="100"/>
  <c r="AI315" i="100"/>
  <c r="AH315" i="100"/>
  <c r="AG315" i="100"/>
  <c r="AF315" i="100"/>
  <c r="AE315" i="100"/>
  <c r="AD315" i="100"/>
  <c r="AC315" i="100"/>
  <c r="AB315" i="100"/>
  <c r="AA315" i="100"/>
  <c r="Z315" i="100"/>
  <c r="Y315" i="100"/>
  <c r="X315" i="100"/>
  <c r="W315" i="100"/>
  <c r="V315" i="100"/>
  <c r="U315" i="100"/>
  <c r="T315" i="100"/>
  <c r="S315" i="100"/>
  <c r="R315" i="100"/>
  <c r="Q315" i="100"/>
  <c r="P315" i="100"/>
  <c r="O315" i="100"/>
  <c r="N315" i="100"/>
  <c r="M315" i="100"/>
  <c r="L315" i="100"/>
  <c r="K315" i="100"/>
  <c r="J315" i="100"/>
  <c r="I315" i="100"/>
  <c r="H315" i="100"/>
  <c r="G315" i="100"/>
  <c r="F315" i="100"/>
  <c r="E315" i="100"/>
  <c r="D315" i="100"/>
  <c r="CZ314" i="100"/>
  <c r="CY314" i="100"/>
  <c r="CX314" i="100"/>
  <c r="CW314" i="100"/>
  <c r="CV314" i="100"/>
  <c r="CU314" i="100"/>
  <c r="CT314" i="100"/>
  <c r="CS314" i="100"/>
  <c r="CR314" i="100"/>
  <c r="CQ314" i="100"/>
  <c r="CP314" i="100"/>
  <c r="CO314" i="100"/>
  <c r="CN314" i="100"/>
  <c r="CM314" i="100"/>
  <c r="CL314" i="100"/>
  <c r="CK314" i="100"/>
  <c r="CJ314" i="100"/>
  <c r="CI314" i="100"/>
  <c r="CH314" i="100"/>
  <c r="CG314" i="100"/>
  <c r="CF314" i="100"/>
  <c r="CE314" i="100"/>
  <c r="CD314" i="100"/>
  <c r="CC314" i="100"/>
  <c r="CB314" i="100"/>
  <c r="CA314" i="100"/>
  <c r="BZ314" i="100"/>
  <c r="BY314" i="100"/>
  <c r="BX314" i="100"/>
  <c r="BW314" i="100"/>
  <c r="BV314" i="100"/>
  <c r="BU314" i="100"/>
  <c r="BT314" i="100"/>
  <c r="BS314" i="100"/>
  <c r="BR314" i="100"/>
  <c r="BQ314" i="100"/>
  <c r="BP314" i="100"/>
  <c r="BO314" i="100"/>
  <c r="BN314" i="100"/>
  <c r="BM314" i="100"/>
  <c r="BL314" i="100"/>
  <c r="BK314" i="100"/>
  <c r="BJ314" i="100"/>
  <c r="BI314" i="100"/>
  <c r="BH314" i="100"/>
  <c r="BG314" i="100"/>
  <c r="BF314" i="100"/>
  <c r="BE314" i="100"/>
  <c r="BD314" i="100"/>
  <c r="BC314" i="100"/>
  <c r="BB314" i="100"/>
  <c r="BA314" i="100"/>
  <c r="AZ314" i="100"/>
  <c r="AY314" i="100"/>
  <c r="AX314" i="100"/>
  <c r="AW314" i="100"/>
  <c r="AV314" i="100"/>
  <c r="AU314" i="100"/>
  <c r="AT314" i="100"/>
  <c r="AS314" i="100"/>
  <c r="AR314" i="100"/>
  <c r="AQ314" i="100"/>
  <c r="AP314" i="100"/>
  <c r="AO314" i="100"/>
  <c r="AN314" i="100"/>
  <c r="AM314" i="100"/>
  <c r="AL314" i="100"/>
  <c r="AK314" i="100"/>
  <c r="AJ314" i="100"/>
  <c r="AI314" i="100"/>
  <c r="AH314" i="100"/>
  <c r="AG314" i="100"/>
  <c r="AF314" i="100"/>
  <c r="AE314" i="100"/>
  <c r="AD314" i="100"/>
  <c r="AC314" i="100"/>
  <c r="AB314" i="100"/>
  <c r="AA314" i="100"/>
  <c r="Z314" i="100"/>
  <c r="Y314" i="100"/>
  <c r="X314" i="100"/>
  <c r="W314" i="100"/>
  <c r="V314" i="100"/>
  <c r="U314" i="100"/>
  <c r="T314" i="100"/>
  <c r="S314" i="100"/>
  <c r="R314" i="100"/>
  <c r="Q314" i="100"/>
  <c r="P314" i="100"/>
  <c r="O314" i="100"/>
  <c r="N314" i="100"/>
  <c r="M314" i="100"/>
  <c r="L314" i="100"/>
  <c r="K314" i="100"/>
  <c r="J314" i="100"/>
  <c r="I314" i="100"/>
  <c r="H314" i="100"/>
  <c r="G314" i="100"/>
  <c r="F314" i="100"/>
  <c r="E314" i="100"/>
  <c r="D314" i="100"/>
  <c r="CZ313" i="100"/>
  <c r="CZ351" i="100" s="1"/>
  <c r="CY313" i="100"/>
  <c r="CY351" i="100" s="1"/>
  <c r="CX313" i="100"/>
  <c r="CX351" i="100" s="1"/>
  <c r="CW313" i="100"/>
  <c r="CW351" i="100" s="1"/>
  <c r="CV313" i="100"/>
  <c r="CV351" i="100" s="1"/>
  <c r="CU313" i="100"/>
  <c r="CU351" i="100" s="1"/>
  <c r="CT313" i="100"/>
  <c r="CS313" i="100"/>
  <c r="CS351" i="100" s="1"/>
  <c r="CR313" i="100"/>
  <c r="CR351" i="100" s="1"/>
  <c r="CQ313" i="100"/>
  <c r="CQ351" i="100" s="1"/>
  <c r="CP313" i="100"/>
  <c r="CP351" i="100" s="1"/>
  <c r="CO313" i="100"/>
  <c r="CO351" i="100" s="1"/>
  <c r="CN313" i="100"/>
  <c r="CN351" i="100" s="1"/>
  <c r="CM313" i="100"/>
  <c r="CM351" i="100" s="1"/>
  <c r="CL313" i="100"/>
  <c r="CK313" i="100"/>
  <c r="CK351" i="100" s="1"/>
  <c r="CJ313" i="100"/>
  <c r="CJ351" i="100" s="1"/>
  <c r="CI313" i="100"/>
  <c r="CI351" i="100" s="1"/>
  <c r="CH313" i="100"/>
  <c r="CH351" i="100" s="1"/>
  <c r="CG313" i="100"/>
  <c r="CG351" i="100" s="1"/>
  <c r="CF313" i="100"/>
  <c r="CF351" i="100" s="1"/>
  <c r="CE313" i="100"/>
  <c r="CE351" i="100" s="1"/>
  <c r="CD313" i="100"/>
  <c r="CC313" i="100"/>
  <c r="CC351" i="100" s="1"/>
  <c r="CB313" i="100"/>
  <c r="CB351" i="100" s="1"/>
  <c r="CA313" i="100"/>
  <c r="CA351" i="100" s="1"/>
  <c r="BZ313" i="100"/>
  <c r="BZ351" i="100" s="1"/>
  <c r="BY313" i="100"/>
  <c r="BY351" i="100" s="1"/>
  <c r="BX313" i="100"/>
  <c r="BX351" i="100" s="1"/>
  <c r="BW313" i="100"/>
  <c r="BW351" i="100" s="1"/>
  <c r="BV313" i="100"/>
  <c r="BU313" i="100"/>
  <c r="BU351" i="100" s="1"/>
  <c r="BT313" i="100"/>
  <c r="BT351" i="100" s="1"/>
  <c r="BS313" i="100"/>
  <c r="BS351" i="100" s="1"/>
  <c r="BR313" i="100"/>
  <c r="BR351" i="100" s="1"/>
  <c r="BQ313" i="100"/>
  <c r="BQ351" i="100" s="1"/>
  <c r="BP313" i="100"/>
  <c r="BP351" i="100" s="1"/>
  <c r="BO313" i="100"/>
  <c r="BO351" i="100" s="1"/>
  <c r="BN313" i="100"/>
  <c r="BM313" i="100"/>
  <c r="BM351" i="100" s="1"/>
  <c r="BL313" i="100"/>
  <c r="BL351" i="100" s="1"/>
  <c r="BK313" i="100"/>
  <c r="BK351" i="100" s="1"/>
  <c r="BJ313" i="100"/>
  <c r="BJ351" i="100" s="1"/>
  <c r="BI313" i="100"/>
  <c r="BI351" i="100" s="1"/>
  <c r="BH313" i="100"/>
  <c r="BH351" i="100" s="1"/>
  <c r="BG313" i="100"/>
  <c r="BG351" i="100" s="1"/>
  <c r="BF313" i="100"/>
  <c r="BE313" i="100"/>
  <c r="BE351" i="100" s="1"/>
  <c r="BD313" i="100"/>
  <c r="BD351" i="100" s="1"/>
  <c r="BC313" i="100"/>
  <c r="BC351" i="100" s="1"/>
  <c r="BB313" i="100"/>
  <c r="BB351" i="100" s="1"/>
  <c r="BA313" i="100"/>
  <c r="BA351" i="100" s="1"/>
  <c r="AZ313" i="100"/>
  <c r="AZ351" i="100" s="1"/>
  <c r="AY313" i="100"/>
  <c r="AY351" i="100" s="1"/>
  <c r="AX313" i="100"/>
  <c r="AW313" i="100"/>
  <c r="AW351" i="100" s="1"/>
  <c r="AV313" i="100"/>
  <c r="AV351" i="100" s="1"/>
  <c r="AU313" i="100"/>
  <c r="AU351" i="100" s="1"/>
  <c r="AT313" i="100"/>
  <c r="AT351" i="100" s="1"/>
  <c r="AS313" i="100"/>
  <c r="AS351" i="100" s="1"/>
  <c r="AR313" i="100"/>
  <c r="AR351" i="100" s="1"/>
  <c r="AQ313" i="100"/>
  <c r="AQ351" i="100" s="1"/>
  <c r="AP313" i="100"/>
  <c r="AO313" i="100"/>
  <c r="AO351" i="100" s="1"/>
  <c r="AN313" i="100"/>
  <c r="AN351" i="100" s="1"/>
  <c r="AM313" i="100"/>
  <c r="AM351" i="100" s="1"/>
  <c r="AL313" i="100"/>
  <c r="AL351" i="100" s="1"/>
  <c r="AK313" i="100"/>
  <c r="AK351" i="100" s="1"/>
  <c r="AJ313" i="100"/>
  <c r="AJ351" i="100" s="1"/>
  <c r="AI313" i="100"/>
  <c r="AI351" i="100" s="1"/>
  <c r="AH313" i="100"/>
  <c r="AG313" i="100"/>
  <c r="AG351" i="100" s="1"/>
  <c r="AF313" i="100"/>
  <c r="AF351" i="100" s="1"/>
  <c r="AE313" i="100"/>
  <c r="AE351" i="100" s="1"/>
  <c r="AD313" i="100"/>
  <c r="AD351" i="100" s="1"/>
  <c r="AC313" i="100"/>
  <c r="AC351" i="100" s="1"/>
  <c r="AB313" i="100"/>
  <c r="AB351" i="100" s="1"/>
  <c r="AA313" i="100"/>
  <c r="AA351" i="100" s="1"/>
  <c r="Z313" i="100"/>
  <c r="Y313" i="100"/>
  <c r="Y351" i="100" s="1"/>
  <c r="X313" i="100"/>
  <c r="X351" i="100" s="1"/>
  <c r="W313" i="100"/>
  <c r="W351" i="100" s="1"/>
  <c r="V313" i="100"/>
  <c r="V351" i="100" s="1"/>
  <c r="U313" i="100"/>
  <c r="U351" i="100" s="1"/>
  <c r="T313" i="100"/>
  <c r="T351" i="100" s="1"/>
  <c r="S313" i="100"/>
  <c r="S351" i="100" s="1"/>
  <c r="R313" i="100"/>
  <c r="Q313" i="100"/>
  <c r="Q351" i="100" s="1"/>
  <c r="P313" i="100"/>
  <c r="P351" i="100" s="1"/>
  <c r="O313" i="100"/>
  <c r="O351" i="100" s="1"/>
  <c r="N313" i="100"/>
  <c r="N351" i="100" s="1"/>
  <c r="M313" i="100"/>
  <c r="M351" i="100" s="1"/>
  <c r="L313" i="100"/>
  <c r="L351" i="100" s="1"/>
  <c r="K313" i="100"/>
  <c r="K351" i="100" s="1"/>
  <c r="J313" i="100"/>
  <c r="I313" i="100"/>
  <c r="I351" i="100" s="1"/>
  <c r="H313" i="100"/>
  <c r="H351" i="100" s="1"/>
  <c r="G313" i="100"/>
  <c r="G351" i="100" s="1"/>
  <c r="F313" i="100"/>
  <c r="F351" i="100" s="1"/>
  <c r="E313" i="100"/>
  <c r="E351" i="100" s="1"/>
  <c r="D313" i="100"/>
  <c r="D351" i="100" s="1"/>
  <c r="CZ311" i="100"/>
  <c r="CZ353" i="100" s="1"/>
  <c r="CZ359" i="100" s="1"/>
  <c r="CY311" i="100"/>
  <c r="CX311" i="100"/>
  <c r="CX353" i="100" s="1"/>
  <c r="CX359" i="100" s="1"/>
  <c r="CW311" i="100"/>
  <c r="CW353" i="100" s="1"/>
  <c r="CW359" i="100" s="1"/>
  <c r="CV311" i="100"/>
  <c r="CV353" i="100" s="1"/>
  <c r="CV359" i="100" s="1"/>
  <c r="CU311" i="100"/>
  <c r="CT311" i="100"/>
  <c r="CT353" i="100" s="1"/>
  <c r="CT359" i="100" s="1"/>
  <c r="CS311" i="100"/>
  <c r="CS353" i="100" s="1"/>
  <c r="CS359" i="100" s="1"/>
  <c r="CR311" i="100"/>
  <c r="CR353" i="100" s="1"/>
  <c r="CR359" i="100" s="1"/>
  <c r="CQ311" i="100"/>
  <c r="CP311" i="100"/>
  <c r="CP353" i="100" s="1"/>
  <c r="CP359" i="100" s="1"/>
  <c r="CO311" i="100"/>
  <c r="CO353" i="100" s="1"/>
  <c r="CO359" i="100" s="1"/>
  <c r="CN311" i="100"/>
  <c r="CN353" i="100" s="1"/>
  <c r="CN359" i="100" s="1"/>
  <c r="CM311" i="100"/>
  <c r="CL311" i="100"/>
  <c r="CL353" i="100" s="1"/>
  <c r="CL359" i="100" s="1"/>
  <c r="CK311" i="100"/>
  <c r="CK353" i="100" s="1"/>
  <c r="CK359" i="100" s="1"/>
  <c r="CJ311" i="100"/>
  <c r="CJ353" i="100" s="1"/>
  <c r="CJ359" i="100" s="1"/>
  <c r="CI311" i="100"/>
  <c r="CH311" i="100"/>
  <c r="CH353" i="100" s="1"/>
  <c r="CH359" i="100" s="1"/>
  <c r="CG311" i="100"/>
  <c r="CG353" i="100" s="1"/>
  <c r="CG359" i="100" s="1"/>
  <c r="CF311" i="100"/>
  <c r="CF353" i="100" s="1"/>
  <c r="CF359" i="100" s="1"/>
  <c r="CE311" i="100"/>
  <c r="CD311" i="100"/>
  <c r="CD353" i="100" s="1"/>
  <c r="CD359" i="100" s="1"/>
  <c r="CC311" i="100"/>
  <c r="CC353" i="100" s="1"/>
  <c r="CC359" i="100" s="1"/>
  <c r="CB311" i="100"/>
  <c r="CB353" i="100" s="1"/>
  <c r="CB359" i="100" s="1"/>
  <c r="CA311" i="100"/>
  <c r="BZ311" i="100"/>
  <c r="BZ353" i="100" s="1"/>
  <c r="BZ359" i="100" s="1"/>
  <c r="BY311" i="100"/>
  <c r="BY353" i="100" s="1"/>
  <c r="BY359" i="100" s="1"/>
  <c r="BX311" i="100"/>
  <c r="BX353" i="100" s="1"/>
  <c r="BX359" i="100" s="1"/>
  <c r="BW311" i="100"/>
  <c r="BV311" i="100"/>
  <c r="BV353" i="100" s="1"/>
  <c r="BV359" i="100" s="1"/>
  <c r="BU311" i="100"/>
  <c r="BU353" i="100" s="1"/>
  <c r="BU359" i="100" s="1"/>
  <c r="BT311" i="100"/>
  <c r="BT353" i="100" s="1"/>
  <c r="BT359" i="100" s="1"/>
  <c r="BS311" i="100"/>
  <c r="BR311" i="100"/>
  <c r="BR353" i="100" s="1"/>
  <c r="BR359" i="100" s="1"/>
  <c r="BQ311" i="100"/>
  <c r="BQ353" i="100" s="1"/>
  <c r="BQ359" i="100" s="1"/>
  <c r="BP311" i="100"/>
  <c r="BP353" i="100" s="1"/>
  <c r="BP359" i="100" s="1"/>
  <c r="BO311" i="100"/>
  <c r="BN311" i="100"/>
  <c r="BN353" i="100" s="1"/>
  <c r="BN359" i="100" s="1"/>
  <c r="BM311" i="100"/>
  <c r="BM353" i="100" s="1"/>
  <c r="BM359" i="100" s="1"/>
  <c r="BL311" i="100"/>
  <c r="BL353" i="100" s="1"/>
  <c r="BL359" i="100" s="1"/>
  <c r="BK311" i="100"/>
  <c r="BJ311" i="100"/>
  <c r="BJ353" i="100" s="1"/>
  <c r="BJ359" i="100" s="1"/>
  <c r="BI311" i="100"/>
  <c r="BI353" i="100" s="1"/>
  <c r="BI359" i="100" s="1"/>
  <c r="BH311" i="100"/>
  <c r="BH353" i="100" s="1"/>
  <c r="BH359" i="100" s="1"/>
  <c r="BG311" i="100"/>
  <c r="BF311" i="100"/>
  <c r="BF353" i="100" s="1"/>
  <c r="BF359" i="100" s="1"/>
  <c r="BE311" i="100"/>
  <c r="BE353" i="100" s="1"/>
  <c r="BE359" i="100" s="1"/>
  <c r="BD311" i="100"/>
  <c r="BD353" i="100" s="1"/>
  <c r="BD359" i="100" s="1"/>
  <c r="BC311" i="100"/>
  <c r="BB311" i="100"/>
  <c r="BB353" i="100" s="1"/>
  <c r="BB359" i="100" s="1"/>
  <c r="BA311" i="100"/>
  <c r="BA353" i="100" s="1"/>
  <c r="BA359" i="100" s="1"/>
  <c r="AZ311" i="100"/>
  <c r="AZ353" i="100" s="1"/>
  <c r="AZ359" i="100" s="1"/>
  <c r="AY311" i="100"/>
  <c r="AX311" i="100"/>
  <c r="AX353" i="100" s="1"/>
  <c r="AX359" i="100" s="1"/>
  <c r="AW311" i="100"/>
  <c r="AW353" i="100" s="1"/>
  <c r="AW359" i="100" s="1"/>
  <c r="AV311" i="100"/>
  <c r="AV353" i="100" s="1"/>
  <c r="AV359" i="100" s="1"/>
  <c r="AU311" i="100"/>
  <c r="AT311" i="100"/>
  <c r="AT353" i="100" s="1"/>
  <c r="AT359" i="100" s="1"/>
  <c r="AS311" i="100"/>
  <c r="AS353" i="100" s="1"/>
  <c r="AS359" i="100" s="1"/>
  <c r="AR311" i="100"/>
  <c r="AR353" i="100" s="1"/>
  <c r="AR359" i="100" s="1"/>
  <c r="AQ311" i="100"/>
  <c r="AP311" i="100"/>
  <c r="AP353" i="100" s="1"/>
  <c r="AP359" i="100" s="1"/>
  <c r="AO311" i="100"/>
  <c r="AO353" i="100" s="1"/>
  <c r="AO359" i="100" s="1"/>
  <c r="AN311" i="100"/>
  <c r="AN353" i="100" s="1"/>
  <c r="AN359" i="100" s="1"/>
  <c r="AM311" i="100"/>
  <c r="AL311" i="100"/>
  <c r="AL353" i="100" s="1"/>
  <c r="AL359" i="100" s="1"/>
  <c r="AK311" i="100"/>
  <c r="AK353" i="100" s="1"/>
  <c r="AK359" i="100" s="1"/>
  <c r="AJ311" i="100"/>
  <c r="AJ353" i="100" s="1"/>
  <c r="AJ359" i="100" s="1"/>
  <c r="AI311" i="100"/>
  <c r="AH311" i="100"/>
  <c r="AH353" i="100" s="1"/>
  <c r="AH359" i="100" s="1"/>
  <c r="AG311" i="100"/>
  <c r="AG353" i="100" s="1"/>
  <c r="AG359" i="100" s="1"/>
  <c r="AF311" i="100"/>
  <c r="AF353" i="100" s="1"/>
  <c r="AF359" i="100" s="1"/>
  <c r="AE311" i="100"/>
  <c r="AD311" i="100"/>
  <c r="AD353" i="100" s="1"/>
  <c r="AD359" i="100" s="1"/>
  <c r="AC311" i="100"/>
  <c r="AC353" i="100" s="1"/>
  <c r="AC359" i="100" s="1"/>
  <c r="AB311" i="100"/>
  <c r="AB353" i="100" s="1"/>
  <c r="AB359" i="100" s="1"/>
  <c r="AA311" i="100"/>
  <c r="Z311" i="100"/>
  <c r="Z353" i="100" s="1"/>
  <c r="Z359" i="100" s="1"/>
  <c r="Y311" i="100"/>
  <c r="Y353" i="100" s="1"/>
  <c r="Y359" i="100" s="1"/>
  <c r="X311" i="100"/>
  <c r="X353" i="100" s="1"/>
  <c r="X359" i="100" s="1"/>
  <c r="W311" i="100"/>
  <c r="V311" i="100"/>
  <c r="V353" i="100" s="1"/>
  <c r="V359" i="100" s="1"/>
  <c r="U311" i="100"/>
  <c r="U353" i="100" s="1"/>
  <c r="U359" i="100" s="1"/>
  <c r="T311" i="100"/>
  <c r="T353" i="100" s="1"/>
  <c r="T359" i="100" s="1"/>
  <c r="S311" i="100"/>
  <c r="R311" i="100"/>
  <c r="R353" i="100" s="1"/>
  <c r="R359" i="100" s="1"/>
  <c r="Q311" i="100"/>
  <c r="Q353" i="100" s="1"/>
  <c r="Q359" i="100" s="1"/>
  <c r="P311" i="100"/>
  <c r="P353" i="100" s="1"/>
  <c r="P359" i="100" s="1"/>
  <c r="O311" i="100"/>
  <c r="N311" i="100"/>
  <c r="N353" i="100" s="1"/>
  <c r="N359" i="100" s="1"/>
  <c r="M311" i="100"/>
  <c r="M353" i="100" s="1"/>
  <c r="M359" i="100" s="1"/>
  <c r="L311" i="100"/>
  <c r="L353" i="100" s="1"/>
  <c r="L359" i="100" s="1"/>
  <c r="K311" i="100"/>
  <c r="J311" i="100"/>
  <c r="J353" i="100" s="1"/>
  <c r="J359" i="100" s="1"/>
  <c r="I311" i="100"/>
  <c r="I353" i="100" s="1"/>
  <c r="I359" i="100" s="1"/>
  <c r="H311" i="100"/>
  <c r="H353" i="100" s="1"/>
  <c r="H359" i="100" s="1"/>
  <c r="G311" i="100"/>
  <c r="F311" i="100"/>
  <c r="F353" i="100" s="1"/>
  <c r="F359" i="100" s="1"/>
  <c r="E311" i="100"/>
  <c r="E353" i="100" s="1"/>
  <c r="E359" i="100" s="1"/>
  <c r="D311" i="100"/>
  <c r="D353" i="100" s="1"/>
  <c r="D359" i="100" s="1"/>
  <c r="E220" i="28"/>
  <c r="E257" i="28"/>
  <c r="K353" i="100" l="1"/>
  <c r="K359" i="100" s="1"/>
  <c r="S353" i="100"/>
  <c r="S359" i="100" s="1"/>
  <c r="AA353" i="100"/>
  <c r="AA359" i="100" s="1"/>
  <c r="AI353" i="100"/>
  <c r="AI359" i="100" s="1"/>
  <c r="AQ353" i="100"/>
  <c r="AQ359" i="100" s="1"/>
  <c r="AY353" i="100"/>
  <c r="AY359" i="100" s="1"/>
  <c r="BG353" i="100"/>
  <c r="BG359" i="100" s="1"/>
  <c r="BO353" i="100"/>
  <c r="BO359" i="100" s="1"/>
  <c r="BW353" i="100"/>
  <c r="BW359" i="100" s="1"/>
  <c r="CE353" i="100"/>
  <c r="CE359" i="100" s="1"/>
  <c r="CM353" i="100"/>
  <c r="CM359" i="100" s="1"/>
  <c r="CU353" i="100"/>
  <c r="CU359" i="100" s="1"/>
  <c r="G353" i="100"/>
  <c r="G359" i="100" s="1"/>
  <c r="O353" i="100"/>
  <c r="O359" i="100" s="1"/>
  <c r="W353" i="100"/>
  <c r="W359" i="100" s="1"/>
  <c r="AE353" i="100"/>
  <c r="AE359" i="100" s="1"/>
  <c r="AM353" i="100"/>
  <c r="AM359" i="100" s="1"/>
  <c r="AU353" i="100"/>
  <c r="AU359" i="100" s="1"/>
  <c r="BC353" i="100"/>
  <c r="BC359" i="100" s="1"/>
  <c r="BK353" i="100"/>
  <c r="BK359" i="100" s="1"/>
  <c r="BS353" i="100"/>
  <c r="BS359" i="100" s="1"/>
  <c r="CA353" i="100"/>
  <c r="CA359" i="100" s="1"/>
  <c r="CI353" i="100"/>
  <c r="CI359" i="100" s="1"/>
  <c r="CQ353" i="100"/>
  <c r="CQ359" i="100" s="1"/>
  <c r="CY353" i="100"/>
  <c r="CY359" i="100" s="1"/>
  <c r="E4" i="99"/>
  <c r="C4" i="99"/>
  <c r="B4" i="99"/>
  <c r="AB241" i="28" l="1"/>
  <c r="AB240" i="28"/>
  <c r="B34" i="91"/>
  <c r="B32" i="91"/>
  <c r="B30" i="91"/>
  <c r="AA241" i="28" l="1"/>
  <c r="AA240" i="28"/>
  <c r="B3" i="93" l="1"/>
  <c r="G71" i="28" l="1"/>
  <c r="G240" i="1"/>
  <c r="G239" i="1"/>
  <c r="G124" i="1"/>
  <c r="G98" i="1"/>
  <c r="G67" i="1" l="1"/>
  <c r="A42" i="91"/>
  <c r="E146" i="28"/>
  <c r="E147" i="28" l="1"/>
  <c r="E256" i="28"/>
  <c r="C256" i="28"/>
  <c r="E224" i="28"/>
  <c r="C224" i="28"/>
  <c r="A224" i="28"/>
  <c r="E223" i="28"/>
  <c r="C223" i="28"/>
  <c r="A223" i="28"/>
  <c r="E222" i="28"/>
  <c r="C222" i="28"/>
  <c r="A222" i="28"/>
  <c r="E221" i="28"/>
  <c r="C221" i="28"/>
  <c r="A221" i="28"/>
  <c r="C220" i="28"/>
  <c r="A220" i="28"/>
  <c r="E219" i="28"/>
  <c r="C219" i="28"/>
  <c r="A219" i="28"/>
  <c r="E218" i="28"/>
  <c r="C218" i="28"/>
  <c r="A218" i="28"/>
  <c r="E217" i="28"/>
  <c r="C217" i="28"/>
  <c r="A217" i="28"/>
  <c r="E215" i="28"/>
  <c r="C215" i="28"/>
  <c r="A215" i="28"/>
  <c r="E214" i="28"/>
  <c r="C214" i="28"/>
  <c r="A214" i="28"/>
  <c r="E213" i="28"/>
  <c r="C213" i="28"/>
  <c r="A213" i="28"/>
  <c r="E212" i="28"/>
  <c r="C212" i="28"/>
  <c r="A212" i="28"/>
  <c r="E211" i="28"/>
  <c r="C211" i="28"/>
  <c r="A211" i="28"/>
  <c r="E216" i="28"/>
  <c r="C216" i="28"/>
  <c r="A216" i="28"/>
  <c r="E210" i="28"/>
  <c r="C210" i="28"/>
  <c r="A210" i="28"/>
  <c r="E209" i="28"/>
  <c r="C209" i="28"/>
  <c r="A209" i="28"/>
  <c r="L230" i="28" l="1"/>
  <c r="L13" i="88" l="1"/>
  <c r="G13" i="88" s="1"/>
  <c r="L257" i="28" l="1"/>
  <c r="D28" i="91" l="1"/>
  <c r="D25" i="91"/>
  <c r="D24" i="91"/>
  <c r="D26" i="91"/>
  <c r="D27" i="91"/>
  <c r="D23" i="91"/>
  <c r="D22" i="91"/>
  <c r="D20" i="91"/>
  <c r="D21" i="91"/>
  <c r="D19" i="91"/>
  <c r="D18" i="91"/>
  <c r="D17" i="91"/>
  <c r="D16" i="91"/>
  <c r="D15" i="91"/>
  <c r="D14" i="91"/>
  <c r="D13" i="91"/>
  <c r="D12" i="91"/>
  <c r="D11" i="91"/>
  <c r="D10" i="91"/>
  <c r="D9" i="91"/>
  <c r="E178" i="28" l="1"/>
  <c r="E145" i="28"/>
  <c r="L145" i="28" s="1"/>
  <c r="L146" i="28"/>
  <c r="L147" i="28"/>
  <c r="E144" i="28"/>
  <c r="L215" i="28"/>
  <c r="E38" i="88" s="1"/>
  <c r="G38" i="88" s="1"/>
  <c r="L214" i="28"/>
  <c r="L213" i="28"/>
  <c r="E33" i="88" s="1"/>
  <c r="AA213" i="28"/>
  <c r="AA214" i="28"/>
  <c r="AA215" i="28"/>
  <c r="L222" i="28"/>
  <c r="E40" i="88" s="1"/>
  <c r="L212" i="28"/>
  <c r="L211" i="28"/>
  <c r="AA211" i="28"/>
  <c r="AA212"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2" i="28"/>
  <c r="L192" i="28" s="1"/>
  <c r="F8" i="89" s="1"/>
  <c r="C192" i="28"/>
  <c r="B192" i="28"/>
  <c r="A192" i="28"/>
  <c r="L44" i="88"/>
  <c r="B1" i="89" l="1"/>
  <c r="A3" i="89" l="1"/>
  <c r="B11" i="89"/>
  <c r="B7" i="89"/>
  <c r="B10" i="89"/>
  <c r="B6" i="89"/>
  <c r="B12" i="89" l="1"/>
  <c r="B8" i="89"/>
  <c r="B16" i="89"/>
  <c r="C4" i="88"/>
  <c r="G33" i="88"/>
  <c r="G40" i="88"/>
  <c r="F22" i="89" l="1"/>
  <c r="E253" i="28"/>
  <c r="E254" i="28"/>
  <c r="AA80" i="28"/>
  <c r="AA81" i="28"/>
  <c r="AA82" i="28"/>
  <c r="AA83" i="28"/>
  <c r="AA84" i="28"/>
  <c r="AA85" i="28"/>
  <c r="AA183" i="28"/>
  <c r="AA225" i="28"/>
  <c r="AA226" i="28"/>
  <c r="AA227" i="28"/>
  <c r="AA228" i="28"/>
  <c r="AA229" i="28"/>
  <c r="AA230" i="28"/>
  <c r="AA231" i="28"/>
  <c r="AA232" i="28"/>
  <c r="AA233" i="28"/>
  <c r="AB233" i="28"/>
  <c r="AA234" i="28"/>
  <c r="AB234" i="28"/>
  <c r="AA235" i="28"/>
  <c r="AB235" i="28"/>
  <c r="AA236" i="28"/>
  <c r="AB236" i="28"/>
  <c r="AA237" i="28"/>
  <c r="AB237" i="28"/>
  <c r="AA238" i="28"/>
  <c r="AB238" i="28"/>
  <c r="AA239" i="28"/>
  <c r="AB239" i="28"/>
  <c r="AA242" i="28"/>
  <c r="AB242" i="28"/>
  <c r="AA258" i="28"/>
  <c r="AB230" i="28"/>
  <c r="AB232" i="28" l="1"/>
  <c r="N15" i="88"/>
  <c r="AB231" i="28"/>
  <c r="N21" i="88"/>
  <c r="CT365" i="82"/>
  <c r="CU365" i="82"/>
  <c r="CV365" i="82"/>
  <c r="CW365" i="82"/>
  <c r="CX365" i="82"/>
  <c r="CY365" i="82"/>
  <c r="CZ365" i="82"/>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BA365" i="82"/>
  <c r="BB365" i="82"/>
  <c r="BC365" i="82"/>
  <c r="BD365" i="82"/>
  <c r="BE365" i="82"/>
  <c r="BF365" i="82"/>
  <c r="BG365" i="82"/>
  <c r="BH365" i="82"/>
  <c r="BI365" i="82"/>
  <c r="BJ365" i="82"/>
  <c r="BK365" i="82"/>
  <c r="BL365" i="82"/>
  <c r="BM365" i="82"/>
  <c r="BN365" i="82"/>
  <c r="BO365" i="82"/>
  <c r="BP365" i="82"/>
  <c r="BQ365" i="82"/>
  <c r="BR365" i="82"/>
  <c r="BS365" i="82"/>
  <c r="BT365" i="82"/>
  <c r="BU365" i="82"/>
  <c r="BV365" i="82"/>
  <c r="BW365" i="82"/>
  <c r="BX365" i="82"/>
  <c r="BY365" i="82"/>
  <c r="BZ365" i="82"/>
  <c r="CA365" i="82"/>
  <c r="CB365" i="82"/>
  <c r="CC365" i="82"/>
  <c r="CD365" i="82"/>
  <c r="CE365" i="82"/>
  <c r="CF365" i="82"/>
  <c r="CG365" i="82"/>
  <c r="CH365" i="82"/>
  <c r="CI365" i="82"/>
  <c r="CJ365" i="82"/>
  <c r="CK365" i="82"/>
  <c r="CL365" i="82"/>
  <c r="CM365" i="82"/>
  <c r="CN365" i="82"/>
  <c r="CO365" i="82"/>
  <c r="CP365" i="82"/>
  <c r="CQ365" i="82"/>
  <c r="CR365" i="82"/>
  <c r="CS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T351" i="82" s="1"/>
  <c r="CT353" i="82" s="1"/>
  <c r="CT359" i="82" s="1"/>
  <c r="CU314" i="82"/>
  <c r="CV314" i="82"/>
  <c r="CW314" i="82"/>
  <c r="CX314" i="82"/>
  <c r="CY314" i="82"/>
  <c r="CZ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BZ351" i="82" s="1"/>
  <c r="BZ353" i="82" s="1"/>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CE327" i="82"/>
  <c r="CF327" i="82"/>
  <c r="CG327" i="82"/>
  <c r="CH327" i="82"/>
  <c r="CI327" i="82"/>
  <c r="CJ327" i="82"/>
  <c r="CK327" i="82"/>
  <c r="CL327" i="82"/>
  <c r="CM327" i="82"/>
  <c r="CN327" i="82"/>
  <c r="CO327" i="82"/>
  <c r="CP327" i="82"/>
  <c r="CQ327" i="82"/>
  <c r="CR327" i="82"/>
  <c r="CS327" i="82"/>
  <c r="CT327" i="82"/>
  <c r="CU327" i="82"/>
  <c r="CV327" i="82"/>
  <c r="CW327" i="82"/>
  <c r="CX327" i="82"/>
  <c r="CY327" i="82"/>
  <c r="CZ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CE328" i="82"/>
  <c r="CF328" i="82"/>
  <c r="CG328" i="82"/>
  <c r="CH328" i="82"/>
  <c r="CI328" i="82"/>
  <c r="CJ328" i="82"/>
  <c r="CK328" i="82"/>
  <c r="CL328" i="82"/>
  <c r="CM328" i="82"/>
  <c r="CN328" i="82"/>
  <c r="CO328" i="82"/>
  <c r="CP328" i="82"/>
  <c r="CQ328" i="82"/>
  <c r="CR328" i="82"/>
  <c r="CS328" i="82"/>
  <c r="CT328" i="82"/>
  <c r="CU328" i="82"/>
  <c r="CV328" i="82"/>
  <c r="CW328" i="82"/>
  <c r="CX328" i="82"/>
  <c r="CY328" i="82"/>
  <c r="CZ328"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CE329" i="82"/>
  <c r="CF329" i="82"/>
  <c r="CG329" i="82"/>
  <c r="CH329" i="82"/>
  <c r="CI329" i="82"/>
  <c r="CJ329" i="82"/>
  <c r="CK329" i="82"/>
  <c r="CL329" i="82"/>
  <c r="CM329" i="82"/>
  <c r="CN329" i="82"/>
  <c r="CO329" i="82"/>
  <c r="CP329" i="82"/>
  <c r="CQ329" i="82"/>
  <c r="CR329" i="82"/>
  <c r="CS329" i="82"/>
  <c r="CT329" i="82"/>
  <c r="CU329" i="82"/>
  <c r="CV329" i="82"/>
  <c r="CW329" i="82"/>
  <c r="CX329" i="82"/>
  <c r="CY329" i="82"/>
  <c r="CZ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CE330" i="82"/>
  <c r="CF330" i="82"/>
  <c r="CG330" i="82"/>
  <c r="CH330" i="82"/>
  <c r="CI330" i="82"/>
  <c r="CJ330" i="82"/>
  <c r="CK330" i="82"/>
  <c r="CL330" i="82"/>
  <c r="CM330" i="82"/>
  <c r="CN330" i="82"/>
  <c r="CO330" i="82"/>
  <c r="CP330" i="82"/>
  <c r="CQ330" i="82"/>
  <c r="CR330" i="82"/>
  <c r="CS330" i="82"/>
  <c r="CT330" i="82"/>
  <c r="CU330" i="82"/>
  <c r="CV330" i="82"/>
  <c r="CW330" i="82"/>
  <c r="CX330" i="82"/>
  <c r="CY330" i="82"/>
  <c r="CZ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CE334" i="82"/>
  <c r="CF334" i="82"/>
  <c r="CG334" i="82"/>
  <c r="CH334" i="82"/>
  <c r="CI334" i="82"/>
  <c r="CJ334" i="82"/>
  <c r="CK334" i="82"/>
  <c r="CL334" i="82"/>
  <c r="CM334" i="82"/>
  <c r="CN334" i="82"/>
  <c r="CO334" i="82"/>
  <c r="CP334" i="82"/>
  <c r="CQ334" i="82"/>
  <c r="CR334" i="82"/>
  <c r="CS334" i="82"/>
  <c r="CT334" i="82"/>
  <c r="CU334" i="82"/>
  <c r="CV334" i="82"/>
  <c r="CW334" i="82"/>
  <c r="CX334" i="82"/>
  <c r="CY334" i="82"/>
  <c r="CZ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CE335" i="82"/>
  <c r="CF335" i="82"/>
  <c r="CG335" i="82"/>
  <c r="CH335" i="82"/>
  <c r="CI335" i="82"/>
  <c r="CJ335" i="82"/>
  <c r="CK335" i="82"/>
  <c r="CL335" i="82"/>
  <c r="CM335" i="82"/>
  <c r="CN335" i="82"/>
  <c r="CO335" i="82"/>
  <c r="CP335" i="82"/>
  <c r="CQ335" i="82"/>
  <c r="CR335" i="82"/>
  <c r="CS335" i="82"/>
  <c r="CT335" i="82"/>
  <c r="CU335" i="82"/>
  <c r="CV335" i="82"/>
  <c r="CW335" i="82"/>
  <c r="CX335" i="82"/>
  <c r="CY335" i="82"/>
  <c r="CZ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CE336" i="82"/>
  <c r="CF336" i="82"/>
  <c r="CG336" i="82"/>
  <c r="CH336" i="82"/>
  <c r="CI336" i="82"/>
  <c r="CJ336" i="82"/>
  <c r="CK336" i="82"/>
  <c r="CL336" i="82"/>
  <c r="CM336" i="82"/>
  <c r="CN336" i="82"/>
  <c r="CO336" i="82"/>
  <c r="CP336" i="82"/>
  <c r="CQ336" i="82"/>
  <c r="CR336" i="82"/>
  <c r="CS336" i="82"/>
  <c r="CT336" i="82"/>
  <c r="CU336" i="82"/>
  <c r="CV336" i="82"/>
  <c r="CW336" i="82"/>
  <c r="CX336" i="82"/>
  <c r="CY336" i="82"/>
  <c r="CZ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N337" i="82"/>
  <c r="BO337" i="82"/>
  <c r="BP337" i="82"/>
  <c r="BQ337" i="82"/>
  <c r="BR337" i="82"/>
  <c r="BS337" i="82"/>
  <c r="BT337" i="82"/>
  <c r="BU337" i="82"/>
  <c r="BV337" i="82"/>
  <c r="BW337" i="82"/>
  <c r="BX337" i="82"/>
  <c r="BY337" i="82"/>
  <c r="BZ337" i="82"/>
  <c r="CA337" i="82"/>
  <c r="CB337" i="82"/>
  <c r="CC337" i="82"/>
  <c r="CD337" i="82"/>
  <c r="CE337" i="82"/>
  <c r="CF337" i="82"/>
  <c r="CG337" i="82"/>
  <c r="CH337" i="82"/>
  <c r="CI337" i="82"/>
  <c r="CJ337" i="82"/>
  <c r="CK337" i="82"/>
  <c r="CL337" i="82"/>
  <c r="CM337" i="82"/>
  <c r="CN337" i="82"/>
  <c r="CO337" i="82"/>
  <c r="CP337" i="82"/>
  <c r="CQ337" i="82"/>
  <c r="CR337" i="82"/>
  <c r="CS337" i="82"/>
  <c r="CT337" i="82"/>
  <c r="CU337" i="82"/>
  <c r="CV337" i="82"/>
  <c r="CW337" i="82"/>
  <c r="CX337" i="82"/>
  <c r="CY337" i="82"/>
  <c r="CZ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CE338" i="82"/>
  <c r="CF338" i="82"/>
  <c r="CG338" i="82"/>
  <c r="CH338" i="82"/>
  <c r="CI338" i="82"/>
  <c r="CJ338" i="82"/>
  <c r="CK338" i="82"/>
  <c r="CL338" i="82"/>
  <c r="CM338" i="82"/>
  <c r="CN338" i="82"/>
  <c r="CO338" i="82"/>
  <c r="CP338" i="82"/>
  <c r="CQ338" i="82"/>
  <c r="CR338" i="82"/>
  <c r="CS338" i="82"/>
  <c r="CT338" i="82"/>
  <c r="CU338" i="82"/>
  <c r="CV338" i="82"/>
  <c r="CW338" i="82"/>
  <c r="CX338" i="82"/>
  <c r="CY338" i="82"/>
  <c r="CZ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C339" i="82"/>
  <c r="CD339" i="82"/>
  <c r="CE339" i="82"/>
  <c r="CF339" i="82"/>
  <c r="CG339" i="82"/>
  <c r="CH339" i="82"/>
  <c r="CI339" i="82"/>
  <c r="CJ339" i="82"/>
  <c r="CK339" i="82"/>
  <c r="CL339" i="82"/>
  <c r="CM339" i="82"/>
  <c r="CN339" i="82"/>
  <c r="CO339" i="82"/>
  <c r="CP339" i="82"/>
  <c r="CQ339" i="82"/>
  <c r="CR339" i="82"/>
  <c r="CS339" i="82"/>
  <c r="CT339" i="82"/>
  <c r="CU339" i="82"/>
  <c r="CV339" i="82"/>
  <c r="CW339" i="82"/>
  <c r="CX339" i="82"/>
  <c r="CY339" i="82"/>
  <c r="CZ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CE340" i="82"/>
  <c r="CF340" i="82"/>
  <c r="CG340" i="82"/>
  <c r="CH340" i="82"/>
  <c r="CI340" i="82"/>
  <c r="CJ340" i="82"/>
  <c r="CK340" i="82"/>
  <c r="CL340" i="82"/>
  <c r="CM340" i="82"/>
  <c r="CN340" i="82"/>
  <c r="CO340" i="82"/>
  <c r="CP340" i="82"/>
  <c r="CQ340" i="82"/>
  <c r="CR340" i="82"/>
  <c r="CS340" i="82"/>
  <c r="CT340" i="82"/>
  <c r="CU340" i="82"/>
  <c r="CV340" i="82"/>
  <c r="CW340" i="82"/>
  <c r="CX340" i="82"/>
  <c r="CY340" i="82"/>
  <c r="CZ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CT341" i="82"/>
  <c r="CU341" i="82"/>
  <c r="CV341" i="82"/>
  <c r="CW341" i="82"/>
  <c r="CX341" i="82"/>
  <c r="CY341" i="82"/>
  <c r="CZ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CE342" i="82"/>
  <c r="CF342" i="82"/>
  <c r="CG342" i="82"/>
  <c r="CH342" i="82"/>
  <c r="CI342" i="82"/>
  <c r="CJ342" i="82"/>
  <c r="CK342" i="82"/>
  <c r="CL342" i="82"/>
  <c r="CM342" i="82"/>
  <c r="CN342" i="82"/>
  <c r="CO342" i="82"/>
  <c r="CP342" i="82"/>
  <c r="CQ342" i="82"/>
  <c r="CR342" i="82"/>
  <c r="CS342" i="82"/>
  <c r="CT342" i="82"/>
  <c r="CU342" i="82"/>
  <c r="CV342" i="82"/>
  <c r="CW342" i="82"/>
  <c r="CX342" i="82"/>
  <c r="CY342" i="82"/>
  <c r="CZ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CE343" i="82"/>
  <c r="CF343" i="82"/>
  <c r="CG343" i="82"/>
  <c r="CH343" i="82"/>
  <c r="CI343" i="82"/>
  <c r="CJ343" i="82"/>
  <c r="CK343" i="82"/>
  <c r="CL343" i="82"/>
  <c r="CM343" i="82"/>
  <c r="CN343" i="82"/>
  <c r="CO343" i="82"/>
  <c r="CP343" i="82"/>
  <c r="CQ343" i="82"/>
  <c r="CR343" i="82"/>
  <c r="CS343" i="82"/>
  <c r="CT343" i="82"/>
  <c r="CU343" i="82"/>
  <c r="CV343" i="82"/>
  <c r="CW343" i="82"/>
  <c r="CX343" i="82"/>
  <c r="CY343" i="82"/>
  <c r="CZ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CE344" i="82"/>
  <c r="CF344" i="82"/>
  <c r="CG344" i="82"/>
  <c r="CH344" i="82"/>
  <c r="CI344" i="82"/>
  <c r="CJ344" i="82"/>
  <c r="CK344" i="82"/>
  <c r="CL344" i="82"/>
  <c r="CM344" i="82"/>
  <c r="CN344" i="82"/>
  <c r="CO344" i="82"/>
  <c r="CP344" i="82"/>
  <c r="CQ344" i="82"/>
  <c r="CR344" i="82"/>
  <c r="CS344" i="82"/>
  <c r="CT344" i="82"/>
  <c r="CU344" i="82"/>
  <c r="CV344" i="82"/>
  <c r="CW344" i="82"/>
  <c r="CX344" i="82"/>
  <c r="CY344" i="82"/>
  <c r="CZ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CE345" i="82"/>
  <c r="CF345" i="82"/>
  <c r="CG345" i="82"/>
  <c r="CH345" i="82"/>
  <c r="CI345" i="82"/>
  <c r="CJ345" i="82"/>
  <c r="CK345" i="82"/>
  <c r="CL345" i="82"/>
  <c r="CM345" i="82"/>
  <c r="CN345" i="82"/>
  <c r="CO345" i="82"/>
  <c r="CP345" i="82"/>
  <c r="CQ345" i="82"/>
  <c r="CR345" i="82"/>
  <c r="CS345" i="82"/>
  <c r="CT345" i="82"/>
  <c r="CU345" i="82"/>
  <c r="CV345" i="82"/>
  <c r="CW345" i="82"/>
  <c r="CX345" i="82"/>
  <c r="CY345" i="82"/>
  <c r="CZ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CE346" i="82"/>
  <c r="CF346" i="82"/>
  <c r="CG346" i="82"/>
  <c r="CH346" i="82"/>
  <c r="CI346" i="82"/>
  <c r="CJ346" i="82"/>
  <c r="CK346" i="82"/>
  <c r="CL346" i="82"/>
  <c r="CM346" i="82"/>
  <c r="CN346" i="82"/>
  <c r="CO346" i="82"/>
  <c r="CP346" i="82"/>
  <c r="CQ346" i="82"/>
  <c r="CR346" i="82"/>
  <c r="CS346" i="82"/>
  <c r="CT346" i="82"/>
  <c r="CU346" i="82"/>
  <c r="CV346" i="82"/>
  <c r="CW346" i="82"/>
  <c r="CX346" i="82"/>
  <c r="CY346" i="82"/>
  <c r="CZ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CE347" i="82"/>
  <c r="CF347" i="82"/>
  <c r="CG347" i="82"/>
  <c r="CH347" i="82"/>
  <c r="CI347" i="82"/>
  <c r="CJ347" i="82"/>
  <c r="CK347" i="82"/>
  <c r="CL347" i="82"/>
  <c r="CM347" i="82"/>
  <c r="CN347" i="82"/>
  <c r="CO347" i="82"/>
  <c r="CP347" i="82"/>
  <c r="CQ347" i="82"/>
  <c r="CR347" i="82"/>
  <c r="CS347" i="82"/>
  <c r="CT347" i="82"/>
  <c r="CU347" i="82"/>
  <c r="CV347" i="82"/>
  <c r="CW347" i="82"/>
  <c r="CX347" i="82"/>
  <c r="CY347" i="82"/>
  <c r="CZ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CE348" i="82"/>
  <c r="CF348" i="82"/>
  <c r="CG348" i="82"/>
  <c r="CH348" i="82"/>
  <c r="CI348" i="82"/>
  <c r="CJ348" i="82"/>
  <c r="CK348" i="82"/>
  <c r="CL348" i="82"/>
  <c r="CM348" i="82"/>
  <c r="CN348" i="82"/>
  <c r="CO348" i="82"/>
  <c r="CP348" i="82"/>
  <c r="CQ348" i="82"/>
  <c r="CR348" i="82"/>
  <c r="CS348" i="82"/>
  <c r="CT348" i="82"/>
  <c r="CU348" i="82"/>
  <c r="CV348" i="82"/>
  <c r="CW348" i="82"/>
  <c r="CX348" i="82"/>
  <c r="CY348" i="82"/>
  <c r="CZ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N349" i="82"/>
  <c r="BO349" i="82"/>
  <c r="BP349" i="82"/>
  <c r="BQ349" i="82"/>
  <c r="BR349" i="82"/>
  <c r="BS349" i="82"/>
  <c r="BT349" i="82"/>
  <c r="BU349" i="82"/>
  <c r="BV349" i="82"/>
  <c r="BW349" i="82"/>
  <c r="BX349" i="82"/>
  <c r="BY349" i="82"/>
  <c r="BZ349" i="82"/>
  <c r="CA349" i="82"/>
  <c r="CB349" i="82"/>
  <c r="CC349" i="82"/>
  <c r="CD349" i="82"/>
  <c r="CE349" i="82"/>
  <c r="CF349" i="82"/>
  <c r="CG349" i="82"/>
  <c r="CH349" i="82"/>
  <c r="CI349" i="82"/>
  <c r="CJ349" i="82"/>
  <c r="CK349" i="82"/>
  <c r="CL349" i="82"/>
  <c r="CM349" i="82"/>
  <c r="CN349" i="82"/>
  <c r="CO349" i="82"/>
  <c r="CP349" i="82"/>
  <c r="CQ349" i="82"/>
  <c r="CR349" i="82"/>
  <c r="CS349" i="82"/>
  <c r="CT349" i="82"/>
  <c r="CU349" i="82"/>
  <c r="CV349" i="82"/>
  <c r="CW349" i="82"/>
  <c r="CX349" i="82"/>
  <c r="CY349" i="82"/>
  <c r="CZ349" i="82"/>
  <c r="E350" i="82"/>
  <c r="F350" i="82"/>
  <c r="G350" i="82"/>
  <c r="H350" i="82"/>
  <c r="I350" i="82"/>
  <c r="J350" i="82"/>
  <c r="K350" i="82"/>
  <c r="L350" i="82"/>
  <c r="L351" i="82" s="1"/>
  <c r="L353" i="82" s="1"/>
  <c r="M350" i="82"/>
  <c r="N350" i="82"/>
  <c r="O350" i="82"/>
  <c r="P350" i="82"/>
  <c r="P351" i="82" s="1"/>
  <c r="P353" i="82" s="1"/>
  <c r="Q350" i="82"/>
  <c r="Q351" i="82" s="1"/>
  <c r="Q353" i="82" s="1"/>
  <c r="R350" i="82"/>
  <c r="S350" i="82"/>
  <c r="T350" i="82"/>
  <c r="T351" i="82" s="1"/>
  <c r="T353" i="82" s="1"/>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CE350" i="82"/>
  <c r="CF350" i="82"/>
  <c r="CG350" i="82"/>
  <c r="CH350" i="82"/>
  <c r="CI350" i="82"/>
  <c r="CJ350" i="82"/>
  <c r="CK350" i="82"/>
  <c r="CL350" i="82"/>
  <c r="CM350" i="82"/>
  <c r="CN350" i="82"/>
  <c r="CO350" i="82"/>
  <c r="CP350" i="82"/>
  <c r="CQ350" i="82"/>
  <c r="CR350" i="82"/>
  <c r="CS350" i="82"/>
  <c r="CT350" i="82"/>
  <c r="CU350" i="82"/>
  <c r="CV350" i="82"/>
  <c r="CW350" i="82"/>
  <c r="CX350" i="82"/>
  <c r="CY350" i="82"/>
  <c r="CZ350" i="82"/>
  <c r="E351" i="82"/>
  <c r="E353" i="82" s="1"/>
  <c r="F351" i="82"/>
  <c r="F353" i="82" s="1"/>
  <c r="G351" i="82"/>
  <c r="G353" i="82" s="1"/>
  <c r="H351" i="82"/>
  <c r="X351" i="82"/>
  <c r="X353" i="82" s="1"/>
  <c r="AB351" i="82"/>
  <c r="AB353" i="82" s="1"/>
  <c r="AC351" i="82"/>
  <c r="AC353" i="82" s="1"/>
  <c r="AF351" i="82"/>
  <c r="AJ351" i="82"/>
  <c r="AN351" i="82"/>
  <c r="AN353" i="82" s="1"/>
  <c r="AO351" i="82"/>
  <c r="AO353" i="82" s="1"/>
  <c r="AR351" i="82"/>
  <c r="AR353" i="82" s="1"/>
  <c r="AV351" i="82"/>
  <c r="AV353" i="82" s="1"/>
  <c r="AZ351" i="82"/>
  <c r="AZ353" i="82" s="1"/>
  <c r="BA351" i="82"/>
  <c r="BA353" i="82" s="1"/>
  <c r="BD351" i="82"/>
  <c r="BH351" i="82"/>
  <c r="BL351" i="82"/>
  <c r="BL353" i="82" s="1"/>
  <c r="BM351" i="82"/>
  <c r="BM353" i="82" s="1"/>
  <c r="BP351" i="82"/>
  <c r="BP353" i="82" s="1"/>
  <c r="BT351" i="82"/>
  <c r="BT353" i="82" s="1"/>
  <c r="BX351" i="82"/>
  <c r="BY351" i="82"/>
  <c r="BY353" i="82" s="1"/>
  <c r="CB351" i="82"/>
  <c r="CB353" i="82" s="1"/>
  <c r="CF351" i="82"/>
  <c r="CF353" i="82" s="1"/>
  <c r="CF359" i="82" s="1"/>
  <c r="CJ351" i="82"/>
  <c r="CK351" i="82"/>
  <c r="CK353" i="82" s="1"/>
  <c r="CN351" i="82"/>
  <c r="CN353" i="82" s="1"/>
  <c r="CR351" i="82"/>
  <c r="CV351" i="82"/>
  <c r="CW351" i="82"/>
  <c r="CX351" i="82"/>
  <c r="CX353" i="82" s="1"/>
  <c r="CX359" i="82" s="1"/>
  <c r="CY351" i="82"/>
  <c r="CY353" i="82" s="1"/>
  <c r="CY359" i="82" s="1"/>
  <c r="CZ351" i="82"/>
  <c r="H353" i="82"/>
  <c r="AF353" i="82"/>
  <c r="AJ353" i="82"/>
  <c r="BD353" i="82"/>
  <c r="BH353" i="82"/>
  <c r="BX353" i="82"/>
  <c r="BX359" i="82" s="1"/>
  <c r="CJ353" i="82"/>
  <c r="CR353" i="82"/>
  <c r="CV353" i="82"/>
  <c r="CW353" i="82"/>
  <c r="CZ353"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CE355" i="82"/>
  <c r="CF355" i="82"/>
  <c r="CG355" i="82"/>
  <c r="CH355" i="82"/>
  <c r="CI355" i="82"/>
  <c r="CJ355" i="82"/>
  <c r="CK355" i="82"/>
  <c r="CL355" i="82"/>
  <c r="CM355" i="82"/>
  <c r="CN355" i="82"/>
  <c r="CO355" i="82"/>
  <c r="CP355" i="82"/>
  <c r="CQ355" i="82"/>
  <c r="CR355" i="82"/>
  <c r="CR359" i="82" s="1"/>
  <c r="CS355" i="82"/>
  <c r="CT355" i="82"/>
  <c r="CU355" i="82"/>
  <c r="CV355" i="82"/>
  <c r="CW355" i="82"/>
  <c r="CX355" i="82"/>
  <c r="CY355" i="82"/>
  <c r="CZ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CE356" i="82"/>
  <c r="CF356" i="82"/>
  <c r="CG356" i="82"/>
  <c r="CH356" i="82"/>
  <c r="CI356" i="82"/>
  <c r="CJ356" i="82"/>
  <c r="CK356" i="82"/>
  <c r="CL356" i="82"/>
  <c r="CM356" i="82"/>
  <c r="CN356" i="82"/>
  <c r="CO356" i="82"/>
  <c r="CP356" i="82"/>
  <c r="CQ356" i="82"/>
  <c r="CR356" i="82"/>
  <c r="CS356" i="82"/>
  <c r="CT356" i="82"/>
  <c r="CU356" i="82"/>
  <c r="CV356" i="82"/>
  <c r="CW356" i="82"/>
  <c r="CX356" i="82"/>
  <c r="CY356" i="82"/>
  <c r="CZ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CE357" i="82"/>
  <c r="CF357" i="82"/>
  <c r="CG357" i="82"/>
  <c r="CH357" i="82"/>
  <c r="CI357" i="82"/>
  <c r="CJ357" i="82"/>
  <c r="CK357" i="82"/>
  <c r="CL357" i="82"/>
  <c r="CM357" i="82"/>
  <c r="CN357" i="82"/>
  <c r="CO357" i="82"/>
  <c r="CP357" i="82"/>
  <c r="CQ357" i="82"/>
  <c r="CR357" i="82"/>
  <c r="CS357" i="82"/>
  <c r="CT357" i="82"/>
  <c r="CU357" i="82"/>
  <c r="CV357" i="82"/>
  <c r="CW357" i="82"/>
  <c r="CX357" i="82"/>
  <c r="CY357" i="82"/>
  <c r="CZ357" i="82"/>
  <c r="BD359" i="82"/>
  <c r="BH359" i="82"/>
  <c r="CV359" i="82"/>
  <c r="CW359" i="82"/>
  <c r="CZ359" i="82"/>
  <c r="D357" i="82"/>
  <c r="D356" i="82"/>
  <c r="D355" i="82"/>
  <c r="BS351" i="82" l="1"/>
  <c r="BS353" i="82" s="1"/>
  <c r="AM351" i="82"/>
  <c r="AM353" i="82" s="1"/>
  <c r="AJ359" i="82"/>
  <c r="AC359" i="82"/>
  <c r="BB351" i="82"/>
  <c r="BB353" i="82" s="1"/>
  <c r="AD351" i="82"/>
  <c r="AD353" i="82" s="1"/>
  <c r="AD359" i="82" s="1"/>
  <c r="AB359" i="82"/>
  <c r="AZ359" i="82"/>
  <c r="T359" i="82"/>
  <c r="P359" i="82"/>
  <c r="H359" i="82"/>
  <c r="BP359" i="82"/>
  <c r="AR359" i="82"/>
  <c r="BL359" i="82"/>
  <c r="CJ359" i="82"/>
  <c r="AV359" i="82"/>
  <c r="CP351" i="82"/>
  <c r="CP353" i="82" s="1"/>
  <c r="CP359" i="82" s="1"/>
  <c r="CH351" i="82"/>
  <c r="CH353" i="82" s="1"/>
  <c r="CH359" i="82" s="1"/>
  <c r="BR351" i="82"/>
  <c r="BR353" i="82" s="1"/>
  <c r="BR359" i="82" s="1"/>
  <c r="BJ351" i="82"/>
  <c r="BJ353" i="82" s="1"/>
  <c r="BJ359" i="82" s="1"/>
  <c r="AT351" i="82"/>
  <c r="AT353" i="82" s="1"/>
  <c r="AT359" i="82" s="1"/>
  <c r="AL351" i="82"/>
  <c r="AL353" i="82" s="1"/>
  <c r="AL359" i="82" s="1"/>
  <c r="V351" i="82"/>
  <c r="V353" i="82" s="1"/>
  <c r="V359" i="82" s="1"/>
  <c r="N351" i="82"/>
  <c r="N353" i="82" s="1"/>
  <c r="N359" i="82" s="1"/>
  <c r="AF359" i="82"/>
  <c r="CB359" i="82"/>
  <c r="X359" i="82"/>
  <c r="E359" i="82"/>
  <c r="CS351" i="82"/>
  <c r="CS353" i="82" s="1"/>
  <c r="CS359" i="82" s="1"/>
  <c r="CC351" i="82"/>
  <c r="CC353" i="82" s="1"/>
  <c r="CC359" i="82" s="1"/>
  <c r="BU351" i="82"/>
  <c r="BU353" i="82" s="1"/>
  <c r="BU359" i="82" s="1"/>
  <c r="BE351" i="82"/>
  <c r="BE353" i="82" s="1"/>
  <c r="BE359" i="82" s="1"/>
  <c r="AW351" i="82"/>
  <c r="AW353" i="82" s="1"/>
  <c r="AW359" i="82" s="1"/>
  <c r="AG351" i="82"/>
  <c r="AG353" i="82" s="1"/>
  <c r="Y351" i="82"/>
  <c r="Y353" i="82" s="1"/>
  <c r="I351" i="82"/>
  <c r="I353" i="82" s="1"/>
  <c r="I359" i="82" s="1"/>
  <c r="CO351" i="82"/>
  <c r="CO353" i="82" s="1"/>
  <c r="CO359" i="82" s="1"/>
  <c r="CG351" i="82"/>
  <c r="CG353" i="82" s="1"/>
  <c r="CG359" i="82" s="1"/>
  <c r="BQ351" i="82"/>
  <c r="BQ353" i="82" s="1"/>
  <c r="BQ359" i="82" s="1"/>
  <c r="BI351" i="82"/>
  <c r="BI353" i="82" s="1"/>
  <c r="BI359" i="82" s="1"/>
  <c r="AS351" i="82"/>
  <c r="AS353" i="82" s="1"/>
  <c r="AS359" i="82" s="1"/>
  <c r="AK351" i="82"/>
  <c r="AK353" i="82" s="1"/>
  <c r="AK359" i="82" s="1"/>
  <c r="U351" i="82"/>
  <c r="U353" i="82" s="1"/>
  <c r="U359" i="82" s="1"/>
  <c r="M351" i="82"/>
  <c r="M353" i="82" s="1"/>
  <c r="M359" i="82" s="1"/>
  <c r="AN359" i="82"/>
  <c r="BY359" i="82"/>
  <c r="CN359" i="82"/>
  <c r="BT359" i="82"/>
  <c r="BA359" i="82"/>
  <c r="L359" i="82"/>
  <c r="BZ359" i="82"/>
  <c r="BF351" i="82"/>
  <c r="BF353" i="82" s="1"/>
  <c r="BF359" i="82" s="1"/>
  <c r="R351" i="82"/>
  <c r="R353" i="82" s="1"/>
  <c r="R359" i="82" s="1"/>
  <c r="G359" i="82"/>
  <c r="CQ351" i="82"/>
  <c r="CQ353" i="82" s="1"/>
  <c r="CQ359" i="82" s="1"/>
  <c r="CI351" i="82"/>
  <c r="CI353" i="82" s="1"/>
  <c r="CI359" i="82" s="1"/>
  <c r="CA351" i="82"/>
  <c r="CA353" i="82" s="1"/>
  <c r="CA359" i="82" s="1"/>
  <c r="BK351" i="82"/>
  <c r="BK353" i="82" s="1"/>
  <c r="BK359" i="82" s="1"/>
  <c r="BC351" i="82"/>
  <c r="BC353" i="82" s="1"/>
  <c r="BC359" i="82" s="1"/>
  <c r="AU351" i="82"/>
  <c r="AU353" i="82" s="1"/>
  <c r="AU359" i="82" s="1"/>
  <c r="AE351" i="82"/>
  <c r="AE353" i="82" s="1"/>
  <c r="AE359" i="82" s="1"/>
  <c r="W351" i="82"/>
  <c r="W353" i="82" s="1"/>
  <c r="W359" i="82" s="1"/>
  <c r="O351" i="82"/>
  <c r="O353" i="82" s="1"/>
  <c r="O359" i="82" s="1"/>
  <c r="BB359" i="82"/>
  <c r="BV351" i="82"/>
  <c r="BV353" i="82" s="1"/>
  <c r="BV359" i="82" s="1"/>
  <c r="AH351" i="82"/>
  <c r="AH353" i="82" s="1"/>
  <c r="AH359" i="82" s="1"/>
  <c r="CK359" i="82"/>
  <c r="AX351" i="82"/>
  <c r="AX353" i="82" s="1"/>
  <c r="AX359" i="82" s="1"/>
  <c r="J351" i="82"/>
  <c r="J353" i="82" s="1"/>
  <c r="J359" i="82" s="1"/>
  <c r="AM359" i="82"/>
  <c r="BM359" i="82"/>
  <c r="F359" i="82"/>
  <c r="BN351" i="82"/>
  <c r="BN353" i="82" s="1"/>
  <c r="BN359" i="82" s="1"/>
  <c r="AP351" i="82"/>
  <c r="AP353" i="82" s="1"/>
  <c r="AP359" i="82" s="1"/>
  <c r="CD351" i="82"/>
  <c r="CD353" i="82" s="1"/>
  <c r="CD359" i="82" s="1"/>
  <c r="Z351" i="82"/>
  <c r="Z353" i="82" s="1"/>
  <c r="Z359" i="82" s="1"/>
  <c r="AO359" i="82"/>
  <c r="AG359" i="82"/>
  <c r="Y359" i="82"/>
  <c r="Q359" i="82"/>
  <c r="BS359" i="82"/>
  <c r="BO353" i="82"/>
  <c r="BO359" i="82" s="1"/>
  <c r="CM351" i="82"/>
  <c r="CM353" i="82" s="1"/>
  <c r="CM359" i="82" s="1"/>
  <c r="BG351" i="82"/>
  <c r="BG353" i="82" s="1"/>
  <c r="BG359" i="82" s="1"/>
  <c r="AA351" i="82"/>
  <c r="AA353" i="82" s="1"/>
  <c r="AA359" i="82" s="1"/>
  <c r="CU351" i="82"/>
  <c r="CU353" i="82" s="1"/>
  <c r="CU359" i="82" s="1"/>
  <c r="BO351" i="82"/>
  <c r="AI351" i="82"/>
  <c r="AI353" i="82" s="1"/>
  <c r="AI359" i="82" s="1"/>
  <c r="CL351" i="82"/>
  <c r="CL353" i="82" s="1"/>
  <c r="CL359" i="82" s="1"/>
  <c r="CE351" i="82"/>
  <c r="CE353" i="82" s="1"/>
  <c r="CE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202" i="1" l="1"/>
  <c r="E189" i="1"/>
  <c r="E196" i="1"/>
  <c r="E208" i="1"/>
  <c r="Y267" i="28"/>
  <c r="X265" i="28"/>
  <c r="X264" i="28"/>
  <c r="X267" i="28" s="1"/>
  <c r="Z267" i="28" s="1"/>
  <c r="E209" i="1" l="1"/>
  <c r="AS361" i="100" l="1"/>
  <c r="AS363" i="100" s="1"/>
  <c r="AM361" i="100"/>
  <c r="AM363" i="100" s="1"/>
  <c r="AW361" i="100"/>
  <c r="AW363" i="100" s="1"/>
  <c r="CP361" i="100"/>
  <c r="CP363" i="100" s="1"/>
  <c r="S361" i="100"/>
  <c r="S363" i="100" s="1"/>
  <c r="AF361" i="100"/>
  <c r="AF363" i="100" s="1"/>
  <c r="AZ361" i="100"/>
  <c r="AZ363" i="100" s="1"/>
  <c r="AH361" i="100"/>
  <c r="AH363" i="100" s="1"/>
  <c r="BZ361" i="100"/>
  <c r="BZ363" i="100" s="1"/>
  <c r="BF361" i="100"/>
  <c r="BF363" i="100" s="1"/>
  <c r="I361" i="100"/>
  <c r="I363" i="100" s="1"/>
  <c r="AQ361" i="100"/>
  <c r="AQ363" i="100" s="1"/>
  <c r="H361" i="82"/>
  <c r="H363" i="82" s="1"/>
  <c r="BT361" i="82"/>
  <c r="BT363" i="82" s="1"/>
  <c r="AG361" i="82"/>
  <c r="AG363" i="82" s="1"/>
  <c r="CS361" i="82"/>
  <c r="CS363" i="82" s="1"/>
  <c r="BF361" i="82"/>
  <c r="BF363" i="82" s="1"/>
  <c r="CH361" i="82"/>
  <c r="CH363" i="82" s="1"/>
  <c r="BO361" i="82"/>
  <c r="BO363" i="82" s="1"/>
  <c r="CP361" i="82"/>
  <c r="CP363" i="82" s="1"/>
  <c r="BP361" i="82"/>
  <c r="BP363" i="82" s="1"/>
  <c r="E361" i="82"/>
  <c r="E363" i="82" s="1"/>
  <c r="BQ361" i="82"/>
  <c r="BQ363" i="82" s="1"/>
  <c r="G361" i="82"/>
  <c r="G363" i="82" s="1"/>
  <c r="BS361" i="82"/>
  <c r="BS363" i="82" s="1"/>
  <c r="AC361" i="100"/>
  <c r="AC363" i="100" s="1"/>
  <c r="CT361" i="100"/>
  <c r="CT363" i="100" s="1"/>
  <c r="CR361" i="82"/>
  <c r="CR363" i="82" s="1"/>
  <c r="AC361" i="82"/>
  <c r="AC363" i="82" s="1"/>
  <c r="K361" i="100"/>
  <c r="K363" i="100" s="1"/>
  <c r="CX361" i="100"/>
  <c r="CX363" i="100" s="1"/>
  <c r="BG361" i="100"/>
  <c r="BG363" i="100" s="1"/>
  <c r="AD361" i="100"/>
  <c r="AD363" i="100" s="1"/>
  <c r="BS361" i="100"/>
  <c r="BS363" i="100" s="1"/>
  <c r="CI361" i="100"/>
  <c r="CI363" i="100" s="1"/>
  <c r="CS361" i="100"/>
  <c r="CS363" i="100" s="1"/>
  <c r="BK361" i="100"/>
  <c r="BK363" i="100" s="1"/>
  <c r="N361" i="100"/>
  <c r="N363" i="100" s="1"/>
  <c r="P361" i="100"/>
  <c r="P363" i="100" s="1"/>
  <c r="BL361" i="100"/>
  <c r="BL363" i="100" s="1"/>
  <c r="CF361" i="100"/>
  <c r="CF363" i="100" s="1"/>
  <c r="P361" i="82"/>
  <c r="P363" i="82" s="1"/>
  <c r="CB361" i="82"/>
  <c r="CB363" i="82" s="1"/>
  <c r="AO361" i="82"/>
  <c r="AO363" i="82" s="1"/>
  <c r="D361" i="82"/>
  <c r="D363" i="82" s="1"/>
  <c r="BN361" i="82"/>
  <c r="BN363" i="82" s="1"/>
  <c r="K361" i="82"/>
  <c r="K363" i="82" s="1"/>
  <c r="BW361" i="82"/>
  <c r="BW363" i="82" s="1"/>
  <c r="L361" i="82"/>
  <c r="L363" i="82" s="1"/>
  <c r="BX361" i="82"/>
  <c r="BX363" i="82" s="1"/>
  <c r="M361" i="82"/>
  <c r="M363" i="82" s="1"/>
  <c r="BY361" i="82"/>
  <c r="BY363" i="82" s="1"/>
  <c r="O361" i="82"/>
  <c r="O363" i="82" s="1"/>
  <c r="CA361" i="82"/>
  <c r="CA363" i="82" s="1"/>
  <c r="CW361" i="100"/>
  <c r="CW363" i="100" s="1"/>
  <c r="M361" i="100"/>
  <c r="M363" i="100" s="1"/>
  <c r="R361" i="82"/>
  <c r="R363" i="82" s="1"/>
  <c r="AB361" i="82"/>
  <c r="AB363" i="82" s="1"/>
  <c r="CQ361" i="82"/>
  <c r="CQ363" i="82" s="1"/>
  <c r="BX361" i="100"/>
  <c r="BX363" i="100" s="1"/>
  <c r="AL361" i="100"/>
  <c r="AL363" i="100" s="1"/>
  <c r="CU361" i="100"/>
  <c r="CU363" i="100" s="1"/>
  <c r="CO361" i="100"/>
  <c r="CO363" i="100" s="1"/>
  <c r="F361" i="100"/>
  <c r="F363" i="100" s="1"/>
  <c r="W361" i="100"/>
  <c r="W363" i="100" s="1"/>
  <c r="AG361" i="100"/>
  <c r="AG363" i="100" s="1"/>
  <c r="BI361" i="100"/>
  <c r="BI363" i="100" s="1"/>
  <c r="BY361" i="100"/>
  <c r="BY363" i="100" s="1"/>
  <c r="G361" i="100"/>
  <c r="G363" i="100" s="1"/>
  <c r="BW361" i="100"/>
  <c r="BW363" i="100" s="1"/>
  <c r="T361" i="100"/>
  <c r="T363" i="100" s="1"/>
  <c r="X361" i="82"/>
  <c r="X363" i="82" s="1"/>
  <c r="CJ361" i="82"/>
  <c r="CJ363" i="82" s="1"/>
  <c r="AW361" i="82"/>
  <c r="AW363" i="82" s="1"/>
  <c r="J361" i="82"/>
  <c r="J363" i="82" s="1"/>
  <c r="BV361" i="82"/>
  <c r="BV363" i="82" s="1"/>
  <c r="S361" i="82"/>
  <c r="S363" i="82" s="1"/>
  <c r="CE361" i="82"/>
  <c r="CE363" i="82" s="1"/>
  <c r="T361" i="82"/>
  <c r="T363" i="82" s="1"/>
  <c r="CF361" i="82"/>
  <c r="CF363" i="82" s="1"/>
  <c r="U361" i="82"/>
  <c r="U363" i="82" s="1"/>
  <c r="CG361" i="82"/>
  <c r="CG363" i="82" s="1"/>
  <c r="W361" i="82"/>
  <c r="W363" i="82" s="1"/>
  <c r="CI361" i="82"/>
  <c r="CI363" i="82" s="1"/>
  <c r="BD361" i="100"/>
  <c r="BD363" i="100" s="1"/>
  <c r="BC361" i="100"/>
  <c r="BC363" i="100" s="1"/>
  <c r="AA361" i="82"/>
  <c r="AA363" i="82" s="1"/>
  <c r="AI361" i="100"/>
  <c r="AI363" i="100" s="1"/>
  <c r="BO361" i="100"/>
  <c r="BO363" i="100" s="1"/>
  <c r="AK361" i="100"/>
  <c r="AK363" i="100" s="1"/>
  <c r="CZ361" i="100"/>
  <c r="CZ363" i="100" s="1"/>
  <c r="BN361" i="100"/>
  <c r="BN363" i="100" s="1"/>
  <c r="BT361" i="100"/>
  <c r="BT363" i="100" s="1"/>
  <c r="V361" i="100"/>
  <c r="V363" i="100" s="1"/>
  <c r="CB361" i="100"/>
  <c r="CB363" i="100" s="1"/>
  <c r="CJ361" i="100"/>
  <c r="CJ363" i="100" s="1"/>
  <c r="Z361" i="100"/>
  <c r="Z363" i="100" s="1"/>
  <c r="AJ361" i="100"/>
  <c r="AJ363" i="100" s="1"/>
  <c r="AY361" i="100"/>
  <c r="AY363" i="100" s="1"/>
  <c r="CE361" i="100"/>
  <c r="CE363" i="100" s="1"/>
  <c r="AN361" i="82"/>
  <c r="AN363" i="82" s="1"/>
  <c r="CZ361" i="82"/>
  <c r="CZ363" i="82" s="1"/>
  <c r="BM361" i="82"/>
  <c r="BM363" i="82" s="1"/>
  <c r="Z361" i="82"/>
  <c r="Z363" i="82" s="1"/>
  <c r="CL361" i="82"/>
  <c r="CL363" i="82" s="1"/>
  <c r="AI361" i="82"/>
  <c r="AI363" i="82" s="1"/>
  <c r="CU361" i="82"/>
  <c r="CU363" i="82" s="1"/>
  <c r="AJ361" i="82"/>
  <c r="AJ363" i="82" s="1"/>
  <c r="CV361" i="82"/>
  <c r="CV363" i="82" s="1"/>
  <c r="AK361" i="82"/>
  <c r="AK363" i="82" s="1"/>
  <c r="CW361" i="82"/>
  <c r="CW363" i="82" s="1"/>
  <c r="AM361" i="82"/>
  <c r="AM363" i="82" s="1"/>
  <c r="CY361" i="82"/>
  <c r="CY363" i="82" s="1"/>
  <c r="CV361" i="100"/>
  <c r="CV363" i="100" s="1"/>
  <c r="BQ361" i="100"/>
  <c r="BQ363" i="100" s="1"/>
  <c r="CD361" i="82"/>
  <c r="CD363" i="82" s="1"/>
  <c r="AU361" i="100"/>
  <c r="AU363" i="100" s="1"/>
  <c r="CN361" i="100"/>
  <c r="CN363" i="100" s="1"/>
  <c r="CD361" i="100"/>
  <c r="CD363" i="100" s="1"/>
  <c r="AN361" i="100"/>
  <c r="AN363" i="100" s="1"/>
  <c r="BH361" i="100"/>
  <c r="BH363" i="100" s="1"/>
  <c r="CL361" i="100"/>
  <c r="CL363" i="100" s="1"/>
  <c r="CG361" i="100"/>
  <c r="CG363" i="100" s="1"/>
  <c r="BR361" i="100"/>
  <c r="BR363" i="100" s="1"/>
  <c r="X361" i="100"/>
  <c r="X363" i="100" s="1"/>
  <c r="AR361" i="100"/>
  <c r="AR363" i="100" s="1"/>
  <c r="Q361" i="100"/>
  <c r="Q363" i="100" s="1"/>
  <c r="BB361" i="100"/>
  <c r="BB363" i="100" s="1"/>
  <c r="R361" i="100"/>
  <c r="R363" i="100" s="1"/>
  <c r="AV361" i="82"/>
  <c r="AV363" i="82" s="1"/>
  <c r="I361" i="82"/>
  <c r="I363" i="82" s="1"/>
  <c r="BU361" i="82"/>
  <c r="BU363" i="82" s="1"/>
  <c r="AH361" i="82"/>
  <c r="AH363" i="82" s="1"/>
  <c r="CT361" i="82"/>
  <c r="CT363" i="82" s="1"/>
  <c r="AQ361" i="82"/>
  <c r="AQ363" i="82" s="1"/>
  <c r="F361" i="82"/>
  <c r="F363" i="82" s="1"/>
  <c r="AR361" i="82"/>
  <c r="AR363" i="82" s="1"/>
  <c r="N361" i="82"/>
  <c r="N363" i="82" s="1"/>
  <c r="AS361" i="82"/>
  <c r="AS363" i="82" s="1"/>
  <c r="AD361" i="82"/>
  <c r="AD363" i="82" s="1"/>
  <c r="AU361" i="82"/>
  <c r="AU363" i="82" s="1"/>
  <c r="CH361" i="100"/>
  <c r="CH363" i="100" s="1"/>
  <c r="AF361" i="82"/>
  <c r="AF363" i="82" s="1"/>
  <c r="CO361" i="82"/>
  <c r="CO363" i="82" s="1"/>
  <c r="AA361" i="100"/>
  <c r="AA363" i="100" s="1"/>
  <c r="AV361" i="100"/>
  <c r="AV363" i="100" s="1"/>
  <c r="BP361" i="100"/>
  <c r="BP363" i="100" s="1"/>
  <c r="CQ361" i="100"/>
  <c r="CQ363" i="100" s="1"/>
  <c r="BV361" i="100"/>
  <c r="BV363" i="100" s="1"/>
  <c r="BU361" i="100"/>
  <c r="BU363" i="100" s="1"/>
  <c r="U361" i="100"/>
  <c r="U363" i="100" s="1"/>
  <c r="E361" i="100"/>
  <c r="E363" i="100" s="1"/>
  <c r="CA361" i="100"/>
  <c r="CA363" i="100" s="1"/>
  <c r="CK361" i="100"/>
  <c r="CK363" i="100" s="1"/>
  <c r="H361" i="100"/>
  <c r="H363" i="100" s="1"/>
  <c r="AP361" i="100"/>
  <c r="AP363" i="100" s="1"/>
  <c r="BE361" i="100"/>
  <c r="BE363" i="100" s="1"/>
  <c r="BD361" i="82"/>
  <c r="BD363" i="82" s="1"/>
  <c r="Q361" i="82"/>
  <c r="Q363" i="82" s="1"/>
  <c r="CC361" i="82"/>
  <c r="CC363" i="82" s="1"/>
  <c r="AP361" i="82"/>
  <c r="AP363" i="82" s="1"/>
  <c r="V361" i="82"/>
  <c r="V363" i="82" s="1"/>
  <c r="AY361" i="82"/>
  <c r="AY363" i="82" s="1"/>
  <c r="AT361" i="82"/>
  <c r="AT363" i="82" s="1"/>
  <c r="AZ361" i="82"/>
  <c r="AZ363" i="82" s="1"/>
  <c r="AL361" i="82"/>
  <c r="AL363" i="82" s="1"/>
  <c r="BA361" i="82"/>
  <c r="BA363" i="82" s="1"/>
  <c r="BJ361" i="82"/>
  <c r="BJ363" i="82" s="1"/>
  <c r="BC361" i="82"/>
  <c r="BC363" i="82" s="1"/>
  <c r="AB361" i="100"/>
  <c r="AB363" i="100" s="1"/>
  <c r="J361" i="100"/>
  <c r="J363" i="100" s="1"/>
  <c r="BE361" i="82"/>
  <c r="BE363" i="82" s="1"/>
  <c r="CM361" i="82"/>
  <c r="CM363" i="82" s="1"/>
  <c r="AE361" i="82"/>
  <c r="AE363" i="82" s="1"/>
  <c r="AT361" i="100"/>
  <c r="AT363" i="100" s="1"/>
  <c r="CY361" i="100"/>
  <c r="CY363" i="100" s="1"/>
  <c r="D361" i="100"/>
  <c r="D363" i="100" s="1"/>
  <c r="AE361" i="100"/>
  <c r="AE363" i="100" s="1"/>
  <c r="AO361" i="100"/>
  <c r="AO363" i="100" s="1"/>
  <c r="CR361" i="100"/>
  <c r="CR363" i="100" s="1"/>
  <c r="AX361" i="100"/>
  <c r="AX363" i="100" s="1"/>
  <c r="CC361" i="100"/>
  <c r="CC363" i="100" s="1"/>
  <c r="O361" i="100"/>
  <c r="O363" i="100" s="1"/>
  <c r="Y361" i="100"/>
  <c r="Y363" i="100" s="1"/>
  <c r="CM361" i="100"/>
  <c r="CM363" i="100" s="1"/>
  <c r="BA361" i="100"/>
  <c r="BA363" i="100" s="1"/>
  <c r="BJ361" i="100"/>
  <c r="BJ363" i="100" s="1"/>
  <c r="BL361" i="82"/>
  <c r="BL363" i="82" s="1"/>
  <c r="Y361" i="82"/>
  <c r="Y363" i="82" s="1"/>
  <c r="CK361" i="82"/>
  <c r="CK363" i="82" s="1"/>
  <c r="AX361" i="82"/>
  <c r="AX363" i="82" s="1"/>
  <c r="BB361" i="82"/>
  <c r="BB363" i="82" s="1"/>
  <c r="BG361" i="82"/>
  <c r="BG363" i="82" s="1"/>
  <c r="BR361" i="82"/>
  <c r="BR363" i="82" s="1"/>
  <c r="BH361" i="82"/>
  <c r="BH363" i="82" s="1"/>
  <c r="BZ361" i="82"/>
  <c r="BZ363" i="82" s="1"/>
  <c r="BI361" i="82"/>
  <c r="BI363" i="82" s="1"/>
  <c r="CX361" i="82"/>
  <c r="CX363" i="82" s="1"/>
  <c r="BK361" i="82"/>
  <c r="BK363" i="82" s="1"/>
  <c r="L361" i="100"/>
  <c r="L363" i="100" s="1"/>
  <c r="BM361" i="100"/>
  <c r="BM363" i="100" s="1"/>
  <c r="CN361" i="82"/>
  <c r="CN363" i="82" s="1"/>
  <c r="A288" i="1"/>
  <c r="G112" i="1" l="1"/>
  <c r="G92" i="1"/>
  <c r="F284" i="1"/>
  <c r="E284" i="1"/>
  <c r="F282" i="1"/>
  <c r="E282" i="1"/>
  <c r="F281" i="1"/>
  <c r="E281" i="1"/>
  <c r="F280" i="1"/>
  <c r="E280" i="1"/>
  <c r="F279" i="1"/>
  <c r="E279" i="1"/>
  <c r="I92" i="1"/>
  <c r="G9" i="1"/>
  <c r="G76" i="1" l="1"/>
  <c r="H38" i="1" l="1"/>
  <c r="G38" i="1" s="1"/>
  <c r="C247" i="28" l="1"/>
  <c r="E207" i="28" l="1"/>
  <c r="L221" i="28"/>
  <c r="AA221" i="28"/>
  <c r="AB221" i="28" l="1"/>
  <c r="G232" i="1"/>
  <c r="E244" i="28" l="1"/>
  <c r="E247" i="28" l="1"/>
  <c r="L256" i="28" l="1"/>
  <c r="AA256" i="28"/>
  <c r="AB256" i="28" l="1"/>
  <c r="G153" i="1"/>
  <c r="G136" i="1"/>
  <c r="G133" i="1" l="1"/>
  <c r="E206" i="28" l="1"/>
  <c r="C206" i="28"/>
  <c r="A206" i="28"/>
  <c r="AA206" i="28" s="1"/>
  <c r="L206" i="28" l="1"/>
  <c r="B17" i="89" l="1"/>
  <c r="B18" i="89" s="1"/>
  <c r="G16" i="89" s="1"/>
  <c r="AB206" i="28"/>
  <c r="G181" i="1"/>
  <c r="L207" i="28" l="1"/>
  <c r="E31" i="88" s="1"/>
  <c r="G31" i="88" s="1"/>
  <c r="H207" i="28"/>
  <c r="A207" i="28"/>
  <c r="AA207" i="28" s="1"/>
  <c r="C207" i="28"/>
  <c r="A191" i="28"/>
  <c r="AA191" i="28" s="1"/>
  <c r="B191" i="28"/>
  <c r="C191" i="28"/>
  <c r="E191"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0" i="28"/>
  <c r="L209" i="28"/>
  <c r="AA223" i="28"/>
  <c r="AA224" i="28"/>
  <c r="AA220" i="28"/>
  <c r="AA219" i="28"/>
  <c r="AA218" i="28"/>
  <c r="AA217" i="28"/>
  <c r="AA210" i="28"/>
  <c r="AA209" i="28"/>
  <c r="AB209" i="28" l="1"/>
  <c r="AB207" i="28"/>
  <c r="AB210" i="28"/>
  <c r="L191" i="28"/>
  <c r="F16" i="89" s="1"/>
  <c r="L155" i="28"/>
  <c r="L154" i="28"/>
  <c r="AB154" i="28" s="1"/>
  <c r="L153" i="28"/>
  <c r="L118" i="28"/>
  <c r="AB118" i="28" s="1"/>
  <c r="L54" i="28"/>
  <c r="L55" i="28"/>
  <c r="AB55" i="28" s="1"/>
  <c r="L220" i="28"/>
  <c r="E44" i="88" s="1"/>
  <c r="G44" i="88" s="1"/>
  <c r="L224" i="28"/>
  <c r="L223" i="28"/>
  <c r="E27" i="88" s="1"/>
  <c r="G27" i="88" s="1"/>
  <c r="L216" i="28"/>
  <c r="L217" i="28"/>
  <c r="L218" i="28"/>
  <c r="E37" i="88" s="1"/>
  <c r="L219" i="28"/>
  <c r="G37" i="88" l="1"/>
  <c r="AB153" i="28"/>
  <c r="AB224" i="28"/>
  <c r="AB219" i="28"/>
  <c r="AB218" i="28"/>
  <c r="F27" i="89"/>
  <c r="F28" i="89" s="1"/>
  <c r="AB223" i="28"/>
  <c r="AB217" i="28"/>
  <c r="AB220" i="28"/>
  <c r="AB54" i="28"/>
  <c r="AB191" i="28"/>
  <c r="AB155" i="28"/>
  <c r="E252" i="28" l="1"/>
  <c r="L253" i="28"/>
  <c r="AB253" i="28" s="1"/>
  <c r="L254" i="28"/>
  <c r="AB254" i="28" s="1"/>
  <c r="E255" i="28"/>
  <c r="E251" i="28"/>
  <c r="A252" i="28"/>
  <c r="AA252" i="28" s="1"/>
  <c r="A253" i="28"/>
  <c r="AA253" i="28" s="1"/>
  <c r="A254" i="28"/>
  <c r="AA254" i="28" s="1"/>
  <c r="A255" i="28"/>
  <c r="AA255" i="28" s="1"/>
  <c r="A251" i="28"/>
  <c r="AA251" i="28" s="1"/>
  <c r="G270" i="1"/>
  <c r="F249" i="28" s="1"/>
  <c r="G271" i="1"/>
  <c r="F250" i="28" s="1"/>
  <c r="F247" i="28"/>
  <c r="G269" i="1"/>
  <c r="F248" i="28" s="1"/>
  <c r="G265" i="1"/>
  <c r="F244" i="28" s="1"/>
  <c r="G266" i="1"/>
  <c r="F245" i="28" s="1"/>
  <c r="G267" i="1"/>
  <c r="F246" i="28" s="1"/>
  <c r="G264" i="1"/>
  <c r="F243" i="28" s="1"/>
  <c r="L255" i="28" l="1"/>
  <c r="AB255" i="28" s="1"/>
  <c r="L252" i="28"/>
  <c r="AB252" i="28" s="1"/>
  <c r="L251" i="28"/>
  <c r="AB251" i="28" s="1"/>
  <c r="C252" i="28"/>
  <c r="C253" i="28"/>
  <c r="C255" i="28"/>
  <c r="C251" i="28"/>
  <c r="G222" i="1" l="1"/>
  <c r="G109" i="1"/>
  <c r="G19" i="1"/>
  <c r="F255" i="28"/>
  <c r="F254" i="28"/>
  <c r="F253" i="28"/>
  <c r="F252" i="28"/>
  <c r="F251" i="28"/>
  <c r="G99" i="1" l="1"/>
  <c r="G118" i="1" l="1"/>
  <c r="G117" i="1"/>
  <c r="G116" i="1"/>
  <c r="G115" i="1"/>
  <c r="G114" i="1"/>
  <c r="G113" i="1"/>
  <c r="G107" i="1"/>
  <c r="G97" i="1"/>
  <c r="G96" i="1"/>
  <c r="G95" i="1"/>
  <c r="G94" i="1"/>
  <c r="G93" i="1"/>
  <c r="D3" i="1" l="1"/>
  <c r="B2" i="89" l="1"/>
  <c r="C5" i="88"/>
  <c r="E35" i="88" s="1"/>
  <c r="L4" i="28"/>
  <c r="L11" i="88" l="1"/>
  <c r="M11" i="88"/>
  <c r="L15" i="88"/>
  <c r="M15" i="88"/>
  <c r="M24" i="88"/>
  <c r="L24" i="88"/>
  <c r="L18" i="88"/>
  <c r="M22" i="88"/>
  <c r="M25" i="88"/>
  <c r="M19" i="88"/>
  <c r="L22" i="88"/>
  <c r="L25" i="88"/>
  <c r="L19" i="88"/>
  <c r="M21" i="88"/>
  <c r="L21" i="88"/>
  <c r="M16" i="88"/>
  <c r="M18" i="88"/>
  <c r="L16" i="88"/>
  <c r="D18" i="88" l="1"/>
  <c r="D19" i="88"/>
  <c r="C25" i="88"/>
  <c r="C24" i="88"/>
  <c r="D24" i="88"/>
  <c r="D25" i="88"/>
  <c r="C19" i="88"/>
  <c r="C18" i="88"/>
  <c r="G35" i="88"/>
  <c r="H35" i="88"/>
  <c r="N199" i="28" l="1"/>
  <c r="E195" i="28"/>
  <c r="L195" i="28" l="1"/>
  <c r="AB195" i="28" s="1"/>
  <c r="C257" i="28"/>
  <c r="B257" i="28"/>
  <c r="A257" i="28"/>
  <c r="E250" i="28"/>
  <c r="C250" i="28"/>
  <c r="A250" i="28"/>
  <c r="AA250" i="28" s="1"/>
  <c r="E249" i="28"/>
  <c r="C249" i="28"/>
  <c r="A249" i="28"/>
  <c r="AA249" i="28" s="1"/>
  <c r="E248" i="28"/>
  <c r="C248" i="28"/>
  <c r="A248" i="28"/>
  <c r="AA248" i="28" s="1"/>
  <c r="A247" i="28"/>
  <c r="AA247" i="28" s="1"/>
  <c r="E246" i="28"/>
  <c r="C246" i="28"/>
  <c r="A246" i="28"/>
  <c r="AA246" i="28" s="1"/>
  <c r="E245" i="28"/>
  <c r="C245" i="28"/>
  <c r="A245" i="28"/>
  <c r="AA245" i="28" s="1"/>
  <c r="C244" i="28"/>
  <c r="A244" i="28"/>
  <c r="AA244" i="28" s="1"/>
  <c r="E243" i="28"/>
  <c r="C243" i="28"/>
  <c r="A243" i="28"/>
  <c r="AA243" i="28" s="1"/>
  <c r="H208" i="28"/>
  <c r="E208" i="28"/>
  <c r="C208" i="28"/>
  <c r="A208" i="28"/>
  <c r="AA208" i="28" s="1"/>
  <c r="E205" i="28"/>
  <c r="C205" i="28"/>
  <c r="A205" i="28"/>
  <c r="AA205" i="28" s="1"/>
  <c r="H204" i="28"/>
  <c r="E204" i="28"/>
  <c r="C204" i="28"/>
  <c r="B204" i="28"/>
  <c r="A204" i="28"/>
  <c r="AA204" i="28" s="1"/>
  <c r="H203" i="28"/>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E198" i="28"/>
  <c r="C198" i="28"/>
  <c r="B198" i="28"/>
  <c r="A198" i="28"/>
  <c r="AA198" i="28" s="1"/>
  <c r="E197" i="28"/>
  <c r="C197" i="28"/>
  <c r="B197" i="28"/>
  <c r="A197" i="28"/>
  <c r="AA197" i="28" s="1"/>
  <c r="E196" i="28"/>
  <c r="C196" i="28"/>
  <c r="B196" i="28"/>
  <c r="A196" i="28"/>
  <c r="AA196" i="28" s="1"/>
  <c r="C195" i="28"/>
  <c r="B195" i="28"/>
  <c r="A195" i="28"/>
  <c r="AA195" i="28" s="1"/>
  <c r="E194" i="28"/>
  <c r="C194" i="28"/>
  <c r="B194" i="28"/>
  <c r="A194" i="28"/>
  <c r="AA194" i="28" s="1"/>
  <c r="E193" i="28"/>
  <c r="C193" i="28"/>
  <c r="B193" i="28"/>
  <c r="A193" i="28"/>
  <c r="AA193" i="28" s="1"/>
  <c r="E190" i="28"/>
  <c r="C190" i="28"/>
  <c r="B190" i="28"/>
  <c r="A190" i="28"/>
  <c r="AA190" i="28" s="1"/>
  <c r="E189" i="28"/>
  <c r="C189" i="28"/>
  <c r="B189" i="28"/>
  <c r="A189" i="28"/>
  <c r="AA189"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H137" i="28"/>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H121" i="28"/>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H68" i="28"/>
  <c r="E68" i="28"/>
  <c r="C68" i="28"/>
  <c r="B68" i="28"/>
  <c r="A68" i="28"/>
  <c r="AA68" i="28" s="1"/>
  <c r="E67" i="28"/>
  <c r="C67" i="28"/>
  <c r="B67" i="28"/>
  <c r="A67" i="28"/>
  <c r="AA67" i="28" s="1"/>
  <c r="E66" i="28"/>
  <c r="C66" i="28"/>
  <c r="B66" i="28"/>
  <c r="A66" i="28"/>
  <c r="AA66" i="28" s="1"/>
  <c r="E65" i="28"/>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2" i="1"/>
  <c r="G258" i="1"/>
  <c r="H255" i="1"/>
  <c r="G255" i="1" s="1"/>
  <c r="H254" i="1"/>
  <c r="G254" i="1" s="1"/>
  <c r="H253" i="1"/>
  <c r="G253" i="1" s="1"/>
  <c r="G252" i="1"/>
  <c r="G251" i="1"/>
  <c r="G250" i="1"/>
  <c r="G249" i="1"/>
  <c r="G242" i="1"/>
  <c r="G238" i="1"/>
  <c r="G237" i="1"/>
  <c r="G236" i="1"/>
  <c r="H233" i="1"/>
  <c r="G233" i="1" s="1"/>
  <c r="H232" i="1"/>
  <c r="H231" i="1"/>
  <c r="G230" i="1"/>
  <c r="H227" i="1"/>
  <c r="G227" i="1" s="1"/>
  <c r="H226" i="1"/>
  <c r="G226" i="1"/>
  <c r="H225" i="1"/>
  <c r="G225" i="1"/>
  <c r="G224" i="1"/>
  <c r="G219" i="1"/>
  <c r="G218" i="1"/>
  <c r="G217" i="1"/>
  <c r="G216" i="1"/>
  <c r="G214" i="1"/>
  <c r="F208" i="1"/>
  <c r="G207" i="1"/>
  <c r="G206" i="1"/>
  <c r="G205" i="1"/>
  <c r="G204" i="1"/>
  <c r="F202" i="1"/>
  <c r="G201" i="1"/>
  <c r="G200" i="1"/>
  <c r="G199" i="1"/>
  <c r="G198" i="1"/>
  <c r="F196" i="1"/>
  <c r="E157" i="28"/>
  <c r="E156" i="28"/>
  <c r="G180" i="1"/>
  <c r="G175" i="1"/>
  <c r="G171" i="1"/>
  <c r="G164" i="1"/>
  <c r="G163" i="1"/>
  <c r="G160" i="1"/>
  <c r="G159" i="1"/>
  <c r="H152" i="1"/>
  <c r="G152" i="1" s="1"/>
  <c r="G151" i="1"/>
  <c r="G150" i="1"/>
  <c r="G148" i="1"/>
  <c r="G147" i="1"/>
  <c r="G146" i="1"/>
  <c r="G145" i="1"/>
  <c r="G144" i="1"/>
  <c r="G143" i="1"/>
  <c r="G142" i="1"/>
  <c r="G141" i="1"/>
  <c r="H135" i="1"/>
  <c r="G135" i="1" s="1"/>
  <c r="G134" i="1"/>
  <c r="G132" i="1"/>
  <c r="G130" i="1"/>
  <c r="G129" i="1"/>
  <c r="G127" i="1"/>
  <c r="G126" i="1"/>
  <c r="G125" i="1"/>
  <c r="H120" i="1"/>
  <c r="G120" i="1" s="1"/>
  <c r="G106" i="1"/>
  <c r="G104" i="1"/>
  <c r="G103" i="1"/>
  <c r="H101" i="1"/>
  <c r="G101" i="1"/>
  <c r="H136" i="1"/>
  <c r="E80" i="28"/>
  <c r="G90" i="1"/>
  <c r="G88" i="1"/>
  <c r="G72" i="28"/>
  <c r="G79" i="1"/>
  <c r="G77" i="1"/>
  <c r="H74" i="1"/>
  <c r="G74" i="1" s="1"/>
  <c r="G72" i="1"/>
  <c r="G69" i="1"/>
  <c r="G66" i="1"/>
  <c r="G65" i="1"/>
  <c r="H57" i="1"/>
  <c r="G57" i="1"/>
  <c r="H76"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58" i="28"/>
  <c r="AB258" i="28" s="1"/>
  <c r="L243" i="28" l="1"/>
  <c r="AB243" i="28" s="1"/>
  <c r="L208" i="28"/>
  <c r="AB208" i="28" s="1"/>
  <c r="L204" i="28"/>
  <c r="AB204" i="28" s="1"/>
  <c r="L205" i="28"/>
  <c r="AB205" i="28" s="1"/>
  <c r="L200" i="28"/>
  <c r="L202" i="28"/>
  <c r="L199" i="28"/>
  <c r="AB199" i="28" s="1"/>
  <c r="L201" i="28"/>
  <c r="AB201" i="28" s="1"/>
  <c r="L203" i="28"/>
  <c r="AB203" i="28" s="1"/>
  <c r="L196" i="28"/>
  <c r="AB196" i="28" s="1"/>
  <c r="L198" i="28"/>
  <c r="AB198" i="28" s="1"/>
  <c r="L197" i="28"/>
  <c r="AB197" i="28" s="1"/>
  <c r="L193" i="28"/>
  <c r="C10" i="99" s="1"/>
  <c r="E10" i="99" s="1"/>
  <c r="L189" i="28"/>
  <c r="AB189" i="28" s="1"/>
  <c r="L188" i="28"/>
  <c r="AB188" i="28" s="1"/>
  <c r="L190" i="28"/>
  <c r="AB190"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AB166" i="28" s="1"/>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65" i="28"/>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4" i="28"/>
  <c r="AB194" i="28" s="1"/>
  <c r="L7" i="28"/>
  <c r="AB7" i="28" s="1"/>
  <c r="L17" i="28"/>
  <c r="O107" i="28"/>
  <c r="L245" i="28"/>
  <c r="AB245" i="28" s="1"/>
  <c r="L248" i="28"/>
  <c r="AB248" i="28" s="1"/>
  <c r="L246" i="28"/>
  <c r="AB246" i="28" s="1"/>
  <c r="L249" i="28"/>
  <c r="AB249" i="28" s="1"/>
  <c r="L244" i="28"/>
  <c r="AB244" i="28" s="1"/>
  <c r="L247" i="28"/>
  <c r="AB247" i="28" s="1"/>
  <c r="L250" i="28"/>
  <c r="AB250" i="28" s="1"/>
  <c r="E99" i="28"/>
  <c r="E10" i="28"/>
  <c r="L10" i="28" s="1"/>
  <c r="G12" i="1"/>
  <c r="G13" i="1"/>
  <c r="G14" i="1"/>
  <c r="G15" i="1"/>
  <c r="G16" i="1"/>
  <c r="G17" i="1"/>
  <c r="E70" i="28"/>
  <c r="O89" i="28"/>
  <c r="O51" i="28"/>
  <c r="O19" i="28"/>
  <c r="F9" i="28"/>
  <c r="H153" i="1"/>
  <c r="F189" i="1"/>
  <c r="F209" i="1" s="1"/>
  <c r="E29" i="99" l="1"/>
  <c r="C28" i="99"/>
  <c r="E28" i="99" s="1"/>
  <c r="E26" i="99"/>
  <c r="E32" i="99" s="1"/>
  <c r="E12" i="99"/>
  <c r="C12" i="99"/>
  <c r="AB157" i="28"/>
  <c r="N11" i="88"/>
  <c r="D11" i="93"/>
  <c r="AB64" i="28"/>
  <c r="D24" i="93"/>
  <c r="AB46" i="28"/>
  <c r="D18" i="93"/>
  <c r="D13" i="93"/>
  <c r="D21" i="93"/>
  <c r="D6" i="93"/>
  <c r="AB39" i="28"/>
  <c r="D7" i="93"/>
  <c r="AB47" i="28"/>
  <c r="AB65" i="28"/>
  <c r="D22" i="93"/>
  <c r="G14" i="88"/>
  <c r="D23" i="93"/>
  <c r="AB72" i="28"/>
  <c r="E19" i="88"/>
  <c r="G19" i="88" s="1"/>
  <c r="AB82" i="28"/>
  <c r="AB109" i="28"/>
  <c r="N18" i="88"/>
  <c r="E18" i="88" s="1"/>
  <c r="G18" i="88" s="1"/>
  <c r="AB125" i="28"/>
  <c r="N24" i="88"/>
  <c r="E24" i="88" s="1"/>
  <c r="G24" i="88" s="1"/>
  <c r="AB76" i="28"/>
  <c r="N16" i="88"/>
  <c r="G16" i="88" s="1"/>
  <c r="AB5" i="28"/>
  <c r="AB90" i="28"/>
  <c r="E25" i="88"/>
  <c r="G25" i="88" s="1"/>
  <c r="AB114" i="28"/>
  <c r="M20" i="88"/>
  <c r="N20" i="88" s="1"/>
  <c r="E20" i="88" s="1"/>
  <c r="G20" i="88" s="1"/>
  <c r="AB62" i="28"/>
  <c r="AB193" i="28"/>
  <c r="AB63" i="28"/>
  <c r="AB44" i="28"/>
  <c r="AB48" i="28"/>
  <c r="AB17" i="28"/>
  <c r="AB178" i="28"/>
  <c r="F24" i="89"/>
  <c r="E42" i="88" s="1"/>
  <c r="L228" i="28"/>
  <c r="AB228" i="28" s="1"/>
  <c r="L70" i="28"/>
  <c r="AB70" i="28" s="1"/>
  <c r="AB111" i="28"/>
  <c r="AB185" i="28"/>
  <c r="AB202" i="28"/>
  <c r="AB74" i="28"/>
  <c r="AB186" i="28"/>
  <c r="AB200" i="28"/>
  <c r="AB142" i="28"/>
  <c r="AB58" i="28"/>
  <c r="AB67" i="28"/>
  <c r="AB69" i="28"/>
  <c r="AB96" i="28"/>
  <c r="AB123" i="28"/>
  <c r="AB138" i="28"/>
  <c r="F196" i="28"/>
  <c r="AB135" i="28"/>
  <c r="AB94" i="28"/>
  <c r="L99" i="28"/>
  <c r="L227" i="28"/>
  <c r="AB80" i="28"/>
  <c r="L226" i="28"/>
  <c r="AB226" i="28" s="1"/>
  <c r="AB59" i="28"/>
  <c r="AB51" i="28"/>
  <c r="AB43" i="28"/>
  <c r="AB38" i="28"/>
  <c r="L225" i="28"/>
  <c r="AB225" i="28" s="1"/>
  <c r="AB10" i="28"/>
  <c r="F34" i="28"/>
  <c r="G136" i="28"/>
  <c r="F68" i="28"/>
  <c r="G109" i="28"/>
  <c r="F121" i="28"/>
  <c r="F87" i="28"/>
  <c r="G125" i="28"/>
  <c r="F119" i="28"/>
  <c r="F104" i="28"/>
  <c r="F176" i="28"/>
  <c r="F18" i="28"/>
  <c r="F98" i="28"/>
  <c r="F175" i="28"/>
  <c r="F64" i="28"/>
  <c r="F25" i="28"/>
  <c r="F190" i="28"/>
  <c r="F96" i="28"/>
  <c r="F94" i="28"/>
  <c r="F49" i="28"/>
  <c r="F93" i="28"/>
  <c r="F198" i="28"/>
  <c r="F126" i="28"/>
  <c r="F189"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2" i="28"/>
  <c r="G121" i="28"/>
  <c r="F127" i="28"/>
  <c r="F197" i="28"/>
  <c r="F107" i="28"/>
  <c r="H187" i="28"/>
  <c r="F44" i="28"/>
  <c r="F17" i="28"/>
  <c r="F5" i="28"/>
  <c r="F137" i="28"/>
  <c r="F41" i="28"/>
  <c r="G34" i="28"/>
  <c r="G51" i="28"/>
  <c r="F52" i="28"/>
  <c r="F51" i="28"/>
  <c r="F21" i="28"/>
  <c r="H201"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0" i="28"/>
  <c r="F193" i="28"/>
  <c r="F184" i="28"/>
  <c r="C32" i="99" l="1"/>
  <c r="C34" i="99" s="1"/>
  <c r="C15" i="99"/>
  <c r="C18" i="99" s="1"/>
  <c r="E34" i="99"/>
  <c r="D26" i="93"/>
  <c r="D14" i="93"/>
  <c r="D28" i="93" s="1"/>
  <c r="H14" i="93"/>
  <c r="AB227" i="28"/>
  <c r="L8" i="88"/>
  <c r="O11" i="88" s="1"/>
  <c r="F11" i="88"/>
  <c r="G11" i="88"/>
  <c r="N22" i="88"/>
  <c r="G22" i="88" s="1"/>
  <c r="G29" i="88"/>
  <c r="L229" i="28"/>
  <c r="AB229" i="28" s="1"/>
  <c r="AB99" i="28"/>
  <c r="G202" i="28"/>
  <c r="G200" i="28"/>
  <c r="F70" i="28"/>
  <c r="G201" i="28"/>
  <c r="F202" i="28"/>
  <c r="F187" i="28"/>
  <c r="F201" i="28"/>
  <c r="F182" i="28"/>
  <c r="F200" i="28"/>
  <c r="L261" i="28" l="1"/>
  <c r="L263" i="28" s="1"/>
  <c r="L37" i="88" s="1"/>
  <c r="B21" i="99"/>
  <c r="B22" i="99"/>
  <c r="C21" i="99"/>
  <c r="G42" i="88" l="1"/>
  <c r="F25" i="8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<sst xmlns="http://schemas.openxmlformats.org/spreadsheetml/2006/main" count="9432" uniqueCount="2852">
  <si>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</si>
  <si>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</si>
  <si>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</si>
  <si>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</si>
  <si>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</si>
  <si>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</si>
  <si>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</si>
  <si>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</si>
  <si>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</si>
  <si>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</si>
  <si>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</si>
  <si>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</si>
  <si>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</si>
  <si>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</si>
  <si>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</si>
  <si>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</si>
  <si>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</si>
  <si>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</si>
  <si>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</si>
  <si>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</si>
  <si>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</si>
  <si>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</si>
  <si>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</si>
  <si>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</si>
  <si>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</si>
  <si>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</si>
  <si>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</si>
  <si>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</si>
  <si>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</si>
  <si>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</si>
  <si>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</si>
  <si>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</si>
  <si>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</si>
  <si>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</si>
  <si>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</si>
  <si>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</si>
  <si>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</si>
  <si>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</si>
  <si>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</si>
  <si>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</si>
  <si>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</si>
  <si>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</si>
  <si>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</si>
  <si>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</si>
  <si>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</si>
  <si>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</si>
  <si>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</si>
  <si>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</si>
  <si>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</si>
  <si>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</si>
  <si>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</si>
  <si>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</si>
  <si>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</si>
  <si>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</si>
  <si>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</si>
  <si>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</si>
  <si>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</si>
  <si>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</si>
  <si>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</si>
  <si>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</si>
  <si>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</si>
  <si>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</si>
  <si>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</si>
  <si>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</si>
  <si>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</si>
  <si>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</si>
  <si>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</si>
  <si>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</si>
  <si>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</si>
  <si>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</si>
  <si>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</si>
  <si>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</si>
  <si>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</si>
  <si>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</si>
  <si>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</si>
  <si>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</si>
  <si>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</si>
  <si>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</si>
  <si>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</si>
  <si>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</si>
  <si>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</si>
  <si>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</si>
  <si>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</si>
  <si>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</si>
  <si>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</si>
  <si>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</si>
  <si>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</si>
  <si>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</si>
  <si>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</si>
  <si>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</si>
  <si>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</si>
  <si>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</si>
  <si>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</si>
  <si>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</si>
  <si>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</si>
  <si>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</si>
  <si>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</si>
  <si>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</si>
  <si>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</si>
  <si>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</si>
  <si>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</si>
  <si>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</si>
  <si>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</si>
  <si>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</si>
  <si>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</si>
  <si>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</si>
  <si>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</si>
  <si>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</si>
  <si>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</si>
  <si>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</si>
  <si>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</si>
  <si>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</si>
  <si>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</si>
  <si>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</si>
  <si>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</si>
  <si>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</si>
  <si>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</si>
  <si>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</si>
  <si>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</si>
  <si>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</si>
  <si>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</si>
  <si>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</si>
  <si>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</si>
  <si>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</si>
  <si>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</si>
  <si>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</si>
  <si>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</si>
  <si>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</si>
  <si>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</si>
  <si>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</si>
  <si>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</si>
  <si>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</si>
  <si>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</si>
  <si>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</si>
  <si>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</si>
  <si>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</si>
  <si>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</si>
  <si>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</si>
  <si>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</si>
  <si>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</si>
  <si>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</si>
  <si>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</si>
  <si>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</si>
  <si>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</si>
  <si>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</si>
  <si>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</si>
  <si>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</si>
  <si>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</si>
  <si>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</si>
  <si>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</si>
  <si>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</si>
  <si>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</si>
  <si>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</si>
  <si>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</si>
  <si>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</si>
  <si>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</si>
  <si>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</si>
  <si>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</si>
  <si>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</si>
  <si>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</si>
  <si>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</si>
  <si>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</si>
  <si>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</si>
  <si>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</si>
  <si>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</si>
  <si>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</si>
  <si>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</si>
  <si>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</si>
  <si>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</si>
  <si>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</si>
  <si>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</si>
  <si>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</si>
  <si>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</si>
  <si>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</si>
  <si>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</si>
  <si>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</si>
  <si>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</si>
  <si>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</si>
  <si>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</si>
  <si>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</si>
  <si>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</si>
  <si>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</si>
  <si>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</si>
  <si>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</si>
  <si>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</si>
  <si>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</si>
  <si>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</si>
  <si>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</si>
  <si>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</si>
  <si>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</si>
  <si>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</si>
  <si>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</si>
  <si>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</si>
  <si>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</si>
  <si>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</si>
  <si>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</si>
  <si>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</si>
  <si>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</si>
  <si>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</si>
  <si>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</si>
  <si>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</si>
  <si>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</si>
  <si>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</si>
  <si>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</si>
  <si>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</si>
  <si>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</si>
  <si>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</si>
  <si>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</si>
  <si>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</si>
  <si>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</si>
  <si>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</si>
  <si>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</si>
  <si>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</si>
  <si>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</si>
  <si>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</si>
  <si>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</si>
  <si>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</si>
  <si>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</si>
  <si>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</si>
  <si>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</si>
  <si>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</si>
  <si>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</si>
  <si>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</si>
  <si>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</si>
  <si>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</si>
  <si>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</si>
  <si>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</si>
  <si>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</si>
  <si>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</si>
  <si>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</si>
  <si>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</si>
  <si>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</si>
  <si>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</si>
  <si>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</si>
  <si>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</si>
  <si>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</si>
  <si>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</si>
  <si>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</si>
  <si>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</si>
  <si>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</si>
  <si>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</si>
  <si>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</si>
  <si>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</si>
  <si>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</si>
  <si>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</si>
  <si>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</si>
  <si>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</si>
  <si>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</si>
  <si>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</si>
  <si>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</si>
  <si>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</si>
  <si>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</si>
  <si>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</si>
  <si>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</si>
  <si>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</si>
  <si>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</si>
  <si>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</si>
  <si>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</si>
  <si>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</si>
  <si>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</si>
  <si>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</si>
  <si>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</si>
  <si>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</si>
  <si>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</si>
  <si>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</si>
  <si>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</si>
  <si>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</si>
  <si>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</si>
  <si>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</si>
  <si>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</si>
  <si>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</si>
  <si>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</si>
  <si>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</si>
  <si>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</si>
  <si>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</si>
  <si>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</si>
  <si>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</si>
  <si>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</si>
  <si>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</si>
  <si>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</si>
  <si>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</si>
  <si>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</si>
  <si>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</si>
  <si>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</si>
  <si>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</si>
  <si>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</si>
  <si>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</si>
  <si>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</si>
  <si>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</si>
  <si>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</si>
  <si>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</si>
  <si>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</si>
  <si>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</si>
  <si>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</si>
  <si>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</si>
  <si>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</si>
  <si>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</si>
  <si>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</si>
  <si>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</si>
  <si>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</si>
  <si>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</si>
  <si>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</si>
  <si>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</si>
  <si>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</si>
  <si>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</si>
  <si>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</si>
  <si>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</si>
  <si>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</si>
  <si>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</si>
  <si>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</si>
  <si>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</si>
  <si>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</si>
  <si>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</si>
  <si>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</si>
  <si>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</si>
  <si>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</si>
  <si>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</si>
  <si>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</si>
  <si>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</si>
  <si>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</si>
  <si>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</si>
  <si>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</si>
  <si>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</si>
  <si>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</si>
  <si>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</si>
  <si>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</si>
  <si>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</si>
  <si>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</si>
  <si>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</si>
  <si>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</si>
  <si>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</si>
  <si>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</si>
  <si>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</si>
  <si>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</si>
  <si>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</si>
  <si>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</si>
  <si>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</si>
  <si>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</si>
  <si>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</si>
  <si>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</si>
  <si>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</si>
  <si>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</si>
  <si>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</si>
  <si>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</si>
  <si>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</si>
  <si>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</si>
  <si>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</si>
  <si>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</si>
  <si>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</si>
  <si>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</si>
  <si>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</si>
  <si>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</si>
  <si>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</si>
  <si>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</si>
  <si>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</si>
  <si>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</si>
  <si>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</si>
  <si>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</si>
  <si>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</si>
  <si>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</si>
  <si>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</si>
  <si>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</si>
  <si>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</si>
  <si>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</si>
  <si>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</si>
  <si>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</si>
  <si>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</si>
  <si>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</si>
  <si>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</si>
  <si>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</si>
  <si>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</si>
  <si>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</si>
  <si>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</si>
  <si>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</si>
  <si>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</si>
  <si>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</si>
  <si>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</si>
  <si>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</si>
  <si>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</si>
  <si>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</si>
  <si>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</si>
  <si>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</si>
  <si>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</si>
  <si>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</si>
  <si>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</si>
  <si>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</si>
  <si>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</si>
  <si>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</si>
  <si>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</si>
  <si>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</si>
  <si>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</si>
  <si>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</si>
  <si>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</si>
  <si>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</si>
  <si>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</si>
  <si>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</si>
  <si>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</si>
  <si>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</si>
  <si>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</si>
  <si>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</si>
  <si>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</si>
  <si>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</si>
  <si>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</si>
  <si>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</si>
  <si>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</si>
  <si>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</si>
  <si>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</si>
  <si>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</si>
  <si>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</si>
  <si>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</si>
  <si>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</si>
  <si>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</si>
  <si>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</si>
  <si>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</si>
  <si>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</si>
  <si>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</si>
  <si>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</si>
  <si>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</si>
  <si>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</si>
  <si>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</si>
  <si>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</si>
  <si>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</si>
  <si>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</si>
  <si>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</si>
  <si>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</si>
  <si>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</si>
  <si>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</si>
  <si>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</si>
  <si>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</si>
  <si>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</si>
  <si>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</si>
  <si>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</si>
  <si>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</si>
  <si>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</si>
  <si>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</si>
  <si>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</si>
  <si>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</si>
  <si>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</si>
  <si>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</si>
  <si>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</si>
  <si>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</si>
  <si>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</si>
  <si>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</si>
  <si>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</si>
  <si>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</si>
  <si>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</si>
  <si>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</si>
  <si>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</si>
  <si>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</si>
  <si>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</si>
  <si>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</si>
  <si>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</si>
  <si>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</si>
  <si>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</si>
  <si>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</si>
  <si>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</si>
  <si>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</si>
  <si>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</si>
  <si>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</si>
  <si>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</si>
  <si>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</si>
  <si>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</si>
  <si>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</si>
  <si>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</si>
  <si>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</si>
  <si>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</si>
  <si>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</si>
  <si>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</si>
  <si>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</si>
  <si>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</si>
  <si>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</si>
  <si>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</si>
  <si>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</si>
  <si>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</si>
  <si>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</si>
  <si>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</si>
  <si>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</si>
  <si>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</si>
  <si>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</si>
  <si>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</si>
  <si>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</si>
  <si>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</si>
  <si>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</si>
  <si>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</si>
  <si>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</si>
  <si>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</si>
  <si>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</si>
  <si>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</si>
  <si>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</si>
  <si>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</si>
  <si>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</si>
  <si>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</si>
  <si>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</si>
  <si>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</si>
  <si>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</si>
  <si>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</si>
  <si>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</si>
  <si>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</si>
  <si>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</si>
  <si>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</si>
  <si>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</si>
  <si>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</si>
  <si>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</si>
  <si>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</si>
  <si>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</si>
  <si>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</si>
  <si>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</si>
  <si>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</si>
  <si>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</si>
  <si>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</si>
  <si>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</si>
  <si>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</si>
  <si>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</si>
  <si>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</si>
  <si>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</si>
  <si>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</si>
  <si>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</si>
  <si>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</si>
  <si>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</si>
  <si>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</si>
  <si>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</si>
  <si>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</si>
  <si>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</si>
  <si>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</si>
  <si>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</si>
  <si>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</si>
  <si>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</si>
  <si>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</si>
  <si>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</si>
  <si>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</si>
  <si>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</si>
  <si>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</si>
  <si>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</si>
  <si>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</si>
  <si>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</si>
  <si>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</si>
  <si>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</si>
  <si>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</si>
  <si>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</si>
  <si>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</si>
  <si>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</si>
  <si>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</si>
  <si>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</si>
  <si>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</si>
  <si>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</si>
  <si>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</si>
  <si>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</si>
  <si>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</si>
  <si>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</si>
  <si>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</si>
  <si>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</si>
  <si>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</si>
  <si>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</si>
  <si>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</si>
  <si>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</si>
  <si>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</si>
  <si>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</si>
  <si>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</si>
  <si>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</si>
  <si>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</si>
  <si>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</si>
  <si>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</si>
  <si>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</si>
  <si>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</si>
  <si>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</si>
  <si>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</si>
  <si>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</si>
  <si>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</si>
  <si>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</si>
  <si>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</si>
  <si>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</si>
  <si>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</si>
  <si>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</si>
  <si>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</si>
  <si>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</si>
  <si>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</si>
  <si>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</si>
  <si>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</si>
  <si>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</si>
  <si>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</si>
  <si>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</si>
  <si>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</si>
  <si>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</si>
  <si>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</si>
  <si>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</si>
  <si>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</si>
  <si>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</si>
  <si>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</si>
  <si>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</si>
  <si>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</si>
  <si>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</si>
  <si>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</si>
  <si>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</si>
  <si>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</si>
  <si>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</si>
  <si>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</si>
  <si>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</si>
  <si>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</si>
  <si>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</si>
  <si>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</si>
  <si>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</si>
  <si>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</si>
  <si>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</si>
  <si>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</si>
  <si>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</si>
  <si>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</si>
  <si>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</si>
  <si>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</si>
  <si>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</si>
  <si>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</si>
  <si>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</si>
  <si>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</si>
  <si>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</si>
  <si>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</si>
  <si>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</si>
  <si>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</si>
  <si>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</si>
  <si>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</si>
  <si>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</si>
  <si>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</si>
  <si>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</si>
  <si>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</si>
  <si>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</si>
  <si>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</si>
  <si>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</si>
  <si>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</si>
  <si>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</si>
  <si>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</si>
  <si>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</si>
  <si>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</si>
  <si>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</si>
  <si>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</si>
  <si>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</si>
  <si>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</si>
  <si>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</si>
  <si>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</si>
  <si>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</si>
  <si>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</si>
  <si>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</si>
  <si>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</si>
  <si>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</si>
  <si>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</si>
  <si>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</si>
  <si>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</si>
  <si>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</si>
  <si>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</si>
  <si>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</si>
  <si>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</si>
  <si>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</si>
  <si>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</si>
  <si>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</si>
  <si>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</si>
  <si>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</si>
  <si>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</si>
  <si>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</si>
  <si>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</si>
  <si>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</si>
  <si>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</si>
  <si>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</si>
  <si>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</si>
  <si>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</si>
  <si>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</si>
  <si>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</si>
  <si>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</si>
  <si>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</si>
  <si>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</si>
  <si>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</si>
  <si>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</si>
  <si>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</si>
  <si>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</si>
  <si>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</si>
  <si>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</si>
  <si>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</si>
  <si>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</si>
  <si>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</si>
  <si>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</si>
  <si>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</si>
  <si>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</si>
  <si>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</si>
  <si>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</si>
  <si>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</si>
  <si>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</si>
  <si>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</si>
  <si>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</si>
  <si>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</si>
  <si>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</si>
  <si>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</si>
  <si>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</si>
  <si>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</si>
  <si>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</si>
  <si>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</si>
  <si>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</si>
  <si>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</si>
  <si>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</si>
  <si>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</si>
  <si>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</si>
  <si>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</si>
  <si>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</si>
  <si>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</si>
  <si>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</si>
  <si>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</si>
  <si>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</si>
  <si>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</si>
  <si>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</si>
  <si>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</si>
  <si>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</si>
  <si>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</si>
  <si>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</si>
  <si>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</si>
  <si>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</si>
  <si>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</si>
  <si>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</si>
  <si>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</si>
  <si>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</si>
  <si>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</si>
  <si>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</si>
  <si>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</si>
  <si>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</si>
  <si>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</si>
  <si>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</si>
  <si>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</si>
  <si>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</si>
  <si>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</si>
  <si>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</si>
  <si>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</si>
  <si>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</si>
  <si>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</si>
  <si>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</si>
  <si>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</si>
  <si>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</si>
  <si>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</si>
  <si>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</si>
  <si>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</si>
  <si>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</si>
  <si>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</si>
  <si>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</si>
  <si>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</si>
  <si>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</si>
  <si>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</si>
  <si>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</si>
  <si>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</si>
  <si>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</si>
  <si>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</si>
  <si>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</si>
  <si>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</si>
  <si>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</si>
  <si>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</si>
  <si>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</si>
  <si>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</si>
  <si>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</si>
  <si>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</si>
  <si>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</si>
  <si>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</si>
  <si>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</si>
  <si>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</si>
  <si>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</si>
  <si>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</si>
  <si>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</si>
  <si>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</si>
  <si>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</si>
  <si>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</si>
  <si>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</si>
  <si>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</si>
  <si>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</si>
  <si>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</si>
  <si>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</si>
  <si>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</si>
  <si>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</si>
  <si>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</si>
  <si>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</si>
  <si>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</si>
  <si>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</si>
  <si>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</si>
  <si>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</si>
  <si>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</si>
  <si>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</si>
  <si>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</si>
  <si>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</si>
  <si>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</si>
  <si>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</si>
  <si>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</si>
  <si>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</si>
  <si>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</si>
  <si>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</si>
  <si>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</si>
  <si>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</si>
  <si>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</si>
  <si>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</si>
  <si>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</si>
  <si>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</si>
  <si>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</si>
  <si>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</si>
  <si>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</si>
  <si>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</si>
  <si>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</si>
  <si>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</si>
  <si>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</si>
  <si>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</si>
  <si>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</si>
  <si>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</si>
  <si>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</si>
  <si>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</si>
  <si>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</si>
  <si>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</si>
  <si>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</si>
  <si>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</si>
  <si>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</si>
  <si>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</si>
  <si>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</si>
  <si>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</si>
  <si>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</si>
  <si>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</si>
  <si>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</si>
  <si>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</si>
  <si>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</si>
  <si>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</si>
  <si>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</si>
  <si>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</si>
  <si>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</si>
  <si>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</si>
  <si>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</si>
  <si>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</si>
  <si>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</si>
  <si>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</si>
  <si>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</si>
  <si>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</si>
  <si>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</si>
  <si>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</si>
  <si>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</si>
  <si>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</si>
  <si>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</si>
  <si>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</si>
  <si>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</si>
  <si>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</si>
  <si>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</si>
  <si>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</si>
  <si>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</si>
  <si>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</si>
  <si>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</si>
  <si>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</si>
  <si>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</si>
  <si>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</si>
  <si>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</si>
  <si>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</si>
  <si>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</si>
  <si>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</si>
  <si>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</si>
  <si>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</si>
  <si>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</si>
  <si>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</si>
  <si>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</si>
  <si>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</si>
  <si>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</si>
  <si>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</si>
  <si>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</si>
  <si>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</si>
  <si>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</si>
  <si>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</si>
  <si>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</si>
  <si>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</si>
  <si>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</si>
  <si>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</si>
  <si>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</si>
  <si>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</si>
  <si>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</si>
  <si>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</si>
  <si>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</si>
  <si>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</si>
  <si>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</si>
  <si>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</si>
  <si>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</si>
  <si>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</si>
  <si>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</si>
  <si>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</si>
  <si>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</si>
  <si>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</si>
  <si>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</si>
  <si>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</si>
  <si>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</si>
  <si>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</si>
  <si>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</si>
  <si>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</si>
  <si>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</si>
  <si>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</si>
  <si>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</si>
  <si>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</si>
  <si>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</si>
  <si>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</si>
  <si>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</si>
  <si>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</si>
  <si>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</si>
  <si>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</si>
  <si>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</si>
  <si>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</si>
  <si>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</si>
  <si>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</si>
  <si>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</si>
  <si>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</si>
  <si>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</si>
  <si>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</si>
  <si>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</si>
  <si>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</si>
  <si>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</si>
  <si>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</si>
  <si>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</si>
  <si>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</si>
  <si>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</si>
  <si>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</si>
  <si>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</si>
  <si>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</si>
  <si>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</si>
  <si>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</si>
  <si>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</si>
  <si>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</si>
  <si>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</si>
  <si>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</si>
  <si>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</si>
  <si>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</si>
  <si>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</si>
  <si>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</si>
  <si>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</si>
  <si>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</si>
  <si>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</si>
  <si>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</si>
  <si>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</si>
  <si>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</si>
  <si>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</si>
  <si>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</si>
  <si>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</si>
  <si>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</si>
  <si>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</si>
  <si>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</si>
  <si>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</si>
  <si>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</si>
  <si>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</si>
  <si>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</si>
  <si>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</si>
  <si>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</si>
  <si>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</si>
  <si>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</si>
  <si>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</si>
  <si>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</si>
  <si>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</si>
  <si>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</si>
  <si>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</si>
  <si>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</si>
  <si>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</si>
  <si>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</si>
  <si>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</si>
  <si>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</si>
  <si>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</si>
  <si>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</si>
  <si>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</si>
  <si>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</si>
  <si>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</si>
  <si>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</si>
  <si>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</si>
  <si>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</si>
  <si>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</si>
  <si>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</si>
  <si>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</si>
  <si>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</si>
  <si>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</si>
  <si>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</si>
  <si>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</si>
  <si>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</si>
  <si>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</si>
  <si>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</si>
  <si>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</si>
  <si>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</si>
  <si>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</si>
  <si>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</si>
  <si>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</si>
  <si>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</si>
  <si>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</si>
  <si>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</si>
  <si>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</si>
  <si>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</si>
  <si>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</si>
  <si>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</si>
  <si>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</si>
  <si>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</si>
  <si>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</si>
  <si>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</si>
  <si>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</si>
  <si>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</si>
  <si>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</si>
  <si>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</si>
  <si>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</si>
  <si>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</si>
  <si>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</si>
  <si>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</si>
  <si>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</si>
  <si>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</si>
  <si>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</si>
  <si>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</si>
  <si>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</si>
  <si>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</si>
  <si>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</si>
  <si>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</si>
  <si>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</si>
  <si>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</si>
  <si>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</si>
  <si>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</si>
  <si>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</si>
  <si>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</si>
  <si>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</si>
  <si>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</si>
  <si>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</si>
  <si>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</si>
  <si>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</si>
  <si>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</si>
  <si>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</si>
  <si>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</si>
  <si>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</si>
  <si>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</si>
  <si>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</si>
  <si>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</si>
  <si>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</si>
  <si>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</si>
  <si>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</si>
  <si>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</si>
  <si>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</si>
  <si>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</si>
  <si>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</si>
  <si>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</si>
  <si>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</si>
  <si>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</si>
  <si>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</si>
  <si>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</si>
  <si>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</si>
  <si>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</si>
  <si>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</si>
  <si>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</si>
  <si>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</si>
  <si>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</si>
  <si>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</si>
  <si>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</si>
  <si>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</si>
  <si>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</si>
  <si>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</si>
  <si>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</si>
  <si>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</si>
  <si>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</si>
  <si>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</si>
  <si>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</si>
  <si>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</si>
  <si>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</si>
  <si>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</si>
  <si>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</si>
  <si>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</si>
  <si>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</si>
  <si>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</si>
  <si>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</si>
  <si>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</si>
  <si>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</si>
  <si>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</si>
  <si>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</si>
  <si>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</si>
  <si>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</si>
  <si>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</si>
  <si>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</si>
  <si>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</si>
  <si>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</si>
  <si>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</si>
  <si>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</si>
  <si>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</si>
  <si>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</si>
  <si>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</si>
  <si>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</si>
  <si>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</si>
  <si>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</si>
  <si>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</si>
  <si>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</si>
  <si>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</si>
  <si>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</si>
  <si>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</si>
  <si>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</si>
  <si>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</si>
  <si>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</si>
  <si>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</si>
  <si>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</si>
  <si>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</si>
  <si>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</si>
  <si>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</si>
  <si>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</si>
  <si>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</si>
  <si>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</si>
  <si>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</si>
  <si>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</si>
  <si>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</si>
  <si>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</si>
  <si>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</si>
  <si>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</si>
  <si>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</si>
  <si>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</si>
  <si>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</si>
  <si>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</si>
  <si>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</si>
  <si>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</si>
  <si>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</si>
  <si>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</si>
  <si>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</si>
  <si>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</si>
  <si>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</si>
  <si>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</si>
  <si>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</si>
  <si>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</si>
  <si>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</si>
  <si>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</si>
  <si>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</si>
  <si>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</si>
  <si>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</si>
  <si>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</si>
  <si>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</si>
  <si>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</si>
  <si>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</si>
  <si>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</si>
  <si>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</si>
  <si>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</si>
  <si>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</si>
  <si>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Peggy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</si>
  <si>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</si>
  <si>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</si>
  <si>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</si>
  <si>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</si>
  <si>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</si>
  <si>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</si>
  <si>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</si>
  <si>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1/1/2010</t>
  </si>
  <si>
    <t>10/18/2021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</si>
  <si>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</si>
  <si>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</si>
  <si>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</si>
  <si>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</si>
  <si>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</si>
  <si>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</si>
  <si>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</si>
  <si>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</si>
  <si>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</si>
  <si>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</si>
  <si>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</si>
  <si>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</si>
  <si>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</si>
  <si>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Town Manager</t>
  </si>
  <si>
    <t>Date the FO signed the Data Input worksheet</t>
  </si>
  <si>
    <t>11/15/2021</t>
  </si>
  <si>
    <t>12/1/2021</t>
  </si>
  <si>
    <t>10/29/2021</t>
  </si>
  <si>
    <t>11/16/2021</t>
  </si>
  <si>
    <t>11/22/2021</t>
  </si>
  <si>
    <t>2/25/2022</t>
  </si>
  <si>
    <t>1/31/2022</t>
  </si>
  <si>
    <t>11/19/2021</t>
  </si>
  <si>
    <t>11/29/2021</t>
  </si>
  <si>
    <t>11/10/2021</t>
  </si>
  <si>
    <t>11/30/2021</t>
  </si>
  <si>
    <t>1/5/2022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</si>
  <si>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</si>
  <si>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</si>
  <si>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</si>
  <si>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</si>
  <si>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</si>
  <si>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</si>
  <si>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</si>
  <si>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3/14/2022</t>
  </si>
  <si>
    <t>12/6/2021</t>
  </si>
  <si>
    <t>12/21/2021</t>
  </si>
  <si>
    <t>1/11/2022</t>
  </si>
  <si>
    <t>12/13/2021</t>
  </si>
  <si>
    <t>1/13/2022</t>
  </si>
  <si>
    <t>12/7/2021</t>
  </si>
  <si>
    <t>1/4/2022</t>
  </si>
  <si>
    <t>1/10/2022</t>
  </si>
  <si>
    <t>12/31/2021</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</si>
  <si>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</si>
  <si>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</si>
  <si>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</si>
  <si>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</si>
  <si>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</si>
  <si>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</si>
  <si>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</si>
  <si>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</si>
  <si>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</si>
  <si>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</si>
  <si>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</si>
  <si>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</si>
  <si>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</si>
  <si>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</si>
  <si>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</si>
  <si>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</si>
  <si>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</si>
  <si>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</si>
  <si>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</si>
  <si>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</si>
  <si>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GF FBA% of Exp w/o Powell Bill; Enterprise Fund Formula: (506+536-4-5-6-11+647)/(532+20+509-533-508)</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</si>
  <si>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</si>
  <si>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</si>
  <si>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</si>
  <si>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</si>
  <si>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</si>
  <si>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</si>
  <si>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</si>
  <si>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</si>
  <si>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</si>
  <si>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</si>
  <si>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</si>
  <si>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</si>
  <si>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</si>
  <si>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</si>
  <si>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</si>
  <si>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</si>
  <si>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</si>
  <si>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</si>
  <si>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</si>
  <si>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</si>
  <si>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</si>
  <si>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</si>
  <si>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</si>
  <si>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</si>
  <si>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</si>
  <si>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</si>
  <si>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</si>
  <si>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</si>
  <si>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</si>
  <si>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</si>
  <si>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</si>
  <si>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</si>
  <si>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</si>
  <si>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</si>
  <si>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</si>
  <si>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</si>
  <si>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</si>
  <si>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</si>
  <si>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</si>
  <si>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</si>
  <si>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</si>
  <si>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</si>
  <si>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</si>
  <si>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</si>
  <si>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</si>
  <si>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</si>
  <si>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</si>
  <si>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</si>
  <si>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</si>
  <si>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</si>
  <si>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</si>
  <si>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</si>
  <si>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</si>
  <si>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</si>
  <si>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</si>
  <si>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</si>
  <si>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</si>
  <si>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</si>
  <si>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</si>
  <si>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</si>
  <si>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</si>
  <si>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</si>
  <si>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</si>
  <si>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</si>
  <si>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</si>
  <si>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</si>
  <si>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</si>
  <si>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</si>
  <si>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</si>
  <si>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</si>
  <si>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</si>
  <si>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</si>
  <si>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</si>
  <si>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</si>
  <si>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</si>
  <si>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</si>
  <si>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</si>
  <si>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</si>
  <si>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</si>
  <si>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</si>
  <si>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</si>
  <si>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</si>
  <si>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</si>
  <si>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</si>
  <si>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</si>
  <si>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</si>
  <si>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</si>
  <si>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</si>
  <si>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</si>
  <si>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</si>
  <si>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</si>
  <si>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</si>
  <si>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</si>
  <si>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</si>
  <si>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</si>
  <si>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</si>
  <si>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</si>
  <si>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Christie</t>
  </si>
  <si>
    <t>David</t>
  </si>
  <si>
    <t>Jennifer</t>
  </si>
  <si>
    <t>Karen</t>
  </si>
  <si>
    <t>Lisa</t>
  </si>
  <si>
    <t>Phillips</t>
  </si>
  <si>
    <t>Johnson</t>
  </si>
  <si>
    <t>Maness</t>
  </si>
  <si>
    <t>Edwards</t>
  </si>
  <si>
    <t>Graham</t>
  </si>
  <si>
    <t>Staton</t>
  </si>
  <si>
    <t>Hudson</t>
  </si>
  <si>
    <t>yes</t>
  </si>
  <si>
    <t>6/1/2020</t>
  </si>
  <si>
    <t>10/4/2021</t>
  </si>
  <si>
    <t>1/1/2017</t>
  </si>
  <si>
    <t>1/1/2018</t>
  </si>
  <si>
    <t>1/1/2014</t>
  </si>
  <si>
    <t>1/1/2011</t>
  </si>
  <si>
    <t>12/21/2020</t>
  </si>
  <si>
    <t>1/1/1981</t>
  </si>
  <si>
    <t>1/1/2012</t>
  </si>
  <si>
    <t>6/18/2018</t>
  </si>
  <si>
    <t>1/1/2019</t>
  </si>
  <si>
    <t>3/11/2021</t>
  </si>
  <si>
    <t>1/1/2008</t>
  </si>
  <si>
    <t>6/1/2021</t>
  </si>
  <si>
    <t>2/1/2021</t>
  </si>
  <si>
    <t>10/5/2020</t>
  </si>
  <si>
    <t>Amy Staton</t>
  </si>
  <si>
    <t>FINANCE DIRECTOR</t>
  </si>
  <si>
    <t>Financial Officer</t>
  </si>
  <si>
    <t>Chief Financial Officer</t>
  </si>
  <si>
    <t>Town Administrator</t>
  </si>
  <si>
    <t>11/4/2021</t>
  </si>
  <si>
    <t>10/1/2021</t>
  </si>
  <si>
    <t>11/8/2021</t>
  </si>
  <si>
    <t>10/28/2021</t>
  </si>
  <si>
    <t>2/14/2022</t>
  </si>
  <si>
    <t>11/17/2021</t>
  </si>
  <si>
    <t>1/12/2022</t>
  </si>
  <si>
    <t>1/18/2022</t>
  </si>
  <si>
    <t>11/28/2021</t>
  </si>
  <si>
    <t>11/23/2021</t>
  </si>
  <si>
    <t>9/20/2021</t>
  </si>
  <si>
    <t>1/19/2022</t>
  </si>
  <si>
    <t>10/27/2021</t>
  </si>
  <si>
    <t>2/9/2022</t>
  </si>
  <si>
    <t>10/15/2021</t>
  </si>
  <si>
    <t>9/22/2021</t>
  </si>
  <si>
    <t>9/13/2021</t>
  </si>
  <si>
    <t>3/2/2022</t>
  </si>
  <si>
    <t>12/9/2021</t>
  </si>
  <si>
    <t>2/15/2022</t>
  </si>
  <si>
    <t>12/2/2021</t>
  </si>
  <si>
    <t>1/15/2022</t>
  </si>
  <si>
    <t>3/21/2022</t>
  </si>
  <si>
    <t>12/16/2021</t>
  </si>
  <si>
    <t>2/7/2022</t>
  </si>
  <si>
    <t>10/19/2021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</si>
  <si>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</si>
  <si>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</si>
  <si>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</si>
  <si>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</si>
  <si>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Year 2020</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</si>
  <si>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</si>
  <si>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</si>
  <si>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</si>
  <si>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</si>
  <si>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</si>
  <si>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S. Preston Douglas &amp; Associates, LLP</t>
  </si>
  <si>
    <t>William R. Huneycutt, CPA, PLLC</t>
  </si>
  <si>
    <t>Cherry Bekaert</t>
  </si>
  <si>
    <t>Carr, Riggs &amp; Ingram, LLC</t>
  </si>
  <si>
    <t>Martin Starnes &amp; Associates, CPAs, P.A.</t>
  </si>
  <si>
    <t>Gibson &amp; Company, P.A.</t>
  </si>
  <si>
    <t>W GREENE PLLC</t>
  </si>
  <si>
    <t>Flowers &amp; Stanley, L.L.P.</t>
  </si>
  <si>
    <t>ANDERSON SMITH &amp; WIKE PLLC</t>
  </si>
  <si>
    <t>Petway Mills &amp; Pearson, PA</t>
  </si>
  <si>
    <t>WILLIAM R.HUNEYCUTT, CPA, PLLC</t>
  </si>
  <si>
    <t>Lowdermilk Church &amp; Co., LLP</t>
  </si>
  <si>
    <t>Haigh, Byrd &amp; Lambert, LLP</t>
  </si>
  <si>
    <t>Cherry Bekaert LLP</t>
  </si>
  <si>
    <t>Eddie Carrick, CPA, PC</t>
  </si>
  <si>
    <t>Ray, Bumgarner, Kingshill &amp; Assoc., P.A.</t>
  </si>
  <si>
    <t>Gregory T Redman, CPA</t>
  </si>
  <si>
    <t>PETWAY MILLS &amp; PEARSON, PA</t>
  </si>
  <si>
    <t>TD-Name of Auditor</t>
  </si>
  <si>
    <t>Gregory S. Adams, CPA</t>
  </si>
  <si>
    <t>John Masters, CPA</t>
  </si>
  <si>
    <t>William R. Huneycutt</t>
  </si>
  <si>
    <t>William R. Huneycutt, CPA</t>
  </si>
  <si>
    <t>Martin Amerson, CPA</t>
  </si>
  <si>
    <t>Amber McGhinnis (audit firm contact)</t>
  </si>
  <si>
    <t>Marcus A Hedgepeth</t>
  </si>
  <si>
    <t>R. Harold Gibson</t>
  </si>
  <si>
    <t>M. Wade Greene, CPA</t>
  </si>
  <si>
    <t>Lee Grissom</t>
  </si>
  <si>
    <t>Greg Redman</t>
  </si>
  <si>
    <t>Michael L. Stanley</t>
  </si>
  <si>
    <t>KENNETH R ANDERSON</t>
  </si>
  <si>
    <t>Phyllis Pearson</t>
  </si>
  <si>
    <t>Rick Hammer</t>
  </si>
  <si>
    <t>Marcus A. Hedgepeth</t>
  </si>
  <si>
    <t>April Adams</t>
  </si>
  <si>
    <t>Eddie Carrick</t>
  </si>
  <si>
    <t>Nancy Lux</t>
  </si>
  <si>
    <t>Alan Thompson</t>
  </si>
  <si>
    <t>TD-E-mail address to notify the Auditor that the report has been reviewed-TD</t>
  </si>
  <si>
    <t>gadams@tpsacpas.com</t>
  </si>
  <si>
    <t>jmasters@spdouglas.com</t>
  </si>
  <si>
    <t>sherita@wrhuneycuttcpa.com</t>
  </si>
  <si>
    <t>wil@wrhuneycuttcpa.com</t>
  </si>
  <si>
    <t>dgougherty@cbh.com</t>
  </si>
  <si>
    <t>mamerson@cricpa.com</t>
  </si>
  <si>
    <t>amcghinnis@martinstarnes.com</t>
  </si>
  <si>
    <t>mark@hbl-cpa.com</t>
  </si>
  <si>
    <t>wgreene@greenecocpa.com</t>
  </si>
  <si>
    <t>lgrissom@spdouglas.com</t>
  </si>
  <si>
    <t>greg@redman-cpa.com</t>
  </si>
  <si>
    <t>mike@tarborocpa.com</t>
  </si>
  <si>
    <t>krandersoncpa@bellsouth.net</t>
  </si>
  <si>
    <t>monty@gibcocpa.com</t>
  </si>
  <si>
    <t>ppearson@pmpcpa.com; lmcmahon@pmpcpa.com</t>
  </si>
  <si>
    <t>steve@wrhuneycuttcpa.com</t>
  </si>
  <si>
    <t>rick.hammer@lowdermilkchurchcpa.com</t>
  </si>
  <si>
    <t>aadams@cbh.com</t>
  </si>
  <si>
    <t>eddie@eddiecarrickcpa.com</t>
  </si>
  <si>
    <t>nlux@rbk-cpa.com</t>
  </si>
  <si>
    <t>keithjoyce@joyceandcompanycpa.com</t>
  </si>
  <si>
    <t>TD-E-mail address to send approved invoices (should be at the audit firm)</t>
  </si>
  <si>
    <t>eclayton@tpsacpas.com</t>
  </si>
  <si>
    <t>sparker@spdouglas.com</t>
  </si>
  <si>
    <t>mpropst@cricpa.com</t>
  </si>
  <si>
    <t>tdagenhart@martinstarnes.com; dwike@martinstarnes.com</t>
  </si>
  <si>
    <t>harold@gibcocpa.com</t>
  </si>
  <si>
    <t>jeaneene@tarborocpa.com</t>
  </si>
  <si>
    <t>lboyette@asw-cpa.com</t>
  </si>
  <si>
    <t>lmcmahon@pmpcpa.com</t>
  </si>
  <si>
    <t>ruthann.campbell@lowdermilkchurchcpa.com</t>
  </si>
  <si>
    <t>mcruz@cbh.com</t>
  </si>
  <si>
    <t>alanthompson@tpsacpas.com</t>
  </si>
  <si>
    <t>TD-Date Auditor signed the TD</t>
  </si>
  <si>
    <t>1/28/2021</t>
  </si>
  <si>
    <t>12/14/2020</t>
  </si>
  <si>
    <t>11/19/2020</t>
  </si>
  <si>
    <t>11/18/2020</t>
  </si>
  <si>
    <t>10/30/2020</t>
  </si>
  <si>
    <t>10/31/2020</t>
  </si>
  <si>
    <t>1/25/2021</t>
  </si>
  <si>
    <t>12/17/2020</t>
  </si>
  <si>
    <t>1/19/2021</t>
  </si>
  <si>
    <t>1/31/2021</t>
  </si>
  <si>
    <t>11/5/2020</t>
  </si>
  <si>
    <t>1/26/2021</t>
  </si>
  <si>
    <t>12/7/2020</t>
  </si>
  <si>
    <t>3/1/2021</t>
  </si>
  <si>
    <t>1/22/2021</t>
  </si>
  <si>
    <t>10/27/2020</t>
  </si>
  <si>
    <t>1/21/2021</t>
  </si>
  <si>
    <t>10/9/2020</t>
  </si>
  <si>
    <t>1/29/2021</t>
  </si>
  <si>
    <t>12/30/2020</t>
  </si>
  <si>
    <t>1/18/2021</t>
  </si>
  <si>
    <t>2/2/2021</t>
  </si>
  <si>
    <t>1/4/2021</t>
  </si>
  <si>
    <t>2/23/2021</t>
  </si>
  <si>
    <t>1/8/2021</t>
  </si>
  <si>
    <t>9/28/2020</t>
  </si>
  <si>
    <t>11/30/2020</t>
  </si>
  <si>
    <t>12/18/2020</t>
  </si>
  <si>
    <t>10/28/2020</t>
  </si>
  <si>
    <t>1/20/2021</t>
  </si>
  <si>
    <t>10/7/2020</t>
  </si>
  <si>
    <t>12/2/2020</t>
  </si>
  <si>
    <t>1/27/2021</t>
  </si>
  <si>
    <t>11/20/2020</t>
  </si>
  <si>
    <t>12/11/2020</t>
  </si>
  <si>
    <t>10/22/2020</t>
  </si>
  <si>
    <t>12/10/2020</t>
  </si>
  <si>
    <t>1/11/2021</t>
  </si>
  <si>
    <t>10/2/2020</t>
  </si>
  <si>
    <t>10/23/2020</t>
  </si>
  <si>
    <t>5/12/2021</t>
  </si>
  <si>
    <t>9/30/2020</t>
  </si>
  <si>
    <t>TD-Audit  Review Process Route?</t>
  </si>
  <si>
    <t>System</t>
  </si>
  <si>
    <t>Staff</t>
  </si>
  <si>
    <t>RUSH</t>
  </si>
  <si>
    <t>TD-Date Data Received in Portal: (MM/DD/YYY)</t>
  </si>
  <si>
    <t>11/2/2020</t>
  </si>
  <si>
    <t>1/30/2021</t>
  </si>
  <si>
    <t>11/6/2020</t>
  </si>
  <si>
    <t>2/5/2021</t>
  </si>
  <si>
    <t>12/4/2020</t>
  </si>
  <si>
    <t>12/9/2020</t>
  </si>
  <si>
    <t>11/17/2020</t>
  </si>
  <si>
    <t>12/8/2020</t>
  </si>
  <si>
    <t>12/16/2020</t>
  </si>
  <si>
    <t>12/3/2020</t>
  </si>
  <si>
    <t>9/15/2020</t>
  </si>
  <si>
    <t>10/29/2020</t>
  </si>
  <si>
    <t>12/15/2020</t>
  </si>
  <si>
    <t>TD-Date TD Placed Review Process</t>
  </si>
  <si>
    <t>11/3/2020</t>
  </si>
  <si>
    <t>11/23/2020</t>
  </si>
  <si>
    <t>2/9/2021</t>
  </si>
  <si>
    <t>11/9/2020</t>
  </si>
  <si>
    <t>3/25/2021</t>
  </si>
  <si>
    <t>2/24/2021</t>
  </si>
  <si>
    <t>6/15/2021</t>
  </si>
  <si>
    <t>6/2/2021</t>
  </si>
  <si>
    <t>2/3/2021</t>
  </si>
  <si>
    <t>4/13/2021</t>
  </si>
  <si>
    <t>1/12/2021</t>
  </si>
  <si>
    <t>12/23/2020</t>
  </si>
  <si>
    <t>TD-Financial Reviewer Name or Initials</t>
  </si>
  <si>
    <t>Joe Hyde</t>
  </si>
  <si>
    <t>MJ Vieweg</t>
  </si>
  <si>
    <t>DN</t>
  </si>
  <si>
    <t>JLB</t>
  </si>
  <si>
    <t>Eric Faust</t>
  </si>
  <si>
    <t>KLH</t>
  </si>
  <si>
    <t>klh</t>
  </si>
  <si>
    <t>Melinda</t>
  </si>
  <si>
    <t>MJ  Vieweg</t>
  </si>
  <si>
    <t>MM</t>
  </si>
  <si>
    <t>Manasa</t>
  </si>
  <si>
    <t>Kendra Boyle</t>
  </si>
  <si>
    <t>TD-Date Financial Review started: (MM/DD/YYYY)</t>
  </si>
  <si>
    <t>2/4/2021</t>
  </si>
  <si>
    <t>11/10/2020</t>
  </si>
  <si>
    <t>2/22/2021</t>
  </si>
  <si>
    <t>2/10/2021</t>
  </si>
  <si>
    <t>2/26/2021</t>
  </si>
  <si>
    <t>11/13/2020</t>
  </si>
  <si>
    <t>1/15/2021</t>
  </si>
  <si>
    <t>11/4/2020</t>
  </si>
  <si>
    <t>6/7/2021</t>
  </si>
  <si>
    <t>1/13/2021</t>
  </si>
  <si>
    <t>5/4/2021</t>
  </si>
  <si>
    <t>9/24/2020</t>
  </si>
  <si>
    <t>TD-Type of Review:</t>
  </si>
  <si>
    <t>TD-Compliance Review was needed (Y/N)</t>
  </si>
  <si>
    <t>N</t>
  </si>
  <si>
    <t>Y</t>
  </si>
  <si>
    <t>n</t>
  </si>
  <si>
    <t>y</t>
  </si>
  <si>
    <t>TD-Final Date Review was completed: (MM/DD/YYYY)</t>
  </si>
  <si>
    <t>2/11/2021</t>
  </si>
  <si>
    <t>10/14/2020</t>
  </si>
  <si>
    <t>4/15/2021</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</si>
  <si>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</si>
  <si>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</si>
  <si>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</si>
  <si>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</si>
  <si>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</si>
  <si>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</si>
  <si>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</si>
  <si>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</si>
  <si>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</si>
  <si>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</si>
  <si>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</si>
  <si>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</si>
  <si>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</si>
  <si>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</si>
  <si>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</si>
  <si>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</si>
  <si>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9/25/2020</t>
  </si>
  <si>
    <t>6/3/2021</t>
  </si>
  <si>
    <t>TD-Date Compliance review completed (MM/DD/YYYY)</t>
  </si>
  <si>
    <t>3/3/2021</t>
  </si>
  <si>
    <t>2/12/2021</t>
  </si>
  <si>
    <t>TD-Number of major programs</t>
  </si>
  <si>
    <t>TD-Compliance reviewer concludes this audit is :</t>
  </si>
  <si>
    <t>Yellow Book</t>
  </si>
  <si>
    <t>Single Audit</t>
  </si>
  <si>
    <t>TD-Manager Reviewer Name or Initials</t>
  </si>
  <si>
    <t>hjn</t>
  </si>
  <si>
    <t>TD-Date of Manager Review (MM/DD/YYYY)</t>
  </si>
  <si>
    <t>5/17/2021</t>
  </si>
  <si>
    <t>4/21/2021</t>
  </si>
  <si>
    <t>TD-Manager signed off in CCH  (Y/N)</t>
  </si>
  <si>
    <t>First name of finance officer or interim finance officer (please enter ôvacantö for first or last name if the position is currently vacant)</t>
  </si>
  <si>
    <t>Chris</t>
  </si>
  <si>
    <t>Crystal</t>
  </si>
  <si>
    <t>Brenda</t>
  </si>
  <si>
    <t>Last name of finance officer or interim finance officer (please enter ôvacantö for first or last name if the position is currently vacant)</t>
  </si>
  <si>
    <t>Tucker</t>
  </si>
  <si>
    <t>permanent</t>
  </si>
  <si>
    <t>1/1/2015</t>
  </si>
  <si>
    <t>1/1/2013</t>
  </si>
  <si>
    <t>7/1/2019</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</si>
  <si>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</si>
  <si>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</si>
  <si>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Interim Finance Director</t>
  </si>
  <si>
    <t>TD-Bond Covenants Met?</t>
  </si>
  <si>
    <t>10/26/2020</t>
  </si>
  <si>
    <t>9/2/2020</t>
  </si>
  <si>
    <t>2/21/2021</t>
  </si>
  <si>
    <t>10/19/2020</t>
  </si>
  <si>
    <t>7/1/2020</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</si>
  <si>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</si>
  <si>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</si>
  <si>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</si>
  <si>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</si>
  <si>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</si>
  <si>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CPA</t>
  </si>
  <si>
    <t>TD-Who is the designated SKE's employer?</t>
  </si>
  <si>
    <t>Town</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</si>
  <si>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</si>
  <si>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</si>
  <si>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</si>
  <si>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</si>
  <si>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</si>
  <si>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</si>
  <si>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</si>
  <si>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</si>
  <si>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</si>
  <si>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</si>
  <si>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</si>
  <si>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</si>
  <si>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</si>
  <si>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</si>
  <si>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</si>
  <si>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</si>
  <si>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</si>
  <si>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</si>
  <si>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</si>
  <si>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</si>
  <si>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</si>
  <si>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</si>
  <si>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</si>
  <si>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</si>
  <si>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</si>
  <si>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</si>
  <si>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</si>
  <si>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</si>
  <si>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</si>
  <si>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</si>
  <si>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17.</t>
  </si>
  <si>
    <t>18.</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</si>
  <si>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</si>
  <si>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</si>
  <si>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19.</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</si>
  <si>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</si>
  <si>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</si>
  <si>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</si>
  <si>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</si>
  <si>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</si>
  <si>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</si>
  <si>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</si>
  <si>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</si>
  <si>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</si>
  <si>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</si>
  <si>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</si>
  <si>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</si>
  <si>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</si>
  <si>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</si>
  <si>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</si>
  <si>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</si>
  <si>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</si>
  <si>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</si>
  <si>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</si>
  <si>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</si>
  <si>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</si>
  <si>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</si>
  <si>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</si>
  <si>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</si>
  <si>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</si>
  <si>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</si>
  <si>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</si>
  <si>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</si>
  <si>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</si>
  <si>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</si>
  <si>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</si>
  <si>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</si>
  <si>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</si>
  <si>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</si>
  <si>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</si>
  <si>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</si>
  <si>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</si>
  <si>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</si>
  <si>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</si>
  <si>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</si>
  <si>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</si>
  <si>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</si>
  <si>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</si>
  <si>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</si>
  <si>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</si>
  <si>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</si>
  <si>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</si>
  <si>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</si>
  <si>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</si>
  <si>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</si>
  <si>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</si>
  <si>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</si>
  <si>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</si>
  <si>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</si>
  <si>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</si>
  <si>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</si>
  <si>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</si>
  <si>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</si>
  <si>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</si>
  <si>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</si>
  <si>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</si>
  <si>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</si>
  <si>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</si>
  <si>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</si>
  <si>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</si>
  <si>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</si>
  <si>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</si>
  <si>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</si>
  <si>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</si>
  <si>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</si>
  <si>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</si>
  <si>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</si>
  <si>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</si>
  <si>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</si>
  <si>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</si>
  <si>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</si>
  <si>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</si>
  <si>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</si>
  <si>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</si>
  <si>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</si>
  <si>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</si>
  <si>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</si>
  <si>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</si>
  <si>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</si>
  <si>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</si>
  <si>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</si>
  <si>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</si>
  <si>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</si>
  <si>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</si>
  <si>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</si>
  <si>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</si>
  <si>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</si>
  <si>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</si>
  <si>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</si>
  <si>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</si>
  <si>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</si>
  <si>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</si>
  <si>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</si>
  <si>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</si>
  <si>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</si>
  <si>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</si>
  <si>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</si>
  <si>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</si>
  <si>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</si>
  <si>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</si>
  <si>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</si>
  <si>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</si>
  <si>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</si>
  <si>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</si>
  <si>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</si>
  <si>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</si>
  <si>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</si>
  <si>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</si>
  <si>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</si>
  <si>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</si>
  <si>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</si>
  <si>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</si>
  <si>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</si>
  <si>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</si>
  <si>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</si>
  <si>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</si>
  <si>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</si>
  <si>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</si>
  <si>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</si>
  <si>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</si>
  <si>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</si>
  <si>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</si>
  <si>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</si>
  <si>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</si>
  <si>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</si>
  <si>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</si>
  <si>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</si>
  <si>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</si>
  <si>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</si>
  <si>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</si>
  <si>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</si>
  <si>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</si>
  <si>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</si>
  <si>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</si>
  <si>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</si>
  <si>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</si>
  <si>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</si>
  <si>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</si>
  <si>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</si>
  <si>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</si>
  <si>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</si>
  <si>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</si>
  <si>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</si>
  <si>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</si>
  <si>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</si>
  <si>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</si>
  <si>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</si>
  <si>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</si>
  <si>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</si>
  <si>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</si>
  <si>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</si>
  <si>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</si>
  <si>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</si>
  <si>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</si>
  <si>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</si>
  <si>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</si>
  <si>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</si>
  <si>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</si>
  <si>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</si>
  <si>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</si>
  <si>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</si>
  <si>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</si>
  <si>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</si>
  <si>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</si>
  <si>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</si>
  <si>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</si>
  <si>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</si>
  <si>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</si>
  <si>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</si>
  <si>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</si>
  <si>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</si>
  <si>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</si>
  <si>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</si>
  <si>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</si>
  <si>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</si>
  <si>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</si>
  <si>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</si>
  <si>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</si>
  <si>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</si>
  <si>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</si>
  <si>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</si>
  <si>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</si>
  <si>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</si>
  <si>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</si>
  <si>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</si>
  <si>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</si>
  <si>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</si>
  <si>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</si>
  <si>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</si>
  <si>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</si>
  <si>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</si>
  <si>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</si>
  <si>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</si>
  <si>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</si>
  <si>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</si>
  <si>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</si>
  <si>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</si>
  <si>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</si>
  <si>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</si>
  <si>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</si>
  <si>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</si>
  <si>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</si>
  <si>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</si>
  <si>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</si>
  <si>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</si>
  <si>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</si>
  <si>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</si>
  <si>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</si>
  <si>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</si>
  <si>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</si>
  <si>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</si>
  <si>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</si>
  <si>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</si>
  <si>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</si>
  <si>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</si>
  <si>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</si>
  <si>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</si>
  <si>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</si>
  <si>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</si>
  <si>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</si>
  <si>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</si>
  <si>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</si>
  <si>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</si>
  <si>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</si>
  <si>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</si>
  <si>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</si>
  <si>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</si>
  <si>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</si>
  <si>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</si>
  <si>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</si>
  <si>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</si>
  <si>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</si>
  <si>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</si>
  <si>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</si>
  <si>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</si>
  <si>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</si>
  <si>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</si>
  <si>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</si>
  <si>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</si>
  <si>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</si>
  <si>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</si>
  <si>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</si>
  <si>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</si>
  <si>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</si>
  <si>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</si>
  <si>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</si>
  <si>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</si>
  <si>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</si>
  <si>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</si>
  <si>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</si>
  <si>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</si>
  <si>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</si>
  <si>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</si>
  <si>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</si>
  <si>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</si>
  <si>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</si>
  <si>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</si>
  <si>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</si>
  <si>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</si>
  <si>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</si>
  <si>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</si>
  <si>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</si>
  <si>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</si>
  <si>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</si>
  <si>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</si>
  <si>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</si>
  <si>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</si>
  <si>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</si>
  <si>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</si>
  <si>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</si>
  <si>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</si>
  <si>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</si>
  <si>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</si>
  <si>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</si>
  <si>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</si>
  <si>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</si>
  <si>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</si>
  <si>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</si>
  <si>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</si>
  <si>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</si>
  <si>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</si>
  <si>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</si>
  <si>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</si>
  <si>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</si>
  <si>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</si>
  <si>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</si>
  <si>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</si>
  <si>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</si>
  <si>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</si>
  <si>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</si>
  <si>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</si>
  <si>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</si>
  <si>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</si>
  <si>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</si>
  <si>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</si>
  <si>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</si>
  <si>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</si>
  <si>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</si>
  <si>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</si>
  <si>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</si>
  <si>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</si>
  <si>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</si>
  <si>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</si>
  <si>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</si>
  <si>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</si>
  <si>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</si>
  <si>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</si>
  <si>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</si>
  <si>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</si>
  <si>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</si>
  <si>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</si>
  <si>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</si>
  <si>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</si>
  <si>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</si>
  <si>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</si>
  <si>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</si>
  <si>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</si>
  <si>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</si>
  <si>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</si>
  <si>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</si>
  <si>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</si>
  <si>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</si>
  <si>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</si>
  <si>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</si>
  <si>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</si>
  <si>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</si>
  <si>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</si>
  <si>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</si>
  <si>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</si>
  <si>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</si>
  <si>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</si>
  <si>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</si>
  <si>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</si>
  <si>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</si>
  <si>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</si>
  <si>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</si>
  <si>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</si>
  <si>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</si>
  <si>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</si>
  <si>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t>This indicator shows if there were electric transfers in in violation of G.S. 159B-39 or in violation of the unit's transfer policy.</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</si>
  <si>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</si>
  <si>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</si>
  <si>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</si>
  <si>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</si>
  <si>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</si>
  <si>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</si>
  <si>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</si>
  <si>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</si>
  <si>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</si>
  <si>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</si>
  <si>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</si>
  <si>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</si>
  <si>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
</t>
    </r>
  </si>
  <si>
    <t>test data</t>
  </si>
  <si>
    <t>Amount expended for Powell Bill expenditures in the General Fund</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</si>
  <si>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</si>
  <si>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</si>
  <si>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</si>
  <si>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</si>
  <si>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</si>
  <si>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</si>
  <si>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</si>
  <si>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</si>
  <si>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</si>
  <si>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</si>
  <si>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</si>
  <si>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</si>
  <si>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</si>
  <si>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</si>
  <si>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</si>
  <si>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Data Collection</t>
  </si>
  <si>
    <t>Unit Number</t>
  </si>
  <si>
    <t>Electric Fund  Transfer Policy</t>
  </si>
  <si>
    <t>Electric Fund Transfer worksheet</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</si>
  <si>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</si>
  <si>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</si>
  <si>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</si>
  <si>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</si>
  <si>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</si>
  <si>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</si>
  <si>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</si>
  <si>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</si>
  <si>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</si>
  <si>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</si>
  <si>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</si>
  <si>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</si>
  <si>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</si>
  <si>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</si>
  <si>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</si>
  <si>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</si>
  <si>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</si>
  <si>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</si>
  <si>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</si>
  <si>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</si>
  <si>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</si>
  <si>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</si>
  <si>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</si>
  <si>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</si>
  <si>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20.</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</si>
  <si>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</si>
  <si>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</si>
  <si>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</si>
  <si>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</si>
  <si>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</si>
  <si>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</si>
  <si>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</si>
  <si>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t>
    </r>
  </si>
  <si>
    <t>15.</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</si>
  <si>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</si>
  <si>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</si>
  <si>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</si>
  <si>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J44 to the right and in your FPIC Response.</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</si>
  <si>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</si>
  <si>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</si>
  <si>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</si>
  <si>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</si>
  <si>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</si>
  <si>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Alamance, Alexander, Ashe,Brunswick, Burke, Camden, Caswell, Catawba, Craven, Gaston, Graham, Henderson, Hyde, Iredell, Lee, Lincoln, Macon, McDowell, Mecklenburg, Moore, Northampton, Randolph, Rowan, Rutherford, Wilkes, Yadkin</t>
  </si>
  <si>
    <t>TD Info Completed by Auditor : CCH acct # 973</t>
  </si>
  <si>
    <t>Are the American Rescue Plan Act (ARPA) of 2021-Coronavrius State &amp; Local Fiscal Recovery Funds on target to be committed by December 31, 2024? (Yes or No or N/A if unit did not receive funds)</t>
  </si>
  <si>
    <t>Are the American Rescue Plan Act (ARPA) of 2021-Coronavrius State &amp; Local Fiscal Recovery Funds on target to be completely expended by December 31, 2026? (Yes or No or N/A if unit did not receive funds)</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</si>
  <si>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</si>
  <si>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Review Summary and FPIC FBA%</t>
  </si>
  <si>
    <t>Please do not enter prior's years beginning balance as an adjustment in column F to balance.  Column F is only for year 2021-2022 adjustments.</t>
  </si>
  <si>
    <t>If unit is an employer participant in one of the State Cost Sharing Plans rows 185 - 187 should be blank.  Unless they have an additional single employer plan.</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</si>
  <si>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</si>
  <si>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</si>
  <si>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</si>
  <si>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</si>
  <si>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</si>
  <si>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</si>
  <si>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</si>
  <si>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</si>
  <si>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Instructions for Audits with a Fiscal Year Ending Earlier than June 30, 2022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</si>
  <si>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</si>
  <si>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</si>
  <si>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If the 2022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</si>
  <si>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r>
      <t xml:space="preserve">If you are performing an audit for a year earlier than June 30, 2022, please email </t>
    </r>
    <r>
      <rPr>
        <b/>
        <sz val="12"/>
        <color theme="1"/>
        <rFont val="Cambria"/>
        <family val="1"/>
      </rPr>
      <t>LGCAudit@nctreasurer.com</t>
    </r>
    <r>
      <rPr>
        <sz val="12"/>
        <color theme="1"/>
        <rFont val="Cambria"/>
        <family val="1"/>
      </rPr>
      <t>, as you will need to use the appropriate transmittal and data input document for that time period.</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</si>
  <si>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</si>
  <si>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</si>
  <si>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</si>
  <si>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</si>
  <si>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</si>
  <si>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</si>
  <si>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</si>
  <si>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</si>
  <si>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</si>
  <si>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</si>
  <si>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</si>
  <si>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</si>
  <si>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</si>
  <si>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</si>
  <si>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</si>
  <si>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</si>
  <si>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</si>
  <si>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</si>
  <si>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</si>
  <si>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</si>
  <si>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</si>
  <si>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</si>
  <si>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</si>
  <si>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</si>
  <si>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</si>
  <si>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</si>
  <si>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</si>
  <si>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</si>
  <si>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</si>
  <si>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</si>
  <si>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</si>
  <si>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</si>
  <si>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</si>
  <si>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</si>
  <si>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=506+536+647--11-4-6-5</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</si>
  <si>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</si>
  <si>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</si>
  <si>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</si>
  <si>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</si>
  <si>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</si>
  <si>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</si>
  <si>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</si>
  <si>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</si>
  <si>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Single Audit Only - Coronavirus State and Local Recovery Funds expenditures (21.027)</t>
  </si>
  <si>
    <t>Single Audit Only - Opioid Settlement Funds</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</si>
  <si>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</si>
  <si>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</si>
  <si>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</si>
  <si>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</si>
  <si>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</si>
  <si>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Audit Year: 2021</t>
  </si>
  <si>
    <t>5/24/2022</t>
  </si>
  <si>
    <t>6/21/2022</t>
  </si>
  <si>
    <t>GF FBA% of Exp w/o Powell Bill Formula: (506+536-4-5-6-11+647)/(532+20+509-533-508)</t>
  </si>
  <si>
    <t xml:space="preserve"> Did the unit have a board-appointed finance officer the entire fiscal year (Yes or No)</t>
  </si>
  <si>
    <t>Mark to Market unrealized losses in the General Fund</t>
  </si>
  <si>
    <t>Mark to Market unrealized losses in the Water and Sewer Fund</t>
  </si>
  <si>
    <t xml:space="preserve"> Did the unit have a board-appointed finance officer the entire fiscal year? (Yes or No)</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</si>
  <si>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</si>
  <si>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</si>
  <si>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</si>
  <si>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</si>
  <si>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</si>
  <si>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</si>
  <si>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</si>
  <si>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</si>
  <si>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</si>
  <si>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</si>
  <si>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</si>
  <si>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</si>
  <si>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</si>
  <si>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</si>
  <si>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</si>
  <si>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Scott</t>
  </si>
  <si>
    <t>Allison</t>
  </si>
  <si>
    <t>Lieke</t>
  </si>
  <si>
    <t>Trina</t>
  </si>
  <si>
    <t>TRACY</t>
  </si>
  <si>
    <t>Sharon</t>
  </si>
  <si>
    <t>Queen</t>
  </si>
  <si>
    <t>Rick</t>
  </si>
  <si>
    <t>Carolyn</t>
  </si>
  <si>
    <t>Doreen</t>
  </si>
  <si>
    <t>Irving</t>
  </si>
  <si>
    <t>Leigh</t>
  </si>
  <si>
    <t>Sonya</t>
  </si>
  <si>
    <t>Marlene</t>
  </si>
  <si>
    <t>Abdul</t>
  </si>
  <si>
    <t>Stacy</t>
  </si>
  <si>
    <t>John</t>
  </si>
  <si>
    <t>Annette</t>
  </si>
  <si>
    <t>Ted</t>
  </si>
  <si>
    <t>EVELYN</t>
  </si>
  <si>
    <t>Amie</t>
  </si>
  <si>
    <t>Jessica</t>
  </si>
  <si>
    <t>Marilyn</t>
  </si>
  <si>
    <t>Julie</t>
  </si>
  <si>
    <t>Nathan</t>
  </si>
  <si>
    <t>Claudia</t>
  </si>
  <si>
    <t>Beth</t>
  </si>
  <si>
    <t>Nancy</t>
  </si>
  <si>
    <t>Christine</t>
  </si>
  <si>
    <t>KATHRYN</t>
  </si>
  <si>
    <t>Shinita</t>
  </si>
  <si>
    <t>Rhonda</t>
  </si>
  <si>
    <t>Helga</t>
  </si>
  <si>
    <t>Patricia</t>
  </si>
  <si>
    <t>CAROL</t>
  </si>
  <si>
    <t>Isaac</t>
  </si>
  <si>
    <t>Gregory</t>
  </si>
  <si>
    <t>Oma</t>
  </si>
  <si>
    <t>Tess</t>
  </si>
  <si>
    <t>Bonnie</t>
  </si>
  <si>
    <t>Melanie</t>
  </si>
  <si>
    <t>Dolores</t>
  </si>
  <si>
    <t>Cathy</t>
  </si>
  <si>
    <t>Michele</t>
  </si>
  <si>
    <t>Bradsher</t>
  </si>
  <si>
    <t>Postell</t>
  </si>
  <si>
    <t>Janssen</t>
  </si>
  <si>
    <t>Young</t>
  </si>
  <si>
    <t>Plowman</t>
  </si>
  <si>
    <t>SHEARIN</t>
  </si>
  <si>
    <t>McFarland</t>
  </si>
  <si>
    <t>Pearson</t>
  </si>
  <si>
    <t>Justice</t>
  </si>
  <si>
    <t>Capps</t>
  </si>
  <si>
    <t>Putney</t>
  </si>
  <si>
    <t>Van Slyke, Jr.</t>
  </si>
  <si>
    <t>Etheridge</t>
  </si>
  <si>
    <t>Lambeth</t>
  </si>
  <si>
    <t>Baloch</t>
  </si>
  <si>
    <t>Stevens</t>
  </si>
  <si>
    <t>Chesson</t>
  </si>
  <si>
    <t>Bauer</t>
  </si>
  <si>
    <t>Filli</t>
  </si>
  <si>
    <t>HUMERKHOUSE</t>
  </si>
  <si>
    <t>Gilley</t>
  </si>
  <si>
    <t>Hanaway</t>
  </si>
  <si>
    <t>Bargsley</t>
  </si>
  <si>
    <t>Outling</t>
  </si>
  <si>
    <t>Walters</t>
  </si>
  <si>
    <t>Furches</t>
  </si>
  <si>
    <t>Osteen</t>
  </si>
  <si>
    <t>Youngs</t>
  </si>
  <si>
    <t>Bray</t>
  </si>
  <si>
    <t>Kelly</t>
  </si>
  <si>
    <t>Clontz</t>
  </si>
  <si>
    <t>dempsey</t>
  </si>
  <si>
    <t>Bass</t>
  </si>
  <si>
    <t>BAKER</t>
  </si>
  <si>
    <t>Wrenwick</t>
  </si>
  <si>
    <t>Sommer</t>
  </si>
  <si>
    <t>Sappington</t>
  </si>
  <si>
    <t>Jones</t>
  </si>
  <si>
    <t>FERGERSON</t>
  </si>
  <si>
    <t>Norris, Jr.</t>
  </si>
  <si>
    <t>Beam</t>
  </si>
  <si>
    <t>Ellsworth</t>
  </si>
  <si>
    <t>Payne</t>
  </si>
  <si>
    <t>Siler</t>
  </si>
  <si>
    <t>Lockamy</t>
  </si>
  <si>
    <t>Brubaker-Speis</t>
  </si>
  <si>
    <t>Swain</t>
  </si>
  <si>
    <t>Trexler</t>
  </si>
  <si>
    <t>Choate</t>
  </si>
  <si>
    <t>Hutchinson</t>
  </si>
  <si>
    <t>Swafford</t>
  </si>
  <si>
    <t>Collins</t>
  </si>
  <si>
    <t>6/16/2014</t>
  </si>
  <si>
    <t>12/10/2018</t>
  </si>
  <si>
    <t>4/17/2019</t>
  </si>
  <si>
    <t>6/6/2012</t>
  </si>
  <si>
    <t>12/19/2019</t>
  </si>
  <si>
    <t>5/11/2015</t>
  </si>
  <si>
    <t>4/25/2016</t>
  </si>
  <si>
    <t>4/16/2012</t>
  </si>
  <si>
    <t>1/14/2020</t>
  </si>
  <si>
    <t>3/1/2017</t>
  </si>
  <si>
    <t>4/15/2002</t>
  </si>
  <si>
    <t>9/6/2013</t>
  </si>
  <si>
    <t>12/2/2018</t>
  </si>
  <si>
    <t>9/1/2021</t>
  </si>
  <si>
    <t>2/1/2019</t>
  </si>
  <si>
    <t>9/16/2008</t>
  </si>
  <si>
    <t>11/1/1995</t>
  </si>
  <si>
    <t>5/18/2021</t>
  </si>
  <si>
    <t>1/1/1920</t>
  </si>
  <si>
    <t>1/2/2019</t>
  </si>
  <si>
    <t>5/4/2020</t>
  </si>
  <si>
    <t>3/1/2018</t>
  </si>
  <si>
    <t>11/1/2004</t>
  </si>
  <si>
    <t>12/31/2014</t>
  </si>
  <si>
    <t>12/6/2005</t>
  </si>
  <si>
    <t>11/26/2021</t>
  </si>
  <si>
    <t>Scott Edwards</t>
  </si>
  <si>
    <t>Allison E. Bradsher</t>
  </si>
  <si>
    <t>Crystal Postell</t>
  </si>
  <si>
    <t>Lieke Janssen</t>
  </si>
  <si>
    <t>Lisa Young</t>
  </si>
  <si>
    <t>Trina Plowman</t>
  </si>
  <si>
    <t>TRACY SHEARIN</t>
  </si>
  <si>
    <t>Sharon McFarland</t>
  </si>
  <si>
    <t>Chris Phillips</t>
  </si>
  <si>
    <t>Dr Queen Pearson</t>
  </si>
  <si>
    <t>Rick Justice</t>
  </si>
  <si>
    <t>Carolyn Capps</t>
  </si>
  <si>
    <t>Doreen Putney</t>
  </si>
  <si>
    <t>Irving J. Van Slyke, Jr.</t>
  </si>
  <si>
    <t>Leigh D. Etheridge</t>
  </si>
  <si>
    <t>Sonya Webster</t>
  </si>
  <si>
    <t>Jennifer Lambeth</t>
  </si>
  <si>
    <t>Marlene Dunn</t>
  </si>
  <si>
    <t>Abdul Baloch</t>
  </si>
  <si>
    <t>Amy Stevens</t>
  </si>
  <si>
    <t>Stacy Chesson</t>
  </si>
  <si>
    <t>John Bauer</t>
  </si>
  <si>
    <t>Annette Jackson</t>
  </si>
  <si>
    <t>Ted Filli</t>
  </si>
  <si>
    <t>EVELYN HUMERICKHOUSE</t>
  </si>
  <si>
    <t>Wade Gilley</t>
  </si>
  <si>
    <t>Amie Hanaway</t>
  </si>
  <si>
    <t>Jessica Bargsley</t>
  </si>
  <si>
    <t>Sonya Outling</t>
  </si>
  <si>
    <t>Marilyn Walters</t>
  </si>
  <si>
    <t>S. Wade Furches</t>
  </si>
  <si>
    <t>Julie Osteen</t>
  </si>
  <si>
    <t>Nathan Youngs</t>
  </si>
  <si>
    <t>Claudia Bray</t>
  </si>
  <si>
    <t>Beth Kelly</t>
  </si>
  <si>
    <t>Brenda Wilson</t>
  </si>
  <si>
    <t>Karen Clontz</t>
  </si>
  <si>
    <t>Nancy Dempsey</t>
  </si>
  <si>
    <t>Christine Bass</t>
  </si>
  <si>
    <t>KATHRYN BAKER</t>
  </si>
  <si>
    <t>Shinita Wrenwick</t>
  </si>
  <si>
    <t>Rhonda Sommer</t>
  </si>
  <si>
    <t>Helga Sappington</t>
  </si>
  <si>
    <t>Patricia Jones</t>
  </si>
  <si>
    <t>CAROL FERGERSON</t>
  </si>
  <si>
    <t>Isaac Norris, Jr.</t>
  </si>
  <si>
    <t>Beth Beam</t>
  </si>
  <si>
    <t>Susan Ellsworth</t>
  </si>
  <si>
    <t>Rhonda Payne</t>
  </si>
  <si>
    <t>Gregory Siler</t>
  </si>
  <si>
    <t>Oma Lockamy</t>
  </si>
  <si>
    <t>Tess Brubaker-Speis</t>
  </si>
  <si>
    <t>Bonnie Swain</t>
  </si>
  <si>
    <t>Melanie Trexler</t>
  </si>
  <si>
    <t>Peggy Choate</t>
  </si>
  <si>
    <t>Dolores Faison</t>
  </si>
  <si>
    <t>Christie Hutchinson</t>
  </si>
  <si>
    <t>Cathy Swafford</t>
  </si>
  <si>
    <t>Michele Collins</t>
  </si>
  <si>
    <t>Crystal Young</t>
  </si>
  <si>
    <t>Finace Officer</t>
  </si>
  <si>
    <t>Clerk</t>
  </si>
  <si>
    <t>Clerk / Finance Officer</t>
  </si>
  <si>
    <t>Financial Services Director</t>
  </si>
  <si>
    <t>Town Clerk and Finance Officer</t>
  </si>
  <si>
    <t>VillageClerk/Finance Officer</t>
  </si>
  <si>
    <t>Interim Finance Officer</t>
  </si>
  <si>
    <t>11/12/2021</t>
  </si>
  <si>
    <t>1/14/2022</t>
  </si>
  <si>
    <t>9/16/2021</t>
  </si>
  <si>
    <t>12/10/2021</t>
  </si>
  <si>
    <t>8/26/2021</t>
  </si>
  <si>
    <t>5/11/2022</t>
  </si>
  <si>
    <t>10/22/2021</t>
  </si>
  <si>
    <t>8/18/2021</t>
  </si>
  <si>
    <t>12/17/2021</t>
  </si>
  <si>
    <t>11/3/2021</t>
  </si>
  <si>
    <t>3/15/2022</t>
  </si>
  <si>
    <t>2/18/2022</t>
  </si>
  <si>
    <t>10/14/2021</t>
  </si>
  <si>
    <t>8/24/2021</t>
  </si>
  <si>
    <t>11/24/2021</t>
  </si>
  <si>
    <t>9/2/2021</t>
  </si>
  <si>
    <t>2/11/2022</t>
  </si>
  <si>
    <t>9/29/2021</t>
  </si>
  <si>
    <t>7/22/2022</t>
  </si>
  <si>
    <t>3/10/2022</t>
  </si>
  <si>
    <t>910-875-8165</t>
  </si>
  <si>
    <t>919-996-3215</t>
  </si>
  <si>
    <t>336-495-7507</t>
  </si>
  <si>
    <t>704-824-3461</t>
  </si>
  <si>
    <t>910-734-2701</t>
  </si>
  <si>
    <t>704-485-2002</t>
  </si>
  <si>
    <t>252-443-1239</t>
  </si>
  <si>
    <t>910-843-5241</t>
  </si>
  <si>
    <t>336-349-1055</t>
  </si>
  <si>
    <t>910-743-1040</t>
  </si>
  <si>
    <t>828-396-8400</t>
  </si>
  <si>
    <t>704-463-1308</t>
  </si>
  <si>
    <t>910-324-3301</t>
  </si>
  <si>
    <t>252-638-3870 ext.204</t>
  </si>
  <si>
    <t>252-533-2871</t>
  </si>
  <si>
    <t>828-479-3250</t>
  </si>
  <si>
    <t>910-895-9088</t>
  </si>
  <si>
    <t>704-279-2180</t>
  </si>
  <si>
    <t>252-972-1334</t>
  </si>
  <si>
    <t>919-556-3506</t>
  </si>
  <si>
    <t>252-793-5527</t>
  </si>
  <si>
    <t>910-289-3159</t>
  </si>
  <si>
    <t>910-525-4121</t>
  </si>
  <si>
    <t>828-884-6859</t>
  </si>
  <si>
    <t>910-422-3333</t>
  </si>
  <si>
    <t>252-344-7791</t>
  </si>
  <si>
    <t>336-969-6856</t>
  </si>
  <si>
    <t>828-287-7943</t>
  </si>
  <si>
    <t>828-874-0333</t>
  </si>
  <si>
    <t>828-429-4513</t>
  </si>
  <si>
    <t>910-525-5610</t>
  </si>
  <si>
    <t>704-638-5302</t>
  </si>
  <si>
    <t>828-749-2581</t>
  </si>
  <si>
    <t>910-655-3153</t>
  </si>
  <si>
    <t>910-655-9877</t>
  </si>
  <si>
    <t>919-777-1106</t>
  </si>
  <si>
    <t>252-238-3487</t>
  </si>
  <si>
    <t>828-396-7903</t>
  </si>
  <si>
    <t>252-826-3152</t>
  </si>
  <si>
    <t>252-589-5061</t>
  </si>
  <si>
    <t>336-873-7307</t>
  </si>
  <si>
    <t>336-449-1132</t>
  </si>
  <si>
    <t>919-965-9841</t>
  </si>
  <si>
    <t>828-963-5343</t>
  </si>
  <si>
    <t>252-569-5241</t>
  </si>
  <si>
    <t>252-585-0411</t>
  </si>
  <si>
    <t>910-754-4032</t>
  </si>
  <si>
    <t>704-669-6612</t>
  </si>
  <si>
    <t>252-757-1430</t>
  </si>
  <si>
    <t>252-292-5647</t>
  </si>
  <si>
    <t>919-934-2116</t>
  </si>
  <si>
    <t>252-747-3414</t>
  </si>
  <si>
    <t>910-690-1988</t>
  </si>
  <si>
    <t>252-261-2394</t>
  </si>
  <si>
    <t>910-457-7906</t>
  </si>
  <si>
    <t>336-372-4257</t>
  </si>
  <si>
    <t>252-823-6931</t>
  </si>
  <si>
    <t>704-633-2231</t>
  </si>
  <si>
    <t>828-286-3466</t>
  </si>
  <si>
    <t>252-478-5186</t>
  </si>
  <si>
    <t>828-765-3000</t>
  </si>
  <si>
    <t>sedwards@raefordnc.org</t>
  </si>
  <si>
    <t>Allison.Bradsher@raleighnc.gov</t>
  </si>
  <si>
    <t>cpostell@cityofrandleman.com</t>
  </si>
  <si>
    <t>ljanssen@townofranlo.org</t>
  </si>
  <si>
    <t>townofraynhamnc@yahoo.com</t>
  </si>
  <si>
    <t>aloma@townofredcross.com</t>
  </si>
  <si>
    <t>redoak@embarqmail.com</t>
  </si>
  <si>
    <t>financedirector@redsprings.org</t>
  </si>
  <si>
    <t>cphillips@ci.reidsville.nc.us</t>
  </si>
  <si>
    <t>rqepq@yahoo.com</t>
  </si>
  <si>
    <t>townofrhodhissnc@gmail.com</t>
  </si>
  <si>
    <t>richfieldnc@aol.com</t>
  </si>
  <si>
    <t>townclerk@richlandsnc.gov</t>
  </si>
  <si>
    <t>finance@riverbendnc.org</t>
  </si>
  <si>
    <t>letheridge@roanokerapidsnc.com</t>
  </si>
  <si>
    <t>s.webster@townofrobbinsville.com</t>
  </si>
  <si>
    <t>jennifer@gorockingham.com</t>
  </si>
  <si>
    <t>clerk@rockwellnc.gov</t>
  </si>
  <si>
    <t>abdul.baloch@rockymountnc.gov</t>
  </si>
  <si>
    <t>amy.stevens@rolesville.nc.gov</t>
  </si>
  <si>
    <t>townofroper@centurylink.net</t>
  </si>
  <si>
    <t>reosehill.administrator@embarqmail.com</t>
  </si>
  <si>
    <t>annette.jackson@roseboronc.com</t>
  </si>
  <si>
    <t>rosmantown@comporium.net</t>
  </si>
  <si>
    <t>tfilli@townofrowland.com</t>
  </si>
  <si>
    <t>TOWNOFROXOBEL@CENTURYLINK.NET</t>
  </si>
  <si>
    <t>financedirector@ruralhall.com</t>
  </si>
  <si>
    <t>ahanaway@townofruthnc.gov</t>
  </si>
  <si>
    <t>townclerk@rutherfordcollege.nc.us</t>
  </si>
  <si>
    <t>soutling@rutherfordton.net</t>
  </si>
  <si>
    <t>tos@intrstar.net</t>
  </si>
  <si>
    <t>wfurc@salisburync.gov</t>
  </si>
  <si>
    <t>saludafinance@cityofsaludanc.com</t>
  </si>
  <si>
    <t>townofsandycreek1988@outlook.com</t>
  </si>
  <si>
    <t>Sandy_Town@bellsouth.net</t>
  </si>
  <si>
    <t>beth.kelly@sanfordnc.net</t>
  </si>
  <si>
    <t>saratoga@saratoganc.org</t>
  </si>
  <si>
    <t>kclontz@townofsawmills.com</t>
  </si>
  <si>
    <t>ndempsey@townofscotlandneck.com</t>
  </si>
  <si>
    <t>stownhall@mchsi.com</t>
  </si>
  <si>
    <t>townofseagrove@centurylink.net</t>
  </si>
  <si>
    <t>sswren102@gmail.com</t>
  </si>
  <si>
    <t>rsommer@selma-nc.com</t>
  </si>
  <si>
    <t>townfinance@sevendevils.net</t>
  </si>
  <si>
    <t>townof7springs@gmail.com</t>
  </si>
  <si>
    <t>SEVERNNC@3RDDOOR.COM</t>
  </si>
  <si>
    <t>inorris@townofshallotte.org</t>
  </si>
  <si>
    <t>beth.beam@cityofshelby.com</t>
  </si>
  <si>
    <t>finance@villageofsimpsonnc.com</t>
  </si>
  <si>
    <t>rpayne@townofsimsnc.com</t>
  </si>
  <si>
    <t>greg.siler@smithfield-nc.com</t>
  </si>
  <si>
    <t>financeofficer@snowhillnc.om</t>
  </si>
  <si>
    <t>Tspeis@southernpines.net</t>
  </si>
  <si>
    <t>bswain@southernshores-nc.gov</t>
  </si>
  <si>
    <t>mtrexler@cityofsouthport.com</t>
  </si>
  <si>
    <t>pchoate@townofsparta.org</t>
  </si>
  <si>
    <t>djfaison1985@gmail.com</t>
  </si>
  <si>
    <t>apclerk@townofspencer.com</t>
  </si>
  <si>
    <t>cswafford@spindalenc.net</t>
  </si>
  <si>
    <t>m.collins@springhope.net</t>
  </si>
  <si>
    <t>finance@sprucepine-nc.gov</t>
  </si>
  <si>
    <t>12/25/2021</t>
  </si>
  <si>
    <t>1/28/2022</t>
  </si>
  <si>
    <t>8/10/2021</t>
  </si>
  <si>
    <t>11/18/2021</t>
  </si>
  <si>
    <t>8/31/2021</t>
  </si>
  <si>
    <t>4/12/2022</t>
  </si>
  <si>
    <t>9/14/2021</t>
  </si>
  <si>
    <t>12/19/2021</t>
  </si>
  <si>
    <t>10/5/2021</t>
  </si>
  <si>
    <t>8/2/2022</t>
  </si>
  <si>
    <t>8/31/2022</t>
  </si>
  <si>
    <t>4/4/2022</t>
  </si>
  <si>
    <t>allison.bradsher@raleighnc.gov</t>
  </si>
  <si>
    <t>wjohnson@cityofrandleman.com</t>
  </si>
  <si>
    <t>dajaarnette@yahoo.com</t>
  </si>
  <si>
    <t>REOAK@EMBARQMAIL.COM</t>
  </si>
  <si>
    <t>rennertnorthcarolina@gmail.com</t>
  </si>
  <si>
    <t>richsquaretown@yahoo.com</t>
  </si>
  <si>
    <t>manager@townofrobbins.com</t>
  </si>
  <si>
    <t>amy.staton@rockymountnc.gov</t>
  </si>
  <si>
    <t>rosehill.administrator@embarqmail.com</t>
  </si>
  <si>
    <t>fayec@townofrowland.com</t>
  </si>
  <si>
    <t>dcraig@cityofroxboro.com</t>
  </si>
  <si>
    <t>townofroxobel@centurylink.net</t>
  </si>
  <si>
    <t>manager@ruralhall.com</t>
  </si>
  <si>
    <t>ahanaway@bellsouth.net</t>
  </si>
  <si>
    <t>townclert@rutherfordcollegenc.us</t>
  </si>
  <si>
    <t>seagrovetownclerk@centurylink.net</t>
  </si>
  <si>
    <t>sswren1022@gmail.com</t>
  </si>
  <si>
    <t>severnnc@3rddoor.com</t>
  </si>
  <si>
    <t>mwiecek@sharpsburgnc.com</t>
  </si>
  <si>
    <t>Tstroupe@silercity.org</t>
  </si>
  <si>
    <t>vosfinance@suddenlinkmail.com</t>
  </si>
  <si>
    <t>greg.siler@smithfield-nc.gov</t>
  </si>
  <si>
    <t>financeofficer@snowhillnc.com</t>
  </si>
  <si>
    <t>bswain@southernshores-mc.gov</t>
  </si>
  <si>
    <t>DJFAISON1985@GMAIL.COM</t>
  </si>
  <si>
    <t>townmanger@townofspencer.com</t>
  </si>
  <si>
    <t>swullenwaber@townofspringlake.com</t>
  </si>
  <si>
    <t>Bernard Robinson &amp; Company LLP</t>
  </si>
  <si>
    <t>FLOWERS &amp; STANLEY, LLP</t>
  </si>
  <si>
    <t>S. Eric Bowman, PA</t>
  </si>
  <si>
    <t>Williams Scarborough Gray, LLP</t>
  </si>
  <si>
    <t>Gregory T. Redman CPA</t>
  </si>
  <si>
    <t>Andrew Harris CPA PLLC</t>
  </si>
  <si>
    <t>Carland &amp; Andersen, Inc.</t>
  </si>
  <si>
    <t>S Preston Douglas &amp; Associates, LLP</t>
  </si>
  <si>
    <t>Johnson, McLean &amp; Company</t>
  </si>
  <si>
    <t>Lowdermilk Church &amp; Co., L.L.P.</t>
  </si>
  <si>
    <t>Elliott Davis, PLLC</t>
  </si>
  <si>
    <t>Carter, P.C.</t>
  </si>
  <si>
    <t>Joyce and Company, CPA</t>
  </si>
  <si>
    <t>Johnson, McLean &amp; Co.</t>
  </si>
  <si>
    <t>Mauldin &amp; Jenkins, PLLC</t>
  </si>
  <si>
    <t>S. GILLESPIE, PA</t>
  </si>
  <si>
    <t>Dixon Hughes Goodman LLP</t>
  </si>
  <si>
    <t>Thompson, Price, Scott, Adams &amp; Co, P.A.</t>
  </si>
  <si>
    <t>Dowdy &amp; Osborne LLP</t>
  </si>
  <si>
    <t>Gould Killian CPA Group PA</t>
  </si>
  <si>
    <t>May and Place, PA</t>
  </si>
  <si>
    <t>COMBS, TENNANT &amp; CARPENTER, P.C.</t>
  </si>
  <si>
    <t>Scott Duda</t>
  </si>
  <si>
    <t>Ben Ripple</t>
  </si>
  <si>
    <t>Stephen Parker, CPA</t>
  </si>
  <si>
    <t>MICHAEL L. STANLEY</t>
  </si>
  <si>
    <t>Daniel Gougherty</t>
  </si>
  <si>
    <t>S. Eric Bowman</t>
  </si>
  <si>
    <t>Madonna Stafford, CPA</t>
  </si>
  <si>
    <t>Paul V Urban</t>
  </si>
  <si>
    <t>Andrew Harris CPA</t>
  </si>
  <si>
    <t>Terry Andersen</t>
  </si>
  <si>
    <t>John Masters</t>
  </si>
  <si>
    <t>R. Don Johnson, Jr.</t>
  </si>
  <si>
    <t>Phillip E. Church</t>
  </si>
  <si>
    <t>Thomas J. McNeish</t>
  </si>
  <si>
    <t>Levonia Reese</t>
  </si>
  <si>
    <t>D. Keith Joyce, CPA</t>
  </si>
  <si>
    <t>STEVEN B. HACKETT, CPA</t>
  </si>
  <si>
    <t>Timothy M. Lyons</t>
  </si>
  <si>
    <t>SHARON GILLESPIE</t>
  </si>
  <si>
    <t>John Frank</t>
  </si>
  <si>
    <t>Teresa Osborne</t>
  </si>
  <si>
    <t>CHARLES R. FLOWERS, JR.</t>
  </si>
  <si>
    <t>Dan Mullinix</t>
  </si>
  <si>
    <t>Scott H. May</t>
  </si>
  <si>
    <t>Douglas Tennant</t>
  </si>
  <si>
    <t>sduda@cbh.com</t>
  </si>
  <si>
    <t>bripple@brccpa.com</t>
  </si>
  <si>
    <t>MIKE@TARBOROCPA.COM</t>
  </si>
  <si>
    <t>sericbowmanpa@bellsouth.net</t>
  </si>
  <si>
    <t>mstafford@cricpa.com</t>
  </si>
  <si>
    <t>purban@wsgcpa.com</t>
  </si>
  <si>
    <t>ppearson@pmpcpa.com</t>
  </si>
  <si>
    <t>andrew@andrewharriscpa.com</t>
  </si>
  <si>
    <t>terry@carlandcpa.com</t>
  </si>
  <si>
    <t>hkelly@johnsonmclean.com</t>
  </si>
  <si>
    <t>serina.hinson@lowdermilkchurchcpa.com</t>
  </si>
  <si>
    <t>tom.mcneish@elliottdavis.com</t>
  </si>
  <si>
    <t>levonia.reese@carter-cpa.com</t>
  </si>
  <si>
    <t>Tlyons@mjcpa.com</t>
  </si>
  <si>
    <t>sharon_gillespie@bellsouth.net</t>
  </si>
  <si>
    <t>John.Frank@dhg.com</t>
  </si>
  <si>
    <t>osborne@dowdyosbornecpa.com</t>
  </si>
  <si>
    <t>CHARLES@TARBOROCPA.COM</t>
  </si>
  <si>
    <t>dmullinix@gk-cpa.com</t>
  </si>
  <si>
    <t>scott@mayandplace.com</t>
  </si>
  <si>
    <t>emily@ctccpa.com</t>
  </si>
  <si>
    <t>AMANDA@TARBOROCPA.COM</t>
  </si>
  <si>
    <t>mkanemotocruz@cbh.com</t>
  </si>
  <si>
    <t>katrel.clack@elliottdavis.com</t>
  </si>
  <si>
    <t>stephanie.harris@carter-cpa.com</t>
  </si>
  <si>
    <t>susanchandler@joyceandcompanycpa.com</t>
  </si>
  <si>
    <t>gracegrif@hotmail.com</t>
  </si>
  <si>
    <t>ashley.cheeks@dhg.com</t>
  </si>
  <si>
    <t>Christiea.Green@dhg.com</t>
  </si>
  <si>
    <t>2/28/2021</t>
  </si>
  <si>
    <t>11/24/2020</t>
  </si>
  <si>
    <t>10/16/2020</t>
  </si>
  <si>
    <t>9/10/2020</t>
  </si>
  <si>
    <t>3/30/2021</t>
  </si>
  <si>
    <t>12/12/2020</t>
  </si>
  <si>
    <t>2/19/2021</t>
  </si>
  <si>
    <t>12/1/2020</t>
  </si>
  <si>
    <t>8/24/2020</t>
  </si>
  <si>
    <t>1/23/2021</t>
  </si>
  <si>
    <t>1/17/2021</t>
  </si>
  <si>
    <t>3/19/2021</t>
  </si>
  <si>
    <t>5/26/2021</t>
  </si>
  <si>
    <t>9/4/2020</t>
  </si>
  <si>
    <t>3/5/2021</t>
  </si>
  <si>
    <t>5/25/2021</t>
  </si>
  <si>
    <t>2/22/2020</t>
  </si>
  <si>
    <t>4/5/2021</t>
  </si>
  <si>
    <t>9/23/2020</t>
  </si>
  <si>
    <t>9/8/2020</t>
  </si>
  <si>
    <t>5/5/2021</t>
  </si>
  <si>
    <t>10/15/2020</t>
  </si>
  <si>
    <t>11/20/2002</t>
  </si>
  <si>
    <t>10/1/2020</t>
  </si>
  <si>
    <t>10/21/2020</t>
  </si>
  <si>
    <t>2/21/2022</t>
  </si>
  <si>
    <t>5/27/2021</t>
  </si>
  <si>
    <t>10/6/2020</t>
  </si>
  <si>
    <t>3/9/2021</t>
  </si>
  <si>
    <t>4/6/2021</t>
  </si>
  <si>
    <t>HJN</t>
  </si>
  <si>
    <t>DRN</t>
  </si>
  <si>
    <t>Mj Vieweg</t>
  </si>
  <si>
    <t>6/9/2021</t>
  </si>
  <si>
    <t>3/2/2021</t>
  </si>
  <si>
    <t>2/25/2021</t>
  </si>
  <si>
    <t>9/14/2020</t>
  </si>
  <si>
    <t>4/8/2021</t>
  </si>
  <si>
    <t>3/15/2021</t>
  </si>
  <si>
    <t>4/9/2021</t>
  </si>
  <si>
    <t>Failed System</t>
  </si>
  <si>
    <t>4/19/2021</t>
  </si>
  <si>
    <t>2/15/2021</t>
  </si>
  <si>
    <t>3/16/2021</t>
  </si>
  <si>
    <t>11/25/2020</t>
  </si>
  <si>
    <t>na</t>
  </si>
  <si>
    <t>4/29/2021</t>
  </si>
  <si>
    <t>2/28/2022</t>
  </si>
  <si>
    <t>3/28/2022</t>
  </si>
  <si>
    <t>William</t>
  </si>
  <si>
    <t>Aloma</t>
  </si>
  <si>
    <t>Tracy</t>
  </si>
  <si>
    <t>BARBARA</t>
  </si>
  <si>
    <t>Frances</t>
  </si>
  <si>
    <t>Jay</t>
  </si>
  <si>
    <t>Stephanie</t>
  </si>
  <si>
    <t>Joanne</t>
  </si>
  <si>
    <t>Faye</t>
  </si>
  <si>
    <t>Daniel</t>
  </si>
  <si>
    <t>Evelyn</t>
  </si>
  <si>
    <t>Megan</t>
  </si>
  <si>
    <t>Shannon</t>
  </si>
  <si>
    <t>Helgaá</t>
  </si>
  <si>
    <t>Carol</t>
  </si>
  <si>
    <t>Margaret</t>
  </si>
  <si>
    <t>Tina</t>
  </si>
  <si>
    <t>GREG</t>
  </si>
  <si>
    <t>DELORES</t>
  </si>
  <si>
    <t>Gay</t>
  </si>
  <si>
    <t>Whitley</t>
  </si>
  <si>
    <t>Shearin</t>
  </si>
  <si>
    <t>HARMON</t>
  </si>
  <si>
    <t>Futrell</t>
  </si>
  <si>
    <t>Patel</t>
  </si>
  <si>
    <t>Floyd</t>
  </si>
  <si>
    <t>Carlyle</t>
  </si>
  <si>
    <t>Craig</t>
  </si>
  <si>
    <t>Humerickhouse</t>
  </si>
  <si>
    <t>Goode-Hanaway</t>
  </si>
  <si>
    <t>Moore</t>
  </si>
  <si>
    <t>Dempsey</t>
  </si>
  <si>
    <t>Cash</t>
  </si>
  <si>
    <t>Fergerson</t>
  </si>
  <si>
    <t>Norris</t>
  </si>
  <si>
    <t>Wiecek</t>
  </si>
  <si>
    <t>Stroupe</t>
  </si>
  <si>
    <t>SILER</t>
  </si>
  <si>
    <t>FAISON</t>
  </si>
  <si>
    <t>Treme</t>
  </si>
  <si>
    <t>2/7/2007</t>
  </si>
  <si>
    <t>10/18/2018</t>
  </si>
  <si>
    <t>1/2/2018</t>
  </si>
  <si>
    <t>11/1/2017</t>
  </si>
  <si>
    <t>9/24/2008</t>
  </si>
  <si>
    <t>1/1/2016</t>
  </si>
  <si>
    <t>5/2/2016</t>
  </si>
  <si>
    <t>10/28/2019</t>
  </si>
  <si>
    <t>9/1/2013</t>
  </si>
  <si>
    <t>11/25/2019</t>
  </si>
  <si>
    <t>7/12/2010</t>
  </si>
  <si>
    <t>3/1/2020</t>
  </si>
  <si>
    <t>Scott L. Edwards</t>
  </si>
  <si>
    <t>William Johnson</t>
  </si>
  <si>
    <t>Aloma Whitley</t>
  </si>
  <si>
    <t>Barbara Harmon</t>
  </si>
  <si>
    <t>Frances Futrell</t>
  </si>
  <si>
    <t>Jay Patel</t>
  </si>
  <si>
    <t>Leigh Etheridge</t>
  </si>
  <si>
    <t>Stephanie Maness</t>
  </si>
  <si>
    <t>Joanne Floyd</t>
  </si>
  <si>
    <t>Faye C Carlyle</t>
  </si>
  <si>
    <t>Daniel Craig</t>
  </si>
  <si>
    <t>Evelyn Humerickhouse</t>
  </si>
  <si>
    <t>Megan Garner</t>
  </si>
  <si>
    <t>Amy Goode-Hanaway</t>
  </si>
  <si>
    <t>Shannon Moore</t>
  </si>
  <si>
    <t>HELGA SAPPINGTON</t>
  </si>
  <si>
    <t>Lisa Cash</t>
  </si>
  <si>
    <t>Carol Fergerson</t>
  </si>
  <si>
    <t>Margaret Wiecek</t>
  </si>
  <si>
    <t>Beath Beam</t>
  </si>
  <si>
    <t>Tina Stroupe</t>
  </si>
  <si>
    <t>GREG SILER</t>
  </si>
  <si>
    <t>DELORES FAISON</t>
  </si>
  <si>
    <t>David Treme</t>
  </si>
  <si>
    <t>Michele Collin</t>
  </si>
  <si>
    <t>Gay Tucker</t>
  </si>
  <si>
    <t>City Manager/Interim Finance Director</t>
  </si>
  <si>
    <t>ADMINISTRATOR, TOWN CLERK, CFO</t>
  </si>
  <si>
    <t>Assistant City Manager- Administration/Finance Director</t>
  </si>
  <si>
    <t>Finance Director and Town Clerk</t>
  </si>
  <si>
    <t>Director of Finance</t>
  </si>
  <si>
    <t>Deputy Finance Officer</t>
  </si>
  <si>
    <t>Manger / Finance Officer</t>
  </si>
  <si>
    <t>finance officer</t>
  </si>
  <si>
    <t>Village Clerk/Finance Officer</t>
  </si>
  <si>
    <t>Interim Manager</t>
  </si>
  <si>
    <t>8/14/2020</t>
  </si>
  <si>
    <t>8/27/2020</t>
  </si>
  <si>
    <t>3/29/2021</t>
  </si>
  <si>
    <t>910-875-8161</t>
  </si>
  <si>
    <t>336-495-7509</t>
  </si>
  <si>
    <t>252-442-1239</t>
  </si>
  <si>
    <t>910-843-1040</t>
  </si>
  <si>
    <t>252-539-2315</t>
  </si>
  <si>
    <t>910-948-2431</t>
  </si>
  <si>
    <t>252-972-1200</t>
  </si>
  <si>
    <t>336-599-3116</t>
  </si>
  <si>
    <t>828-287-3520</t>
  </si>
  <si>
    <t>910-525-5650</t>
  </si>
  <si>
    <t>704-216-8026</t>
  </si>
  <si>
    <t>919-965-9841 ext.1010</t>
  </si>
  <si>
    <t>252-585-0488</t>
  </si>
  <si>
    <t>919-742-4733</t>
  </si>
  <si>
    <t>919-934-2116 ext.1106</t>
  </si>
  <si>
    <t>910-692-2971</t>
  </si>
  <si>
    <t>910-436-0241</t>
  </si>
  <si>
    <t>REDOAK@EMBARQMAIL.COM</t>
  </si>
  <si>
    <t>smaness@townofrobbins.com</t>
  </si>
  <si>
    <t>townclerk@rutherfordcollegenc.us</t>
  </si>
  <si>
    <t>SOutling@rutherfordton.net</t>
  </si>
  <si>
    <t>smoor@salisburync.gov</t>
  </si>
  <si>
    <t>saludafinance@cityofsaluda.com</t>
  </si>
  <si>
    <t>kclontz@townofsawmills.co</t>
  </si>
  <si>
    <t>ndemse@townofscotlandneck.com</t>
  </si>
  <si>
    <t>TOWNFINANCE@SEVENDEVILS.NET</t>
  </si>
  <si>
    <t>severnc@3rddoor.com</t>
  </si>
  <si>
    <t>tstroupe@silercity.org</t>
  </si>
  <si>
    <t>GREG.SILER@SMITHFIELD-NC.COM</t>
  </si>
  <si>
    <t>townmanager@townofspencer.com</t>
  </si>
  <si>
    <t>gtucker@townofspringlake.com</t>
  </si>
  <si>
    <t>Gregg Whitehead</t>
  </si>
  <si>
    <t>Margaret Theis</t>
  </si>
  <si>
    <t>James Overton, CPA</t>
  </si>
  <si>
    <t>JENNIFER LAMBETH</t>
  </si>
  <si>
    <t>Scott Bridgers</t>
  </si>
  <si>
    <t>Faye Carlysle</t>
  </si>
  <si>
    <t>Dan Craig</t>
  </si>
  <si>
    <t>Glenda Rosser</t>
  </si>
  <si>
    <t>Andrew Harris</t>
  </si>
  <si>
    <t>Christen Robertson</t>
  </si>
  <si>
    <t>Carol Ferguson</t>
  </si>
  <si>
    <t>GREG PRICE</t>
  </si>
  <si>
    <t>Carl Shaw, CPA</t>
  </si>
  <si>
    <t>Nancy Medlin</t>
  </si>
  <si>
    <t>Senior Staff Accountant</t>
  </si>
  <si>
    <t>Consultant</t>
  </si>
  <si>
    <t>Financial Services Supervisor</t>
  </si>
  <si>
    <t>Third party contractor</t>
  </si>
  <si>
    <t>Accountant (independent contractor)</t>
  </si>
  <si>
    <t>City of Raeford</t>
  </si>
  <si>
    <t>City of Randleman</t>
  </si>
  <si>
    <t>Town of Rich Square</t>
  </si>
  <si>
    <t>Town of Richlands</t>
  </si>
  <si>
    <t>Town of River Bend</t>
  </si>
  <si>
    <t>City of Roanoke Rapids</t>
  </si>
  <si>
    <t>Carr, Riggs, &amp; Ingram, PLLC</t>
  </si>
  <si>
    <t>Town of Robbinsville</t>
  </si>
  <si>
    <t>CITY OF ROCKINGHAM</t>
  </si>
  <si>
    <t>Town of Plymouth</t>
  </si>
  <si>
    <t>Scott Bridgers CPA</t>
  </si>
  <si>
    <t>Town of Rowland</t>
  </si>
  <si>
    <t>city of roxboro</t>
  </si>
  <si>
    <t>Town of Roxobel</t>
  </si>
  <si>
    <t>Town of Rutherfordton</t>
  </si>
  <si>
    <t>City of Saluda, North Carolina</t>
  </si>
  <si>
    <t>City of Sanford</t>
  </si>
  <si>
    <t>Town of Saratoga</t>
  </si>
  <si>
    <t>Town of Scotland Neck</t>
  </si>
  <si>
    <t>Town of Seaboard</t>
  </si>
  <si>
    <t>Town of Selma</t>
  </si>
  <si>
    <t>self employed</t>
  </si>
  <si>
    <t>Town of Severn</t>
  </si>
  <si>
    <t>Town of Sharpsburg</t>
  </si>
  <si>
    <t>City of Shelby</t>
  </si>
  <si>
    <t>Town of Siler City</t>
  </si>
  <si>
    <t>NELSON PRICE &amp; ASSOCIATES, P.A.</t>
  </si>
  <si>
    <t>Town of Snow Hill</t>
  </si>
  <si>
    <t>Town of Southern Pines</t>
  </si>
  <si>
    <t>City of Southport</t>
  </si>
  <si>
    <t>Town of Sparta</t>
  </si>
  <si>
    <t>Carl Shaw CPA Firm (contracted by Spindale)</t>
  </si>
  <si>
    <t>Town of Spring Hope</t>
  </si>
  <si>
    <t>Contract</t>
  </si>
  <si>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"7/1/2022" to indicate that an FPIC response is not required.</t>
    </r>
  </si>
  <si>
    <t>Marge</t>
  </si>
  <si>
    <t>Marge Wiecek</t>
  </si>
  <si>
    <t>252-446-9441</t>
  </si>
  <si>
    <t>8/15/2022</t>
  </si>
  <si>
    <t>jacksontownhall@mchsi.com</t>
  </si>
  <si>
    <t>Michael Stanley</t>
  </si>
  <si>
    <t>jennie@tarborocpa.com</t>
  </si>
  <si>
    <t>kbb</t>
  </si>
  <si>
    <t>Angel</t>
  </si>
  <si>
    <t>Rawls</t>
  </si>
  <si>
    <t>6/21/2019</t>
  </si>
  <si>
    <t>Angel W. Rawls</t>
  </si>
  <si>
    <t>252-534-3811</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</si>
  <si>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</si>
  <si>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</si>
  <si>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blank</t>
  </si>
  <si>
    <t>NEW</t>
  </si>
  <si>
    <t>BLACKED OUT</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</si>
  <si>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</si>
  <si>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</si>
  <si>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</si>
  <si>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</si>
  <si>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93-94+52-100-98</t>
  </si>
  <si>
    <t>Version Date 6/28/2023</t>
  </si>
  <si>
    <t>Unit Data from Audit worksheet tab : 80/(85+351-49+331)</t>
  </si>
  <si>
    <t>Unit Data from Audit worksheet tab : 90/(364+94-52+100)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</si>
</sst>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s>
  <fonts count="18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s>
  <fills count="9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FF"/>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80" fillId="0" borderId="0"/>
    <xf numFmtId="43" fontId="180" fillId="0" borderId="0" applyFont="0" applyFill="0" applyBorder="0" applyAlignment="0" applyProtection="0"/>
    <xf numFmtId="44" fontId="18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91">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8"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30099" applyFont="1" applyAlignment="1">
      <alignment horizontal="left" vertical="top"/>
    </xf>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80"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28"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8"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8" fillId="0" borderId="0" xfId="30099" applyNumberFormat="1" applyFont="1" applyFill="1" applyAlignment="1">
      <alignment horizontal="right" vertical="top" indent="1" shrinkToFit="1"/>
    </xf>
    <xf numFmtId="1" fontId="128" fillId="79" borderId="0" xfId="30099" applyNumberFormat="1" applyFont="1" applyFill="1" applyAlignment="1">
      <alignment horizontal="left" vertical="top" indent="3" shrinkToFit="1"/>
    </xf>
    <xf numFmtId="181" fontId="128" fillId="0" borderId="0" xfId="30099" applyNumberFormat="1" applyFont="1" applyAlignment="1">
      <alignment horizontal="right" vertical="top" indent="1" shrinkToFit="1"/>
    </xf>
    <xf numFmtId="1" fontId="128"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8"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8" fillId="79" borderId="0" xfId="30099" applyNumberFormat="1" applyFont="1" applyFill="1" applyAlignment="1">
      <alignment horizontal="center" vertical="top" shrinkToFit="1"/>
    </xf>
    <xf numFmtId="1" fontId="128"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8"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5" xfId="0" applyBorder="1"/>
    <xf numFmtId="0" fontId="0" fillId="0" borderId="86" xfId="0" applyBorder="1"/>
    <xf numFmtId="37" fontId="0" fillId="0" borderId="0" xfId="0" applyNumberFormat="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57"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75"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9" xfId="0" applyBorder="1"/>
    <xf numFmtId="0" fontId="0" fillId="0" borderId="84"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57" fillId="78" borderId="57" xfId="0" applyFont="1" applyFill="1" applyBorder="1" applyAlignment="1">
      <alignment horizontal="center" wrapText="1"/>
    </xf>
    <xf numFmtId="0" fontId="37" fillId="78" borderId="57" xfId="0" applyFont="1" applyFill="1" applyBorder="1" applyAlignment="1">
      <alignment vertical="center" wrapText="1"/>
    </xf>
    <xf numFmtId="0" fontId="45"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7" xfId="0" applyFill="1" applyBorder="1"/>
    <xf numFmtId="0" fontId="0" fillId="0" borderId="57" xfId="0" applyBorder="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2" borderId="25" xfId="0" applyNumberFormat="1" applyFont="1" applyFill="1" applyBorder="1" applyAlignment="1" applyProtection="1">
      <alignment horizontal="left" vertical="center" wrapText="1"/>
    </xf>
    <xf numFmtId="3" fontId="0" fillId="34" borderId="0" xfId="0" applyNumberFormat="1" applyFont="1" applyFill="1" applyProtection="1"/>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3" borderId="0" xfId="0" applyFill="1" applyAlignment="1">
      <alignment horizontal="center"/>
    </xf>
    <xf numFmtId="0" fontId="0" fillId="83" borderId="0" xfId="0" applyFill="1"/>
    <xf numFmtId="0" fontId="0" fillId="83" borderId="0" xfId="0" applyNumberFormat="1" applyFont="1" applyFill="1" applyAlignment="1" applyProtection="1">
      <alignment horizontal="center" vertical="center"/>
    </xf>
    <xf numFmtId="0" fontId="0" fillId="83"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3" borderId="0" xfId="0" applyFill="1" applyBorder="1"/>
    <xf numFmtId="0" fontId="0" fillId="36" borderId="0" xfId="0" applyFill="1" applyAlignment="1">
      <alignment horizontal="center"/>
    </xf>
    <xf numFmtId="0" fontId="0" fillId="36" borderId="0" xfId="0" applyFill="1"/>
    <xf numFmtId="0" fontId="0" fillId="84"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8" xfId="0" applyFont="1" applyFill="1" applyBorder="1" applyAlignment="1">
      <alignment horizontal="left"/>
    </xf>
    <xf numFmtId="0" fontId="0" fillId="78" borderId="89" xfId="0" applyFill="1" applyBorder="1"/>
    <xf numFmtId="0" fontId="0" fillId="78" borderId="94" xfId="0" applyFill="1" applyBorder="1"/>
    <xf numFmtId="0" fontId="0" fillId="0" borderId="87" xfId="0" applyBorder="1"/>
    <xf numFmtId="0" fontId="162" fillId="0" borderId="68" xfId="0" applyFont="1" applyBorder="1" applyAlignment="1">
      <alignment horizontal="center" vertical="center" wrapText="1"/>
    </xf>
    <xf numFmtId="0" fontId="0" fillId="0" borderId="68" xfId="0" applyBorder="1"/>
    <xf numFmtId="0" fontId="162"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6"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5" borderId="57" xfId="0" applyNumberFormat="1" applyFont="1" applyFill="1" applyBorder="1" applyAlignment="1">
      <alignment horizontal="center" wrapText="1"/>
    </xf>
    <xf numFmtId="2" fontId="0" fillId="0" borderId="57" xfId="0" applyNumberFormat="1" applyBorder="1" applyAlignment="1">
      <alignment horizontal="center" vertical="center" wrapText="1"/>
    </xf>
    <xf numFmtId="0" fontId="0" fillId="0" borderId="57"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8"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0" fontId="0" fillId="0" borderId="57" xfId="0" applyBorder="1" applyAlignment="1">
      <alignment horizontal="center" vertical="center"/>
    </xf>
    <xf numFmtId="37" fontId="0" fillId="0" borderId="57" xfId="0" applyNumberFormat="1" applyBorder="1" applyAlignment="1">
      <alignment horizontal="center" vertical="center"/>
    </xf>
    <xf numFmtId="0" fontId="39" fillId="0" borderId="84" xfId="0" applyFont="1" applyBorder="1" applyAlignment="1">
      <alignment horizontal="center" vertical="center"/>
    </xf>
    <xf numFmtId="181" fontId="0" fillId="0" borderId="0" xfId="0" applyNumberFormat="1"/>
    <xf numFmtId="10" fontId="44" fillId="0" borderId="0" xfId="4688" applyNumberFormat="1" applyFont="1"/>
    <xf numFmtId="0" fontId="44" fillId="0" borderId="0" xfId="26000" applyFont="1" applyAlignment="1">
      <alignment horizontal="center"/>
    </xf>
    <xf numFmtId="0" fontId="44" fillId="0" borderId="0" xfId="26000" applyFont="1"/>
    <xf numFmtId="0" fontId="33" fillId="0" borderId="0" xfId="0" applyFont="1"/>
    <xf numFmtId="0" fontId="57" fillId="81" borderId="0" xfId="26000" applyFont="1" applyFill="1"/>
    <xf numFmtId="0" fontId="44" fillId="81"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80"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91" xfId="0" applyFont="1" applyBorder="1"/>
    <xf numFmtId="0" fontId="44" fillId="0" borderId="0" xfId="0" applyFont="1"/>
    <xf numFmtId="0" fontId="44" fillId="0" borderId="74" xfId="0" applyFont="1" applyBorder="1"/>
    <xf numFmtId="0" fontId="44" fillId="0" borderId="75" xfId="0" applyFont="1" applyBorder="1"/>
    <xf numFmtId="0" fontId="178" fillId="0" borderId="0" xfId="0" applyFont="1" applyAlignment="1">
      <alignment vertical="center" wrapText="1"/>
    </xf>
    <xf numFmtId="0" fontId="44" fillId="0" borderId="85" xfId="0" applyFont="1" applyBorder="1" applyAlignment="1">
      <alignment wrapText="1"/>
    </xf>
    <xf numFmtId="1" fontId="44" fillId="0" borderId="0" xfId="0" applyNumberFormat="1" applyFont="1"/>
    <xf numFmtId="0" fontId="44" fillId="0" borderId="83"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4"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4" xfId="0" applyNumberFormat="1" applyFont="1" applyBorder="1"/>
    <xf numFmtId="168" fontId="44" fillId="0" borderId="75"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57" fillId="0" borderId="0" xfId="0" applyFont="1" applyAlignment="1">
      <alignment wrapText="1"/>
    </xf>
    <xf numFmtId="0" fontId="44" fillId="0" borderId="85" xfId="0" applyFont="1" applyBorder="1"/>
    <xf numFmtId="37" fontId="44" fillId="0" borderId="0" xfId="0" applyNumberFormat="1" applyFont="1" applyAlignment="1">
      <alignment horizontal="center"/>
    </xf>
    <xf numFmtId="0" fontId="44" fillId="0" borderId="86" xfId="0" applyFont="1" applyBorder="1"/>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17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87" borderId="0" xfId="0" applyFill="1" applyAlignment="1">
      <alignment horizontal="center"/>
    </xf>
    <xf numFmtId="0" fontId="0" fillId="87" borderId="0" xfId="0" applyFill="1" applyAlignment="1">
      <alignment wrapText="1"/>
    </xf>
    <xf numFmtId="0" fontId="0" fillId="87" borderId="0" xfId="0" applyFill="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39" fillId="34" borderId="0" xfId="0" applyFont="1" applyFill="1" applyAlignment="1" applyProtection="1">
      <alignment horizontal="center"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34" borderId="10" xfId="0" applyFill="1"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80"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Fill="1" applyAlignment="1">
      <alignment horizontal="center"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82" fillId="0" borderId="57" xfId="4688" applyNumberFormat="1" applyFont="1" applyFill="1" applyBorder="1" applyAlignment="1">
      <alignment horizontal="center" vertical="center" wrapText="1"/>
    </xf>
    <xf numFmtId="10" fontId="182" fillId="0" borderId="57" xfId="0" applyNumberFormat="1" applyFont="1" applyBorder="1" applyAlignment="1">
      <alignment horizontal="center" vertical="center" wrapText="1"/>
    </xf>
    <xf numFmtId="37" fontId="182" fillId="0" borderId="57" xfId="0" applyNumberFormat="1" applyFont="1" applyBorder="1" applyAlignment="1">
      <alignment horizontal="center" vertical="center" wrapText="1"/>
    </xf>
    <xf numFmtId="164" fontId="44" fillId="0" borderId="16" xfId="26000" applyNumberFormat="1" applyFont="1" applyBorder="1"/>
    <xf numFmtId="40" fontId="44" fillId="0" borderId="0" xfId="439" applyNumberFormat="1" applyFont="1" applyFill="1" applyAlignment="1" applyProtection="1">
      <alignment horizontal="center" vertical="center" wrapText="1"/>
    </xf>
    <xf numFmtId="0" fontId="39" fillId="86"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87" xfId="0" applyBorder="1" applyAlignment="1">
      <alignment horizontal="justify" vertical="center"/>
    </xf>
    <xf numFmtId="0" fontId="44" fillId="0" borderId="57" xfId="0" applyFont="1" applyBorder="1" applyAlignment="1">
      <alignment horizontal="center" vertical="center" wrapText="1"/>
    </xf>
    <xf numFmtId="0" fontId="175"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6" fontId="0" fillId="0" borderId="57" xfId="545" applyNumberFormat="1" applyFont="1" applyFill="1" applyBorder="1" applyAlignment="1">
      <alignment horizontal="center" vertical="center"/>
    </xf>
    <xf numFmtId="49" fontId="44" fillId="0" borderId="0" xfId="4688" applyNumberFormat="1" applyFont="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0" fontId="0" fillId="88" borderId="25" xfId="0" applyNumberFormat="1" applyFont="1" applyFill="1" applyBorder="1" applyAlignment="1" applyProtection="1">
      <alignment horizontal="left" vertical="center" wrapText="1"/>
    </xf>
    <xf numFmtId="0" fontId="56" fillId="88" borderId="23" xfId="0" applyNumberFormat="1" applyFont="1" applyFill="1" applyBorder="1" applyAlignment="1" applyProtection="1">
      <alignment horizontal="left" vertical="center" wrapText="1"/>
    </xf>
    <xf numFmtId="0" fontId="0" fillId="88" borderId="23" xfId="0" applyNumberFormat="1" applyFont="1" applyFill="1" applyBorder="1" applyAlignment="1" applyProtection="1">
      <alignment horizontal="left" vertical="center" wrapText="1"/>
    </xf>
    <xf numFmtId="173" fontId="44" fillId="0" borderId="0" xfId="439" applyNumberFormat="1" applyFont="1" applyFill="1" applyAlignment="1" applyProtection="1">
      <alignment horizontal="center" vertical="center" wrapText="1"/>
    </xf>
    <xf numFmtId="41" fontId="69" fillId="34" borderId="0" xfId="0" applyNumberFormat="1" applyFont="1" applyFill="1" applyAlignment="1" applyProtection="1">
      <alignment wrapText="1"/>
    </xf>
    <xf numFmtId="38" fontId="68" fillId="36" borderId="0" xfId="0" applyNumberFormat="1" applyFont="1" applyFill="1" applyAlignment="1" applyProtection="1">
      <alignment vertical="center" wrapText="1"/>
      <protection locked="0"/>
    </xf>
    <xf numFmtId="39" fontId="68" fillId="34" borderId="0" xfId="439" applyNumberFormat="1" applyFont="1" applyFill="1" applyBorder="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6" fillId="73" borderId="0" xfId="30098" applyFont="1" applyFill="1" applyAlignment="1">
      <alignment vertical="center" wrapText="1"/>
    </xf>
    <xf numFmtId="173" fontId="44" fillId="35" borderId="0" xfId="26000" applyNumberFormat="1" applyFont="1" applyFill="1"/>
    <xf numFmtId="37" fontId="44" fillId="36" borderId="0" xfId="0" applyNumberFormat="1" applyFont="1" applyFill="1"/>
    <xf numFmtId="0" fontId="0" fillId="89" borderId="57" xfId="0" applyNumberFormat="1" applyFill="1" applyBorder="1" applyAlignment="1">
      <alignment horizontal="center" vertical="center" wrapText="1"/>
    </xf>
    <xf numFmtId="10" fontId="0" fillId="0" borderId="57" xfId="0" applyNumberFormat="1" applyFill="1" applyBorder="1" applyAlignment="1">
      <alignment horizontal="center" vertical="center" wrapText="1"/>
    </xf>
    <xf numFmtId="39" fontId="44" fillId="36" borderId="0" xfId="4688" applyNumberFormat="1" applyFont="1" applyFill="1" applyBorder="1"/>
    <xf numFmtId="0" fontId="39" fillId="26" borderId="0" xfId="0" applyFont="1" applyFill="1" applyAlignment="1">
      <alignment horizontal="center" vertical="center"/>
    </xf>
    <xf numFmtId="186"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0" fontId="137" fillId="0" borderId="0" xfId="0" applyFont="1" applyAlignment="1">
      <alignment horizontal="left" vertical="center" wrapText="1"/>
    </xf>
    <xf numFmtId="186"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6" fontId="52" fillId="0" borderId="0" xfId="682" applyNumberFormat="1" applyFont="1" applyAlignment="1">
      <alignment horizontal="left"/>
    </xf>
    <xf numFmtId="186" fontId="39" fillId="0" borderId="0" xfId="682" applyNumberFormat="1" applyFont="1" applyAlignment="1">
      <alignment horizontal="left"/>
    </xf>
    <xf numFmtId="42" fontId="0" fillId="0" borderId="0" xfId="0" applyNumberFormat="1"/>
    <xf numFmtId="186"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6" fontId="49" fillId="78" borderId="0" xfId="682" applyNumberFormat="1" applyFont="1" applyFill="1" applyAlignment="1">
      <alignment horizontal="left"/>
    </xf>
    <xf numFmtId="186"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7"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37" fontId="44" fillId="29" borderId="0" xfId="439" applyNumberFormat="1" applyFont="1" applyFill="1" applyAlignment="1" applyProtection="1">
      <alignment horizontal="center" vertical="center" wrapText="1"/>
      <protection locked="0"/>
    </xf>
    <xf numFmtId="171" fontId="39" fillId="29" borderId="0" xfId="439" applyNumberFormat="1" applyFont="1" applyFill="1" applyAlignment="1" applyProtection="1">
      <alignment horizontal="center" vertical="center"/>
      <protection locked="0"/>
    </xf>
    <xf numFmtId="171" fontId="0" fillId="34" borderId="0" xfId="0" applyNumberFormat="1" applyFont="1" applyFill="1" applyAlignment="1" applyProtection="1">
      <alignment vertical="center" wrapText="1"/>
    </xf>
    <xf numFmtId="3" fontId="0" fillId="29" borderId="0" xfId="439" applyNumberFormat="1" applyFont="1" applyFill="1" applyAlignment="1" applyProtection="1">
      <alignment horizontal="center" vertical="center"/>
      <protection locked="0"/>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37" fontId="44" fillId="0" borderId="0" xfId="0" applyNumberFormat="1" applyFon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0" fontId="69" fillId="0" borderId="0" xfId="0" applyFont="1" applyFill="1" applyAlignment="1" applyProtection="1">
      <alignment horizontal="left" wrapText="1" indent="2"/>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168" fontId="0" fillId="0" borderId="0" xfId="0" applyNumberFormat="1" applyFont="1" applyFill="1" applyAlignment="1" applyProtection="1">
      <alignment vertical="center"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49" fontId="0" fillId="29" borderId="0" xfId="0" applyNumberFormat="1" applyFont="1" applyFill="1" applyAlignment="1" applyProtection="1">
      <protection locked="0"/>
    </xf>
    <xf numFmtId="14" fontId="0" fillId="29" borderId="0" xfId="439" applyNumberFormat="1" applyFont="1" applyFill="1" applyAlignment="1" applyProtection="1">
      <alignment horizontal="left"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34" borderId="0" xfId="0" applyFill="1"/>
    <xf numFmtId="0" fontId="0" fillId="35" borderId="0" xfId="0" applyFill="1"/>
    <xf numFmtId="38" fontId="0" fillId="0" borderId="0" xfId="0" applyNumberFormat="1"/>
    <xf numFmtId="3" fontId="0" fillId="0" borderId="0" xfId="0" applyNumberFormat="1"/>
    <xf numFmtId="0" fontId="0" fillId="0" borderId="10" xfId="0" applyBorder="1" applyAlignment="1">
      <alignment vertical="center" wrapText="1"/>
    </xf>
    <xf numFmtId="0" fontId="0" fillId="0" borderId="57" xfId="0" applyFill="1" applyBorder="1" applyAlignment="1">
      <alignmen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81" fillId="86" borderId="13" xfId="0" applyFont="1" applyFill="1" applyBorder="1" applyAlignment="1">
      <alignment horizontal="center" vertical="center"/>
    </xf>
    <xf numFmtId="0" fontId="181" fillId="86"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61" fillId="0" borderId="40" xfId="0" applyFont="1" applyBorder="1" applyAlignment="1">
      <alignment horizontal="center" vertical="center"/>
    </xf>
    <xf numFmtId="0" fontId="161" fillId="0" borderId="41" xfId="0" applyFont="1" applyBorder="1" applyAlignment="1">
      <alignment horizontal="center" vertical="center"/>
    </xf>
    <xf numFmtId="0" fontId="161" fillId="0" borderId="16" xfId="0" applyFont="1" applyBorder="1" applyAlignment="1">
      <alignment horizontal="center" vertical="center"/>
    </xf>
    <xf numFmtId="0" fontId="161"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95" xfId="0" applyFont="1" applyBorder="1" applyAlignment="1">
      <alignment horizontal="center" vertical="center" wrapText="1"/>
    </xf>
    <xf numFmtId="0" fontId="48" fillId="0" borderId="96" xfId="0" applyFont="1" applyBorder="1" applyAlignment="1">
      <alignment horizontal="center" vertical="center" wrapText="1"/>
    </xf>
    <xf numFmtId="0" fontId="48" fillId="0" borderId="92"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7" xfId="0" applyFont="1" applyBorder="1" applyAlignment="1">
      <alignment horizontal="center" wrapText="1"/>
    </xf>
    <xf numFmtId="0" fontId="39" fillId="0" borderId="68" xfId="0" applyFont="1" applyBorder="1" applyAlignment="1">
      <alignment horizontal="center"/>
    </xf>
    <xf numFmtId="0" fontId="48" fillId="0" borderId="97" xfId="0" applyFont="1" applyBorder="1" applyAlignment="1">
      <alignment horizontal="center" vertical="center"/>
    </xf>
    <xf numFmtId="0" fontId="48" fillId="0" borderId="98" xfId="0" applyFont="1" applyBorder="1" applyAlignment="1">
      <alignment horizontal="center" vertical="center"/>
    </xf>
    <xf numFmtId="0" fontId="48" fillId="0" borderId="99" xfId="0" applyFont="1" applyBorder="1" applyAlignment="1">
      <alignment horizontal="center" vertical="center"/>
    </xf>
    <xf numFmtId="0" fontId="130" fillId="73" borderId="67" xfId="0" applyFont="1" applyFill="1" applyBorder="1" applyAlignment="1">
      <alignment horizontal="center" vertical="center" wrapText="1"/>
    </xf>
    <xf numFmtId="0" fontId="130" fillId="73" borderId="87" xfId="0" applyFont="1" applyFill="1" applyBorder="1" applyAlignment="1">
      <alignment horizontal="center" vertical="center" wrapText="1"/>
    </xf>
    <xf numFmtId="0" fontId="130"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7"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6" xfId="0" applyFont="1" applyFill="1" applyBorder="1" applyAlignment="1">
      <alignment horizontal="left"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57"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90" xfId="0" applyFont="1" applyFill="1" applyBorder="1" applyAlignment="1">
      <alignment horizontal="left" wrapText="1"/>
    </xf>
    <xf numFmtId="0" fontId="39" fillId="78" borderId="16" xfId="0" applyFont="1" applyFill="1" applyBorder="1" applyAlignment="1">
      <alignment horizontal="justify" vertical="center" wrapText="1"/>
    </xf>
    <xf numFmtId="0" fontId="57" fillId="78" borderId="57" xfId="0" applyFont="1" applyFill="1" applyBorder="1" applyAlignment="1">
      <alignment horizontal="left"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lignment horizontal="left" vertical="top" wrapText="1"/>
    </xf>
    <xf numFmtId="0" fontId="44" fillId="0" borderId="38" xfId="26000" applyFont="1" applyBorder="1" applyAlignment="1">
      <alignment horizontal="left" vertical="top" wrapText="1"/>
    </xf>
    <xf numFmtId="0" fontId="44" fillId="0" borderId="39" xfId="26000" applyFont="1" applyBorder="1" applyAlignment="1">
      <alignment horizontal="left" vertical="top" wrapText="1"/>
    </xf>
    <xf numFmtId="0" fontId="44" fillId="0" borderId="15" xfId="26000" applyFont="1" applyBorder="1" applyAlignment="1">
      <alignment horizontal="left" vertical="top" wrapText="1"/>
    </xf>
    <xf numFmtId="0" fontId="44" fillId="0" borderId="0" xfId="26000" applyFont="1" applyAlignment="1">
      <alignment horizontal="left" vertical="top" wrapText="1"/>
    </xf>
    <xf numFmtId="0" fontId="44" fillId="0" borderId="60" xfId="26000" applyFont="1" applyBorder="1" applyAlignment="1">
      <alignment horizontal="left" vertical="top" wrapText="1"/>
    </xf>
    <xf numFmtId="0" fontId="44" fillId="0" borderId="40" xfId="26000" applyFont="1" applyBorder="1" applyAlignment="1">
      <alignment horizontal="left" vertical="top" wrapText="1"/>
    </xf>
    <xf numFmtId="0" fontId="44" fillId="0" borderId="41" xfId="26000" applyFont="1" applyBorder="1" applyAlignment="1">
      <alignment horizontal="left" vertical="top" wrapText="1"/>
    </xf>
    <xf numFmtId="0" fontId="44" fillId="0" borderId="42" xfId="26000" applyFont="1" applyBorder="1" applyAlignment="1">
      <alignment horizontal="left" vertical="top" wrapText="1"/>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4">
    <dxf>
      <fill>
        <patternFill>
          <bgColor rgb="FFFDC7D6"/>
        </patternFill>
      </fill>
    </dxf>
    <dxf>
      <fill>
        <patternFill>
          <bgColor theme="5" tint="0.79998168889431442"/>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3"/>
      <tableStyleElement type="headerRow" dxfId="92"/>
      <tableStyleElement type="firstRowStripe" dxfId="91"/>
    </tableStyle>
  </tableStyles>
  <colors>
    <mruColors>
      <color rgb="FFFFFFCC"/>
      <color rgb="FFFDC7D6"/>
      <color rgb="FFFEE2EA"/>
      <color rgb="FFFDD7DD"/>
      <color rgb="FFFED6DC"/>
      <color rgb="FFFEDAE2"/>
      <color rgb="FFFEC6D2"/>
      <color rgb="FFFDB3C3"/>
      <color rgb="FFFBC5DD"/>
      <color rgb="FFFAB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8877859053E-2"/>
          <c:y val="0.24706207582544731"/>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Print'!$L$16</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Print'!$M$16</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Print'!$N$16</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Print'!$L$22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Print'!$M$22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Print'!$N$22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163286</xdr:colOff>
      <xdr:row>10</xdr:row>
      <xdr:rowOff>310243</xdr:rowOff>
    </xdr:from>
    <xdr:to>
      <xdr:col>4</xdr:col>
      <xdr:colOff>859972</xdr:colOff>
      <xdr:row>10</xdr:row>
      <xdr:rowOff>2808515</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174172</xdr:colOff>
      <xdr:row>15</xdr:row>
      <xdr:rowOff>97971</xdr:rowOff>
    </xdr:from>
    <xdr:to>
      <xdr:col>4</xdr:col>
      <xdr:colOff>892629</xdr:colOff>
      <xdr:row>15</xdr:row>
      <xdr:rowOff>2427514</xdr:rowOff>
    </xdr:to>
    <xdr:graphicFrame macro="">
      <xdr:nvGraphicFramePr>
        <xdr:cNvPr id="3" name="Chart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141514</xdr:colOff>
      <xdr:row>21</xdr:row>
      <xdr:rowOff>81643</xdr:rowOff>
    </xdr:from>
    <xdr:to>
      <xdr:col>4</xdr:col>
      <xdr:colOff>903516</xdr:colOff>
      <xdr:row>21</xdr:row>
      <xdr:rowOff>2449286</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1287780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59"/>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8.109375" style="180" customWidth="1"/>
    <col min="7" max="16384" width="9.109375" style="180"/>
  </cols>
  <sheetData>
    <row r="1" spans="2:14" ht="9.6" customHeight="1" thickBot="1" x14ac:dyDescent="0.35">
      <c r="B1" s="162"/>
    </row>
    <row r="2" spans="2:14" ht="91.95" customHeight="1" thickBot="1" x14ac:dyDescent="0.35">
      <c r="B2" s="607" t="s">
        <v>2069</v>
      </c>
    </row>
    <row r="3" spans="2:14" ht="61.2" customHeight="1" x14ac:dyDescent="0.3">
      <c r="B3" s="173" t="s">
        <v>1010</v>
      </c>
    </row>
    <row r="4" spans="2:14" ht="83.4" customHeight="1" x14ac:dyDescent="0.4">
      <c r="B4" s="173" t="s">
        <v>1011</v>
      </c>
      <c r="F4" s="608"/>
      <c r="G4" s="608"/>
      <c r="H4" s="608"/>
      <c r="I4" s="608"/>
      <c r="J4" s="608"/>
      <c r="K4" s="608"/>
      <c r="L4" s="608"/>
      <c r="M4" s="608"/>
      <c r="N4" s="608"/>
    </row>
    <row r="5" spans="2:14" ht="58.2" customHeight="1" x14ac:dyDescent="0.3">
      <c r="B5" s="173" t="s">
        <v>1012</v>
      </c>
    </row>
    <row r="6" spans="2:14" ht="117.6" customHeight="1" x14ac:dyDescent="0.3">
      <c r="B6" s="163" t="s">
        <v>1013</v>
      </c>
    </row>
    <row r="7" spans="2:14" ht="25.95" customHeight="1" x14ac:dyDescent="0.3">
      <c r="B7" s="175" t="s">
        <v>461</v>
      </c>
    </row>
    <row r="8" spans="2:14" ht="49.2" customHeight="1" x14ac:dyDescent="0.3">
      <c r="B8" s="609" t="s">
        <v>1014</v>
      </c>
    </row>
    <row r="9" spans="2:14" ht="42.6" customHeight="1" x14ac:dyDescent="0.3">
      <c r="B9" s="609" t="s">
        <v>462</v>
      </c>
    </row>
    <row r="10" spans="2:14" s="611" customFormat="1" ht="34.200000000000003" customHeight="1" x14ac:dyDescent="0.3">
      <c r="B10" s="610" t="s">
        <v>463</v>
      </c>
    </row>
    <row r="11" spans="2:14" s="611" customFormat="1" ht="55.95" customHeight="1" x14ac:dyDescent="0.3">
      <c r="B11" s="612" t="s">
        <v>1015</v>
      </c>
    </row>
    <row r="12" spans="2:14" ht="36" customHeight="1" x14ac:dyDescent="0.3">
      <c r="B12" s="612" t="s">
        <v>1016</v>
      </c>
    </row>
    <row r="13" spans="2:14" ht="39" customHeight="1" x14ac:dyDescent="0.3">
      <c r="B13" s="613" t="s">
        <v>1017</v>
      </c>
    </row>
    <row r="14" spans="2:14" ht="25.95" customHeight="1" x14ac:dyDescent="0.3">
      <c r="B14" s="175" t="s">
        <v>464</v>
      </c>
    </row>
    <row r="15" spans="2:14" x14ac:dyDescent="0.3">
      <c r="B15" s="162"/>
    </row>
    <row r="16" spans="2:14" x14ac:dyDescent="0.3">
      <c r="B16" s="614" t="s">
        <v>36</v>
      </c>
    </row>
    <row r="17" spans="2:2" ht="15.6" customHeight="1" x14ac:dyDescent="0.3">
      <c r="B17" s="615" t="s">
        <v>1018</v>
      </c>
    </row>
    <row r="18" spans="2:2" x14ac:dyDescent="0.3">
      <c r="B18" s="616"/>
    </row>
    <row r="19" spans="2:2" x14ac:dyDescent="0.3">
      <c r="B19" s="614" t="s">
        <v>37</v>
      </c>
    </row>
    <row r="20" spans="2:2" ht="15.6" customHeight="1" x14ac:dyDescent="0.3">
      <c r="B20" s="617" t="s">
        <v>338</v>
      </c>
    </row>
    <row r="21" spans="2:2" ht="13.2" customHeight="1" x14ac:dyDescent="0.3">
      <c r="B21" s="162"/>
    </row>
    <row r="22" spans="2:2" ht="25.95" customHeight="1" x14ac:dyDescent="0.3">
      <c r="B22" s="175" t="s">
        <v>465</v>
      </c>
    </row>
    <row r="23" spans="2:2" s="611" customFormat="1" ht="72.599999999999994" customHeight="1" x14ac:dyDescent="0.3">
      <c r="B23" s="609" t="s">
        <v>2078</v>
      </c>
    </row>
    <row r="24" spans="2:2" s="611" customFormat="1" ht="84.6" customHeight="1" x14ac:dyDescent="0.3">
      <c r="B24" s="609" t="s">
        <v>1019</v>
      </c>
    </row>
    <row r="25" spans="2:2" s="611" customFormat="1" ht="78.599999999999994" customHeight="1" x14ac:dyDescent="0.3">
      <c r="B25" s="609" t="s">
        <v>466</v>
      </c>
    </row>
    <row r="26" spans="2:2" ht="15" x14ac:dyDescent="0.3">
      <c r="B26" s="165" t="s">
        <v>1020</v>
      </c>
    </row>
    <row r="27" spans="2:2" ht="8.4" customHeight="1" x14ac:dyDescent="0.3">
      <c r="B27" s="164"/>
    </row>
    <row r="28" spans="2:2" ht="25.95" customHeight="1" x14ac:dyDescent="0.3">
      <c r="B28" s="175" t="s">
        <v>1021</v>
      </c>
    </row>
    <row r="29" spans="2:2" ht="28.95" customHeight="1" x14ac:dyDescent="0.3">
      <c r="B29" s="176" t="s">
        <v>2070</v>
      </c>
    </row>
    <row r="30" spans="2:2" ht="31.95" customHeight="1" x14ac:dyDescent="0.3">
      <c r="B30" s="176" t="s">
        <v>2071</v>
      </c>
    </row>
    <row r="31" spans="2:2" ht="30.6" customHeight="1" x14ac:dyDescent="0.3">
      <c r="B31" s="618" t="s">
        <v>2072</v>
      </c>
    </row>
    <row r="32" spans="2:2" ht="25.2" customHeight="1" x14ac:dyDescent="0.3">
      <c r="B32" s="618" t="s">
        <v>2073</v>
      </c>
    </row>
    <row r="33" spans="2:7" ht="27.6" customHeight="1" x14ac:dyDescent="0.3">
      <c r="B33" s="618" t="s">
        <v>2074</v>
      </c>
    </row>
    <row r="34" spans="2:7" ht="31.95" customHeight="1" x14ac:dyDescent="0.3">
      <c r="B34" s="619" t="s">
        <v>1022</v>
      </c>
    </row>
    <row r="35" spans="2:7" ht="60" customHeight="1" x14ac:dyDescent="0.3">
      <c r="B35" s="176" t="s">
        <v>2075</v>
      </c>
    </row>
    <row r="36" spans="2:7" ht="60" customHeight="1" x14ac:dyDescent="0.3">
      <c r="B36" s="852" t="s">
        <v>2080</v>
      </c>
    </row>
    <row r="37" spans="2:7" ht="25.95" customHeight="1" x14ac:dyDescent="0.3">
      <c r="B37" s="176" t="s">
        <v>1023</v>
      </c>
    </row>
    <row r="38" spans="2:7" ht="12" customHeight="1" x14ac:dyDescent="0.3">
      <c r="B38" s="176"/>
    </row>
    <row r="39" spans="2:7" ht="25.95" customHeight="1" x14ac:dyDescent="0.3">
      <c r="B39" s="175" t="s">
        <v>2076</v>
      </c>
    </row>
    <row r="40" spans="2:7" x14ac:dyDescent="0.3">
      <c r="B40" s="174"/>
      <c r="G40" s="620"/>
    </row>
    <row r="41" spans="2:7" ht="43.2" customHeight="1" x14ac:dyDescent="0.3">
      <c r="B41" s="621" t="s">
        <v>1024</v>
      </c>
    </row>
    <row r="42" spans="2:7" ht="19.95" customHeight="1" x14ac:dyDescent="0.3">
      <c r="B42" s="622" t="s">
        <v>1017</v>
      </c>
    </row>
    <row r="43" spans="2:7" ht="11.4" customHeight="1" x14ac:dyDescent="0.3">
      <c r="B43" s="177"/>
    </row>
    <row r="44" spans="2:7" ht="15" x14ac:dyDescent="0.3">
      <c r="B44" s="178"/>
    </row>
    <row r="45" spans="2:7" ht="7.2" customHeight="1" x14ac:dyDescent="0.3">
      <c r="B45" s="176"/>
    </row>
    <row r="46" spans="2:7" ht="25.95" customHeight="1" x14ac:dyDescent="0.3">
      <c r="B46" s="175" t="s">
        <v>2077</v>
      </c>
    </row>
    <row r="47" spans="2:7" ht="35.4" customHeight="1" x14ac:dyDescent="0.3">
      <c r="B47" s="621" t="s">
        <v>2081</v>
      </c>
    </row>
    <row r="48" spans="2:7" ht="15" x14ac:dyDescent="0.3">
      <c r="B48" s="178"/>
    </row>
    <row r="59" ht="44.25" customHeight="1" x14ac:dyDescent="0.3"/>
  </sheetData>
  <sheetProtection algorithmName="SHA-512" hashValue="/QM81jmBpnFL6swEXV4fo1G7LN4tQHFhrcVNRPiLVHKGxx65XfoN1GkmJFtgj2deOwGX7p15qHOXizpncdMF/A==" saltValue="oSZpIdee8gB9LlXmb8ulIA=="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192" customWidth="1"/>
    <col min="2" max="2" width="8" style="192" customWidth="1"/>
    <col min="3" max="3" width="14.88671875" style="192" customWidth="1"/>
    <col min="4" max="4" width="16" style="192" customWidth="1"/>
    <col min="5" max="7" width="9.109375" style="192"/>
    <col min="8" max="8" width="21.33203125" style="192" customWidth="1"/>
    <col min="9" max="16384" width="9.109375" style="192"/>
  </cols>
  <sheetData>
    <row r="1" spans="1:11" ht="15.75" customHeight="1" x14ac:dyDescent="0.3">
      <c r="A1" s="1062" t="s">
        <v>595</v>
      </c>
      <c r="B1" s="1062"/>
      <c r="C1" s="1062"/>
      <c r="D1" s="1062"/>
    </row>
    <row r="2" spans="1:11" ht="15.75" customHeight="1" x14ac:dyDescent="0.3">
      <c r="A2" s="1063" t="s">
        <v>629</v>
      </c>
      <c r="B2" s="1063"/>
      <c r="C2" s="1063"/>
      <c r="D2" s="1063"/>
    </row>
    <row r="3" spans="1:11" ht="21.9" customHeight="1" x14ac:dyDescent="0.3">
      <c r="A3" s="1062" t="s">
        <v>630</v>
      </c>
      <c r="B3" s="1062"/>
      <c r="C3" s="1062"/>
      <c r="D3" s="1062"/>
    </row>
    <row r="4" spans="1:11" ht="21" customHeight="1" x14ac:dyDescent="0.3">
      <c r="A4" s="409"/>
      <c r="B4" s="409"/>
      <c r="C4" s="408" t="s">
        <v>631</v>
      </c>
      <c r="D4" s="408" t="s">
        <v>632</v>
      </c>
      <c r="I4" s="409"/>
      <c r="J4" s="408"/>
      <c r="K4" s="408"/>
    </row>
    <row r="5" spans="1:11" ht="15.75" customHeight="1" x14ac:dyDescent="0.3">
      <c r="A5" s="409"/>
      <c r="B5" s="404" t="s">
        <v>633</v>
      </c>
      <c r="C5" s="408" t="s">
        <v>634</v>
      </c>
      <c r="D5" s="408" t="s">
        <v>635</v>
      </c>
      <c r="I5" s="404"/>
      <c r="J5" s="408"/>
      <c r="K5" s="408"/>
    </row>
    <row r="6" spans="1:11" ht="21" customHeight="1" x14ac:dyDescent="0.3">
      <c r="A6" s="391" t="s">
        <v>636</v>
      </c>
      <c r="B6" s="404" t="s">
        <v>637</v>
      </c>
      <c r="C6" s="408" t="s">
        <v>638</v>
      </c>
      <c r="D6" s="408" t="s">
        <v>638</v>
      </c>
      <c r="I6" s="404"/>
      <c r="J6" s="408"/>
      <c r="K6" s="408"/>
    </row>
    <row r="7" spans="1:11" ht="21.9" customHeight="1" x14ac:dyDescent="0.3">
      <c r="A7" s="391" t="s">
        <v>639</v>
      </c>
      <c r="B7" s="396">
        <v>0.59699999999999998</v>
      </c>
      <c r="C7" s="392">
        <v>2015</v>
      </c>
      <c r="D7" s="392">
        <v>2021</v>
      </c>
      <c r="H7" s="398"/>
      <c r="I7" s="394"/>
      <c r="J7" s="402"/>
      <c r="K7" s="402"/>
    </row>
    <row r="8" spans="1:11" ht="15.75" customHeight="1" x14ac:dyDescent="0.3">
      <c r="A8" s="391" t="s">
        <v>640</v>
      </c>
      <c r="B8" s="396">
        <v>0.52900000000000003</v>
      </c>
      <c r="C8" s="392">
        <v>2017</v>
      </c>
      <c r="D8" s="392">
        <v>2021</v>
      </c>
      <c r="H8" s="398"/>
      <c r="I8" s="394"/>
      <c r="J8" s="402"/>
      <c r="K8" s="402"/>
    </row>
    <row r="9" spans="1:11" ht="15.75" customHeight="1" x14ac:dyDescent="0.3">
      <c r="A9" s="391" t="s">
        <v>641</v>
      </c>
      <c r="B9" s="396">
        <v>0.63</v>
      </c>
      <c r="C9" s="392">
        <v>2013</v>
      </c>
      <c r="D9" s="392">
        <v>2021</v>
      </c>
      <c r="H9" s="398"/>
      <c r="I9" s="394"/>
      <c r="J9" s="402"/>
      <c r="K9" s="402"/>
    </row>
    <row r="10" spans="1:11" ht="15.75" customHeight="1" x14ac:dyDescent="0.3">
      <c r="A10" s="391" t="s">
        <v>642</v>
      </c>
      <c r="B10" s="396">
        <v>0.73499999999999999</v>
      </c>
      <c r="C10" s="392">
        <v>2016</v>
      </c>
      <c r="D10" s="392">
        <v>2021</v>
      </c>
      <c r="H10" s="398"/>
      <c r="I10" s="394"/>
      <c r="J10" s="402"/>
      <c r="K10" s="402"/>
    </row>
    <row r="11" spans="1:11" ht="21.9" customHeight="1" x14ac:dyDescent="0.3">
      <c r="A11" s="391" t="s">
        <v>643</v>
      </c>
      <c r="B11" s="396">
        <v>0.67</v>
      </c>
      <c r="C11" s="392">
        <v>2017</v>
      </c>
      <c r="D11" s="392">
        <v>2021</v>
      </c>
      <c r="H11" s="398"/>
      <c r="I11" s="394"/>
      <c r="J11" s="402"/>
      <c r="K11" s="402"/>
    </row>
    <row r="12" spans="1:11" ht="21" customHeight="1" x14ac:dyDescent="0.3">
      <c r="A12" s="391" t="s">
        <v>644</v>
      </c>
      <c r="B12" s="396">
        <v>0.72</v>
      </c>
      <c r="C12" s="392">
        <v>2016</v>
      </c>
      <c r="D12" s="392">
        <v>2021</v>
      </c>
      <c r="H12" s="398"/>
      <c r="I12" s="394"/>
      <c r="J12" s="402"/>
      <c r="K12" s="402"/>
    </row>
    <row r="13" spans="1:11" ht="15.75" customHeight="1" x14ac:dyDescent="0.3">
      <c r="A13" s="391" t="s">
        <v>645</v>
      </c>
      <c r="B13" s="396">
        <v>0.80500000000000005</v>
      </c>
      <c r="C13" s="392">
        <v>2013</v>
      </c>
      <c r="D13" s="392">
        <v>2021</v>
      </c>
      <c r="H13" s="398"/>
      <c r="I13" s="394"/>
      <c r="J13" s="402"/>
      <c r="K13" s="402"/>
    </row>
    <row r="14" spans="1:11" ht="15.75" customHeight="1" x14ac:dyDescent="0.3">
      <c r="A14" s="391" t="s">
        <v>646</v>
      </c>
      <c r="B14" s="396">
        <v>0.48</v>
      </c>
      <c r="C14" s="392">
        <v>2013</v>
      </c>
      <c r="D14" s="392">
        <v>2021</v>
      </c>
      <c r="H14" s="398"/>
      <c r="I14" s="394"/>
      <c r="J14" s="402"/>
      <c r="K14" s="402"/>
    </row>
    <row r="15" spans="1:11" ht="15.75" customHeight="1" x14ac:dyDescent="0.3">
      <c r="A15" s="391" t="s">
        <v>647</v>
      </c>
      <c r="B15" s="396">
        <v>0.54</v>
      </c>
      <c r="C15" s="392">
        <v>2015</v>
      </c>
      <c r="D15" s="392">
        <v>2021</v>
      </c>
      <c r="H15" s="398"/>
      <c r="I15" s="394"/>
      <c r="J15" s="402"/>
      <c r="K15" s="397"/>
    </row>
    <row r="16" spans="1:11" ht="21" customHeight="1" x14ac:dyDescent="0.3">
      <c r="A16" s="391" t="s">
        <v>648</v>
      </c>
      <c r="B16" s="396">
        <v>0.73799999999999999</v>
      </c>
      <c r="C16" s="392">
        <v>2017</v>
      </c>
      <c r="D16" s="392">
        <v>2021</v>
      </c>
      <c r="H16" s="398"/>
      <c r="I16" s="394"/>
      <c r="J16" s="402"/>
      <c r="K16" s="397"/>
    </row>
    <row r="17" spans="1:11" ht="21.9" customHeight="1" x14ac:dyDescent="0.3">
      <c r="A17" s="391" t="s">
        <v>649</v>
      </c>
      <c r="B17" s="396">
        <v>0.74350000000000005</v>
      </c>
      <c r="C17" s="392">
        <v>2017</v>
      </c>
      <c r="D17" s="392">
        <v>2021</v>
      </c>
      <c r="H17" s="398"/>
      <c r="I17" s="394"/>
      <c r="J17" s="402"/>
      <c r="K17" s="397"/>
    </row>
    <row r="18" spans="1:11" ht="15.75" customHeight="1" x14ac:dyDescent="0.3">
      <c r="A18" s="391" t="s">
        <v>650</v>
      </c>
      <c r="B18" s="396">
        <v>0.78600000000000003</v>
      </c>
      <c r="C18" s="392">
        <v>2013</v>
      </c>
      <c r="D18" s="392">
        <v>2021</v>
      </c>
      <c r="H18" s="398"/>
      <c r="I18" s="394"/>
      <c r="J18" s="402"/>
      <c r="K18" s="397"/>
    </row>
    <row r="19" spans="1:11" ht="15.75" customHeight="1" x14ac:dyDescent="0.3">
      <c r="A19" s="391" t="s">
        <v>651</v>
      </c>
      <c r="B19" s="396">
        <v>0.58499999999999996</v>
      </c>
      <c r="C19" s="392">
        <v>2017</v>
      </c>
      <c r="D19" s="392">
        <v>2021</v>
      </c>
      <c r="H19" s="398"/>
      <c r="I19" s="394"/>
      <c r="J19" s="402"/>
      <c r="K19" s="397"/>
    </row>
    <row r="20" spans="1:11" ht="15.75" customHeight="1" x14ac:dyDescent="0.3">
      <c r="A20" s="391" t="s">
        <v>652</v>
      </c>
      <c r="B20" s="396">
        <v>0.38</v>
      </c>
      <c r="C20" s="392">
        <v>2016</v>
      </c>
      <c r="D20" s="392">
        <v>2021</v>
      </c>
    </row>
    <row r="21" spans="1:11" ht="21.9" customHeight="1" x14ac:dyDescent="0.3">
      <c r="A21" s="399" t="s">
        <v>653</v>
      </c>
      <c r="B21" s="396">
        <v>0.55500000000000005</v>
      </c>
      <c r="C21" s="392">
        <v>2017</v>
      </c>
      <c r="D21" s="407">
        <v>2021</v>
      </c>
    </row>
    <row r="22" spans="1:11" ht="21" customHeight="1" x14ac:dyDescent="0.3">
      <c r="A22" s="399" t="s">
        <v>654</v>
      </c>
      <c r="B22" s="396">
        <v>0.8679</v>
      </c>
      <c r="C22" s="392">
        <v>2017</v>
      </c>
      <c r="D22" s="407">
        <v>2021</v>
      </c>
    </row>
    <row r="23" spans="1:11" ht="15.75" customHeight="1" x14ac:dyDescent="0.3">
      <c r="A23" s="399" t="s">
        <v>655</v>
      </c>
      <c r="B23" s="396">
        <v>0.72</v>
      </c>
      <c r="C23" s="392">
        <v>2013</v>
      </c>
      <c r="D23" s="407">
        <v>2021</v>
      </c>
    </row>
    <row r="24" spans="1:11" ht="15.75" customHeight="1" x14ac:dyDescent="0.3">
      <c r="A24" s="399" t="s">
        <v>656</v>
      </c>
      <c r="B24" s="396">
        <v>0.5494</v>
      </c>
      <c r="C24" s="392">
        <v>2017</v>
      </c>
      <c r="D24" s="407">
        <v>2021</v>
      </c>
    </row>
    <row r="25" spans="1:11" ht="15.75" customHeight="1" x14ac:dyDescent="0.3">
      <c r="A25" s="399" t="s">
        <v>657</v>
      </c>
      <c r="B25" s="396">
        <v>0.67</v>
      </c>
      <c r="C25" s="392">
        <v>2017</v>
      </c>
      <c r="D25" s="407">
        <v>2021</v>
      </c>
    </row>
    <row r="26" spans="1:11" ht="21.9" customHeight="1" x14ac:dyDescent="0.3">
      <c r="A26" s="399" t="s">
        <v>658</v>
      </c>
      <c r="B26" s="396">
        <v>0.66</v>
      </c>
      <c r="C26" s="392">
        <v>2017</v>
      </c>
      <c r="D26" s="407">
        <v>2021</v>
      </c>
    </row>
    <row r="27" spans="1:11" ht="21.9" customHeight="1" x14ac:dyDescent="0.3">
      <c r="A27" s="399" t="s">
        <v>659</v>
      </c>
      <c r="B27" s="396">
        <v>0.58199999999999996</v>
      </c>
      <c r="C27" s="392">
        <v>2016</v>
      </c>
      <c r="D27" s="407">
        <v>2021</v>
      </c>
    </row>
    <row r="28" spans="1:11" ht="15.75" customHeight="1" x14ac:dyDescent="0.3">
      <c r="A28" s="399" t="s">
        <v>660</v>
      </c>
      <c r="B28" s="396">
        <v>0.36</v>
      </c>
      <c r="C28" s="392">
        <v>2013</v>
      </c>
      <c r="D28" s="407">
        <v>2021</v>
      </c>
    </row>
    <row r="29" spans="1:11" ht="15.75" customHeight="1" x14ac:dyDescent="0.3">
      <c r="A29" s="399" t="s">
        <v>661</v>
      </c>
      <c r="B29" s="396">
        <v>0.63600000000000001</v>
      </c>
      <c r="C29" s="392">
        <v>2016</v>
      </c>
      <c r="D29" s="407">
        <v>2021</v>
      </c>
    </row>
    <row r="30" spans="1:11" ht="15.75" customHeight="1" x14ac:dyDescent="0.3">
      <c r="A30" s="399" t="s">
        <v>662</v>
      </c>
      <c r="B30" s="396">
        <v>0.73089999999999999</v>
      </c>
      <c r="C30" s="392">
        <v>2015</v>
      </c>
      <c r="D30" s="407">
        <v>2021</v>
      </c>
    </row>
    <row r="31" spans="1:11" ht="21" customHeight="1" x14ac:dyDescent="0.3">
      <c r="A31" s="399" t="s">
        <v>663</v>
      </c>
      <c r="B31" s="396">
        <v>0.85499999999999998</v>
      </c>
      <c r="C31" s="392">
        <v>2013</v>
      </c>
      <c r="D31" s="407">
        <v>2021</v>
      </c>
    </row>
    <row r="32" spans="1:11" ht="21.9" customHeight="1" x14ac:dyDescent="0.3">
      <c r="A32" s="410" t="s">
        <v>664</v>
      </c>
      <c r="B32" s="390">
        <v>0.55000000000000004</v>
      </c>
      <c r="C32" s="406">
        <v>2018</v>
      </c>
      <c r="D32" s="406">
        <v>2022</v>
      </c>
    </row>
    <row r="33" spans="1:4" ht="15.75" customHeight="1" x14ac:dyDescent="0.3">
      <c r="A33" s="410" t="s">
        <v>665</v>
      </c>
      <c r="B33" s="390">
        <v>0.82</v>
      </c>
      <c r="C33" s="406">
        <v>2015</v>
      </c>
      <c r="D33" s="406">
        <v>2022</v>
      </c>
    </row>
    <row r="34" spans="1:4" ht="15.75" customHeight="1" x14ac:dyDescent="0.3">
      <c r="A34" s="410" t="s">
        <v>666</v>
      </c>
      <c r="B34" s="390">
        <v>0.755</v>
      </c>
      <c r="C34" s="406">
        <v>2014</v>
      </c>
      <c r="D34" s="406">
        <v>2022</v>
      </c>
    </row>
    <row r="35" spans="1:4" ht="15.75" customHeight="1" x14ac:dyDescent="0.3">
      <c r="A35" s="410" t="s">
        <v>667</v>
      </c>
      <c r="B35" s="390">
        <v>0.5494</v>
      </c>
      <c r="C35" s="406">
        <v>2016</v>
      </c>
      <c r="D35" s="406">
        <v>2022</v>
      </c>
    </row>
    <row r="36" spans="1:4" ht="21.9" customHeight="1" x14ac:dyDescent="0.3">
      <c r="A36" s="410" t="s">
        <v>668</v>
      </c>
      <c r="B36" s="390">
        <v>0.73499999999999999</v>
      </c>
      <c r="C36" s="406">
        <v>2017</v>
      </c>
      <c r="D36" s="406">
        <v>2022</v>
      </c>
    </row>
    <row r="37" spans="1:4" ht="21" customHeight="1" x14ac:dyDescent="0.3">
      <c r="A37" s="410" t="s">
        <v>669</v>
      </c>
      <c r="B37" s="390">
        <v>0.73050000000000004</v>
      </c>
      <c r="C37" s="406">
        <v>2017</v>
      </c>
      <c r="D37" s="406">
        <v>2022</v>
      </c>
    </row>
    <row r="38" spans="1:4" ht="15.75" customHeight="1" x14ac:dyDescent="0.3">
      <c r="A38" s="410" t="s">
        <v>670</v>
      </c>
      <c r="B38" s="390">
        <v>0.75</v>
      </c>
      <c r="C38" s="406">
        <v>2017</v>
      </c>
      <c r="D38" s="406">
        <v>2022</v>
      </c>
    </row>
    <row r="39" spans="1:4" ht="15.75" customHeight="1" x14ac:dyDescent="0.3">
      <c r="A39" s="410" t="s">
        <v>671</v>
      </c>
      <c r="B39" s="390">
        <v>0.75</v>
      </c>
      <c r="C39" s="406">
        <v>2014</v>
      </c>
      <c r="D39" s="406">
        <v>2022</v>
      </c>
    </row>
    <row r="40" spans="1:4" ht="15.75" customHeight="1" x14ac:dyDescent="0.3">
      <c r="A40" s="411" t="s">
        <v>672</v>
      </c>
      <c r="B40" s="390">
        <v>0.77</v>
      </c>
      <c r="C40" s="406">
        <v>2014</v>
      </c>
      <c r="D40" s="395">
        <v>2022</v>
      </c>
    </row>
    <row r="41" spans="1:4" ht="21" customHeight="1" x14ac:dyDescent="0.3">
      <c r="A41" s="411" t="s">
        <v>673</v>
      </c>
      <c r="B41" s="390">
        <v>0.57999999999999996</v>
      </c>
      <c r="C41" s="406">
        <v>2018</v>
      </c>
      <c r="D41" s="395">
        <v>2022</v>
      </c>
    </row>
    <row r="42" spans="1:4" ht="21.9" customHeight="1" x14ac:dyDescent="0.3">
      <c r="A42" s="411" t="s">
        <v>674</v>
      </c>
      <c r="B42" s="390">
        <v>0.70499999999999996</v>
      </c>
      <c r="C42" s="406">
        <v>2018</v>
      </c>
      <c r="D42" s="395">
        <v>2022</v>
      </c>
    </row>
    <row r="43" spans="1:4" ht="15.75" customHeight="1" x14ac:dyDescent="0.3">
      <c r="A43" s="411" t="s">
        <v>675</v>
      </c>
      <c r="B43" s="390">
        <v>0.77</v>
      </c>
      <c r="C43" s="406">
        <v>2014</v>
      </c>
      <c r="D43" s="395">
        <v>2022</v>
      </c>
    </row>
    <row r="44" spans="1:4" ht="15.75" customHeight="1" x14ac:dyDescent="0.3">
      <c r="A44" s="411" t="s">
        <v>676</v>
      </c>
      <c r="B44" s="390">
        <v>0.40300000000000002</v>
      </c>
      <c r="C44" s="406">
        <v>2014</v>
      </c>
      <c r="D44" s="395">
        <v>2022</v>
      </c>
    </row>
    <row r="45" spans="1:4" ht="15.75" customHeight="1" x14ac:dyDescent="0.3">
      <c r="A45" s="391" t="s">
        <v>677</v>
      </c>
      <c r="B45" s="396">
        <v>0.79</v>
      </c>
      <c r="C45" s="392">
        <v>2015</v>
      </c>
      <c r="D45" s="392">
        <v>2023</v>
      </c>
    </row>
    <row r="46" spans="1:4" ht="21.9" customHeight="1" x14ac:dyDescent="0.3">
      <c r="A46" s="391" t="s">
        <v>678</v>
      </c>
      <c r="B46" s="396">
        <v>0.443</v>
      </c>
      <c r="C46" s="392">
        <v>2019</v>
      </c>
      <c r="D46" s="392">
        <v>2023</v>
      </c>
    </row>
    <row r="47" spans="1:4" ht="21" customHeight="1" x14ac:dyDescent="0.3">
      <c r="A47" s="391" t="s">
        <v>679</v>
      </c>
      <c r="B47" s="396">
        <v>0.48499999999999999</v>
      </c>
      <c r="C47" s="392">
        <v>2019</v>
      </c>
      <c r="D47" s="392">
        <v>2023</v>
      </c>
    </row>
    <row r="48" spans="1:4" ht="15.75" customHeight="1" x14ac:dyDescent="0.3">
      <c r="A48" s="391" t="s">
        <v>680</v>
      </c>
      <c r="B48" s="396">
        <v>0.74</v>
      </c>
      <c r="C48" s="392">
        <v>2015</v>
      </c>
      <c r="D48" s="392">
        <v>2023</v>
      </c>
    </row>
    <row r="49" spans="1:4" ht="15.75" customHeight="1" x14ac:dyDescent="0.3">
      <c r="A49" s="391" t="s">
        <v>681</v>
      </c>
      <c r="B49" s="396">
        <v>0.57499999999999996</v>
      </c>
      <c r="C49" s="392">
        <v>2019</v>
      </c>
      <c r="D49" s="392">
        <v>2023</v>
      </c>
    </row>
    <row r="50" spans="1:4" ht="15.75" customHeight="1" x14ac:dyDescent="0.3">
      <c r="A50" s="391" t="s">
        <v>682</v>
      </c>
      <c r="B50" s="396">
        <v>0.71220000000000006</v>
      </c>
      <c r="C50" s="392">
        <v>2019</v>
      </c>
      <c r="D50" s="392">
        <v>2023</v>
      </c>
    </row>
    <row r="51" spans="1:4" ht="21.9" customHeight="1" x14ac:dyDescent="0.3">
      <c r="A51" s="391" t="s">
        <v>683</v>
      </c>
      <c r="B51" s="396">
        <v>0.83</v>
      </c>
      <c r="C51" s="392">
        <v>2019</v>
      </c>
      <c r="D51" s="392">
        <v>2023</v>
      </c>
    </row>
    <row r="52" spans="1:4" ht="21.9" customHeight="1" x14ac:dyDescent="0.3">
      <c r="A52" s="391" t="s">
        <v>684</v>
      </c>
      <c r="B52" s="396">
        <v>0.65</v>
      </c>
      <c r="C52" s="392">
        <v>2019</v>
      </c>
      <c r="D52" s="392">
        <v>2023</v>
      </c>
    </row>
    <row r="53" spans="1:4" ht="15.75" customHeight="1" x14ac:dyDescent="0.3">
      <c r="A53" s="391" t="s">
        <v>685</v>
      </c>
      <c r="B53" s="396">
        <v>0.56100000000000005</v>
      </c>
      <c r="C53" s="392">
        <v>2019</v>
      </c>
      <c r="D53" s="392">
        <v>2023</v>
      </c>
    </row>
    <row r="54" spans="1:4" ht="15.75" customHeight="1" x14ac:dyDescent="0.3">
      <c r="A54" s="391" t="s">
        <v>686</v>
      </c>
      <c r="B54" s="396">
        <v>0.77</v>
      </c>
      <c r="C54" s="392">
        <v>2017</v>
      </c>
      <c r="D54" s="392">
        <v>2023</v>
      </c>
    </row>
    <row r="55" spans="1:4" ht="15.75" customHeight="1" x14ac:dyDescent="0.3">
      <c r="A55" s="391" t="s">
        <v>687</v>
      </c>
      <c r="B55" s="396">
        <v>0.53749999999999998</v>
      </c>
      <c r="C55" s="392">
        <v>2019</v>
      </c>
      <c r="D55" s="392">
        <v>2023</v>
      </c>
    </row>
    <row r="56" spans="1:4" ht="36" customHeight="1" x14ac:dyDescent="0.3">
      <c r="A56" s="399" t="s">
        <v>688</v>
      </c>
      <c r="B56" s="396">
        <v>0.77500000000000002</v>
      </c>
      <c r="C56" s="392">
        <v>2019</v>
      </c>
      <c r="D56" s="407">
        <v>2023</v>
      </c>
    </row>
    <row r="57" spans="1:4" ht="36" customHeight="1" x14ac:dyDescent="0.3">
      <c r="A57" s="399" t="s">
        <v>689</v>
      </c>
      <c r="B57" s="396">
        <v>0.59899999999999998</v>
      </c>
      <c r="C57" s="392">
        <v>2019</v>
      </c>
      <c r="D57" s="407">
        <v>2023</v>
      </c>
    </row>
    <row r="58" spans="1:4" ht="36" customHeight="1" x14ac:dyDescent="0.3">
      <c r="A58" s="399" t="s">
        <v>690</v>
      </c>
      <c r="B58" s="396">
        <v>0.37469999999999998</v>
      </c>
      <c r="C58" s="392">
        <v>2019</v>
      </c>
      <c r="D58" s="407">
        <v>2023</v>
      </c>
    </row>
    <row r="59" spans="1:4" ht="36" customHeight="1" x14ac:dyDescent="0.3">
      <c r="A59" s="399" t="s">
        <v>691</v>
      </c>
      <c r="B59" s="396">
        <v>0.58750000000000002</v>
      </c>
      <c r="C59" s="392">
        <v>2019</v>
      </c>
      <c r="D59" s="407">
        <v>2023</v>
      </c>
    </row>
    <row r="60" spans="1:4" ht="36" customHeight="1" x14ac:dyDescent="0.3">
      <c r="A60" s="399" t="s">
        <v>692</v>
      </c>
      <c r="B60" s="396">
        <v>0.6169</v>
      </c>
      <c r="C60" s="392">
        <v>2019</v>
      </c>
      <c r="D60" s="407">
        <v>2023</v>
      </c>
    </row>
    <row r="61" spans="1:4" ht="36" customHeight="1" x14ac:dyDescent="0.3">
      <c r="A61" s="399" t="s">
        <v>693</v>
      </c>
      <c r="B61" s="396">
        <v>0.51</v>
      </c>
      <c r="C61" s="392">
        <v>2019</v>
      </c>
      <c r="D61" s="407">
        <v>2023</v>
      </c>
    </row>
    <row r="62" spans="1:4" ht="36" customHeight="1" x14ac:dyDescent="0.3">
      <c r="A62" s="399" t="s">
        <v>694</v>
      </c>
      <c r="B62" s="396">
        <v>0.91</v>
      </c>
      <c r="C62" s="392">
        <v>2015</v>
      </c>
      <c r="D62" s="407">
        <v>2023</v>
      </c>
    </row>
    <row r="63" spans="1:4" ht="36" customHeight="1" x14ac:dyDescent="0.3">
      <c r="A63" s="399" t="s">
        <v>695</v>
      </c>
      <c r="B63" s="396">
        <v>0.65749999999999997</v>
      </c>
      <c r="C63" s="392">
        <v>2019</v>
      </c>
      <c r="D63" s="407">
        <v>2023</v>
      </c>
    </row>
    <row r="64" spans="1:4" ht="36" customHeight="1" x14ac:dyDescent="0.3">
      <c r="A64" s="399" t="s">
        <v>696</v>
      </c>
      <c r="B64" s="396">
        <v>0.59699999999999998</v>
      </c>
      <c r="C64" s="392">
        <v>2019</v>
      </c>
      <c r="D64" s="407">
        <v>2023</v>
      </c>
    </row>
    <row r="65" spans="1:4" ht="36" customHeight="1" x14ac:dyDescent="0.3">
      <c r="A65" s="399" t="s">
        <v>697</v>
      </c>
      <c r="B65" s="396">
        <v>0.66</v>
      </c>
      <c r="C65" s="392">
        <v>2019</v>
      </c>
      <c r="D65" s="407">
        <v>2023</v>
      </c>
    </row>
    <row r="66" spans="1:4" ht="36" customHeight="1" x14ac:dyDescent="0.3">
      <c r="A66" s="399" t="s">
        <v>698</v>
      </c>
      <c r="B66" s="396">
        <v>0.66</v>
      </c>
      <c r="C66" s="392">
        <v>2017</v>
      </c>
      <c r="D66" s="407">
        <v>2023</v>
      </c>
    </row>
    <row r="67" spans="1:4" ht="36" customHeight="1" x14ac:dyDescent="0.3">
      <c r="A67" s="391" t="s">
        <v>699</v>
      </c>
      <c r="B67" s="396">
        <v>0.74</v>
      </c>
      <c r="C67" s="392">
        <v>2020</v>
      </c>
      <c r="D67" s="392">
        <v>2024</v>
      </c>
    </row>
    <row r="68" spans="1:4" ht="36" customHeight="1" x14ac:dyDescent="0.3">
      <c r="A68" s="391" t="s">
        <v>700</v>
      </c>
      <c r="B68" s="396">
        <v>0.33</v>
      </c>
      <c r="C68" s="392">
        <v>2020</v>
      </c>
      <c r="D68" s="392">
        <v>2024</v>
      </c>
    </row>
    <row r="69" spans="1:4" ht="36" customHeight="1" x14ac:dyDescent="0.3">
      <c r="A69" s="391" t="s">
        <v>701</v>
      </c>
      <c r="B69" s="396">
        <v>0.80500000000000005</v>
      </c>
      <c r="C69" s="392">
        <v>2018</v>
      </c>
      <c r="D69" s="392">
        <v>2024</v>
      </c>
    </row>
    <row r="70" spans="1:4" ht="36" customHeight="1" x14ac:dyDescent="0.3">
      <c r="A70" s="391" t="s">
        <v>702</v>
      </c>
      <c r="B70" s="396">
        <v>0.76</v>
      </c>
      <c r="C70" s="392">
        <v>2020</v>
      </c>
      <c r="D70" s="392">
        <v>2024</v>
      </c>
    </row>
    <row r="71" spans="1:4" ht="36" customHeight="1" x14ac:dyDescent="0.3">
      <c r="A71" s="399" t="s">
        <v>703</v>
      </c>
      <c r="B71" s="396">
        <v>0.59</v>
      </c>
      <c r="C71" s="392">
        <v>2016</v>
      </c>
      <c r="D71" s="407">
        <v>2024</v>
      </c>
    </row>
    <row r="72" spans="1:4" ht="36" customHeight="1" x14ac:dyDescent="0.3">
      <c r="A72" s="399" t="s">
        <v>704</v>
      </c>
      <c r="B72" s="396">
        <v>0.67969999999999997</v>
      </c>
      <c r="C72" s="392">
        <v>2020</v>
      </c>
      <c r="D72" s="407">
        <v>2024</v>
      </c>
    </row>
    <row r="73" spans="1:4" ht="36" customHeight="1" x14ac:dyDescent="0.3">
      <c r="A73" s="399" t="s">
        <v>705</v>
      </c>
      <c r="B73" s="396">
        <v>0.83</v>
      </c>
      <c r="C73" s="392">
        <v>2016</v>
      </c>
      <c r="D73" s="407">
        <v>2024</v>
      </c>
    </row>
    <row r="74" spans="1:4" ht="36" customHeight="1" x14ac:dyDescent="0.3">
      <c r="A74" s="399" t="s">
        <v>706</v>
      </c>
      <c r="B74" s="396">
        <v>0.77</v>
      </c>
      <c r="C74" s="392">
        <v>2018</v>
      </c>
      <c r="D74" s="407">
        <v>2024</v>
      </c>
    </row>
    <row r="75" spans="1:4" ht="36" customHeight="1" x14ac:dyDescent="0.3">
      <c r="A75" s="399" t="s">
        <v>707</v>
      </c>
      <c r="B75" s="396">
        <v>0.89</v>
      </c>
      <c r="C75" s="392">
        <v>2016</v>
      </c>
      <c r="D75" s="407">
        <v>2024</v>
      </c>
    </row>
    <row r="76" spans="1:4" ht="36" customHeight="1" x14ac:dyDescent="0.3">
      <c r="A76" s="399" t="s">
        <v>708</v>
      </c>
      <c r="B76" s="396">
        <v>0.6</v>
      </c>
      <c r="C76" s="392">
        <v>2020</v>
      </c>
      <c r="D76" s="407">
        <v>2024</v>
      </c>
    </row>
    <row r="77" spans="1:4" ht="36" customHeight="1" x14ac:dyDescent="0.3">
      <c r="A77" s="399" t="s">
        <v>709</v>
      </c>
      <c r="B77" s="396">
        <v>0.73</v>
      </c>
      <c r="C77" s="392">
        <v>2016</v>
      </c>
      <c r="D77" s="407">
        <v>2024</v>
      </c>
    </row>
    <row r="78" spans="1:4" ht="36" customHeight="1" x14ac:dyDescent="0.3">
      <c r="A78" s="399" t="s">
        <v>710</v>
      </c>
      <c r="B78" s="396">
        <v>0.6</v>
      </c>
      <c r="C78" s="392">
        <v>2016</v>
      </c>
      <c r="D78" s="407">
        <v>2024</v>
      </c>
    </row>
    <row r="79" spans="1:4" ht="36" customHeight="1" x14ac:dyDescent="0.3">
      <c r="A79" s="391" t="s">
        <v>711</v>
      </c>
      <c r="B79" s="396">
        <v>0.67</v>
      </c>
      <c r="C79" s="392">
        <v>2017</v>
      </c>
      <c r="D79" s="392">
        <v>2025</v>
      </c>
    </row>
    <row r="80" spans="1:4" ht="36" customHeight="1" x14ac:dyDescent="0.3">
      <c r="A80" s="391" t="s">
        <v>712</v>
      </c>
      <c r="B80" s="396">
        <v>0.69499999999999995</v>
      </c>
      <c r="C80" s="392">
        <v>2019</v>
      </c>
      <c r="D80" s="392">
        <v>2025</v>
      </c>
    </row>
    <row r="81" spans="1:4" ht="36" customHeight="1" x14ac:dyDescent="0.3">
      <c r="A81" s="391" t="s">
        <v>713</v>
      </c>
      <c r="B81" s="396">
        <v>0.79900000000000004</v>
      </c>
      <c r="C81" s="392">
        <v>2017</v>
      </c>
      <c r="D81" s="392">
        <v>2025</v>
      </c>
    </row>
    <row r="82" spans="1:4" ht="36" customHeight="1" x14ac:dyDescent="0.3">
      <c r="A82" s="391" t="s">
        <v>714</v>
      </c>
      <c r="B82" s="396">
        <v>0.40050000000000002</v>
      </c>
      <c r="C82" s="392">
        <v>2020</v>
      </c>
      <c r="D82" s="392">
        <v>2025</v>
      </c>
    </row>
    <row r="83" spans="1:4" ht="36" customHeight="1" x14ac:dyDescent="0.3">
      <c r="A83" s="391" t="s">
        <v>715</v>
      </c>
      <c r="B83" s="396">
        <v>0.95</v>
      </c>
      <c r="C83" s="392">
        <v>2017</v>
      </c>
      <c r="D83" s="392">
        <v>2025</v>
      </c>
    </row>
    <row r="84" spans="1:4" ht="36" customHeight="1" x14ac:dyDescent="0.3">
      <c r="A84" s="391" t="s">
        <v>716</v>
      </c>
      <c r="B84" s="396">
        <v>0.79</v>
      </c>
      <c r="C84" s="392">
        <v>2017</v>
      </c>
      <c r="D84" s="392">
        <v>2025</v>
      </c>
    </row>
    <row r="85" spans="1:4" ht="36" customHeight="1" x14ac:dyDescent="0.3">
      <c r="A85" s="399" t="s">
        <v>717</v>
      </c>
      <c r="B85" s="396">
        <v>0.76</v>
      </c>
      <c r="C85" s="392">
        <v>2019</v>
      </c>
      <c r="D85" s="407">
        <v>2025</v>
      </c>
    </row>
    <row r="86" spans="1:4" ht="36" customHeight="1" x14ac:dyDescent="0.3">
      <c r="A86" s="399" t="s">
        <v>718</v>
      </c>
      <c r="B86" s="396">
        <v>0.84499999999999997</v>
      </c>
      <c r="C86" s="392">
        <v>2017</v>
      </c>
      <c r="D86" s="407">
        <v>2025</v>
      </c>
    </row>
    <row r="87" spans="1:4" ht="36" customHeight="1" x14ac:dyDescent="0.3">
      <c r="A87" s="399" t="s">
        <v>719</v>
      </c>
      <c r="B87" s="396">
        <v>0.81</v>
      </c>
      <c r="C87" s="392">
        <v>2017</v>
      </c>
      <c r="D87" s="407">
        <v>2025</v>
      </c>
    </row>
    <row r="88" spans="1:4" ht="36" customHeight="1" x14ac:dyDescent="0.3">
      <c r="A88" s="399" t="s">
        <v>720</v>
      </c>
      <c r="B88" s="396">
        <v>0.67</v>
      </c>
      <c r="C88" s="392">
        <v>2017</v>
      </c>
      <c r="D88" s="407">
        <v>2025</v>
      </c>
    </row>
    <row r="89" spans="1:4" ht="36" customHeight="1" x14ac:dyDescent="0.3">
      <c r="A89" s="399" t="s">
        <v>721</v>
      </c>
      <c r="B89" s="396">
        <v>0.63270000000000004</v>
      </c>
      <c r="C89" s="392">
        <v>2019</v>
      </c>
      <c r="D89" s="407">
        <v>2025</v>
      </c>
    </row>
    <row r="90" spans="1:4" ht="36" customHeight="1" x14ac:dyDescent="0.3">
      <c r="A90" s="399" t="s">
        <v>722</v>
      </c>
      <c r="B90" s="396">
        <v>0.94</v>
      </c>
      <c r="C90" s="392">
        <v>2017</v>
      </c>
      <c r="D90" s="407">
        <v>2025</v>
      </c>
    </row>
    <row r="91" spans="1:4" ht="36" customHeight="1" x14ac:dyDescent="0.3">
      <c r="A91" s="399" t="s">
        <v>723</v>
      </c>
      <c r="B91" s="396">
        <v>0.81</v>
      </c>
      <c r="C91" s="392">
        <v>2017</v>
      </c>
      <c r="D91" s="407">
        <v>2025</v>
      </c>
    </row>
    <row r="92" spans="1:4" ht="36" customHeight="1" x14ac:dyDescent="0.3">
      <c r="A92" s="391" t="s">
        <v>724</v>
      </c>
      <c r="B92" s="396">
        <v>0.77700000000000002</v>
      </c>
      <c r="C92" s="392">
        <v>2018</v>
      </c>
      <c r="D92" s="392">
        <v>2026</v>
      </c>
    </row>
    <row r="93" spans="1:4" ht="36" customHeight="1" x14ac:dyDescent="0.3">
      <c r="A93" s="391" t="s">
        <v>725</v>
      </c>
      <c r="B93" s="396">
        <v>0.63500000000000001</v>
      </c>
      <c r="C93" s="392">
        <v>2018</v>
      </c>
      <c r="D93" s="392">
        <v>2026</v>
      </c>
    </row>
    <row r="94" spans="1:4" ht="36" customHeight="1" x14ac:dyDescent="0.3">
      <c r="A94" s="391" t="s">
        <v>726</v>
      </c>
      <c r="B94" s="396">
        <v>0.43</v>
      </c>
      <c r="C94" s="392">
        <v>2018</v>
      </c>
      <c r="D94" s="392">
        <v>2026</v>
      </c>
    </row>
    <row r="95" spans="1:4" ht="36" customHeight="1" x14ac:dyDescent="0.3">
      <c r="A95" s="391" t="s">
        <v>727</v>
      </c>
      <c r="B95" s="396">
        <v>0.84</v>
      </c>
      <c r="C95" s="392">
        <v>2018</v>
      </c>
      <c r="D95" s="392">
        <v>2026</v>
      </c>
    </row>
    <row r="96" spans="1:4" ht="36" customHeight="1" x14ac:dyDescent="0.3">
      <c r="A96" s="391" t="s">
        <v>728</v>
      </c>
      <c r="B96" s="396">
        <v>0.84</v>
      </c>
      <c r="C96" s="392">
        <v>2019</v>
      </c>
      <c r="D96" s="392">
        <v>2027</v>
      </c>
    </row>
    <row r="97" spans="1:4" ht="36" customHeight="1" x14ac:dyDescent="0.3">
      <c r="A97" s="399" t="s">
        <v>729</v>
      </c>
      <c r="B97" s="396">
        <v>0.64500000000000002</v>
      </c>
      <c r="C97" s="392">
        <v>2019</v>
      </c>
      <c r="D97" s="407">
        <v>2027</v>
      </c>
    </row>
    <row r="98" spans="1:4" ht="36" customHeight="1" x14ac:dyDescent="0.3">
      <c r="A98" s="399" t="s">
        <v>730</v>
      </c>
      <c r="B98" s="396">
        <v>0.69499999999999995</v>
      </c>
      <c r="C98" s="392">
        <v>2019</v>
      </c>
      <c r="D98" s="407">
        <v>2027</v>
      </c>
    </row>
    <row r="99" spans="1:4" ht="36" customHeight="1" x14ac:dyDescent="0.3">
      <c r="A99" s="399" t="s">
        <v>731</v>
      </c>
      <c r="B99" s="396">
        <v>0.82499999999999996</v>
      </c>
      <c r="C99" s="392">
        <v>2019</v>
      </c>
      <c r="D99" s="407">
        <v>2027</v>
      </c>
    </row>
    <row r="100" spans="1:4" ht="36" customHeight="1" x14ac:dyDescent="0.3">
      <c r="A100" s="399" t="s">
        <v>732</v>
      </c>
      <c r="B100" s="396">
        <v>1</v>
      </c>
      <c r="C100" s="392">
        <v>2019</v>
      </c>
      <c r="D100" s="407">
        <v>2027</v>
      </c>
    </row>
    <row r="101" spans="1:4" ht="36" customHeight="1" x14ac:dyDescent="0.3">
      <c r="A101" s="399" t="s">
        <v>733</v>
      </c>
      <c r="B101" s="396">
        <v>0.66349999999999998</v>
      </c>
      <c r="C101" s="392">
        <v>2019</v>
      </c>
      <c r="D101" s="407">
        <v>2027</v>
      </c>
    </row>
    <row r="102" spans="1:4" ht="36" customHeight="1" x14ac:dyDescent="0.3">
      <c r="A102" s="391" t="s">
        <v>734</v>
      </c>
      <c r="B102" s="396">
        <v>0.86499999999999999</v>
      </c>
      <c r="C102" s="392">
        <v>2020</v>
      </c>
      <c r="D102" s="392">
        <v>2028</v>
      </c>
    </row>
    <row r="103" spans="1:4" ht="36" customHeight="1" x14ac:dyDescent="0.3">
      <c r="A103" s="391" t="s">
        <v>735</v>
      </c>
      <c r="B103" s="396">
        <v>0.46</v>
      </c>
      <c r="C103" s="392">
        <v>2020</v>
      </c>
      <c r="D103" s="392">
        <v>2028</v>
      </c>
    </row>
    <row r="104" spans="1:4" ht="36" customHeight="1" x14ac:dyDescent="0.3">
      <c r="A104" s="399" t="s">
        <v>736</v>
      </c>
      <c r="B104" s="396">
        <v>0.5</v>
      </c>
      <c r="C104" s="392">
        <v>2020</v>
      </c>
      <c r="D104" s="407">
        <v>2028</v>
      </c>
    </row>
    <row r="105" spans="1:4" ht="36" customHeight="1" x14ac:dyDescent="0.3">
      <c r="A105" s="399" t="s">
        <v>737</v>
      </c>
      <c r="B105" s="396">
        <v>0.62</v>
      </c>
      <c r="C105" s="392">
        <v>2020</v>
      </c>
      <c r="D105" s="407">
        <v>2028</v>
      </c>
    </row>
    <row r="106" spans="1:4" ht="36" customHeight="1" x14ac:dyDescent="0.3">
      <c r="A106" s="399" t="s">
        <v>738</v>
      </c>
      <c r="B106" s="396">
        <v>0.625</v>
      </c>
      <c r="C106" s="392">
        <v>2020</v>
      </c>
      <c r="D106" s="407">
        <v>2028</v>
      </c>
    </row>
    <row r="107" spans="1:4" ht="36" customHeight="1" x14ac:dyDescent="0.3">
      <c r="A107" s="391"/>
      <c r="B107" s="396"/>
      <c r="C107" s="392"/>
      <c r="D107" s="392"/>
    </row>
    <row r="108" spans="1:4" ht="36" customHeight="1" x14ac:dyDescent="0.3">
      <c r="A108" s="391"/>
      <c r="B108" s="396"/>
      <c r="C108" s="392"/>
      <c r="D108" s="392"/>
    </row>
    <row r="109" spans="1:4" ht="36" customHeight="1" x14ac:dyDescent="0.3">
      <c r="A109" s="391"/>
      <c r="B109" s="396"/>
      <c r="C109" s="392"/>
      <c r="D109" s="392"/>
    </row>
    <row r="110" spans="1:4" ht="36" customHeight="1" x14ac:dyDescent="0.3">
      <c r="A110" s="391"/>
      <c r="B110" s="396"/>
      <c r="C110" s="392"/>
      <c r="D110" s="392"/>
    </row>
    <row r="111" spans="1:4" ht="36" customHeight="1" x14ac:dyDescent="0.3">
      <c r="A111" s="391"/>
      <c r="B111" s="396"/>
      <c r="C111" s="392"/>
      <c r="D111" s="392"/>
    </row>
    <row r="112" spans="1:4" ht="36" customHeight="1" x14ac:dyDescent="0.3">
      <c r="A112" s="1064" t="s">
        <v>739</v>
      </c>
      <c r="B112" s="1064"/>
      <c r="C112" s="1064"/>
      <c r="D112" s="1064"/>
    </row>
    <row r="113" spans="1:4" ht="15.75" customHeight="1" x14ac:dyDescent="0.3">
      <c r="A113" s="1065" t="s">
        <v>740</v>
      </c>
      <c r="B113" s="1065"/>
      <c r="C113" s="1065"/>
      <c r="D113" s="1065"/>
    </row>
    <row r="114" spans="1:4" ht="15.75" customHeight="1" x14ac:dyDescent="0.3">
      <c r="A114" s="1061" t="s">
        <v>741</v>
      </c>
      <c r="B114" s="1061"/>
      <c r="C114" s="1061"/>
      <c r="D114" s="1061"/>
    </row>
    <row r="115" spans="1:4" ht="15.75" customHeight="1" x14ac:dyDescent="0.3">
      <c r="A115" s="1065" t="s">
        <v>742</v>
      </c>
      <c r="B115" s="1065"/>
      <c r="C115" s="1065"/>
      <c r="D115" s="1065"/>
    </row>
    <row r="116" spans="1:4" ht="21.9" customHeight="1" x14ac:dyDescent="0.3">
      <c r="A116" s="1066" t="s">
        <v>743</v>
      </c>
      <c r="B116" s="1066"/>
      <c r="C116" s="1066"/>
      <c r="D116" s="1066"/>
    </row>
    <row r="117" spans="1:4" ht="21" customHeight="1" x14ac:dyDescent="0.3">
      <c r="A117" s="1062" t="s">
        <v>744</v>
      </c>
      <c r="B117" s="1062"/>
      <c r="C117" s="1062"/>
      <c r="D117" s="1062"/>
    </row>
    <row r="118" spans="1:4" ht="15.75" customHeight="1" x14ac:dyDescent="0.3">
      <c r="A118" s="1062" t="s">
        <v>745</v>
      </c>
      <c r="B118" s="1062"/>
      <c r="C118" s="1062"/>
      <c r="D118" s="1062"/>
    </row>
    <row r="119" spans="1:4" ht="15.75" customHeight="1" x14ac:dyDescent="0.3">
      <c r="A119" s="1062" t="s">
        <v>746</v>
      </c>
      <c r="B119" s="1062"/>
      <c r="C119" s="1062"/>
      <c r="D119" s="1062"/>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D4" sqref="D4"/>
    </sheetView>
  </sheetViews>
  <sheetFormatPr defaultColWidth="9.109375" defaultRowHeight="14.4" x14ac:dyDescent="0.3"/>
  <cols>
    <col min="1" max="1" width="2" style="180" customWidth="1"/>
    <col min="2" max="2" width="96.21875" style="180" customWidth="1"/>
    <col min="3" max="3" width="2" style="180" customWidth="1"/>
    <col min="4" max="4" width="17.6640625" style="180" customWidth="1"/>
    <col min="5" max="5" width="9.33203125" style="180" customWidth="1"/>
    <col min="6" max="6" width="14.109375" style="155" customWidth="1"/>
    <col min="7" max="7" width="50.44140625" style="565" customWidth="1"/>
    <col min="8" max="8" width="44.21875" style="180" customWidth="1"/>
    <col min="9" max="9" width="9.109375" style="180"/>
    <col min="10" max="10" width="36.7773437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894" t="s">
        <v>2115</v>
      </c>
      <c r="C1" s="894"/>
      <c r="D1" s="894"/>
    </row>
    <row r="2" spans="2:8" ht="30.6" customHeight="1" x14ac:dyDescent="0.3">
      <c r="B2" s="1067"/>
      <c r="C2" s="1067"/>
      <c r="D2" s="1067"/>
    </row>
    <row r="3" spans="2:8" ht="26.4" customHeight="1" x14ac:dyDescent="0.35">
      <c r="B3" s="883" t="str">
        <f>'Unit Data from Audit Worksheet'!D2</f>
        <v>Select Unit Name from Drop Down List</v>
      </c>
      <c r="C3" s="643"/>
      <c r="D3" s="884">
        <v>2022</v>
      </c>
      <c r="F3" s="897" t="s">
        <v>2117</v>
      </c>
      <c r="G3" s="898" t="s">
        <v>41</v>
      </c>
    </row>
    <row r="4" spans="2:8" ht="18.600000000000001" customHeight="1" x14ac:dyDescent="0.3">
      <c r="B4" s="885" t="s">
        <v>71</v>
      </c>
      <c r="C4" s="272"/>
    </row>
    <row r="5" spans="2:8" ht="19.2" customHeight="1" x14ac:dyDescent="0.3">
      <c r="B5" s="728" t="s">
        <v>2094</v>
      </c>
      <c r="C5" s="728"/>
      <c r="D5" s="275"/>
    </row>
    <row r="6" spans="2:8" ht="19.95" customHeight="1" x14ac:dyDescent="0.3">
      <c r="B6" s="871" t="s">
        <v>2110</v>
      </c>
      <c r="C6" s="871"/>
      <c r="D6" s="887">
        <f>Import!L38</f>
        <v>0</v>
      </c>
      <c r="F6" s="866">
        <v>506</v>
      </c>
      <c r="G6" s="565" t="s">
        <v>189</v>
      </c>
    </row>
    <row r="7" spans="2:8" ht="19.95" customHeight="1" x14ac:dyDescent="0.3">
      <c r="B7" s="871" t="s">
        <v>2095</v>
      </c>
      <c r="C7" s="871"/>
      <c r="D7" s="888">
        <f>Import!L39</f>
        <v>0</v>
      </c>
      <c r="F7" s="866">
        <v>536</v>
      </c>
      <c r="G7" s="565" t="s">
        <v>190</v>
      </c>
    </row>
    <row r="8" spans="2:8" ht="19.95" customHeight="1" x14ac:dyDescent="0.3">
      <c r="B8" s="871" t="s">
        <v>2096</v>
      </c>
      <c r="C8" s="871"/>
      <c r="D8" s="888">
        <f>Import!L69</f>
        <v>0</v>
      </c>
      <c r="F8" s="636">
        <v>647</v>
      </c>
      <c r="G8" s="773" t="s">
        <v>934</v>
      </c>
    </row>
    <row r="9" spans="2:8" ht="19.95" customHeight="1" x14ac:dyDescent="0.3">
      <c r="B9" s="877" t="s">
        <v>2114</v>
      </c>
      <c r="C9" s="878"/>
      <c r="D9" s="888">
        <f>-Import!L48</f>
        <v>0</v>
      </c>
      <c r="F9" s="879">
        <v>11</v>
      </c>
      <c r="G9" s="880" t="s">
        <v>194</v>
      </c>
    </row>
    <row r="10" spans="2:8" ht="19.95" customHeight="1" x14ac:dyDescent="0.3">
      <c r="B10" s="729" t="s">
        <v>1979</v>
      </c>
      <c r="C10" s="729"/>
      <c r="D10" s="889"/>
    </row>
    <row r="11" spans="2:8" ht="19.95" customHeight="1" x14ac:dyDescent="0.3">
      <c r="B11" s="871" t="s">
        <v>2097</v>
      </c>
      <c r="C11" s="871"/>
      <c r="D11" s="890">
        <f>Import!L43</f>
        <v>0</v>
      </c>
      <c r="F11" s="155">
        <v>4</v>
      </c>
      <c r="G11" s="565" t="s">
        <v>2098</v>
      </c>
    </row>
    <row r="12" spans="2:8" ht="19.95" customHeight="1" x14ac:dyDescent="0.3">
      <c r="B12" s="871" t="s">
        <v>1980</v>
      </c>
      <c r="C12" s="871"/>
      <c r="D12" s="890">
        <f>Import!L193</f>
        <v>0</v>
      </c>
      <c r="F12" s="155">
        <v>6</v>
      </c>
      <c r="G12" s="565" t="s">
        <v>251</v>
      </c>
    </row>
    <row r="13" spans="2:8" ht="19.95" customHeight="1" x14ac:dyDescent="0.3">
      <c r="B13" s="871" t="s">
        <v>2099</v>
      </c>
      <c r="C13" s="871"/>
      <c r="D13" s="891">
        <f>Import!L44</f>
        <v>0</v>
      </c>
      <c r="F13" s="155">
        <v>5</v>
      </c>
      <c r="G13" s="565" t="s">
        <v>2100</v>
      </c>
    </row>
    <row r="14" spans="2:8" ht="24.6" customHeight="1" thickBot="1" x14ac:dyDescent="0.35">
      <c r="B14" s="872" t="s">
        <v>2112</v>
      </c>
      <c r="C14" s="871"/>
      <c r="D14" s="895">
        <f>SUM(D6:D9)-SUM(D11:D13)</f>
        <v>0</v>
      </c>
      <c r="E14" s="873"/>
      <c r="F14" s="155" t="s">
        <v>2086</v>
      </c>
      <c r="G14" s="881" t="s">
        <v>2116</v>
      </c>
      <c r="H14" s="916">
        <f>D6+D7+D9+-D11-D12-D13</f>
        <v>0</v>
      </c>
    </row>
    <row r="15" spans="2:8" ht="19.95" customHeight="1" thickTop="1" x14ac:dyDescent="0.3">
      <c r="B15" s="19"/>
      <c r="C15" s="19"/>
      <c r="D15" s="731"/>
    </row>
    <row r="16" spans="2:8" ht="19.95" customHeight="1" x14ac:dyDescent="0.3">
      <c r="B16" s="728"/>
      <c r="C16" s="728"/>
      <c r="D16" s="732"/>
    </row>
    <row r="17" spans="2:18" ht="19.95" customHeight="1" x14ac:dyDescent="0.3">
      <c r="B17" s="19" t="s">
        <v>1981</v>
      </c>
      <c r="C17" s="19"/>
      <c r="D17" s="275"/>
    </row>
    <row r="18" spans="2:18" ht="19.95" customHeight="1" x14ac:dyDescent="0.3">
      <c r="B18" s="871" t="s">
        <v>2101</v>
      </c>
      <c r="C18" s="871"/>
      <c r="D18" s="892">
        <f>Import!L59</f>
        <v>0</v>
      </c>
      <c r="F18" s="155">
        <v>532</v>
      </c>
      <c r="G18" s="565" t="s">
        <v>1059</v>
      </c>
    </row>
    <row r="19" spans="2:18" ht="13.8" customHeight="1" x14ac:dyDescent="0.3">
      <c r="C19" s="19"/>
      <c r="D19" s="890"/>
    </row>
    <row r="20" spans="2:18" ht="16.8" customHeight="1" x14ac:dyDescent="0.3">
      <c r="B20" s="19" t="s">
        <v>1982</v>
      </c>
      <c r="C20" s="19"/>
      <c r="D20" s="890"/>
    </row>
    <row r="21" spans="2:18" ht="19.95" customHeight="1" x14ac:dyDescent="0.3">
      <c r="B21" s="871" t="s">
        <v>2102</v>
      </c>
      <c r="C21" s="871"/>
      <c r="D21" s="893">
        <f>Import!L62</f>
        <v>0</v>
      </c>
      <c r="F21" s="155">
        <v>20</v>
      </c>
      <c r="G21" s="565" t="s">
        <v>2103</v>
      </c>
    </row>
    <row r="22" spans="2:18" ht="33.6" customHeight="1" x14ac:dyDescent="0.3">
      <c r="B22" s="871" t="s">
        <v>2104</v>
      </c>
      <c r="C22" s="871"/>
      <c r="D22" s="890">
        <f>Import!L65</f>
        <v>0</v>
      </c>
      <c r="F22" s="155">
        <v>509</v>
      </c>
      <c r="G22" s="565" t="s">
        <v>291</v>
      </c>
    </row>
    <row r="23" spans="2:18" ht="28.8" customHeight="1" x14ac:dyDescent="0.3">
      <c r="B23" s="871" t="s">
        <v>2105</v>
      </c>
      <c r="C23" s="871"/>
      <c r="D23" s="893">
        <f>Import!L63</f>
        <v>0</v>
      </c>
      <c r="F23" s="155">
        <v>533</v>
      </c>
      <c r="G23" s="565" t="s">
        <v>1060</v>
      </c>
    </row>
    <row r="24" spans="2:18" ht="38.4" customHeight="1" x14ac:dyDescent="0.3">
      <c r="B24" s="871" t="s">
        <v>2106</v>
      </c>
      <c r="C24" s="871"/>
      <c r="D24" s="893">
        <f>Import!L64</f>
        <v>0</v>
      </c>
      <c r="F24" s="155">
        <v>508</v>
      </c>
      <c r="G24" s="565" t="s">
        <v>293</v>
      </c>
    </row>
    <row r="25" spans="2:18" ht="39" customHeight="1" x14ac:dyDescent="0.3">
      <c r="B25" s="877" t="s">
        <v>2111</v>
      </c>
      <c r="C25" s="871"/>
      <c r="D25" s="915">
        <f>Import!L60</f>
        <v>0</v>
      </c>
      <c r="F25" s="879">
        <v>1050</v>
      </c>
      <c r="G25" s="886" t="s">
        <v>1998</v>
      </c>
    </row>
    <row r="26" spans="2:18" ht="25.8" customHeight="1" thickBot="1" x14ac:dyDescent="0.35">
      <c r="B26" s="872" t="s">
        <v>2107</v>
      </c>
      <c r="C26" s="874"/>
      <c r="D26" s="896">
        <f>D18+D21+D22+-D23-D24-D25</f>
        <v>0</v>
      </c>
      <c r="F26" s="155" t="s">
        <v>2086</v>
      </c>
      <c r="G26" s="881" t="s">
        <v>2113</v>
      </c>
    </row>
    <row r="27" spans="2:18" ht="19.95" customHeight="1" thickTop="1" x14ac:dyDescent="0.3">
      <c r="B27" s="275"/>
      <c r="C27" s="275"/>
      <c r="D27" s="275"/>
    </row>
    <row r="28" spans="2:18" s="566" customFormat="1" ht="19.95" customHeight="1" thickBot="1" x14ac:dyDescent="0.35">
      <c r="B28" s="872" t="s">
        <v>2108</v>
      </c>
      <c r="C28" s="874"/>
      <c r="D28" s="733" t="e">
        <f>D14/D26</f>
        <v>#DIV/0!</v>
      </c>
      <c r="F28" s="155" t="s">
        <v>2086</v>
      </c>
      <c r="G28" s="882" t="s">
        <v>2109</v>
      </c>
      <c r="I28" s="180"/>
      <c r="J28" s="180"/>
      <c r="K28" s="180"/>
      <c r="L28" s="180"/>
      <c r="M28" s="180"/>
      <c r="N28" s="180"/>
      <c r="O28" s="180"/>
      <c r="P28" s="180"/>
      <c r="Q28" s="180"/>
      <c r="R28" s="180"/>
    </row>
    <row r="29" spans="2:18" s="566" customFormat="1" ht="15" thickTop="1" x14ac:dyDescent="0.3">
      <c r="B29" s="729"/>
      <c r="C29" s="729"/>
      <c r="D29" s="875"/>
      <c r="F29" s="155"/>
      <c r="G29" s="882"/>
      <c r="I29" s="180"/>
      <c r="J29" s="180"/>
      <c r="K29" s="180"/>
      <c r="L29" s="180"/>
      <c r="M29" s="180"/>
      <c r="N29" s="180"/>
      <c r="O29" s="180"/>
      <c r="P29" s="180"/>
      <c r="Q29" s="180"/>
      <c r="R29" s="180"/>
    </row>
    <row r="30" spans="2:18" s="566" customFormat="1" x14ac:dyDescent="0.3">
      <c r="B30" s="729"/>
      <c r="C30" s="729"/>
      <c r="D30" s="875"/>
      <c r="F30" s="155"/>
      <c r="G30" s="882"/>
      <c r="I30" s="180"/>
      <c r="J30" s="180"/>
      <c r="K30" s="180"/>
      <c r="L30" s="180"/>
      <c r="M30" s="180"/>
      <c r="N30" s="180"/>
      <c r="O30" s="180"/>
      <c r="P30" s="180"/>
      <c r="Q30" s="180"/>
      <c r="R30" s="180"/>
    </row>
    <row r="31" spans="2:18" s="566" customFormat="1" x14ac:dyDescent="0.3">
      <c r="B31" s="876"/>
      <c r="C31" s="876"/>
      <c r="D31" s="875"/>
      <c r="F31" s="155"/>
      <c r="G31" s="882"/>
      <c r="I31" s="180"/>
      <c r="J31" s="180"/>
      <c r="K31" s="180"/>
      <c r="L31" s="180"/>
      <c r="M31" s="180"/>
      <c r="N31" s="180"/>
      <c r="O31" s="180"/>
      <c r="P31" s="180"/>
      <c r="Q31" s="180"/>
      <c r="R31" s="180"/>
    </row>
    <row r="32" spans="2:18" x14ac:dyDescent="0.3">
      <c r="B32" s="705"/>
      <c r="C32" s="705"/>
      <c r="D32" s="730"/>
    </row>
  </sheetData>
  <sheetProtection algorithmName="SHA-512" hashValue="M20AtLBPq6Qrz/FsZsFMx+6HYVlnJuZE0+YMptrc3yvunNzwB2/dTspcaxX5tyNRmMIlNC3Pdya3ux04M/z8Hw==" saltValue="PNHCXycnQQ0hi1VPBR57lg==" spinCount="100000" sheet="1" formatCells="0" formatColumns="0" formatRows="0"/>
  <mergeCells count="1">
    <mergeCell ref="B2:D2"/>
  </mergeCells>
  <pageMargins left="0.7" right="0.7" top="0.75" bottom="0.75" header="0.3" footer="0.3"/>
  <pageSetup scale="3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10" sqref="C10"/>
    </sheetView>
  </sheetViews>
  <sheetFormatPr defaultColWidth="9.109375" defaultRowHeight="14.4" x14ac:dyDescent="0.3"/>
  <cols>
    <col min="1" max="1" width="4.77734375" style="180" customWidth="1"/>
    <col min="2" max="2" width="77.21875" style="180" customWidth="1"/>
    <col min="3" max="3" width="20.21875" style="180" customWidth="1"/>
    <col min="4" max="4" width="3.6640625" style="180" customWidth="1"/>
    <col min="5" max="5" width="20.21875" style="180" customWidth="1"/>
    <col min="6" max="6" width="6.21875" style="180" customWidth="1"/>
    <col min="7" max="7" width="17.33203125" style="180" customWidth="1"/>
    <col min="8" max="8" width="34.77734375" style="180" customWidth="1"/>
    <col min="9" max="9" width="17.109375" style="155" customWidth="1"/>
    <col min="10" max="10" width="21.109375" style="180" customWidth="1"/>
    <col min="11" max="11" width="18.33203125" style="180" customWidth="1"/>
    <col min="12" max="12" width="19.88671875" style="180" customWidth="1"/>
    <col min="13" max="13" width="17.77734375" style="180" customWidth="1"/>
    <col min="14" max="16384" width="9.109375" style="180"/>
  </cols>
  <sheetData>
    <row r="2" spans="1:11" ht="14.4" customHeight="1" x14ac:dyDescent="0.3">
      <c r="B2" s="1068" t="s">
        <v>104</v>
      </c>
      <c r="C2" s="1068"/>
      <c r="D2" s="1068"/>
      <c r="E2" s="1068"/>
      <c r="F2" s="727"/>
      <c r="G2" s="268"/>
    </row>
    <row r="4" spans="1:11" ht="15.6" x14ac:dyDescent="0.3">
      <c r="A4" s="268"/>
      <c r="B4" s="269" t="str">
        <f>'Unit Data from Audit Worksheet'!D2</f>
        <v>Select Unit Name from Drop Down List</v>
      </c>
      <c r="C4" s="869">
        <f>'Unit Data from Audit Worksheet'!F5</f>
        <v>2022</v>
      </c>
      <c r="E4" s="858">
        <f>'Unit Data from Audit Worksheet'!F5</f>
        <v>2022</v>
      </c>
    </row>
    <row r="5" spans="1:11" ht="27.6" x14ac:dyDescent="0.4">
      <c r="A5" s="271"/>
      <c r="B5" s="272" t="s">
        <v>71</v>
      </c>
      <c r="C5" s="270" t="s">
        <v>72</v>
      </c>
      <c r="D5" s="271"/>
      <c r="E5" s="273" t="s">
        <v>73</v>
      </c>
      <c r="G5" s="155"/>
      <c r="I5" s="180"/>
    </row>
    <row r="6" spans="1:11" x14ac:dyDescent="0.3">
      <c r="A6" s="268"/>
      <c r="B6" s="274" t="s">
        <v>74</v>
      </c>
      <c r="C6" s="275"/>
      <c r="D6" s="275"/>
      <c r="E6" s="275"/>
      <c r="G6" s="155"/>
      <c r="I6" s="180"/>
    </row>
    <row r="7" spans="1:11" x14ac:dyDescent="0.3">
      <c r="A7" s="268"/>
      <c r="B7" s="859" t="s">
        <v>2083</v>
      </c>
      <c r="C7" s="887">
        <f>Import!L38</f>
        <v>0</v>
      </c>
      <c r="D7" s="276"/>
      <c r="E7" s="887">
        <f>C7</f>
        <v>0</v>
      </c>
      <c r="G7" s="860">
        <v>506</v>
      </c>
      <c r="H7" s="861" t="s">
        <v>189</v>
      </c>
      <c r="I7" s="180"/>
    </row>
    <row r="8" spans="1:11" x14ac:dyDescent="0.3">
      <c r="A8" s="268"/>
      <c r="B8" s="859" t="s">
        <v>2084</v>
      </c>
      <c r="C8" s="889">
        <f>Import!L39</f>
        <v>0</v>
      </c>
      <c r="D8" s="277"/>
      <c r="E8" s="277"/>
      <c r="G8" s="860">
        <v>536</v>
      </c>
      <c r="H8" s="861" t="s">
        <v>190</v>
      </c>
      <c r="I8" s="180"/>
    </row>
    <row r="9" spans="1:11" x14ac:dyDescent="0.3">
      <c r="A9" s="268"/>
      <c r="B9" s="859" t="s">
        <v>173</v>
      </c>
      <c r="C9" s="933">
        <f>Import!L43</f>
        <v>0</v>
      </c>
      <c r="D9" s="277"/>
      <c r="E9" s="933">
        <f>C9</f>
        <v>0</v>
      </c>
      <c r="G9" s="860">
        <v>4</v>
      </c>
      <c r="H9" s="861" t="s">
        <v>111</v>
      </c>
      <c r="I9" s="180"/>
    </row>
    <row r="10" spans="1:11" x14ac:dyDescent="0.3">
      <c r="A10" s="268"/>
      <c r="B10" s="859" t="s">
        <v>75</v>
      </c>
      <c r="C10" s="890">
        <f>Import!L193</f>
        <v>0</v>
      </c>
      <c r="D10" s="277"/>
      <c r="E10" s="933">
        <f>C10</f>
        <v>0</v>
      </c>
      <c r="G10" s="860">
        <v>6</v>
      </c>
      <c r="H10" s="861" t="s">
        <v>251</v>
      </c>
      <c r="I10" s="180"/>
    </row>
    <row r="11" spans="1:11" x14ac:dyDescent="0.3">
      <c r="A11" s="268"/>
      <c r="B11" s="859" t="s">
        <v>76</v>
      </c>
      <c r="C11" s="891">
        <f>Import!L44</f>
        <v>0</v>
      </c>
      <c r="D11" s="278"/>
      <c r="E11" s="933">
        <f>C11</f>
        <v>0</v>
      </c>
      <c r="G11" s="860">
        <v>5</v>
      </c>
      <c r="H11" s="861" t="s">
        <v>112</v>
      </c>
      <c r="I11" s="180"/>
    </row>
    <row r="12" spans="1:11" x14ac:dyDescent="0.3">
      <c r="A12" s="19"/>
      <c r="B12" s="859" t="s">
        <v>77</v>
      </c>
      <c r="C12" s="934">
        <f>C7+C8-SUM(C9:C11)</f>
        <v>0</v>
      </c>
      <c r="E12" s="934">
        <f>E7-SUM(E9:E11)</f>
        <v>0</v>
      </c>
      <c r="G12" s="860" t="s">
        <v>2093</v>
      </c>
      <c r="H12" s="862" t="s">
        <v>2140</v>
      </c>
      <c r="I12" s="861" t="s">
        <v>2143</v>
      </c>
      <c r="J12" s="862" t="s">
        <v>2144</v>
      </c>
      <c r="K12" s="863"/>
    </row>
    <row r="13" spans="1:11" x14ac:dyDescent="0.3">
      <c r="A13" s="268"/>
      <c r="B13" s="268"/>
      <c r="C13" s="275"/>
      <c r="D13" s="275"/>
      <c r="E13" s="275"/>
      <c r="G13" s="860"/>
      <c r="H13" s="861"/>
      <c r="I13" s="180"/>
    </row>
    <row r="14" spans="1:11" x14ac:dyDescent="0.3">
      <c r="A14" s="268"/>
      <c r="B14" s="859" t="s">
        <v>2085</v>
      </c>
      <c r="C14" s="935">
        <f>Import!L51</f>
        <v>0</v>
      </c>
      <c r="D14" s="275"/>
      <c r="E14" s="275"/>
      <c r="G14" s="860">
        <v>9</v>
      </c>
      <c r="H14" s="861" t="s">
        <v>195</v>
      </c>
      <c r="I14" s="180"/>
    </row>
    <row r="15" spans="1:11" x14ac:dyDescent="0.3">
      <c r="A15" s="268"/>
      <c r="B15" s="859" t="s">
        <v>78</v>
      </c>
      <c r="C15" s="936">
        <f>C14-C12</f>
        <v>0</v>
      </c>
      <c r="D15" s="275"/>
      <c r="E15" s="275"/>
      <c r="G15" s="860" t="s">
        <v>2093</v>
      </c>
      <c r="H15" s="862" t="s">
        <v>2141</v>
      </c>
      <c r="I15" s="864"/>
    </row>
    <row r="16" spans="1:11" x14ac:dyDescent="0.3">
      <c r="A16" s="268"/>
      <c r="B16" s="279" t="s">
        <v>79</v>
      </c>
      <c r="C16" s="275"/>
      <c r="D16" s="275"/>
      <c r="E16" s="275"/>
      <c r="G16" s="860"/>
      <c r="H16" s="861"/>
      <c r="I16" s="180"/>
    </row>
    <row r="17" spans="1:9" x14ac:dyDescent="0.3">
      <c r="A17" s="280" t="s">
        <v>80</v>
      </c>
      <c r="B17" s="859" t="s">
        <v>2087</v>
      </c>
      <c r="C17" s="936">
        <f>Import!L47</f>
        <v>0</v>
      </c>
      <c r="D17" s="275"/>
      <c r="E17" s="275"/>
      <c r="G17" s="860">
        <v>7</v>
      </c>
      <c r="H17" s="861" t="s">
        <v>193</v>
      </c>
      <c r="I17" s="180"/>
    </row>
    <row r="18" spans="1:9" ht="15" thickBot="1" x14ac:dyDescent="0.35">
      <c r="B18" s="859" t="s">
        <v>81</v>
      </c>
      <c r="C18" s="937">
        <f>(C15-SUM(C17:C17))</f>
        <v>0</v>
      </c>
      <c r="D18" s="275"/>
      <c r="E18" s="275"/>
      <c r="G18" s="860" t="s">
        <v>2093</v>
      </c>
      <c r="H18" s="862" t="s">
        <v>2142</v>
      </c>
      <c r="I18" s="180"/>
    </row>
    <row r="19" spans="1:9" ht="15" thickTop="1" x14ac:dyDescent="0.3">
      <c r="B19" s="268"/>
      <c r="C19" s="275"/>
      <c r="D19" s="275"/>
      <c r="E19" s="275"/>
      <c r="G19" s="860"/>
      <c r="H19" s="861"/>
      <c r="I19" s="180"/>
    </row>
    <row r="20" spans="1:9" ht="15" thickBot="1" x14ac:dyDescent="0.35">
      <c r="B20" s="859" t="s">
        <v>2088</v>
      </c>
      <c r="C20" s="938">
        <f>Import!L46</f>
        <v>0</v>
      </c>
      <c r="D20" s="275"/>
      <c r="E20" s="275"/>
      <c r="G20" s="860">
        <v>391</v>
      </c>
      <c r="H20" s="861" t="s">
        <v>192</v>
      </c>
      <c r="I20" s="180"/>
    </row>
    <row r="21" spans="1:9" ht="15.6" thickTop="1" thickBot="1" x14ac:dyDescent="0.35">
      <c r="B21" s="281"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939">
        <f>ABS(C18-C20)</f>
        <v>0</v>
      </c>
      <c r="D21" s="275"/>
      <c r="E21" s="275"/>
      <c r="G21" s="155"/>
      <c r="I21" s="180"/>
    </row>
    <row r="22" spans="1:9" ht="15" thickTop="1" x14ac:dyDescent="0.3">
      <c r="B22" s="865" t="str">
        <f>IF(C18&gt;C20,"Since Restricted-Stabilization by State Statute was understated, verfiy that the unit did not appropriate fund balance in excess of legal amount available in row 12 above.","")</f>
        <v/>
      </c>
      <c r="C22" s="865"/>
      <c r="D22" s="865"/>
      <c r="E22" s="865"/>
      <c r="F22" s="275"/>
      <c r="G22" s="275"/>
    </row>
    <row r="23" spans="1:9" x14ac:dyDescent="0.3">
      <c r="B23" s="279" t="s">
        <v>82</v>
      </c>
      <c r="C23" s="275"/>
      <c r="D23" s="275"/>
      <c r="E23" s="282" t="s">
        <v>83</v>
      </c>
      <c r="G23" s="155"/>
      <c r="I23" s="180"/>
    </row>
    <row r="24" spans="1:9" x14ac:dyDescent="0.3">
      <c r="B24" s="279"/>
      <c r="C24" s="270" t="s">
        <v>84</v>
      </c>
      <c r="D24" s="275"/>
      <c r="E24" s="270" t="s">
        <v>91</v>
      </c>
      <c r="G24" s="155"/>
      <c r="I24" s="180"/>
    </row>
    <row r="25" spans="1:9" x14ac:dyDescent="0.3">
      <c r="B25" s="274" t="s">
        <v>85</v>
      </c>
      <c r="C25" s="275"/>
      <c r="D25" s="275"/>
      <c r="E25" s="275"/>
      <c r="G25" s="155"/>
      <c r="I25" s="180"/>
    </row>
    <row r="26" spans="1:9" x14ac:dyDescent="0.3">
      <c r="B26" s="859" t="s">
        <v>86</v>
      </c>
      <c r="C26" s="887">
        <f>Import!L59</f>
        <v>0</v>
      </c>
      <c r="D26" s="276"/>
      <c r="E26" s="887">
        <f>C26</f>
        <v>0</v>
      </c>
      <c r="G26" s="866">
        <v>532</v>
      </c>
      <c r="H26" s="870" t="s">
        <v>199</v>
      </c>
      <c r="I26" s="180"/>
    </row>
    <row r="27" spans="1:9" x14ac:dyDescent="0.3">
      <c r="B27" s="274" t="s">
        <v>87</v>
      </c>
      <c r="C27" s="275"/>
      <c r="D27" s="275"/>
      <c r="E27" s="275"/>
      <c r="G27" s="155"/>
      <c r="H27" s="861"/>
      <c r="I27" s="180"/>
    </row>
    <row r="28" spans="1:9" x14ac:dyDescent="0.3">
      <c r="B28" s="859" t="s">
        <v>88</v>
      </c>
      <c r="C28" s="889">
        <f>Import!L62</f>
        <v>0</v>
      </c>
      <c r="D28" s="277"/>
      <c r="E28" s="889">
        <f>C28</f>
        <v>0</v>
      </c>
      <c r="G28" s="866">
        <v>20</v>
      </c>
      <c r="H28" s="861" t="s">
        <v>201</v>
      </c>
      <c r="I28" s="180"/>
    </row>
    <row r="29" spans="1:9" ht="41.4" x14ac:dyDescent="0.3">
      <c r="B29" s="859" t="s">
        <v>2089</v>
      </c>
      <c r="C29" s="889">
        <f>Import!L65</f>
        <v>0</v>
      </c>
      <c r="D29" s="277"/>
      <c r="E29" s="889">
        <f>C29</f>
        <v>0</v>
      </c>
      <c r="G29" s="866">
        <v>509</v>
      </c>
      <c r="H29" s="867" t="s">
        <v>291</v>
      </c>
      <c r="I29" s="180"/>
    </row>
    <row r="30" spans="1:9" x14ac:dyDescent="0.3">
      <c r="B30" s="859" t="s">
        <v>89</v>
      </c>
      <c r="C30" s="889">
        <f>Import!L63</f>
        <v>0</v>
      </c>
      <c r="D30" s="277"/>
      <c r="E30" s="889">
        <f>C30</f>
        <v>0</v>
      </c>
      <c r="G30" s="866">
        <v>533</v>
      </c>
      <c r="H30" s="861" t="s">
        <v>200</v>
      </c>
      <c r="I30" s="180"/>
    </row>
    <row r="31" spans="1:9" ht="41.4" x14ac:dyDescent="0.3">
      <c r="B31" s="859" t="s">
        <v>2090</v>
      </c>
      <c r="C31" s="889">
        <f>Import!L64</f>
        <v>0</v>
      </c>
      <c r="D31" s="277"/>
      <c r="E31" s="889">
        <f>C31</f>
        <v>0</v>
      </c>
      <c r="G31" s="866">
        <v>508</v>
      </c>
      <c r="H31" s="867" t="s">
        <v>293</v>
      </c>
      <c r="I31" s="180"/>
    </row>
    <row r="32" spans="1:9" ht="15" thickBot="1" x14ac:dyDescent="0.35">
      <c r="B32" s="868" t="s">
        <v>2091</v>
      </c>
      <c r="C32" s="940">
        <f>SUM(C26:C28)-C30</f>
        <v>0</v>
      </c>
      <c r="D32" s="276"/>
      <c r="E32" s="940">
        <f>SUM(E26:E28)-E30</f>
        <v>0</v>
      </c>
      <c r="G32" s="860" t="s">
        <v>2093</v>
      </c>
      <c r="H32" s="863" t="s">
        <v>2092</v>
      </c>
      <c r="I32" s="180"/>
    </row>
    <row r="33" spans="1:9" ht="15" thickTop="1" x14ac:dyDescent="0.3">
      <c r="B33" s="275"/>
      <c r="C33" s="275"/>
      <c r="D33" s="275"/>
      <c r="E33" s="275"/>
      <c r="G33" s="155"/>
      <c r="I33" s="180"/>
    </row>
    <row r="34" spans="1:9" ht="15" thickBot="1" x14ac:dyDescent="0.35">
      <c r="B34" s="868" t="s">
        <v>90</v>
      </c>
      <c r="C34" s="283" t="e">
        <f>C12/C32</f>
        <v>#DIV/0!</v>
      </c>
      <c r="D34" s="275"/>
      <c r="E34" s="283" t="e">
        <f>E12/E32</f>
        <v>#DIV/0!</v>
      </c>
      <c r="G34" s="155"/>
      <c r="I34" s="180"/>
    </row>
    <row r="35" spans="1:9" ht="15" thickTop="1" x14ac:dyDescent="0.3">
      <c r="C35" s="275"/>
      <c r="D35" s="275"/>
      <c r="E35" s="275"/>
      <c r="G35" s="155"/>
      <c r="I35" s="180"/>
    </row>
    <row r="36" spans="1:9" ht="15.6" x14ac:dyDescent="0.3">
      <c r="A36" s="20"/>
    </row>
    <row r="38" spans="1:9" x14ac:dyDescent="0.3">
      <c r="E38" s="576"/>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iRkFr6ETZ3eSQNFwWMQcf7WwJiHYPqXE32x3ragKZyMsRCrgG5222XKI4aHLE+bLT5ORyQzaItyu22JOVNwD+g==" saltValue="eHa+Ir5IdaPsp7sr2xLx0A==" spinCount="100000" sheet="1" objects="1" scenarios="1"/>
  <mergeCells count="1">
    <mergeCell ref="B2:E2"/>
  </mergeCells>
  <pageMargins left="0.7" right="0.7" top="0.75" bottom="0.75" header="0.3" footer="0.3"/>
  <pageSetup scale="4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B3" sqref="B3"/>
    </sheetView>
  </sheetViews>
  <sheetFormatPr defaultColWidth="9.109375" defaultRowHeight="14.4" x14ac:dyDescent="0.3"/>
  <cols>
    <col min="1" max="1" width="45.109375" style="705" customWidth="1"/>
    <col min="2" max="2" width="36.44140625" style="705" customWidth="1"/>
    <col min="3" max="3" width="12.33203125" style="705" customWidth="1"/>
    <col min="4" max="4" width="1.33203125" style="705" customWidth="1"/>
    <col min="5" max="5" width="42.44140625" style="705" customWidth="1"/>
    <col min="6" max="6" width="19.88671875" style="705" customWidth="1"/>
    <col min="7" max="7" width="21.6640625" style="705" customWidth="1"/>
    <col min="8" max="8" width="6.6640625" style="705" customWidth="1"/>
    <col min="9" max="9" width="6.33203125" style="736" customWidth="1"/>
    <col min="10" max="10" width="11.6640625" style="736" hidden="1" customWidth="1"/>
    <col min="11" max="11" width="12" style="736" hidden="1" customWidth="1"/>
    <col min="12" max="12" width="17.109375" style="736" hidden="1" customWidth="1"/>
    <col min="13" max="13" width="15.109375" style="736" hidden="1" customWidth="1"/>
    <col min="14" max="14" width="15.5546875" style="736" hidden="1" customWidth="1"/>
    <col min="15" max="15" width="37.88671875" style="771" hidden="1" customWidth="1"/>
    <col min="16" max="16" width="15.109375" style="771" hidden="1" customWidth="1"/>
    <col min="17" max="17" width="26.6640625" style="736" customWidth="1"/>
    <col min="18" max="18" width="9.109375" style="736"/>
    <col min="19" max="19" width="11.44140625" style="736" customWidth="1"/>
    <col min="20" max="47" width="9.109375" style="736"/>
    <col min="48" max="16384" width="9.109375" style="705"/>
  </cols>
  <sheetData>
    <row r="1" spans="1:569" x14ac:dyDescent="0.3">
      <c r="A1" s="703" t="s">
        <v>574</v>
      </c>
      <c r="B1" s="717" t="str">
        <f>+'Unit Data from Audit Worksheet'!D2</f>
        <v>Select Unit Name from Drop Down List</v>
      </c>
      <c r="C1" s="704"/>
      <c r="D1" s="704"/>
      <c r="E1" s="798" t="s">
        <v>2022</v>
      </c>
      <c r="H1" s="704"/>
      <c r="J1" s="736" t="s">
        <v>1987</v>
      </c>
      <c r="K1" s="736" t="s">
        <v>1988</v>
      </c>
      <c r="M1" s="767" t="s">
        <v>1990</v>
      </c>
      <c r="N1" s="767" t="s">
        <v>1990</v>
      </c>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row>
    <row r="2" spans="1:569" x14ac:dyDescent="0.3">
      <c r="A2" s="703" t="s">
        <v>2015</v>
      </c>
      <c r="B2" s="703" t="e">
        <f>+'Unit Data from Audit Worksheet'!D3</f>
        <v>#N/A</v>
      </c>
      <c r="C2" s="704"/>
      <c r="D2" s="704"/>
      <c r="E2" s="799" t="s">
        <v>2021</v>
      </c>
      <c r="H2" s="704"/>
      <c r="M2" s="768" t="s">
        <v>1991</v>
      </c>
      <c r="N2" s="768" t="s">
        <v>1995</v>
      </c>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row>
    <row r="3" spans="1:569" x14ac:dyDescent="0.3">
      <c r="A3" s="703" t="e">
        <f>IF(LEN(VLOOKUP(B1,$L$4:$O$555,4,FALSE))=0,"",(VLOOKUP(B1,$L$4:$O$555,4,FALSE)))</f>
        <v>#N/A</v>
      </c>
      <c r="B3" s="703" t="s">
        <v>2016</v>
      </c>
      <c r="C3" s="704"/>
      <c r="D3" s="704"/>
      <c r="H3" s="704"/>
      <c r="J3" s="736" t="s">
        <v>386</v>
      </c>
      <c r="K3" s="736" t="s">
        <v>386</v>
      </c>
      <c r="M3" s="769" t="s">
        <v>1992</v>
      </c>
      <c r="N3" s="769" t="s">
        <v>1994</v>
      </c>
    </row>
    <row r="4" spans="1:569" x14ac:dyDescent="0.3">
      <c r="A4" s="1078" t="s">
        <v>575</v>
      </c>
      <c r="B4" s="1078"/>
      <c r="C4" s="1078"/>
      <c r="D4" s="704"/>
      <c r="E4" s="1079" t="s">
        <v>576</v>
      </c>
      <c r="F4" s="1079"/>
      <c r="G4" s="704"/>
      <c r="H4" s="704"/>
      <c r="L4" s="736" t="s">
        <v>485</v>
      </c>
      <c r="M4" s="736" t="s">
        <v>471</v>
      </c>
      <c r="N4" s="736" t="s">
        <v>471</v>
      </c>
      <c r="O4" s="736"/>
    </row>
    <row r="5" spans="1:569" ht="15" thickBot="1" x14ac:dyDescent="0.35">
      <c r="A5" s="706"/>
      <c r="B5" s="707"/>
      <c r="C5" s="706"/>
      <c r="D5" s="708"/>
      <c r="E5" s="706"/>
      <c r="F5" s="707"/>
      <c r="G5" s="707"/>
      <c r="H5" s="704"/>
      <c r="K5" s="771"/>
      <c r="L5" s="736" t="s">
        <v>1642</v>
      </c>
      <c r="M5" s="736" t="s">
        <v>471</v>
      </c>
      <c r="N5" s="736" t="s">
        <v>471</v>
      </c>
      <c r="O5" s="736"/>
    </row>
    <row r="6" spans="1:569" ht="15" thickBot="1" x14ac:dyDescent="0.35">
      <c r="A6" s="709" t="s">
        <v>577</v>
      </c>
      <c r="B6" s="710" t="e">
        <f>VLOOKUP(B1,$L$4:$M$555,2,FALSE)</f>
        <v>#N/A</v>
      </c>
      <c r="C6" s="710"/>
      <c r="D6" s="710"/>
      <c r="H6" s="710"/>
      <c r="K6" s="771">
        <v>366</v>
      </c>
      <c r="L6" s="736" t="s">
        <v>1643</v>
      </c>
      <c r="M6" s="736" t="s">
        <v>471</v>
      </c>
      <c r="N6" s="736" t="s">
        <v>471</v>
      </c>
      <c r="O6" s="736"/>
    </row>
    <row r="7" spans="1:569" ht="15" thickBot="1" x14ac:dyDescent="0.35">
      <c r="A7" s="704" t="s">
        <v>789</v>
      </c>
      <c r="B7" s="261" t="e">
        <f>HLOOKUP(B1,'PY1 Data(H)'!D1:BR288,150,FALSE)+HLOOKUP(B1,'PY1 Data(H)'!D1:BR288,93,FALSE)</f>
        <v>#N/A</v>
      </c>
      <c r="C7" s="262"/>
      <c r="D7" s="262"/>
      <c r="E7" s="704" t="s">
        <v>581</v>
      </c>
      <c r="F7" s="801">
        <f>Import!L135</f>
        <v>0</v>
      </c>
      <c r="G7" s="710"/>
      <c r="H7" s="704"/>
      <c r="J7" s="736">
        <v>527</v>
      </c>
      <c r="K7" s="736">
        <v>1051</v>
      </c>
      <c r="L7" s="765" t="s">
        <v>1644</v>
      </c>
      <c r="M7" s="765" t="s">
        <v>471</v>
      </c>
      <c r="N7" s="765">
        <v>0.05</v>
      </c>
      <c r="O7" s="736" t="s">
        <v>2018</v>
      </c>
    </row>
    <row r="8" spans="1:569" ht="15" thickBot="1" x14ac:dyDescent="0.35">
      <c r="A8" s="704" t="s">
        <v>579</v>
      </c>
      <c r="B8" s="795" t="e">
        <f>IF(B6="N/A","N/A",B6*B7)</f>
        <v>#N/A</v>
      </c>
      <c r="C8" s="263"/>
      <c r="D8" s="263"/>
      <c r="E8" s="797" t="s">
        <v>1646</v>
      </c>
      <c r="F8" s="801">
        <f>Import!L192</f>
        <v>0</v>
      </c>
      <c r="G8" s="703"/>
      <c r="H8" s="704"/>
      <c r="J8" s="770">
        <v>356</v>
      </c>
      <c r="L8" s="736" t="s">
        <v>1645</v>
      </c>
      <c r="M8" s="736" t="s">
        <v>471</v>
      </c>
      <c r="N8" s="736" t="s">
        <v>471</v>
      </c>
      <c r="O8" s="736"/>
    </row>
    <row r="9" spans="1:569" ht="15" thickBot="1" x14ac:dyDescent="0.35">
      <c r="A9" s="704"/>
      <c r="B9" s="704"/>
      <c r="C9" s="704"/>
      <c r="D9" s="704"/>
      <c r="E9" s="704"/>
      <c r="F9" s="704"/>
      <c r="G9" s="704"/>
      <c r="H9" s="704"/>
      <c r="L9" s="736" t="s">
        <v>486</v>
      </c>
      <c r="M9" s="736" t="s">
        <v>471</v>
      </c>
      <c r="N9" s="736" t="s">
        <v>471</v>
      </c>
      <c r="O9" s="736"/>
    </row>
    <row r="10" spans="1:569" ht="15" thickBot="1" x14ac:dyDescent="0.35">
      <c r="A10" s="709" t="s">
        <v>580</v>
      </c>
      <c r="B10" s="710" t="e">
        <f>VLOOKUP(B1,$L$4:$N$555,3,FALSE)</f>
        <v>#N/A</v>
      </c>
      <c r="C10" s="710"/>
      <c r="D10" s="710"/>
      <c r="E10" s="710"/>
      <c r="F10" s="710"/>
      <c r="G10" s="710"/>
      <c r="H10" s="710"/>
      <c r="L10" s="736" t="s">
        <v>1647</v>
      </c>
      <c r="M10" s="736" t="s">
        <v>471</v>
      </c>
      <c r="N10" s="736" t="s">
        <v>471</v>
      </c>
      <c r="O10" s="736"/>
    </row>
    <row r="11" spans="1:569" ht="15" thickBot="1" x14ac:dyDescent="0.35">
      <c r="A11" s="704" t="s">
        <v>790</v>
      </c>
      <c r="B11" s="711" t="e">
        <f>HLOOKUP(B1,'PY1 Data(H)'!D1:BR288,48,FALSE)</f>
        <v>#N/A</v>
      </c>
      <c r="C11" s="712"/>
      <c r="D11" s="712"/>
      <c r="E11" s="796" t="s">
        <v>2020</v>
      </c>
      <c r="F11" s="795">
        <f>F7-F8</f>
        <v>0</v>
      </c>
      <c r="G11" s="704"/>
      <c r="H11" s="704"/>
      <c r="J11" s="736">
        <v>93</v>
      </c>
      <c r="L11" s="736" t="s">
        <v>1648</v>
      </c>
      <c r="M11" s="736" t="s">
        <v>471</v>
      </c>
      <c r="N11" s="736" t="s">
        <v>471</v>
      </c>
      <c r="O11" s="736"/>
    </row>
    <row r="12" spans="1:569" ht="15" thickBot="1" x14ac:dyDescent="0.35">
      <c r="A12" s="704" t="s">
        <v>579</v>
      </c>
      <c r="B12" s="795" t="e">
        <f>IF(B10="N/A","N/A",B10*B11)</f>
        <v>#N/A</v>
      </c>
      <c r="C12" s="263"/>
      <c r="D12" s="263"/>
      <c r="G12" s="704"/>
      <c r="H12" s="704"/>
      <c r="L12" s="764" t="s">
        <v>1649</v>
      </c>
      <c r="M12" s="764">
        <v>0.03</v>
      </c>
      <c r="N12" s="764">
        <v>0.05</v>
      </c>
      <c r="O12" s="736" t="s">
        <v>2023</v>
      </c>
      <c r="P12" s="771" t="s">
        <v>2019</v>
      </c>
    </row>
    <row r="13" spans="1:569" x14ac:dyDescent="0.3">
      <c r="A13" s="704"/>
      <c r="B13" s="713"/>
      <c r="C13" s="704"/>
      <c r="D13" s="704"/>
      <c r="E13" s="704"/>
      <c r="F13" s="704"/>
      <c r="G13" s="704"/>
      <c r="H13" s="704"/>
      <c r="L13" s="736" t="s">
        <v>1650</v>
      </c>
      <c r="M13" s="736" t="s">
        <v>471</v>
      </c>
      <c r="N13" s="736" t="s">
        <v>471</v>
      </c>
      <c r="O13" s="736"/>
    </row>
    <row r="14" spans="1:569" x14ac:dyDescent="0.3">
      <c r="A14" s="706"/>
      <c r="B14" s="707"/>
      <c r="C14" s="706"/>
      <c r="D14" s="708"/>
      <c r="E14" s="706"/>
      <c r="F14" s="707"/>
      <c r="G14" s="707"/>
      <c r="H14" s="264"/>
      <c r="L14" s="736" t="s">
        <v>1651</v>
      </c>
      <c r="M14" s="736" t="s">
        <v>471</v>
      </c>
      <c r="N14" s="736" t="s">
        <v>471</v>
      </c>
      <c r="O14" s="736"/>
    </row>
    <row r="15" spans="1:569" ht="15" thickBot="1" x14ac:dyDescent="0.35">
      <c r="A15" s="714" t="s">
        <v>582</v>
      </c>
      <c r="B15" s="704"/>
      <c r="C15" s="704"/>
      <c r="D15" s="704"/>
      <c r="E15" s="714" t="s">
        <v>582</v>
      </c>
      <c r="F15" s="703" t="s">
        <v>583</v>
      </c>
      <c r="G15" s="703" t="s">
        <v>584</v>
      </c>
      <c r="H15" s="704"/>
      <c r="L15" s="736" t="s">
        <v>1652</v>
      </c>
      <c r="M15" s="736" t="s">
        <v>471</v>
      </c>
      <c r="N15" s="736" t="s">
        <v>471</v>
      </c>
      <c r="O15" s="736"/>
    </row>
    <row r="16" spans="1:569" ht="15" thickBot="1" x14ac:dyDescent="0.35">
      <c r="A16" s="704" t="s">
        <v>578</v>
      </c>
      <c r="B16" s="261" t="e">
        <f>+B7</f>
        <v>#N/A</v>
      </c>
      <c r="C16" s="262"/>
      <c r="D16" s="262"/>
      <c r="E16" s="704" t="s">
        <v>585</v>
      </c>
      <c r="F16" s="802">
        <f>Import!L191</f>
        <v>0</v>
      </c>
      <c r="G16" s="722" t="e">
        <f>+B18</f>
        <v>#N/A</v>
      </c>
      <c r="H16" s="704"/>
      <c r="K16" s="736">
        <v>990</v>
      </c>
      <c r="L16" s="736" t="s">
        <v>1653</v>
      </c>
      <c r="M16" s="736" t="s">
        <v>471</v>
      </c>
      <c r="N16" s="736" t="s">
        <v>471</v>
      </c>
      <c r="O16" s="736"/>
    </row>
    <row r="17" spans="1:16" ht="15" thickBot="1" x14ac:dyDescent="0.35">
      <c r="A17" s="704" t="s">
        <v>586</v>
      </c>
      <c r="B17" s="853">
        <f>Import!L206</f>
        <v>0</v>
      </c>
      <c r="C17" s="704" t="s">
        <v>1997</v>
      </c>
      <c r="D17" s="704"/>
      <c r="E17" s="704"/>
      <c r="F17" s="723"/>
      <c r="G17" s="723"/>
      <c r="H17" s="704"/>
      <c r="J17" s="736">
        <v>648</v>
      </c>
      <c r="L17" s="736" t="s">
        <v>1654</v>
      </c>
      <c r="M17" s="736" t="s">
        <v>471</v>
      </c>
      <c r="N17" s="736" t="s">
        <v>471</v>
      </c>
      <c r="O17" s="736"/>
    </row>
    <row r="18" spans="1:16" ht="29.4" thickBot="1" x14ac:dyDescent="0.35">
      <c r="A18" s="704" t="s">
        <v>579</v>
      </c>
      <c r="B18" s="721" t="e">
        <f>ROUND((B16/100)*B17,0)</f>
        <v>#N/A</v>
      </c>
      <c r="C18" s="265"/>
      <c r="D18" s="263"/>
      <c r="E18" s="715" t="s">
        <v>1656</v>
      </c>
      <c r="F18" s="721">
        <f>IF(F16=0,F11-F16,F11-MAX(F16,G16))</f>
        <v>0</v>
      </c>
      <c r="G18" s="723"/>
      <c r="H18" s="704"/>
      <c r="L18" s="736" t="s">
        <v>488</v>
      </c>
      <c r="M18" s="736" t="s">
        <v>471</v>
      </c>
      <c r="N18" s="736" t="s">
        <v>471</v>
      </c>
      <c r="O18" s="736"/>
    </row>
    <row r="19" spans="1:16" x14ac:dyDescent="0.3">
      <c r="A19" s="704"/>
      <c r="B19" s="704"/>
      <c r="C19" s="704"/>
      <c r="D19" s="716"/>
      <c r="E19" s="704"/>
      <c r="F19" s="569"/>
      <c r="G19" s="265"/>
      <c r="H19" s="704"/>
      <c r="L19" s="736" t="s">
        <v>1655</v>
      </c>
      <c r="M19" s="736" t="s">
        <v>471</v>
      </c>
      <c r="N19" s="736" t="s">
        <v>471</v>
      </c>
      <c r="O19" s="736"/>
    </row>
    <row r="20" spans="1:16" x14ac:dyDescent="0.3">
      <c r="A20" s="706"/>
      <c r="B20" s="707"/>
      <c r="C20" s="706"/>
      <c r="D20" s="704"/>
      <c r="E20" s="706"/>
      <c r="F20" s="707"/>
      <c r="G20" s="707"/>
      <c r="H20" s="704"/>
      <c r="L20" s="736" t="s">
        <v>1657</v>
      </c>
      <c r="M20" s="736" t="s">
        <v>471</v>
      </c>
      <c r="N20" s="736" t="s">
        <v>471</v>
      </c>
      <c r="O20" s="736"/>
    </row>
    <row r="21" spans="1:16" ht="15" thickBot="1" x14ac:dyDescent="0.35">
      <c r="A21" s="704"/>
      <c r="B21" s="704"/>
      <c r="C21" s="704"/>
      <c r="D21" s="704"/>
      <c r="E21" s="714" t="s">
        <v>587</v>
      </c>
      <c r="F21" s="714"/>
      <c r="G21" s="714"/>
      <c r="H21" s="704"/>
      <c r="L21" s="736" t="s">
        <v>943</v>
      </c>
      <c r="M21" s="736" t="s">
        <v>471</v>
      </c>
      <c r="N21" s="736" t="s">
        <v>471</v>
      </c>
      <c r="O21" s="736"/>
    </row>
    <row r="22" spans="1:16" ht="15" thickBot="1" x14ac:dyDescent="0.35">
      <c r="A22" s="704"/>
      <c r="B22" s="803"/>
      <c r="C22" s="704"/>
      <c r="D22" s="708"/>
      <c r="E22" s="704" t="s">
        <v>588</v>
      </c>
      <c r="F22" s="724" t="e">
        <f>MAX(B8,B12)</f>
        <v>#N/A</v>
      </c>
      <c r="G22" s="716"/>
      <c r="H22" s="263"/>
      <c r="L22" s="736" t="s">
        <v>1658</v>
      </c>
      <c r="M22" s="736" t="s">
        <v>471</v>
      </c>
      <c r="N22" s="736" t="s">
        <v>471</v>
      </c>
      <c r="O22" s="736"/>
    </row>
    <row r="23" spans="1:16" ht="15" thickBot="1" x14ac:dyDescent="0.35">
      <c r="A23" s="704"/>
      <c r="B23" s="803"/>
      <c r="C23" s="704"/>
      <c r="D23" s="714"/>
      <c r="E23" s="704"/>
      <c r="F23" s="821"/>
      <c r="G23" s="716"/>
      <c r="H23" s="263"/>
      <c r="L23" s="736" t="s">
        <v>1659</v>
      </c>
      <c r="M23" s="736" t="s">
        <v>471</v>
      </c>
      <c r="N23" s="736" t="s">
        <v>471</v>
      </c>
      <c r="O23" s="736"/>
    </row>
    <row r="24" spans="1:16" ht="15" thickBot="1" x14ac:dyDescent="0.35">
      <c r="B24" s="800"/>
      <c r="D24" s="716"/>
      <c r="E24" s="704" t="s">
        <v>589</v>
      </c>
      <c r="F24" s="725">
        <f>IF(F7=0,0,IF(F18&lt;=F22,"Yes", "No, unit exceeds limit by:"))</f>
        <v>0</v>
      </c>
      <c r="G24" s="704"/>
      <c r="H24" s="704"/>
      <c r="L24" s="764" t="s">
        <v>944</v>
      </c>
      <c r="M24" s="764">
        <v>0.03</v>
      </c>
      <c r="N24" s="764">
        <v>0.05</v>
      </c>
      <c r="O24" s="736" t="s">
        <v>2023</v>
      </c>
      <c r="P24" s="771" t="s">
        <v>2019</v>
      </c>
    </row>
    <row r="25" spans="1:16" ht="15" thickBot="1" x14ac:dyDescent="0.35">
      <c r="B25" s="800"/>
      <c r="C25" s="704"/>
      <c r="D25" s="716"/>
      <c r="E25" s="704"/>
      <c r="F25" s="725" t="e">
        <f>IF(F18-F22&lt;=0,0,F18-F22)</f>
        <v>#N/A</v>
      </c>
      <c r="G25" s="266"/>
      <c r="H25" s="714"/>
      <c r="L25" s="736" t="s">
        <v>489</v>
      </c>
      <c r="M25" s="736" t="s">
        <v>471</v>
      </c>
      <c r="N25" s="736" t="s">
        <v>471</v>
      </c>
      <c r="O25" s="736"/>
    </row>
    <row r="26" spans="1:16" ht="15" thickBot="1" x14ac:dyDescent="0.35">
      <c r="B26" s="800"/>
      <c r="C26" s="704"/>
      <c r="D26" s="717"/>
      <c r="E26" s="704"/>
      <c r="F26" s="723"/>
      <c r="G26" s="704"/>
      <c r="H26" s="704"/>
      <c r="L26" s="736" t="s">
        <v>945</v>
      </c>
      <c r="M26" s="736" t="s">
        <v>471</v>
      </c>
      <c r="N26" s="736" t="s">
        <v>471</v>
      </c>
      <c r="O26" s="736"/>
    </row>
    <row r="27" spans="1:16" x14ac:dyDescent="0.3">
      <c r="A27" s="704"/>
      <c r="B27" s="803"/>
      <c r="C27" s="704"/>
      <c r="D27" s="717"/>
      <c r="E27" s="718" t="s">
        <v>590</v>
      </c>
      <c r="F27" s="726">
        <f>IF(F16=0,0,F16-G16)</f>
        <v>0</v>
      </c>
      <c r="G27" s="704"/>
      <c r="H27" s="704"/>
      <c r="L27" s="736" t="s">
        <v>1660</v>
      </c>
      <c r="M27" s="736" t="s">
        <v>471</v>
      </c>
      <c r="N27" s="736" t="s">
        <v>471</v>
      </c>
      <c r="O27" s="736"/>
    </row>
    <row r="28" spans="1:16" ht="33.75" customHeight="1" thickBot="1" x14ac:dyDescent="0.35">
      <c r="A28" s="704"/>
      <c r="B28" s="803"/>
      <c r="C28" s="704"/>
      <c r="D28" s="704"/>
      <c r="E28" s="704"/>
      <c r="F28" s="267" t="str">
        <f>IF(F27=0,"","Investigate")</f>
        <v/>
      </c>
      <c r="G28" s="704"/>
      <c r="H28" s="704"/>
      <c r="L28" s="736" t="s">
        <v>1661</v>
      </c>
      <c r="M28" s="736" t="s">
        <v>471</v>
      </c>
      <c r="N28" s="736" t="s">
        <v>471</v>
      </c>
      <c r="O28" s="736"/>
    </row>
    <row r="29" spans="1:16" x14ac:dyDescent="0.3">
      <c r="A29" s="708"/>
      <c r="B29" s="704"/>
      <c r="C29" s="704"/>
      <c r="D29" s="704"/>
      <c r="E29" s="708" t="s">
        <v>591</v>
      </c>
      <c r="F29" s="704"/>
      <c r="G29" s="704"/>
      <c r="H29" s="704"/>
      <c r="L29" s="736" t="s">
        <v>1662</v>
      </c>
      <c r="M29" s="736" t="s">
        <v>471</v>
      </c>
      <c r="N29" s="736" t="s">
        <v>471</v>
      </c>
      <c r="O29" s="736"/>
    </row>
    <row r="30" spans="1:16" ht="14.4" customHeight="1" x14ac:dyDescent="0.3">
      <c r="A30" s="719"/>
      <c r="B30" s="719"/>
      <c r="C30" s="719"/>
      <c r="D30" s="704"/>
      <c r="E30" s="1080" t="s">
        <v>2079</v>
      </c>
      <c r="F30" s="1081"/>
      <c r="G30" s="1082"/>
      <c r="H30" s="704"/>
      <c r="L30" s="736" t="s">
        <v>490</v>
      </c>
      <c r="M30" s="736" t="s">
        <v>471</v>
      </c>
      <c r="N30" s="736" t="s">
        <v>471</v>
      </c>
      <c r="O30" s="736"/>
    </row>
    <row r="31" spans="1:16" x14ac:dyDescent="0.3">
      <c r="A31" s="704"/>
      <c r="B31" s="704"/>
      <c r="C31" s="719"/>
      <c r="D31" s="704"/>
      <c r="E31" s="1083"/>
      <c r="F31" s="1084"/>
      <c r="G31" s="1085"/>
      <c r="H31" s="704"/>
      <c r="L31" s="736" t="s">
        <v>1663</v>
      </c>
      <c r="M31" s="736" t="s">
        <v>471</v>
      </c>
      <c r="N31" s="736" t="s">
        <v>471</v>
      </c>
      <c r="O31" s="736"/>
    </row>
    <row r="32" spans="1:16" x14ac:dyDescent="0.3">
      <c r="A32" s="719"/>
      <c r="B32" s="719"/>
      <c r="C32" s="719"/>
      <c r="D32" s="704"/>
      <c r="E32" s="1083"/>
      <c r="F32" s="1084"/>
      <c r="G32" s="1085"/>
      <c r="L32" s="736" t="s">
        <v>1664</v>
      </c>
      <c r="M32" s="736" t="s">
        <v>471</v>
      </c>
      <c r="N32" s="736" t="s">
        <v>471</v>
      </c>
      <c r="O32" s="736"/>
    </row>
    <row r="33" spans="1:16" ht="30" customHeight="1" x14ac:dyDescent="0.3">
      <c r="A33" s="719"/>
      <c r="B33" s="719"/>
      <c r="C33" s="719"/>
      <c r="D33" s="704"/>
      <c r="E33" s="1086"/>
      <c r="F33" s="1087"/>
      <c r="G33" s="1088"/>
      <c r="L33" s="736" t="s">
        <v>1665</v>
      </c>
      <c r="M33" s="736" t="s">
        <v>471</v>
      </c>
      <c r="N33" s="736" t="s">
        <v>471</v>
      </c>
      <c r="O33" s="736"/>
    </row>
    <row r="34" spans="1:16" x14ac:dyDescent="0.3">
      <c r="A34" s="719"/>
      <c r="B34" s="719"/>
      <c r="C34" s="719"/>
      <c r="D34" s="704"/>
      <c r="E34" s="720"/>
      <c r="F34" s="720"/>
      <c r="G34" s="720"/>
      <c r="L34" s="736" t="s">
        <v>1666</v>
      </c>
      <c r="M34" s="736" t="s">
        <v>471</v>
      </c>
      <c r="N34" s="736" t="s">
        <v>471</v>
      </c>
      <c r="O34" s="736"/>
    </row>
    <row r="35" spans="1:16" x14ac:dyDescent="0.3">
      <c r="A35" s="719"/>
      <c r="B35" s="719"/>
      <c r="C35" s="719"/>
      <c r="D35" s="704"/>
      <c r="E35" s="1080" t="s">
        <v>1978</v>
      </c>
      <c r="F35" s="1081"/>
      <c r="G35" s="1082"/>
      <c r="L35" s="764" t="s">
        <v>491</v>
      </c>
      <c r="M35" s="764">
        <v>0.03</v>
      </c>
      <c r="N35" s="764">
        <v>0.05</v>
      </c>
      <c r="O35" s="736" t="s">
        <v>2023</v>
      </c>
      <c r="P35" s="771" t="s">
        <v>2019</v>
      </c>
    </row>
    <row r="36" spans="1:16" x14ac:dyDescent="0.3">
      <c r="A36" s="704"/>
      <c r="B36" s="704"/>
      <c r="C36" s="704"/>
      <c r="D36" s="704"/>
      <c r="E36" s="1083"/>
      <c r="F36" s="1089"/>
      <c r="G36" s="1085"/>
      <c r="L36" s="736" t="s">
        <v>946</v>
      </c>
      <c r="M36" s="736" t="s">
        <v>471</v>
      </c>
      <c r="N36" s="736" t="s">
        <v>471</v>
      </c>
      <c r="O36" s="736"/>
    </row>
    <row r="37" spans="1:16" x14ac:dyDescent="0.3">
      <c r="A37" s="704"/>
      <c r="B37" s="704"/>
      <c r="C37" s="704"/>
      <c r="D37" s="704"/>
      <c r="E37" s="1086"/>
      <c r="F37" s="1087"/>
      <c r="G37" s="1088"/>
      <c r="L37" s="736" t="s">
        <v>492</v>
      </c>
      <c r="M37" s="736" t="s">
        <v>471</v>
      </c>
      <c r="N37" s="736" t="s">
        <v>471</v>
      </c>
      <c r="O37" s="736"/>
    </row>
    <row r="38" spans="1:16" x14ac:dyDescent="0.3">
      <c r="A38" s="704"/>
      <c r="B38" s="704"/>
      <c r="C38" s="704"/>
      <c r="D38" s="704"/>
      <c r="E38" s="704"/>
      <c r="F38" s="704"/>
      <c r="G38" s="704"/>
      <c r="L38" s="736" t="s">
        <v>1668</v>
      </c>
      <c r="M38" s="736" t="s">
        <v>471</v>
      </c>
      <c r="N38" s="736" t="s">
        <v>471</v>
      </c>
      <c r="O38" s="736"/>
    </row>
    <row r="39" spans="1:16" ht="15" thickBot="1" x14ac:dyDescent="0.35">
      <c r="C39" s="704"/>
      <c r="D39" s="704"/>
      <c r="E39" s="1090" t="s">
        <v>592</v>
      </c>
      <c r="F39" s="1090"/>
      <c r="G39" s="1090"/>
      <c r="L39" s="764" t="s">
        <v>1669</v>
      </c>
      <c r="M39" s="764">
        <v>0.03</v>
      </c>
      <c r="N39" s="764">
        <v>0.05</v>
      </c>
      <c r="O39" s="736" t="s">
        <v>2023</v>
      </c>
      <c r="P39" s="771" t="s">
        <v>2019</v>
      </c>
    </row>
    <row r="40" spans="1:16" x14ac:dyDescent="0.3">
      <c r="A40" s="704"/>
      <c r="B40" s="704"/>
      <c r="C40" s="704"/>
      <c r="D40" s="704"/>
      <c r="E40" s="1069"/>
      <c r="F40" s="1070"/>
      <c r="G40" s="1071"/>
      <c r="L40" s="736" t="s">
        <v>1670</v>
      </c>
      <c r="M40" s="736" t="s">
        <v>471</v>
      </c>
      <c r="N40" s="736" t="s">
        <v>471</v>
      </c>
      <c r="O40" s="736"/>
    </row>
    <row r="41" spans="1:16" x14ac:dyDescent="0.3">
      <c r="A41" s="704"/>
      <c r="B41" s="704"/>
      <c r="C41" s="704"/>
      <c r="D41" s="704"/>
      <c r="E41" s="1072"/>
      <c r="F41" s="1073"/>
      <c r="G41" s="1074"/>
      <c r="L41" s="736" t="s">
        <v>1671</v>
      </c>
      <c r="M41" s="736" t="s">
        <v>471</v>
      </c>
      <c r="N41" s="736" t="s">
        <v>471</v>
      </c>
      <c r="O41" s="736"/>
    </row>
    <row r="42" spans="1:16" x14ac:dyDescent="0.3">
      <c r="A42" s="704"/>
      <c r="B42" s="704"/>
      <c r="C42" s="704"/>
      <c r="D42" s="704"/>
      <c r="E42" s="1072"/>
      <c r="F42" s="1073"/>
      <c r="G42" s="1074"/>
      <c r="L42" s="736" t="s">
        <v>1667</v>
      </c>
      <c r="M42" s="736" t="s">
        <v>471</v>
      </c>
      <c r="N42" s="736" t="s">
        <v>471</v>
      </c>
      <c r="O42" s="736"/>
    </row>
    <row r="43" spans="1:16" x14ac:dyDescent="0.3">
      <c r="A43" s="704"/>
      <c r="B43" s="704"/>
      <c r="C43" s="704"/>
      <c r="D43" s="704"/>
      <c r="E43" s="1072"/>
      <c r="F43" s="1073"/>
      <c r="G43" s="1074"/>
      <c r="L43" s="736" t="s">
        <v>494</v>
      </c>
      <c r="M43" s="736" t="s">
        <v>471</v>
      </c>
      <c r="N43" s="736" t="s">
        <v>471</v>
      </c>
      <c r="O43" s="736"/>
    </row>
    <row r="44" spans="1:16" x14ac:dyDescent="0.3">
      <c r="D44" s="704"/>
      <c r="E44" s="1072"/>
      <c r="F44" s="1073"/>
      <c r="G44" s="1074"/>
      <c r="L44" s="736" t="s">
        <v>1672</v>
      </c>
      <c r="M44" s="736" t="s">
        <v>471</v>
      </c>
      <c r="N44" s="736" t="s">
        <v>471</v>
      </c>
      <c r="O44" s="736"/>
    </row>
    <row r="45" spans="1:16" x14ac:dyDescent="0.3">
      <c r="D45" s="704"/>
      <c r="E45" s="1072"/>
      <c r="F45" s="1073"/>
      <c r="G45" s="1074"/>
      <c r="L45" s="736" t="s">
        <v>1673</v>
      </c>
      <c r="M45" s="736" t="s">
        <v>471</v>
      </c>
      <c r="N45" s="736" t="s">
        <v>471</v>
      </c>
      <c r="O45" s="736"/>
    </row>
    <row r="46" spans="1:16" x14ac:dyDescent="0.3">
      <c r="E46" s="1072"/>
      <c r="F46" s="1073"/>
      <c r="G46" s="1074"/>
      <c r="L46" s="736" t="s">
        <v>1674</v>
      </c>
      <c r="M46" s="736" t="s">
        <v>471</v>
      </c>
      <c r="N46" s="736" t="s">
        <v>471</v>
      </c>
      <c r="O46" s="736"/>
    </row>
    <row r="47" spans="1:16" x14ac:dyDescent="0.3">
      <c r="E47" s="1072"/>
      <c r="F47" s="1073"/>
      <c r="G47" s="1074"/>
      <c r="L47" s="736" t="s">
        <v>495</v>
      </c>
      <c r="M47" s="736" t="s">
        <v>471</v>
      </c>
      <c r="N47" s="736" t="s">
        <v>471</v>
      </c>
      <c r="O47" s="736" t="s">
        <v>2154</v>
      </c>
    </row>
    <row r="48" spans="1:16" x14ac:dyDescent="0.3">
      <c r="E48" s="1072"/>
      <c r="F48" s="1073"/>
      <c r="G48" s="1074"/>
      <c r="L48" s="736" t="s">
        <v>1675</v>
      </c>
      <c r="M48" s="736" t="s">
        <v>471</v>
      </c>
      <c r="N48" s="736" t="s">
        <v>471</v>
      </c>
      <c r="O48" s="736"/>
    </row>
    <row r="49" spans="5:15" x14ac:dyDescent="0.3">
      <c r="E49" s="1072"/>
      <c r="F49" s="1073"/>
      <c r="G49" s="1074"/>
      <c r="L49" s="736" t="s">
        <v>1676</v>
      </c>
      <c r="M49" s="736" t="s">
        <v>471</v>
      </c>
      <c r="N49" s="736" t="s">
        <v>471</v>
      </c>
      <c r="O49" s="736"/>
    </row>
    <row r="50" spans="5:15" x14ac:dyDescent="0.3">
      <c r="E50" s="1072"/>
      <c r="F50" s="1073"/>
      <c r="G50" s="1074"/>
      <c r="L50" s="736" t="s">
        <v>1677</v>
      </c>
      <c r="M50" s="736" t="s">
        <v>471</v>
      </c>
      <c r="N50" s="736" t="s">
        <v>471</v>
      </c>
      <c r="O50" s="736"/>
    </row>
    <row r="51" spans="5:15" ht="15" thickBot="1" x14ac:dyDescent="0.35">
      <c r="E51" s="1075"/>
      <c r="F51" s="1076"/>
      <c r="G51" s="1077"/>
      <c r="L51" s="736" t="s">
        <v>496</v>
      </c>
      <c r="M51" s="736" t="s">
        <v>471</v>
      </c>
      <c r="N51" s="736" t="s">
        <v>471</v>
      </c>
      <c r="O51" s="736"/>
    </row>
    <row r="52" spans="5:15" x14ac:dyDescent="0.3">
      <c r="L52" s="736" t="s">
        <v>1678</v>
      </c>
      <c r="M52" s="736" t="s">
        <v>471</v>
      </c>
      <c r="N52" s="736" t="s">
        <v>471</v>
      </c>
      <c r="O52" s="736"/>
    </row>
    <row r="53" spans="5:15" x14ac:dyDescent="0.3">
      <c r="L53" s="736" t="s">
        <v>1680</v>
      </c>
      <c r="M53" s="736" t="s">
        <v>471</v>
      </c>
      <c r="N53" s="736" t="s">
        <v>471</v>
      </c>
      <c r="O53" s="736"/>
    </row>
    <row r="54" spans="5:15" x14ac:dyDescent="0.3">
      <c r="L54" s="736" t="s">
        <v>1679</v>
      </c>
      <c r="M54" s="736" t="s">
        <v>471</v>
      </c>
      <c r="N54" s="736" t="s">
        <v>471</v>
      </c>
      <c r="O54" s="736"/>
    </row>
    <row r="55" spans="5:15" x14ac:dyDescent="0.3">
      <c r="L55" s="736" t="s">
        <v>1681</v>
      </c>
      <c r="M55" s="736" t="s">
        <v>471</v>
      </c>
      <c r="N55" s="736" t="s">
        <v>471</v>
      </c>
      <c r="O55" s="736"/>
    </row>
    <row r="56" spans="5:15" x14ac:dyDescent="0.3">
      <c r="L56" s="736" t="s">
        <v>497</v>
      </c>
      <c r="M56" s="736" t="s">
        <v>471</v>
      </c>
      <c r="N56" s="736" t="s">
        <v>471</v>
      </c>
      <c r="O56" s="736"/>
    </row>
    <row r="57" spans="5:15" x14ac:dyDescent="0.3">
      <c r="L57" s="736" t="s">
        <v>1682</v>
      </c>
      <c r="M57" s="736" t="s">
        <v>471</v>
      </c>
      <c r="N57" s="736" t="s">
        <v>471</v>
      </c>
      <c r="O57" s="736"/>
    </row>
    <row r="58" spans="5:15" x14ac:dyDescent="0.3">
      <c r="L58" s="736" t="s">
        <v>1683</v>
      </c>
      <c r="M58" s="736" t="s">
        <v>471</v>
      </c>
      <c r="N58" s="736" t="s">
        <v>471</v>
      </c>
      <c r="O58" s="736"/>
    </row>
    <row r="59" spans="5:15" x14ac:dyDescent="0.3">
      <c r="L59" s="765" t="s">
        <v>1684</v>
      </c>
      <c r="M59" s="765">
        <v>0.15</v>
      </c>
      <c r="N59" s="765" t="s">
        <v>471</v>
      </c>
      <c r="O59" s="736" t="s">
        <v>2018</v>
      </c>
    </row>
    <row r="60" spans="5:15" x14ac:dyDescent="0.3">
      <c r="L60" s="736" t="s">
        <v>498</v>
      </c>
      <c r="M60" s="736" t="s">
        <v>471</v>
      </c>
      <c r="N60" s="736" t="s">
        <v>471</v>
      </c>
      <c r="O60" s="736"/>
    </row>
    <row r="61" spans="5:15" x14ac:dyDescent="0.3">
      <c r="L61" s="736" t="s">
        <v>1685</v>
      </c>
      <c r="M61" s="736" t="s">
        <v>471</v>
      </c>
      <c r="N61" s="736" t="s">
        <v>471</v>
      </c>
      <c r="O61" s="736"/>
    </row>
    <row r="62" spans="5:15" x14ac:dyDescent="0.3">
      <c r="L62" s="736" t="s">
        <v>1686</v>
      </c>
      <c r="M62" s="736" t="s">
        <v>471</v>
      </c>
      <c r="N62" s="736" t="s">
        <v>471</v>
      </c>
      <c r="O62" s="736"/>
    </row>
    <row r="63" spans="5:15" x14ac:dyDescent="0.3">
      <c r="L63" s="736" t="s">
        <v>1687</v>
      </c>
      <c r="M63" s="736" t="s">
        <v>471</v>
      </c>
      <c r="N63" s="736" t="s">
        <v>471</v>
      </c>
      <c r="O63" s="736"/>
    </row>
    <row r="64" spans="5:15" x14ac:dyDescent="0.3">
      <c r="L64" s="736" t="s">
        <v>1688</v>
      </c>
      <c r="M64" s="736" t="s">
        <v>471</v>
      </c>
      <c r="N64" s="736" t="s">
        <v>471</v>
      </c>
      <c r="O64" s="736"/>
    </row>
    <row r="65" spans="12:15" x14ac:dyDescent="0.3">
      <c r="L65" s="736" t="s">
        <v>1689</v>
      </c>
      <c r="M65" s="736" t="s">
        <v>471</v>
      </c>
      <c r="N65" s="736" t="s">
        <v>471</v>
      </c>
      <c r="O65" s="736"/>
    </row>
    <row r="66" spans="12:15" x14ac:dyDescent="0.3">
      <c r="L66" s="736" t="s">
        <v>947</v>
      </c>
      <c r="M66" s="736" t="s">
        <v>471</v>
      </c>
      <c r="N66" s="736" t="s">
        <v>471</v>
      </c>
      <c r="O66" s="736"/>
    </row>
    <row r="67" spans="12:15" x14ac:dyDescent="0.3">
      <c r="L67" s="736" t="s">
        <v>1690</v>
      </c>
      <c r="M67" s="736" t="s">
        <v>471</v>
      </c>
      <c r="N67" s="736" t="s">
        <v>471</v>
      </c>
      <c r="O67" s="736"/>
    </row>
    <row r="68" spans="12:15" x14ac:dyDescent="0.3">
      <c r="L68" s="736" t="s">
        <v>1691</v>
      </c>
      <c r="M68" s="736" t="s">
        <v>471</v>
      </c>
      <c r="N68" s="736" t="s">
        <v>471</v>
      </c>
      <c r="O68" s="736"/>
    </row>
    <row r="69" spans="12:15" x14ac:dyDescent="0.3">
      <c r="L69" s="736" t="s">
        <v>1692</v>
      </c>
      <c r="M69" s="736" t="s">
        <v>471</v>
      </c>
      <c r="N69" s="736" t="s">
        <v>471</v>
      </c>
      <c r="O69" s="736"/>
    </row>
    <row r="70" spans="12:15" x14ac:dyDescent="0.3">
      <c r="L70" s="736" t="s">
        <v>1693</v>
      </c>
      <c r="M70" s="736" t="s">
        <v>471</v>
      </c>
      <c r="N70" s="736" t="s">
        <v>471</v>
      </c>
      <c r="O70" s="736"/>
    </row>
    <row r="71" spans="12:15" x14ac:dyDescent="0.3">
      <c r="L71" s="736" t="s">
        <v>1694</v>
      </c>
      <c r="M71" s="736" t="s">
        <v>471</v>
      </c>
      <c r="N71" s="736" t="s">
        <v>471</v>
      </c>
      <c r="O71" s="736"/>
    </row>
    <row r="72" spans="12:15" x14ac:dyDescent="0.3">
      <c r="L72" s="736" t="s">
        <v>1695</v>
      </c>
      <c r="M72" s="736" t="s">
        <v>471</v>
      </c>
      <c r="N72" s="736" t="s">
        <v>471</v>
      </c>
      <c r="O72" s="736"/>
    </row>
    <row r="73" spans="12:15" x14ac:dyDescent="0.3">
      <c r="L73" s="736" t="s">
        <v>1696</v>
      </c>
      <c r="M73" s="736" t="s">
        <v>471</v>
      </c>
      <c r="N73" s="736" t="s">
        <v>471</v>
      </c>
      <c r="O73" s="736"/>
    </row>
    <row r="74" spans="12:15" x14ac:dyDescent="0.3">
      <c r="L74" s="736" t="s">
        <v>1697</v>
      </c>
      <c r="M74" s="736" t="s">
        <v>471</v>
      </c>
      <c r="N74" s="736" t="s">
        <v>471</v>
      </c>
      <c r="O74" s="736"/>
    </row>
    <row r="75" spans="12:15" x14ac:dyDescent="0.3">
      <c r="L75" s="736" t="s">
        <v>1698</v>
      </c>
      <c r="M75" s="736" t="s">
        <v>471</v>
      </c>
      <c r="N75" s="736" t="s">
        <v>471</v>
      </c>
      <c r="O75" s="736"/>
    </row>
    <row r="76" spans="12:15" x14ac:dyDescent="0.3">
      <c r="L76" s="736" t="s">
        <v>1699</v>
      </c>
      <c r="M76" s="736" t="s">
        <v>471</v>
      </c>
      <c r="N76" s="736" t="s">
        <v>471</v>
      </c>
      <c r="O76" s="736"/>
    </row>
    <row r="77" spans="12:15" x14ac:dyDescent="0.3">
      <c r="L77" s="736" t="s">
        <v>1700</v>
      </c>
      <c r="M77" s="736" t="s">
        <v>471</v>
      </c>
      <c r="N77" s="736" t="s">
        <v>471</v>
      </c>
      <c r="O77" s="736"/>
    </row>
    <row r="78" spans="12:15" x14ac:dyDescent="0.3">
      <c r="L78" s="736" t="s">
        <v>1701</v>
      </c>
      <c r="M78" s="736" t="s">
        <v>471</v>
      </c>
      <c r="N78" s="736" t="s">
        <v>471</v>
      </c>
      <c r="O78" s="736"/>
    </row>
    <row r="79" spans="12:15" x14ac:dyDescent="0.3">
      <c r="L79" s="736" t="s">
        <v>1702</v>
      </c>
      <c r="M79" s="736" t="s">
        <v>471</v>
      </c>
      <c r="N79" s="736" t="s">
        <v>471</v>
      </c>
      <c r="O79" s="736"/>
    </row>
    <row r="80" spans="12:15" x14ac:dyDescent="0.3">
      <c r="L80" s="736" t="s">
        <v>1703</v>
      </c>
      <c r="M80" s="736" t="s">
        <v>471</v>
      </c>
      <c r="N80" s="736" t="s">
        <v>471</v>
      </c>
      <c r="O80" s="736"/>
    </row>
    <row r="81" spans="12:15" x14ac:dyDescent="0.3">
      <c r="L81" s="736" t="s">
        <v>1704</v>
      </c>
      <c r="M81" s="736" t="s">
        <v>471</v>
      </c>
      <c r="N81" s="736" t="s">
        <v>471</v>
      </c>
      <c r="O81" s="736"/>
    </row>
    <row r="82" spans="12:15" x14ac:dyDescent="0.3">
      <c r="L82" s="736" t="s">
        <v>1705</v>
      </c>
      <c r="M82" s="736" t="s">
        <v>471</v>
      </c>
      <c r="N82" s="736" t="s">
        <v>471</v>
      </c>
      <c r="O82" s="736"/>
    </row>
    <row r="83" spans="12:15" x14ac:dyDescent="0.3">
      <c r="L83" s="736" t="s">
        <v>948</v>
      </c>
      <c r="M83" s="736" t="s">
        <v>471</v>
      </c>
      <c r="N83" s="736" t="s">
        <v>471</v>
      </c>
      <c r="O83" s="736"/>
    </row>
    <row r="84" spans="12:15" x14ac:dyDescent="0.3">
      <c r="L84" s="736" t="s">
        <v>499</v>
      </c>
      <c r="M84" s="736" t="s">
        <v>471</v>
      </c>
      <c r="N84" s="736" t="s">
        <v>471</v>
      </c>
      <c r="O84" s="736"/>
    </row>
    <row r="85" spans="12:15" x14ac:dyDescent="0.3">
      <c r="L85" s="736" t="s">
        <v>1706</v>
      </c>
      <c r="M85" s="736" t="s">
        <v>471</v>
      </c>
      <c r="N85" s="736" t="s">
        <v>471</v>
      </c>
      <c r="O85" s="736"/>
    </row>
    <row r="86" spans="12:15" x14ac:dyDescent="0.3">
      <c r="L86" s="736" t="s">
        <v>1707</v>
      </c>
      <c r="M86" s="736" t="s">
        <v>471</v>
      </c>
      <c r="N86" s="736" t="s">
        <v>471</v>
      </c>
      <c r="O86" s="736"/>
    </row>
    <row r="87" spans="12:15" x14ac:dyDescent="0.3">
      <c r="L87" s="736" t="s">
        <v>1708</v>
      </c>
      <c r="M87" s="736" t="s">
        <v>471</v>
      </c>
      <c r="N87" s="736" t="s">
        <v>471</v>
      </c>
      <c r="O87" s="736"/>
    </row>
    <row r="88" spans="12:15" x14ac:dyDescent="0.3">
      <c r="L88" s="736" t="s">
        <v>1709</v>
      </c>
      <c r="M88" s="736" t="s">
        <v>471</v>
      </c>
      <c r="N88" s="736" t="s">
        <v>471</v>
      </c>
      <c r="O88" s="736"/>
    </row>
    <row r="89" spans="12:15" x14ac:dyDescent="0.3">
      <c r="L89" s="736" t="s">
        <v>500</v>
      </c>
      <c r="M89" s="736" t="s">
        <v>471</v>
      </c>
      <c r="N89" s="736" t="s">
        <v>471</v>
      </c>
      <c r="O89" s="736"/>
    </row>
    <row r="90" spans="12:15" x14ac:dyDescent="0.3">
      <c r="L90" s="736" t="s">
        <v>1710</v>
      </c>
      <c r="M90" s="736" t="s">
        <v>471</v>
      </c>
      <c r="N90" s="736" t="s">
        <v>471</v>
      </c>
      <c r="O90" s="736"/>
    </row>
    <row r="91" spans="12:15" x14ac:dyDescent="0.3">
      <c r="L91" s="736" t="s">
        <v>395</v>
      </c>
      <c r="M91" s="736" t="s">
        <v>471</v>
      </c>
      <c r="N91" s="736" t="s">
        <v>471</v>
      </c>
      <c r="O91" s="736"/>
    </row>
    <row r="92" spans="12:15" x14ac:dyDescent="0.3">
      <c r="L92" s="736" t="s">
        <v>396</v>
      </c>
      <c r="M92" s="736" t="s">
        <v>471</v>
      </c>
      <c r="N92" s="736" t="s">
        <v>471</v>
      </c>
      <c r="O92" s="736"/>
    </row>
    <row r="93" spans="12:15" x14ac:dyDescent="0.3">
      <c r="L93" s="765" t="s">
        <v>1711</v>
      </c>
      <c r="M93" s="765">
        <v>0.05</v>
      </c>
      <c r="N93" s="765" t="s">
        <v>471</v>
      </c>
      <c r="O93" s="736" t="s">
        <v>2018</v>
      </c>
    </row>
    <row r="94" spans="12:15" x14ac:dyDescent="0.3">
      <c r="L94" s="736" t="s">
        <v>501</v>
      </c>
      <c r="M94" s="736" t="s">
        <v>471</v>
      </c>
      <c r="N94" s="736" t="s">
        <v>471</v>
      </c>
      <c r="O94" s="736"/>
    </row>
    <row r="95" spans="12:15" x14ac:dyDescent="0.3">
      <c r="L95" s="736" t="s">
        <v>1712</v>
      </c>
      <c r="M95" s="736" t="s">
        <v>471</v>
      </c>
      <c r="N95" s="736" t="s">
        <v>471</v>
      </c>
      <c r="O95" s="736"/>
    </row>
    <row r="96" spans="12:15" x14ac:dyDescent="0.3">
      <c r="L96" s="736" t="s">
        <v>949</v>
      </c>
      <c r="M96" s="736" t="s">
        <v>471</v>
      </c>
      <c r="N96" s="736" t="s">
        <v>471</v>
      </c>
      <c r="O96" s="736"/>
    </row>
    <row r="97" spans="12:16" x14ac:dyDescent="0.3">
      <c r="L97" s="736" t="s">
        <v>1713</v>
      </c>
      <c r="M97" s="736" t="s">
        <v>471</v>
      </c>
      <c r="N97" s="736" t="s">
        <v>471</v>
      </c>
      <c r="O97" s="736"/>
    </row>
    <row r="98" spans="12:16" x14ac:dyDescent="0.3">
      <c r="L98" s="736" t="s">
        <v>950</v>
      </c>
      <c r="M98" s="736" t="s">
        <v>471</v>
      </c>
      <c r="N98" s="736" t="s">
        <v>471</v>
      </c>
      <c r="O98" s="736"/>
    </row>
    <row r="99" spans="12:16" x14ac:dyDescent="0.3">
      <c r="L99" s="764" t="s">
        <v>1714</v>
      </c>
      <c r="M99" s="764">
        <v>0.03</v>
      </c>
      <c r="N99" s="764">
        <v>0.05</v>
      </c>
      <c r="O99" s="736" t="s">
        <v>2023</v>
      </c>
      <c r="P99" s="771" t="s">
        <v>2019</v>
      </c>
    </row>
    <row r="100" spans="12:16" x14ac:dyDescent="0.3">
      <c r="L100" s="736" t="s">
        <v>1715</v>
      </c>
      <c r="M100" s="736" t="s">
        <v>471</v>
      </c>
      <c r="N100" s="736" t="s">
        <v>471</v>
      </c>
      <c r="O100" s="736"/>
    </row>
    <row r="101" spans="12:16" x14ac:dyDescent="0.3">
      <c r="L101" s="736" t="s">
        <v>1716</v>
      </c>
      <c r="M101" s="736" t="s">
        <v>471</v>
      </c>
      <c r="N101" s="736" t="s">
        <v>471</v>
      </c>
      <c r="O101" s="736"/>
    </row>
    <row r="102" spans="12:16" x14ac:dyDescent="0.3">
      <c r="L102" s="736" t="s">
        <v>1717</v>
      </c>
      <c r="M102" s="736" t="s">
        <v>471</v>
      </c>
      <c r="N102" s="736" t="s">
        <v>471</v>
      </c>
      <c r="O102" s="736"/>
    </row>
    <row r="103" spans="12:16" x14ac:dyDescent="0.3">
      <c r="L103" s="736" t="s">
        <v>1718</v>
      </c>
      <c r="M103" s="736" t="s">
        <v>471</v>
      </c>
      <c r="N103" s="736" t="s">
        <v>471</v>
      </c>
      <c r="O103" s="736"/>
    </row>
    <row r="104" spans="12:16" x14ac:dyDescent="0.3">
      <c r="L104" s="736" t="s">
        <v>1719</v>
      </c>
      <c r="M104" s="736" t="s">
        <v>471</v>
      </c>
      <c r="N104" s="736" t="s">
        <v>471</v>
      </c>
      <c r="O104" s="736"/>
    </row>
    <row r="105" spans="12:16" x14ac:dyDescent="0.3">
      <c r="L105" s="736" t="s">
        <v>951</v>
      </c>
      <c r="M105" s="736" t="s">
        <v>471</v>
      </c>
      <c r="N105" s="736" t="s">
        <v>471</v>
      </c>
      <c r="O105" s="736"/>
    </row>
    <row r="106" spans="12:16" x14ac:dyDescent="0.3">
      <c r="L106" s="736" t="s">
        <v>503</v>
      </c>
      <c r="M106" s="736" t="s">
        <v>471</v>
      </c>
      <c r="N106" s="736" t="s">
        <v>471</v>
      </c>
      <c r="O106" s="736"/>
    </row>
    <row r="107" spans="12:16" x14ac:dyDescent="0.3">
      <c r="L107" s="736" t="s">
        <v>504</v>
      </c>
      <c r="M107" s="736" t="s">
        <v>471</v>
      </c>
      <c r="N107" s="736" t="s">
        <v>471</v>
      </c>
      <c r="O107" s="736"/>
    </row>
    <row r="108" spans="12:16" x14ac:dyDescent="0.3">
      <c r="L108" s="736" t="s">
        <v>1720</v>
      </c>
      <c r="M108" s="736" t="s">
        <v>471</v>
      </c>
      <c r="N108" s="736" t="s">
        <v>471</v>
      </c>
      <c r="O108" s="736"/>
    </row>
    <row r="109" spans="12:16" x14ac:dyDescent="0.3">
      <c r="L109" s="736" t="s">
        <v>1721</v>
      </c>
      <c r="M109" s="736" t="s">
        <v>471</v>
      </c>
      <c r="N109" s="736" t="s">
        <v>471</v>
      </c>
      <c r="O109" s="736"/>
    </row>
    <row r="110" spans="12:16" x14ac:dyDescent="0.3">
      <c r="L110" s="736" t="s">
        <v>1722</v>
      </c>
      <c r="M110" s="736" t="s">
        <v>471</v>
      </c>
      <c r="N110" s="736" t="s">
        <v>471</v>
      </c>
      <c r="O110" s="736" t="s">
        <v>2154</v>
      </c>
    </row>
    <row r="111" spans="12:16" x14ac:dyDescent="0.3">
      <c r="L111" s="736" t="s">
        <v>952</v>
      </c>
      <c r="M111" s="736" t="s">
        <v>471</v>
      </c>
      <c r="N111" s="736" t="s">
        <v>471</v>
      </c>
      <c r="O111" s="736"/>
    </row>
    <row r="112" spans="12:16" x14ac:dyDescent="0.3">
      <c r="L112" s="736" t="s">
        <v>1723</v>
      </c>
      <c r="M112" s="736" t="s">
        <v>471</v>
      </c>
      <c r="N112" s="736" t="s">
        <v>471</v>
      </c>
      <c r="O112" s="736"/>
    </row>
    <row r="113" spans="12:15" x14ac:dyDescent="0.3">
      <c r="L113" s="736" t="s">
        <v>1724</v>
      </c>
      <c r="M113" s="736" t="s">
        <v>471</v>
      </c>
      <c r="N113" s="736" t="s">
        <v>471</v>
      </c>
      <c r="O113" s="736"/>
    </row>
    <row r="114" spans="12:15" x14ac:dyDescent="0.3">
      <c r="L114" s="736" t="s">
        <v>1725</v>
      </c>
      <c r="M114" s="736" t="s">
        <v>471</v>
      </c>
      <c r="N114" s="736" t="s">
        <v>471</v>
      </c>
      <c r="O114" s="736"/>
    </row>
    <row r="115" spans="12:15" x14ac:dyDescent="0.3">
      <c r="L115" s="736" t="s">
        <v>1726</v>
      </c>
      <c r="M115" s="736" t="s">
        <v>471</v>
      </c>
      <c r="N115" s="736" t="s">
        <v>471</v>
      </c>
      <c r="O115" s="736"/>
    </row>
    <row r="116" spans="12:15" x14ac:dyDescent="0.3">
      <c r="L116" s="765" t="s">
        <v>1727</v>
      </c>
      <c r="M116" s="765">
        <v>0.03</v>
      </c>
      <c r="N116" s="765" t="s">
        <v>471</v>
      </c>
      <c r="O116" s="736" t="s">
        <v>2018</v>
      </c>
    </row>
    <row r="117" spans="12:15" x14ac:dyDescent="0.3">
      <c r="L117" s="736" t="s">
        <v>1728</v>
      </c>
      <c r="M117" s="736" t="s">
        <v>471</v>
      </c>
      <c r="N117" s="736" t="s">
        <v>471</v>
      </c>
      <c r="O117" s="736"/>
    </row>
    <row r="118" spans="12:15" x14ac:dyDescent="0.3">
      <c r="L118" s="736" t="s">
        <v>1729</v>
      </c>
      <c r="M118" s="736" t="s">
        <v>471</v>
      </c>
      <c r="N118" s="736" t="s">
        <v>471</v>
      </c>
      <c r="O118" s="736"/>
    </row>
    <row r="119" spans="12:15" x14ac:dyDescent="0.3">
      <c r="L119" s="736" t="s">
        <v>1730</v>
      </c>
      <c r="M119" s="736" t="s">
        <v>471</v>
      </c>
      <c r="N119" s="736" t="s">
        <v>471</v>
      </c>
      <c r="O119" s="736"/>
    </row>
    <row r="120" spans="12:15" x14ac:dyDescent="0.3">
      <c r="L120" s="736" t="s">
        <v>953</v>
      </c>
      <c r="M120" s="736" t="s">
        <v>471</v>
      </c>
      <c r="N120" s="736" t="s">
        <v>471</v>
      </c>
      <c r="O120" s="736"/>
    </row>
    <row r="121" spans="12:15" x14ac:dyDescent="0.3">
      <c r="L121" s="736" t="s">
        <v>1731</v>
      </c>
      <c r="M121" s="736" t="s">
        <v>471</v>
      </c>
      <c r="N121" s="736" t="s">
        <v>471</v>
      </c>
      <c r="O121" s="736"/>
    </row>
    <row r="122" spans="12:15" x14ac:dyDescent="0.3">
      <c r="L122" s="736" t="s">
        <v>954</v>
      </c>
      <c r="M122" s="736" t="s">
        <v>471</v>
      </c>
      <c r="N122" s="736" t="s">
        <v>471</v>
      </c>
      <c r="O122" s="736" t="s">
        <v>2154</v>
      </c>
    </row>
    <row r="123" spans="12:15" x14ac:dyDescent="0.3">
      <c r="L123" s="736" t="s">
        <v>1732</v>
      </c>
      <c r="M123" s="736" t="s">
        <v>471</v>
      </c>
      <c r="N123" s="736" t="s">
        <v>471</v>
      </c>
      <c r="O123" s="736"/>
    </row>
    <row r="124" spans="12:15" x14ac:dyDescent="0.3">
      <c r="L124" s="736" t="s">
        <v>1733</v>
      </c>
      <c r="M124" s="736" t="s">
        <v>471</v>
      </c>
      <c r="N124" s="736" t="s">
        <v>471</v>
      </c>
      <c r="O124" s="736"/>
    </row>
    <row r="125" spans="12:15" x14ac:dyDescent="0.3">
      <c r="L125" s="736" t="s">
        <v>1734</v>
      </c>
      <c r="M125" s="736" t="s">
        <v>471</v>
      </c>
      <c r="N125" s="736" t="s">
        <v>471</v>
      </c>
      <c r="O125" s="736"/>
    </row>
    <row r="126" spans="12:15" x14ac:dyDescent="0.3">
      <c r="L126" s="736" t="s">
        <v>1735</v>
      </c>
      <c r="M126" s="736" t="s">
        <v>471</v>
      </c>
      <c r="N126" s="736" t="s">
        <v>471</v>
      </c>
      <c r="O126" s="736"/>
    </row>
    <row r="127" spans="12:15" x14ac:dyDescent="0.3">
      <c r="L127" s="736" t="s">
        <v>505</v>
      </c>
      <c r="M127" s="736" t="s">
        <v>471</v>
      </c>
      <c r="N127" s="736" t="s">
        <v>471</v>
      </c>
      <c r="O127" s="736"/>
    </row>
    <row r="128" spans="12:15" x14ac:dyDescent="0.3">
      <c r="L128" s="736" t="s">
        <v>1736</v>
      </c>
      <c r="M128" s="736" t="s">
        <v>471</v>
      </c>
      <c r="N128" s="736" t="s">
        <v>471</v>
      </c>
      <c r="O128" s="736"/>
    </row>
    <row r="129" spans="12:16" x14ac:dyDescent="0.3">
      <c r="L129" s="736" t="s">
        <v>1737</v>
      </c>
      <c r="M129" s="736" t="s">
        <v>471</v>
      </c>
      <c r="N129" s="736" t="s">
        <v>471</v>
      </c>
      <c r="O129" s="736"/>
    </row>
    <row r="130" spans="12:16" x14ac:dyDescent="0.3">
      <c r="L130" s="736" t="s">
        <v>506</v>
      </c>
      <c r="M130" s="736" t="s">
        <v>471</v>
      </c>
      <c r="N130" s="736" t="s">
        <v>471</v>
      </c>
      <c r="O130" s="736"/>
    </row>
    <row r="131" spans="12:16" x14ac:dyDescent="0.3">
      <c r="L131" s="765" t="s">
        <v>1738</v>
      </c>
      <c r="M131" s="765">
        <v>0.03</v>
      </c>
      <c r="N131" s="765" t="s">
        <v>471</v>
      </c>
      <c r="O131" s="736" t="s">
        <v>2018</v>
      </c>
    </row>
    <row r="132" spans="12:16" x14ac:dyDescent="0.3">
      <c r="L132" s="736" t="s">
        <v>1739</v>
      </c>
      <c r="M132" s="736" t="s">
        <v>471</v>
      </c>
      <c r="N132" s="736" t="s">
        <v>471</v>
      </c>
      <c r="O132" s="736"/>
    </row>
    <row r="133" spans="12:16" x14ac:dyDescent="0.3">
      <c r="L133" s="736" t="s">
        <v>1740</v>
      </c>
      <c r="M133" s="736" t="s">
        <v>471</v>
      </c>
      <c r="N133" s="736" t="s">
        <v>471</v>
      </c>
      <c r="O133" s="736"/>
    </row>
    <row r="134" spans="12:16" x14ac:dyDescent="0.3">
      <c r="L134" s="736" t="s">
        <v>1741</v>
      </c>
      <c r="M134" s="736" t="s">
        <v>471</v>
      </c>
      <c r="N134" s="736" t="s">
        <v>471</v>
      </c>
      <c r="O134" s="736"/>
    </row>
    <row r="135" spans="12:16" x14ac:dyDescent="0.3">
      <c r="L135" s="736" t="s">
        <v>390</v>
      </c>
      <c r="M135" s="736" t="s">
        <v>471</v>
      </c>
      <c r="N135" s="736" t="s">
        <v>471</v>
      </c>
      <c r="O135" s="736"/>
    </row>
    <row r="136" spans="12:16" x14ac:dyDescent="0.3">
      <c r="L136" s="736" t="s">
        <v>507</v>
      </c>
      <c r="M136" s="736" t="s">
        <v>471</v>
      </c>
      <c r="N136" s="736" t="s">
        <v>471</v>
      </c>
      <c r="O136" s="736"/>
    </row>
    <row r="137" spans="12:16" x14ac:dyDescent="0.3">
      <c r="L137" s="736" t="s">
        <v>1742</v>
      </c>
      <c r="M137" s="736" t="s">
        <v>471</v>
      </c>
      <c r="N137" s="736" t="s">
        <v>471</v>
      </c>
      <c r="O137" s="736"/>
    </row>
    <row r="138" spans="12:16" x14ac:dyDescent="0.3">
      <c r="L138" s="736" t="s">
        <v>1743</v>
      </c>
      <c r="M138" s="736" t="s">
        <v>471</v>
      </c>
      <c r="N138" s="736" t="s">
        <v>471</v>
      </c>
      <c r="O138" s="736"/>
    </row>
    <row r="139" spans="12:16" x14ac:dyDescent="0.3">
      <c r="L139" s="736" t="s">
        <v>508</v>
      </c>
      <c r="M139" s="736" t="s">
        <v>471</v>
      </c>
      <c r="N139" s="736" t="s">
        <v>471</v>
      </c>
      <c r="O139" s="736"/>
    </row>
    <row r="140" spans="12:16" x14ac:dyDescent="0.3">
      <c r="L140" s="736" t="s">
        <v>509</v>
      </c>
      <c r="M140" s="736" t="s">
        <v>471</v>
      </c>
      <c r="N140" s="736" t="s">
        <v>471</v>
      </c>
      <c r="O140" s="736"/>
    </row>
    <row r="141" spans="12:16" x14ac:dyDescent="0.3">
      <c r="L141" s="736" t="s">
        <v>1744</v>
      </c>
      <c r="M141" s="736" t="s">
        <v>471</v>
      </c>
      <c r="N141" s="736" t="s">
        <v>471</v>
      </c>
      <c r="O141" s="736"/>
    </row>
    <row r="142" spans="12:16" x14ac:dyDescent="0.3">
      <c r="L142" s="736" t="s">
        <v>1745</v>
      </c>
      <c r="M142" s="736" t="s">
        <v>471</v>
      </c>
      <c r="N142" s="736" t="s">
        <v>471</v>
      </c>
      <c r="O142" s="736"/>
    </row>
    <row r="143" spans="12:16" x14ac:dyDescent="0.3">
      <c r="L143" s="764" t="s">
        <v>1746</v>
      </c>
      <c r="M143" s="764">
        <v>0.03</v>
      </c>
      <c r="N143" s="764">
        <v>0.05</v>
      </c>
      <c r="O143" s="736" t="s">
        <v>2023</v>
      </c>
      <c r="P143" s="771" t="s">
        <v>2019</v>
      </c>
    </row>
    <row r="144" spans="12:16" x14ac:dyDescent="0.3">
      <c r="L144" s="764" t="s">
        <v>955</v>
      </c>
      <c r="M144" s="764">
        <v>0.03</v>
      </c>
      <c r="N144" s="764">
        <v>0.05</v>
      </c>
      <c r="O144" s="736" t="s">
        <v>2023</v>
      </c>
      <c r="P144" s="771" t="s">
        <v>2019</v>
      </c>
    </row>
    <row r="145" spans="12:15" x14ac:dyDescent="0.3">
      <c r="L145" s="736" t="s">
        <v>1747</v>
      </c>
      <c r="M145" s="736" t="s">
        <v>471</v>
      </c>
      <c r="N145" s="736" t="s">
        <v>471</v>
      </c>
      <c r="O145" s="736"/>
    </row>
    <row r="146" spans="12:15" x14ac:dyDescent="0.3">
      <c r="L146" s="736" t="s">
        <v>1748</v>
      </c>
      <c r="M146" s="736" t="s">
        <v>471</v>
      </c>
      <c r="N146" s="736" t="s">
        <v>471</v>
      </c>
      <c r="O146" s="736"/>
    </row>
    <row r="147" spans="12:15" x14ac:dyDescent="0.3">
      <c r="L147" s="736" t="s">
        <v>1749</v>
      </c>
      <c r="M147" s="736" t="s">
        <v>471</v>
      </c>
      <c r="N147" s="736" t="s">
        <v>471</v>
      </c>
      <c r="O147" s="736"/>
    </row>
    <row r="148" spans="12:15" x14ac:dyDescent="0.3">
      <c r="L148" s="736" t="s">
        <v>1750</v>
      </c>
      <c r="M148" s="736" t="s">
        <v>471</v>
      </c>
      <c r="N148" s="736" t="s">
        <v>471</v>
      </c>
      <c r="O148" s="736"/>
    </row>
    <row r="149" spans="12:15" x14ac:dyDescent="0.3">
      <c r="L149" s="736" t="s">
        <v>511</v>
      </c>
      <c r="M149" s="736" t="s">
        <v>471</v>
      </c>
      <c r="N149" s="736" t="s">
        <v>471</v>
      </c>
      <c r="O149" s="736"/>
    </row>
    <row r="150" spans="12:15" x14ac:dyDescent="0.3">
      <c r="L150" s="736" t="s">
        <v>512</v>
      </c>
      <c r="M150" s="736" t="s">
        <v>471</v>
      </c>
      <c r="N150" s="736" t="s">
        <v>471</v>
      </c>
      <c r="O150" s="736"/>
    </row>
    <row r="151" spans="12:15" x14ac:dyDescent="0.3">
      <c r="L151" s="736" t="s">
        <v>1751</v>
      </c>
      <c r="M151" s="736" t="s">
        <v>471</v>
      </c>
      <c r="N151" s="736" t="s">
        <v>471</v>
      </c>
      <c r="O151" s="736"/>
    </row>
    <row r="152" spans="12:15" x14ac:dyDescent="0.3">
      <c r="L152" s="736" t="s">
        <v>1752</v>
      </c>
      <c r="M152" s="736" t="s">
        <v>471</v>
      </c>
      <c r="N152" s="736" t="s">
        <v>471</v>
      </c>
      <c r="O152" s="736"/>
    </row>
    <row r="153" spans="12:15" x14ac:dyDescent="0.3">
      <c r="L153" s="736" t="s">
        <v>513</v>
      </c>
      <c r="M153" s="736" t="s">
        <v>471</v>
      </c>
      <c r="N153" s="736" t="s">
        <v>471</v>
      </c>
      <c r="O153" s="736" t="s">
        <v>2154</v>
      </c>
    </row>
    <row r="154" spans="12:15" x14ac:dyDescent="0.3">
      <c r="L154" s="736" t="s">
        <v>956</v>
      </c>
      <c r="M154" s="736" t="s">
        <v>471</v>
      </c>
      <c r="N154" s="736" t="s">
        <v>471</v>
      </c>
      <c r="O154" s="736"/>
    </row>
    <row r="155" spans="12:15" x14ac:dyDescent="0.3">
      <c r="L155" s="736" t="s">
        <v>957</v>
      </c>
      <c r="M155" s="736" t="s">
        <v>471</v>
      </c>
      <c r="N155" s="736" t="s">
        <v>471</v>
      </c>
      <c r="O155" s="736"/>
    </row>
    <row r="156" spans="12:15" x14ac:dyDescent="0.3">
      <c r="L156" s="736" t="s">
        <v>515</v>
      </c>
      <c r="M156" s="736" t="s">
        <v>471</v>
      </c>
      <c r="N156" s="736" t="s">
        <v>471</v>
      </c>
      <c r="O156" s="736"/>
    </row>
    <row r="157" spans="12:15" x14ac:dyDescent="0.3">
      <c r="L157" s="736" t="s">
        <v>516</v>
      </c>
      <c r="M157" s="736" t="s">
        <v>471</v>
      </c>
      <c r="N157" s="736" t="s">
        <v>471</v>
      </c>
      <c r="O157" s="736"/>
    </row>
    <row r="158" spans="12:15" x14ac:dyDescent="0.3">
      <c r="L158" s="736" t="s">
        <v>517</v>
      </c>
      <c r="M158" s="736" t="s">
        <v>471</v>
      </c>
      <c r="N158" s="736" t="s">
        <v>471</v>
      </c>
      <c r="O158" s="736"/>
    </row>
    <row r="159" spans="12:15" x14ac:dyDescent="0.3">
      <c r="L159" s="736" t="s">
        <v>1753</v>
      </c>
      <c r="M159" s="736" t="s">
        <v>471</v>
      </c>
      <c r="N159" s="736" t="s">
        <v>471</v>
      </c>
      <c r="O159" s="736"/>
    </row>
    <row r="160" spans="12:15" x14ac:dyDescent="0.3">
      <c r="L160" s="736" t="s">
        <v>1754</v>
      </c>
      <c r="M160" s="736" t="s">
        <v>471</v>
      </c>
      <c r="N160" s="736" t="s">
        <v>471</v>
      </c>
      <c r="O160" s="736"/>
    </row>
    <row r="161" spans="12:16" x14ac:dyDescent="0.3">
      <c r="L161" s="736" t="s">
        <v>1755</v>
      </c>
      <c r="M161" s="736" t="s">
        <v>471</v>
      </c>
      <c r="N161" s="736" t="s">
        <v>471</v>
      </c>
      <c r="O161" s="736"/>
    </row>
    <row r="162" spans="12:16" x14ac:dyDescent="0.3">
      <c r="L162" s="736" t="s">
        <v>1756</v>
      </c>
      <c r="M162" s="736" t="s">
        <v>471</v>
      </c>
      <c r="N162" s="736" t="s">
        <v>471</v>
      </c>
      <c r="O162" s="736"/>
    </row>
    <row r="163" spans="12:16" x14ac:dyDescent="0.3">
      <c r="L163" s="736" t="s">
        <v>1757</v>
      </c>
      <c r="M163" s="736" t="s">
        <v>471</v>
      </c>
      <c r="N163" s="736" t="s">
        <v>471</v>
      </c>
      <c r="O163" s="736"/>
    </row>
    <row r="164" spans="12:16" x14ac:dyDescent="0.3">
      <c r="L164" s="736" t="s">
        <v>1758</v>
      </c>
      <c r="M164" s="736" t="s">
        <v>471</v>
      </c>
      <c r="N164" s="736" t="s">
        <v>471</v>
      </c>
      <c r="O164" s="736"/>
    </row>
    <row r="165" spans="12:16" x14ac:dyDescent="0.3">
      <c r="L165" s="764" t="s">
        <v>1759</v>
      </c>
      <c r="M165" s="764">
        <v>0.03</v>
      </c>
      <c r="N165" s="764">
        <v>0.05</v>
      </c>
      <c r="O165" s="736" t="s">
        <v>2023</v>
      </c>
      <c r="P165" s="771" t="s">
        <v>2019</v>
      </c>
    </row>
    <row r="166" spans="12:16" x14ac:dyDescent="0.3">
      <c r="L166" s="736" t="s">
        <v>1760</v>
      </c>
      <c r="M166" s="736" t="s">
        <v>471</v>
      </c>
      <c r="N166" s="736" t="s">
        <v>471</v>
      </c>
      <c r="O166" s="736" t="s">
        <v>2154</v>
      </c>
    </row>
    <row r="167" spans="12:16" x14ac:dyDescent="0.3">
      <c r="L167" s="736" t="s">
        <v>1761</v>
      </c>
      <c r="M167" s="736" t="s">
        <v>471</v>
      </c>
      <c r="N167" s="736" t="s">
        <v>471</v>
      </c>
      <c r="O167" s="736"/>
    </row>
    <row r="168" spans="12:16" x14ac:dyDescent="0.3">
      <c r="L168" s="736" t="s">
        <v>1762</v>
      </c>
      <c r="M168" s="736" t="s">
        <v>471</v>
      </c>
      <c r="N168" s="736" t="s">
        <v>471</v>
      </c>
      <c r="O168" s="736"/>
    </row>
    <row r="169" spans="12:16" x14ac:dyDescent="0.3">
      <c r="L169" s="736" t="s">
        <v>518</v>
      </c>
      <c r="M169" s="736" t="s">
        <v>471</v>
      </c>
      <c r="N169" s="736" t="s">
        <v>471</v>
      </c>
      <c r="O169" s="736"/>
    </row>
    <row r="170" spans="12:16" x14ac:dyDescent="0.3">
      <c r="L170" s="736" t="s">
        <v>1763</v>
      </c>
      <c r="M170" s="736" t="s">
        <v>471</v>
      </c>
      <c r="N170" s="736" t="s">
        <v>471</v>
      </c>
      <c r="O170" s="736" t="s">
        <v>2154</v>
      </c>
    </row>
    <row r="171" spans="12:16" x14ac:dyDescent="0.3">
      <c r="L171" s="736" t="s">
        <v>1764</v>
      </c>
      <c r="M171" s="736" t="s">
        <v>471</v>
      </c>
      <c r="N171" s="736" t="s">
        <v>471</v>
      </c>
      <c r="O171" s="736"/>
    </row>
    <row r="172" spans="12:16" x14ac:dyDescent="0.3">
      <c r="L172" s="736" t="s">
        <v>1765</v>
      </c>
      <c r="M172" s="736" t="s">
        <v>471</v>
      </c>
      <c r="N172" s="736" t="s">
        <v>471</v>
      </c>
      <c r="O172" s="736" t="s">
        <v>2154</v>
      </c>
    </row>
    <row r="173" spans="12:16" x14ac:dyDescent="0.3">
      <c r="L173" s="736" t="s">
        <v>519</v>
      </c>
      <c r="M173" s="736" t="s">
        <v>471</v>
      </c>
      <c r="N173" s="736" t="s">
        <v>471</v>
      </c>
      <c r="O173" s="736"/>
    </row>
    <row r="174" spans="12:16" x14ac:dyDescent="0.3">
      <c r="L174" s="736" t="s">
        <v>1766</v>
      </c>
      <c r="M174" s="736" t="s">
        <v>471</v>
      </c>
      <c r="N174" s="736" t="s">
        <v>471</v>
      </c>
      <c r="O174" s="736"/>
    </row>
    <row r="175" spans="12:16" x14ac:dyDescent="0.3">
      <c r="L175" s="736" t="s">
        <v>1767</v>
      </c>
      <c r="M175" s="736" t="s">
        <v>471</v>
      </c>
      <c r="N175" s="736" t="s">
        <v>471</v>
      </c>
      <c r="O175" s="736"/>
    </row>
    <row r="176" spans="12:16" x14ac:dyDescent="0.3">
      <c r="L176" s="736" t="s">
        <v>1768</v>
      </c>
      <c r="M176" s="736" t="s">
        <v>471</v>
      </c>
      <c r="N176" s="736" t="s">
        <v>471</v>
      </c>
      <c r="O176" s="736"/>
    </row>
    <row r="177" spans="12:16" x14ac:dyDescent="0.3">
      <c r="L177" s="736" t="s">
        <v>520</v>
      </c>
      <c r="M177" s="736" t="s">
        <v>471</v>
      </c>
      <c r="N177" s="736" t="s">
        <v>471</v>
      </c>
      <c r="O177" s="736"/>
    </row>
    <row r="178" spans="12:16" x14ac:dyDescent="0.3">
      <c r="L178" s="764" t="s">
        <v>521</v>
      </c>
      <c r="M178" s="764">
        <v>0.03</v>
      </c>
      <c r="N178" s="764">
        <v>0.05</v>
      </c>
      <c r="O178" s="736" t="s">
        <v>2023</v>
      </c>
      <c r="P178" s="771" t="s">
        <v>2019</v>
      </c>
    </row>
    <row r="179" spans="12:16" x14ac:dyDescent="0.3">
      <c r="L179" s="736" t="s">
        <v>1769</v>
      </c>
      <c r="M179" s="736" t="s">
        <v>471</v>
      </c>
      <c r="N179" s="736" t="s">
        <v>471</v>
      </c>
      <c r="O179" s="736"/>
    </row>
    <row r="180" spans="12:16" x14ac:dyDescent="0.3">
      <c r="L180" s="736" t="s">
        <v>1770</v>
      </c>
      <c r="M180" s="736" t="s">
        <v>471</v>
      </c>
      <c r="N180" s="736" t="s">
        <v>471</v>
      </c>
      <c r="O180" s="736"/>
    </row>
    <row r="181" spans="12:16" x14ac:dyDescent="0.3">
      <c r="L181" s="736" t="s">
        <v>1771</v>
      </c>
      <c r="M181" s="736" t="s">
        <v>471</v>
      </c>
      <c r="N181" s="736" t="s">
        <v>471</v>
      </c>
      <c r="O181" s="736"/>
    </row>
    <row r="182" spans="12:16" x14ac:dyDescent="0.3">
      <c r="L182" s="736" t="s">
        <v>1772</v>
      </c>
      <c r="M182" s="736" t="s">
        <v>471</v>
      </c>
      <c r="N182" s="736" t="s">
        <v>471</v>
      </c>
      <c r="O182" s="736"/>
    </row>
    <row r="183" spans="12:16" x14ac:dyDescent="0.3">
      <c r="L183" s="736" t="s">
        <v>1773</v>
      </c>
      <c r="M183" s="736" t="s">
        <v>471</v>
      </c>
      <c r="N183" s="736" t="s">
        <v>471</v>
      </c>
      <c r="O183" s="736"/>
    </row>
    <row r="184" spans="12:16" x14ac:dyDescent="0.3">
      <c r="L184" s="736" t="s">
        <v>391</v>
      </c>
      <c r="M184" s="736" t="s">
        <v>471</v>
      </c>
      <c r="N184" s="736" t="s">
        <v>471</v>
      </c>
      <c r="O184" s="736"/>
    </row>
    <row r="185" spans="12:16" x14ac:dyDescent="0.3">
      <c r="L185" s="765" t="s">
        <v>1774</v>
      </c>
      <c r="M185" s="765">
        <v>0.03</v>
      </c>
      <c r="N185" s="765" t="s">
        <v>471</v>
      </c>
      <c r="O185" s="736" t="s">
        <v>2018</v>
      </c>
    </row>
    <row r="186" spans="12:16" x14ac:dyDescent="0.3">
      <c r="L186" s="736" t="s">
        <v>1775</v>
      </c>
      <c r="M186" s="736" t="s">
        <v>471</v>
      </c>
      <c r="N186" s="736" t="s">
        <v>471</v>
      </c>
      <c r="O186" s="736"/>
    </row>
    <row r="187" spans="12:16" x14ac:dyDescent="0.3">
      <c r="L187" s="736" t="s">
        <v>958</v>
      </c>
      <c r="M187" s="736" t="s">
        <v>471</v>
      </c>
      <c r="N187" s="736" t="s">
        <v>471</v>
      </c>
      <c r="O187" s="736"/>
    </row>
    <row r="188" spans="12:16" x14ac:dyDescent="0.3">
      <c r="L188" s="736" t="s">
        <v>1776</v>
      </c>
      <c r="M188" s="736" t="s">
        <v>471</v>
      </c>
      <c r="N188" s="736" t="s">
        <v>471</v>
      </c>
      <c r="O188" s="736"/>
    </row>
    <row r="189" spans="12:16" x14ac:dyDescent="0.3">
      <c r="L189" s="736" t="s">
        <v>522</v>
      </c>
      <c r="M189" s="736" t="s">
        <v>471</v>
      </c>
      <c r="N189" s="736" t="s">
        <v>471</v>
      </c>
      <c r="O189" s="736"/>
    </row>
    <row r="190" spans="12:16" x14ac:dyDescent="0.3">
      <c r="L190" s="736" t="s">
        <v>1777</v>
      </c>
      <c r="M190" s="736" t="s">
        <v>471</v>
      </c>
      <c r="N190" s="736" t="s">
        <v>471</v>
      </c>
      <c r="O190" s="736"/>
    </row>
    <row r="191" spans="12:16" x14ac:dyDescent="0.3">
      <c r="L191" s="736" t="s">
        <v>523</v>
      </c>
      <c r="M191" s="736" t="s">
        <v>471</v>
      </c>
      <c r="N191" s="736" t="s">
        <v>471</v>
      </c>
      <c r="O191" s="736"/>
    </row>
    <row r="192" spans="12:16" x14ac:dyDescent="0.3">
      <c r="L192" s="736" t="s">
        <v>1778</v>
      </c>
      <c r="M192" s="736" t="s">
        <v>471</v>
      </c>
      <c r="N192" s="736" t="s">
        <v>471</v>
      </c>
      <c r="O192" s="736"/>
    </row>
    <row r="193" spans="12:16" x14ac:dyDescent="0.3">
      <c r="L193" s="736" t="s">
        <v>1302</v>
      </c>
      <c r="M193" s="736" t="s">
        <v>471</v>
      </c>
      <c r="N193" s="736" t="s">
        <v>471</v>
      </c>
      <c r="O193" s="736"/>
    </row>
    <row r="194" spans="12:16" x14ac:dyDescent="0.3">
      <c r="L194" s="736" t="s">
        <v>1779</v>
      </c>
      <c r="M194" s="736" t="s">
        <v>471</v>
      </c>
      <c r="N194" s="736" t="s">
        <v>471</v>
      </c>
      <c r="O194" s="736"/>
    </row>
    <row r="195" spans="12:16" x14ac:dyDescent="0.3">
      <c r="L195" s="765" t="s">
        <v>1780</v>
      </c>
      <c r="M195" s="765">
        <v>0.03</v>
      </c>
      <c r="N195" s="765" t="s">
        <v>471</v>
      </c>
      <c r="O195" s="736" t="s">
        <v>2018</v>
      </c>
    </row>
    <row r="196" spans="12:16" x14ac:dyDescent="0.3">
      <c r="L196" s="736" t="s">
        <v>1781</v>
      </c>
      <c r="M196" s="736" t="s">
        <v>471</v>
      </c>
      <c r="N196" s="736" t="s">
        <v>471</v>
      </c>
      <c r="O196" s="736"/>
    </row>
    <row r="197" spans="12:16" x14ac:dyDescent="0.3">
      <c r="L197" s="736" t="s">
        <v>1782</v>
      </c>
      <c r="M197" s="736" t="s">
        <v>471</v>
      </c>
      <c r="N197" s="736" t="s">
        <v>471</v>
      </c>
      <c r="O197" s="736"/>
    </row>
    <row r="198" spans="12:16" x14ac:dyDescent="0.3">
      <c r="L198" s="736" t="s">
        <v>959</v>
      </c>
      <c r="M198" s="736" t="s">
        <v>471</v>
      </c>
      <c r="N198" s="736" t="s">
        <v>471</v>
      </c>
      <c r="O198" s="736"/>
    </row>
    <row r="199" spans="12:16" x14ac:dyDescent="0.3">
      <c r="L199" s="736" t="s">
        <v>524</v>
      </c>
      <c r="M199" s="736" t="s">
        <v>471</v>
      </c>
      <c r="N199" s="736" t="s">
        <v>471</v>
      </c>
      <c r="O199" s="736"/>
    </row>
    <row r="200" spans="12:16" x14ac:dyDescent="0.3">
      <c r="L200" s="736" t="s">
        <v>397</v>
      </c>
      <c r="M200" s="736" t="s">
        <v>471</v>
      </c>
      <c r="N200" s="736" t="s">
        <v>471</v>
      </c>
      <c r="O200" s="736"/>
    </row>
    <row r="201" spans="12:16" x14ac:dyDescent="0.3">
      <c r="L201" s="764" t="s">
        <v>398</v>
      </c>
      <c r="M201" s="764">
        <v>0.03</v>
      </c>
      <c r="N201" s="764">
        <v>0.05</v>
      </c>
      <c r="O201" s="736" t="s">
        <v>2023</v>
      </c>
      <c r="P201" s="771" t="s">
        <v>2019</v>
      </c>
    </row>
    <row r="202" spans="12:16" x14ac:dyDescent="0.3">
      <c r="L202" s="736" t="s">
        <v>1783</v>
      </c>
      <c r="M202" s="736" t="s">
        <v>471</v>
      </c>
      <c r="N202" s="736" t="s">
        <v>471</v>
      </c>
      <c r="O202" s="736"/>
    </row>
    <row r="203" spans="12:16" x14ac:dyDescent="0.3">
      <c r="L203" s="736" t="s">
        <v>1784</v>
      </c>
      <c r="M203" s="736" t="s">
        <v>471</v>
      </c>
      <c r="N203" s="736" t="s">
        <v>471</v>
      </c>
      <c r="O203" s="736"/>
    </row>
    <row r="204" spans="12:16" x14ac:dyDescent="0.3">
      <c r="L204" s="736" t="s">
        <v>525</v>
      </c>
      <c r="M204" s="736" t="s">
        <v>471</v>
      </c>
      <c r="N204" s="736" t="s">
        <v>471</v>
      </c>
      <c r="O204" s="736"/>
    </row>
    <row r="205" spans="12:16" x14ac:dyDescent="0.3">
      <c r="L205" s="736" t="s">
        <v>526</v>
      </c>
      <c r="M205" s="736" t="s">
        <v>471</v>
      </c>
      <c r="N205" s="736" t="s">
        <v>471</v>
      </c>
      <c r="O205" s="736"/>
    </row>
    <row r="206" spans="12:16" x14ac:dyDescent="0.3">
      <c r="L206" s="764" t="s">
        <v>527</v>
      </c>
      <c r="M206" s="764">
        <v>0.03</v>
      </c>
      <c r="N206" s="764">
        <v>0.05</v>
      </c>
      <c r="O206" s="736" t="s">
        <v>2023</v>
      </c>
      <c r="P206" s="771" t="s">
        <v>2019</v>
      </c>
    </row>
    <row r="207" spans="12:16" x14ac:dyDescent="0.3">
      <c r="L207" s="736" t="s">
        <v>528</v>
      </c>
      <c r="M207" s="736" t="s">
        <v>471</v>
      </c>
      <c r="N207" s="736" t="s">
        <v>471</v>
      </c>
      <c r="O207" s="736"/>
    </row>
    <row r="208" spans="12:16" x14ac:dyDescent="0.3">
      <c r="L208" s="736" t="s">
        <v>1785</v>
      </c>
      <c r="M208" s="736" t="s">
        <v>471</v>
      </c>
      <c r="N208" s="736" t="s">
        <v>471</v>
      </c>
      <c r="O208" s="736"/>
    </row>
    <row r="209" spans="12:16" x14ac:dyDescent="0.3">
      <c r="L209" s="736" t="s">
        <v>1786</v>
      </c>
      <c r="M209" s="736" t="s">
        <v>471</v>
      </c>
      <c r="N209" s="736" t="s">
        <v>471</v>
      </c>
      <c r="O209" s="736"/>
    </row>
    <row r="210" spans="12:16" x14ac:dyDescent="0.3">
      <c r="L210" s="736" t="s">
        <v>1787</v>
      </c>
      <c r="M210" s="736" t="s">
        <v>471</v>
      </c>
      <c r="N210" s="736" t="s">
        <v>471</v>
      </c>
      <c r="O210" s="736"/>
    </row>
    <row r="211" spans="12:16" x14ac:dyDescent="0.3">
      <c r="L211" s="736" t="s">
        <v>1788</v>
      </c>
      <c r="M211" s="736" t="s">
        <v>471</v>
      </c>
      <c r="N211" s="736" t="s">
        <v>471</v>
      </c>
      <c r="O211" s="736"/>
    </row>
    <row r="212" spans="12:16" x14ac:dyDescent="0.3">
      <c r="L212" s="736" t="s">
        <v>960</v>
      </c>
      <c r="M212" s="736" t="s">
        <v>471</v>
      </c>
      <c r="N212" s="736" t="s">
        <v>471</v>
      </c>
      <c r="O212" s="736"/>
    </row>
    <row r="213" spans="12:16" x14ac:dyDescent="0.3">
      <c r="L213" s="736" t="s">
        <v>1789</v>
      </c>
      <c r="M213" s="736" t="s">
        <v>471</v>
      </c>
      <c r="N213" s="736" t="s">
        <v>471</v>
      </c>
      <c r="O213" s="736"/>
    </row>
    <row r="214" spans="12:16" x14ac:dyDescent="0.3">
      <c r="L214" s="736" t="s">
        <v>961</v>
      </c>
      <c r="M214" s="736" t="s">
        <v>471</v>
      </c>
      <c r="N214" s="736" t="s">
        <v>471</v>
      </c>
      <c r="O214" s="736"/>
    </row>
    <row r="215" spans="12:16" x14ac:dyDescent="0.3">
      <c r="L215" s="736" t="s">
        <v>1790</v>
      </c>
      <c r="M215" s="736" t="s">
        <v>471</v>
      </c>
      <c r="N215" s="736" t="s">
        <v>471</v>
      </c>
      <c r="O215" s="736"/>
    </row>
    <row r="216" spans="12:16" x14ac:dyDescent="0.3">
      <c r="L216" s="736" t="s">
        <v>1791</v>
      </c>
      <c r="M216" s="736" t="s">
        <v>471</v>
      </c>
      <c r="N216" s="736" t="s">
        <v>471</v>
      </c>
      <c r="O216" s="736"/>
    </row>
    <row r="217" spans="12:16" x14ac:dyDescent="0.3">
      <c r="L217" s="736" t="s">
        <v>392</v>
      </c>
      <c r="M217" s="736" t="s">
        <v>471</v>
      </c>
      <c r="N217" s="736" t="s">
        <v>471</v>
      </c>
      <c r="O217" s="736"/>
    </row>
    <row r="218" spans="12:16" x14ac:dyDescent="0.3">
      <c r="L218" s="736" t="s">
        <v>1792</v>
      </c>
      <c r="M218" s="736" t="s">
        <v>471</v>
      </c>
      <c r="N218" s="736" t="s">
        <v>471</v>
      </c>
      <c r="O218" s="736"/>
    </row>
    <row r="219" spans="12:16" x14ac:dyDescent="0.3">
      <c r="L219" s="764" t="s">
        <v>962</v>
      </c>
      <c r="M219" s="764">
        <v>0.03</v>
      </c>
      <c r="N219" s="764">
        <v>0.05</v>
      </c>
      <c r="O219" s="736" t="s">
        <v>2023</v>
      </c>
      <c r="P219" s="771" t="s">
        <v>2019</v>
      </c>
    </row>
    <row r="220" spans="12:16" x14ac:dyDescent="0.3">
      <c r="L220" s="736" t="s">
        <v>1793</v>
      </c>
      <c r="M220" s="736" t="s">
        <v>471</v>
      </c>
      <c r="N220" s="736" t="s">
        <v>471</v>
      </c>
      <c r="O220" s="736"/>
    </row>
    <row r="221" spans="12:16" x14ac:dyDescent="0.3">
      <c r="L221" s="765" t="s">
        <v>399</v>
      </c>
      <c r="M221" s="765" t="s">
        <v>471</v>
      </c>
      <c r="N221" s="765" t="s">
        <v>471</v>
      </c>
      <c r="O221" s="736" t="s">
        <v>2018</v>
      </c>
    </row>
    <row r="222" spans="12:16" x14ac:dyDescent="0.3">
      <c r="L222" s="736" t="s">
        <v>1794</v>
      </c>
      <c r="M222" s="736" t="s">
        <v>471</v>
      </c>
      <c r="N222" s="736" t="s">
        <v>471</v>
      </c>
      <c r="O222" s="736"/>
    </row>
    <row r="223" spans="12:16" x14ac:dyDescent="0.3">
      <c r="L223" s="736" t="s">
        <v>1795</v>
      </c>
      <c r="M223" s="736" t="s">
        <v>471</v>
      </c>
      <c r="N223" s="736" t="s">
        <v>471</v>
      </c>
      <c r="O223" s="736" t="s">
        <v>2154</v>
      </c>
    </row>
    <row r="224" spans="12:16" x14ac:dyDescent="0.3">
      <c r="L224" s="736" t="s">
        <v>1796</v>
      </c>
      <c r="M224" s="736" t="s">
        <v>471</v>
      </c>
      <c r="N224" s="736" t="s">
        <v>471</v>
      </c>
      <c r="O224" s="736"/>
    </row>
    <row r="225" spans="12:16" x14ac:dyDescent="0.3">
      <c r="L225" s="736" t="s">
        <v>1797</v>
      </c>
      <c r="M225" s="736" t="s">
        <v>471</v>
      </c>
      <c r="N225" s="736" t="s">
        <v>471</v>
      </c>
      <c r="O225" s="736"/>
    </row>
    <row r="226" spans="12:16" x14ac:dyDescent="0.3">
      <c r="L226" s="764" t="s">
        <v>1798</v>
      </c>
      <c r="M226" s="764">
        <v>0.03</v>
      </c>
      <c r="N226" s="764">
        <v>0.05</v>
      </c>
      <c r="O226" s="736" t="s">
        <v>2023</v>
      </c>
      <c r="P226" s="771" t="s">
        <v>2019</v>
      </c>
    </row>
    <row r="227" spans="12:16" x14ac:dyDescent="0.3">
      <c r="L227" s="736" t="s">
        <v>529</v>
      </c>
      <c r="M227" s="736" t="s">
        <v>471</v>
      </c>
      <c r="N227" s="736" t="s">
        <v>471</v>
      </c>
      <c r="O227" s="736"/>
    </row>
    <row r="228" spans="12:16" x14ac:dyDescent="0.3">
      <c r="L228" s="736" t="s">
        <v>1799</v>
      </c>
      <c r="M228" s="736" t="s">
        <v>471</v>
      </c>
      <c r="N228" s="736" t="s">
        <v>471</v>
      </c>
      <c r="O228" s="736"/>
    </row>
    <row r="229" spans="12:16" x14ac:dyDescent="0.3">
      <c r="L229" s="736" t="s">
        <v>530</v>
      </c>
      <c r="M229" s="736" t="s">
        <v>471</v>
      </c>
      <c r="N229" s="736" t="s">
        <v>471</v>
      </c>
      <c r="O229" s="736"/>
    </row>
    <row r="230" spans="12:16" x14ac:dyDescent="0.3">
      <c r="L230" s="736" t="s">
        <v>1800</v>
      </c>
      <c r="M230" s="736" t="s">
        <v>471</v>
      </c>
      <c r="N230" s="736" t="s">
        <v>471</v>
      </c>
      <c r="O230" s="736"/>
    </row>
    <row r="231" spans="12:16" x14ac:dyDescent="0.3">
      <c r="L231" s="764" t="s">
        <v>531</v>
      </c>
      <c r="M231" s="764">
        <v>0.03</v>
      </c>
      <c r="N231" s="764">
        <v>0.05</v>
      </c>
      <c r="O231" s="736" t="s">
        <v>2023</v>
      </c>
      <c r="P231" s="771" t="s">
        <v>2019</v>
      </c>
    </row>
    <row r="232" spans="12:16" x14ac:dyDescent="0.3">
      <c r="L232" s="736" t="s">
        <v>1801</v>
      </c>
      <c r="M232" s="736" t="s">
        <v>471</v>
      </c>
      <c r="N232" s="736" t="s">
        <v>471</v>
      </c>
      <c r="O232" s="736"/>
    </row>
    <row r="233" spans="12:16" x14ac:dyDescent="0.3">
      <c r="L233" s="736" t="s">
        <v>1802</v>
      </c>
      <c r="M233" s="736" t="s">
        <v>471</v>
      </c>
      <c r="N233" s="736" t="s">
        <v>471</v>
      </c>
      <c r="O233" s="736"/>
    </row>
    <row r="234" spans="12:16" x14ac:dyDescent="0.3">
      <c r="L234" s="736" t="s">
        <v>1304</v>
      </c>
      <c r="M234" s="736" t="s">
        <v>471</v>
      </c>
      <c r="N234" s="736" t="s">
        <v>471</v>
      </c>
      <c r="O234" s="736"/>
    </row>
    <row r="235" spans="12:16" x14ac:dyDescent="0.3">
      <c r="L235" s="765" t="s">
        <v>1803</v>
      </c>
      <c r="M235" s="765" t="s">
        <v>471</v>
      </c>
      <c r="N235" s="765" t="s">
        <v>471</v>
      </c>
      <c r="O235" s="736" t="s">
        <v>2018</v>
      </c>
    </row>
    <row r="236" spans="12:16" x14ac:dyDescent="0.3">
      <c r="L236" s="736" t="s">
        <v>441</v>
      </c>
      <c r="M236" s="736" t="s">
        <v>471</v>
      </c>
      <c r="N236" s="736" t="s">
        <v>471</v>
      </c>
      <c r="O236" s="736"/>
    </row>
    <row r="237" spans="12:16" x14ac:dyDescent="0.3">
      <c r="L237" s="736" t="s">
        <v>1804</v>
      </c>
      <c r="M237" s="736" t="s">
        <v>471</v>
      </c>
      <c r="N237" s="736" t="s">
        <v>471</v>
      </c>
      <c r="O237" s="736"/>
    </row>
    <row r="238" spans="12:16" x14ac:dyDescent="0.3">
      <c r="L238" s="736" t="s">
        <v>442</v>
      </c>
      <c r="M238" s="736" t="s">
        <v>471</v>
      </c>
      <c r="N238" s="736" t="s">
        <v>471</v>
      </c>
      <c r="O238" s="736"/>
    </row>
    <row r="239" spans="12:16" x14ac:dyDescent="0.3">
      <c r="L239" s="736" t="s">
        <v>1805</v>
      </c>
      <c r="M239" s="736" t="s">
        <v>471</v>
      </c>
      <c r="N239" s="736" t="s">
        <v>471</v>
      </c>
      <c r="O239" s="736"/>
    </row>
    <row r="240" spans="12:16" x14ac:dyDescent="0.3">
      <c r="L240" s="736" t="s">
        <v>1806</v>
      </c>
      <c r="M240" s="736" t="s">
        <v>471</v>
      </c>
      <c r="N240" s="736" t="s">
        <v>471</v>
      </c>
      <c r="O240" s="736"/>
    </row>
    <row r="241" spans="12:16" x14ac:dyDescent="0.3">
      <c r="L241" s="736" t="s">
        <v>1807</v>
      </c>
      <c r="M241" s="736" t="s">
        <v>471</v>
      </c>
      <c r="N241" s="736" t="s">
        <v>471</v>
      </c>
      <c r="O241" s="736"/>
    </row>
    <row r="242" spans="12:16" x14ac:dyDescent="0.3">
      <c r="L242" s="736" t="s">
        <v>1808</v>
      </c>
      <c r="M242" s="736" t="s">
        <v>471</v>
      </c>
      <c r="N242" s="736" t="s">
        <v>471</v>
      </c>
      <c r="O242" s="736"/>
    </row>
    <row r="243" spans="12:16" x14ac:dyDescent="0.3">
      <c r="L243" s="736" t="s">
        <v>1809</v>
      </c>
      <c r="M243" s="736" t="s">
        <v>471</v>
      </c>
      <c r="N243" s="736" t="s">
        <v>471</v>
      </c>
      <c r="O243" s="736"/>
    </row>
    <row r="244" spans="12:16" x14ac:dyDescent="0.3">
      <c r="L244" s="736" t="s">
        <v>1810</v>
      </c>
      <c r="M244" s="736" t="s">
        <v>471</v>
      </c>
      <c r="N244" s="736" t="s">
        <v>471</v>
      </c>
      <c r="O244" s="736"/>
    </row>
    <row r="245" spans="12:16" x14ac:dyDescent="0.3">
      <c r="L245" s="736" t="s">
        <v>1811</v>
      </c>
      <c r="M245" s="736" t="s">
        <v>471</v>
      </c>
      <c r="N245" s="736" t="s">
        <v>471</v>
      </c>
      <c r="O245" s="736"/>
    </row>
    <row r="246" spans="12:16" x14ac:dyDescent="0.3">
      <c r="L246" s="736" t="s">
        <v>1812</v>
      </c>
      <c r="M246" s="736" t="s">
        <v>471</v>
      </c>
      <c r="N246" s="736" t="s">
        <v>471</v>
      </c>
      <c r="O246" s="736"/>
    </row>
    <row r="247" spans="12:16" x14ac:dyDescent="0.3">
      <c r="L247" s="736" t="s">
        <v>1813</v>
      </c>
      <c r="M247" s="736" t="s">
        <v>471</v>
      </c>
      <c r="N247" s="736" t="s">
        <v>471</v>
      </c>
      <c r="O247" s="736"/>
    </row>
    <row r="248" spans="12:16" x14ac:dyDescent="0.3">
      <c r="L248" s="736" t="s">
        <v>1814</v>
      </c>
      <c r="M248" s="736" t="s">
        <v>471</v>
      </c>
      <c r="N248" s="736" t="s">
        <v>471</v>
      </c>
      <c r="O248" s="736"/>
    </row>
    <row r="249" spans="12:16" x14ac:dyDescent="0.3">
      <c r="L249" s="736" t="s">
        <v>1815</v>
      </c>
      <c r="M249" s="736" t="s">
        <v>471</v>
      </c>
      <c r="N249" s="736" t="s">
        <v>471</v>
      </c>
      <c r="O249" s="736"/>
    </row>
    <row r="250" spans="12:16" x14ac:dyDescent="0.3">
      <c r="L250" s="736" t="s">
        <v>1816</v>
      </c>
      <c r="M250" s="736" t="s">
        <v>471</v>
      </c>
      <c r="N250" s="736" t="s">
        <v>471</v>
      </c>
      <c r="O250" s="736"/>
    </row>
    <row r="251" spans="12:16" x14ac:dyDescent="0.3">
      <c r="L251" s="736" t="s">
        <v>1817</v>
      </c>
      <c r="M251" s="736" t="s">
        <v>471</v>
      </c>
      <c r="N251" s="736" t="s">
        <v>471</v>
      </c>
      <c r="O251" s="736" t="s">
        <v>2154</v>
      </c>
    </row>
    <row r="252" spans="12:16" x14ac:dyDescent="0.3">
      <c r="L252" s="736" t="s">
        <v>443</v>
      </c>
      <c r="M252" s="736" t="s">
        <v>471</v>
      </c>
      <c r="N252" s="736" t="s">
        <v>471</v>
      </c>
      <c r="O252" s="736"/>
    </row>
    <row r="253" spans="12:16" x14ac:dyDescent="0.3">
      <c r="L253" s="764" t="s">
        <v>1818</v>
      </c>
      <c r="M253" s="764">
        <v>0.03</v>
      </c>
      <c r="N253" s="764">
        <v>0.05</v>
      </c>
      <c r="O253" s="736" t="s">
        <v>2023</v>
      </c>
      <c r="P253" s="771" t="s">
        <v>2019</v>
      </c>
    </row>
    <row r="254" spans="12:16" x14ac:dyDescent="0.3">
      <c r="L254" s="736" t="s">
        <v>1819</v>
      </c>
      <c r="M254" s="736" t="s">
        <v>471</v>
      </c>
      <c r="N254" s="736" t="s">
        <v>471</v>
      </c>
      <c r="O254" s="736"/>
    </row>
    <row r="255" spans="12:16" x14ac:dyDescent="0.3">
      <c r="L255" s="736" t="s">
        <v>1820</v>
      </c>
      <c r="M255" s="736" t="s">
        <v>471</v>
      </c>
      <c r="N255" s="736" t="s">
        <v>471</v>
      </c>
      <c r="O255" s="736"/>
    </row>
    <row r="256" spans="12:16" x14ac:dyDescent="0.3">
      <c r="L256" s="736" t="s">
        <v>1821</v>
      </c>
      <c r="M256" s="736" t="s">
        <v>471</v>
      </c>
      <c r="N256" s="736" t="s">
        <v>471</v>
      </c>
      <c r="O256" s="736"/>
    </row>
    <row r="257" spans="12:16" x14ac:dyDescent="0.3">
      <c r="L257" s="736" t="s">
        <v>1822</v>
      </c>
      <c r="M257" s="736" t="s">
        <v>471</v>
      </c>
      <c r="N257" s="736" t="s">
        <v>471</v>
      </c>
      <c r="O257" s="736"/>
    </row>
    <row r="258" spans="12:16" x14ac:dyDescent="0.3">
      <c r="L258" s="764" t="s">
        <v>1823</v>
      </c>
      <c r="M258" s="764">
        <v>0.03</v>
      </c>
      <c r="N258" s="764">
        <v>0.05</v>
      </c>
      <c r="O258" s="736" t="s">
        <v>2023</v>
      </c>
      <c r="P258" s="771" t="s">
        <v>2019</v>
      </c>
    </row>
    <row r="259" spans="12:16" x14ac:dyDescent="0.3">
      <c r="L259" s="736" t="s">
        <v>1824</v>
      </c>
      <c r="M259" s="736" t="s">
        <v>471</v>
      </c>
      <c r="N259" s="736" t="s">
        <v>471</v>
      </c>
      <c r="O259" s="736"/>
    </row>
    <row r="260" spans="12:16" x14ac:dyDescent="0.3">
      <c r="L260" s="736" t="s">
        <v>1825</v>
      </c>
      <c r="M260" s="736" t="s">
        <v>471</v>
      </c>
      <c r="N260" s="736" t="s">
        <v>471</v>
      </c>
      <c r="O260" s="736"/>
    </row>
    <row r="261" spans="12:16" x14ac:dyDescent="0.3">
      <c r="L261" s="736" t="s">
        <v>1826</v>
      </c>
      <c r="M261" s="736" t="s">
        <v>471</v>
      </c>
      <c r="N261" s="736" t="s">
        <v>471</v>
      </c>
      <c r="O261" s="736"/>
    </row>
    <row r="262" spans="12:16" x14ac:dyDescent="0.3">
      <c r="L262" s="736" t="s">
        <v>1827</v>
      </c>
      <c r="M262" s="736" t="s">
        <v>471</v>
      </c>
      <c r="N262" s="736" t="s">
        <v>471</v>
      </c>
      <c r="O262" s="736"/>
    </row>
    <row r="263" spans="12:16" x14ac:dyDescent="0.3">
      <c r="L263" s="765" t="s">
        <v>1828</v>
      </c>
      <c r="M263" s="765" t="s">
        <v>471</v>
      </c>
      <c r="N263" s="765" t="s">
        <v>471</v>
      </c>
      <c r="O263" s="736" t="s">
        <v>2018</v>
      </c>
    </row>
    <row r="264" spans="12:16" x14ac:dyDescent="0.3">
      <c r="L264" s="736" t="s">
        <v>1829</v>
      </c>
      <c r="M264" s="736" t="s">
        <v>471</v>
      </c>
      <c r="N264" s="736" t="s">
        <v>471</v>
      </c>
      <c r="O264" s="736"/>
    </row>
    <row r="265" spans="12:16" x14ac:dyDescent="0.3">
      <c r="L265" s="736" t="s">
        <v>1830</v>
      </c>
      <c r="M265" s="736" t="s">
        <v>471</v>
      </c>
      <c r="N265" s="736" t="s">
        <v>471</v>
      </c>
      <c r="O265" s="736"/>
    </row>
    <row r="266" spans="12:16" x14ac:dyDescent="0.3">
      <c r="L266" s="736" t="s">
        <v>1831</v>
      </c>
      <c r="M266" s="736" t="s">
        <v>471</v>
      </c>
      <c r="N266" s="736" t="s">
        <v>471</v>
      </c>
      <c r="O266" s="736"/>
    </row>
    <row r="267" spans="12:16" x14ac:dyDescent="0.3">
      <c r="L267" s="736" t="s">
        <v>1832</v>
      </c>
      <c r="M267" s="736" t="s">
        <v>471</v>
      </c>
      <c r="N267" s="736" t="s">
        <v>471</v>
      </c>
      <c r="O267" s="736"/>
    </row>
    <row r="268" spans="12:16" x14ac:dyDescent="0.3">
      <c r="L268" s="764" t="s">
        <v>1833</v>
      </c>
      <c r="M268" s="764">
        <v>0.03</v>
      </c>
      <c r="N268" s="764">
        <v>0.05</v>
      </c>
      <c r="O268" s="736" t="s">
        <v>2023</v>
      </c>
      <c r="P268" s="771" t="s">
        <v>2019</v>
      </c>
    </row>
    <row r="269" spans="12:16" x14ac:dyDescent="0.3">
      <c r="L269" s="736" t="s">
        <v>1834</v>
      </c>
      <c r="M269" s="736" t="s">
        <v>471</v>
      </c>
      <c r="N269" s="736" t="s">
        <v>471</v>
      </c>
      <c r="O269" s="736"/>
    </row>
    <row r="270" spans="12:16" x14ac:dyDescent="0.3">
      <c r="L270" s="736" t="s">
        <v>1835</v>
      </c>
      <c r="M270" s="736" t="s">
        <v>471</v>
      </c>
      <c r="N270" s="736" t="s">
        <v>471</v>
      </c>
      <c r="O270" s="736"/>
    </row>
    <row r="271" spans="12:16" x14ac:dyDescent="0.3">
      <c r="L271" s="736" t="s">
        <v>1836</v>
      </c>
      <c r="M271" s="736" t="s">
        <v>471</v>
      </c>
      <c r="N271" s="736" t="s">
        <v>471</v>
      </c>
      <c r="O271" s="736"/>
    </row>
    <row r="272" spans="12:16" x14ac:dyDescent="0.3">
      <c r="L272" s="736" t="s">
        <v>1837</v>
      </c>
      <c r="M272" s="736" t="s">
        <v>471</v>
      </c>
      <c r="N272" s="736" t="s">
        <v>471</v>
      </c>
      <c r="O272" s="736"/>
    </row>
    <row r="273" spans="12:16" x14ac:dyDescent="0.3">
      <c r="L273" s="736" t="s">
        <v>1838</v>
      </c>
      <c r="M273" s="736" t="s">
        <v>471</v>
      </c>
      <c r="N273" s="736" t="s">
        <v>471</v>
      </c>
      <c r="O273" s="736"/>
    </row>
    <row r="274" spans="12:16" x14ac:dyDescent="0.3">
      <c r="L274" s="736" t="s">
        <v>1839</v>
      </c>
      <c r="M274" s="736" t="s">
        <v>471</v>
      </c>
      <c r="N274" s="736" t="s">
        <v>471</v>
      </c>
      <c r="O274" s="736"/>
    </row>
    <row r="275" spans="12:16" x14ac:dyDescent="0.3">
      <c r="L275" s="765" t="s">
        <v>1840</v>
      </c>
      <c r="M275" s="765">
        <v>0.03</v>
      </c>
      <c r="N275" s="765">
        <v>0.03</v>
      </c>
      <c r="O275" s="736" t="s">
        <v>2018</v>
      </c>
    </row>
    <row r="276" spans="12:16" x14ac:dyDescent="0.3">
      <c r="L276" s="736" t="s">
        <v>1841</v>
      </c>
      <c r="M276" s="736" t="s">
        <v>471</v>
      </c>
      <c r="N276" s="736" t="s">
        <v>471</v>
      </c>
      <c r="O276" s="736"/>
    </row>
    <row r="277" spans="12:16" x14ac:dyDescent="0.3">
      <c r="L277" s="736" t="s">
        <v>1842</v>
      </c>
      <c r="M277" s="736" t="s">
        <v>471</v>
      </c>
      <c r="N277" s="736" t="s">
        <v>471</v>
      </c>
      <c r="O277" s="736"/>
    </row>
    <row r="278" spans="12:16" x14ac:dyDescent="0.3">
      <c r="L278" s="736" t="s">
        <v>1843</v>
      </c>
      <c r="M278" s="736" t="s">
        <v>471</v>
      </c>
      <c r="N278" s="736" t="s">
        <v>471</v>
      </c>
      <c r="O278" s="736"/>
    </row>
    <row r="279" spans="12:16" x14ac:dyDescent="0.3">
      <c r="L279" s="765" t="s">
        <v>1844</v>
      </c>
      <c r="M279" s="765" t="s">
        <v>471</v>
      </c>
      <c r="N279" s="765" t="s">
        <v>471</v>
      </c>
      <c r="O279" s="736" t="s">
        <v>2018</v>
      </c>
    </row>
    <row r="280" spans="12:16" x14ac:dyDescent="0.3">
      <c r="L280" s="736" t="s">
        <v>1845</v>
      </c>
      <c r="M280" s="736" t="s">
        <v>471</v>
      </c>
      <c r="N280" s="736" t="s">
        <v>471</v>
      </c>
      <c r="O280" s="736"/>
    </row>
    <row r="281" spans="12:16" x14ac:dyDescent="0.3">
      <c r="L281" s="736" t="s">
        <v>1846</v>
      </c>
      <c r="M281" s="736" t="s">
        <v>471</v>
      </c>
      <c r="N281" s="736" t="s">
        <v>471</v>
      </c>
      <c r="O281" s="736"/>
    </row>
    <row r="282" spans="12:16" x14ac:dyDescent="0.3">
      <c r="L282" s="736" t="s">
        <v>1847</v>
      </c>
      <c r="M282" s="736" t="s">
        <v>471</v>
      </c>
      <c r="N282" s="736" t="s">
        <v>471</v>
      </c>
      <c r="O282" s="736"/>
    </row>
    <row r="283" spans="12:16" x14ac:dyDescent="0.3">
      <c r="L283" s="736" t="s">
        <v>1848</v>
      </c>
      <c r="M283" s="736" t="s">
        <v>471</v>
      </c>
      <c r="N283" s="736" t="s">
        <v>471</v>
      </c>
      <c r="O283" s="736"/>
    </row>
    <row r="284" spans="12:16" x14ac:dyDescent="0.3">
      <c r="L284" s="764" t="s">
        <v>1849</v>
      </c>
      <c r="M284" s="764">
        <v>0.03</v>
      </c>
      <c r="N284" s="764">
        <v>0.05</v>
      </c>
      <c r="O284" s="736" t="s">
        <v>2023</v>
      </c>
      <c r="P284" s="771" t="s">
        <v>2019</v>
      </c>
    </row>
    <row r="285" spans="12:16" x14ac:dyDescent="0.3">
      <c r="L285" s="736" t="s">
        <v>444</v>
      </c>
      <c r="M285" s="736" t="s">
        <v>471</v>
      </c>
      <c r="N285" s="736" t="s">
        <v>471</v>
      </c>
      <c r="O285" s="736"/>
    </row>
    <row r="286" spans="12:16" x14ac:dyDescent="0.3">
      <c r="L286" s="736" t="s">
        <v>1850</v>
      </c>
      <c r="M286" s="736" t="s">
        <v>471</v>
      </c>
      <c r="N286" s="736" t="s">
        <v>471</v>
      </c>
      <c r="O286" s="736" t="s">
        <v>2154</v>
      </c>
    </row>
    <row r="287" spans="12:16" x14ac:dyDescent="0.3">
      <c r="L287" s="736" t="s">
        <v>445</v>
      </c>
      <c r="M287" s="736" t="s">
        <v>471</v>
      </c>
      <c r="N287" s="736" t="s">
        <v>471</v>
      </c>
      <c r="O287" s="736"/>
    </row>
    <row r="288" spans="12:16" x14ac:dyDescent="0.3">
      <c r="L288" s="736" t="s">
        <v>1851</v>
      </c>
      <c r="M288" s="736" t="s">
        <v>471</v>
      </c>
      <c r="N288" s="736" t="s">
        <v>471</v>
      </c>
      <c r="O288" s="736"/>
    </row>
    <row r="289" spans="12:16" x14ac:dyDescent="0.3">
      <c r="L289" s="764" t="s">
        <v>446</v>
      </c>
      <c r="M289" s="764">
        <v>0.03</v>
      </c>
      <c r="N289" s="764">
        <v>0.05</v>
      </c>
      <c r="O289" s="736" t="s">
        <v>2023</v>
      </c>
      <c r="P289" s="771" t="s">
        <v>2019</v>
      </c>
    </row>
    <row r="290" spans="12:16" x14ac:dyDescent="0.3">
      <c r="L290" s="736" t="s">
        <v>447</v>
      </c>
      <c r="M290" s="736" t="s">
        <v>471</v>
      </c>
      <c r="N290" s="736" t="s">
        <v>471</v>
      </c>
      <c r="O290" s="736" t="s">
        <v>2154</v>
      </c>
    </row>
    <row r="291" spans="12:16" x14ac:dyDescent="0.3">
      <c r="L291" s="736" t="s">
        <v>393</v>
      </c>
      <c r="M291" s="736" t="s">
        <v>471</v>
      </c>
      <c r="N291" s="736" t="s">
        <v>471</v>
      </c>
      <c r="O291" s="736"/>
    </row>
    <row r="292" spans="12:16" x14ac:dyDescent="0.3">
      <c r="L292" s="736" t="s">
        <v>1852</v>
      </c>
      <c r="M292" s="736" t="s">
        <v>471</v>
      </c>
      <c r="N292" s="736" t="s">
        <v>471</v>
      </c>
      <c r="O292" s="736"/>
    </row>
    <row r="293" spans="12:16" x14ac:dyDescent="0.3">
      <c r="L293" s="736" t="s">
        <v>1853</v>
      </c>
      <c r="M293" s="736" t="s">
        <v>471</v>
      </c>
      <c r="N293" s="736" t="s">
        <v>471</v>
      </c>
      <c r="O293" s="736"/>
    </row>
    <row r="294" spans="12:16" x14ac:dyDescent="0.3">
      <c r="L294" s="736" t="s">
        <v>448</v>
      </c>
      <c r="M294" s="736" t="s">
        <v>471</v>
      </c>
      <c r="N294" s="736" t="s">
        <v>471</v>
      </c>
      <c r="O294" s="736"/>
    </row>
    <row r="295" spans="12:16" x14ac:dyDescent="0.3">
      <c r="L295" s="765" t="s">
        <v>1854</v>
      </c>
      <c r="M295" s="765">
        <v>0.03</v>
      </c>
      <c r="N295" s="765" t="s">
        <v>471</v>
      </c>
      <c r="O295" s="736" t="s">
        <v>2018</v>
      </c>
    </row>
    <row r="296" spans="12:16" x14ac:dyDescent="0.3">
      <c r="L296" s="736" t="s">
        <v>1855</v>
      </c>
      <c r="M296" s="736" t="s">
        <v>471</v>
      </c>
      <c r="N296" s="736" t="s">
        <v>471</v>
      </c>
      <c r="O296" s="736"/>
    </row>
    <row r="297" spans="12:16" x14ac:dyDescent="0.3">
      <c r="L297" s="736" t="s">
        <v>1856</v>
      </c>
      <c r="M297" s="736" t="s">
        <v>471</v>
      </c>
      <c r="N297" s="736" t="s">
        <v>471</v>
      </c>
      <c r="O297" s="736"/>
    </row>
    <row r="298" spans="12:16" x14ac:dyDescent="0.3">
      <c r="L298" s="736" t="s">
        <v>1857</v>
      </c>
      <c r="M298" s="736" t="s">
        <v>471</v>
      </c>
      <c r="N298" s="736" t="s">
        <v>471</v>
      </c>
      <c r="O298" s="736"/>
    </row>
    <row r="299" spans="12:16" x14ac:dyDescent="0.3">
      <c r="L299" s="736" t="s">
        <v>1858</v>
      </c>
      <c r="M299" s="736" t="s">
        <v>471</v>
      </c>
      <c r="N299" s="736" t="s">
        <v>471</v>
      </c>
      <c r="O299" s="736"/>
    </row>
    <row r="300" spans="12:16" x14ac:dyDescent="0.3">
      <c r="L300" s="736" t="s">
        <v>1859</v>
      </c>
      <c r="M300" s="736" t="s">
        <v>471</v>
      </c>
      <c r="N300" s="736" t="s">
        <v>471</v>
      </c>
      <c r="O300" s="736"/>
    </row>
    <row r="301" spans="12:16" x14ac:dyDescent="0.3">
      <c r="L301" s="736" t="s">
        <v>1860</v>
      </c>
      <c r="M301" s="736" t="s">
        <v>471</v>
      </c>
      <c r="N301" s="736" t="s">
        <v>471</v>
      </c>
      <c r="O301" s="736"/>
    </row>
    <row r="302" spans="12:16" x14ac:dyDescent="0.3">
      <c r="L302" s="736" t="s">
        <v>1861</v>
      </c>
      <c r="M302" s="736" t="s">
        <v>471</v>
      </c>
      <c r="N302" s="736" t="s">
        <v>471</v>
      </c>
      <c r="O302" s="736"/>
    </row>
    <row r="303" spans="12:16" x14ac:dyDescent="0.3">
      <c r="L303" s="736" t="s">
        <v>1862</v>
      </c>
      <c r="M303" s="736" t="s">
        <v>471</v>
      </c>
      <c r="N303" s="736" t="s">
        <v>471</v>
      </c>
      <c r="O303" s="736"/>
    </row>
    <row r="304" spans="12:16" x14ac:dyDescent="0.3">
      <c r="L304" s="736" t="s">
        <v>1863</v>
      </c>
      <c r="M304" s="736" t="s">
        <v>471</v>
      </c>
      <c r="N304" s="736" t="s">
        <v>471</v>
      </c>
      <c r="O304" s="736"/>
    </row>
    <row r="305" spans="12:15" x14ac:dyDescent="0.3">
      <c r="L305" s="736" t="s">
        <v>1864</v>
      </c>
      <c r="M305" s="736" t="s">
        <v>471</v>
      </c>
      <c r="N305" s="736" t="s">
        <v>471</v>
      </c>
      <c r="O305" s="736"/>
    </row>
    <row r="306" spans="12:15" x14ac:dyDescent="0.3">
      <c r="L306" s="736" t="s">
        <v>449</v>
      </c>
      <c r="M306" s="736" t="s">
        <v>471</v>
      </c>
      <c r="N306" s="736" t="s">
        <v>471</v>
      </c>
      <c r="O306" s="736"/>
    </row>
    <row r="307" spans="12:15" x14ac:dyDescent="0.3">
      <c r="L307" s="736" t="s">
        <v>1865</v>
      </c>
      <c r="M307" s="736" t="s">
        <v>471</v>
      </c>
      <c r="N307" s="736" t="s">
        <v>471</v>
      </c>
      <c r="O307" s="736"/>
    </row>
    <row r="308" spans="12:15" x14ac:dyDescent="0.3">
      <c r="L308" s="736" t="s">
        <v>1866</v>
      </c>
      <c r="M308" s="736" t="s">
        <v>471</v>
      </c>
      <c r="N308" s="736" t="s">
        <v>471</v>
      </c>
      <c r="O308" s="736"/>
    </row>
    <row r="309" spans="12:15" x14ac:dyDescent="0.3">
      <c r="L309" s="736" t="s">
        <v>1867</v>
      </c>
      <c r="M309" s="736" t="s">
        <v>471</v>
      </c>
      <c r="N309" s="736" t="s">
        <v>471</v>
      </c>
      <c r="O309" s="736"/>
    </row>
    <row r="310" spans="12:15" x14ac:dyDescent="0.3">
      <c r="L310" s="736" t="s">
        <v>1868</v>
      </c>
      <c r="M310" s="736" t="s">
        <v>471</v>
      </c>
      <c r="N310" s="736" t="s">
        <v>471</v>
      </c>
      <c r="O310" s="736"/>
    </row>
    <row r="311" spans="12:15" x14ac:dyDescent="0.3">
      <c r="L311" s="736" t="s">
        <v>1869</v>
      </c>
      <c r="M311" s="736" t="s">
        <v>471</v>
      </c>
      <c r="N311" s="736" t="s">
        <v>471</v>
      </c>
      <c r="O311" s="736"/>
    </row>
    <row r="312" spans="12:15" x14ac:dyDescent="0.3">
      <c r="L312" s="736" t="s">
        <v>963</v>
      </c>
      <c r="M312" s="736" t="s">
        <v>471</v>
      </c>
      <c r="N312" s="736" t="s">
        <v>471</v>
      </c>
      <c r="O312" s="736"/>
    </row>
    <row r="313" spans="12:15" x14ac:dyDescent="0.3">
      <c r="L313" s="736" t="s">
        <v>964</v>
      </c>
      <c r="M313" s="736" t="s">
        <v>471</v>
      </c>
      <c r="N313" s="736" t="s">
        <v>471</v>
      </c>
      <c r="O313" s="736"/>
    </row>
    <row r="314" spans="12:15" x14ac:dyDescent="0.3">
      <c r="L314" s="736" t="s">
        <v>1870</v>
      </c>
      <c r="M314" s="736" t="s">
        <v>471</v>
      </c>
      <c r="N314" s="736" t="s">
        <v>471</v>
      </c>
      <c r="O314" s="736"/>
    </row>
    <row r="315" spans="12:15" x14ac:dyDescent="0.3">
      <c r="L315" s="736" t="s">
        <v>1871</v>
      </c>
      <c r="M315" s="736" t="s">
        <v>471</v>
      </c>
      <c r="N315" s="736" t="s">
        <v>471</v>
      </c>
      <c r="O315" s="736"/>
    </row>
    <row r="316" spans="12:15" x14ac:dyDescent="0.3">
      <c r="L316" s="736" t="s">
        <v>1872</v>
      </c>
      <c r="M316" s="736" t="s">
        <v>471</v>
      </c>
      <c r="N316" s="736" t="s">
        <v>471</v>
      </c>
      <c r="O316" s="736"/>
    </row>
    <row r="317" spans="12:15" x14ac:dyDescent="0.3">
      <c r="L317" s="736" t="s">
        <v>1873</v>
      </c>
      <c r="M317" s="736" t="s">
        <v>471</v>
      </c>
      <c r="N317" s="736" t="s">
        <v>471</v>
      </c>
      <c r="O317" s="736"/>
    </row>
    <row r="318" spans="12:15" x14ac:dyDescent="0.3">
      <c r="L318" s="736" t="s">
        <v>533</v>
      </c>
      <c r="M318" s="736" t="s">
        <v>471</v>
      </c>
      <c r="N318" s="736" t="s">
        <v>471</v>
      </c>
      <c r="O318" s="736"/>
    </row>
    <row r="319" spans="12:15" x14ac:dyDescent="0.3">
      <c r="L319" s="736" t="s">
        <v>1874</v>
      </c>
      <c r="M319" s="736" t="s">
        <v>471</v>
      </c>
      <c r="N319" s="736" t="s">
        <v>471</v>
      </c>
      <c r="O319" s="736"/>
    </row>
    <row r="320" spans="12:15" x14ac:dyDescent="0.3">
      <c r="L320" s="736" t="s">
        <v>1875</v>
      </c>
      <c r="M320" s="736" t="s">
        <v>471</v>
      </c>
      <c r="N320" s="736" t="s">
        <v>471</v>
      </c>
      <c r="O320" s="736"/>
    </row>
    <row r="321" spans="12:15" x14ac:dyDescent="0.3">
      <c r="L321" s="736" t="s">
        <v>965</v>
      </c>
      <c r="M321" s="736" t="s">
        <v>471</v>
      </c>
      <c r="N321" s="736" t="s">
        <v>471</v>
      </c>
      <c r="O321" s="736"/>
    </row>
    <row r="322" spans="12:15" x14ac:dyDescent="0.3">
      <c r="L322" s="736" t="s">
        <v>1876</v>
      </c>
      <c r="M322" s="736" t="s">
        <v>471</v>
      </c>
      <c r="N322" s="736" t="s">
        <v>471</v>
      </c>
      <c r="O322" s="736"/>
    </row>
    <row r="323" spans="12:15" x14ac:dyDescent="0.3">
      <c r="L323" s="736" t="s">
        <v>1877</v>
      </c>
      <c r="M323" s="736" t="s">
        <v>471</v>
      </c>
      <c r="N323" s="736" t="s">
        <v>471</v>
      </c>
      <c r="O323" s="736"/>
    </row>
    <row r="324" spans="12:15" x14ac:dyDescent="0.3">
      <c r="L324" s="736" t="s">
        <v>1878</v>
      </c>
      <c r="M324" s="736" t="s">
        <v>471</v>
      </c>
      <c r="N324" s="736" t="s">
        <v>471</v>
      </c>
      <c r="O324" s="736"/>
    </row>
    <row r="325" spans="12:15" x14ac:dyDescent="0.3">
      <c r="L325" s="765" t="s">
        <v>1879</v>
      </c>
      <c r="M325" s="765">
        <v>0.01</v>
      </c>
      <c r="N325" s="765" t="s">
        <v>471</v>
      </c>
      <c r="O325" s="736" t="s">
        <v>2018</v>
      </c>
    </row>
    <row r="326" spans="12:15" x14ac:dyDescent="0.3">
      <c r="L326" s="736" t="s">
        <v>534</v>
      </c>
      <c r="M326" s="736" t="s">
        <v>471</v>
      </c>
      <c r="N326" s="736" t="s">
        <v>471</v>
      </c>
      <c r="O326" s="736"/>
    </row>
    <row r="327" spans="12:15" x14ac:dyDescent="0.3">
      <c r="L327" s="736" t="s">
        <v>1880</v>
      </c>
      <c r="M327" s="736" t="s">
        <v>471</v>
      </c>
      <c r="N327" s="736" t="s">
        <v>471</v>
      </c>
      <c r="O327" s="736"/>
    </row>
    <row r="328" spans="12:15" x14ac:dyDescent="0.3">
      <c r="L328" s="736" t="s">
        <v>1881</v>
      </c>
      <c r="M328" s="736" t="s">
        <v>471</v>
      </c>
      <c r="N328" s="736" t="s">
        <v>471</v>
      </c>
      <c r="O328" s="736"/>
    </row>
    <row r="329" spans="12:15" x14ac:dyDescent="0.3">
      <c r="L329" s="736" t="s">
        <v>1882</v>
      </c>
      <c r="M329" s="736" t="s">
        <v>471</v>
      </c>
      <c r="N329" s="736" t="s">
        <v>471</v>
      </c>
      <c r="O329" s="736"/>
    </row>
    <row r="330" spans="12:15" x14ac:dyDescent="0.3">
      <c r="L330" s="765" t="s">
        <v>1883</v>
      </c>
      <c r="M330" s="765" t="s">
        <v>471</v>
      </c>
      <c r="N330" s="765" t="s">
        <v>471</v>
      </c>
      <c r="O330" s="736" t="s">
        <v>2018</v>
      </c>
    </row>
    <row r="331" spans="12:15" x14ac:dyDescent="0.3">
      <c r="L331" s="736" t="s">
        <v>1884</v>
      </c>
      <c r="M331" s="736" t="s">
        <v>471</v>
      </c>
      <c r="N331" s="736" t="s">
        <v>471</v>
      </c>
      <c r="O331" s="736"/>
    </row>
    <row r="332" spans="12:15" x14ac:dyDescent="0.3">
      <c r="L332" s="736" t="s">
        <v>1885</v>
      </c>
      <c r="M332" s="736" t="s">
        <v>471</v>
      </c>
      <c r="N332" s="736" t="s">
        <v>471</v>
      </c>
      <c r="O332" s="736"/>
    </row>
    <row r="333" spans="12:15" x14ac:dyDescent="0.3">
      <c r="L333" s="736" t="s">
        <v>1886</v>
      </c>
      <c r="M333" s="736" t="s">
        <v>471</v>
      </c>
      <c r="N333" s="736" t="s">
        <v>471</v>
      </c>
      <c r="O333" s="736"/>
    </row>
    <row r="334" spans="12:15" x14ac:dyDescent="0.3">
      <c r="L334" s="736" t="s">
        <v>1887</v>
      </c>
      <c r="M334" s="736" t="s">
        <v>471</v>
      </c>
      <c r="N334" s="736" t="s">
        <v>471</v>
      </c>
      <c r="O334" s="736"/>
    </row>
    <row r="335" spans="12:15" x14ac:dyDescent="0.3">
      <c r="L335" s="736" t="s">
        <v>966</v>
      </c>
      <c r="M335" s="736" t="s">
        <v>471</v>
      </c>
      <c r="N335" s="736" t="s">
        <v>471</v>
      </c>
      <c r="O335" s="736"/>
    </row>
    <row r="336" spans="12:15" x14ac:dyDescent="0.3">
      <c r="L336" s="736" t="s">
        <v>535</v>
      </c>
      <c r="M336" s="736" t="s">
        <v>471</v>
      </c>
      <c r="N336" s="736" t="s">
        <v>471</v>
      </c>
      <c r="O336" s="736"/>
    </row>
    <row r="337" spans="12:16" x14ac:dyDescent="0.3">
      <c r="L337" s="736" t="s">
        <v>1888</v>
      </c>
      <c r="M337" s="736" t="s">
        <v>471</v>
      </c>
      <c r="N337" s="736" t="s">
        <v>471</v>
      </c>
      <c r="O337" s="736"/>
    </row>
    <row r="338" spans="12:16" x14ac:dyDescent="0.3">
      <c r="L338" s="736" t="s">
        <v>1889</v>
      </c>
      <c r="M338" s="736" t="s">
        <v>471</v>
      </c>
      <c r="N338" s="736" t="s">
        <v>471</v>
      </c>
      <c r="O338" s="736"/>
    </row>
    <row r="339" spans="12:16" x14ac:dyDescent="0.3">
      <c r="L339" s="736" t="s">
        <v>1890</v>
      </c>
      <c r="M339" s="736" t="s">
        <v>471</v>
      </c>
      <c r="N339" s="736" t="s">
        <v>471</v>
      </c>
      <c r="O339" s="736"/>
    </row>
    <row r="340" spans="12:16" x14ac:dyDescent="0.3">
      <c r="L340" s="736" t="s">
        <v>1891</v>
      </c>
      <c r="M340" s="736" t="s">
        <v>471</v>
      </c>
      <c r="N340" s="736" t="s">
        <v>471</v>
      </c>
      <c r="O340" s="736"/>
    </row>
    <row r="341" spans="12:16" x14ac:dyDescent="0.3">
      <c r="L341" s="736" t="s">
        <v>1892</v>
      </c>
      <c r="M341" s="736" t="s">
        <v>471</v>
      </c>
      <c r="N341" s="736" t="s">
        <v>471</v>
      </c>
      <c r="O341" s="736"/>
    </row>
    <row r="342" spans="12:16" x14ac:dyDescent="0.3">
      <c r="L342" s="736" t="s">
        <v>536</v>
      </c>
      <c r="M342" s="736" t="s">
        <v>471</v>
      </c>
      <c r="N342" s="736" t="s">
        <v>471</v>
      </c>
      <c r="O342" s="736"/>
    </row>
    <row r="343" spans="12:16" x14ac:dyDescent="0.3">
      <c r="L343" s="764" t="s">
        <v>1893</v>
      </c>
      <c r="M343" s="764">
        <v>0.03</v>
      </c>
      <c r="N343" s="764">
        <v>0.05</v>
      </c>
      <c r="O343" s="736" t="s">
        <v>2023</v>
      </c>
      <c r="P343" s="771" t="s">
        <v>2019</v>
      </c>
    </row>
    <row r="344" spans="12:16" x14ac:dyDescent="0.3">
      <c r="L344" s="736" t="s">
        <v>1894</v>
      </c>
      <c r="M344" s="736" t="s">
        <v>471</v>
      </c>
      <c r="N344" s="736" t="s">
        <v>471</v>
      </c>
      <c r="O344" s="736"/>
    </row>
    <row r="345" spans="12:16" x14ac:dyDescent="0.3">
      <c r="L345" s="736" t="s">
        <v>1895</v>
      </c>
      <c r="M345" s="736" t="s">
        <v>471</v>
      </c>
      <c r="N345" s="736" t="s">
        <v>471</v>
      </c>
      <c r="O345" s="736"/>
    </row>
    <row r="346" spans="12:16" x14ac:dyDescent="0.3">
      <c r="L346" s="736" t="s">
        <v>537</v>
      </c>
      <c r="M346" s="736" t="s">
        <v>471</v>
      </c>
      <c r="N346" s="736" t="s">
        <v>471</v>
      </c>
      <c r="O346" s="736"/>
    </row>
    <row r="347" spans="12:16" x14ac:dyDescent="0.3">
      <c r="L347" s="765" t="s">
        <v>1896</v>
      </c>
      <c r="M347" s="765" t="s">
        <v>471</v>
      </c>
      <c r="N347" s="765" t="s">
        <v>471</v>
      </c>
      <c r="O347" s="736" t="s">
        <v>2018</v>
      </c>
    </row>
    <row r="348" spans="12:16" x14ac:dyDescent="0.3">
      <c r="L348" s="736" t="s">
        <v>538</v>
      </c>
      <c r="M348" s="736" t="s">
        <v>471</v>
      </c>
      <c r="N348" s="736" t="s">
        <v>471</v>
      </c>
      <c r="O348" s="736"/>
    </row>
    <row r="349" spans="12:16" x14ac:dyDescent="0.3">
      <c r="L349" s="736" t="s">
        <v>539</v>
      </c>
      <c r="M349" s="736" t="s">
        <v>471</v>
      </c>
      <c r="N349" s="736" t="s">
        <v>471</v>
      </c>
      <c r="O349" s="736"/>
    </row>
    <row r="350" spans="12:16" x14ac:dyDescent="0.3">
      <c r="L350" s="736" t="s">
        <v>540</v>
      </c>
      <c r="M350" s="736" t="s">
        <v>471</v>
      </c>
      <c r="N350" s="736" t="s">
        <v>471</v>
      </c>
      <c r="O350" s="736"/>
    </row>
    <row r="351" spans="12:16" x14ac:dyDescent="0.3">
      <c r="L351" s="736" t="s">
        <v>1897</v>
      </c>
      <c r="M351" s="736" t="s">
        <v>471</v>
      </c>
      <c r="N351" s="736" t="s">
        <v>471</v>
      </c>
      <c r="O351" s="736"/>
    </row>
    <row r="352" spans="12:16" x14ac:dyDescent="0.3">
      <c r="L352" s="736" t="s">
        <v>1898</v>
      </c>
      <c r="M352" s="736" t="s">
        <v>471</v>
      </c>
      <c r="N352" s="736" t="s">
        <v>471</v>
      </c>
      <c r="O352" s="736"/>
    </row>
    <row r="353" spans="12:15" x14ac:dyDescent="0.3">
      <c r="L353" s="736" t="s">
        <v>1899</v>
      </c>
      <c r="M353" s="736" t="s">
        <v>471</v>
      </c>
      <c r="N353" s="736" t="s">
        <v>471</v>
      </c>
      <c r="O353" s="736"/>
    </row>
    <row r="354" spans="12:15" x14ac:dyDescent="0.3">
      <c r="L354" s="736" t="s">
        <v>542</v>
      </c>
      <c r="M354" s="736" t="s">
        <v>471</v>
      </c>
      <c r="N354" s="736" t="s">
        <v>471</v>
      </c>
      <c r="O354" s="736"/>
    </row>
    <row r="355" spans="12:15" x14ac:dyDescent="0.3">
      <c r="L355" s="736" t="s">
        <v>543</v>
      </c>
      <c r="M355" s="736" t="s">
        <v>471</v>
      </c>
      <c r="N355" s="736" t="s">
        <v>471</v>
      </c>
      <c r="O355" s="736" t="s">
        <v>2154</v>
      </c>
    </row>
    <row r="356" spans="12:15" x14ac:dyDescent="0.3">
      <c r="L356" s="736" t="s">
        <v>1900</v>
      </c>
      <c r="M356" s="736" t="s">
        <v>471</v>
      </c>
      <c r="N356" s="736" t="s">
        <v>471</v>
      </c>
      <c r="O356" s="736"/>
    </row>
    <row r="357" spans="12:15" x14ac:dyDescent="0.3">
      <c r="L357" s="736" t="s">
        <v>1901</v>
      </c>
      <c r="M357" s="736" t="s">
        <v>471</v>
      </c>
      <c r="N357" s="736" t="s">
        <v>471</v>
      </c>
      <c r="O357" s="736"/>
    </row>
    <row r="358" spans="12:15" x14ac:dyDescent="0.3">
      <c r="L358" s="736" t="s">
        <v>1902</v>
      </c>
      <c r="M358" s="736" t="s">
        <v>471</v>
      </c>
      <c r="N358" s="736" t="s">
        <v>471</v>
      </c>
      <c r="O358" s="736"/>
    </row>
    <row r="359" spans="12:15" x14ac:dyDescent="0.3">
      <c r="L359" s="736" t="s">
        <v>1903</v>
      </c>
      <c r="M359" s="736" t="s">
        <v>471</v>
      </c>
      <c r="N359" s="736" t="s">
        <v>471</v>
      </c>
      <c r="O359" s="736"/>
    </row>
    <row r="360" spans="12:15" x14ac:dyDescent="0.3">
      <c r="L360" s="736" t="s">
        <v>1904</v>
      </c>
      <c r="M360" s="736" t="s">
        <v>471</v>
      </c>
      <c r="N360" s="736" t="s">
        <v>471</v>
      </c>
      <c r="O360" s="736"/>
    </row>
    <row r="361" spans="12:15" x14ac:dyDescent="0.3">
      <c r="L361" s="736" t="s">
        <v>1905</v>
      </c>
      <c r="M361" s="736" t="s">
        <v>471</v>
      </c>
      <c r="N361" s="736" t="s">
        <v>471</v>
      </c>
      <c r="O361" s="736"/>
    </row>
    <row r="362" spans="12:15" x14ac:dyDescent="0.3">
      <c r="L362" s="736" t="s">
        <v>1906</v>
      </c>
      <c r="M362" s="736" t="s">
        <v>471</v>
      </c>
      <c r="N362" s="736" t="s">
        <v>471</v>
      </c>
      <c r="O362" s="736"/>
    </row>
    <row r="363" spans="12:15" x14ac:dyDescent="0.3">
      <c r="L363" s="736" t="s">
        <v>1907</v>
      </c>
      <c r="M363" s="736" t="s">
        <v>471</v>
      </c>
      <c r="N363" s="736" t="s">
        <v>471</v>
      </c>
      <c r="O363" s="736"/>
    </row>
    <row r="364" spans="12:15" x14ac:dyDescent="0.3">
      <c r="L364" s="736" t="s">
        <v>1908</v>
      </c>
      <c r="M364" s="736" t="s">
        <v>471</v>
      </c>
      <c r="N364" s="736" t="s">
        <v>471</v>
      </c>
      <c r="O364" s="736"/>
    </row>
    <row r="365" spans="12:15" x14ac:dyDescent="0.3">
      <c r="L365" s="736" t="s">
        <v>1909</v>
      </c>
      <c r="M365" s="736" t="s">
        <v>471</v>
      </c>
      <c r="N365" s="736" t="s">
        <v>471</v>
      </c>
      <c r="O365" s="736"/>
    </row>
    <row r="366" spans="12:15" x14ac:dyDescent="0.3">
      <c r="L366" s="736" t="s">
        <v>1910</v>
      </c>
      <c r="M366" s="736" t="s">
        <v>471</v>
      </c>
      <c r="N366" s="736" t="s">
        <v>471</v>
      </c>
      <c r="O366" s="736"/>
    </row>
    <row r="367" spans="12:15" x14ac:dyDescent="0.3">
      <c r="L367" s="736" t="s">
        <v>1911</v>
      </c>
      <c r="M367" s="736" t="s">
        <v>471</v>
      </c>
      <c r="N367" s="736" t="s">
        <v>471</v>
      </c>
      <c r="O367" s="736"/>
    </row>
    <row r="368" spans="12:15" x14ac:dyDescent="0.3">
      <c r="L368" s="736" t="s">
        <v>1912</v>
      </c>
      <c r="M368" s="736" t="s">
        <v>471</v>
      </c>
      <c r="N368" s="736" t="s">
        <v>471</v>
      </c>
      <c r="O368" s="736"/>
    </row>
    <row r="369" spans="12:16" x14ac:dyDescent="0.3">
      <c r="L369" s="736" t="s">
        <v>1913</v>
      </c>
      <c r="M369" s="736" t="s">
        <v>471</v>
      </c>
      <c r="N369" s="736" t="s">
        <v>471</v>
      </c>
      <c r="O369" s="736"/>
    </row>
    <row r="370" spans="12:16" x14ac:dyDescent="0.3">
      <c r="L370" s="736" t="s">
        <v>1914</v>
      </c>
      <c r="M370" s="736" t="s">
        <v>471</v>
      </c>
      <c r="N370" s="736" t="s">
        <v>471</v>
      </c>
      <c r="O370" s="736"/>
    </row>
    <row r="371" spans="12:16" x14ac:dyDescent="0.3">
      <c r="L371" s="736" t="s">
        <v>1915</v>
      </c>
      <c r="M371" s="736" t="s">
        <v>471</v>
      </c>
      <c r="N371" s="736" t="s">
        <v>471</v>
      </c>
      <c r="O371" s="736"/>
    </row>
    <row r="372" spans="12:16" x14ac:dyDescent="0.3">
      <c r="L372" s="764" t="s">
        <v>545</v>
      </c>
      <c r="M372" s="764">
        <v>0.03</v>
      </c>
      <c r="N372" s="764">
        <v>0.05</v>
      </c>
      <c r="O372" s="736" t="s">
        <v>2023</v>
      </c>
      <c r="P372" s="771" t="s">
        <v>2019</v>
      </c>
    </row>
    <row r="373" spans="12:16" x14ac:dyDescent="0.3">
      <c r="L373" s="736" t="s">
        <v>546</v>
      </c>
      <c r="M373" s="736" t="s">
        <v>471</v>
      </c>
      <c r="N373" s="736" t="s">
        <v>471</v>
      </c>
      <c r="O373" s="736"/>
    </row>
    <row r="374" spans="12:16" x14ac:dyDescent="0.3">
      <c r="L374" s="736" t="s">
        <v>1916</v>
      </c>
      <c r="M374" s="736" t="s">
        <v>471</v>
      </c>
      <c r="N374" s="736" t="s">
        <v>471</v>
      </c>
      <c r="O374" s="736"/>
    </row>
    <row r="375" spans="12:16" x14ac:dyDescent="0.3">
      <c r="L375" s="736" t="s">
        <v>1917</v>
      </c>
      <c r="M375" s="736" t="s">
        <v>471</v>
      </c>
      <c r="N375" s="736" t="s">
        <v>471</v>
      </c>
      <c r="O375" s="736"/>
    </row>
    <row r="376" spans="12:16" x14ac:dyDescent="0.3">
      <c r="L376" s="736" t="s">
        <v>1918</v>
      </c>
      <c r="M376" s="736" t="s">
        <v>471</v>
      </c>
      <c r="N376" s="736" t="s">
        <v>471</v>
      </c>
      <c r="O376" s="736"/>
    </row>
    <row r="377" spans="12:16" x14ac:dyDescent="0.3">
      <c r="L377" s="736" t="s">
        <v>1919</v>
      </c>
      <c r="M377" s="736" t="s">
        <v>471</v>
      </c>
      <c r="N377" s="736" t="s">
        <v>471</v>
      </c>
      <c r="O377" s="736"/>
    </row>
    <row r="378" spans="12:16" x14ac:dyDescent="0.3">
      <c r="L378" s="736" t="s">
        <v>1920</v>
      </c>
      <c r="M378" s="736" t="s">
        <v>471</v>
      </c>
      <c r="N378" s="736" t="s">
        <v>471</v>
      </c>
      <c r="O378" s="736" t="s">
        <v>2154</v>
      </c>
    </row>
    <row r="379" spans="12:16" x14ac:dyDescent="0.3">
      <c r="L379" s="765" t="s">
        <v>1921</v>
      </c>
      <c r="M379" s="765" t="s">
        <v>471</v>
      </c>
      <c r="N379" s="765" t="s">
        <v>471</v>
      </c>
      <c r="O379" s="736" t="s">
        <v>2018</v>
      </c>
    </row>
    <row r="380" spans="12:16" x14ac:dyDescent="0.3">
      <c r="L380" s="736" t="s">
        <v>1922</v>
      </c>
      <c r="M380" s="736" t="s">
        <v>471</v>
      </c>
      <c r="N380" s="736" t="s">
        <v>471</v>
      </c>
      <c r="O380" s="736"/>
    </row>
    <row r="381" spans="12:16" x14ac:dyDescent="0.3">
      <c r="L381" s="736" t="s">
        <v>1923</v>
      </c>
      <c r="M381" s="736" t="s">
        <v>471</v>
      </c>
      <c r="N381" s="736" t="s">
        <v>471</v>
      </c>
      <c r="O381" s="736"/>
    </row>
    <row r="382" spans="12:16" x14ac:dyDescent="0.3">
      <c r="L382" s="736" t="s">
        <v>1924</v>
      </c>
      <c r="M382" s="736" t="s">
        <v>471</v>
      </c>
      <c r="N382" s="736" t="s">
        <v>471</v>
      </c>
      <c r="O382" s="736"/>
    </row>
    <row r="383" spans="12:16" x14ac:dyDescent="0.3">
      <c r="L383" s="736" t="s">
        <v>967</v>
      </c>
      <c r="M383" s="736" t="s">
        <v>471</v>
      </c>
      <c r="N383" s="736" t="s">
        <v>471</v>
      </c>
      <c r="O383" s="736"/>
    </row>
    <row r="384" spans="12:16" x14ac:dyDescent="0.3">
      <c r="L384" s="736" t="s">
        <v>1925</v>
      </c>
      <c r="M384" s="736" t="s">
        <v>471</v>
      </c>
      <c r="N384" s="736" t="s">
        <v>471</v>
      </c>
      <c r="O384" s="736"/>
    </row>
    <row r="385" spans="12:16" x14ac:dyDescent="0.3">
      <c r="L385" s="736" t="s">
        <v>547</v>
      </c>
      <c r="M385" s="736" t="s">
        <v>471</v>
      </c>
      <c r="N385" s="736" t="s">
        <v>471</v>
      </c>
      <c r="O385" s="736"/>
    </row>
    <row r="386" spans="12:16" x14ac:dyDescent="0.3">
      <c r="L386" s="736" t="s">
        <v>548</v>
      </c>
      <c r="M386" s="736" t="s">
        <v>471</v>
      </c>
      <c r="N386" s="736" t="s">
        <v>471</v>
      </c>
      <c r="O386" s="736"/>
    </row>
    <row r="387" spans="12:16" x14ac:dyDescent="0.3">
      <c r="L387" s="736" t="s">
        <v>1926</v>
      </c>
      <c r="M387" s="736" t="s">
        <v>471</v>
      </c>
      <c r="N387" s="736" t="s">
        <v>471</v>
      </c>
      <c r="O387" s="736"/>
    </row>
    <row r="388" spans="12:16" x14ac:dyDescent="0.3">
      <c r="L388" s="736" t="s">
        <v>1927</v>
      </c>
      <c r="M388" s="736" t="s">
        <v>471</v>
      </c>
      <c r="N388" s="736" t="s">
        <v>471</v>
      </c>
      <c r="O388" s="736"/>
    </row>
    <row r="389" spans="12:16" x14ac:dyDescent="0.3">
      <c r="L389" s="736" t="s">
        <v>549</v>
      </c>
      <c r="M389" s="736" t="s">
        <v>471</v>
      </c>
      <c r="N389" s="736" t="s">
        <v>471</v>
      </c>
      <c r="O389" s="736"/>
    </row>
    <row r="390" spans="12:16" x14ac:dyDescent="0.3">
      <c r="L390" s="736" t="s">
        <v>550</v>
      </c>
      <c r="M390" s="736" t="s">
        <v>471</v>
      </c>
      <c r="N390" s="736" t="s">
        <v>471</v>
      </c>
      <c r="O390" s="736"/>
    </row>
    <row r="391" spans="12:16" x14ac:dyDescent="0.3">
      <c r="L391" s="736" t="s">
        <v>1928</v>
      </c>
      <c r="M391" s="736" t="s">
        <v>471</v>
      </c>
      <c r="N391" s="736" t="s">
        <v>471</v>
      </c>
      <c r="O391" s="736"/>
    </row>
    <row r="392" spans="12:16" x14ac:dyDescent="0.3">
      <c r="L392" s="736" t="s">
        <v>1929</v>
      </c>
      <c r="M392" s="736" t="s">
        <v>471</v>
      </c>
      <c r="N392" s="736" t="s">
        <v>471</v>
      </c>
      <c r="O392" s="736"/>
    </row>
    <row r="393" spans="12:16" x14ac:dyDescent="0.3">
      <c r="L393" s="736" t="s">
        <v>551</v>
      </c>
      <c r="M393" s="736" t="s">
        <v>471</v>
      </c>
      <c r="N393" s="736" t="s">
        <v>471</v>
      </c>
      <c r="O393" s="736"/>
    </row>
    <row r="394" spans="12:16" x14ac:dyDescent="0.3">
      <c r="L394" s="736" t="s">
        <v>1930</v>
      </c>
      <c r="M394" s="736" t="s">
        <v>471</v>
      </c>
      <c r="N394" s="736" t="s">
        <v>471</v>
      </c>
      <c r="O394" s="736"/>
    </row>
    <row r="395" spans="12:16" x14ac:dyDescent="0.3">
      <c r="L395" s="736" t="s">
        <v>552</v>
      </c>
      <c r="M395" s="736" t="s">
        <v>471</v>
      </c>
      <c r="N395" s="736" t="s">
        <v>471</v>
      </c>
      <c r="O395" s="736"/>
    </row>
    <row r="396" spans="12:16" x14ac:dyDescent="0.3">
      <c r="L396" s="736" t="s">
        <v>1931</v>
      </c>
      <c r="M396" s="736" t="s">
        <v>471</v>
      </c>
      <c r="N396" s="736" t="s">
        <v>471</v>
      </c>
      <c r="O396" s="736"/>
    </row>
    <row r="397" spans="12:16" x14ac:dyDescent="0.3">
      <c r="L397" s="736" t="s">
        <v>1932</v>
      </c>
      <c r="M397" s="736" t="s">
        <v>471</v>
      </c>
      <c r="N397" s="736" t="s">
        <v>471</v>
      </c>
      <c r="O397" s="736"/>
    </row>
    <row r="398" spans="12:16" x14ac:dyDescent="0.3">
      <c r="L398" s="736" t="s">
        <v>1933</v>
      </c>
      <c r="M398" s="736" t="s">
        <v>471</v>
      </c>
      <c r="N398" s="736" t="s">
        <v>471</v>
      </c>
      <c r="O398" s="736"/>
    </row>
    <row r="399" spans="12:16" x14ac:dyDescent="0.3">
      <c r="L399" s="764" t="s">
        <v>553</v>
      </c>
      <c r="M399" s="764">
        <v>0.03</v>
      </c>
      <c r="N399" s="764">
        <v>0.05</v>
      </c>
      <c r="O399" s="736" t="s">
        <v>2023</v>
      </c>
      <c r="P399" s="771" t="s">
        <v>2019</v>
      </c>
    </row>
    <row r="400" spans="12:16" x14ac:dyDescent="0.3">
      <c r="L400" s="736" t="s">
        <v>1934</v>
      </c>
      <c r="M400" s="736" t="s">
        <v>471</v>
      </c>
      <c r="N400" s="736" t="s">
        <v>471</v>
      </c>
      <c r="O400" s="736"/>
    </row>
    <row r="401" spans="12:16" x14ac:dyDescent="0.3">
      <c r="L401" s="736" t="s">
        <v>1935</v>
      </c>
      <c r="M401" s="736" t="s">
        <v>471</v>
      </c>
      <c r="N401" s="736" t="s">
        <v>471</v>
      </c>
      <c r="O401" s="736"/>
    </row>
    <row r="402" spans="12:16" x14ac:dyDescent="0.3">
      <c r="L402" s="736" t="s">
        <v>1936</v>
      </c>
      <c r="M402" s="736" t="s">
        <v>471</v>
      </c>
      <c r="N402" s="736" t="s">
        <v>471</v>
      </c>
      <c r="O402" s="736"/>
    </row>
    <row r="403" spans="12:16" x14ac:dyDescent="0.3">
      <c r="L403" s="736" t="s">
        <v>554</v>
      </c>
      <c r="M403" s="736" t="s">
        <v>471</v>
      </c>
      <c r="N403" s="736" t="s">
        <v>471</v>
      </c>
      <c r="O403" s="736"/>
    </row>
    <row r="404" spans="12:16" x14ac:dyDescent="0.3">
      <c r="L404" s="736" t="s">
        <v>968</v>
      </c>
      <c r="M404" s="736" t="s">
        <v>471</v>
      </c>
      <c r="N404" s="736" t="s">
        <v>471</v>
      </c>
      <c r="O404" s="736"/>
    </row>
    <row r="405" spans="12:16" x14ac:dyDescent="0.3">
      <c r="L405" s="736" t="s">
        <v>1937</v>
      </c>
      <c r="M405" s="736" t="s">
        <v>471</v>
      </c>
      <c r="N405" s="736" t="s">
        <v>471</v>
      </c>
      <c r="O405" s="736"/>
    </row>
    <row r="406" spans="12:16" x14ac:dyDescent="0.3">
      <c r="L406" s="736" t="s">
        <v>1938</v>
      </c>
      <c r="M406" s="736" t="s">
        <v>471</v>
      </c>
      <c r="N406" s="736" t="s">
        <v>471</v>
      </c>
      <c r="O406" s="736"/>
    </row>
    <row r="407" spans="12:16" x14ac:dyDescent="0.3">
      <c r="L407" s="736" t="s">
        <v>1939</v>
      </c>
      <c r="M407" s="736" t="s">
        <v>471</v>
      </c>
      <c r="N407" s="736" t="s">
        <v>471</v>
      </c>
      <c r="O407" s="736"/>
    </row>
    <row r="408" spans="12:16" x14ac:dyDescent="0.3">
      <c r="L408" s="736" t="s">
        <v>555</v>
      </c>
      <c r="M408" s="736" t="s">
        <v>471</v>
      </c>
      <c r="N408" s="736" t="s">
        <v>471</v>
      </c>
      <c r="O408" s="736"/>
    </row>
    <row r="409" spans="12:16" x14ac:dyDescent="0.3">
      <c r="L409" s="736" t="s">
        <v>1940</v>
      </c>
      <c r="M409" s="736" t="s">
        <v>471</v>
      </c>
      <c r="N409" s="736" t="s">
        <v>471</v>
      </c>
      <c r="O409" s="736"/>
    </row>
    <row r="410" spans="12:16" x14ac:dyDescent="0.3">
      <c r="L410" s="764" t="s">
        <v>556</v>
      </c>
      <c r="M410" s="764">
        <v>0.03</v>
      </c>
      <c r="N410" s="764">
        <v>0.05</v>
      </c>
      <c r="O410" s="736" t="s">
        <v>2023</v>
      </c>
      <c r="P410" s="771" t="s">
        <v>2019</v>
      </c>
    </row>
    <row r="411" spans="12:16" x14ac:dyDescent="0.3">
      <c r="L411" s="736" t="s">
        <v>394</v>
      </c>
      <c r="M411" s="736" t="s">
        <v>471</v>
      </c>
      <c r="N411" s="736" t="s">
        <v>471</v>
      </c>
      <c r="O411" s="736"/>
    </row>
    <row r="412" spans="12:16" x14ac:dyDescent="0.3">
      <c r="L412" s="736" t="s">
        <v>1941</v>
      </c>
      <c r="M412" s="736" t="s">
        <v>471</v>
      </c>
      <c r="N412" s="736" t="s">
        <v>471</v>
      </c>
      <c r="O412" s="736"/>
    </row>
    <row r="413" spans="12:16" x14ac:dyDescent="0.3">
      <c r="L413" s="764" t="s">
        <v>1942</v>
      </c>
      <c r="M413" s="764">
        <v>0.03</v>
      </c>
      <c r="N413" s="764">
        <v>0.05</v>
      </c>
      <c r="O413" s="736" t="s">
        <v>2023</v>
      </c>
      <c r="P413" s="771" t="s">
        <v>2019</v>
      </c>
    </row>
    <row r="414" spans="12:16" x14ac:dyDescent="0.3">
      <c r="L414" s="736" t="s">
        <v>1943</v>
      </c>
      <c r="M414" s="736" t="s">
        <v>471</v>
      </c>
      <c r="N414" s="736" t="s">
        <v>471</v>
      </c>
      <c r="O414" s="736"/>
    </row>
    <row r="415" spans="12:16" x14ac:dyDescent="0.3">
      <c r="L415" s="736" t="s">
        <v>557</v>
      </c>
      <c r="M415" s="736" t="s">
        <v>471</v>
      </c>
      <c r="N415" s="736" t="s">
        <v>471</v>
      </c>
      <c r="O415" s="736"/>
    </row>
    <row r="416" spans="12:16" x14ac:dyDescent="0.3">
      <c r="L416" s="736" t="s">
        <v>1944</v>
      </c>
      <c r="M416" s="736" t="s">
        <v>471</v>
      </c>
      <c r="N416" s="736" t="s">
        <v>471</v>
      </c>
      <c r="O416" s="736"/>
    </row>
    <row r="417" spans="12:15" x14ac:dyDescent="0.3">
      <c r="L417" s="736" t="s">
        <v>1945</v>
      </c>
      <c r="M417" s="736" t="s">
        <v>471</v>
      </c>
      <c r="N417" s="736" t="s">
        <v>471</v>
      </c>
      <c r="O417" s="736"/>
    </row>
    <row r="418" spans="12:15" x14ac:dyDescent="0.3">
      <c r="L418" s="736" t="s">
        <v>969</v>
      </c>
      <c r="M418" s="736" t="s">
        <v>471</v>
      </c>
      <c r="N418" s="736" t="s">
        <v>471</v>
      </c>
      <c r="O418" s="736"/>
    </row>
    <row r="419" spans="12:15" x14ac:dyDescent="0.3">
      <c r="L419" s="736" t="s">
        <v>970</v>
      </c>
      <c r="M419" s="736" t="s">
        <v>471</v>
      </c>
      <c r="N419" s="736" t="s">
        <v>471</v>
      </c>
      <c r="O419" s="736"/>
    </row>
    <row r="420" spans="12:15" x14ac:dyDescent="0.3">
      <c r="L420" s="736" t="s">
        <v>971</v>
      </c>
      <c r="M420" s="736" t="s">
        <v>471</v>
      </c>
      <c r="N420" s="736" t="s">
        <v>471</v>
      </c>
      <c r="O420" s="736"/>
    </row>
    <row r="421" spans="12:15" x14ac:dyDescent="0.3">
      <c r="L421" s="736" t="s">
        <v>972</v>
      </c>
      <c r="M421" s="736" t="s">
        <v>471</v>
      </c>
      <c r="N421" s="736" t="s">
        <v>471</v>
      </c>
      <c r="O421" s="736"/>
    </row>
    <row r="422" spans="12:15" x14ac:dyDescent="0.3">
      <c r="L422" s="736" t="s">
        <v>1946</v>
      </c>
      <c r="M422" s="736" t="s">
        <v>471</v>
      </c>
      <c r="N422" s="736" t="s">
        <v>471</v>
      </c>
      <c r="O422" s="736"/>
    </row>
    <row r="423" spans="12:15" x14ac:dyDescent="0.3">
      <c r="L423" s="736" t="s">
        <v>1947</v>
      </c>
      <c r="M423" s="736" t="s">
        <v>471</v>
      </c>
      <c r="N423" s="736" t="s">
        <v>471</v>
      </c>
      <c r="O423" s="736"/>
    </row>
    <row r="424" spans="12:15" x14ac:dyDescent="0.3">
      <c r="L424" s="736" t="s">
        <v>973</v>
      </c>
      <c r="M424" s="736" t="s">
        <v>471</v>
      </c>
      <c r="N424" s="736" t="s">
        <v>471</v>
      </c>
      <c r="O424" s="736"/>
    </row>
    <row r="425" spans="12:15" x14ac:dyDescent="0.3">
      <c r="L425" s="736" t="s">
        <v>1948</v>
      </c>
      <c r="M425" s="736" t="s">
        <v>471</v>
      </c>
      <c r="N425" s="736" t="s">
        <v>471</v>
      </c>
      <c r="O425" s="736"/>
    </row>
    <row r="426" spans="12:15" x14ac:dyDescent="0.3">
      <c r="L426" s="736" t="s">
        <v>1949</v>
      </c>
      <c r="M426" s="736" t="s">
        <v>471</v>
      </c>
      <c r="N426" s="736" t="s">
        <v>471</v>
      </c>
      <c r="O426" s="736"/>
    </row>
    <row r="427" spans="12:15" x14ac:dyDescent="0.3">
      <c r="L427" s="736" t="s">
        <v>1950</v>
      </c>
      <c r="M427" s="736" t="s">
        <v>471</v>
      </c>
      <c r="N427" s="736" t="s">
        <v>471</v>
      </c>
      <c r="O427" s="736"/>
    </row>
    <row r="428" spans="12:15" x14ac:dyDescent="0.3">
      <c r="L428" s="736" t="s">
        <v>1951</v>
      </c>
      <c r="M428" s="736" t="s">
        <v>471</v>
      </c>
      <c r="N428" s="736" t="s">
        <v>471</v>
      </c>
      <c r="O428" s="736"/>
    </row>
    <row r="429" spans="12:15" x14ac:dyDescent="0.3">
      <c r="L429" s="736" t="s">
        <v>1952</v>
      </c>
      <c r="M429" s="736" t="s">
        <v>471</v>
      </c>
      <c r="N429" s="736" t="s">
        <v>471</v>
      </c>
      <c r="O429" s="736"/>
    </row>
    <row r="430" spans="12:15" x14ac:dyDescent="0.3">
      <c r="L430" s="736" t="s">
        <v>1953</v>
      </c>
      <c r="M430" s="736" t="s">
        <v>471</v>
      </c>
      <c r="N430" s="736" t="s">
        <v>471</v>
      </c>
      <c r="O430" s="736"/>
    </row>
    <row r="431" spans="12:15" x14ac:dyDescent="0.3">
      <c r="L431" s="736" t="s">
        <v>1954</v>
      </c>
      <c r="M431" s="736" t="s">
        <v>471</v>
      </c>
      <c r="N431" s="736" t="s">
        <v>471</v>
      </c>
      <c r="O431" s="736"/>
    </row>
    <row r="432" spans="12:15" x14ac:dyDescent="0.3">
      <c r="L432" s="736" t="s">
        <v>1955</v>
      </c>
      <c r="M432" s="736" t="s">
        <v>471</v>
      </c>
      <c r="N432" s="736" t="s">
        <v>471</v>
      </c>
      <c r="O432" s="736"/>
    </row>
    <row r="433" spans="12:16" x14ac:dyDescent="0.3">
      <c r="L433" s="736" t="s">
        <v>1956</v>
      </c>
      <c r="M433" s="736" t="s">
        <v>471</v>
      </c>
      <c r="N433" s="736" t="s">
        <v>471</v>
      </c>
      <c r="O433" s="736"/>
    </row>
    <row r="434" spans="12:16" x14ac:dyDescent="0.3">
      <c r="L434" s="736" t="s">
        <v>1957</v>
      </c>
      <c r="M434" s="736" t="s">
        <v>471</v>
      </c>
      <c r="N434" s="736" t="s">
        <v>471</v>
      </c>
      <c r="O434" s="736"/>
    </row>
    <row r="435" spans="12:16" x14ac:dyDescent="0.3">
      <c r="L435" s="764" t="s">
        <v>559</v>
      </c>
      <c r="M435" s="764">
        <v>0.03</v>
      </c>
      <c r="N435" s="764">
        <v>0.05</v>
      </c>
      <c r="O435" s="736" t="s">
        <v>2023</v>
      </c>
      <c r="P435" s="771" t="s">
        <v>2019</v>
      </c>
    </row>
    <row r="436" spans="12:16" x14ac:dyDescent="0.3">
      <c r="L436" s="736" t="s">
        <v>1958</v>
      </c>
      <c r="M436" s="736" t="s">
        <v>471</v>
      </c>
      <c r="N436" s="736" t="s">
        <v>471</v>
      </c>
      <c r="O436" s="736"/>
    </row>
    <row r="437" spans="12:16" x14ac:dyDescent="0.3">
      <c r="L437" s="736" t="s">
        <v>1959</v>
      </c>
      <c r="M437" s="736" t="s">
        <v>471</v>
      </c>
      <c r="N437" s="736" t="s">
        <v>471</v>
      </c>
      <c r="O437" s="736"/>
    </row>
    <row r="438" spans="12:16" x14ac:dyDescent="0.3">
      <c r="L438" s="736" t="s">
        <v>560</v>
      </c>
      <c r="M438" s="736" t="s">
        <v>471</v>
      </c>
      <c r="N438" s="736" t="s">
        <v>471</v>
      </c>
      <c r="O438" s="736"/>
    </row>
    <row r="439" spans="12:16" x14ac:dyDescent="0.3">
      <c r="L439" s="764" t="s">
        <v>1960</v>
      </c>
      <c r="M439" s="764">
        <v>0.03</v>
      </c>
      <c r="N439" s="764">
        <v>0.05</v>
      </c>
      <c r="O439" s="736" t="s">
        <v>2023</v>
      </c>
      <c r="P439" s="771" t="s">
        <v>2019</v>
      </c>
    </row>
    <row r="440" spans="12:16" x14ac:dyDescent="0.3">
      <c r="L440" s="736" t="s">
        <v>1961</v>
      </c>
      <c r="M440" s="736" t="s">
        <v>471</v>
      </c>
      <c r="N440" s="736" t="s">
        <v>471</v>
      </c>
      <c r="O440" s="736"/>
    </row>
    <row r="441" spans="12:16" x14ac:dyDescent="0.3">
      <c r="L441" s="736" t="s">
        <v>1962</v>
      </c>
      <c r="M441" s="736" t="s">
        <v>471</v>
      </c>
      <c r="N441" s="736" t="s">
        <v>471</v>
      </c>
      <c r="O441" s="736"/>
    </row>
    <row r="442" spans="12:16" x14ac:dyDescent="0.3">
      <c r="L442" s="736" t="s">
        <v>1963</v>
      </c>
      <c r="M442" s="736" t="s">
        <v>471</v>
      </c>
      <c r="N442" s="736" t="s">
        <v>471</v>
      </c>
      <c r="O442" s="736"/>
    </row>
    <row r="443" spans="12:16" x14ac:dyDescent="0.3">
      <c r="L443" s="736" t="s">
        <v>1964</v>
      </c>
      <c r="M443" s="736" t="s">
        <v>471</v>
      </c>
      <c r="N443" s="736" t="s">
        <v>471</v>
      </c>
      <c r="O443" s="736"/>
    </row>
    <row r="444" spans="12:16" x14ac:dyDescent="0.3">
      <c r="L444" s="736" t="s">
        <v>561</v>
      </c>
      <c r="M444" s="736" t="s">
        <v>471</v>
      </c>
      <c r="N444" s="736" t="s">
        <v>471</v>
      </c>
      <c r="O444" s="736" t="s">
        <v>2154</v>
      </c>
    </row>
    <row r="445" spans="12:16" x14ac:dyDescent="0.3">
      <c r="L445" s="765" t="s">
        <v>1965</v>
      </c>
      <c r="M445" s="765">
        <v>0.03</v>
      </c>
      <c r="N445" s="766" t="s">
        <v>471</v>
      </c>
      <c r="O445" s="736" t="s">
        <v>2018</v>
      </c>
    </row>
    <row r="446" spans="12:16" x14ac:dyDescent="0.3">
      <c r="L446" s="736" t="s">
        <v>974</v>
      </c>
      <c r="M446" s="736" t="s">
        <v>471</v>
      </c>
      <c r="N446" s="736" t="s">
        <v>471</v>
      </c>
      <c r="O446" s="736"/>
    </row>
    <row r="447" spans="12:16" x14ac:dyDescent="0.3">
      <c r="L447" s="736" t="s">
        <v>1966</v>
      </c>
      <c r="M447" s="736" t="s">
        <v>471</v>
      </c>
      <c r="N447" s="736" t="s">
        <v>471</v>
      </c>
      <c r="O447" s="736"/>
    </row>
    <row r="448" spans="12:16" x14ac:dyDescent="0.3">
      <c r="L448" s="736" t="s">
        <v>1967</v>
      </c>
      <c r="M448" s="736" t="s">
        <v>471</v>
      </c>
      <c r="N448" s="736" t="s">
        <v>471</v>
      </c>
      <c r="O448" s="736"/>
    </row>
    <row r="449" spans="12:16" x14ac:dyDescent="0.3">
      <c r="L449" s="764" t="s">
        <v>1968</v>
      </c>
      <c r="M449" s="764">
        <v>0.03</v>
      </c>
      <c r="N449" s="764">
        <v>0.05</v>
      </c>
      <c r="O449" s="736" t="s">
        <v>2023</v>
      </c>
      <c r="P449" s="771" t="s">
        <v>2019</v>
      </c>
    </row>
    <row r="450" spans="12:16" x14ac:dyDescent="0.3">
      <c r="L450" s="736" t="s">
        <v>562</v>
      </c>
      <c r="M450" s="736" t="s">
        <v>471</v>
      </c>
      <c r="N450" s="736" t="s">
        <v>471</v>
      </c>
      <c r="O450" s="736"/>
    </row>
    <row r="451" spans="12:16" x14ac:dyDescent="0.3">
      <c r="L451" s="736" t="s">
        <v>1969</v>
      </c>
      <c r="M451" s="736" t="s">
        <v>471</v>
      </c>
      <c r="N451" s="736" t="s">
        <v>471</v>
      </c>
      <c r="O451" s="736"/>
    </row>
    <row r="452" spans="12:16" x14ac:dyDescent="0.3">
      <c r="L452" s="736" t="s">
        <v>1970</v>
      </c>
      <c r="M452" s="736" t="s">
        <v>471</v>
      </c>
      <c r="N452" s="736" t="s">
        <v>471</v>
      </c>
      <c r="O452" s="736"/>
    </row>
    <row r="453" spans="12:16" x14ac:dyDescent="0.3">
      <c r="L453" s="764" t="s">
        <v>1971</v>
      </c>
      <c r="M453" s="764">
        <v>0.03</v>
      </c>
      <c r="N453" s="764">
        <v>0.05</v>
      </c>
      <c r="O453" s="736" t="s">
        <v>2023</v>
      </c>
      <c r="P453" s="771" t="s">
        <v>2019</v>
      </c>
    </row>
    <row r="454" spans="12:16" x14ac:dyDescent="0.3">
      <c r="L454" s="736" t="s">
        <v>1972</v>
      </c>
      <c r="M454" s="736" t="s">
        <v>471</v>
      </c>
      <c r="N454" s="736" t="s">
        <v>471</v>
      </c>
      <c r="O454" s="736"/>
    </row>
    <row r="455" spans="12:16" x14ac:dyDescent="0.3">
      <c r="L455" s="736" t="s">
        <v>1973</v>
      </c>
      <c r="M455" s="736" t="s">
        <v>471</v>
      </c>
      <c r="N455" s="736" t="s">
        <v>471</v>
      </c>
      <c r="O455" s="736"/>
    </row>
    <row r="456" spans="12:16" x14ac:dyDescent="0.3">
      <c r="L456" s="736" t="s">
        <v>1974</v>
      </c>
      <c r="M456" s="736" t="s">
        <v>471</v>
      </c>
      <c r="N456" s="736" t="s">
        <v>471</v>
      </c>
      <c r="O456" s="736"/>
    </row>
    <row r="457" spans="12:16" x14ac:dyDescent="0.3">
      <c r="L457" s="736" t="s">
        <v>1986</v>
      </c>
      <c r="M457" s="736" t="s">
        <v>471</v>
      </c>
      <c r="N457" s="736" t="s">
        <v>471</v>
      </c>
      <c r="O457" s="736"/>
    </row>
    <row r="458" spans="12:16" x14ac:dyDescent="0.3">
      <c r="L458" s="736" t="s">
        <v>1975</v>
      </c>
      <c r="M458" s="736" t="s">
        <v>471</v>
      </c>
      <c r="N458" s="736" t="s">
        <v>471</v>
      </c>
      <c r="O458" s="736"/>
    </row>
    <row r="459" spans="12:16" x14ac:dyDescent="0.3">
      <c r="L459" s="736" t="s">
        <v>1976</v>
      </c>
      <c r="M459" s="736" t="s">
        <v>471</v>
      </c>
      <c r="N459" s="736" t="s">
        <v>471</v>
      </c>
      <c r="O459" s="736"/>
    </row>
    <row r="460" spans="12:16" x14ac:dyDescent="0.3">
      <c r="L460" s="736" t="s">
        <v>563</v>
      </c>
      <c r="M460" s="736" t="s">
        <v>471</v>
      </c>
      <c r="N460" s="736" t="s">
        <v>471</v>
      </c>
      <c r="O460" s="736"/>
    </row>
    <row r="461" spans="12:16" x14ac:dyDescent="0.3">
      <c r="L461" s="736" t="s">
        <v>1977</v>
      </c>
      <c r="M461" s="736" t="s">
        <v>471</v>
      </c>
      <c r="N461" s="736" t="s">
        <v>471</v>
      </c>
      <c r="O461" s="736"/>
    </row>
    <row r="462" spans="12:16" x14ac:dyDescent="0.3">
      <c r="L462" s="736" t="s">
        <v>1219</v>
      </c>
      <c r="M462" s="736" t="s">
        <v>471</v>
      </c>
      <c r="N462" s="736" t="s">
        <v>471</v>
      </c>
      <c r="O462" s="736"/>
    </row>
    <row r="463" spans="12:16" x14ac:dyDescent="0.3">
      <c r="L463" s="736" t="s">
        <v>1220</v>
      </c>
      <c r="M463" s="736" t="s">
        <v>471</v>
      </c>
      <c r="N463" s="736" t="s">
        <v>471</v>
      </c>
      <c r="O463" s="736"/>
    </row>
    <row r="464" spans="12:16" x14ac:dyDescent="0.3">
      <c r="L464" s="736" t="s">
        <v>1221</v>
      </c>
      <c r="M464" s="736" t="s">
        <v>471</v>
      </c>
      <c r="N464" s="736" t="s">
        <v>471</v>
      </c>
      <c r="O464" s="736"/>
    </row>
    <row r="465" spans="12:15" x14ac:dyDescent="0.3">
      <c r="L465" s="736" t="s">
        <v>1222</v>
      </c>
      <c r="M465" s="736" t="s">
        <v>471</v>
      </c>
      <c r="N465" s="736" t="s">
        <v>471</v>
      </c>
      <c r="O465" s="736"/>
    </row>
    <row r="466" spans="12:15" x14ac:dyDescent="0.3">
      <c r="L466" s="736" t="s">
        <v>1223</v>
      </c>
      <c r="M466" s="736" t="s">
        <v>471</v>
      </c>
      <c r="N466" s="736" t="s">
        <v>471</v>
      </c>
      <c r="O466" s="736"/>
    </row>
    <row r="467" spans="12:15" x14ac:dyDescent="0.3">
      <c r="L467" s="736" t="s">
        <v>1224</v>
      </c>
      <c r="M467" s="736" t="s">
        <v>471</v>
      </c>
      <c r="N467" s="736" t="s">
        <v>471</v>
      </c>
      <c r="O467" s="736"/>
    </row>
    <row r="468" spans="12:15" x14ac:dyDescent="0.3">
      <c r="L468" s="736" t="s">
        <v>975</v>
      </c>
      <c r="M468" s="736" t="s">
        <v>471</v>
      </c>
      <c r="N468" s="736" t="s">
        <v>471</v>
      </c>
      <c r="O468" s="736"/>
    </row>
    <row r="469" spans="12:15" x14ac:dyDescent="0.3">
      <c r="L469" s="736" t="s">
        <v>1225</v>
      </c>
      <c r="M469" s="736" t="s">
        <v>471</v>
      </c>
      <c r="N469" s="736" t="s">
        <v>471</v>
      </c>
      <c r="O469" s="736"/>
    </row>
    <row r="470" spans="12:15" x14ac:dyDescent="0.3">
      <c r="L470" s="736" t="s">
        <v>1226</v>
      </c>
      <c r="M470" s="736" t="s">
        <v>471</v>
      </c>
      <c r="N470" s="736" t="s">
        <v>471</v>
      </c>
      <c r="O470" s="736"/>
    </row>
    <row r="471" spans="12:15" x14ac:dyDescent="0.3">
      <c r="L471" s="765" t="s">
        <v>1227</v>
      </c>
      <c r="M471" s="765" t="s">
        <v>471</v>
      </c>
      <c r="N471" s="765" t="s">
        <v>471</v>
      </c>
      <c r="O471" s="736" t="s">
        <v>2018</v>
      </c>
    </row>
    <row r="472" spans="12:15" x14ac:dyDescent="0.3">
      <c r="L472" s="736" t="s">
        <v>1228</v>
      </c>
      <c r="M472" s="736" t="s">
        <v>471</v>
      </c>
      <c r="N472" s="736" t="s">
        <v>471</v>
      </c>
      <c r="O472" s="736"/>
    </row>
    <row r="473" spans="12:15" x14ac:dyDescent="0.3">
      <c r="L473" s="736" t="s">
        <v>1229</v>
      </c>
      <c r="M473" s="736" t="s">
        <v>471</v>
      </c>
      <c r="N473" s="736" t="s">
        <v>471</v>
      </c>
      <c r="O473" s="736"/>
    </row>
    <row r="474" spans="12:15" x14ac:dyDescent="0.3">
      <c r="L474" s="736" t="s">
        <v>1230</v>
      </c>
      <c r="M474" s="736" t="s">
        <v>471</v>
      </c>
      <c r="N474" s="736" t="s">
        <v>471</v>
      </c>
      <c r="O474" s="736"/>
    </row>
    <row r="475" spans="12:15" x14ac:dyDescent="0.3">
      <c r="L475" s="736" t="s">
        <v>1231</v>
      </c>
      <c r="M475" s="736" t="s">
        <v>471</v>
      </c>
      <c r="N475" s="736" t="s">
        <v>471</v>
      </c>
      <c r="O475" s="736"/>
    </row>
    <row r="476" spans="12:15" x14ac:dyDescent="0.3">
      <c r="L476" s="736" t="s">
        <v>976</v>
      </c>
      <c r="M476" s="736" t="s">
        <v>471</v>
      </c>
      <c r="N476" s="736" t="s">
        <v>471</v>
      </c>
      <c r="O476" s="736"/>
    </row>
    <row r="477" spans="12:15" x14ac:dyDescent="0.3">
      <c r="L477" s="736" t="s">
        <v>1232</v>
      </c>
      <c r="M477" s="736" t="s">
        <v>471</v>
      </c>
      <c r="N477" s="736" t="s">
        <v>471</v>
      </c>
      <c r="O477" s="736"/>
    </row>
    <row r="478" spans="12:15" x14ac:dyDescent="0.3">
      <c r="L478" s="736" t="s">
        <v>1233</v>
      </c>
      <c r="M478" s="736" t="s">
        <v>471</v>
      </c>
      <c r="N478" s="736" t="s">
        <v>471</v>
      </c>
      <c r="O478" s="736"/>
    </row>
    <row r="479" spans="12:15" x14ac:dyDescent="0.3">
      <c r="L479" s="736" t="s">
        <v>1234</v>
      </c>
      <c r="M479" s="736" t="s">
        <v>471</v>
      </c>
      <c r="N479" s="736" t="s">
        <v>471</v>
      </c>
      <c r="O479" s="736"/>
    </row>
    <row r="480" spans="12:15" x14ac:dyDescent="0.3">
      <c r="L480" s="736" t="s">
        <v>1235</v>
      </c>
      <c r="M480" s="736" t="s">
        <v>471</v>
      </c>
      <c r="N480" s="736" t="s">
        <v>471</v>
      </c>
      <c r="O480" s="736"/>
    </row>
    <row r="481" spans="12:16" x14ac:dyDescent="0.3">
      <c r="L481" s="736" t="s">
        <v>1236</v>
      </c>
      <c r="M481" s="736" t="s">
        <v>471</v>
      </c>
      <c r="N481" s="736" t="s">
        <v>471</v>
      </c>
      <c r="O481" s="736"/>
    </row>
    <row r="482" spans="12:16" x14ac:dyDescent="0.3">
      <c r="L482" s="736" t="s">
        <v>1237</v>
      </c>
      <c r="M482" s="736" t="s">
        <v>471</v>
      </c>
      <c r="N482" s="736" t="s">
        <v>471</v>
      </c>
      <c r="O482" s="736"/>
    </row>
    <row r="483" spans="12:16" x14ac:dyDescent="0.3">
      <c r="L483" s="736" t="s">
        <v>1238</v>
      </c>
      <c r="M483" s="736" t="s">
        <v>471</v>
      </c>
      <c r="N483" s="736" t="s">
        <v>471</v>
      </c>
      <c r="O483" s="736"/>
    </row>
    <row r="484" spans="12:16" x14ac:dyDescent="0.3">
      <c r="L484" s="736" t="s">
        <v>1239</v>
      </c>
      <c r="M484" s="736" t="s">
        <v>471</v>
      </c>
      <c r="N484" s="736" t="s">
        <v>471</v>
      </c>
      <c r="O484" s="736"/>
    </row>
    <row r="485" spans="12:16" x14ac:dyDescent="0.3">
      <c r="L485" s="736" t="s">
        <v>977</v>
      </c>
      <c r="M485" s="736" t="s">
        <v>471</v>
      </c>
      <c r="N485" s="736" t="s">
        <v>471</v>
      </c>
      <c r="O485" s="736"/>
    </row>
    <row r="486" spans="12:16" x14ac:dyDescent="0.3">
      <c r="L486" s="736" t="s">
        <v>1240</v>
      </c>
      <c r="M486" s="736" t="s">
        <v>471</v>
      </c>
      <c r="N486" s="736" t="s">
        <v>471</v>
      </c>
      <c r="O486" s="736"/>
    </row>
    <row r="487" spans="12:16" x14ac:dyDescent="0.3">
      <c r="L487" s="764" t="s">
        <v>1241</v>
      </c>
      <c r="M487" s="764">
        <v>0.03</v>
      </c>
      <c r="N487" s="764">
        <v>0.05</v>
      </c>
      <c r="O487" s="736" t="s">
        <v>2023</v>
      </c>
      <c r="P487" s="771" t="s">
        <v>2019</v>
      </c>
    </row>
    <row r="488" spans="12:16" x14ac:dyDescent="0.3">
      <c r="L488" s="736" t="s">
        <v>564</v>
      </c>
      <c r="M488" s="736" t="s">
        <v>471</v>
      </c>
      <c r="N488" s="736" t="s">
        <v>471</v>
      </c>
      <c r="O488" s="736"/>
    </row>
    <row r="489" spans="12:16" x14ac:dyDescent="0.3">
      <c r="L489" s="736" t="s">
        <v>565</v>
      </c>
      <c r="M489" s="736" t="s">
        <v>471</v>
      </c>
      <c r="N489" s="736" t="s">
        <v>471</v>
      </c>
      <c r="O489" s="736"/>
    </row>
    <row r="490" spans="12:16" x14ac:dyDescent="0.3">
      <c r="L490" s="736" t="s">
        <v>978</v>
      </c>
      <c r="M490" s="736" t="s">
        <v>471</v>
      </c>
      <c r="N490" s="736" t="s">
        <v>471</v>
      </c>
      <c r="O490" s="736"/>
    </row>
    <row r="491" spans="12:16" x14ac:dyDescent="0.3">
      <c r="L491" s="736" t="s">
        <v>1242</v>
      </c>
      <c r="M491" s="736" t="s">
        <v>471</v>
      </c>
      <c r="N491" s="736" t="s">
        <v>471</v>
      </c>
      <c r="O491" s="736"/>
    </row>
    <row r="492" spans="12:16" x14ac:dyDescent="0.3">
      <c r="L492" s="736" t="s">
        <v>1243</v>
      </c>
      <c r="M492" s="736" t="s">
        <v>471</v>
      </c>
      <c r="N492" s="736" t="s">
        <v>471</v>
      </c>
      <c r="O492" s="736"/>
    </row>
    <row r="493" spans="12:16" x14ac:dyDescent="0.3">
      <c r="L493" s="736" t="s">
        <v>1244</v>
      </c>
      <c r="M493" s="736" t="s">
        <v>471</v>
      </c>
      <c r="N493" s="736" t="s">
        <v>471</v>
      </c>
      <c r="O493" s="736"/>
    </row>
    <row r="494" spans="12:16" x14ac:dyDescent="0.3">
      <c r="L494" s="736" t="s">
        <v>1245</v>
      </c>
      <c r="M494" s="736" t="s">
        <v>471</v>
      </c>
      <c r="N494" s="736" t="s">
        <v>471</v>
      </c>
      <c r="O494" s="736"/>
    </row>
    <row r="495" spans="12:16" x14ac:dyDescent="0.3">
      <c r="L495" s="736" t="s">
        <v>1246</v>
      </c>
      <c r="M495" s="736" t="s">
        <v>471</v>
      </c>
      <c r="N495" s="736" t="s">
        <v>471</v>
      </c>
      <c r="O495" s="736"/>
    </row>
    <row r="496" spans="12:16" x14ac:dyDescent="0.3">
      <c r="L496" s="736" t="s">
        <v>1247</v>
      </c>
      <c r="M496" s="736" t="s">
        <v>471</v>
      </c>
      <c r="N496" s="736" t="s">
        <v>471</v>
      </c>
      <c r="O496" s="736"/>
    </row>
    <row r="497" spans="12:16" x14ac:dyDescent="0.3">
      <c r="L497" s="736" t="s">
        <v>1248</v>
      </c>
      <c r="M497" s="736" t="s">
        <v>471</v>
      </c>
      <c r="N497" s="736" t="s">
        <v>471</v>
      </c>
      <c r="O497" s="736"/>
    </row>
    <row r="498" spans="12:16" x14ac:dyDescent="0.3">
      <c r="L498" s="736" t="s">
        <v>1249</v>
      </c>
      <c r="M498" s="736" t="s">
        <v>471</v>
      </c>
      <c r="N498" s="736" t="s">
        <v>471</v>
      </c>
      <c r="O498" s="736"/>
    </row>
    <row r="499" spans="12:16" x14ac:dyDescent="0.3">
      <c r="L499" s="736" t="s">
        <v>566</v>
      </c>
      <c r="M499" s="736" t="s">
        <v>471</v>
      </c>
      <c r="N499" s="736" t="s">
        <v>471</v>
      </c>
      <c r="O499" s="736"/>
    </row>
    <row r="500" spans="12:16" x14ac:dyDescent="0.3">
      <c r="L500" s="736" t="s">
        <v>1250</v>
      </c>
      <c r="M500" s="736" t="s">
        <v>471</v>
      </c>
      <c r="N500" s="736" t="s">
        <v>471</v>
      </c>
      <c r="O500" s="736"/>
    </row>
    <row r="501" spans="12:16" x14ac:dyDescent="0.3">
      <c r="L501" s="736" t="s">
        <v>1251</v>
      </c>
      <c r="M501" s="736" t="s">
        <v>471</v>
      </c>
      <c r="N501" s="736" t="s">
        <v>471</v>
      </c>
      <c r="O501" s="736"/>
    </row>
    <row r="502" spans="12:16" x14ac:dyDescent="0.3">
      <c r="L502" s="736" t="s">
        <v>1252</v>
      </c>
      <c r="M502" s="736" t="s">
        <v>471</v>
      </c>
      <c r="N502" s="736" t="s">
        <v>471</v>
      </c>
      <c r="O502" s="736"/>
    </row>
    <row r="503" spans="12:16" x14ac:dyDescent="0.3">
      <c r="L503" s="736" t="s">
        <v>568</v>
      </c>
      <c r="M503" s="736" t="s">
        <v>471</v>
      </c>
      <c r="N503" s="736" t="s">
        <v>471</v>
      </c>
      <c r="O503" s="736"/>
    </row>
    <row r="504" spans="12:16" x14ac:dyDescent="0.3">
      <c r="L504" s="736" t="s">
        <v>1253</v>
      </c>
      <c r="M504" s="736" t="s">
        <v>471</v>
      </c>
      <c r="N504" s="736" t="s">
        <v>471</v>
      </c>
      <c r="O504" s="736"/>
    </row>
    <row r="505" spans="12:16" x14ac:dyDescent="0.3">
      <c r="L505" s="736" t="s">
        <v>1254</v>
      </c>
      <c r="M505" s="736" t="s">
        <v>471</v>
      </c>
      <c r="N505" s="736" t="s">
        <v>471</v>
      </c>
      <c r="O505" s="736"/>
    </row>
    <row r="506" spans="12:16" x14ac:dyDescent="0.3">
      <c r="L506" s="736" t="s">
        <v>569</v>
      </c>
      <c r="M506" s="736" t="s">
        <v>471</v>
      </c>
      <c r="N506" s="736" t="s">
        <v>471</v>
      </c>
      <c r="O506" s="736"/>
    </row>
    <row r="507" spans="12:16" x14ac:dyDescent="0.3">
      <c r="L507" s="736" t="s">
        <v>979</v>
      </c>
      <c r="M507" s="736" t="s">
        <v>471</v>
      </c>
      <c r="N507" s="736" t="s">
        <v>471</v>
      </c>
      <c r="O507" s="736"/>
    </row>
    <row r="508" spans="12:16" x14ac:dyDescent="0.3">
      <c r="L508" s="736" t="s">
        <v>1255</v>
      </c>
      <c r="M508" s="736" t="s">
        <v>471</v>
      </c>
      <c r="N508" s="736" t="s">
        <v>471</v>
      </c>
      <c r="O508" s="736"/>
    </row>
    <row r="509" spans="12:16" x14ac:dyDescent="0.3">
      <c r="L509" s="736" t="s">
        <v>1256</v>
      </c>
      <c r="M509" s="736" t="s">
        <v>471</v>
      </c>
      <c r="N509" s="736" t="s">
        <v>471</v>
      </c>
      <c r="O509" s="736"/>
    </row>
    <row r="510" spans="12:16" x14ac:dyDescent="0.3">
      <c r="L510" s="736" t="s">
        <v>1257</v>
      </c>
      <c r="M510" s="736" t="s">
        <v>471</v>
      </c>
      <c r="N510" s="736" t="s">
        <v>471</v>
      </c>
      <c r="O510" s="736"/>
    </row>
    <row r="511" spans="12:16" x14ac:dyDescent="0.3">
      <c r="L511" s="764" t="s">
        <v>400</v>
      </c>
      <c r="M511" s="764">
        <v>0.03</v>
      </c>
      <c r="N511" s="764">
        <v>0.05</v>
      </c>
      <c r="O511" s="736" t="s">
        <v>2023</v>
      </c>
      <c r="P511" s="771" t="s">
        <v>2019</v>
      </c>
    </row>
    <row r="512" spans="12:16" x14ac:dyDescent="0.3">
      <c r="L512" s="736" t="s">
        <v>1258</v>
      </c>
      <c r="M512" s="736" t="s">
        <v>471</v>
      </c>
      <c r="N512" s="736" t="s">
        <v>471</v>
      </c>
      <c r="O512" s="736"/>
    </row>
    <row r="513" spans="12:16" x14ac:dyDescent="0.3">
      <c r="L513" s="736" t="s">
        <v>1259</v>
      </c>
      <c r="M513" s="736" t="s">
        <v>471</v>
      </c>
      <c r="N513" s="736" t="s">
        <v>471</v>
      </c>
      <c r="O513" s="736"/>
    </row>
    <row r="514" spans="12:16" x14ac:dyDescent="0.3">
      <c r="L514" s="736" t="s">
        <v>1260</v>
      </c>
      <c r="M514" s="736" t="s">
        <v>471</v>
      </c>
      <c r="N514" s="736" t="s">
        <v>471</v>
      </c>
      <c r="O514" s="736"/>
    </row>
    <row r="515" spans="12:16" x14ac:dyDescent="0.3">
      <c r="L515" s="736" t="s">
        <v>1261</v>
      </c>
      <c r="M515" s="736" t="s">
        <v>471</v>
      </c>
      <c r="N515" s="736" t="s">
        <v>471</v>
      </c>
      <c r="O515" s="736"/>
    </row>
    <row r="516" spans="12:16" x14ac:dyDescent="0.3">
      <c r="L516" s="736" t="s">
        <v>980</v>
      </c>
      <c r="M516" s="736" t="s">
        <v>471</v>
      </c>
      <c r="N516" s="736" t="s">
        <v>471</v>
      </c>
      <c r="O516" s="736"/>
    </row>
    <row r="517" spans="12:16" x14ac:dyDescent="0.3">
      <c r="L517" s="736" t="s">
        <v>1262</v>
      </c>
      <c r="M517" s="736" t="s">
        <v>471</v>
      </c>
      <c r="N517" s="736" t="s">
        <v>471</v>
      </c>
      <c r="O517" s="736" t="s">
        <v>2154</v>
      </c>
    </row>
    <row r="518" spans="12:16" x14ac:dyDescent="0.3">
      <c r="L518" s="736" t="s">
        <v>981</v>
      </c>
      <c r="M518" s="736" t="s">
        <v>471</v>
      </c>
      <c r="N518" s="736" t="s">
        <v>471</v>
      </c>
      <c r="O518" s="736"/>
    </row>
    <row r="519" spans="12:16" x14ac:dyDescent="0.3">
      <c r="L519" s="736" t="s">
        <v>1263</v>
      </c>
      <c r="M519" s="736" t="s">
        <v>471</v>
      </c>
      <c r="N519" s="736" t="s">
        <v>471</v>
      </c>
      <c r="O519" s="736"/>
    </row>
    <row r="520" spans="12:16" x14ac:dyDescent="0.3">
      <c r="L520" s="764" t="s">
        <v>1264</v>
      </c>
      <c r="M520" s="764">
        <v>0.03</v>
      </c>
      <c r="N520" s="764">
        <v>0.05</v>
      </c>
      <c r="O520" s="736" t="s">
        <v>2023</v>
      </c>
      <c r="P520" s="771" t="s">
        <v>2019</v>
      </c>
    </row>
    <row r="521" spans="12:16" x14ac:dyDescent="0.3">
      <c r="L521" s="736" t="s">
        <v>1265</v>
      </c>
      <c r="M521" s="736" t="s">
        <v>471</v>
      </c>
      <c r="N521" s="736" t="s">
        <v>471</v>
      </c>
      <c r="O521" s="736"/>
    </row>
    <row r="522" spans="12:16" x14ac:dyDescent="0.3">
      <c r="L522" s="736" t="s">
        <v>1266</v>
      </c>
      <c r="M522" s="736" t="s">
        <v>471</v>
      </c>
      <c r="N522" s="736" t="s">
        <v>471</v>
      </c>
      <c r="O522" s="736"/>
    </row>
    <row r="523" spans="12:16" x14ac:dyDescent="0.3">
      <c r="L523" s="736" t="s">
        <v>1267</v>
      </c>
      <c r="M523" s="736" t="s">
        <v>471</v>
      </c>
      <c r="N523" s="736" t="s">
        <v>471</v>
      </c>
      <c r="O523" s="736"/>
    </row>
    <row r="524" spans="12:16" x14ac:dyDescent="0.3">
      <c r="L524" s="736" t="s">
        <v>1268</v>
      </c>
      <c r="M524" s="736" t="s">
        <v>471</v>
      </c>
      <c r="N524" s="736" t="s">
        <v>471</v>
      </c>
      <c r="O524" s="736" t="s">
        <v>2154</v>
      </c>
    </row>
    <row r="525" spans="12:16" x14ac:dyDescent="0.3">
      <c r="L525" s="736" t="s">
        <v>1269</v>
      </c>
      <c r="M525" s="736" t="s">
        <v>471</v>
      </c>
      <c r="N525" s="736" t="s">
        <v>471</v>
      </c>
      <c r="O525" s="736"/>
    </row>
    <row r="526" spans="12:16" x14ac:dyDescent="0.3">
      <c r="L526" s="736" t="s">
        <v>1270</v>
      </c>
      <c r="M526" s="736" t="s">
        <v>471</v>
      </c>
      <c r="N526" s="736" t="s">
        <v>471</v>
      </c>
      <c r="O526" s="736"/>
    </row>
    <row r="527" spans="12:16" x14ac:dyDescent="0.3">
      <c r="L527" s="736" t="s">
        <v>1271</v>
      </c>
      <c r="M527" s="736" t="s">
        <v>471</v>
      </c>
      <c r="N527" s="736" t="s">
        <v>471</v>
      </c>
      <c r="O527" s="736"/>
    </row>
    <row r="528" spans="12:16" x14ac:dyDescent="0.3">
      <c r="L528" s="736" t="s">
        <v>1272</v>
      </c>
      <c r="M528" s="736" t="s">
        <v>471</v>
      </c>
      <c r="N528" s="736" t="s">
        <v>471</v>
      </c>
      <c r="O528" s="736"/>
    </row>
    <row r="529" spans="12:16" x14ac:dyDescent="0.3">
      <c r="L529" s="736" t="s">
        <v>1273</v>
      </c>
      <c r="M529" s="736" t="s">
        <v>471</v>
      </c>
      <c r="N529" s="736" t="s">
        <v>471</v>
      </c>
      <c r="O529" s="736"/>
    </row>
    <row r="530" spans="12:16" x14ac:dyDescent="0.3">
      <c r="L530" s="736" t="s">
        <v>1274</v>
      </c>
      <c r="M530" s="736" t="s">
        <v>471</v>
      </c>
      <c r="N530" s="736" t="s">
        <v>471</v>
      </c>
      <c r="O530" s="736"/>
    </row>
    <row r="531" spans="12:16" x14ac:dyDescent="0.3">
      <c r="L531" s="736" t="s">
        <v>1275</v>
      </c>
      <c r="M531" s="736" t="s">
        <v>471</v>
      </c>
      <c r="N531" s="736" t="s">
        <v>471</v>
      </c>
      <c r="O531" s="736"/>
    </row>
    <row r="532" spans="12:16" x14ac:dyDescent="0.3">
      <c r="L532" s="736" t="s">
        <v>1276</v>
      </c>
      <c r="M532" s="736" t="s">
        <v>471</v>
      </c>
      <c r="N532" s="736" t="s">
        <v>471</v>
      </c>
      <c r="O532" s="736"/>
    </row>
    <row r="533" spans="12:16" x14ac:dyDescent="0.3">
      <c r="L533" s="736" t="s">
        <v>1277</v>
      </c>
      <c r="M533" s="736" t="s">
        <v>471</v>
      </c>
      <c r="N533" s="736" t="s">
        <v>471</v>
      </c>
      <c r="O533" s="736"/>
    </row>
    <row r="534" spans="12:16" x14ac:dyDescent="0.3">
      <c r="L534" s="736" t="s">
        <v>570</v>
      </c>
      <c r="M534" s="736" t="s">
        <v>471</v>
      </c>
      <c r="N534" s="736" t="s">
        <v>471</v>
      </c>
      <c r="O534" s="736"/>
    </row>
    <row r="535" spans="12:16" x14ac:dyDescent="0.3">
      <c r="L535" s="736" t="s">
        <v>982</v>
      </c>
      <c r="M535" s="736" t="s">
        <v>471</v>
      </c>
      <c r="N535" s="736" t="s">
        <v>471</v>
      </c>
      <c r="O535" s="736"/>
    </row>
    <row r="536" spans="12:16" x14ac:dyDescent="0.3">
      <c r="L536" s="736" t="s">
        <v>1278</v>
      </c>
      <c r="M536" s="736" t="s">
        <v>471</v>
      </c>
      <c r="N536" s="736" t="s">
        <v>471</v>
      </c>
      <c r="O536" s="736"/>
    </row>
    <row r="537" spans="12:16" x14ac:dyDescent="0.3">
      <c r="L537" s="736" t="s">
        <v>1279</v>
      </c>
      <c r="M537" s="736" t="s">
        <v>471</v>
      </c>
      <c r="N537" s="736" t="s">
        <v>471</v>
      </c>
      <c r="O537" s="736"/>
    </row>
    <row r="538" spans="12:16" x14ac:dyDescent="0.3">
      <c r="L538" s="736" t="s">
        <v>571</v>
      </c>
      <c r="M538" s="736" t="s">
        <v>471</v>
      </c>
      <c r="N538" s="736" t="s">
        <v>471</v>
      </c>
      <c r="O538" s="736"/>
    </row>
    <row r="539" spans="12:16" x14ac:dyDescent="0.3">
      <c r="L539" s="736" t="s">
        <v>1280</v>
      </c>
      <c r="M539" s="736" t="s">
        <v>471</v>
      </c>
      <c r="N539" s="736" t="s">
        <v>471</v>
      </c>
      <c r="O539" s="736"/>
    </row>
    <row r="540" spans="12:16" x14ac:dyDescent="0.3">
      <c r="L540" s="736" t="s">
        <v>401</v>
      </c>
      <c r="M540" s="736" t="s">
        <v>471</v>
      </c>
      <c r="N540" s="736" t="s">
        <v>471</v>
      </c>
      <c r="O540" s="736"/>
    </row>
    <row r="541" spans="12:16" x14ac:dyDescent="0.3">
      <c r="L541" s="764" t="s">
        <v>1281</v>
      </c>
      <c r="M541" s="764">
        <v>0.03</v>
      </c>
      <c r="N541" s="764">
        <v>0.05</v>
      </c>
      <c r="O541" s="736" t="s">
        <v>2023</v>
      </c>
      <c r="P541" s="771" t="s">
        <v>2019</v>
      </c>
    </row>
    <row r="542" spans="12:16" x14ac:dyDescent="0.3">
      <c r="L542" s="736" t="s">
        <v>1282</v>
      </c>
      <c r="M542" s="736" t="s">
        <v>471</v>
      </c>
      <c r="N542" s="736" t="s">
        <v>471</v>
      </c>
      <c r="O542" s="736"/>
    </row>
    <row r="543" spans="12:16" x14ac:dyDescent="0.3">
      <c r="L543" s="736" t="s">
        <v>1283</v>
      </c>
      <c r="M543" s="736" t="s">
        <v>471</v>
      </c>
      <c r="N543" s="736" t="s">
        <v>471</v>
      </c>
      <c r="O543" s="736" t="s">
        <v>2154</v>
      </c>
    </row>
    <row r="544" spans="12:16" x14ac:dyDescent="0.3">
      <c r="L544" s="736" t="s">
        <v>1284</v>
      </c>
      <c r="M544" s="736" t="s">
        <v>471</v>
      </c>
      <c r="N544" s="736" t="s">
        <v>471</v>
      </c>
      <c r="O544" s="736"/>
    </row>
    <row r="545" spans="12:15" x14ac:dyDescent="0.3">
      <c r="L545" s="736" t="s">
        <v>1285</v>
      </c>
      <c r="M545" s="736" t="s">
        <v>471</v>
      </c>
      <c r="N545" s="736" t="s">
        <v>471</v>
      </c>
      <c r="O545" s="736"/>
    </row>
    <row r="546" spans="12:15" x14ac:dyDescent="0.3">
      <c r="L546" s="736" t="s">
        <v>402</v>
      </c>
      <c r="M546" s="736" t="s">
        <v>471</v>
      </c>
      <c r="N546" s="736" t="s">
        <v>471</v>
      </c>
      <c r="O546" s="736"/>
    </row>
    <row r="547" spans="12:15" x14ac:dyDescent="0.3">
      <c r="L547" s="736" t="s">
        <v>1286</v>
      </c>
      <c r="M547" s="736" t="s">
        <v>471</v>
      </c>
      <c r="N547" s="736" t="s">
        <v>471</v>
      </c>
      <c r="O547" s="736" t="s">
        <v>2154</v>
      </c>
    </row>
    <row r="548" spans="12:15" x14ac:dyDescent="0.3">
      <c r="L548" s="736" t="s">
        <v>983</v>
      </c>
      <c r="M548" s="736" t="s">
        <v>471</v>
      </c>
      <c r="N548" s="736" t="s">
        <v>471</v>
      </c>
      <c r="O548" s="736"/>
    </row>
    <row r="549" spans="12:15" x14ac:dyDescent="0.3">
      <c r="L549" s="736" t="s">
        <v>1287</v>
      </c>
      <c r="M549" s="736" t="s">
        <v>471</v>
      </c>
      <c r="N549" s="736" t="s">
        <v>471</v>
      </c>
      <c r="O549" s="736"/>
    </row>
    <row r="550" spans="12:15" x14ac:dyDescent="0.3">
      <c r="L550" s="736" t="s">
        <v>1288</v>
      </c>
      <c r="M550" s="736" t="s">
        <v>471</v>
      </c>
      <c r="N550" s="736" t="s">
        <v>471</v>
      </c>
      <c r="O550" s="736"/>
    </row>
    <row r="551" spans="12:15" x14ac:dyDescent="0.3">
      <c r="L551" s="736" t="s">
        <v>1289</v>
      </c>
      <c r="M551" s="736" t="s">
        <v>471</v>
      </c>
      <c r="N551" s="736" t="s">
        <v>471</v>
      </c>
      <c r="O551" s="736"/>
    </row>
    <row r="552" spans="12:15" x14ac:dyDescent="0.3">
      <c r="L552" s="736" t="s">
        <v>1290</v>
      </c>
      <c r="M552" s="736" t="s">
        <v>471</v>
      </c>
      <c r="N552" s="736" t="s">
        <v>471</v>
      </c>
      <c r="O552" s="736"/>
    </row>
    <row r="553" spans="12:15" x14ac:dyDescent="0.3">
      <c r="L553" s="736" t="s">
        <v>984</v>
      </c>
      <c r="M553" s="736" t="s">
        <v>471</v>
      </c>
      <c r="N553" s="736" t="s">
        <v>471</v>
      </c>
      <c r="O553" s="736"/>
    </row>
    <row r="554" spans="12:15" x14ac:dyDescent="0.3">
      <c r="L554" s="736" t="s">
        <v>1291</v>
      </c>
      <c r="M554" s="736" t="s">
        <v>471</v>
      </c>
      <c r="N554" s="736" t="s">
        <v>471</v>
      </c>
      <c r="O554" s="736"/>
    </row>
    <row r="555" spans="12:15" x14ac:dyDescent="0.3">
      <c r="L555" s="736" t="s">
        <v>1292</v>
      </c>
      <c r="M555" s="736" t="s">
        <v>471</v>
      </c>
      <c r="N555" s="736" t="s">
        <v>471</v>
      </c>
      <c r="O555" s="736"/>
    </row>
  </sheetData>
  <sheetProtection algorithmName="SHA-512" hashValue="bcJYAHf/M6RN7P+hFCt7r+kJCVG2MI7bfZ1fArAIiFGq5vRNQoXLoMQ/iHjV6tgAeEwO0yNd3eXTohDu6JgAaw==" saltValue="kJ9HNz8T7hM0593661iGTA=="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65"/>
  <sheetViews>
    <sheetView workbookViewId="0">
      <pane xSplit="3" ySplit="1" topLeftCell="D2" activePane="bottomRight" state="frozen"/>
      <selection pane="topRight" activeCell="D1" sqref="D1"/>
      <selection pane="bottomLeft" activeCell="A2" sqref="A2"/>
      <selection pane="bottomRight" activeCell="B1" sqref="B1"/>
    </sheetView>
  </sheetViews>
  <sheetFormatPr defaultRowHeight="14.4" x14ac:dyDescent="0.3"/>
  <cols>
    <col min="1" max="1" width="29.33203125" style="155" customWidth="1"/>
    <col min="2" max="2" width="72.6640625" customWidth="1"/>
    <col min="3" max="3" width="54.33203125" customWidth="1"/>
    <col min="4" max="97" width="20.6640625" customWidth="1"/>
  </cols>
  <sheetData>
    <row r="1" spans="1:99" ht="15.6" x14ac:dyDescent="0.3">
      <c r="A1" s="629" t="s">
        <v>2132</v>
      </c>
      <c r="B1" s="180" t="s">
        <v>352</v>
      </c>
      <c r="C1" s="180" t="s">
        <v>352</v>
      </c>
      <c r="D1" s="180" t="s">
        <v>1928</v>
      </c>
      <c r="E1" s="180" t="s">
        <v>1929</v>
      </c>
      <c r="F1" s="180" t="s">
        <v>551</v>
      </c>
      <c r="G1" s="180" t="s">
        <v>1930</v>
      </c>
      <c r="H1" s="180" t="s">
        <v>552</v>
      </c>
      <c r="I1" s="180" t="s">
        <v>1931</v>
      </c>
      <c r="J1" s="180" t="s">
        <v>1932</v>
      </c>
      <c r="K1" s="180" t="s">
        <v>1933</v>
      </c>
      <c r="L1" s="180" t="s">
        <v>553</v>
      </c>
      <c r="M1" s="180" t="s">
        <v>1934</v>
      </c>
      <c r="N1" s="180" t="s">
        <v>1935</v>
      </c>
      <c r="O1" s="180" t="s">
        <v>1936</v>
      </c>
      <c r="P1" s="180" t="s">
        <v>554</v>
      </c>
      <c r="Q1" s="180" t="s">
        <v>968</v>
      </c>
      <c r="R1" s="180" t="s">
        <v>1937</v>
      </c>
      <c r="S1" s="180" t="s">
        <v>1938</v>
      </c>
      <c r="T1" s="180" t="s">
        <v>1939</v>
      </c>
      <c r="U1" s="180" t="s">
        <v>555</v>
      </c>
      <c r="V1" s="180" t="s">
        <v>1940</v>
      </c>
      <c r="W1" s="180" t="s">
        <v>556</v>
      </c>
      <c r="X1" s="180" t="s">
        <v>394</v>
      </c>
      <c r="Y1" s="180" t="s">
        <v>1941</v>
      </c>
      <c r="Z1" s="180" t="s">
        <v>1942</v>
      </c>
      <c r="AA1" s="180" t="s">
        <v>1943</v>
      </c>
      <c r="AB1" s="180" t="s">
        <v>557</v>
      </c>
      <c r="AC1" s="180" t="s">
        <v>1944</v>
      </c>
      <c r="AD1" s="180" t="s">
        <v>1945</v>
      </c>
      <c r="AE1" s="180" t="s">
        <v>969</v>
      </c>
      <c r="AF1" s="180" t="s">
        <v>970</v>
      </c>
      <c r="AG1" s="180" t="s">
        <v>971</v>
      </c>
      <c r="AH1" s="180" t="s">
        <v>972</v>
      </c>
      <c r="AI1" s="180" t="s">
        <v>1946</v>
      </c>
      <c r="AJ1" s="180" t="s">
        <v>1947</v>
      </c>
      <c r="AK1" s="180" t="s">
        <v>973</v>
      </c>
      <c r="AL1" s="180" t="s">
        <v>1948</v>
      </c>
      <c r="AM1" s="180" t="s">
        <v>1949</v>
      </c>
      <c r="AN1" s="180" t="s">
        <v>1950</v>
      </c>
      <c r="AO1" s="180" t="s">
        <v>1951</v>
      </c>
      <c r="AP1" s="180" t="s">
        <v>1952</v>
      </c>
      <c r="AQ1" s="180" t="s">
        <v>1953</v>
      </c>
      <c r="AR1" s="180" t="s">
        <v>1954</v>
      </c>
      <c r="AS1" s="180" t="s">
        <v>1955</v>
      </c>
      <c r="AT1" s="180" t="s">
        <v>1956</v>
      </c>
      <c r="AU1" s="180" t="s">
        <v>1957</v>
      </c>
      <c r="AV1" s="180" t="s">
        <v>559</v>
      </c>
      <c r="AW1" s="180" t="s">
        <v>1958</v>
      </c>
      <c r="AX1" s="180" t="s">
        <v>1959</v>
      </c>
      <c r="AY1" s="180" t="s">
        <v>560</v>
      </c>
      <c r="AZ1" s="180" t="s">
        <v>1960</v>
      </c>
      <c r="BA1" s="180" t="s">
        <v>1961</v>
      </c>
      <c r="BB1" s="180" t="s">
        <v>1962</v>
      </c>
      <c r="BC1" s="180" t="s">
        <v>1963</v>
      </c>
      <c r="BD1" s="180" t="s">
        <v>1964</v>
      </c>
      <c r="BE1" s="180" t="s">
        <v>561</v>
      </c>
      <c r="BF1" s="180" t="s">
        <v>1965</v>
      </c>
      <c r="BG1" s="180" t="s">
        <v>974</v>
      </c>
      <c r="BH1" s="180" t="s">
        <v>1966</v>
      </c>
      <c r="BI1" s="180" t="s">
        <v>1967</v>
      </c>
      <c r="BJ1" s="180" t="s">
        <v>1968</v>
      </c>
      <c r="BK1" s="180" t="s">
        <v>562</v>
      </c>
      <c r="BL1" s="180" t="s">
        <v>1969</v>
      </c>
      <c r="BM1" s="180" t="s">
        <v>1970</v>
      </c>
      <c r="BN1" s="180" t="s">
        <v>1971</v>
      </c>
      <c r="BO1" s="180" t="s">
        <v>1972</v>
      </c>
      <c r="BP1" s="180" t="s">
        <v>1973</v>
      </c>
      <c r="BQ1" s="180" t="s">
        <v>1974</v>
      </c>
      <c r="BR1" s="180" t="s">
        <v>1986</v>
      </c>
      <c r="BS1" s="180" t="s">
        <v>1975</v>
      </c>
      <c r="BT1" s="180" t="s">
        <v>1976</v>
      </c>
      <c r="BU1" s="180" t="s">
        <v>563</v>
      </c>
      <c r="BV1" s="180" t="s">
        <v>1977</v>
      </c>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row>
    <row r="2" spans="1:99" x14ac:dyDescent="0.3">
      <c r="A2" s="155" t="s">
        <v>1028</v>
      </c>
      <c r="B2" s="180" t="s">
        <v>41</v>
      </c>
      <c r="C2" s="180" t="s">
        <v>13</v>
      </c>
      <c r="D2" s="180">
        <v>50312</v>
      </c>
      <c r="E2" s="180">
        <v>50313</v>
      </c>
      <c r="F2" s="180">
        <v>50314</v>
      </c>
      <c r="G2" s="180">
        <v>50315</v>
      </c>
      <c r="H2" s="180">
        <v>50316</v>
      </c>
      <c r="I2" s="180">
        <v>50481</v>
      </c>
      <c r="J2" s="180">
        <v>50561</v>
      </c>
      <c r="K2" s="180">
        <v>50317</v>
      </c>
      <c r="L2" s="180">
        <v>50318</v>
      </c>
      <c r="M2" s="180">
        <v>50319</v>
      </c>
      <c r="N2" s="180">
        <v>50489</v>
      </c>
      <c r="O2" s="180">
        <v>50320</v>
      </c>
      <c r="P2" s="180">
        <v>50323</v>
      </c>
      <c r="Q2" s="180">
        <v>50321</v>
      </c>
      <c r="R2" s="180">
        <v>50322</v>
      </c>
      <c r="S2" s="180">
        <v>50490</v>
      </c>
      <c r="T2" s="180">
        <v>50324</v>
      </c>
      <c r="U2" s="180">
        <v>50325</v>
      </c>
      <c r="V2" s="180">
        <v>50326</v>
      </c>
      <c r="W2" s="180">
        <v>50327</v>
      </c>
      <c r="X2" s="180">
        <v>50328</v>
      </c>
      <c r="Y2" s="180">
        <v>50329</v>
      </c>
      <c r="Z2" s="180">
        <v>50330</v>
      </c>
      <c r="AA2" s="180">
        <v>50331</v>
      </c>
      <c r="AB2" s="180">
        <v>50332</v>
      </c>
      <c r="AC2" s="180">
        <v>50333</v>
      </c>
      <c r="AD2" s="180">
        <v>50335</v>
      </c>
      <c r="AE2" s="180">
        <v>50334</v>
      </c>
      <c r="AF2" s="180">
        <v>50336</v>
      </c>
      <c r="AG2" s="180">
        <v>50337</v>
      </c>
      <c r="AH2" s="180">
        <v>50338</v>
      </c>
      <c r="AI2" s="180">
        <v>50339</v>
      </c>
      <c r="AJ2" s="180">
        <v>50443</v>
      </c>
      <c r="AK2" s="180">
        <v>50340</v>
      </c>
      <c r="AL2" s="180">
        <v>50456</v>
      </c>
      <c r="AM2" s="180">
        <v>50341</v>
      </c>
      <c r="AN2" s="180">
        <v>50342</v>
      </c>
      <c r="AO2" s="180">
        <v>50344</v>
      </c>
      <c r="AP2" s="180">
        <v>50345</v>
      </c>
      <c r="AQ2" s="180">
        <v>50503</v>
      </c>
      <c r="AR2" s="180">
        <v>50527</v>
      </c>
      <c r="AS2" s="180">
        <v>50346</v>
      </c>
      <c r="AT2" s="180">
        <v>50347</v>
      </c>
      <c r="AU2" s="180">
        <v>50529</v>
      </c>
      <c r="AV2" s="180">
        <v>50348</v>
      </c>
      <c r="AW2" s="180">
        <v>50349</v>
      </c>
      <c r="AX2" s="180">
        <v>50350</v>
      </c>
      <c r="AY2" s="180">
        <v>50541</v>
      </c>
      <c r="AZ2" s="180">
        <v>50351</v>
      </c>
      <c r="BA2" s="180">
        <v>50484</v>
      </c>
      <c r="BB2" s="180">
        <v>50352</v>
      </c>
      <c r="BC2" s="180">
        <v>50353</v>
      </c>
      <c r="BD2" s="180">
        <v>50354</v>
      </c>
      <c r="BE2" s="180">
        <v>50355</v>
      </c>
      <c r="BF2" s="180">
        <v>50356</v>
      </c>
      <c r="BG2" s="180">
        <v>50357</v>
      </c>
      <c r="BH2" s="180">
        <v>50482</v>
      </c>
      <c r="BI2" s="180">
        <v>50358</v>
      </c>
      <c r="BJ2" s="180">
        <v>50359</v>
      </c>
      <c r="BK2" s="180">
        <v>50360</v>
      </c>
      <c r="BL2" s="180">
        <v>50361</v>
      </c>
      <c r="BM2" s="180">
        <v>50362</v>
      </c>
      <c r="BN2" s="180">
        <v>50363</v>
      </c>
      <c r="BO2" s="180">
        <v>50364</v>
      </c>
      <c r="BP2" s="180">
        <v>50365</v>
      </c>
      <c r="BQ2" s="180">
        <v>50366</v>
      </c>
      <c r="BR2" s="180">
        <v>50367</v>
      </c>
      <c r="BS2" s="180">
        <v>50368</v>
      </c>
      <c r="BT2" s="180">
        <v>50369</v>
      </c>
      <c r="BU2" s="180">
        <v>50370</v>
      </c>
      <c r="BV2" s="180">
        <v>50371</v>
      </c>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148353</v>
      </c>
      <c r="E3" s="180">
        <v>19972653</v>
      </c>
      <c r="F3" s="180"/>
      <c r="G3" s="180">
        <v>71422</v>
      </c>
      <c r="H3" s="180">
        <v>25645</v>
      </c>
      <c r="I3" s="180">
        <v>0</v>
      </c>
      <c r="J3" s="180">
        <v>509</v>
      </c>
      <c r="K3" s="180">
        <v>14627</v>
      </c>
      <c r="L3" s="180">
        <v>322798</v>
      </c>
      <c r="M3" s="180">
        <v>1058558</v>
      </c>
      <c r="N3" s="180">
        <v>5950</v>
      </c>
      <c r="O3" s="180">
        <v>11333</v>
      </c>
      <c r="P3" s="180"/>
      <c r="Q3" s="180">
        <v>5890</v>
      </c>
      <c r="R3" s="180">
        <v>26220</v>
      </c>
      <c r="S3" s="180">
        <v>37462</v>
      </c>
      <c r="T3" s="180">
        <v>341464</v>
      </c>
      <c r="U3" s="180"/>
      <c r="V3" s="180">
        <v>1592</v>
      </c>
      <c r="W3" s="180"/>
      <c r="X3" s="180">
        <v>256041</v>
      </c>
      <c r="Y3" s="180">
        <v>13103</v>
      </c>
      <c r="Z3" s="180">
        <v>4741782</v>
      </c>
      <c r="AA3" s="180">
        <v>219433</v>
      </c>
      <c r="AB3" s="180"/>
      <c r="AC3" s="180">
        <v>15168</v>
      </c>
      <c r="AD3" s="180">
        <v>34949</v>
      </c>
      <c r="AE3" s="180">
        <v>82060</v>
      </c>
      <c r="AF3" s="180">
        <v>20335</v>
      </c>
      <c r="AG3" s="180">
        <v>74800</v>
      </c>
      <c r="AH3" s="180"/>
      <c r="AI3" s="180">
        <v>4759</v>
      </c>
      <c r="AJ3" s="180">
        <v>249793</v>
      </c>
      <c r="AK3" s="180">
        <v>5902</v>
      </c>
      <c r="AL3" s="180">
        <v>105431</v>
      </c>
      <c r="AM3" s="180">
        <v>291440</v>
      </c>
      <c r="AN3" s="180">
        <v>19335</v>
      </c>
      <c r="AO3" s="180">
        <v>3678653</v>
      </c>
      <c r="AP3" s="180">
        <v>39429</v>
      </c>
      <c r="AQ3" s="180">
        <v>340</v>
      </c>
      <c r="AR3" s="180">
        <v>2198</v>
      </c>
      <c r="AS3" s="180">
        <v>1480620</v>
      </c>
      <c r="AT3" s="180">
        <v>2693</v>
      </c>
      <c r="AU3" s="180">
        <v>51455</v>
      </c>
      <c r="AV3" s="180">
        <v>18833</v>
      </c>
      <c r="AW3" s="180">
        <v>39723</v>
      </c>
      <c r="AX3" s="180">
        <v>37268</v>
      </c>
      <c r="AY3" s="180">
        <v>12795</v>
      </c>
      <c r="AZ3" s="180">
        <v>324010</v>
      </c>
      <c r="BA3" s="180">
        <v>67178</v>
      </c>
      <c r="BB3" s="180">
        <v>4007</v>
      </c>
      <c r="BC3" s="180">
        <v>19162</v>
      </c>
      <c r="BD3" s="180">
        <v>436648</v>
      </c>
      <c r="BE3" s="180">
        <v>95845</v>
      </c>
      <c r="BF3" s="180">
        <v>913252</v>
      </c>
      <c r="BG3" s="180"/>
      <c r="BH3" s="180">
        <v>9814</v>
      </c>
      <c r="BI3" s="180">
        <v>6131</v>
      </c>
      <c r="BJ3" s="180">
        <v>473213</v>
      </c>
      <c r="BK3" s="180">
        <v>87763</v>
      </c>
      <c r="BL3" s="180">
        <v>1032755</v>
      </c>
      <c r="BM3" s="180">
        <v>523386</v>
      </c>
      <c r="BN3" s="180">
        <v>357521</v>
      </c>
      <c r="BO3" s="180">
        <v>52314</v>
      </c>
      <c r="BP3" s="180">
        <v>3235</v>
      </c>
      <c r="BQ3" s="180">
        <v>153208</v>
      </c>
      <c r="BR3" s="180"/>
      <c r="BS3" s="180">
        <v>222816</v>
      </c>
      <c r="BT3" s="180">
        <v>34277</v>
      </c>
      <c r="BU3" s="180"/>
      <c r="BV3" s="180">
        <v>130213</v>
      </c>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7162</v>
      </c>
      <c r="E4" s="180">
        <v>492652</v>
      </c>
      <c r="F4" s="180"/>
      <c r="G4" s="180">
        <v>13</v>
      </c>
      <c r="H4" s="180">
        <v>558</v>
      </c>
      <c r="I4" s="180">
        <v>0</v>
      </c>
      <c r="J4" s="180">
        <v>0</v>
      </c>
      <c r="K4" s="180">
        <v>0</v>
      </c>
      <c r="L4" s="180">
        <v>0</v>
      </c>
      <c r="M4" s="180">
        <v>9487</v>
      </c>
      <c r="N4" s="180">
        <v>0</v>
      </c>
      <c r="O4" s="180">
        <v>0</v>
      </c>
      <c r="P4" s="180"/>
      <c r="Q4" s="180">
        <v>0</v>
      </c>
      <c r="R4" s="180">
        <v>0</v>
      </c>
      <c r="S4" s="180">
        <v>0</v>
      </c>
      <c r="T4" s="180">
        <v>35871</v>
      </c>
      <c r="U4" s="180"/>
      <c r="V4" s="180">
        <v>0</v>
      </c>
      <c r="W4" s="180"/>
      <c r="X4" s="180">
        <v>23690</v>
      </c>
      <c r="Y4" s="180">
        <v>0</v>
      </c>
      <c r="Z4" s="180">
        <v>92411</v>
      </c>
      <c r="AA4" s="180">
        <v>0</v>
      </c>
      <c r="AB4" s="180"/>
      <c r="AC4" s="180">
        <v>0</v>
      </c>
      <c r="AD4" s="180">
        <v>33426</v>
      </c>
      <c r="AE4" s="180">
        <v>8940</v>
      </c>
      <c r="AF4" s="180">
        <v>0</v>
      </c>
      <c r="AG4" s="180">
        <v>0</v>
      </c>
      <c r="AH4" s="180"/>
      <c r="AI4" s="180">
        <v>0</v>
      </c>
      <c r="AJ4" s="180">
        <v>0</v>
      </c>
      <c r="AK4" s="180">
        <v>0</v>
      </c>
      <c r="AL4" s="180">
        <v>0</v>
      </c>
      <c r="AM4" s="180">
        <v>176</v>
      </c>
      <c r="AN4" s="180">
        <v>0</v>
      </c>
      <c r="AO4" s="180">
        <v>445299</v>
      </c>
      <c r="AP4" s="180">
        <v>500</v>
      </c>
      <c r="AQ4" s="180">
        <v>0</v>
      </c>
      <c r="AR4" s="180">
        <v>0</v>
      </c>
      <c r="AS4" s="180">
        <v>25505</v>
      </c>
      <c r="AT4" s="180">
        <v>0</v>
      </c>
      <c r="AU4" s="180">
        <v>0</v>
      </c>
      <c r="AV4" s="180">
        <v>0</v>
      </c>
      <c r="AW4" s="180">
        <v>0</v>
      </c>
      <c r="AX4" s="180">
        <v>0</v>
      </c>
      <c r="AY4" s="180">
        <v>0</v>
      </c>
      <c r="AZ4" s="180">
        <v>0</v>
      </c>
      <c r="BA4" s="180">
        <v>3624</v>
      </c>
      <c r="BB4" s="180">
        <v>0</v>
      </c>
      <c r="BC4" s="180">
        <v>0</v>
      </c>
      <c r="BD4" s="180">
        <v>0</v>
      </c>
      <c r="BE4" s="180">
        <v>0</v>
      </c>
      <c r="BF4" s="180">
        <v>0</v>
      </c>
      <c r="BG4" s="180"/>
      <c r="BH4" s="180">
        <v>0</v>
      </c>
      <c r="BI4" s="180">
        <v>0</v>
      </c>
      <c r="BJ4" s="180">
        <v>0</v>
      </c>
      <c r="BK4" s="180">
        <v>0</v>
      </c>
      <c r="BL4" s="180">
        <v>0</v>
      </c>
      <c r="BM4" s="180">
        <v>352062</v>
      </c>
      <c r="BN4" s="180">
        <v>12745</v>
      </c>
      <c r="BO4" s="180">
        <v>0</v>
      </c>
      <c r="BP4" s="180">
        <v>0</v>
      </c>
      <c r="BQ4" s="180">
        <v>0</v>
      </c>
      <c r="BR4" s="180"/>
      <c r="BS4" s="180">
        <v>0</v>
      </c>
      <c r="BT4" s="180">
        <v>0</v>
      </c>
      <c r="BU4" s="180"/>
      <c r="BV4" s="180">
        <v>2609</v>
      </c>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9095877</v>
      </c>
      <c r="F5" s="180"/>
      <c r="G5" s="180">
        <v>0</v>
      </c>
      <c r="H5" s="180">
        <v>0</v>
      </c>
      <c r="I5" s="180">
        <v>0</v>
      </c>
      <c r="J5" s="180">
        <v>0</v>
      </c>
      <c r="K5" s="180">
        <v>0</v>
      </c>
      <c r="L5" s="180">
        <v>0</v>
      </c>
      <c r="M5" s="180">
        <v>2461965</v>
      </c>
      <c r="N5" s="180">
        <v>0</v>
      </c>
      <c r="O5" s="180">
        <v>0</v>
      </c>
      <c r="P5" s="180"/>
      <c r="Q5" s="180">
        <v>0</v>
      </c>
      <c r="R5" s="180">
        <v>0</v>
      </c>
      <c r="S5" s="180">
        <v>0</v>
      </c>
      <c r="T5" s="180">
        <v>0</v>
      </c>
      <c r="U5" s="180"/>
      <c r="V5" s="180">
        <v>0</v>
      </c>
      <c r="W5" s="180"/>
      <c r="X5" s="180">
        <v>0</v>
      </c>
      <c r="Y5" s="180">
        <v>0</v>
      </c>
      <c r="Z5" s="180">
        <v>0</v>
      </c>
      <c r="AA5" s="180">
        <v>0</v>
      </c>
      <c r="AB5" s="180"/>
      <c r="AC5" s="180">
        <v>0</v>
      </c>
      <c r="AD5" s="180">
        <v>0</v>
      </c>
      <c r="AE5" s="180">
        <v>0</v>
      </c>
      <c r="AF5" s="180">
        <v>0</v>
      </c>
      <c r="AG5" s="180">
        <v>0</v>
      </c>
      <c r="AH5" s="180"/>
      <c r="AI5" s="180">
        <v>0</v>
      </c>
      <c r="AJ5" s="180">
        <v>0</v>
      </c>
      <c r="AK5" s="180">
        <v>0</v>
      </c>
      <c r="AL5" s="180">
        <v>0</v>
      </c>
      <c r="AM5" s="180">
        <v>0</v>
      </c>
      <c r="AN5" s="180">
        <v>0</v>
      </c>
      <c r="AO5" s="180">
        <v>0</v>
      </c>
      <c r="AP5" s="180">
        <v>0</v>
      </c>
      <c r="AQ5" s="180">
        <v>0</v>
      </c>
      <c r="AR5" s="180">
        <v>0</v>
      </c>
      <c r="AS5" s="180">
        <v>1224040</v>
      </c>
      <c r="AT5" s="180">
        <v>0</v>
      </c>
      <c r="AU5" s="180">
        <v>0</v>
      </c>
      <c r="AV5" s="180">
        <v>0</v>
      </c>
      <c r="AW5" s="180">
        <v>0</v>
      </c>
      <c r="AX5" s="180">
        <v>0</v>
      </c>
      <c r="AY5" s="180">
        <v>0</v>
      </c>
      <c r="AZ5" s="180">
        <v>0</v>
      </c>
      <c r="BA5" s="180">
        <v>0</v>
      </c>
      <c r="BB5" s="180">
        <v>0</v>
      </c>
      <c r="BC5" s="180">
        <v>0</v>
      </c>
      <c r="BD5" s="180">
        <v>0</v>
      </c>
      <c r="BE5" s="180">
        <v>0</v>
      </c>
      <c r="BF5" s="180">
        <v>0</v>
      </c>
      <c r="BG5" s="180"/>
      <c r="BH5" s="180">
        <v>0</v>
      </c>
      <c r="BI5" s="180">
        <v>0</v>
      </c>
      <c r="BJ5" s="180">
        <v>750467</v>
      </c>
      <c r="BK5" s="180">
        <v>0</v>
      </c>
      <c r="BL5" s="180">
        <v>0</v>
      </c>
      <c r="BM5" s="180">
        <v>247520</v>
      </c>
      <c r="BN5" s="180">
        <v>123121</v>
      </c>
      <c r="BO5" s="180">
        <v>0</v>
      </c>
      <c r="BP5" s="180">
        <v>0</v>
      </c>
      <c r="BQ5" s="180">
        <v>0</v>
      </c>
      <c r="BR5" s="180"/>
      <c r="BS5" s="180">
        <v>0</v>
      </c>
      <c r="BT5" s="180">
        <v>0</v>
      </c>
      <c r="BU5" s="180"/>
      <c r="BV5" s="180">
        <v>0</v>
      </c>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0</v>
      </c>
      <c r="E6" s="180">
        <v>13703879</v>
      </c>
      <c r="F6" s="180"/>
      <c r="G6" s="180">
        <v>0</v>
      </c>
      <c r="H6" s="180">
        <v>0</v>
      </c>
      <c r="I6" s="180">
        <v>0</v>
      </c>
      <c r="J6" s="180">
        <v>0</v>
      </c>
      <c r="K6" s="180">
        <v>9898</v>
      </c>
      <c r="L6" s="180">
        <v>0</v>
      </c>
      <c r="M6" s="180">
        <v>154099</v>
      </c>
      <c r="N6" s="180">
        <v>0</v>
      </c>
      <c r="O6" s="180">
        <v>0</v>
      </c>
      <c r="P6" s="180"/>
      <c r="Q6" s="180">
        <v>0</v>
      </c>
      <c r="R6" s="180">
        <v>0</v>
      </c>
      <c r="S6" s="180">
        <v>0</v>
      </c>
      <c r="T6" s="180">
        <v>87800</v>
      </c>
      <c r="U6" s="180"/>
      <c r="V6" s="180">
        <v>0</v>
      </c>
      <c r="W6" s="180"/>
      <c r="X6" s="180">
        <v>15119</v>
      </c>
      <c r="Y6" s="180">
        <v>0</v>
      </c>
      <c r="Z6" s="180">
        <v>17071142</v>
      </c>
      <c r="AA6" s="180">
        <v>0</v>
      </c>
      <c r="AB6" s="180"/>
      <c r="AC6" s="180">
        <v>0</v>
      </c>
      <c r="AD6" s="180">
        <v>0</v>
      </c>
      <c r="AE6" s="180">
        <v>0</v>
      </c>
      <c r="AF6" s="180">
        <v>3000</v>
      </c>
      <c r="AG6" s="180">
        <v>0</v>
      </c>
      <c r="AH6" s="180"/>
      <c r="AI6" s="180">
        <v>0</v>
      </c>
      <c r="AJ6" s="180">
        <v>0</v>
      </c>
      <c r="AK6" s="180">
        <v>0</v>
      </c>
      <c r="AL6" s="180">
        <v>0</v>
      </c>
      <c r="AM6" s="180">
        <v>0</v>
      </c>
      <c r="AN6" s="180">
        <v>0</v>
      </c>
      <c r="AO6" s="180">
        <v>688148</v>
      </c>
      <c r="AP6" s="180">
        <v>0</v>
      </c>
      <c r="AQ6" s="180">
        <v>0</v>
      </c>
      <c r="AR6" s="180">
        <v>0</v>
      </c>
      <c r="AS6" s="180">
        <v>264979</v>
      </c>
      <c r="AT6" s="180">
        <v>0</v>
      </c>
      <c r="AU6" s="180">
        <v>0</v>
      </c>
      <c r="AV6" s="180">
        <v>0</v>
      </c>
      <c r="AW6" s="180">
        <v>0</v>
      </c>
      <c r="AX6" s="180">
        <v>0</v>
      </c>
      <c r="AY6" s="180">
        <v>2432</v>
      </c>
      <c r="AZ6" s="180">
        <v>97902</v>
      </c>
      <c r="BA6" s="180">
        <v>0</v>
      </c>
      <c r="BB6" s="180">
        <v>0</v>
      </c>
      <c r="BC6" s="180">
        <v>0</v>
      </c>
      <c r="BD6" s="180">
        <v>12465</v>
      </c>
      <c r="BE6" s="180">
        <v>0</v>
      </c>
      <c r="BF6" s="180">
        <v>574074</v>
      </c>
      <c r="BG6" s="180"/>
      <c r="BH6" s="180">
        <v>0</v>
      </c>
      <c r="BI6" s="180">
        <v>0</v>
      </c>
      <c r="BJ6" s="180">
        <v>21043</v>
      </c>
      <c r="BK6" s="180">
        <v>0</v>
      </c>
      <c r="BL6" s="180">
        <v>159750</v>
      </c>
      <c r="BM6" s="180">
        <v>6115</v>
      </c>
      <c r="BN6" s="180">
        <v>0</v>
      </c>
      <c r="BO6" s="180">
        <v>0</v>
      </c>
      <c r="BP6" s="180">
        <v>0</v>
      </c>
      <c r="BQ6" s="180">
        <v>0</v>
      </c>
      <c r="BR6" s="180"/>
      <c r="BS6" s="180">
        <v>87491</v>
      </c>
      <c r="BT6" s="180">
        <v>0</v>
      </c>
      <c r="BU6" s="180"/>
      <c r="BV6" s="180">
        <v>40418</v>
      </c>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9348820</v>
      </c>
      <c r="E7" s="180">
        <v>405156657</v>
      </c>
      <c r="F7" s="180"/>
      <c r="G7" s="180">
        <v>6425437</v>
      </c>
      <c r="H7" s="180">
        <v>1328843</v>
      </c>
      <c r="I7" s="180">
        <v>72898</v>
      </c>
      <c r="J7" s="180">
        <v>1499077</v>
      </c>
      <c r="K7" s="180">
        <v>7806683</v>
      </c>
      <c r="L7" s="180">
        <v>2162053</v>
      </c>
      <c r="M7" s="180">
        <v>13331338</v>
      </c>
      <c r="N7" s="180">
        <v>823264</v>
      </c>
      <c r="O7" s="180">
        <v>1056829</v>
      </c>
      <c r="P7" s="180"/>
      <c r="Q7" s="180">
        <v>736646</v>
      </c>
      <c r="R7" s="180">
        <v>1146152</v>
      </c>
      <c r="S7" s="180">
        <v>1306128</v>
      </c>
      <c r="T7" s="180">
        <v>5535399</v>
      </c>
      <c r="U7" s="180"/>
      <c r="V7" s="180">
        <v>1164363</v>
      </c>
      <c r="W7" s="180"/>
      <c r="X7" s="180">
        <v>5766237</v>
      </c>
      <c r="Y7" s="180">
        <v>1890357</v>
      </c>
      <c r="Z7" s="180">
        <v>53330851</v>
      </c>
      <c r="AA7" s="180">
        <v>10188368</v>
      </c>
      <c r="AB7" s="180"/>
      <c r="AC7" s="180">
        <v>454823</v>
      </c>
      <c r="AD7" s="180">
        <v>1083320</v>
      </c>
      <c r="AE7" s="180">
        <v>2335837</v>
      </c>
      <c r="AF7" s="180">
        <v>470177</v>
      </c>
      <c r="AG7" s="180">
        <v>481587</v>
      </c>
      <c r="AH7" s="180"/>
      <c r="AI7" s="180">
        <v>295973</v>
      </c>
      <c r="AJ7" s="180">
        <v>3595610</v>
      </c>
      <c r="AK7" s="180">
        <v>645013</v>
      </c>
      <c r="AL7" s="180">
        <v>991239</v>
      </c>
      <c r="AM7" s="180">
        <v>2461800</v>
      </c>
      <c r="AN7" s="180">
        <v>686333</v>
      </c>
      <c r="AO7" s="180">
        <v>22085740</v>
      </c>
      <c r="AP7" s="180">
        <v>1329418</v>
      </c>
      <c r="AQ7" s="180">
        <v>665264</v>
      </c>
      <c r="AR7" s="180">
        <v>711010</v>
      </c>
      <c r="AS7" s="180">
        <v>24179172</v>
      </c>
      <c r="AT7" s="180">
        <v>482502</v>
      </c>
      <c r="AU7" s="180">
        <v>6927778</v>
      </c>
      <c r="AV7" s="180">
        <v>720705</v>
      </c>
      <c r="AW7" s="180">
        <v>454801</v>
      </c>
      <c r="AX7" s="180">
        <v>254602</v>
      </c>
      <c r="AY7" s="180">
        <v>562909</v>
      </c>
      <c r="AZ7" s="180">
        <v>4852077</v>
      </c>
      <c r="BA7" s="180">
        <v>1286661</v>
      </c>
      <c r="BB7" s="180">
        <v>236387</v>
      </c>
      <c r="BC7" s="180">
        <v>1397464</v>
      </c>
      <c r="BD7" s="180">
        <v>7759951</v>
      </c>
      <c r="BE7" s="180">
        <v>1457261</v>
      </c>
      <c r="BF7" s="180">
        <v>12202765</v>
      </c>
      <c r="BG7" s="180"/>
      <c r="BH7" s="180">
        <v>286415</v>
      </c>
      <c r="BI7" s="180">
        <v>533525</v>
      </c>
      <c r="BJ7" s="180">
        <v>15814504</v>
      </c>
      <c r="BK7" s="180">
        <v>1517141</v>
      </c>
      <c r="BL7" s="180">
        <v>13460136</v>
      </c>
      <c r="BM7" s="180">
        <v>8265413</v>
      </c>
      <c r="BN7" s="180">
        <v>4955965</v>
      </c>
      <c r="BO7" s="180">
        <v>2677594</v>
      </c>
      <c r="BP7" s="180">
        <v>46726</v>
      </c>
      <c r="BQ7" s="180">
        <v>2578945</v>
      </c>
      <c r="BR7" s="180"/>
      <c r="BS7" s="180">
        <v>3002036</v>
      </c>
      <c r="BT7" s="180">
        <v>1608327</v>
      </c>
      <c r="BU7" s="180"/>
      <c r="BV7" s="180">
        <v>3502713</v>
      </c>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670823</v>
      </c>
      <c r="E8" s="180">
        <v>0</v>
      </c>
      <c r="F8" s="180"/>
      <c r="G8" s="180">
        <v>774552</v>
      </c>
      <c r="H8" s="180">
        <v>409114</v>
      </c>
      <c r="I8" s="180">
        <v>1040</v>
      </c>
      <c r="J8" s="180">
        <v>33009</v>
      </c>
      <c r="K8" s="180">
        <v>0</v>
      </c>
      <c r="L8" s="180">
        <v>12755</v>
      </c>
      <c r="M8" s="180">
        <v>0</v>
      </c>
      <c r="N8" s="180">
        <v>64781</v>
      </c>
      <c r="O8" s="180">
        <v>32647</v>
      </c>
      <c r="P8" s="180"/>
      <c r="Q8" s="180">
        <v>116463</v>
      </c>
      <c r="R8" s="180">
        <v>24197</v>
      </c>
      <c r="S8" s="180">
        <v>0</v>
      </c>
      <c r="T8" s="180">
        <v>0</v>
      </c>
      <c r="U8" s="180"/>
      <c r="V8" s="180">
        <v>579</v>
      </c>
      <c r="W8" s="180"/>
      <c r="X8" s="180">
        <v>303294</v>
      </c>
      <c r="Y8" s="180">
        <v>129952</v>
      </c>
      <c r="Z8" s="180">
        <v>1404487</v>
      </c>
      <c r="AA8" s="180">
        <v>712122</v>
      </c>
      <c r="AB8" s="180"/>
      <c r="AC8" s="180">
        <v>38861</v>
      </c>
      <c r="AD8" s="180">
        <v>0</v>
      </c>
      <c r="AE8" s="180">
        <v>0</v>
      </c>
      <c r="AF8" s="180">
        <v>47048</v>
      </c>
      <c r="AG8" s="180">
        <v>0</v>
      </c>
      <c r="AH8" s="180"/>
      <c r="AI8" s="180">
        <v>0</v>
      </c>
      <c r="AJ8" s="180">
        <v>181726</v>
      </c>
      <c r="AK8" s="180">
        <v>17290</v>
      </c>
      <c r="AL8" s="180">
        <v>0</v>
      </c>
      <c r="AM8" s="180">
        <v>195791</v>
      </c>
      <c r="AN8" s="180">
        <v>73179</v>
      </c>
      <c r="AO8" s="180">
        <v>0</v>
      </c>
      <c r="AP8" s="180">
        <v>0</v>
      </c>
      <c r="AQ8" s="180">
        <v>19075</v>
      </c>
      <c r="AR8" s="180">
        <v>68598</v>
      </c>
      <c r="AS8" s="180">
        <v>193574</v>
      </c>
      <c r="AT8" s="180">
        <v>61966</v>
      </c>
      <c r="AU8" s="180">
        <v>462265</v>
      </c>
      <c r="AV8" s="180">
        <v>181120</v>
      </c>
      <c r="AW8" s="180">
        <v>56242</v>
      </c>
      <c r="AX8" s="180">
        <v>19119</v>
      </c>
      <c r="AY8" s="180">
        <v>109700</v>
      </c>
      <c r="AZ8" s="180">
        <v>253559</v>
      </c>
      <c r="BA8" s="180">
        <v>0</v>
      </c>
      <c r="BB8" s="180">
        <v>37554</v>
      </c>
      <c r="BC8" s="180">
        <v>40286</v>
      </c>
      <c r="BD8" s="180">
        <v>0</v>
      </c>
      <c r="BE8" s="180">
        <v>46013</v>
      </c>
      <c r="BF8" s="180">
        <v>321226</v>
      </c>
      <c r="BG8" s="180"/>
      <c r="BH8" s="180">
        <v>177</v>
      </c>
      <c r="BI8" s="180">
        <v>43953</v>
      </c>
      <c r="BJ8" s="180">
        <v>493273</v>
      </c>
      <c r="BK8" s="180">
        <v>86774</v>
      </c>
      <c r="BL8" s="180">
        <v>0</v>
      </c>
      <c r="BM8" s="180">
        <v>0</v>
      </c>
      <c r="BN8" s="180">
        <v>77419</v>
      </c>
      <c r="BO8" s="180">
        <v>112497</v>
      </c>
      <c r="BP8" s="180">
        <v>2605</v>
      </c>
      <c r="BQ8" s="180">
        <v>295916</v>
      </c>
      <c r="BR8" s="180"/>
      <c r="BS8" s="180">
        <v>0</v>
      </c>
      <c r="BT8" s="180">
        <v>131659</v>
      </c>
      <c r="BU8" s="180"/>
      <c r="BV8" s="180">
        <v>0</v>
      </c>
      <c r="BW8" s="180"/>
      <c r="BX8" s="180"/>
      <c r="BY8" s="180"/>
      <c r="BZ8" s="180"/>
      <c r="CA8" s="180"/>
      <c r="CB8" s="180"/>
      <c r="CC8" s="180"/>
      <c r="CD8" s="180"/>
      <c r="CE8" s="180"/>
      <c r="CF8" s="180"/>
      <c r="CG8" s="180"/>
      <c r="CH8" s="180"/>
      <c r="CI8" s="180"/>
      <c r="CJ8" s="180"/>
      <c r="CK8" s="180"/>
      <c r="CL8" s="180"/>
      <c r="CM8" s="180"/>
      <c r="CN8" s="180"/>
      <c r="CO8" s="180"/>
      <c r="CP8" s="180"/>
      <c r="CQ8" s="180"/>
      <c r="CR8" s="180"/>
      <c r="CS8" s="180"/>
      <c r="CT8" s="180"/>
      <c r="CU8" s="180"/>
    </row>
    <row r="9" spans="1:99" x14ac:dyDescent="0.3">
      <c r="A9" s="155">
        <v>13</v>
      </c>
      <c r="B9" s="180" t="s">
        <v>1029</v>
      </c>
      <c r="C9" s="180"/>
      <c r="D9" s="180">
        <v>0</v>
      </c>
      <c r="E9" s="180">
        <v>0</v>
      </c>
      <c r="F9" s="180"/>
      <c r="G9" s="180">
        <v>0</v>
      </c>
      <c r="H9" s="180">
        <v>0</v>
      </c>
      <c r="I9" s="180">
        <v>0</v>
      </c>
      <c r="J9" s="180">
        <v>0</v>
      </c>
      <c r="K9" s="180">
        <v>0</v>
      </c>
      <c r="L9" s="180">
        <v>0</v>
      </c>
      <c r="M9" s="180">
        <v>0</v>
      </c>
      <c r="N9" s="180">
        <v>0</v>
      </c>
      <c r="O9" s="180">
        <v>0</v>
      </c>
      <c r="P9" s="180"/>
      <c r="Q9" s="180">
        <v>0</v>
      </c>
      <c r="R9" s="180">
        <v>0</v>
      </c>
      <c r="S9" s="180">
        <v>0</v>
      </c>
      <c r="T9" s="180">
        <v>0</v>
      </c>
      <c r="U9" s="180"/>
      <c r="V9" s="180">
        <v>0</v>
      </c>
      <c r="W9" s="180"/>
      <c r="X9" s="180">
        <v>0</v>
      </c>
      <c r="Y9" s="180">
        <v>0</v>
      </c>
      <c r="Z9" s="180">
        <v>0</v>
      </c>
      <c r="AA9" s="180">
        <v>0</v>
      </c>
      <c r="AB9" s="180"/>
      <c r="AC9" s="180">
        <v>0</v>
      </c>
      <c r="AD9" s="180">
        <v>0</v>
      </c>
      <c r="AE9" s="180">
        <v>0</v>
      </c>
      <c r="AF9" s="180">
        <v>0</v>
      </c>
      <c r="AG9" s="180">
        <v>0</v>
      </c>
      <c r="AH9" s="180"/>
      <c r="AI9" s="180">
        <v>0</v>
      </c>
      <c r="AJ9" s="180">
        <v>0</v>
      </c>
      <c r="AK9" s="180">
        <v>0</v>
      </c>
      <c r="AL9" s="180">
        <v>0</v>
      </c>
      <c r="AM9" s="180">
        <v>0</v>
      </c>
      <c r="AN9" s="180">
        <v>0</v>
      </c>
      <c r="AO9" s="180">
        <v>0</v>
      </c>
      <c r="AP9" s="180">
        <v>0</v>
      </c>
      <c r="AQ9" s="180">
        <v>0</v>
      </c>
      <c r="AR9" s="180">
        <v>0</v>
      </c>
      <c r="AS9" s="180">
        <v>0</v>
      </c>
      <c r="AT9" s="180">
        <v>0</v>
      </c>
      <c r="AU9" s="180">
        <v>0</v>
      </c>
      <c r="AV9" s="180">
        <v>0</v>
      </c>
      <c r="AW9" s="180">
        <v>0</v>
      </c>
      <c r="AX9" s="180">
        <v>0</v>
      </c>
      <c r="AY9" s="180">
        <v>0</v>
      </c>
      <c r="AZ9" s="180">
        <v>0</v>
      </c>
      <c r="BA9" s="180">
        <v>0</v>
      </c>
      <c r="BB9" s="180">
        <v>0</v>
      </c>
      <c r="BC9" s="180">
        <v>0</v>
      </c>
      <c r="BD9" s="180">
        <v>0</v>
      </c>
      <c r="BE9" s="180">
        <v>0</v>
      </c>
      <c r="BF9" s="180">
        <v>0</v>
      </c>
      <c r="BG9" s="180"/>
      <c r="BH9" s="180">
        <v>0</v>
      </c>
      <c r="BI9" s="180">
        <v>0</v>
      </c>
      <c r="BJ9" s="180">
        <v>0</v>
      </c>
      <c r="BK9" s="180">
        <v>0</v>
      </c>
      <c r="BL9" s="180">
        <v>0</v>
      </c>
      <c r="BM9" s="180">
        <v>0</v>
      </c>
      <c r="BN9" s="180">
        <v>0</v>
      </c>
      <c r="BO9" s="180">
        <v>0</v>
      </c>
      <c r="BP9" s="180">
        <v>0</v>
      </c>
      <c r="BQ9" s="180">
        <v>0</v>
      </c>
      <c r="BR9" s="180"/>
      <c r="BS9" s="180">
        <v>0</v>
      </c>
      <c r="BT9" s="180">
        <v>0</v>
      </c>
      <c r="BU9" s="180"/>
      <c r="BV9" s="180">
        <v>0</v>
      </c>
      <c r="BW9" s="180"/>
      <c r="BX9" s="180"/>
      <c r="BY9" s="180"/>
      <c r="BZ9" s="180"/>
      <c r="CA9" s="180"/>
      <c r="CB9" s="180"/>
      <c r="CC9" s="180"/>
      <c r="CD9" s="180"/>
      <c r="CE9" s="180"/>
      <c r="CF9" s="180"/>
      <c r="CG9" s="180"/>
      <c r="CH9" s="180"/>
      <c r="CI9" s="180"/>
      <c r="CJ9" s="180"/>
      <c r="CK9" s="180"/>
      <c r="CL9" s="180"/>
      <c r="CM9" s="180"/>
      <c r="CN9" s="180"/>
      <c r="CO9" s="180"/>
      <c r="CP9" s="180"/>
      <c r="CQ9" s="180"/>
      <c r="CR9" s="180"/>
      <c r="CS9" s="180"/>
      <c r="CT9" s="180"/>
      <c r="CU9" s="180"/>
    </row>
    <row r="10" spans="1:99" x14ac:dyDescent="0.3">
      <c r="A10" s="155">
        <v>14</v>
      </c>
      <c r="B10" s="180" t="s">
        <v>1030</v>
      </c>
      <c r="C10" s="180"/>
      <c r="D10" s="180">
        <v>0</v>
      </c>
      <c r="E10" s="180">
        <v>0</v>
      </c>
      <c r="F10" s="180"/>
      <c r="G10" s="180">
        <v>0</v>
      </c>
      <c r="H10" s="180">
        <v>0</v>
      </c>
      <c r="I10" s="180">
        <v>0</v>
      </c>
      <c r="J10" s="180">
        <v>0</v>
      </c>
      <c r="K10" s="180">
        <v>0</v>
      </c>
      <c r="L10" s="180">
        <v>0</v>
      </c>
      <c r="M10" s="180">
        <v>0</v>
      </c>
      <c r="N10" s="180">
        <v>0</v>
      </c>
      <c r="O10" s="180">
        <v>0</v>
      </c>
      <c r="P10" s="180"/>
      <c r="Q10" s="180">
        <v>0</v>
      </c>
      <c r="R10" s="180">
        <v>0</v>
      </c>
      <c r="S10" s="180">
        <v>0</v>
      </c>
      <c r="T10" s="180">
        <v>0</v>
      </c>
      <c r="U10" s="180"/>
      <c r="V10" s="180">
        <v>0</v>
      </c>
      <c r="W10" s="180"/>
      <c r="X10" s="180">
        <v>0</v>
      </c>
      <c r="Y10" s="180">
        <v>0</v>
      </c>
      <c r="Z10" s="180">
        <v>0</v>
      </c>
      <c r="AA10" s="180">
        <v>0</v>
      </c>
      <c r="AB10" s="180"/>
      <c r="AC10" s="180">
        <v>0</v>
      </c>
      <c r="AD10" s="180">
        <v>0</v>
      </c>
      <c r="AE10" s="180">
        <v>0</v>
      </c>
      <c r="AF10" s="180">
        <v>0</v>
      </c>
      <c r="AG10" s="180">
        <v>0</v>
      </c>
      <c r="AH10" s="180"/>
      <c r="AI10" s="180">
        <v>0</v>
      </c>
      <c r="AJ10" s="180">
        <v>0</v>
      </c>
      <c r="AK10" s="180">
        <v>0</v>
      </c>
      <c r="AL10" s="180">
        <v>0</v>
      </c>
      <c r="AM10" s="180">
        <v>0</v>
      </c>
      <c r="AN10" s="180">
        <v>0</v>
      </c>
      <c r="AO10" s="180">
        <v>0</v>
      </c>
      <c r="AP10" s="180">
        <v>0</v>
      </c>
      <c r="AQ10" s="180">
        <v>0</v>
      </c>
      <c r="AR10" s="180">
        <v>0</v>
      </c>
      <c r="AS10" s="180">
        <v>0</v>
      </c>
      <c r="AT10" s="180">
        <v>0</v>
      </c>
      <c r="AU10" s="180">
        <v>0</v>
      </c>
      <c r="AV10" s="180">
        <v>0</v>
      </c>
      <c r="AW10" s="180">
        <v>0</v>
      </c>
      <c r="AX10" s="180">
        <v>0</v>
      </c>
      <c r="AY10" s="180">
        <v>0</v>
      </c>
      <c r="AZ10" s="180">
        <v>0</v>
      </c>
      <c r="BA10" s="180">
        <v>0</v>
      </c>
      <c r="BB10" s="180">
        <v>0</v>
      </c>
      <c r="BC10" s="180">
        <v>0</v>
      </c>
      <c r="BD10" s="180">
        <v>0</v>
      </c>
      <c r="BE10" s="180">
        <v>0</v>
      </c>
      <c r="BF10" s="180">
        <v>0</v>
      </c>
      <c r="BG10" s="180"/>
      <c r="BH10" s="180">
        <v>0</v>
      </c>
      <c r="BI10" s="180">
        <v>0</v>
      </c>
      <c r="BJ10" s="180">
        <v>0</v>
      </c>
      <c r="BK10" s="180">
        <v>0</v>
      </c>
      <c r="BL10" s="180">
        <v>0</v>
      </c>
      <c r="BM10" s="180">
        <v>0</v>
      </c>
      <c r="BN10" s="180">
        <v>0</v>
      </c>
      <c r="BO10" s="180">
        <v>0</v>
      </c>
      <c r="BP10" s="180">
        <v>0</v>
      </c>
      <c r="BQ10" s="180">
        <v>0</v>
      </c>
      <c r="BR10" s="180"/>
      <c r="BS10" s="180">
        <v>0</v>
      </c>
      <c r="BT10" s="180">
        <v>0</v>
      </c>
      <c r="BU10" s="180"/>
      <c r="BV10" s="180">
        <v>0</v>
      </c>
      <c r="BW10" s="180"/>
      <c r="BX10" s="180"/>
      <c r="BY10" s="180"/>
      <c r="BZ10" s="180"/>
      <c r="CA10" s="180"/>
      <c r="CB10" s="180"/>
      <c r="CC10" s="180"/>
      <c r="CD10" s="180"/>
      <c r="CE10" s="180"/>
      <c r="CF10" s="180"/>
      <c r="CG10" s="180"/>
      <c r="CH10" s="180"/>
      <c r="CI10" s="180"/>
      <c r="CJ10" s="180"/>
      <c r="CK10" s="180"/>
      <c r="CL10" s="180"/>
      <c r="CM10" s="180"/>
      <c r="CN10" s="180"/>
      <c r="CO10" s="180"/>
      <c r="CP10" s="180"/>
      <c r="CQ10" s="180"/>
      <c r="CR10" s="180"/>
      <c r="CS10" s="180"/>
      <c r="CT10" s="180"/>
      <c r="CU10" s="180"/>
    </row>
    <row r="11" spans="1:99" x14ac:dyDescent="0.3">
      <c r="A11" s="155">
        <v>16</v>
      </c>
      <c r="B11" s="180" t="s">
        <v>197</v>
      </c>
      <c r="C11" s="180"/>
      <c r="D11" s="180">
        <v>5563102</v>
      </c>
      <c r="E11" s="180">
        <v>512037674</v>
      </c>
      <c r="F11" s="180"/>
      <c r="G11" s="180">
        <v>6399177</v>
      </c>
      <c r="H11" s="180">
        <v>2297162</v>
      </c>
      <c r="I11" s="180">
        <v>38177</v>
      </c>
      <c r="J11" s="180">
        <v>397716</v>
      </c>
      <c r="K11" s="180">
        <v>1263723</v>
      </c>
      <c r="L11" s="180">
        <v>3617791</v>
      </c>
      <c r="M11" s="180">
        <v>17592945</v>
      </c>
      <c r="N11" s="180">
        <v>160438</v>
      </c>
      <c r="O11" s="180">
        <v>744002</v>
      </c>
      <c r="P11" s="180"/>
      <c r="Q11" s="180">
        <v>487045</v>
      </c>
      <c r="R11" s="180">
        <v>1644913</v>
      </c>
      <c r="S11" s="180">
        <v>1664304</v>
      </c>
      <c r="T11" s="180">
        <v>16077947</v>
      </c>
      <c r="U11" s="180"/>
      <c r="V11" s="180">
        <v>600356</v>
      </c>
      <c r="W11" s="180"/>
      <c r="X11" s="180">
        <v>9158250</v>
      </c>
      <c r="Y11" s="180">
        <v>1874613</v>
      </c>
      <c r="Z11" s="180">
        <v>65863127</v>
      </c>
      <c r="AA11" s="180">
        <v>10120442</v>
      </c>
      <c r="AB11" s="180"/>
      <c r="AC11" s="180">
        <v>430396</v>
      </c>
      <c r="AD11" s="180">
        <v>1318283</v>
      </c>
      <c r="AE11" s="180">
        <v>1583659</v>
      </c>
      <c r="AF11" s="180">
        <v>395925</v>
      </c>
      <c r="AG11" s="180">
        <v>1140352</v>
      </c>
      <c r="AH11" s="180"/>
      <c r="AI11" s="180">
        <v>128838</v>
      </c>
      <c r="AJ11" s="180">
        <v>3075900</v>
      </c>
      <c r="AK11" s="180">
        <v>212374</v>
      </c>
      <c r="AL11" s="180">
        <v>863861</v>
      </c>
      <c r="AM11" s="180">
        <v>5021750</v>
      </c>
      <c r="AN11" s="180">
        <v>371543</v>
      </c>
      <c r="AO11" s="180">
        <v>44798648</v>
      </c>
      <c r="AP11" s="180">
        <v>1416818</v>
      </c>
      <c r="AQ11" s="180">
        <v>187346</v>
      </c>
      <c r="AR11" s="180">
        <v>277826</v>
      </c>
      <c r="AS11" s="180">
        <v>35374768</v>
      </c>
      <c r="AT11" s="180">
        <v>311755</v>
      </c>
      <c r="AU11" s="180">
        <v>2587322</v>
      </c>
      <c r="AV11" s="180">
        <v>1897353</v>
      </c>
      <c r="AW11" s="180">
        <v>392443</v>
      </c>
      <c r="AX11" s="180">
        <v>331526</v>
      </c>
      <c r="AY11" s="180">
        <v>263377</v>
      </c>
      <c r="AZ11" s="180">
        <v>7037066</v>
      </c>
      <c r="BA11" s="180">
        <v>2282617</v>
      </c>
      <c r="BB11" s="180">
        <v>52127</v>
      </c>
      <c r="BC11" s="180">
        <v>415611</v>
      </c>
      <c r="BD11" s="180">
        <v>6170402</v>
      </c>
      <c r="BE11" s="180">
        <v>1367079</v>
      </c>
      <c r="BF11" s="180">
        <v>25366228</v>
      </c>
      <c r="BG11" s="180"/>
      <c r="BH11" s="180">
        <v>321125</v>
      </c>
      <c r="BI11" s="180">
        <v>238172</v>
      </c>
      <c r="BJ11" s="180">
        <v>14912836</v>
      </c>
      <c r="BK11" s="180">
        <v>1541259</v>
      </c>
      <c r="BL11" s="180">
        <v>21437489</v>
      </c>
      <c r="BM11" s="180">
        <v>7478661</v>
      </c>
      <c r="BN11" s="180">
        <v>9445325</v>
      </c>
      <c r="BO11" s="180">
        <v>1999871</v>
      </c>
      <c r="BP11" s="180">
        <v>43658</v>
      </c>
      <c r="BQ11" s="180">
        <v>3474634</v>
      </c>
      <c r="BR11" s="180"/>
      <c r="BS11" s="180">
        <v>3273127</v>
      </c>
      <c r="BT11" s="180">
        <v>1349262</v>
      </c>
      <c r="BU11" s="180"/>
      <c r="BV11" s="180">
        <v>2839096</v>
      </c>
      <c r="BW11" s="180"/>
      <c r="BX11" s="180"/>
      <c r="BY11" s="180"/>
      <c r="BZ11" s="180"/>
      <c r="CA11" s="180"/>
      <c r="CB11" s="180"/>
      <c r="CC11" s="180"/>
      <c r="CD11" s="180"/>
      <c r="CE11" s="180"/>
      <c r="CF11" s="180"/>
      <c r="CG11" s="180"/>
      <c r="CH11" s="180"/>
      <c r="CI11" s="180"/>
      <c r="CJ11" s="180"/>
      <c r="CK11" s="180"/>
      <c r="CL11" s="180"/>
      <c r="CM11" s="180"/>
      <c r="CN11" s="180"/>
      <c r="CO11" s="180"/>
      <c r="CP11" s="180"/>
      <c r="CQ11" s="180"/>
      <c r="CR11" s="180"/>
      <c r="CS11" s="180"/>
      <c r="CT11" s="180"/>
      <c r="CU11" s="180"/>
    </row>
    <row r="12" spans="1:99" x14ac:dyDescent="0.3">
      <c r="A12" s="155">
        <v>17</v>
      </c>
      <c r="B12" s="180" t="s">
        <v>200</v>
      </c>
      <c r="C12" s="180"/>
      <c r="D12" s="180">
        <v>63904</v>
      </c>
      <c r="E12" s="180">
        <v>8862789</v>
      </c>
      <c r="F12" s="180"/>
      <c r="G12" s="180">
        <v>0</v>
      </c>
      <c r="H12" s="180">
        <v>0</v>
      </c>
      <c r="I12" s="180">
        <v>0</v>
      </c>
      <c r="J12" s="180">
        <v>0</v>
      </c>
      <c r="K12" s="180">
        <v>0</v>
      </c>
      <c r="L12" s="180">
        <v>1064628</v>
      </c>
      <c r="M12" s="180">
        <v>0</v>
      </c>
      <c r="N12" s="180">
        <v>0</v>
      </c>
      <c r="O12" s="180">
        <v>0</v>
      </c>
      <c r="P12" s="180"/>
      <c r="Q12" s="180">
        <v>0</v>
      </c>
      <c r="R12" s="180">
        <v>0</v>
      </c>
      <c r="S12" s="180">
        <v>167895</v>
      </c>
      <c r="T12" s="180">
        <v>0</v>
      </c>
      <c r="U12" s="180"/>
      <c r="V12" s="180">
        <v>0</v>
      </c>
      <c r="W12" s="180"/>
      <c r="X12" s="180">
        <v>0</v>
      </c>
      <c r="Y12" s="180">
        <v>0</v>
      </c>
      <c r="Z12" s="180">
        <v>6359586</v>
      </c>
      <c r="AA12" s="180">
        <v>0</v>
      </c>
      <c r="AB12" s="180"/>
      <c r="AC12" s="180">
        <v>0</v>
      </c>
      <c r="AD12" s="180">
        <v>0</v>
      </c>
      <c r="AE12" s="180">
        <v>0</v>
      </c>
      <c r="AF12" s="180">
        <v>0</v>
      </c>
      <c r="AG12" s="180">
        <v>0</v>
      </c>
      <c r="AH12" s="180"/>
      <c r="AI12" s="180">
        <v>0</v>
      </c>
      <c r="AJ12" s="180">
        <v>0</v>
      </c>
      <c r="AK12" s="180">
        <v>0</v>
      </c>
      <c r="AL12" s="180">
        <v>0</v>
      </c>
      <c r="AM12" s="180">
        <v>40000</v>
      </c>
      <c r="AN12" s="180">
        <v>0</v>
      </c>
      <c r="AO12" s="180">
        <v>0</v>
      </c>
      <c r="AP12" s="180">
        <v>0</v>
      </c>
      <c r="AQ12" s="180">
        <v>0</v>
      </c>
      <c r="AR12" s="180">
        <v>0</v>
      </c>
      <c r="AS12" s="180">
        <v>171821</v>
      </c>
      <c r="AT12" s="180">
        <v>0</v>
      </c>
      <c r="AU12" s="180">
        <v>0</v>
      </c>
      <c r="AV12" s="180">
        <v>19357</v>
      </c>
      <c r="AW12" s="180">
        <v>20000</v>
      </c>
      <c r="AX12" s="180">
        <v>0</v>
      </c>
      <c r="AY12" s="180">
        <v>0</v>
      </c>
      <c r="AZ12" s="180">
        <v>175000</v>
      </c>
      <c r="BA12" s="180">
        <v>0</v>
      </c>
      <c r="BB12" s="180">
        <v>0</v>
      </c>
      <c r="BC12" s="180">
        <v>0</v>
      </c>
      <c r="BD12" s="180">
        <v>65506</v>
      </c>
      <c r="BE12" s="180">
        <v>348222</v>
      </c>
      <c r="BF12" s="180">
        <v>3300000</v>
      </c>
      <c r="BG12" s="180"/>
      <c r="BH12" s="180">
        <v>0</v>
      </c>
      <c r="BI12" s="180">
        <v>0</v>
      </c>
      <c r="BJ12" s="180">
        <v>175400</v>
      </c>
      <c r="BK12" s="180">
        <v>0</v>
      </c>
      <c r="BL12" s="180">
        <v>0</v>
      </c>
      <c r="BM12" s="180">
        <v>0</v>
      </c>
      <c r="BN12" s="180">
        <v>0</v>
      </c>
      <c r="BO12" s="180">
        <v>27334</v>
      </c>
      <c r="BP12" s="180">
        <v>0</v>
      </c>
      <c r="BQ12" s="180">
        <v>0</v>
      </c>
      <c r="BR12" s="180"/>
      <c r="BS12" s="180">
        <v>0</v>
      </c>
      <c r="BT12" s="180">
        <v>0</v>
      </c>
      <c r="BU12" s="180"/>
      <c r="BV12" s="180">
        <v>0</v>
      </c>
      <c r="BW12" s="180"/>
      <c r="BX12" s="180"/>
      <c r="BY12" s="180"/>
      <c r="BZ12" s="180"/>
      <c r="CA12" s="180"/>
      <c r="CB12" s="180"/>
      <c r="CC12" s="180"/>
      <c r="CD12" s="180"/>
      <c r="CE12" s="180"/>
      <c r="CF12" s="180"/>
      <c r="CG12" s="180"/>
      <c r="CH12" s="180"/>
      <c r="CI12" s="180"/>
      <c r="CJ12" s="180"/>
      <c r="CK12" s="180"/>
      <c r="CL12" s="180"/>
      <c r="CM12" s="180"/>
      <c r="CN12" s="180"/>
      <c r="CO12" s="180"/>
      <c r="CP12" s="180"/>
      <c r="CQ12" s="180"/>
      <c r="CR12" s="180"/>
      <c r="CS12" s="180"/>
      <c r="CT12" s="180"/>
      <c r="CU12" s="180"/>
    </row>
    <row r="13" spans="1:99" x14ac:dyDescent="0.3">
      <c r="A13" s="155">
        <v>20</v>
      </c>
      <c r="B13" s="180" t="s">
        <v>201</v>
      </c>
      <c r="C13" s="180"/>
      <c r="D13" s="180">
        <v>65995</v>
      </c>
      <c r="E13" s="180">
        <v>47477284</v>
      </c>
      <c r="F13" s="180"/>
      <c r="G13" s="180">
        <v>0</v>
      </c>
      <c r="H13" s="180">
        <v>0</v>
      </c>
      <c r="I13" s="180">
        <v>0</v>
      </c>
      <c r="J13" s="180">
        <v>0</v>
      </c>
      <c r="K13" s="180">
        <v>0</v>
      </c>
      <c r="L13" s="180">
        <v>0</v>
      </c>
      <c r="M13" s="180">
        <v>3000</v>
      </c>
      <c r="N13" s="180">
        <v>0</v>
      </c>
      <c r="O13" s="180">
        <v>100</v>
      </c>
      <c r="P13" s="180"/>
      <c r="Q13" s="180">
        <v>0</v>
      </c>
      <c r="R13" s="180">
        <v>0</v>
      </c>
      <c r="S13" s="180">
        <v>133500</v>
      </c>
      <c r="T13" s="180">
        <v>0</v>
      </c>
      <c r="U13" s="180"/>
      <c r="V13" s="180">
        <v>0</v>
      </c>
      <c r="W13" s="180"/>
      <c r="X13" s="180">
        <v>0</v>
      </c>
      <c r="Y13" s="180">
        <v>562000</v>
      </c>
      <c r="Z13" s="180">
        <v>3799755</v>
      </c>
      <c r="AA13" s="180">
        <v>795000</v>
      </c>
      <c r="AB13" s="180"/>
      <c r="AC13" s="180">
        <v>0</v>
      </c>
      <c r="AD13" s="180">
        <v>0</v>
      </c>
      <c r="AE13" s="180">
        <v>0</v>
      </c>
      <c r="AF13" s="180">
        <v>0</v>
      </c>
      <c r="AG13" s="180">
        <v>0</v>
      </c>
      <c r="AH13" s="180"/>
      <c r="AI13" s="180">
        <v>0</v>
      </c>
      <c r="AJ13" s="180">
        <v>0</v>
      </c>
      <c r="AK13" s="180">
        <v>0</v>
      </c>
      <c r="AL13" s="180">
        <v>0</v>
      </c>
      <c r="AM13" s="180">
        <v>0</v>
      </c>
      <c r="AN13" s="180">
        <v>0</v>
      </c>
      <c r="AO13" s="180">
        <v>3211611</v>
      </c>
      <c r="AP13" s="180">
        <v>13000</v>
      </c>
      <c r="AQ13" s="180">
        <v>0</v>
      </c>
      <c r="AR13" s="180">
        <v>0</v>
      </c>
      <c r="AS13" s="180">
        <v>264190</v>
      </c>
      <c r="AT13" s="180">
        <v>0</v>
      </c>
      <c r="AU13" s="180">
        <v>0</v>
      </c>
      <c r="AV13" s="180">
        <v>0</v>
      </c>
      <c r="AW13" s="180">
        <v>5000</v>
      </c>
      <c r="AX13" s="180">
        <v>0</v>
      </c>
      <c r="AY13" s="180">
        <v>0</v>
      </c>
      <c r="AZ13" s="180">
        <v>0</v>
      </c>
      <c r="BA13" s="180">
        <v>0</v>
      </c>
      <c r="BB13" s="180">
        <v>0</v>
      </c>
      <c r="BC13" s="180">
        <v>0</v>
      </c>
      <c r="BD13" s="180">
        <v>1175000</v>
      </c>
      <c r="BE13" s="180">
        <v>0</v>
      </c>
      <c r="BF13" s="180">
        <v>1090573</v>
      </c>
      <c r="BG13" s="180"/>
      <c r="BH13" s="180">
        <v>0</v>
      </c>
      <c r="BI13" s="180">
        <v>0</v>
      </c>
      <c r="BJ13" s="180">
        <v>834000</v>
      </c>
      <c r="BK13" s="180">
        <v>0</v>
      </c>
      <c r="BL13" s="180">
        <v>885136</v>
      </c>
      <c r="BM13" s="180">
        <v>270000</v>
      </c>
      <c r="BN13" s="180">
        <v>1200000</v>
      </c>
      <c r="BO13" s="180">
        <v>0</v>
      </c>
      <c r="BP13" s="180">
        <v>0</v>
      </c>
      <c r="BQ13" s="180">
        <v>214258</v>
      </c>
      <c r="BR13" s="180"/>
      <c r="BS13" s="180">
        <v>0</v>
      </c>
      <c r="BT13" s="180">
        <v>0</v>
      </c>
      <c r="BU13" s="180"/>
      <c r="BV13" s="180">
        <v>0</v>
      </c>
      <c r="BW13" s="180"/>
      <c r="BX13" s="180"/>
      <c r="BY13" s="180"/>
      <c r="BZ13" s="180"/>
      <c r="CA13" s="180"/>
      <c r="CB13" s="180"/>
      <c r="CC13" s="180"/>
      <c r="CD13" s="180"/>
      <c r="CE13" s="180"/>
      <c r="CF13" s="180"/>
      <c r="CG13" s="180"/>
      <c r="CH13" s="180"/>
      <c r="CI13" s="180"/>
      <c r="CJ13" s="180"/>
      <c r="CK13" s="180"/>
      <c r="CL13" s="180"/>
      <c r="CM13" s="180"/>
      <c r="CN13" s="180"/>
      <c r="CO13" s="180"/>
      <c r="CP13" s="180"/>
      <c r="CQ13" s="180"/>
      <c r="CR13" s="180"/>
      <c r="CS13" s="180"/>
      <c r="CT13" s="180"/>
      <c r="CU13" s="180"/>
    </row>
    <row r="14" spans="1:99" x14ac:dyDescent="0.3">
      <c r="A14" s="155">
        <v>22</v>
      </c>
      <c r="B14" s="180" t="s">
        <v>203</v>
      </c>
      <c r="C14" s="180"/>
      <c r="D14" s="180">
        <v>0</v>
      </c>
      <c r="E14" s="180">
        <v>339548</v>
      </c>
      <c r="F14" s="180"/>
      <c r="G14" s="180">
        <v>0</v>
      </c>
      <c r="H14" s="180">
        <v>0</v>
      </c>
      <c r="I14" s="180">
        <v>0</v>
      </c>
      <c r="J14" s="180">
        <v>0</v>
      </c>
      <c r="K14" s="180">
        <v>0</v>
      </c>
      <c r="L14" s="180">
        <v>0</v>
      </c>
      <c r="M14" s="180">
        <v>0</v>
      </c>
      <c r="N14" s="180">
        <v>0</v>
      </c>
      <c r="O14" s="180">
        <v>0</v>
      </c>
      <c r="P14" s="180"/>
      <c r="Q14" s="180">
        <v>0</v>
      </c>
      <c r="R14" s="180">
        <v>2656</v>
      </c>
      <c r="S14" s="180">
        <v>0</v>
      </c>
      <c r="T14" s="180">
        <v>0</v>
      </c>
      <c r="U14" s="180"/>
      <c r="V14" s="180">
        <v>0</v>
      </c>
      <c r="W14" s="180"/>
      <c r="X14" s="180">
        <v>0</v>
      </c>
      <c r="Y14" s="180">
        <v>13620</v>
      </c>
      <c r="Z14" s="180">
        <v>0</v>
      </c>
      <c r="AA14" s="180">
        <v>2080000</v>
      </c>
      <c r="AB14" s="180"/>
      <c r="AC14" s="180">
        <v>0</v>
      </c>
      <c r="AD14" s="180">
        <v>0</v>
      </c>
      <c r="AE14" s="180">
        <v>1875</v>
      </c>
      <c r="AF14" s="180">
        <v>5116</v>
      </c>
      <c r="AG14" s="180">
        <v>0</v>
      </c>
      <c r="AH14" s="180"/>
      <c r="AI14" s="180">
        <v>31100</v>
      </c>
      <c r="AJ14" s="180">
        <v>5509</v>
      </c>
      <c r="AK14" s="180">
        <v>0</v>
      </c>
      <c r="AL14" s="180">
        <v>0</v>
      </c>
      <c r="AM14" s="180">
        <v>47589</v>
      </c>
      <c r="AN14" s="180">
        <v>0</v>
      </c>
      <c r="AO14" s="180">
        <v>0</v>
      </c>
      <c r="AP14" s="180">
        <v>0</v>
      </c>
      <c r="AQ14" s="180">
        <v>0</v>
      </c>
      <c r="AR14" s="180">
        <v>0</v>
      </c>
      <c r="AS14" s="180">
        <v>266008</v>
      </c>
      <c r="AT14" s="180">
        <v>0</v>
      </c>
      <c r="AU14" s="180">
        <v>0</v>
      </c>
      <c r="AV14" s="180">
        <v>31500</v>
      </c>
      <c r="AW14" s="180">
        <v>0</v>
      </c>
      <c r="AX14" s="180">
        <v>9095</v>
      </c>
      <c r="AY14" s="180">
        <v>0</v>
      </c>
      <c r="AZ14" s="180">
        <v>44062</v>
      </c>
      <c r="BA14" s="180">
        <v>0</v>
      </c>
      <c r="BB14" s="180">
        <v>0</v>
      </c>
      <c r="BC14" s="180">
        <v>0</v>
      </c>
      <c r="BD14" s="180">
        <v>31936</v>
      </c>
      <c r="BE14" s="180">
        <v>0</v>
      </c>
      <c r="BF14" s="180">
        <v>28304</v>
      </c>
      <c r="BG14" s="180"/>
      <c r="BH14" s="180">
        <v>0</v>
      </c>
      <c r="BI14" s="180">
        <v>500</v>
      </c>
      <c r="BJ14" s="180">
        <v>67128</v>
      </c>
      <c r="BK14" s="180">
        <v>0</v>
      </c>
      <c r="BL14" s="180">
        <v>52505</v>
      </c>
      <c r="BM14" s="180">
        <v>0</v>
      </c>
      <c r="BN14" s="180">
        <v>0</v>
      </c>
      <c r="BO14" s="180">
        <v>0</v>
      </c>
      <c r="BP14" s="180">
        <v>0</v>
      </c>
      <c r="BQ14" s="180">
        <v>0</v>
      </c>
      <c r="BR14" s="180"/>
      <c r="BS14" s="180">
        <v>18244</v>
      </c>
      <c r="BT14" s="180">
        <v>6681</v>
      </c>
      <c r="BU14" s="180"/>
      <c r="BV14" s="180">
        <v>85295</v>
      </c>
      <c r="BW14" s="180"/>
      <c r="BX14" s="180"/>
      <c r="BY14" s="180"/>
      <c r="BZ14" s="180"/>
      <c r="CA14" s="180"/>
      <c r="CB14" s="180"/>
      <c r="CC14" s="180"/>
      <c r="CD14" s="180"/>
      <c r="CE14" s="180"/>
      <c r="CF14" s="180"/>
      <c r="CG14" s="180"/>
      <c r="CH14" s="180"/>
      <c r="CI14" s="180"/>
      <c r="CJ14" s="180"/>
      <c r="CK14" s="180"/>
      <c r="CL14" s="180"/>
      <c r="CM14" s="180"/>
      <c r="CN14" s="180"/>
      <c r="CO14" s="180"/>
      <c r="CP14" s="180"/>
      <c r="CQ14" s="180"/>
      <c r="CR14" s="180"/>
      <c r="CS14" s="180"/>
      <c r="CT14" s="180"/>
      <c r="CU14" s="180"/>
    </row>
    <row r="15" spans="1:99" x14ac:dyDescent="0.3">
      <c r="A15" s="155">
        <v>23</v>
      </c>
      <c r="B15" s="180" t="s">
        <v>206</v>
      </c>
      <c r="C15" s="180"/>
      <c r="D15" s="180">
        <v>773798</v>
      </c>
      <c r="E15" s="180">
        <v>56486186</v>
      </c>
      <c r="F15" s="180"/>
      <c r="G15" s="180">
        <v>1166027</v>
      </c>
      <c r="H15" s="180">
        <v>182695</v>
      </c>
      <c r="I15" s="180">
        <v>11763</v>
      </c>
      <c r="J15" s="180">
        <v>58922</v>
      </c>
      <c r="K15" s="180">
        <v>185572</v>
      </c>
      <c r="L15" s="180">
        <v>284113</v>
      </c>
      <c r="M15" s="180">
        <v>2469806</v>
      </c>
      <c r="N15" s="180">
        <v>81720</v>
      </c>
      <c r="O15" s="180">
        <v>122667</v>
      </c>
      <c r="P15" s="180"/>
      <c r="Q15" s="180">
        <v>-371643</v>
      </c>
      <c r="R15" s="180">
        <v>239498</v>
      </c>
      <c r="S15" s="180">
        <v>-343782</v>
      </c>
      <c r="T15" s="180">
        <v>1376287</v>
      </c>
      <c r="U15" s="180"/>
      <c r="V15" s="180">
        <v>109247</v>
      </c>
      <c r="W15" s="180"/>
      <c r="X15" s="180">
        <v>956341</v>
      </c>
      <c r="Y15" s="180">
        <v>-400467</v>
      </c>
      <c r="Z15" s="180">
        <v>491327</v>
      </c>
      <c r="AA15" s="180">
        <v>3071873</v>
      </c>
      <c r="AB15" s="180"/>
      <c r="AC15" s="180">
        <v>133547</v>
      </c>
      <c r="AD15" s="180">
        <v>-263842</v>
      </c>
      <c r="AE15" s="180">
        <v>416055</v>
      </c>
      <c r="AF15" s="180">
        <v>-75899</v>
      </c>
      <c r="AG15" s="180">
        <v>70112</v>
      </c>
      <c r="AH15" s="180"/>
      <c r="AI15" s="180">
        <v>48401</v>
      </c>
      <c r="AJ15" s="180">
        <v>260149</v>
      </c>
      <c r="AK15" s="180">
        <v>15280</v>
      </c>
      <c r="AL15" s="180">
        <v>-9447</v>
      </c>
      <c r="AM15" s="180">
        <v>-56438</v>
      </c>
      <c r="AN15" s="180">
        <v>74667</v>
      </c>
      <c r="AO15" s="180">
        <v>3110653</v>
      </c>
      <c r="AP15" s="180">
        <v>213097</v>
      </c>
      <c r="AQ15" s="180">
        <v>105488</v>
      </c>
      <c r="AR15" s="180">
        <v>115574</v>
      </c>
      <c r="AS15" s="180">
        <v>5764728</v>
      </c>
      <c r="AT15" s="180">
        <v>18164</v>
      </c>
      <c r="AU15" s="180">
        <v>354975</v>
      </c>
      <c r="AV15" s="180">
        <v>49076</v>
      </c>
      <c r="AW15" s="180">
        <v>94783</v>
      </c>
      <c r="AX15" s="180">
        <v>33146</v>
      </c>
      <c r="AY15" s="180">
        <v>44734</v>
      </c>
      <c r="AZ15" s="180">
        <v>1020676</v>
      </c>
      <c r="BA15" s="180">
        <v>153725</v>
      </c>
      <c r="BB15" s="180">
        <v>3072</v>
      </c>
      <c r="BC15" s="180">
        <v>94593</v>
      </c>
      <c r="BD15" s="180">
        <v>-714616</v>
      </c>
      <c r="BE15" s="180">
        <v>376888</v>
      </c>
      <c r="BF15" s="180">
        <v>2741181</v>
      </c>
      <c r="BG15" s="180"/>
      <c r="BH15" s="180">
        <v>18546</v>
      </c>
      <c r="BI15" s="180">
        <v>-2965</v>
      </c>
      <c r="BJ15" s="180">
        <v>1292564</v>
      </c>
      <c r="BK15" s="180">
        <v>241464</v>
      </c>
      <c r="BL15" s="180">
        <v>1873046</v>
      </c>
      <c r="BM15" s="180">
        <v>845753</v>
      </c>
      <c r="BN15" s="180">
        <v>507210</v>
      </c>
      <c r="BO15" s="180">
        <v>484837</v>
      </c>
      <c r="BP15" s="180">
        <v>9156</v>
      </c>
      <c r="BQ15" s="180">
        <v>-190824</v>
      </c>
      <c r="BR15" s="180"/>
      <c r="BS15" s="180">
        <v>212390</v>
      </c>
      <c r="BT15" s="180">
        <v>173238</v>
      </c>
      <c r="BU15" s="180"/>
      <c r="BV15" s="180">
        <v>236919</v>
      </c>
      <c r="BW15" s="180"/>
      <c r="BX15" s="180"/>
      <c r="BY15" s="180"/>
      <c r="BZ15" s="180"/>
      <c r="CA15" s="180"/>
      <c r="CB15" s="180"/>
      <c r="CC15" s="180"/>
      <c r="CD15" s="180"/>
      <c r="CE15" s="180"/>
      <c r="CF15" s="180"/>
      <c r="CG15" s="180"/>
      <c r="CH15" s="180"/>
      <c r="CI15" s="180"/>
      <c r="CJ15" s="180"/>
      <c r="CK15" s="180"/>
      <c r="CL15" s="180"/>
      <c r="CM15" s="180"/>
      <c r="CN15" s="180"/>
      <c r="CO15" s="180"/>
      <c r="CP15" s="180"/>
      <c r="CQ15" s="180"/>
      <c r="CR15" s="180"/>
      <c r="CS15" s="180"/>
      <c r="CT15" s="180"/>
      <c r="CU15" s="180"/>
    </row>
    <row r="16" spans="1:99" x14ac:dyDescent="0.3">
      <c r="A16" s="155">
        <v>31</v>
      </c>
      <c r="B16" s="180" t="s">
        <v>1031</v>
      </c>
      <c r="C16" s="180"/>
      <c r="D16" s="180">
        <v>0</v>
      </c>
      <c r="E16" s="180">
        <v>0</v>
      </c>
      <c r="F16" s="180"/>
      <c r="G16" s="180">
        <v>0</v>
      </c>
      <c r="H16" s="180">
        <v>0</v>
      </c>
      <c r="I16" s="180">
        <v>0</v>
      </c>
      <c r="J16" s="180">
        <v>0</v>
      </c>
      <c r="K16" s="180">
        <v>0</v>
      </c>
      <c r="L16" s="180">
        <v>0</v>
      </c>
      <c r="M16" s="180">
        <v>0</v>
      </c>
      <c r="N16" s="180">
        <v>0</v>
      </c>
      <c r="O16" s="180">
        <v>0</v>
      </c>
      <c r="P16" s="180"/>
      <c r="Q16" s="180">
        <v>0</v>
      </c>
      <c r="R16" s="180">
        <v>0</v>
      </c>
      <c r="S16" s="180">
        <v>0</v>
      </c>
      <c r="T16" s="180">
        <v>0</v>
      </c>
      <c r="U16" s="180"/>
      <c r="V16" s="180">
        <v>0</v>
      </c>
      <c r="W16" s="180"/>
      <c r="X16" s="180">
        <v>0</v>
      </c>
      <c r="Y16" s="180">
        <v>0</v>
      </c>
      <c r="Z16" s="180">
        <v>0</v>
      </c>
      <c r="AA16" s="180">
        <v>0</v>
      </c>
      <c r="AB16" s="180"/>
      <c r="AC16" s="180">
        <v>0</v>
      </c>
      <c r="AD16" s="180">
        <v>0</v>
      </c>
      <c r="AE16" s="180">
        <v>0</v>
      </c>
      <c r="AF16" s="180">
        <v>0</v>
      </c>
      <c r="AG16" s="180">
        <v>0</v>
      </c>
      <c r="AH16" s="180"/>
      <c r="AI16" s="180">
        <v>0</v>
      </c>
      <c r="AJ16" s="180">
        <v>0</v>
      </c>
      <c r="AK16" s="180">
        <v>0</v>
      </c>
      <c r="AL16" s="180">
        <v>0</v>
      </c>
      <c r="AM16" s="180">
        <v>0</v>
      </c>
      <c r="AN16" s="180">
        <v>0</v>
      </c>
      <c r="AO16" s="180">
        <v>0</v>
      </c>
      <c r="AP16" s="180">
        <v>0</v>
      </c>
      <c r="AQ16" s="180">
        <v>0</v>
      </c>
      <c r="AR16" s="180">
        <v>0</v>
      </c>
      <c r="AS16" s="180">
        <v>0</v>
      </c>
      <c r="AT16" s="180">
        <v>0</v>
      </c>
      <c r="AU16" s="180">
        <v>0</v>
      </c>
      <c r="AV16" s="180">
        <v>0</v>
      </c>
      <c r="AW16" s="180">
        <v>0</v>
      </c>
      <c r="AX16" s="180">
        <v>0</v>
      </c>
      <c r="AY16" s="180">
        <v>0</v>
      </c>
      <c r="AZ16" s="180">
        <v>0</v>
      </c>
      <c r="BA16" s="180">
        <v>0</v>
      </c>
      <c r="BB16" s="180">
        <v>0</v>
      </c>
      <c r="BC16" s="180">
        <v>0</v>
      </c>
      <c r="BD16" s="180">
        <v>0</v>
      </c>
      <c r="BE16" s="180">
        <v>0</v>
      </c>
      <c r="BF16" s="180">
        <v>0</v>
      </c>
      <c r="BG16" s="180"/>
      <c r="BH16" s="180">
        <v>0</v>
      </c>
      <c r="BI16" s="180">
        <v>0</v>
      </c>
      <c r="BJ16" s="180">
        <v>0</v>
      </c>
      <c r="BK16" s="180">
        <v>0</v>
      </c>
      <c r="BL16" s="180">
        <v>0</v>
      </c>
      <c r="BM16" s="180">
        <v>0</v>
      </c>
      <c r="BN16" s="180">
        <v>0</v>
      </c>
      <c r="BO16" s="180">
        <v>0</v>
      </c>
      <c r="BP16" s="180">
        <v>0</v>
      </c>
      <c r="BQ16" s="180">
        <v>0</v>
      </c>
      <c r="BR16" s="180"/>
      <c r="BS16" s="180">
        <v>0</v>
      </c>
      <c r="BT16" s="180">
        <v>0</v>
      </c>
      <c r="BU16" s="180"/>
      <c r="BV16" s="180">
        <v>0</v>
      </c>
      <c r="BW16" s="180"/>
      <c r="BX16" s="180"/>
      <c r="BY16" s="180"/>
      <c r="BZ16" s="180"/>
      <c r="CA16" s="180"/>
      <c r="CB16" s="180"/>
      <c r="CC16" s="180"/>
      <c r="CD16" s="180"/>
      <c r="CE16" s="180"/>
      <c r="CF16" s="180"/>
      <c r="CG16" s="180"/>
      <c r="CH16" s="180"/>
      <c r="CI16" s="180"/>
      <c r="CJ16" s="180"/>
      <c r="CK16" s="180"/>
      <c r="CL16" s="180"/>
      <c r="CM16" s="180"/>
      <c r="CN16" s="180"/>
      <c r="CO16" s="180"/>
      <c r="CP16" s="180"/>
      <c r="CQ16" s="180"/>
      <c r="CR16" s="180"/>
      <c r="CS16" s="180"/>
      <c r="CT16" s="180"/>
      <c r="CU16" s="180"/>
    </row>
    <row r="17" spans="1:99" x14ac:dyDescent="0.3">
      <c r="A17" s="155">
        <v>32</v>
      </c>
      <c r="B17" s="180" t="s">
        <v>1032</v>
      </c>
      <c r="C17" s="180"/>
      <c r="D17" s="180">
        <v>0</v>
      </c>
      <c r="E17" s="180">
        <v>0</v>
      </c>
      <c r="F17" s="180"/>
      <c r="G17" s="180">
        <v>0</v>
      </c>
      <c r="H17" s="180">
        <v>0</v>
      </c>
      <c r="I17" s="180">
        <v>0</v>
      </c>
      <c r="J17" s="180">
        <v>0</v>
      </c>
      <c r="K17" s="180">
        <v>0</v>
      </c>
      <c r="L17" s="180">
        <v>0</v>
      </c>
      <c r="M17" s="180">
        <v>0</v>
      </c>
      <c r="N17" s="180">
        <v>0</v>
      </c>
      <c r="O17" s="180">
        <v>0</v>
      </c>
      <c r="P17" s="180"/>
      <c r="Q17" s="180">
        <v>0</v>
      </c>
      <c r="R17" s="180">
        <v>0</v>
      </c>
      <c r="S17" s="180">
        <v>0</v>
      </c>
      <c r="T17" s="180">
        <v>0</v>
      </c>
      <c r="U17" s="180"/>
      <c r="V17" s="180">
        <v>0</v>
      </c>
      <c r="W17" s="180"/>
      <c r="X17" s="180">
        <v>0</v>
      </c>
      <c r="Y17" s="180">
        <v>0</v>
      </c>
      <c r="Z17" s="180">
        <v>0</v>
      </c>
      <c r="AA17" s="180">
        <v>0</v>
      </c>
      <c r="AB17" s="180"/>
      <c r="AC17" s="180">
        <v>0</v>
      </c>
      <c r="AD17" s="180">
        <v>0</v>
      </c>
      <c r="AE17" s="180">
        <v>0</v>
      </c>
      <c r="AF17" s="180">
        <v>0</v>
      </c>
      <c r="AG17" s="180">
        <v>0</v>
      </c>
      <c r="AH17" s="180"/>
      <c r="AI17" s="180">
        <v>0</v>
      </c>
      <c r="AJ17" s="180">
        <v>0</v>
      </c>
      <c r="AK17" s="180">
        <v>0</v>
      </c>
      <c r="AL17" s="180">
        <v>0</v>
      </c>
      <c r="AM17" s="180">
        <v>0</v>
      </c>
      <c r="AN17" s="180">
        <v>0</v>
      </c>
      <c r="AO17" s="180">
        <v>0</v>
      </c>
      <c r="AP17" s="180">
        <v>0</v>
      </c>
      <c r="AQ17" s="180">
        <v>0</v>
      </c>
      <c r="AR17" s="180">
        <v>0</v>
      </c>
      <c r="AS17" s="180">
        <v>0</v>
      </c>
      <c r="AT17" s="180">
        <v>0</v>
      </c>
      <c r="AU17" s="180">
        <v>0</v>
      </c>
      <c r="AV17" s="180">
        <v>0</v>
      </c>
      <c r="AW17" s="180">
        <v>0</v>
      </c>
      <c r="AX17" s="180">
        <v>0</v>
      </c>
      <c r="AY17" s="180">
        <v>0</v>
      </c>
      <c r="AZ17" s="180">
        <v>0</v>
      </c>
      <c r="BA17" s="180">
        <v>0</v>
      </c>
      <c r="BB17" s="180">
        <v>0</v>
      </c>
      <c r="BC17" s="180">
        <v>0</v>
      </c>
      <c r="BD17" s="180">
        <v>0</v>
      </c>
      <c r="BE17" s="180">
        <v>0</v>
      </c>
      <c r="BF17" s="180">
        <v>0</v>
      </c>
      <c r="BG17" s="180"/>
      <c r="BH17" s="180">
        <v>0</v>
      </c>
      <c r="BI17" s="180">
        <v>0</v>
      </c>
      <c r="BJ17" s="180">
        <v>0</v>
      </c>
      <c r="BK17" s="180">
        <v>0</v>
      </c>
      <c r="BL17" s="180">
        <v>0</v>
      </c>
      <c r="BM17" s="180">
        <v>0</v>
      </c>
      <c r="BN17" s="180">
        <v>0</v>
      </c>
      <c r="BO17" s="180">
        <v>0</v>
      </c>
      <c r="BP17" s="180">
        <v>0</v>
      </c>
      <c r="BQ17" s="180">
        <v>0</v>
      </c>
      <c r="BR17" s="180"/>
      <c r="BS17" s="180">
        <v>0</v>
      </c>
      <c r="BT17" s="180">
        <v>0</v>
      </c>
      <c r="BU17" s="180"/>
      <c r="BV17" s="180">
        <v>0</v>
      </c>
      <c r="BW17" s="180"/>
      <c r="BX17" s="180"/>
      <c r="BY17" s="180"/>
      <c r="BZ17" s="180"/>
      <c r="CA17" s="180"/>
      <c r="CB17" s="180"/>
      <c r="CC17" s="180"/>
      <c r="CD17" s="180"/>
      <c r="CE17" s="180"/>
      <c r="CF17" s="180"/>
      <c r="CG17" s="180"/>
      <c r="CH17" s="180"/>
      <c r="CI17" s="180"/>
      <c r="CJ17" s="180"/>
      <c r="CK17" s="180"/>
      <c r="CL17" s="180"/>
      <c r="CM17" s="180"/>
      <c r="CN17" s="180"/>
      <c r="CO17" s="180"/>
      <c r="CP17" s="180"/>
      <c r="CQ17" s="180"/>
      <c r="CR17" s="180"/>
      <c r="CS17" s="180"/>
      <c r="CT17" s="180"/>
      <c r="CU17" s="180"/>
    </row>
    <row r="18" spans="1:99" x14ac:dyDescent="0.3">
      <c r="A18" s="155">
        <v>33</v>
      </c>
      <c r="B18" s="180" t="s">
        <v>282</v>
      </c>
      <c r="C18" s="180"/>
      <c r="D18" s="180">
        <v>0</v>
      </c>
      <c r="E18" s="180">
        <v>0</v>
      </c>
      <c r="F18" s="180"/>
      <c r="G18" s="180">
        <v>0</v>
      </c>
      <c r="H18" s="180">
        <v>0</v>
      </c>
      <c r="I18" s="180">
        <v>0</v>
      </c>
      <c r="J18" s="180">
        <v>0</v>
      </c>
      <c r="K18" s="180">
        <v>0</v>
      </c>
      <c r="L18" s="180">
        <v>0</v>
      </c>
      <c r="M18" s="180">
        <v>0</v>
      </c>
      <c r="N18" s="180">
        <v>0</v>
      </c>
      <c r="O18" s="180">
        <v>0</v>
      </c>
      <c r="P18" s="180"/>
      <c r="Q18" s="180">
        <v>0</v>
      </c>
      <c r="R18" s="180">
        <v>0</v>
      </c>
      <c r="S18" s="180">
        <v>0</v>
      </c>
      <c r="T18" s="180">
        <v>0</v>
      </c>
      <c r="U18" s="180"/>
      <c r="V18" s="180">
        <v>0</v>
      </c>
      <c r="W18" s="180"/>
      <c r="X18" s="180">
        <v>0</v>
      </c>
      <c r="Y18" s="180">
        <v>0</v>
      </c>
      <c r="Z18" s="180">
        <v>0</v>
      </c>
      <c r="AA18" s="180">
        <v>0</v>
      </c>
      <c r="AB18" s="180"/>
      <c r="AC18" s="180">
        <v>0</v>
      </c>
      <c r="AD18" s="180">
        <v>0</v>
      </c>
      <c r="AE18" s="180">
        <v>0</v>
      </c>
      <c r="AF18" s="180">
        <v>0</v>
      </c>
      <c r="AG18" s="180">
        <v>0</v>
      </c>
      <c r="AH18" s="180"/>
      <c r="AI18" s="180">
        <v>0</v>
      </c>
      <c r="AJ18" s="180">
        <v>0</v>
      </c>
      <c r="AK18" s="180">
        <v>0</v>
      </c>
      <c r="AL18" s="180">
        <v>0</v>
      </c>
      <c r="AM18" s="180">
        <v>0</v>
      </c>
      <c r="AN18" s="180">
        <v>0</v>
      </c>
      <c r="AO18" s="180">
        <v>0</v>
      </c>
      <c r="AP18" s="180">
        <v>0</v>
      </c>
      <c r="AQ18" s="180">
        <v>0</v>
      </c>
      <c r="AR18" s="180">
        <v>0</v>
      </c>
      <c r="AS18" s="180">
        <v>0</v>
      </c>
      <c r="AT18" s="180">
        <v>0</v>
      </c>
      <c r="AU18" s="180">
        <v>0</v>
      </c>
      <c r="AV18" s="180">
        <v>0</v>
      </c>
      <c r="AW18" s="180">
        <v>0</v>
      </c>
      <c r="AX18" s="180">
        <v>0</v>
      </c>
      <c r="AY18" s="180">
        <v>0</v>
      </c>
      <c r="AZ18" s="180">
        <v>0</v>
      </c>
      <c r="BA18" s="180">
        <v>0</v>
      </c>
      <c r="BB18" s="180">
        <v>0</v>
      </c>
      <c r="BC18" s="180">
        <v>0</v>
      </c>
      <c r="BD18" s="180">
        <v>0</v>
      </c>
      <c r="BE18" s="180">
        <v>0</v>
      </c>
      <c r="BF18" s="180">
        <v>0</v>
      </c>
      <c r="BG18" s="180"/>
      <c r="BH18" s="180">
        <v>0</v>
      </c>
      <c r="BI18" s="180">
        <v>0</v>
      </c>
      <c r="BJ18" s="180">
        <v>0</v>
      </c>
      <c r="BK18" s="180">
        <v>0</v>
      </c>
      <c r="BL18" s="180">
        <v>0</v>
      </c>
      <c r="BM18" s="180">
        <v>0</v>
      </c>
      <c r="BN18" s="180">
        <v>0</v>
      </c>
      <c r="BO18" s="180">
        <v>0</v>
      </c>
      <c r="BP18" s="180">
        <v>0</v>
      </c>
      <c r="BQ18" s="180">
        <v>0</v>
      </c>
      <c r="BR18" s="180"/>
      <c r="BS18" s="180">
        <v>0</v>
      </c>
      <c r="BT18" s="180">
        <v>0</v>
      </c>
      <c r="BU18" s="180"/>
      <c r="BV18" s="180">
        <v>0</v>
      </c>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row>
    <row r="19" spans="1:99" x14ac:dyDescent="0.3">
      <c r="A19" s="155">
        <v>34</v>
      </c>
      <c r="B19" s="180" t="s">
        <v>1033</v>
      </c>
      <c r="C19" s="180"/>
      <c r="D19" s="180">
        <v>0</v>
      </c>
      <c r="E19" s="180">
        <v>0</v>
      </c>
      <c r="F19" s="180"/>
      <c r="G19" s="180">
        <v>0</v>
      </c>
      <c r="H19" s="180">
        <v>0</v>
      </c>
      <c r="I19" s="180">
        <v>0</v>
      </c>
      <c r="J19" s="180">
        <v>0</v>
      </c>
      <c r="K19" s="180">
        <v>0</v>
      </c>
      <c r="L19" s="180">
        <v>0</v>
      </c>
      <c r="M19" s="180">
        <v>0</v>
      </c>
      <c r="N19" s="180">
        <v>0</v>
      </c>
      <c r="O19" s="180">
        <v>0</v>
      </c>
      <c r="P19" s="180"/>
      <c r="Q19" s="180">
        <v>0</v>
      </c>
      <c r="R19" s="180">
        <v>0</v>
      </c>
      <c r="S19" s="180">
        <v>0</v>
      </c>
      <c r="T19" s="180">
        <v>0</v>
      </c>
      <c r="U19" s="180"/>
      <c r="V19" s="180">
        <v>0</v>
      </c>
      <c r="W19" s="180"/>
      <c r="X19" s="180">
        <v>0</v>
      </c>
      <c r="Y19" s="180">
        <v>0</v>
      </c>
      <c r="Z19" s="180">
        <v>0</v>
      </c>
      <c r="AA19" s="180">
        <v>0</v>
      </c>
      <c r="AB19" s="180"/>
      <c r="AC19" s="180">
        <v>0</v>
      </c>
      <c r="AD19" s="180">
        <v>0</v>
      </c>
      <c r="AE19" s="180">
        <v>0</v>
      </c>
      <c r="AF19" s="180">
        <v>0</v>
      </c>
      <c r="AG19" s="180">
        <v>0</v>
      </c>
      <c r="AH19" s="180"/>
      <c r="AI19" s="180">
        <v>0</v>
      </c>
      <c r="AJ19" s="180">
        <v>0</v>
      </c>
      <c r="AK19" s="180">
        <v>0</v>
      </c>
      <c r="AL19" s="180">
        <v>0</v>
      </c>
      <c r="AM19" s="180">
        <v>0</v>
      </c>
      <c r="AN19" s="180">
        <v>0</v>
      </c>
      <c r="AO19" s="180">
        <v>0</v>
      </c>
      <c r="AP19" s="180">
        <v>0</v>
      </c>
      <c r="AQ19" s="180">
        <v>0</v>
      </c>
      <c r="AR19" s="180">
        <v>0</v>
      </c>
      <c r="AS19" s="180">
        <v>0</v>
      </c>
      <c r="AT19" s="180">
        <v>0</v>
      </c>
      <c r="AU19" s="180">
        <v>0</v>
      </c>
      <c r="AV19" s="180">
        <v>0</v>
      </c>
      <c r="AW19" s="180">
        <v>0</v>
      </c>
      <c r="AX19" s="180">
        <v>0</v>
      </c>
      <c r="AY19" s="180">
        <v>0</v>
      </c>
      <c r="AZ19" s="180">
        <v>0</v>
      </c>
      <c r="BA19" s="180">
        <v>0</v>
      </c>
      <c r="BB19" s="180">
        <v>0</v>
      </c>
      <c r="BC19" s="180">
        <v>0</v>
      </c>
      <c r="BD19" s="180">
        <v>0</v>
      </c>
      <c r="BE19" s="180">
        <v>0</v>
      </c>
      <c r="BF19" s="180">
        <v>0</v>
      </c>
      <c r="BG19" s="180"/>
      <c r="BH19" s="180">
        <v>0</v>
      </c>
      <c r="BI19" s="180">
        <v>0</v>
      </c>
      <c r="BJ19" s="180">
        <v>0</v>
      </c>
      <c r="BK19" s="180">
        <v>0</v>
      </c>
      <c r="BL19" s="180">
        <v>0</v>
      </c>
      <c r="BM19" s="180">
        <v>0</v>
      </c>
      <c r="BN19" s="180">
        <v>0</v>
      </c>
      <c r="BO19" s="180">
        <v>0</v>
      </c>
      <c r="BP19" s="180">
        <v>0</v>
      </c>
      <c r="BQ19" s="180">
        <v>0</v>
      </c>
      <c r="BR19" s="180"/>
      <c r="BS19" s="180">
        <v>0</v>
      </c>
      <c r="BT19" s="180">
        <v>0</v>
      </c>
      <c r="BU19" s="180"/>
      <c r="BV19" s="180">
        <v>0</v>
      </c>
      <c r="BW19" s="180"/>
      <c r="BX19" s="180"/>
      <c r="BY19" s="180"/>
      <c r="BZ19" s="180"/>
      <c r="CA19" s="180"/>
      <c r="CB19" s="180"/>
      <c r="CC19" s="180"/>
      <c r="CD19" s="180"/>
      <c r="CE19" s="180"/>
      <c r="CF19" s="180"/>
      <c r="CG19" s="180"/>
      <c r="CH19" s="180"/>
      <c r="CI19" s="180"/>
      <c r="CJ19" s="180"/>
      <c r="CK19" s="180"/>
      <c r="CL19" s="180"/>
      <c r="CM19" s="180"/>
      <c r="CN19" s="180"/>
      <c r="CO19" s="180"/>
      <c r="CP19" s="180"/>
      <c r="CQ19" s="180"/>
      <c r="CR19" s="180"/>
      <c r="CS19" s="180"/>
      <c r="CT19" s="180"/>
      <c r="CU19" s="180"/>
    </row>
    <row r="20" spans="1:99" x14ac:dyDescent="0.3">
      <c r="A20" s="155">
        <v>35</v>
      </c>
      <c r="B20" s="180" t="s">
        <v>1034</v>
      </c>
      <c r="C20" s="180"/>
      <c r="D20" s="180">
        <v>0</v>
      </c>
      <c r="E20" s="180">
        <v>0</v>
      </c>
      <c r="F20" s="180"/>
      <c r="G20" s="180">
        <v>0</v>
      </c>
      <c r="H20" s="180">
        <v>0</v>
      </c>
      <c r="I20" s="180">
        <v>0</v>
      </c>
      <c r="J20" s="180">
        <v>0</v>
      </c>
      <c r="K20" s="180">
        <v>0</v>
      </c>
      <c r="L20" s="180">
        <v>0</v>
      </c>
      <c r="M20" s="180">
        <v>0</v>
      </c>
      <c r="N20" s="180">
        <v>0</v>
      </c>
      <c r="O20" s="180">
        <v>0</v>
      </c>
      <c r="P20" s="180"/>
      <c r="Q20" s="180">
        <v>0</v>
      </c>
      <c r="R20" s="180">
        <v>0</v>
      </c>
      <c r="S20" s="180">
        <v>0</v>
      </c>
      <c r="T20" s="180">
        <v>0</v>
      </c>
      <c r="U20" s="180"/>
      <c r="V20" s="180">
        <v>0</v>
      </c>
      <c r="W20" s="180"/>
      <c r="X20" s="180">
        <v>0</v>
      </c>
      <c r="Y20" s="180">
        <v>0</v>
      </c>
      <c r="Z20" s="180">
        <v>0</v>
      </c>
      <c r="AA20" s="180">
        <v>0</v>
      </c>
      <c r="AB20" s="180"/>
      <c r="AC20" s="180">
        <v>0</v>
      </c>
      <c r="AD20" s="180">
        <v>0</v>
      </c>
      <c r="AE20" s="180">
        <v>0</v>
      </c>
      <c r="AF20" s="180">
        <v>0</v>
      </c>
      <c r="AG20" s="180">
        <v>0</v>
      </c>
      <c r="AH20" s="180"/>
      <c r="AI20" s="180">
        <v>0</v>
      </c>
      <c r="AJ20" s="180">
        <v>0</v>
      </c>
      <c r="AK20" s="180">
        <v>0</v>
      </c>
      <c r="AL20" s="180">
        <v>0</v>
      </c>
      <c r="AM20" s="180">
        <v>0</v>
      </c>
      <c r="AN20" s="180">
        <v>0</v>
      </c>
      <c r="AO20" s="180">
        <v>0</v>
      </c>
      <c r="AP20" s="180">
        <v>0</v>
      </c>
      <c r="AQ20" s="180">
        <v>0</v>
      </c>
      <c r="AR20" s="180">
        <v>0</v>
      </c>
      <c r="AS20" s="180">
        <v>0</v>
      </c>
      <c r="AT20" s="180">
        <v>0</v>
      </c>
      <c r="AU20" s="180">
        <v>0</v>
      </c>
      <c r="AV20" s="180">
        <v>0</v>
      </c>
      <c r="AW20" s="180">
        <v>0</v>
      </c>
      <c r="AX20" s="180">
        <v>0</v>
      </c>
      <c r="AY20" s="180">
        <v>0</v>
      </c>
      <c r="AZ20" s="180">
        <v>0</v>
      </c>
      <c r="BA20" s="180">
        <v>0</v>
      </c>
      <c r="BB20" s="180">
        <v>0</v>
      </c>
      <c r="BC20" s="180">
        <v>0</v>
      </c>
      <c r="BD20" s="180">
        <v>0</v>
      </c>
      <c r="BE20" s="180">
        <v>0</v>
      </c>
      <c r="BF20" s="180">
        <v>0</v>
      </c>
      <c r="BG20" s="180"/>
      <c r="BH20" s="180">
        <v>0</v>
      </c>
      <c r="BI20" s="180">
        <v>0</v>
      </c>
      <c r="BJ20" s="180">
        <v>0</v>
      </c>
      <c r="BK20" s="180">
        <v>0</v>
      </c>
      <c r="BL20" s="180">
        <v>0</v>
      </c>
      <c r="BM20" s="180">
        <v>0</v>
      </c>
      <c r="BN20" s="180">
        <v>0</v>
      </c>
      <c r="BO20" s="180">
        <v>0</v>
      </c>
      <c r="BP20" s="180">
        <v>0</v>
      </c>
      <c r="BQ20" s="180">
        <v>0</v>
      </c>
      <c r="BR20" s="180"/>
      <c r="BS20" s="180">
        <v>0</v>
      </c>
      <c r="BT20" s="180">
        <v>0</v>
      </c>
      <c r="BU20" s="180"/>
      <c r="BV20" s="180">
        <v>0</v>
      </c>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0"/>
    </row>
    <row r="21" spans="1:99" x14ac:dyDescent="0.3">
      <c r="A21" s="155">
        <v>36</v>
      </c>
      <c r="B21" s="180" t="s">
        <v>1035</v>
      </c>
      <c r="C21" s="180"/>
      <c r="D21" s="180">
        <v>0</v>
      </c>
      <c r="E21" s="180">
        <v>0</v>
      </c>
      <c r="F21" s="180"/>
      <c r="G21" s="180">
        <v>0</v>
      </c>
      <c r="H21" s="180">
        <v>0</v>
      </c>
      <c r="I21" s="180">
        <v>0</v>
      </c>
      <c r="J21" s="180">
        <v>0</v>
      </c>
      <c r="K21" s="180">
        <v>0</v>
      </c>
      <c r="L21" s="180">
        <v>0</v>
      </c>
      <c r="M21" s="180">
        <v>0</v>
      </c>
      <c r="N21" s="180">
        <v>0</v>
      </c>
      <c r="O21" s="180">
        <v>0</v>
      </c>
      <c r="P21" s="180"/>
      <c r="Q21" s="180">
        <v>0</v>
      </c>
      <c r="R21" s="180">
        <v>0</v>
      </c>
      <c r="S21" s="180">
        <v>0</v>
      </c>
      <c r="T21" s="180">
        <v>0</v>
      </c>
      <c r="U21" s="180"/>
      <c r="V21" s="180">
        <v>0</v>
      </c>
      <c r="W21" s="180"/>
      <c r="X21" s="180">
        <v>0</v>
      </c>
      <c r="Y21" s="180">
        <v>0</v>
      </c>
      <c r="Z21" s="180">
        <v>0</v>
      </c>
      <c r="AA21" s="180">
        <v>0</v>
      </c>
      <c r="AB21" s="180"/>
      <c r="AC21" s="180">
        <v>0</v>
      </c>
      <c r="AD21" s="180">
        <v>0</v>
      </c>
      <c r="AE21" s="180">
        <v>0</v>
      </c>
      <c r="AF21" s="180">
        <v>0</v>
      </c>
      <c r="AG21" s="180">
        <v>0</v>
      </c>
      <c r="AH21" s="180"/>
      <c r="AI21" s="180">
        <v>0</v>
      </c>
      <c r="AJ21" s="180">
        <v>0</v>
      </c>
      <c r="AK21" s="180">
        <v>0</v>
      </c>
      <c r="AL21" s="180">
        <v>0</v>
      </c>
      <c r="AM21" s="180">
        <v>0</v>
      </c>
      <c r="AN21" s="180">
        <v>0</v>
      </c>
      <c r="AO21" s="180">
        <v>0</v>
      </c>
      <c r="AP21" s="180">
        <v>0</v>
      </c>
      <c r="AQ21" s="180">
        <v>0</v>
      </c>
      <c r="AR21" s="180">
        <v>0</v>
      </c>
      <c r="AS21" s="180">
        <v>0</v>
      </c>
      <c r="AT21" s="180">
        <v>0</v>
      </c>
      <c r="AU21" s="180">
        <v>0</v>
      </c>
      <c r="AV21" s="180">
        <v>0</v>
      </c>
      <c r="AW21" s="180">
        <v>0</v>
      </c>
      <c r="AX21" s="180">
        <v>0</v>
      </c>
      <c r="AY21" s="180">
        <v>0</v>
      </c>
      <c r="AZ21" s="180">
        <v>0</v>
      </c>
      <c r="BA21" s="180">
        <v>0</v>
      </c>
      <c r="BB21" s="180">
        <v>0</v>
      </c>
      <c r="BC21" s="180">
        <v>0</v>
      </c>
      <c r="BD21" s="180">
        <v>0</v>
      </c>
      <c r="BE21" s="180">
        <v>0</v>
      </c>
      <c r="BF21" s="180">
        <v>0</v>
      </c>
      <c r="BG21" s="180"/>
      <c r="BH21" s="180">
        <v>0</v>
      </c>
      <c r="BI21" s="180">
        <v>0</v>
      </c>
      <c r="BJ21" s="180">
        <v>0</v>
      </c>
      <c r="BK21" s="180">
        <v>0</v>
      </c>
      <c r="BL21" s="180">
        <v>0</v>
      </c>
      <c r="BM21" s="180">
        <v>0</v>
      </c>
      <c r="BN21" s="180">
        <v>0</v>
      </c>
      <c r="BO21" s="180">
        <v>0</v>
      </c>
      <c r="BP21" s="180">
        <v>0</v>
      </c>
      <c r="BQ21" s="180">
        <v>0</v>
      </c>
      <c r="BR21" s="180"/>
      <c r="BS21" s="180">
        <v>0</v>
      </c>
      <c r="BT21" s="180">
        <v>0</v>
      </c>
      <c r="BU21" s="180"/>
      <c r="BV21" s="180">
        <v>0</v>
      </c>
      <c r="BW21" s="180"/>
      <c r="BX21" s="180"/>
      <c r="BY21" s="180"/>
      <c r="BZ21" s="180"/>
      <c r="CA21" s="180"/>
      <c r="CB21" s="180"/>
      <c r="CC21" s="180"/>
      <c r="CD21" s="180"/>
      <c r="CE21" s="180"/>
      <c r="CF21" s="180"/>
      <c r="CG21" s="180"/>
      <c r="CH21" s="180"/>
      <c r="CI21" s="180"/>
      <c r="CJ21" s="180"/>
      <c r="CK21" s="180"/>
      <c r="CL21" s="180"/>
      <c r="CM21" s="180"/>
      <c r="CN21" s="180"/>
      <c r="CO21" s="180"/>
      <c r="CP21" s="180"/>
      <c r="CQ21" s="180"/>
      <c r="CR21" s="180"/>
      <c r="CS21" s="180"/>
      <c r="CT21" s="180"/>
      <c r="CU21" s="180"/>
    </row>
    <row r="22" spans="1:99" x14ac:dyDescent="0.3">
      <c r="A22" s="155">
        <v>37</v>
      </c>
      <c r="B22" s="180" t="s">
        <v>1036</v>
      </c>
      <c r="C22" s="180"/>
      <c r="D22" s="180">
        <v>0</v>
      </c>
      <c r="E22" s="180">
        <v>0</v>
      </c>
      <c r="F22" s="180"/>
      <c r="G22" s="180">
        <v>0</v>
      </c>
      <c r="H22" s="180">
        <v>0</v>
      </c>
      <c r="I22" s="180">
        <v>0</v>
      </c>
      <c r="J22" s="180">
        <v>0</v>
      </c>
      <c r="K22" s="180">
        <v>0</v>
      </c>
      <c r="L22" s="180">
        <v>0</v>
      </c>
      <c r="M22" s="180">
        <v>0</v>
      </c>
      <c r="N22" s="180">
        <v>0</v>
      </c>
      <c r="O22" s="180">
        <v>0</v>
      </c>
      <c r="P22" s="180"/>
      <c r="Q22" s="180">
        <v>0</v>
      </c>
      <c r="R22" s="180">
        <v>0</v>
      </c>
      <c r="S22" s="180">
        <v>0</v>
      </c>
      <c r="T22" s="180">
        <v>0</v>
      </c>
      <c r="U22" s="180"/>
      <c r="V22" s="180">
        <v>0</v>
      </c>
      <c r="W22" s="180"/>
      <c r="X22" s="180">
        <v>0</v>
      </c>
      <c r="Y22" s="180">
        <v>0</v>
      </c>
      <c r="Z22" s="180">
        <v>0</v>
      </c>
      <c r="AA22" s="180">
        <v>0</v>
      </c>
      <c r="AB22" s="180"/>
      <c r="AC22" s="180">
        <v>0</v>
      </c>
      <c r="AD22" s="180">
        <v>0</v>
      </c>
      <c r="AE22" s="180">
        <v>0</v>
      </c>
      <c r="AF22" s="180">
        <v>0</v>
      </c>
      <c r="AG22" s="180">
        <v>0</v>
      </c>
      <c r="AH22" s="180"/>
      <c r="AI22" s="180">
        <v>0</v>
      </c>
      <c r="AJ22" s="180">
        <v>0</v>
      </c>
      <c r="AK22" s="180">
        <v>0</v>
      </c>
      <c r="AL22" s="180">
        <v>0</v>
      </c>
      <c r="AM22" s="180">
        <v>0</v>
      </c>
      <c r="AN22" s="180">
        <v>0</v>
      </c>
      <c r="AO22" s="180">
        <v>0</v>
      </c>
      <c r="AP22" s="180">
        <v>0</v>
      </c>
      <c r="AQ22" s="180">
        <v>0</v>
      </c>
      <c r="AR22" s="180">
        <v>0</v>
      </c>
      <c r="AS22" s="180">
        <v>0</v>
      </c>
      <c r="AT22" s="180">
        <v>0</v>
      </c>
      <c r="AU22" s="180">
        <v>0</v>
      </c>
      <c r="AV22" s="180">
        <v>0</v>
      </c>
      <c r="AW22" s="180">
        <v>0</v>
      </c>
      <c r="AX22" s="180">
        <v>0</v>
      </c>
      <c r="AY22" s="180">
        <v>0</v>
      </c>
      <c r="AZ22" s="180">
        <v>0</v>
      </c>
      <c r="BA22" s="180">
        <v>0</v>
      </c>
      <c r="BB22" s="180">
        <v>0</v>
      </c>
      <c r="BC22" s="180">
        <v>0</v>
      </c>
      <c r="BD22" s="180">
        <v>0</v>
      </c>
      <c r="BE22" s="180">
        <v>0</v>
      </c>
      <c r="BF22" s="180">
        <v>0</v>
      </c>
      <c r="BG22" s="180"/>
      <c r="BH22" s="180">
        <v>0</v>
      </c>
      <c r="BI22" s="180">
        <v>0</v>
      </c>
      <c r="BJ22" s="180">
        <v>0</v>
      </c>
      <c r="BK22" s="180">
        <v>0</v>
      </c>
      <c r="BL22" s="180">
        <v>0</v>
      </c>
      <c r="BM22" s="180">
        <v>0</v>
      </c>
      <c r="BN22" s="180">
        <v>0</v>
      </c>
      <c r="BO22" s="180">
        <v>0</v>
      </c>
      <c r="BP22" s="180">
        <v>0</v>
      </c>
      <c r="BQ22" s="180">
        <v>0</v>
      </c>
      <c r="BR22" s="180"/>
      <c r="BS22" s="180">
        <v>0</v>
      </c>
      <c r="BT22" s="180">
        <v>0</v>
      </c>
      <c r="BU22" s="180"/>
      <c r="BV22" s="180">
        <v>0</v>
      </c>
      <c r="BW22" s="180"/>
      <c r="BX22" s="180"/>
      <c r="BY22" s="180"/>
      <c r="BZ22" s="180"/>
      <c r="CA22" s="180"/>
      <c r="CB22" s="180"/>
      <c r="CC22" s="180"/>
      <c r="CD22" s="180"/>
      <c r="CE22" s="180"/>
      <c r="CF22" s="180"/>
      <c r="CG22" s="180"/>
      <c r="CH22" s="180"/>
      <c r="CI22" s="180"/>
      <c r="CJ22" s="180"/>
      <c r="CK22" s="180"/>
      <c r="CL22" s="180"/>
      <c r="CM22" s="180"/>
      <c r="CN22" s="180"/>
      <c r="CO22" s="180"/>
      <c r="CP22" s="180"/>
      <c r="CQ22" s="180"/>
      <c r="CR22" s="180"/>
      <c r="CS22" s="180"/>
      <c r="CT22" s="180"/>
      <c r="CU22" s="180"/>
    </row>
    <row r="23" spans="1:99" x14ac:dyDescent="0.3">
      <c r="A23" s="155">
        <v>38</v>
      </c>
      <c r="B23" s="180" t="s">
        <v>1037</v>
      </c>
      <c r="C23" s="180"/>
      <c r="D23" s="180">
        <v>0</v>
      </c>
      <c r="E23" s="180">
        <v>0</v>
      </c>
      <c r="F23" s="180"/>
      <c r="G23" s="180">
        <v>0</v>
      </c>
      <c r="H23" s="180">
        <v>0</v>
      </c>
      <c r="I23" s="180">
        <v>0</v>
      </c>
      <c r="J23" s="180">
        <v>0</v>
      </c>
      <c r="K23" s="180">
        <v>0</v>
      </c>
      <c r="L23" s="180">
        <v>0</v>
      </c>
      <c r="M23" s="180">
        <v>0</v>
      </c>
      <c r="N23" s="180">
        <v>0</v>
      </c>
      <c r="O23" s="180">
        <v>0</v>
      </c>
      <c r="P23" s="180"/>
      <c r="Q23" s="180">
        <v>0</v>
      </c>
      <c r="R23" s="180">
        <v>0</v>
      </c>
      <c r="S23" s="180">
        <v>0</v>
      </c>
      <c r="T23" s="180">
        <v>0</v>
      </c>
      <c r="U23" s="180"/>
      <c r="V23" s="180">
        <v>0</v>
      </c>
      <c r="W23" s="180"/>
      <c r="X23" s="180">
        <v>0</v>
      </c>
      <c r="Y23" s="180">
        <v>0</v>
      </c>
      <c r="Z23" s="180">
        <v>0</v>
      </c>
      <c r="AA23" s="180">
        <v>0</v>
      </c>
      <c r="AB23" s="180"/>
      <c r="AC23" s="180">
        <v>0</v>
      </c>
      <c r="AD23" s="180">
        <v>0</v>
      </c>
      <c r="AE23" s="180">
        <v>0</v>
      </c>
      <c r="AF23" s="180">
        <v>0</v>
      </c>
      <c r="AG23" s="180">
        <v>0</v>
      </c>
      <c r="AH23" s="180"/>
      <c r="AI23" s="180">
        <v>0</v>
      </c>
      <c r="AJ23" s="180">
        <v>0</v>
      </c>
      <c r="AK23" s="180">
        <v>0</v>
      </c>
      <c r="AL23" s="180">
        <v>0</v>
      </c>
      <c r="AM23" s="180">
        <v>0</v>
      </c>
      <c r="AN23" s="180">
        <v>0</v>
      </c>
      <c r="AO23" s="180">
        <v>0</v>
      </c>
      <c r="AP23" s="180">
        <v>0</v>
      </c>
      <c r="AQ23" s="180">
        <v>0</v>
      </c>
      <c r="AR23" s="180">
        <v>0</v>
      </c>
      <c r="AS23" s="180">
        <v>0</v>
      </c>
      <c r="AT23" s="180">
        <v>0</v>
      </c>
      <c r="AU23" s="180">
        <v>0</v>
      </c>
      <c r="AV23" s="180">
        <v>0</v>
      </c>
      <c r="AW23" s="180">
        <v>0</v>
      </c>
      <c r="AX23" s="180">
        <v>0</v>
      </c>
      <c r="AY23" s="180">
        <v>0</v>
      </c>
      <c r="AZ23" s="180">
        <v>0</v>
      </c>
      <c r="BA23" s="180">
        <v>0</v>
      </c>
      <c r="BB23" s="180">
        <v>0</v>
      </c>
      <c r="BC23" s="180">
        <v>0</v>
      </c>
      <c r="BD23" s="180">
        <v>0</v>
      </c>
      <c r="BE23" s="180">
        <v>0</v>
      </c>
      <c r="BF23" s="180">
        <v>0</v>
      </c>
      <c r="BG23" s="180"/>
      <c r="BH23" s="180">
        <v>0</v>
      </c>
      <c r="BI23" s="180">
        <v>0</v>
      </c>
      <c r="BJ23" s="180">
        <v>0</v>
      </c>
      <c r="BK23" s="180">
        <v>0</v>
      </c>
      <c r="BL23" s="180">
        <v>0</v>
      </c>
      <c r="BM23" s="180">
        <v>0</v>
      </c>
      <c r="BN23" s="180">
        <v>0</v>
      </c>
      <c r="BO23" s="180">
        <v>0</v>
      </c>
      <c r="BP23" s="180">
        <v>0</v>
      </c>
      <c r="BQ23" s="180">
        <v>0</v>
      </c>
      <c r="BR23" s="180"/>
      <c r="BS23" s="180">
        <v>0</v>
      </c>
      <c r="BT23" s="180">
        <v>0</v>
      </c>
      <c r="BU23" s="180"/>
      <c r="BV23" s="180">
        <v>0</v>
      </c>
      <c r="BW23" s="180"/>
      <c r="BX23" s="180"/>
      <c r="BY23" s="180"/>
      <c r="BZ23" s="180"/>
      <c r="CA23" s="180"/>
      <c r="CB23" s="180"/>
      <c r="CC23" s="180"/>
      <c r="CD23" s="180"/>
      <c r="CE23" s="180"/>
      <c r="CF23" s="180"/>
      <c r="CG23" s="180"/>
      <c r="CH23" s="180"/>
      <c r="CI23" s="180"/>
      <c r="CJ23" s="180"/>
      <c r="CK23" s="180"/>
      <c r="CL23" s="180"/>
      <c r="CM23" s="180"/>
      <c r="CN23" s="180"/>
      <c r="CO23" s="180"/>
      <c r="CP23" s="180"/>
      <c r="CQ23" s="180"/>
      <c r="CR23" s="180"/>
      <c r="CS23" s="180"/>
      <c r="CT23" s="180"/>
      <c r="CU23" s="180"/>
    </row>
    <row r="24" spans="1:99" x14ac:dyDescent="0.3">
      <c r="A24" s="155">
        <v>39</v>
      </c>
      <c r="B24" s="180" t="s">
        <v>1038</v>
      </c>
      <c r="C24" s="180"/>
      <c r="D24" s="180">
        <v>0</v>
      </c>
      <c r="E24" s="180">
        <v>0</v>
      </c>
      <c r="F24" s="180"/>
      <c r="G24" s="180">
        <v>0</v>
      </c>
      <c r="H24" s="180">
        <v>0</v>
      </c>
      <c r="I24" s="180">
        <v>0</v>
      </c>
      <c r="J24" s="180">
        <v>0</v>
      </c>
      <c r="K24" s="180">
        <v>0</v>
      </c>
      <c r="L24" s="180">
        <v>0</v>
      </c>
      <c r="M24" s="180">
        <v>0</v>
      </c>
      <c r="N24" s="180">
        <v>0</v>
      </c>
      <c r="O24" s="180">
        <v>0</v>
      </c>
      <c r="P24" s="180"/>
      <c r="Q24" s="180">
        <v>0</v>
      </c>
      <c r="R24" s="180">
        <v>0</v>
      </c>
      <c r="S24" s="180">
        <v>0</v>
      </c>
      <c r="T24" s="180">
        <v>0</v>
      </c>
      <c r="U24" s="180"/>
      <c r="V24" s="180">
        <v>0</v>
      </c>
      <c r="W24" s="180"/>
      <c r="X24" s="180">
        <v>0</v>
      </c>
      <c r="Y24" s="180">
        <v>0</v>
      </c>
      <c r="Z24" s="180">
        <v>0</v>
      </c>
      <c r="AA24" s="180">
        <v>0</v>
      </c>
      <c r="AB24" s="180"/>
      <c r="AC24" s="180">
        <v>0</v>
      </c>
      <c r="AD24" s="180">
        <v>0</v>
      </c>
      <c r="AE24" s="180">
        <v>0</v>
      </c>
      <c r="AF24" s="180">
        <v>0</v>
      </c>
      <c r="AG24" s="180">
        <v>0</v>
      </c>
      <c r="AH24" s="180"/>
      <c r="AI24" s="180">
        <v>0</v>
      </c>
      <c r="AJ24" s="180">
        <v>0</v>
      </c>
      <c r="AK24" s="180">
        <v>0</v>
      </c>
      <c r="AL24" s="180">
        <v>0</v>
      </c>
      <c r="AM24" s="180">
        <v>0</v>
      </c>
      <c r="AN24" s="180">
        <v>0</v>
      </c>
      <c r="AO24" s="180">
        <v>0</v>
      </c>
      <c r="AP24" s="180">
        <v>0</v>
      </c>
      <c r="AQ24" s="180">
        <v>0</v>
      </c>
      <c r="AR24" s="180">
        <v>0</v>
      </c>
      <c r="AS24" s="180">
        <v>0</v>
      </c>
      <c r="AT24" s="180">
        <v>0</v>
      </c>
      <c r="AU24" s="180">
        <v>0</v>
      </c>
      <c r="AV24" s="180">
        <v>0</v>
      </c>
      <c r="AW24" s="180">
        <v>0</v>
      </c>
      <c r="AX24" s="180">
        <v>0</v>
      </c>
      <c r="AY24" s="180">
        <v>0</v>
      </c>
      <c r="AZ24" s="180">
        <v>0</v>
      </c>
      <c r="BA24" s="180">
        <v>0</v>
      </c>
      <c r="BB24" s="180">
        <v>0</v>
      </c>
      <c r="BC24" s="180">
        <v>0</v>
      </c>
      <c r="BD24" s="180">
        <v>0</v>
      </c>
      <c r="BE24" s="180">
        <v>0</v>
      </c>
      <c r="BF24" s="180">
        <v>0</v>
      </c>
      <c r="BG24" s="180"/>
      <c r="BH24" s="180">
        <v>0</v>
      </c>
      <c r="BI24" s="180">
        <v>0</v>
      </c>
      <c r="BJ24" s="180">
        <v>0</v>
      </c>
      <c r="BK24" s="180">
        <v>0</v>
      </c>
      <c r="BL24" s="180">
        <v>0</v>
      </c>
      <c r="BM24" s="180">
        <v>0</v>
      </c>
      <c r="BN24" s="180">
        <v>0</v>
      </c>
      <c r="BO24" s="180">
        <v>0</v>
      </c>
      <c r="BP24" s="180">
        <v>0</v>
      </c>
      <c r="BQ24" s="180">
        <v>0</v>
      </c>
      <c r="BR24" s="180"/>
      <c r="BS24" s="180">
        <v>0</v>
      </c>
      <c r="BT24" s="180">
        <v>0</v>
      </c>
      <c r="BU24" s="180"/>
      <c r="BV24" s="180">
        <v>0</v>
      </c>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row>
    <row r="25" spans="1:99" x14ac:dyDescent="0.3">
      <c r="A25" s="155">
        <v>40</v>
      </c>
      <c r="B25" s="180" t="s">
        <v>1039</v>
      </c>
      <c r="C25" s="180"/>
      <c r="D25" s="180">
        <v>0</v>
      </c>
      <c r="E25" s="180">
        <v>0</v>
      </c>
      <c r="F25" s="180"/>
      <c r="G25" s="180">
        <v>0</v>
      </c>
      <c r="H25" s="180">
        <v>0</v>
      </c>
      <c r="I25" s="180">
        <v>0</v>
      </c>
      <c r="J25" s="180">
        <v>0</v>
      </c>
      <c r="K25" s="180">
        <v>0</v>
      </c>
      <c r="L25" s="180">
        <v>0</v>
      </c>
      <c r="M25" s="180">
        <v>0</v>
      </c>
      <c r="N25" s="180">
        <v>0</v>
      </c>
      <c r="O25" s="180">
        <v>0</v>
      </c>
      <c r="P25" s="180"/>
      <c r="Q25" s="180">
        <v>0</v>
      </c>
      <c r="R25" s="180">
        <v>0</v>
      </c>
      <c r="S25" s="180">
        <v>0</v>
      </c>
      <c r="T25" s="180">
        <v>0</v>
      </c>
      <c r="U25" s="180"/>
      <c r="V25" s="180">
        <v>0</v>
      </c>
      <c r="W25" s="180"/>
      <c r="X25" s="180">
        <v>0</v>
      </c>
      <c r="Y25" s="180">
        <v>0</v>
      </c>
      <c r="Z25" s="180">
        <v>0</v>
      </c>
      <c r="AA25" s="180">
        <v>0</v>
      </c>
      <c r="AB25" s="180"/>
      <c r="AC25" s="180">
        <v>0</v>
      </c>
      <c r="AD25" s="180">
        <v>0</v>
      </c>
      <c r="AE25" s="180">
        <v>0</v>
      </c>
      <c r="AF25" s="180">
        <v>0</v>
      </c>
      <c r="AG25" s="180">
        <v>0</v>
      </c>
      <c r="AH25" s="180"/>
      <c r="AI25" s="180">
        <v>0</v>
      </c>
      <c r="AJ25" s="180">
        <v>0</v>
      </c>
      <c r="AK25" s="180">
        <v>0</v>
      </c>
      <c r="AL25" s="180">
        <v>0</v>
      </c>
      <c r="AM25" s="180">
        <v>0</v>
      </c>
      <c r="AN25" s="180">
        <v>0</v>
      </c>
      <c r="AO25" s="180">
        <v>0</v>
      </c>
      <c r="AP25" s="180">
        <v>0</v>
      </c>
      <c r="AQ25" s="180">
        <v>0</v>
      </c>
      <c r="AR25" s="180">
        <v>0</v>
      </c>
      <c r="AS25" s="180">
        <v>0</v>
      </c>
      <c r="AT25" s="180">
        <v>0</v>
      </c>
      <c r="AU25" s="180">
        <v>0</v>
      </c>
      <c r="AV25" s="180">
        <v>0</v>
      </c>
      <c r="AW25" s="180">
        <v>0</v>
      </c>
      <c r="AX25" s="180">
        <v>0</v>
      </c>
      <c r="AY25" s="180">
        <v>0</v>
      </c>
      <c r="AZ25" s="180">
        <v>0</v>
      </c>
      <c r="BA25" s="180">
        <v>0</v>
      </c>
      <c r="BB25" s="180">
        <v>0</v>
      </c>
      <c r="BC25" s="180">
        <v>0</v>
      </c>
      <c r="BD25" s="180">
        <v>0</v>
      </c>
      <c r="BE25" s="180">
        <v>0</v>
      </c>
      <c r="BF25" s="180">
        <v>0</v>
      </c>
      <c r="BG25" s="180"/>
      <c r="BH25" s="180">
        <v>0</v>
      </c>
      <c r="BI25" s="180">
        <v>0</v>
      </c>
      <c r="BJ25" s="180">
        <v>0</v>
      </c>
      <c r="BK25" s="180">
        <v>0</v>
      </c>
      <c r="BL25" s="180">
        <v>0</v>
      </c>
      <c r="BM25" s="180">
        <v>0</v>
      </c>
      <c r="BN25" s="180">
        <v>0</v>
      </c>
      <c r="BO25" s="180">
        <v>0</v>
      </c>
      <c r="BP25" s="180">
        <v>0</v>
      </c>
      <c r="BQ25" s="180">
        <v>0</v>
      </c>
      <c r="BR25" s="180"/>
      <c r="BS25" s="180">
        <v>0</v>
      </c>
      <c r="BT25" s="180">
        <v>0</v>
      </c>
      <c r="BU25" s="180"/>
      <c r="BV25" s="180">
        <v>0</v>
      </c>
      <c r="BW25" s="180"/>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0"/>
      <c r="CT25" s="180"/>
      <c r="CU25" s="180"/>
    </row>
    <row r="26" spans="1:99" x14ac:dyDescent="0.3">
      <c r="A26" s="155">
        <v>41</v>
      </c>
      <c r="B26" s="180" t="s">
        <v>1040</v>
      </c>
      <c r="C26" s="180"/>
      <c r="D26" s="180">
        <v>0</v>
      </c>
      <c r="E26" s="180">
        <v>0</v>
      </c>
      <c r="F26" s="180"/>
      <c r="G26" s="180">
        <v>0</v>
      </c>
      <c r="H26" s="180">
        <v>0</v>
      </c>
      <c r="I26" s="180">
        <v>0</v>
      </c>
      <c r="J26" s="180">
        <v>0</v>
      </c>
      <c r="K26" s="180">
        <v>0</v>
      </c>
      <c r="L26" s="180">
        <v>0</v>
      </c>
      <c r="M26" s="180">
        <v>0</v>
      </c>
      <c r="N26" s="180">
        <v>0</v>
      </c>
      <c r="O26" s="180">
        <v>0</v>
      </c>
      <c r="P26" s="180"/>
      <c r="Q26" s="180">
        <v>0</v>
      </c>
      <c r="R26" s="180">
        <v>0</v>
      </c>
      <c r="S26" s="180">
        <v>0</v>
      </c>
      <c r="T26" s="180">
        <v>0</v>
      </c>
      <c r="U26" s="180"/>
      <c r="V26" s="180">
        <v>0</v>
      </c>
      <c r="W26" s="180"/>
      <c r="X26" s="180">
        <v>0</v>
      </c>
      <c r="Y26" s="180">
        <v>0</v>
      </c>
      <c r="Z26" s="180">
        <v>0</v>
      </c>
      <c r="AA26" s="180">
        <v>0</v>
      </c>
      <c r="AB26" s="180"/>
      <c r="AC26" s="180">
        <v>0</v>
      </c>
      <c r="AD26" s="180">
        <v>0</v>
      </c>
      <c r="AE26" s="180">
        <v>0</v>
      </c>
      <c r="AF26" s="180">
        <v>0</v>
      </c>
      <c r="AG26" s="180">
        <v>0</v>
      </c>
      <c r="AH26" s="180"/>
      <c r="AI26" s="180">
        <v>0</v>
      </c>
      <c r="AJ26" s="180">
        <v>0</v>
      </c>
      <c r="AK26" s="180">
        <v>0</v>
      </c>
      <c r="AL26" s="180">
        <v>0</v>
      </c>
      <c r="AM26" s="180">
        <v>0</v>
      </c>
      <c r="AN26" s="180">
        <v>0</v>
      </c>
      <c r="AO26" s="180">
        <v>0</v>
      </c>
      <c r="AP26" s="180">
        <v>0</v>
      </c>
      <c r="AQ26" s="180">
        <v>0</v>
      </c>
      <c r="AR26" s="180">
        <v>0</v>
      </c>
      <c r="AS26" s="180">
        <v>0</v>
      </c>
      <c r="AT26" s="180">
        <v>0</v>
      </c>
      <c r="AU26" s="180">
        <v>0</v>
      </c>
      <c r="AV26" s="180">
        <v>0</v>
      </c>
      <c r="AW26" s="180">
        <v>0</v>
      </c>
      <c r="AX26" s="180">
        <v>0</v>
      </c>
      <c r="AY26" s="180">
        <v>0</v>
      </c>
      <c r="AZ26" s="180">
        <v>0</v>
      </c>
      <c r="BA26" s="180">
        <v>0</v>
      </c>
      <c r="BB26" s="180">
        <v>0</v>
      </c>
      <c r="BC26" s="180">
        <v>0</v>
      </c>
      <c r="BD26" s="180">
        <v>0</v>
      </c>
      <c r="BE26" s="180">
        <v>0</v>
      </c>
      <c r="BF26" s="180">
        <v>0</v>
      </c>
      <c r="BG26" s="180"/>
      <c r="BH26" s="180">
        <v>0</v>
      </c>
      <c r="BI26" s="180">
        <v>0</v>
      </c>
      <c r="BJ26" s="180">
        <v>0</v>
      </c>
      <c r="BK26" s="180">
        <v>0</v>
      </c>
      <c r="BL26" s="180">
        <v>0</v>
      </c>
      <c r="BM26" s="180">
        <v>0</v>
      </c>
      <c r="BN26" s="180">
        <v>0</v>
      </c>
      <c r="BO26" s="180">
        <v>0</v>
      </c>
      <c r="BP26" s="180">
        <v>0</v>
      </c>
      <c r="BQ26" s="180">
        <v>0</v>
      </c>
      <c r="BR26" s="180"/>
      <c r="BS26" s="180">
        <v>0</v>
      </c>
      <c r="BT26" s="180">
        <v>0</v>
      </c>
      <c r="BU26" s="180"/>
      <c r="BV26" s="180">
        <v>0</v>
      </c>
      <c r="BW26" s="180"/>
      <c r="BX26" s="180"/>
      <c r="BY26" s="180"/>
      <c r="BZ26" s="180"/>
      <c r="CA26" s="180"/>
      <c r="CB26" s="180"/>
      <c r="CC26" s="180"/>
      <c r="CD26" s="180"/>
      <c r="CE26" s="180"/>
      <c r="CF26" s="180"/>
      <c r="CG26" s="180"/>
      <c r="CH26" s="180"/>
      <c r="CI26" s="180"/>
      <c r="CJ26" s="180"/>
      <c r="CK26" s="180"/>
      <c r="CL26" s="180"/>
      <c r="CM26" s="180"/>
      <c r="CN26" s="180"/>
      <c r="CO26" s="180"/>
      <c r="CP26" s="180"/>
      <c r="CQ26" s="180"/>
      <c r="CR26" s="180"/>
      <c r="CS26" s="180"/>
      <c r="CT26" s="180"/>
      <c r="CU26" s="180"/>
    </row>
    <row r="27" spans="1:99" s="635" customFormat="1" x14ac:dyDescent="0.3">
      <c r="A27" s="634">
        <v>44</v>
      </c>
      <c r="B27" s="635" t="s">
        <v>1041</v>
      </c>
      <c r="D27" s="635">
        <v>6698056</v>
      </c>
      <c r="E27" s="635">
        <v>516820273</v>
      </c>
      <c r="G27" s="635">
        <v>3746871</v>
      </c>
      <c r="H27" s="635">
        <v>1005545</v>
      </c>
      <c r="I27" s="635">
        <v>0</v>
      </c>
      <c r="J27" s="635">
        <v>0</v>
      </c>
      <c r="K27" s="635">
        <v>0</v>
      </c>
      <c r="L27" s="635">
        <v>727115</v>
      </c>
      <c r="M27" s="635">
        <v>11126727</v>
      </c>
      <c r="N27" s="635">
        <v>0</v>
      </c>
      <c r="O27" s="635">
        <v>481493</v>
      </c>
      <c r="Q27" s="635">
        <v>0</v>
      </c>
      <c r="R27" s="635">
        <v>0</v>
      </c>
      <c r="S27" s="635">
        <v>2374616</v>
      </c>
      <c r="T27" s="635">
        <v>0</v>
      </c>
      <c r="V27" s="635">
        <v>523324</v>
      </c>
      <c r="X27" s="635">
        <v>3965896</v>
      </c>
      <c r="Y27" s="635">
        <v>0</v>
      </c>
      <c r="Z27" s="635">
        <v>19759947</v>
      </c>
      <c r="AA27" s="635">
        <v>0</v>
      </c>
      <c r="AC27" s="635">
        <v>446597</v>
      </c>
      <c r="AD27" s="635">
        <v>780671</v>
      </c>
      <c r="AE27" s="635">
        <v>398562</v>
      </c>
      <c r="AF27" s="635">
        <v>300038</v>
      </c>
      <c r="AG27" s="635">
        <v>202592</v>
      </c>
      <c r="AI27" s="635">
        <v>0</v>
      </c>
      <c r="AJ27" s="635">
        <v>0</v>
      </c>
      <c r="AK27" s="635">
        <v>0</v>
      </c>
      <c r="AL27" s="635">
        <v>1021536</v>
      </c>
      <c r="AM27" s="635">
        <v>1040309</v>
      </c>
      <c r="AN27" s="635">
        <v>564646</v>
      </c>
      <c r="AO27" s="635">
        <v>30373170</v>
      </c>
      <c r="AP27" s="635">
        <v>801301</v>
      </c>
      <c r="AQ27" s="635">
        <v>0</v>
      </c>
      <c r="AR27" s="635">
        <v>59600</v>
      </c>
      <c r="AS27" s="635">
        <v>20616970</v>
      </c>
      <c r="AT27" s="635">
        <v>666291</v>
      </c>
      <c r="AU27" s="635">
        <v>4983053</v>
      </c>
      <c r="AV27" s="635">
        <v>331635</v>
      </c>
      <c r="AW27" s="635">
        <v>791011</v>
      </c>
      <c r="AX27" s="635">
        <v>0</v>
      </c>
      <c r="AY27" s="635">
        <v>15682</v>
      </c>
      <c r="AZ27" s="635">
        <v>4546994</v>
      </c>
      <c r="BA27" s="635">
        <v>364121</v>
      </c>
      <c r="BB27" s="635">
        <v>631672</v>
      </c>
      <c r="BC27" s="635">
        <v>581292</v>
      </c>
      <c r="BD27" s="635">
        <v>5700289</v>
      </c>
      <c r="BE27" s="635">
        <v>489353</v>
      </c>
      <c r="BF27" s="635">
        <v>13222853</v>
      </c>
      <c r="BH27" s="635">
        <v>0</v>
      </c>
      <c r="BI27" s="635">
        <v>779841</v>
      </c>
      <c r="BJ27" s="635">
        <v>14138519</v>
      </c>
      <c r="BK27" s="635">
        <v>1142723</v>
      </c>
      <c r="BL27" s="635">
        <v>15823204</v>
      </c>
      <c r="BM27" s="635">
        <v>0</v>
      </c>
      <c r="BN27" s="635">
        <v>2627389</v>
      </c>
      <c r="BO27" s="635">
        <v>1404789</v>
      </c>
      <c r="BP27" s="635">
        <v>0</v>
      </c>
      <c r="BQ27" s="635">
        <v>0</v>
      </c>
      <c r="BS27" s="635">
        <v>1631155</v>
      </c>
      <c r="BT27" s="635">
        <v>426796</v>
      </c>
      <c r="BV27" s="635">
        <v>468761</v>
      </c>
    </row>
    <row r="28" spans="1:99" s="635" customFormat="1" x14ac:dyDescent="0.3">
      <c r="A28" s="634">
        <v>45</v>
      </c>
      <c r="B28" s="635" t="s">
        <v>1042</v>
      </c>
      <c r="D28" s="635">
        <v>888574</v>
      </c>
      <c r="E28" s="635">
        <v>27406534</v>
      </c>
      <c r="G28" s="635">
        <v>339721</v>
      </c>
      <c r="H28" s="635">
        <v>59682</v>
      </c>
      <c r="I28" s="635">
        <v>0</v>
      </c>
      <c r="J28" s="635">
        <v>0</v>
      </c>
      <c r="K28" s="635">
        <v>0</v>
      </c>
      <c r="L28" s="635">
        <v>357135</v>
      </c>
      <c r="M28" s="635">
        <v>2563632</v>
      </c>
      <c r="N28" s="635">
        <v>0</v>
      </c>
      <c r="O28" s="635">
        <v>19987</v>
      </c>
      <c r="Q28" s="635">
        <v>0</v>
      </c>
      <c r="R28" s="635">
        <v>0</v>
      </c>
      <c r="S28" s="635">
        <v>280777</v>
      </c>
      <c r="T28" s="635">
        <v>0</v>
      </c>
      <c r="V28" s="635">
        <v>75268</v>
      </c>
      <c r="X28" s="635">
        <v>231875</v>
      </c>
      <c r="Y28" s="635">
        <v>0</v>
      </c>
      <c r="Z28" s="635">
        <v>1717843</v>
      </c>
      <c r="AA28" s="635">
        <v>0</v>
      </c>
      <c r="AC28" s="635">
        <v>77914</v>
      </c>
      <c r="AD28" s="635">
        <v>45648</v>
      </c>
      <c r="AE28" s="635">
        <v>215404</v>
      </c>
      <c r="AF28" s="635">
        <v>71501</v>
      </c>
      <c r="AG28" s="635">
        <v>102341</v>
      </c>
      <c r="AI28" s="635">
        <v>0</v>
      </c>
      <c r="AJ28" s="635">
        <v>0</v>
      </c>
      <c r="AK28" s="635">
        <v>0</v>
      </c>
      <c r="AL28" s="635">
        <v>100465</v>
      </c>
      <c r="AM28" s="635">
        <v>185843</v>
      </c>
      <c r="AN28" s="635">
        <v>83997</v>
      </c>
      <c r="AO28" s="635">
        <v>10749169</v>
      </c>
      <c r="AP28" s="635">
        <v>187732</v>
      </c>
      <c r="AQ28" s="635">
        <v>0</v>
      </c>
      <c r="AR28" s="635">
        <v>16130</v>
      </c>
      <c r="AS28" s="635">
        <v>5819028</v>
      </c>
      <c r="AT28" s="635">
        <v>67835</v>
      </c>
      <c r="AU28" s="635">
        <v>91929</v>
      </c>
      <c r="AV28" s="635">
        <v>128617</v>
      </c>
      <c r="AW28" s="635">
        <v>60749</v>
      </c>
      <c r="AX28" s="635">
        <v>0</v>
      </c>
      <c r="AY28" s="635">
        <v>0</v>
      </c>
      <c r="AZ28" s="635">
        <v>150631</v>
      </c>
      <c r="BA28" s="635">
        <v>38273</v>
      </c>
      <c r="BB28" s="635">
        <v>23658</v>
      </c>
      <c r="BC28" s="635">
        <v>6267</v>
      </c>
      <c r="BD28" s="635">
        <v>113861</v>
      </c>
      <c r="BE28" s="635">
        <v>193244</v>
      </c>
      <c r="BF28" s="635">
        <v>2785751</v>
      </c>
      <c r="BH28" s="635">
        <v>0</v>
      </c>
      <c r="BI28" s="635">
        <v>47711</v>
      </c>
      <c r="BJ28" s="635">
        <v>1718215</v>
      </c>
      <c r="BK28" s="635">
        <v>125765</v>
      </c>
      <c r="BL28" s="635">
        <v>568212</v>
      </c>
      <c r="BM28" s="635">
        <v>0</v>
      </c>
      <c r="BN28" s="635">
        <v>699804</v>
      </c>
      <c r="BO28" s="635">
        <v>305953</v>
      </c>
      <c r="BP28" s="635">
        <v>0</v>
      </c>
      <c r="BQ28" s="635">
        <v>0</v>
      </c>
      <c r="BS28" s="635">
        <v>613447</v>
      </c>
      <c r="BT28" s="635">
        <v>69252</v>
      </c>
      <c r="BV28" s="635">
        <v>655083</v>
      </c>
    </row>
    <row r="29" spans="1:99" s="635" customFormat="1" x14ac:dyDescent="0.3">
      <c r="A29" s="634">
        <v>47</v>
      </c>
      <c r="B29" s="635" t="s">
        <v>1043</v>
      </c>
      <c r="D29" s="635">
        <v>0</v>
      </c>
      <c r="E29" s="635">
        <v>0</v>
      </c>
      <c r="G29" s="635">
        <v>0</v>
      </c>
      <c r="H29" s="635">
        <v>0</v>
      </c>
      <c r="I29" s="635">
        <v>0</v>
      </c>
      <c r="J29" s="635">
        <v>0</v>
      </c>
      <c r="K29" s="635">
        <v>0</v>
      </c>
      <c r="L29" s="635">
        <v>1607004</v>
      </c>
      <c r="M29" s="635">
        <v>0</v>
      </c>
      <c r="N29" s="635">
        <v>0</v>
      </c>
      <c r="O29" s="635">
        <v>0</v>
      </c>
      <c r="Q29" s="635">
        <v>0</v>
      </c>
      <c r="R29" s="635">
        <v>0</v>
      </c>
      <c r="S29" s="635">
        <v>0</v>
      </c>
      <c r="T29" s="635">
        <v>0</v>
      </c>
      <c r="V29" s="635">
        <v>0</v>
      </c>
      <c r="X29" s="635">
        <v>0</v>
      </c>
      <c r="Y29" s="635">
        <v>0</v>
      </c>
      <c r="Z29" s="635">
        <v>49928068</v>
      </c>
      <c r="AA29" s="635">
        <v>0</v>
      </c>
      <c r="AC29" s="635">
        <v>0</v>
      </c>
      <c r="AD29" s="635">
        <v>0</v>
      </c>
      <c r="AE29" s="635">
        <v>0</v>
      </c>
      <c r="AF29" s="635">
        <v>0</v>
      </c>
      <c r="AG29" s="635">
        <v>0</v>
      </c>
      <c r="AI29" s="635">
        <v>0</v>
      </c>
      <c r="AJ29" s="635">
        <v>0</v>
      </c>
      <c r="AK29" s="635">
        <v>0</v>
      </c>
      <c r="AL29" s="635">
        <v>0</v>
      </c>
      <c r="AM29" s="635">
        <v>0</v>
      </c>
      <c r="AN29" s="635">
        <v>0</v>
      </c>
      <c r="AO29" s="635">
        <v>0</v>
      </c>
      <c r="AP29" s="635">
        <v>0</v>
      </c>
      <c r="AQ29" s="635">
        <v>0</v>
      </c>
      <c r="AR29" s="635">
        <v>0</v>
      </c>
      <c r="AS29" s="635">
        <v>0</v>
      </c>
      <c r="AT29" s="635">
        <v>0</v>
      </c>
      <c r="AU29" s="635">
        <v>0</v>
      </c>
      <c r="AV29" s="635">
        <v>2297009</v>
      </c>
      <c r="AW29" s="635">
        <v>0</v>
      </c>
      <c r="AX29" s="635">
        <v>0</v>
      </c>
      <c r="AY29" s="635">
        <v>0</v>
      </c>
      <c r="AZ29" s="635">
        <v>3673685</v>
      </c>
      <c r="BA29" s="635">
        <v>0</v>
      </c>
      <c r="BB29" s="635">
        <v>0</v>
      </c>
      <c r="BC29" s="635">
        <v>0</v>
      </c>
      <c r="BD29" s="635">
        <v>0</v>
      </c>
      <c r="BE29" s="635">
        <v>2489775</v>
      </c>
      <c r="BF29" s="635">
        <v>13720081</v>
      </c>
      <c r="BH29" s="635">
        <v>0</v>
      </c>
      <c r="BI29" s="635">
        <v>0</v>
      </c>
      <c r="BJ29" s="635">
        <v>13896679</v>
      </c>
      <c r="BK29" s="635">
        <v>0</v>
      </c>
      <c r="BL29" s="635">
        <v>0</v>
      </c>
      <c r="BM29" s="635">
        <v>0</v>
      </c>
      <c r="BN29" s="635">
        <v>8197190</v>
      </c>
      <c r="BO29" s="635">
        <v>0</v>
      </c>
      <c r="BP29" s="635">
        <v>0</v>
      </c>
      <c r="BQ29" s="635">
        <v>0</v>
      </c>
      <c r="BS29" s="635">
        <v>0</v>
      </c>
      <c r="BT29" s="635">
        <v>0</v>
      </c>
      <c r="BV29" s="635">
        <v>0</v>
      </c>
    </row>
    <row r="30" spans="1:99" s="635" customFormat="1" ht="13.95" customHeight="1" x14ac:dyDescent="0.3">
      <c r="A30" s="634">
        <v>48</v>
      </c>
      <c r="B30" s="635" t="s">
        <v>115</v>
      </c>
      <c r="D30" s="635">
        <v>0</v>
      </c>
      <c r="E30" s="635">
        <v>0</v>
      </c>
      <c r="G30" s="635">
        <v>0</v>
      </c>
      <c r="H30" s="635">
        <v>0</v>
      </c>
      <c r="I30" s="635">
        <v>0</v>
      </c>
      <c r="J30" s="635">
        <v>0</v>
      </c>
      <c r="K30" s="635">
        <v>0</v>
      </c>
      <c r="L30" s="635">
        <v>389503</v>
      </c>
      <c r="M30" s="635">
        <v>0</v>
      </c>
      <c r="N30" s="635">
        <v>0</v>
      </c>
      <c r="O30" s="635">
        <v>0</v>
      </c>
      <c r="Q30" s="635">
        <v>0</v>
      </c>
      <c r="R30" s="635">
        <v>0</v>
      </c>
      <c r="S30" s="635">
        <v>0</v>
      </c>
      <c r="T30" s="635">
        <v>0</v>
      </c>
      <c r="V30" s="635">
        <v>0</v>
      </c>
      <c r="X30" s="635">
        <v>0</v>
      </c>
      <c r="Y30" s="635">
        <v>0</v>
      </c>
      <c r="Z30" s="635">
        <v>7712329</v>
      </c>
      <c r="AA30" s="635">
        <v>0</v>
      </c>
      <c r="AC30" s="635">
        <v>0</v>
      </c>
      <c r="AD30" s="635">
        <v>0</v>
      </c>
      <c r="AE30" s="635">
        <v>0</v>
      </c>
      <c r="AF30" s="635">
        <v>0</v>
      </c>
      <c r="AG30" s="635">
        <v>0</v>
      </c>
      <c r="AI30" s="635">
        <v>0</v>
      </c>
      <c r="AJ30" s="635">
        <v>0</v>
      </c>
      <c r="AK30" s="635">
        <v>0</v>
      </c>
      <c r="AL30" s="635">
        <v>0</v>
      </c>
      <c r="AM30" s="635">
        <v>0</v>
      </c>
      <c r="AN30" s="635">
        <v>0</v>
      </c>
      <c r="AO30" s="635">
        <v>0</v>
      </c>
      <c r="AP30" s="635">
        <v>0</v>
      </c>
      <c r="AQ30" s="635">
        <v>0</v>
      </c>
      <c r="AR30" s="635">
        <v>0</v>
      </c>
      <c r="AS30" s="635">
        <v>0</v>
      </c>
      <c r="AT30" s="635">
        <v>0</v>
      </c>
      <c r="AU30" s="635">
        <v>0</v>
      </c>
      <c r="AV30" s="635">
        <v>750232</v>
      </c>
      <c r="AW30" s="635">
        <v>0</v>
      </c>
      <c r="AX30" s="635">
        <v>0</v>
      </c>
      <c r="AY30" s="635">
        <v>0</v>
      </c>
      <c r="AZ30" s="635">
        <v>929323</v>
      </c>
      <c r="BA30" s="635">
        <v>0</v>
      </c>
      <c r="BB30" s="635">
        <v>0</v>
      </c>
      <c r="BC30" s="635">
        <v>0</v>
      </c>
      <c r="BD30" s="635">
        <v>0</v>
      </c>
      <c r="BE30" s="635">
        <v>113158</v>
      </c>
      <c r="BF30" s="635">
        <v>1862263</v>
      </c>
      <c r="BH30" s="635">
        <v>0</v>
      </c>
      <c r="BI30" s="635">
        <v>0</v>
      </c>
      <c r="BJ30" s="635">
        <v>2114853</v>
      </c>
      <c r="BK30" s="635">
        <v>0</v>
      </c>
      <c r="BL30" s="635">
        <v>0</v>
      </c>
      <c r="BM30" s="635">
        <v>0</v>
      </c>
      <c r="BN30" s="635">
        <v>1501046</v>
      </c>
      <c r="BO30" s="635">
        <v>0</v>
      </c>
      <c r="BP30" s="635">
        <v>0</v>
      </c>
      <c r="BQ30" s="635">
        <v>0</v>
      </c>
      <c r="BS30" s="635">
        <v>0</v>
      </c>
      <c r="BT30" s="635">
        <v>0</v>
      </c>
      <c r="BV30" s="635">
        <v>0</v>
      </c>
    </row>
    <row r="31" spans="1:99" x14ac:dyDescent="0.3">
      <c r="A31" s="155">
        <v>49</v>
      </c>
      <c r="B31" s="180" t="s">
        <v>219</v>
      </c>
      <c r="C31" s="180"/>
      <c r="D31" s="180">
        <v>906010</v>
      </c>
      <c r="E31" s="180">
        <v>42581125</v>
      </c>
      <c r="F31" s="180"/>
      <c r="G31" s="180">
        <v>439569</v>
      </c>
      <c r="H31" s="180">
        <v>196038</v>
      </c>
      <c r="I31" s="180">
        <v>0</v>
      </c>
      <c r="J31" s="180">
        <v>0</v>
      </c>
      <c r="K31" s="180">
        <v>0</v>
      </c>
      <c r="L31" s="180">
        <v>480777</v>
      </c>
      <c r="M31" s="180">
        <v>1948763</v>
      </c>
      <c r="N31" s="180">
        <v>0</v>
      </c>
      <c r="O31" s="180">
        <v>171251</v>
      </c>
      <c r="P31" s="180"/>
      <c r="Q31" s="180">
        <v>0</v>
      </c>
      <c r="R31" s="180">
        <v>0</v>
      </c>
      <c r="S31" s="180">
        <v>210072</v>
      </c>
      <c r="T31" s="180">
        <v>0</v>
      </c>
      <c r="U31" s="180"/>
      <c r="V31" s="180">
        <v>500441</v>
      </c>
      <c r="W31" s="180"/>
      <c r="X31" s="180">
        <v>1139381</v>
      </c>
      <c r="Y31" s="180">
        <v>0</v>
      </c>
      <c r="Z31" s="180">
        <v>3497885</v>
      </c>
      <c r="AA31" s="180">
        <v>0</v>
      </c>
      <c r="AB31" s="180"/>
      <c r="AC31" s="180">
        <v>106924</v>
      </c>
      <c r="AD31" s="180">
        <v>356382</v>
      </c>
      <c r="AE31" s="180">
        <v>179690</v>
      </c>
      <c r="AF31" s="180">
        <v>206990</v>
      </c>
      <c r="AG31" s="180">
        <v>140019</v>
      </c>
      <c r="AH31" s="180"/>
      <c r="AI31" s="180">
        <v>0</v>
      </c>
      <c r="AJ31" s="180">
        <v>0</v>
      </c>
      <c r="AK31" s="180">
        <v>0</v>
      </c>
      <c r="AL31" s="180">
        <v>142005</v>
      </c>
      <c r="AM31" s="180">
        <v>342252</v>
      </c>
      <c r="AN31" s="180">
        <v>84769</v>
      </c>
      <c r="AO31" s="180">
        <v>5174376</v>
      </c>
      <c r="AP31" s="180">
        <v>136931</v>
      </c>
      <c r="AQ31" s="180">
        <v>0</v>
      </c>
      <c r="AR31" s="180">
        <v>25816</v>
      </c>
      <c r="AS31" s="180">
        <v>5942707</v>
      </c>
      <c r="AT31" s="180">
        <v>146537</v>
      </c>
      <c r="AU31" s="180">
        <v>172015</v>
      </c>
      <c r="AV31" s="180">
        <v>536129</v>
      </c>
      <c r="AW31" s="180">
        <v>106086</v>
      </c>
      <c r="AX31" s="180">
        <v>0</v>
      </c>
      <c r="AY31" s="180">
        <v>0</v>
      </c>
      <c r="AZ31" s="180">
        <v>661013</v>
      </c>
      <c r="BA31" s="180">
        <v>79026</v>
      </c>
      <c r="BB31" s="180">
        <v>111845</v>
      </c>
      <c r="BC31" s="180">
        <v>48004</v>
      </c>
      <c r="BD31" s="180">
        <v>511605</v>
      </c>
      <c r="BE31" s="180">
        <v>289882</v>
      </c>
      <c r="BF31" s="180">
        <v>2477548</v>
      </c>
      <c r="BG31" s="180"/>
      <c r="BH31" s="180">
        <v>0</v>
      </c>
      <c r="BI31" s="180">
        <v>51633</v>
      </c>
      <c r="BJ31" s="180">
        <v>627958</v>
      </c>
      <c r="BK31" s="180">
        <v>319202</v>
      </c>
      <c r="BL31" s="180">
        <v>1643597</v>
      </c>
      <c r="BM31" s="180">
        <v>0</v>
      </c>
      <c r="BN31" s="180">
        <v>543863</v>
      </c>
      <c r="BO31" s="180">
        <v>144432</v>
      </c>
      <c r="BP31" s="180">
        <v>0</v>
      </c>
      <c r="BQ31" s="180">
        <v>0</v>
      </c>
      <c r="BR31" s="180"/>
      <c r="BS31" s="180">
        <v>561022</v>
      </c>
      <c r="BT31" s="180">
        <v>109032</v>
      </c>
      <c r="BU31" s="180"/>
      <c r="BV31" s="180">
        <v>627280</v>
      </c>
      <c r="BW31" s="180"/>
      <c r="BX31" s="180"/>
      <c r="BY31" s="180"/>
      <c r="BZ31" s="180"/>
      <c r="CA31" s="180"/>
      <c r="CB31" s="180"/>
      <c r="CC31" s="180"/>
      <c r="CD31" s="180"/>
      <c r="CE31" s="180"/>
      <c r="CF31" s="180"/>
      <c r="CG31" s="180"/>
      <c r="CH31" s="180"/>
      <c r="CI31" s="180"/>
      <c r="CJ31" s="180"/>
      <c r="CK31" s="180"/>
      <c r="CL31" s="180"/>
      <c r="CM31" s="180"/>
      <c r="CN31" s="180"/>
      <c r="CO31" s="180"/>
      <c r="CP31" s="180"/>
      <c r="CQ31" s="180"/>
      <c r="CR31" s="180"/>
      <c r="CS31" s="180"/>
      <c r="CT31" s="180"/>
      <c r="CU31" s="180"/>
    </row>
    <row r="32" spans="1:99" x14ac:dyDescent="0.3">
      <c r="A32" s="155">
        <v>50</v>
      </c>
      <c r="B32" s="180" t="s">
        <v>92</v>
      </c>
      <c r="C32" s="180"/>
      <c r="D32" s="180">
        <v>-62805</v>
      </c>
      <c r="E32" s="180">
        <v>110649647</v>
      </c>
      <c r="F32" s="180"/>
      <c r="G32" s="180">
        <v>414480</v>
      </c>
      <c r="H32" s="180">
        <v>-289221</v>
      </c>
      <c r="I32" s="180">
        <v>0</v>
      </c>
      <c r="J32" s="180">
        <v>0</v>
      </c>
      <c r="K32" s="180">
        <v>0</v>
      </c>
      <c r="L32" s="180">
        <v>2644096</v>
      </c>
      <c r="M32" s="180">
        <v>1561890</v>
      </c>
      <c r="N32" s="180">
        <v>0</v>
      </c>
      <c r="O32" s="180">
        <v>215517</v>
      </c>
      <c r="P32" s="180"/>
      <c r="Q32" s="180">
        <v>0</v>
      </c>
      <c r="R32" s="180">
        <v>0</v>
      </c>
      <c r="S32" s="180">
        <v>86547</v>
      </c>
      <c r="T32" s="180">
        <v>0</v>
      </c>
      <c r="U32" s="180"/>
      <c r="V32" s="180">
        <v>-323776</v>
      </c>
      <c r="W32" s="180"/>
      <c r="X32" s="180">
        <v>97461</v>
      </c>
      <c r="Y32" s="180">
        <v>0</v>
      </c>
      <c r="Z32" s="180">
        <v>-1785123</v>
      </c>
      <c r="AA32" s="180">
        <v>0</v>
      </c>
      <c r="AB32" s="180"/>
      <c r="AC32" s="180">
        <v>674392</v>
      </c>
      <c r="AD32" s="180">
        <v>-108485</v>
      </c>
      <c r="AE32" s="180">
        <v>-15271</v>
      </c>
      <c r="AF32" s="180">
        <v>-158047</v>
      </c>
      <c r="AG32" s="180">
        <v>-112186</v>
      </c>
      <c r="AH32" s="180"/>
      <c r="AI32" s="180">
        <v>0</v>
      </c>
      <c r="AJ32" s="180">
        <v>0</v>
      </c>
      <c r="AK32" s="180">
        <v>0</v>
      </c>
      <c r="AL32" s="180">
        <v>-30147</v>
      </c>
      <c r="AM32" s="180">
        <v>-231060</v>
      </c>
      <c r="AN32" s="180">
        <v>9</v>
      </c>
      <c r="AO32" s="180">
        <v>2813253</v>
      </c>
      <c r="AP32" s="180">
        <v>115918</v>
      </c>
      <c r="AQ32" s="180">
        <v>0</v>
      </c>
      <c r="AR32" s="180">
        <v>-19796</v>
      </c>
      <c r="AS32" s="180">
        <v>5580528</v>
      </c>
      <c r="AT32" s="180">
        <v>-16035</v>
      </c>
      <c r="AU32" s="180">
        <v>362824</v>
      </c>
      <c r="AV32" s="180">
        <v>-285761</v>
      </c>
      <c r="AW32" s="180">
        <v>1560018</v>
      </c>
      <c r="AX32" s="180">
        <v>0</v>
      </c>
      <c r="AY32" s="180">
        <v>2</v>
      </c>
      <c r="AZ32" s="180">
        <v>524269</v>
      </c>
      <c r="BA32" s="180">
        <v>104159</v>
      </c>
      <c r="BB32" s="180">
        <v>-59419</v>
      </c>
      <c r="BC32" s="180">
        <v>-3947</v>
      </c>
      <c r="BD32" s="180">
        <v>654489</v>
      </c>
      <c r="BE32" s="180">
        <v>-309065</v>
      </c>
      <c r="BF32" s="180">
        <v>2906107</v>
      </c>
      <c r="BG32" s="180"/>
      <c r="BH32" s="180">
        <v>0</v>
      </c>
      <c r="BI32" s="180">
        <v>-50262</v>
      </c>
      <c r="BJ32" s="180">
        <v>2492168</v>
      </c>
      <c r="BK32" s="180">
        <v>-10879</v>
      </c>
      <c r="BL32" s="180">
        <v>5375156</v>
      </c>
      <c r="BM32" s="180">
        <v>0</v>
      </c>
      <c r="BN32" s="180">
        <v>1406359</v>
      </c>
      <c r="BO32" s="180">
        <v>1442653</v>
      </c>
      <c r="BP32" s="180">
        <v>0</v>
      </c>
      <c r="BQ32" s="180">
        <v>0</v>
      </c>
      <c r="BR32" s="180"/>
      <c r="BS32" s="180">
        <v>-177434</v>
      </c>
      <c r="BT32" s="180">
        <v>-4154</v>
      </c>
      <c r="BU32" s="180"/>
      <c r="BV32" s="180">
        <v>-543804</v>
      </c>
      <c r="BW32" s="180"/>
      <c r="BX32" s="180"/>
      <c r="BY32" s="180"/>
      <c r="BZ32" s="180"/>
      <c r="CA32" s="180"/>
      <c r="CB32" s="180"/>
      <c r="CC32" s="180"/>
      <c r="CD32" s="180"/>
      <c r="CE32" s="180"/>
      <c r="CF32" s="180"/>
      <c r="CG32" s="180"/>
      <c r="CH32" s="180"/>
      <c r="CI32" s="180"/>
      <c r="CJ32" s="180"/>
      <c r="CK32" s="180"/>
      <c r="CL32" s="180"/>
      <c r="CM32" s="180"/>
      <c r="CN32" s="180"/>
      <c r="CO32" s="180"/>
      <c r="CP32" s="180"/>
      <c r="CQ32" s="180"/>
      <c r="CR32" s="180"/>
      <c r="CS32" s="180"/>
      <c r="CT32" s="180"/>
      <c r="CU32" s="180"/>
    </row>
    <row r="33" spans="1:99" x14ac:dyDescent="0.3">
      <c r="A33" s="155">
        <v>51</v>
      </c>
      <c r="B33" s="180" t="s">
        <v>237</v>
      </c>
      <c r="C33" s="180"/>
      <c r="D33" s="180">
        <v>1304050</v>
      </c>
      <c r="E33" s="180">
        <v>153586210</v>
      </c>
      <c r="F33" s="180"/>
      <c r="G33" s="180">
        <v>1119167</v>
      </c>
      <c r="H33" s="180">
        <v>-215346</v>
      </c>
      <c r="I33" s="180">
        <v>0</v>
      </c>
      <c r="J33" s="180">
        <v>0</v>
      </c>
      <c r="K33" s="180">
        <v>0</v>
      </c>
      <c r="L33" s="180">
        <v>162974</v>
      </c>
      <c r="M33" s="180">
        <v>2455842</v>
      </c>
      <c r="N33" s="180">
        <v>0</v>
      </c>
      <c r="O33" s="180">
        <v>72676</v>
      </c>
      <c r="P33" s="180"/>
      <c r="Q33" s="180">
        <v>0</v>
      </c>
      <c r="R33" s="180">
        <v>0</v>
      </c>
      <c r="S33" s="180">
        <v>356941</v>
      </c>
      <c r="T33" s="180">
        <v>0</v>
      </c>
      <c r="U33" s="180"/>
      <c r="V33" s="180">
        <v>251003</v>
      </c>
      <c r="W33" s="180"/>
      <c r="X33" s="180">
        <v>840907</v>
      </c>
      <c r="Y33" s="180">
        <v>0</v>
      </c>
      <c r="Z33" s="180">
        <v>2384858</v>
      </c>
      <c r="AA33" s="180">
        <v>0</v>
      </c>
      <c r="AB33" s="180"/>
      <c r="AC33" s="180">
        <v>-145719</v>
      </c>
      <c r="AD33" s="180">
        <v>317374</v>
      </c>
      <c r="AE33" s="180">
        <v>132556</v>
      </c>
      <c r="AF33" s="180">
        <v>130536</v>
      </c>
      <c r="AG33" s="180">
        <v>-36069</v>
      </c>
      <c r="AH33" s="180"/>
      <c r="AI33" s="180">
        <v>0</v>
      </c>
      <c r="AJ33" s="180">
        <v>0</v>
      </c>
      <c r="AK33" s="180">
        <v>0</v>
      </c>
      <c r="AL33" s="180">
        <v>182935</v>
      </c>
      <c r="AM33" s="180">
        <v>91852</v>
      </c>
      <c r="AN33" s="180">
        <v>103761</v>
      </c>
      <c r="AO33" s="180">
        <v>9329013</v>
      </c>
      <c r="AP33" s="180">
        <v>300922</v>
      </c>
      <c r="AQ33" s="180">
        <v>0</v>
      </c>
      <c r="AR33" s="180">
        <v>6020</v>
      </c>
      <c r="AS33" s="180">
        <v>5781058</v>
      </c>
      <c r="AT33" s="180">
        <v>79001</v>
      </c>
      <c r="AU33" s="180">
        <v>374613</v>
      </c>
      <c r="AV33" s="180">
        <v>300620</v>
      </c>
      <c r="AW33" s="180">
        <v>182077</v>
      </c>
      <c r="AX33" s="180">
        <v>0</v>
      </c>
      <c r="AY33" s="180">
        <v>0</v>
      </c>
      <c r="AZ33" s="180">
        <v>900221</v>
      </c>
      <c r="BA33" s="180">
        <v>17447</v>
      </c>
      <c r="BB33" s="180">
        <v>66757</v>
      </c>
      <c r="BC33" s="180">
        <v>43006</v>
      </c>
      <c r="BD33" s="180">
        <v>1277590</v>
      </c>
      <c r="BE33" s="180">
        <v>208862</v>
      </c>
      <c r="BF33" s="180">
        <v>4516025</v>
      </c>
      <c r="BG33" s="180"/>
      <c r="BH33" s="180">
        <v>0</v>
      </c>
      <c r="BI33" s="180">
        <v>7978</v>
      </c>
      <c r="BJ33" s="180">
        <v>3341586</v>
      </c>
      <c r="BK33" s="180">
        <v>119831</v>
      </c>
      <c r="BL33" s="180">
        <v>1929311</v>
      </c>
      <c r="BM33" s="180">
        <v>0</v>
      </c>
      <c r="BN33" s="180">
        <v>1025267</v>
      </c>
      <c r="BO33" s="180">
        <v>95631</v>
      </c>
      <c r="BP33" s="180">
        <v>0</v>
      </c>
      <c r="BQ33" s="180">
        <v>0</v>
      </c>
      <c r="BR33" s="180"/>
      <c r="BS33" s="180">
        <v>1653282</v>
      </c>
      <c r="BT33" s="180">
        <v>67569</v>
      </c>
      <c r="BU33" s="180"/>
      <c r="BV33" s="180">
        <v>148608</v>
      </c>
      <c r="BW33" s="180"/>
      <c r="BX33" s="180"/>
      <c r="BY33" s="180"/>
      <c r="BZ33" s="180"/>
      <c r="CA33" s="180"/>
      <c r="CB33" s="180"/>
      <c r="CC33" s="180"/>
      <c r="CD33" s="180"/>
      <c r="CE33" s="180"/>
      <c r="CF33" s="180"/>
      <c r="CG33" s="180"/>
      <c r="CH33" s="180"/>
      <c r="CI33" s="180"/>
      <c r="CJ33" s="180"/>
      <c r="CK33" s="180"/>
      <c r="CL33" s="180"/>
      <c r="CM33" s="180"/>
      <c r="CN33" s="180"/>
      <c r="CO33" s="180"/>
      <c r="CP33" s="180"/>
      <c r="CQ33" s="180"/>
      <c r="CR33" s="180"/>
      <c r="CS33" s="180"/>
      <c r="CT33" s="180"/>
      <c r="CU33" s="180"/>
    </row>
    <row r="34" spans="1:99" x14ac:dyDescent="0.3">
      <c r="A34" s="155">
        <v>52</v>
      </c>
      <c r="B34" s="180" t="s">
        <v>230</v>
      </c>
      <c r="C34" s="180"/>
      <c r="D34" s="180">
        <v>0</v>
      </c>
      <c r="E34" s="180">
        <v>0</v>
      </c>
      <c r="F34" s="180"/>
      <c r="G34" s="180">
        <v>0</v>
      </c>
      <c r="H34" s="180">
        <v>0</v>
      </c>
      <c r="I34" s="180">
        <v>0</v>
      </c>
      <c r="J34" s="180">
        <v>0</v>
      </c>
      <c r="K34" s="180">
        <v>0</v>
      </c>
      <c r="L34" s="180">
        <v>101054</v>
      </c>
      <c r="M34" s="180">
        <v>0</v>
      </c>
      <c r="N34" s="180">
        <v>0</v>
      </c>
      <c r="O34" s="180">
        <v>0</v>
      </c>
      <c r="P34" s="180"/>
      <c r="Q34" s="180">
        <v>0</v>
      </c>
      <c r="R34" s="180">
        <v>0</v>
      </c>
      <c r="S34" s="180">
        <v>0</v>
      </c>
      <c r="T34" s="180">
        <v>0</v>
      </c>
      <c r="U34" s="180"/>
      <c r="V34" s="180">
        <v>0</v>
      </c>
      <c r="W34" s="180"/>
      <c r="X34" s="180">
        <v>0</v>
      </c>
      <c r="Y34" s="180">
        <v>0</v>
      </c>
      <c r="Z34" s="180">
        <v>1989965</v>
      </c>
      <c r="AA34" s="180">
        <v>0</v>
      </c>
      <c r="AB34" s="180"/>
      <c r="AC34" s="180">
        <v>0</v>
      </c>
      <c r="AD34" s="180">
        <v>0</v>
      </c>
      <c r="AE34" s="180">
        <v>0</v>
      </c>
      <c r="AF34" s="180">
        <v>0</v>
      </c>
      <c r="AG34" s="180">
        <v>0</v>
      </c>
      <c r="AH34" s="180"/>
      <c r="AI34" s="180">
        <v>0</v>
      </c>
      <c r="AJ34" s="180">
        <v>0</v>
      </c>
      <c r="AK34" s="180">
        <v>0</v>
      </c>
      <c r="AL34" s="180">
        <v>0</v>
      </c>
      <c r="AM34" s="180">
        <v>0</v>
      </c>
      <c r="AN34" s="180">
        <v>0</v>
      </c>
      <c r="AO34" s="180">
        <v>0</v>
      </c>
      <c r="AP34" s="180">
        <v>0</v>
      </c>
      <c r="AQ34" s="180">
        <v>0</v>
      </c>
      <c r="AR34" s="180">
        <v>0</v>
      </c>
      <c r="AS34" s="180">
        <v>0</v>
      </c>
      <c r="AT34" s="180">
        <v>0</v>
      </c>
      <c r="AU34" s="180">
        <v>0</v>
      </c>
      <c r="AV34" s="180">
        <v>28469</v>
      </c>
      <c r="AW34" s="180">
        <v>0</v>
      </c>
      <c r="AX34" s="180">
        <v>0</v>
      </c>
      <c r="AY34" s="180">
        <v>0</v>
      </c>
      <c r="AZ34" s="180">
        <v>105232</v>
      </c>
      <c r="BA34" s="180">
        <v>0</v>
      </c>
      <c r="BB34" s="180">
        <v>0</v>
      </c>
      <c r="BC34" s="180">
        <v>0</v>
      </c>
      <c r="BD34" s="180">
        <v>0</v>
      </c>
      <c r="BE34" s="180">
        <v>120353</v>
      </c>
      <c r="BF34" s="180">
        <v>731792</v>
      </c>
      <c r="BG34" s="180"/>
      <c r="BH34" s="180">
        <v>0</v>
      </c>
      <c r="BI34" s="180">
        <v>0</v>
      </c>
      <c r="BJ34" s="180">
        <v>574732</v>
      </c>
      <c r="BK34" s="180">
        <v>0</v>
      </c>
      <c r="BL34" s="180">
        <v>0</v>
      </c>
      <c r="BM34" s="180">
        <v>0</v>
      </c>
      <c r="BN34" s="180">
        <v>350897</v>
      </c>
      <c r="BO34" s="180">
        <v>0</v>
      </c>
      <c r="BP34" s="180">
        <v>0</v>
      </c>
      <c r="BQ34" s="180">
        <v>0</v>
      </c>
      <c r="BR34" s="180"/>
      <c r="BS34" s="180">
        <v>0</v>
      </c>
      <c r="BT34" s="180">
        <v>0</v>
      </c>
      <c r="BU34" s="180"/>
      <c r="BV34" s="180">
        <v>0</v>
      </c>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row>
    <row r="35" spans="1:99" x14ac:dyDescent="0.3">
      <c r="A35" s="155">
        <v>53</v>
      </c>
      <c r="B35" s="180" t="s">
        <v>93</v>
      </c>
      <c r="C35" s="180"/>
      <c r="D35" s="180">
        <v>0</v>
      </c>
      <c r="E35" s="180">
        <v>0</v>
      </c>
      <c r="F35" s="180"/>
      <c r="G35" s="180">
        <v>0</v>
      </c>
      <c r="H35" s="180">
        <v>0</v>
      </c>
      <c r="I35" s="180">
        <v>0</v>
      </c>
      <c r="J35" s="180">
        <v>0</v>
      </c>
      <c r="K35" s="180">
        <v>0</v>
      </c>
      <c r="L35" s="180">
        <v>-155810</v>
      </c>
      <c r="M35" s="180">
        <v>0</v>
      </c>
      <c r="N35" s="180">
        <v>0</v>
      </c>
      <c r="O35" s="180">
        <v>0</v>
      </c>
      <c r="P35" s="180"/>
      <c r="Q35" s="180">
        <v>0</v>
      </c>
      <c r="R35" s="180">
        <v>0</v>
      </c>
      <c r="S35" s="180">
        <v>0</v>
      </c>
      <c r="T35" s="180">
        <v>0</v>
      </c>
      <c r="U35" s="180"/>
      <c r="V35" s="180">
        <v>0</v>
      </c>
      <c r="W35" s="180"/>
      <c r="X35" s="180">
        <v>0</v>
      </c>
      <c r="Y35" s="180">
        <v>0</v>
      </c>
      <c r="Z35" s="180">
        <v>4325456</v>
      </c>
      <c r="AA35" s="180">
        <v>0</v>
      </c>
      <c r="AB35" s="180"/>
      <c r="AC35" s="180">
        <v>0</v>
      </c>
      <c r="AD35" s="180">
        <v>0</v>
      </c>
      <c r="AE35" s="180">
        <v>0</v>
      </c>
      <c r="AF35" s="180">
        <v>0</v>
      </c>
      <c r="AG35" s="180">
        <v>0</v>
      </c>
      <c r="AH35" s="180"/>
      <c r="AI35" s="180">
        <v>0</v>
      </c>
      <c r="AJ35" s="180">
        <v>0</v>
      </c>
      <c r="AK35" s="180">
        <v>0</v>
      </c>
      <c r="AL35" s="180">
        <v>0</v>
      </c>
      <c r="AM35" s="180">
        <v>0</v>
      </c>
      <c r="AN35" s="180">
        <v>0</v>
      </c>
      <c r="AO35" s="180">
        <v>0</v>
      </c>
      <c r="AP35" s="180">
        <v>0</v>
      </c>
      <c r="AQ35" s="180">
        <v>0</v>
      </c>
      <c r="AR35" s="180">
        <v>0</v>
      </c>
      <c r="AS35" s="180">
        <v>0</v>
      </c>
      <c r="AT35" s="180">
        <v>0</v>
      </c>
      <c r="AU35" s="180">
        <v>0</v>
      </c>
      <c r="AV35" s="180">
        <v>-3001</v>
      </c>
      <c r="AW35" s="180">
        <v>0</v>
      </c>
      <c r="AX35" s="180">
        <v>0</v>
      </c>
      <c r="AY35" s="180">
        <v>0</v>
      </c>
      <c r="AZ35" s="180">
        <v>760128</v>
      </c>
      <c r="BA35" s="180">
        <v>0</v>
      </c>
      <c r="BB35" s="180">
        <v>0</v>
      </c>
      <c r="BC35" s="180">
        <v>0</v>
      </c>
      <c r="BD35" s="180">
        <v>0</v>
      </c>
      <c r="BE35" s="180">
        <v>132965</v>
      </c>
      <c r="BF35" s="180">
        <v>6050284</v>
      </c>
      <c r="BG35" s="180"/>
      <c r="BH35" s="180">
        <v>0</v>
      </c>
      <c r="BI35" s="180">
        <v>0</v>
      </c>
      <c r="BJ35" s="180">
        <v>554368</v>
      </c>
      <c r="BK35" s="180">
        <v>0</v>
      </c>
      <c r="BL35" s="180">
        <v>0</v>
      </c>
      <c r="BM35" s="180">
        <v>0</v>
      </c>
      <c r="BN35" s="180">
        <v>1724961</v>
      </c>
      <c r="BO35" s="180">
        <v>0</v>
      </c>
      <c r="BP35" s="180">
        <v>0</v>
      </c>
      <c r="BQ35" s="180">
        <v>0</v>
      </c>
      <c r="BR35" s="180"/>
      <c r="BS35" s="180">
        <v>0</v>
      </c>
      <c r="BT35" s="180">
        <v>0</v>
      </c>
      <c r="BU35" s="180"/>
      <c r="BV35" s="180">
        <v>0</v>
      </c>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row>
    <row r="36" spans="1:99" x14ac:dyDescent="0.3">
      <c r="A36" s="155">
        <v>55</v>
      </c>
      <c r="B36" s="180" t="s">
        <v>240</v>
      </c>
      <c r="C36" s="180"/>
      <c r="D36" s="180">
        <v>0</v>
      </c>
      <c r="E36" s="180">
        <v>0</v>
      </c>
      <c r="F36" s="180"/>
      <c r="G36" s="180">
        <v>0</v>
      </c>
      <c r="H36" s="180">
        <v>0</v>
      </c>
      <c r="I36" s="180">
        <v>0</v>
      </c>
      <c r="J36" s="180">
        <v>0</v>
      </c>
      <c r="K36" s="180">
        <v>0</v>
      </c>
      <c r="L36" s="180">
        <v>274310</v>
      </c>
      <c r="M36" s="180">
        <v>0</v>
      </c>
      <c r="N36" s="180">
        <v>0</v>
      </c>
      <c r="O36" s="180">
        <v>0</v>
      </c>
      <c r="P36" s="180"/>
      <c r="Q36" s="180">
        <v>0</v>
      </c>
      <c r="R36" s="180">
        <v>0</v>
      </c>
      <c r="S36" s="180">
        <v>0</v>
      </c>
      <c r="T36" s="180">
        <v>0</v>
      </c>
      <c r="U36" s="180"/>
      <c r="V36" s="180">
        <v>0</v>
      </c>
      <c r="W36" s="180"/>
      <c r="X36" s="180">
        <v>0</v>
      </c>
      <c r="Y36" s="180">
        <v>0</v>
      </c>
      <c r="Z36" s="180">
        <v>9830328</v>
      </c>
      <c r="AA36" s="180">
        <v>0</v>
      </c>
      <c r="AB36" s="180"/>
      <c r="AC36" s="180">
        <v>0</v>
      </c>
      <c r="AD36" s="180">
        <v>0</v>
      </c>
      <c r="AE36" s="180">
        <v>0</v>
      </c>
      <c r="AF36" s="180">
        <v>0</v>
      </c>
      <c r="AG36" s="180">
        <v>0</v>
      </c>
      <c r="AH36" s="180"/>
      <c r="AI36" s="180">
        <v>0</v>
      </c>
      <c r="AJ36" s="180">
        <v>0</v>
      </c>
      <c r="AK36" s="180">
        <v>0</v>
      </c>
      <c r="AL36" s="180">
        <v>0</v>
      </c>
      <c r="AM36" s="180">
        <v>0</v>
      </c>
      <c r="AN36" s="180">
        <v>0</v>
      </c>
      <c r="AO36" s="180">
        <v>0</v>
      </c>
      <c r="AP36" s="180">
        <v>0</v>
      </c>
      <c r="AQ36" s="180">
        <v>0</v>
      </c>
      <c r="AR36" s="180">
        <v>0</v>
      </c>
      <c r="AS36" s="180">
        <v>0</v>
      </c>
      <c r="AT36" s="180">
        <v>0</v>
      </c>
      <c r="AU36" s="180">
        <v>0</v>
      </c>
      <c r="AV36" s="180">
        <v>542871</v>
      </c>
      <c r="AW36" s="180">
        <v>0</v>
      </c>
      <c r="AX36" s="180">
        <v>0</v>
      </c>
      <c r="AY36" s="180">
        <v>0</v>
      </c>
      <c r="AZ36" s="180">
        <v>1063261</v>
      </c>
      <c r="BA36" s="180">
        <v>0</v>
      </c>
      <c r="BB36" s="180">
        <v>0</v>
      </c>
      <c r="BC36" s="180">
        <v>0</v>
      </c>
      <c r="BD36" s="180">
        <v>0</v>
      </c>
      <c r="BE36" s="180">
        <v>922756</v>
      </c>
      <c r="BF36" s="180">
        <v>8639393</v>
      </c>
      <c r="BG36" s="180"/>
      <c r="BH36" s="180">
        <v>0</v>
      </c>
      <c r="BI36" s="180">
        <v>0</v>
      </c>
      <c r="BJ36" s="180">
        <v>1780002</v>
      </c>
      <c r="BK36" s="180">
        <v>0</v>
      </c>
      <c r="BL36" s="180">
        <v>0</v>
      </c>
      <c r="BM36" s="180">
        <v>0</v>
      </c>
      <c r="BN36" s="180">
        <v>-148086</v>
      </c>
      <c r="BO36" s="180">
        <v>0</v>
      </c>
      <c r="BP36" s="180">
        <v>0</v>
      </c>
      <c r="BQ36" s="180">
        <v>0</v>
      </c>
      <c r="BR36" s="180"/>
      <c r="BS36" s="180">
        <v>0</v>
      </c>
      <c r="BT36" s="180">
        <v>0</v>
      </c>
      <c r="BU36" s="180"/>
      <c r="BV36" s="180">
        <v>0</v>
      </c>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row>
    <row r="37" spans="1:99" x14ac:dyDescent="0.3">
      <c r="A37" s="155">
        <v>61</v>
      </c>
      <c r="B37" s="180" t="s">
        <v>254</v>
      </c>
      <c r="C37" s="180"/>
      <c r="D37" s="180">
        <v>97.56</v>
      </c>
      <c r="E37" s="180">
        <v>99.74</v>
      </c>
      <c r="F37" s="180"/>
      <c r="G37" s="180">
        <v>99.34</v>
      </c>
      <c r="H37" s="180">
        <v>97.26</v>
      </c>
      <c r="I37" s="180">
        <v>97.96</v>
      </c>
      <c r="J37" s="180">
        <v>96.81</v>
      </c>
      <c r="K37" s="180">
        <v>0</v>
      </c>
      <c r="L37" s="180">
        <v>94.78</v>
      </c>
      <c r="M37" s="180">
        <v>98.83</v>
      </c>
      <c r="N37" s="180">
        <v>93.13</v>
      </c>
      <c r="O37" s="180">
        <v>95.35</v>
      </c>
      <c r="P37" s="180"/>
      <c r="Q37" s="180">
        <v>98.3</v>
      </c>
      <c r="R37" s="180">
        <v>99.52</v>
      </c>
      <c r="S37" s="180">
        <v>99.71</v>
      </c>
      <c r="T37" s="180">
        <v>99.05</v>
      </c>
      <c r="U37" s="180"/>
      <c r="V37" s="180">
        <v>97.65</v>
      </c>
      <c r="W37" s="180"/>
      <c r="X37" s="180">
        <v>99.36</v>
      </c>
      <c r="Y37" s="180">
        <v>98.53</v>
      </c>
      <c r="Z37" s="180">
        <v>96.1</v>
      </c>
      <c r="AA37" s="180">
        <v>99.74</v>
      </c>
      <c r="AB37" s="180"/>
      <c r="AC37" s="180">
        <v>84.61</v>
      </c>
      <c r="AD37" s="180">
        <v>97.13</v>
      </c>
      <c r="AE37" s="180">
        <v>95.57</v>
      </c>
      <c r="AF37" s="180">
        <v>99.77</v>
      </c>
      <c r="AG37" s="180">
        <v>94.84</v>
      </c>
      <c r="AH37" s="180"/>
      <c r="AI37" s="180">
        <v>96.34</v>
      </c>
      <c r="AJ37" s="180">
        <v>99.58</v>
      </c>
      <c r="AK37" s="180">
        <v>98.72</v>
      </c>
      <c r="AL37" s="180">
        <v>98.36</v>
      </c>
      <c r="AM37" s="180">
        <v>98.75</v>
      </c>
      <c r="AN37" s="180">
        <v>99.56</v>
      </c>
      <c r="AO37" s="180">
        <v>98.09</v>
      </c>
      <c r="AP37" s="180">
        <v>99.33</v>
      </c>
      <c r="AQ37" s="180">
        <v>96.9</v>
      </c>
      <c r="AR37" s="180">
        <v>96.7</v>
      </c>
      <c r="AS37" s="180">
        <v>98.98</v>
      </c>
      <c r="AT37" s="180">
        <v>98.37</v>
      </c>
      <c r="AU37" s="180">
        <v>97.26</v>
      </c>
      <c r="AV37" s="180">
        <v>96.18</v>
      </c>
      <c r="AW37" s="180">
        <v>89.92</v>
      </c>
      <c r="AX37" s="180">
        <v>99.6</v>
      </c>
      <c r="AY37" s="180">
        <v>97</v>
      </c>
      <c r="AZ37" s="180">
        <v>99.75</v>
      </c>
      <c r="BA37" s="180">
        <v>99.8</v>
      </c>
      <c r="BB37" s="180">
        <v>94.42</v>
      </c>
      <c r="BC37" s="180">
        <v>99.29</v>
      </c>
      <c r="BD37" s="180">
        <v>98.47</v>
      </c>
      <c r="BE37" s="180">
        <v>96.83</v>
      </c>
      <c r="BF37" s="180">
        <v>98.48</v>
      </c>
      <c r="BG37" s="180"/>
      <c r="BH37" s="180">
        <v>97.96</v>
      </c>
      <c r="BI37" s="180">
        <v>99.5</v>
      </c>
      <c r="BJ37" s="180">
        <v>99.77</v>
      </c>
      <c r="BK37" s="180">
        <v>97.01</v>
      </c>
      <c r="BL37" s="180">
        <v>99.75</v>
      </c>
      <c r="BM37" s="180">
        <v>99.82</v>
      </c>
      <c r="BN37" s="180">
        <v>99.07</v>
      </c>
      <c r="BO37" s="180">
        <v>98.65</v>
      </c>
      <c r="BP37" s="180">
        <v>86.16</v>
      </c>
      <c r="BQ37" s="180">
        <v>98.15</v>
      </c>
      <c r="BR37" s="180"/>
      <c r="BS37" s="180">
        <v>96.54</v>
      </c>
      <c r="BT37" s="180">
        <v>99.07</v>
      </c>
      <c r="BU37" s="180"/>
      <c r="BV37" s="180">
        <v>98.03</v>
      </c>
      <c r="BW37" s="180"/>
      <c r="BX37" s="180"/>
      <c r="BY37" s="180"/>
      <c r="BZ37" s="180"/>
      <c r="CA37" s="180"/>
      <c r="CB37" s="180"/>
      <c r="CC37" s="180"/>
      <c r="CD37" s="180"/>
      <c r="CE37" s="180"/>
      <c r="CF37" s="180"/>
      <c r="CG37" s="180"/>
      <c r="CH37" s="180"/>
      <c r="CI37" s="180"/>
      <c r="CJ37" s="180"/>
      <c r="CK37" s="180"/>
      <c r="CL37" s="180"/>
      <c r="CM37" s="180"/>
      <c r="CN37" s="180"/>
      <c r="CO37" s="180"/>
      <c r="CP37" s="180"/>
      <c r="CQ37" s="180"/>
      <c r="CR37" s="180"/>
      <c r="CS37" s="180"/>
      <c r="CT37" s="180"/>
      <c r="CU37" s="180"/>
    </row>
    <row r="38" spans="1:99" x14ac:dyDescent="0.3">
      <c r="A38" s="155">
        <v>80</v>
      </c>
      <c r="B38" s="180" t="s">
        <v>209</v>
      </c>
      <c r="C38" s="180"/>
      <c r="D38" s="180">
        <v>5549316</v>
      </c>
      <c r="E38" s="180">
        <v>473297594</v>
      </c>
      <c r="F38" s="180"/>
      <c r="G38" s="180">
        <v>3017216</v>
      </c>
      <c r="H38" s="180">
        <v>659427</v>
      </c>
      <c r="I38" s="180">
        <v>0</v>
      </c>
      <c r="J38" s="180">
        <v>0</v>
      </c>
      <c r="K38" s="180">
        <v>0</v>
      </c>
      <c r="L38" s="180">
        <v>350999</v>
      </c>
      <c r="M38" s="180">
        <v>8182045</v>
      </c>
      <c r="N38" s="180">
        <v>0</v>
      </c>
      <c r="O38" s="180">
        <v>448041</v>
      </c>
      <c r="P38" s="180"/>
      <c r="Q38" s="180">
        <v>0</v>
      </c>
      <c r="R38" s="180">
        <v>0</v>
      </c>
      <c r="S38" s="180">
        <v>2170014</v>
      </c>
      <c r="T38" s="180">
        <v>0</v>
      </c>
      <c r="U38" s="180"/>
      <c r="V38" s="180">
        <v>401391</v>
      </c>
      <c r="W38" s="180"/>
      <c r="X38" s="180">
        <v>3148148</v>
      </c>
      <c r="Y38" s="180">
        <v>0</v>
      </c>
      <c r="Z38" s="180">
        <v>16520936</v>
      </c>
      <c r="AA38" s="180">
        <v>0</v>
      </c>
      <c r="AB38" s="180"/>
      <c r="AC38" s="180">
        <v>78949</v>
      </c>
      <c r="AD38" s="180">
        <v>883200</v>
      </c>
      <c r="AE38" s="180">
        <v>315454</v>
      </c>
      <c r="AF38" s="180">
        <v>237459</v>
      </c>
      <c r="AG38" s="180">
        <v>85837</v>
      </c>
      <c r="AH38" s="180"/>
      <c r="AI38" s="180">
        <v>0</v>
      </c>
      <c r="AJ38" s="180">
        <v>0</v>
      </c>
      <c r="AK38" s="180">
        <v>0</v>
      </c>
      <c r="AL38" s="180">
        <v>940271</v>
      </c>
      <c r="AM38" s="180">
        <v>837714</v>
      </c>
      <c r="AN38" s="180">
        <v>511556</v>
      </c>
      <c r="AO38" s="180">
        <v>31328537</v>
      </c>
      <c r="AP38" s="180">
        <v>670063</v>
      </c>
      <c r="AQ38" s="180">
        <v>0</v>
      </c>
      <c r="AR38" s="180">
        <v>57378</v>
      </c>
      <c r="AS38" s="180">
        <v>15721304</v>
      </c>
      <c r="AT38" s="180">
        <v>648759</v>
      </c>
      <c r="AU38" s="180">
        <v>4722320</v>
      </c>
      <c r="AV38" s="180">
        <v>88321</v>
      </c>
      <c r="AW38" s="180">
        <v>633305</v>
      </c>
      <c r="AX38" s="180">
        <v>0</v>
      </c>
      <c r="AY38" s="180">
        <v>15682</v>
      </c>
      <c r="AZ38" s="180">
        <v>3869970</v>
      </c>
      <c r="BA38" s="180">
        <v>334497</v>
      </c>
      <c r="BB38" s="180">
        <v>549898</v>
      </c>
      <c r="BC38" s="180">
        <v>560956</v>
      </c>
      <c r="BD38" s="180">
        <v>4810265</v>
      </c>
      <c r="BE38" s="180">
        <v>222389</v>
      </c>
      <c r="BF38" s="180">
        <v>10777285</v>
      </c>
      <c r="BG38" s="180"/>
      <c r="BH38" s="180">
        <v>0</v>
      </c>
      <c r="BI38" s="180">
        <v>775930</v>
      </c>
      <c r="BJ38" s="180">
        <v>12906059</v>
      </c>
      <c r="BK38" s="180">
        <v>670297</v>
      </c>
      <c r="BL38" s="180">
        <v>14148154</v>
      </c>
      <c r="BM38" s="180">
        <v>0</v>
      </c>
      <c r="BN38" s="180">
        <v>2010167</v>
      </c>
      <c r="BO38" s="180">
        <v>1232423</v>
      </c>
      <c r="BP38" s="180">
        <v>0</v>
      </c>
      <c r="BQ38" s="180">
        <v>0</v>
      </c>
      <c r="BR38" s="180"/>
      <c r="BS38" s="180">
        <v>1544786</v>
      </c>
      <c r="BT38" s="180">
        <v>328970</v>
      </c>
      <c r="BU38" s="180"/>
      <c r="BV38" s="180">
        <v>95541</v>
      </c>
      <c r="BW38" s="180"/>
      <c r="BX38" s="180"/>
      <c r="BY38" s="180"/>
      <c r="BZ38" s="180"/>
      <c r="CA38" s="180"/>
      <c r="CB38" s="180"/>
      <c r="CC38" s="180"/>
      <c r="CD38" s="180"/>
      <c r="CE38" s="180"/>
      <c r="CF38" s="180"/>
      <c r="CG38" s="180"/>
      <c r="CH38" s="180"/>
      <c r="CI38" s="180"/>
      <c r="CJ38" s="180"/>
      <c r="CK38" s="180"/>
      <c r="CL38" s="180"/>
      <c r="CM38" s="180"/>
      <c r="CN38" s="180"/>
      <c r="CO38" s="180"/>
      <c r="CP38" s="180"/>
      <c r="CQ38" s="180"/>
      <c r="CR38" s="180"/>
      <c r="CS38" s="180"/>
      <c r="CT38" s="180"/>
      <c r="CU38" s="180"/>
    </row>
    <row r="39" spans="1:99" x14ac:dyDescent="0.3">
      <c r="A39" s="155">
        <v>81</v>
      </c>
      <c r="B39" s="180" t="s">
        <v>210</v>
      </c>
      <c r="C39" s="180"/>
      <c r="D39" s="180">
        <v>377253</v>
      </c>
      <c r="E39" s="180">
        <v>27786951</v>
      </c>
      <c r="F39" s="180"/>
      <c r="G39" s="180">
        <v>608979</v>
      </c>
      <c r="H39" s="180">
        <v>346118</v>
      </c>
      <c r="I39" s="180">
        <v>0</v>
      </c>
      <c r="J39" s="180">
        <v>0</v>
      </c>
      <c r="K39" s="180">
        <v>0</v>
      </c>
      <c r="L39" s="180">
        <v>184980</v>
      </c>
      <c r="M39" s="180">
        <v>2752352</v>
      </c>
      <c r="N39" s="180">
        <v>0</v>
      </c>
      <c r="O39" s="180">
        <v>33452</v>
      </c>
      <c r="P39" s="180"/>
      <c r="Q39" s="180">
        <v>0</v>
      </c>
      <c r="R39" s="180">
        <v>0</v>
      </c>
      <c r="S39" s="180">
        <v>204602</v>
      </c>
      <c r="T39" s="180">
        <v>0</v>
      </c>
      <c r="U39" s="180"/>
      <c r="V39" s="180">
        <v>107138</v>
      </c>
      <c r="W39" s="180"/>
      <c r="X39" s="180">
        <v>651313</v>
      </c>
      <c r="Y39" s="180">
        <v>0</v>
      </c>
      <c r="Z39" s="180">
        <v>2650699</v>
      </c>
      <c r="AA39" s="180">
        <v>0</v>
      </c>
      <c r="AB39" s="180"/>
      <c r="AC39" s="180">
        <v>72137</v>
      </c>
      <c r="AD39" s="180">
        <v>71745</v>
      </c>
      <c r="AE39" s="180">
        <v>74423</v>
      </c>
      <c r="AF39" s="180">
        <v>62579</v>
      </c>
      <c r="AG39" s="180">
        <v>84091</v>
      </c>
      <c r="AH39" s="180"/>
      <c r="AI39" s="180">
        <v>0</v>
      </c>
      <c r="AJ39" s="180">
        <v>0</v>
      </c>
      <c r="AK39" s="180">
        <v>0</v>
      </c>
      <c r="AL39" s="180">
        <v>81265</v>
      </c>
      <c r="AM39" s="180">
        <v>202595</v>
      </c>
      <c r="AN39" s="180">
        <v>36117</v>
      </c>
      <c r="AO39" s="180">
        <v>4012934</v>
      </c>
      <c r="AP39" s="180">
        <v>117884</v>
      </c>
      <c r="AQ39" s="180">
        <v>0</v>
      </c>
      <c r="AR39" s="180">
        <v>2222</v>
      </c>
      <c r="AS39" s="180">
        <v>3310426</v>
      </c>
      <c r="AT39" s="180">
        <v>17532</v>
      </c>
      <c r="AU39" s="180">
        <v>123768</v>
      </c>
      <c r="AV39" s="180">
        <v>20671</v>
      </c>
      <c r="AW39" s="180">
        <v>121699</v>
      </c>
      <c r="AX39" s="180">
        <v>0</v>
      </c>
      <c r="AY39" s="180">
        <v>0</v>
      </c>
      <c r="AZ39" s="180">
        <v>586177</v>
      </c>
      <c r="BA39" s="180">
        <v>29624</v>
      </c>
      <c r="BB39" s="180">
        <v>81774</v>
      </c>
      <c r="BC39" s="180">
        <v>14811</v>
      </c>
      <c r="BD39" s="180">
        <v>606391</v>
      </c>
      <c r="BE39" s="180">
        <v>236251</v>
      </c>
      <c r="BF39" s="180">
        <v>1792224</v>
      </c>
      <c r="BG39" s="180"/>
      <c r="BH39" s="180">
        <v>0</v>
      </c>
      <c r="BI39" s="180">
        <v>3911</v>
      </c>
      <c r="BJ39" s="180">
        <v>960438</v>
      </c>
      <c r="BK39" s="180">
        <v>275380</v>
      </c>
      <c r="BL39" s="180">
        <v>1562332</v>
      </c>
      <c r="BM39" s="180">
        <v>0</v>
      </c>
      <c r="BN39" s="180">
        <v>525779</v>
      </c>
      <c r="BO39" s="180">
        <v>124107</v>
      </c>
      <c r="BP39" s="180">
        <v>0</v>
      </c>
      <c r="BQ39" s="180">
        <v>0</v>
      </c>
      <c r="BR39" s="180"/>
      <c r="BS39" s="180">
        <v>84447</v>
      </c>
      <c r="BT39" s="180">
        <v>48103</v>
      </c>
      <c r="BU39" s="180"/>
      <c r="BV39" s="180">
        <v>373220</v>
      </c>
      <c r="BW39" s="180"/>
      <c r="BX39" s="180"/>
      <c r="BY39" s="180"/>
      <c r="BZ39" s="180"/>
      <c r="CA39" s="180"/>
      <c r="CB39" s="180"/>
      <c r="CC39" s="180"/>
      <c r="CD39" s="180"/>
      <c r="CE39" s="180"/>
      <c r="CF39" s="180"/>
      <c r="CG39" s="180"/>
      <c r="CH39" s="180"/>
      <c r="CI39" s="180"/>
      <c r="CJ39" s="180"/>
      <c r="CK39" s="180"/>
      <c r="CL39" s="180"/>
      <c r="CM39" s="180"/>
      <c r="CN39" s="180"/>
      <c r="CO39" s="180"/>
      <c r="CP39" s="180"/>
      <c r="CQ39" s="180"/>
      <c r="CR39" s="180"/>
      <c r="CS39" s="180"/>
      <c r="CT39" s="180"/>
      <c r="CU39" s="180"/>
    </row>
    <row r="40" spans="1:99" x14ac:dyDescent="0.3">
      <c r="A40" s="155">
        <v>82</v>
      </c>
      <c r="B40" s="180" t="s">
        <v>310</v>
      </c>
      <c r="C40" s="180"/>
      <c r="D40" s="180">
        <v>1453655</v>
      </c>
      <c r="E40" s="180">
        <v>775706898</v>
      </c>
      <c r="F40" s="180"/>
      <c r="G40" s="180">
        <v>1894106</v>
      </c>
      <c r="H40" s="180">
        <v>0</v>
      </c>
      <c r="I40" s="180">
        <v>0</v>
      </c>
      <c r="J40" s="180">
        <v>0</v>
      </c>
      <c r="K40" s="180">
        <v>0</v>
      </c>
      <c r="L40" s="180">
        <v>93470</v>
      </c>
      <c r="M40" s="180">
        <v>19147015</v>
      </c>
      <c r="N40" s="180">
        <v>0</v>
      </c>
      <c r="O40" s="180">
        <v>160554</v>
      </c>
      <c r="P40" s="180"/>
      <c r="Q40" s="180">
        <v>0</v>
      </c>
      <c r="R40" s="180">
        <v>0</v>
      </c>
      <c r="S40" s="180">
        <v>1481870</v>
      </c>
      <c r="T40" s="180">
        <v>0</v>
      </c>
      <c r="U40" s="180"/>
      <c r="V40" s="180">
        <v>2601726</v>
      </c>
      <c r="W40" s="180"/>
      <c r="X40" s="180">
        <v>0</v>
      </c>
      <c r="Y40" s="180">
        <v>0</v>
      </c>
      <c r="Z40" s="180">
        <v>7354382</v>
      </c>
      <c r="AA40" s="180">
        <v>0</v>
      </c>
      <c r="AB40" s="180"/>
      <c r="AC40" s="180">
        <v>881476</v>
      </c>
      <c r="AD40" s="180">
        <v>140198</v>
      </c>
      <c r="AE40" s="180">
        <v>376340</v>
      </c>
      <c r="AF40" s="180">
        <v>150000</v>
      </c>
      <c r="AG40" s="180">
        <v>626700</v>
      </c>
      <c r="AH40" s="180"/>
      <c r="AI40" s="180">
        <v>0</v>
      </c>
      <c r="AJ40" s="180">
        <v>0</v>
      </c>
      <c r="AK40" s="180">
        <v>0</v>
      </c>
      <c r="AL40" s="180">
        <v>1454680</v>
      </c>
      <c r="AM40" s="180">
        <v>1796368</v>
      </c>
      <c r="AN40" s="180">
        <v>0</v>
      </c>
      <c r="AO40" s="180">
        <v>50318443</v>
      </c>
      <c r="AP40" s="180">
        <v>2201847</v>
      </c>
      <c r="AQ40" s="180">
        <v>0</v>
      </c>
      <c r="AR40" s="180">
        <v>0</v>
      </c>
      <c r="AS40" s="180">
        <v>56919800</v>
      </c>
      <c r="AT40" s="180">
        <v>1132395</v>
      </c>
      <c r="AU40" s="180">
        <v>376106</v>
      </c>
      <c r="AV40" s="180">
        <v>226000</v>
      </c>
      <c r="AW40" s="180">
        <v>0</v>
      </c>
      <c r="AX40" s="180">
        <v>0</v>
      </c>
      <c r="AY40" s="180">
        <v>0</v>
      </c>
      <c r="AZ40" s="180">
        <v>2506359</v>
      </c>
      <c r="BA40" s="180">
        <v>95583</v>
      </c>
      <c r="BB40" s="180">
        <v>0</v>
      </c>
      <c r="BC40" s="180">
        <v>0</v>
      </c>
      <c r="BD40" s="180">
        <v>481908</v>
      </c>
      <c r="BE40" s="180">
        <v>2666822</v>
      </c>
      <c r="BF40" s="180">
        <v>63207680</v>
      </c>
      <c r="BG40" s="180"/>
      <c r="BH40" s="180">
        <v>0</v>
      </c>
      <c r="BI40" s="180">
        <v>0</v>
      </c>
      <c r="BJ40" s="180">
        <v>1578910</v>
      </c>
      <c r="BK40" s="180">
        <v>873528</v>
      </c>
      <c r="BL40" s="180">
        <v>343994</v>
      </c>
      <c r="BM40" s="180">
        <v>0</v>
      </c>
      <c r="BN40" s="180">
        <v>692589</v>
      </c>
      <c r="BO40" s="180">
        <v>3405136</v>
      </c>
      <c r="BP40" s="180">
        <v>0</v>
      </c>
      <c r="BQ40" s="180">
        <v>0</v>
      </c>
      <c r="BR40" s="180"/>
      <c r="BS40" s="180">
        <v>7595224</v>
      </c>
      <c r="BT40" s="180">
        <v>730688</v>
      </c>
      <c r="BU40" s="180"/>
      <c r="BV40" s="180">
        <v>738028</v>
      </c>
      <c r="BW40" s="180"/>
      <c r="BX40" s="180"/>
      <c r="BY40" s="180"/>
      <c r="BZ40" s="180"/>
      <c r="CA40" s="180"/>
      <c r="CB40" s="180"/>
      <c r="CC40" s="180"/>
      <c r="CD40" s="180"/>
      <c r="CE40" s="180"/>
      <c r="CF40" s="180"/>
      <c r="CG40" s="180"/>
      <c r="CH40" s="180"/>
      <c r="CI40" s="180"/>
      <c r="CJ40" s="180"/>
      <c r="CK40" s="180"/>
      <c r="CL40" s="180"/>
      <c r="CM40" s="180"/>
      <c r="CN40" s="180"/>
      <c r="CO40" s="180"/>
      <c r="CP40" s="180"/>
      <c r="CQ40" s="180"/>
      <c r="CR40" s="180"/>
      <c r="CS40" s="180"/>
      <c r="CT40" s="180"/>
      <c r="CU40" s="180"/>
    </row>
    <row r="41" spans="1:99" x14ac:dyDescent="0.3">
      <c r="A41" s="155">
        <v>83</v>
      </c>
      <c r="B41" s="180" t="s">
        <v>94</v>
      </c>
      <c r="C41" s="180"/>
      <c r="D41" s="180">
        <v>14496829</v>
      </c>
      <c r="E41" s="180">
        <v>1393831056</v>
      </c>
      <c r="F41" s="180"/>
      <c r="G41" s="180">
        <v>7439537</v>
      </c>
      <c r="H41" s="180">
        <v>5592384</v>
      </c>
      <c r="I41" s="180">
        <v>0</v>
      </c>
      <c r="J41" s="180">
        <v>0</v>
      </c>
      <c r="K41" s="180">
        <v>0</v>
      </c>
      <c r="L41" s="180">
        <v>11422018</v>
      </c>
      <c r="M41" s="180">
        <v>44760639</v>
      </c>
      <c r="N41" s="180">
        <v>133712</v>
      </c>
      <c r="O41" s="180">
        <v>5312404</v>
      </c>
      <c r="P41" s="180"/>
      <c r="Q41" s="180">
        <v>0</v>
      </c>
      <c r="R41" s="180">
        <v>0</v>
      </c>
      <c r="S41" s="180">
        <v>2287283</v>
      </c>
      <c r="T41" s="180">
        <v>0</v>
      </c>
      <c r="U41" s="180"/>
      <c r="V41" s="180">
        <v>12554426</v>
      </c>
      <c r="W41" s="180"/>
      <c r="X41" s="180">
        <v>15955928</v>
      </c>
      <c r="Y41" s="180">
        <v>0</v>
      </c>
      <c r="Z41" s="180">
        <v>89433756</v>
      </c>
      <c r="AA41" s="180">
        <v>0</v>
      </c>
      <c r="AB41" s="180"/>
      <c r="AC41" s="180">
        <v>5358765</v>
      </c>
      <c r="AD41" s="180">
        <v>8087101</v>
      </c>
      <c r="AE41" s="180">
        <v>2572862</v>
      </c>
      <c r="AF41" s="180">
        <v>4722262</v>
      </c>
      <c r="AG41" s="180">
        <v>3049892</v>
      </c>
      <c r="AH41" s="180"/>
      <c r="AI41" s="180">
        <v>0</v>
      </c>
      <c r="AJ41" s="180">
        <v>0</v>
      </c>
      <c r="AK41" s="180">
        <v>0</v>
      </c>
      <c r="AL41" s="180">
        <v>2772348</v>
      </c>
      <c r="AM41" s="180">
        <v>7636125</v>
      </c>
      <c r="AN41" s="180">
        <v>1603792</v>
      </c>
      <c r="AO41" s="180">
        <v>124735352</v>
      </c>
      <c r="AP41" s="180">
        <v>3295687</v>
      </c>
      <c r="AQ41" s="180">
        <v>0</v>
      </c>
      <c r="AR41" s="180">
        <v>1091114</v>
      </c>
      <c r="AS41" s="180">
        <v>125955063</v>
      </c>
      <c r="AT41" s="180">
        <v>4878684</v>
      </c>
      <c r="AU41" s="180">
        <v>10045459</v>
      </c>
      <c r="AV41" s="180">
        <v>6735050</v>
      </c>
      <c r="AW41" s="180">
        <v>7030330</v>
      </c>
      <c r="AX41" s="180">
        <v>0</v>
      </c>
      <c r="AY41" s="180">
        <v>15682</v>
      </c>
      <c r="AZ41" s="180">
        <v>9799222</v>
      </c>
      <c r="BA41" s="180">
        <v>2399711</v>
      </c>
      <c r="BB41" s="180">
        <v>3143478</v>
      </c>
      <c r="BC41" s="180">
        <v>1270103</v>
      </c>
      <c r="BD41" s="180">
        <v>16175014</v>
      </c>
      <c r="BE41" s="180">
        <v>6748961</v>
      </c>
      <c r="BF41" s="180">
        <v>75887643</v>
      </c>
      <c r="BG41" s="180"/>
      <c r="BH41" s="180">
        <v>0</v>
      </c>
      <c r="BI41" s="180">
        <v>2294857</v>
      </c>
      <c r="BJ41" s="180">
        <v>23584921</v>
      </c>
      <c r="BK41" s="180">
        <v>6000967</v>
      </c>
      <c r="BL41" s="180">
        <v>57456351</v>
      </c>
      <c r="BM41" s="180">
        <v>0</v>
      </c>
      <c r="BN41" s="180">
        <v>18576324</v>
      </c>
      <c r="BO41" s="180">
        <v>7051082</v>
      </c>
      <c r="BP41" s="180">
        <v>0</v>
      </c>
      <c r="BQ41" s="180">
        <v>0</v>
      </c>
      <c r="BR41" s="180"/>
      <c r="BS41" s="180">
        <v>8343937</v>
      </c>
      <c r="BT41" s="180">
        <v>3050209</v>
      </c>
      <c r="BU41" s="180"/>
      <c r="BV41" s="180">
        <v>14027874</v>
      </c>
      <c r="BW41" s="180"/>
      <c r="BX41" s="180"/>
      <c r="BY41" s="180"/>
      <c r="BZ41" s="180"/>
      <c r="CA41" s="180"/>
      <c r="CB41" s="180"/>
      <c r="CC41" s="180"/>
      <c r="CD41" s="180"/>
      <c r="CE41" s="180"/>
      <c r="CF41" s="180"/>
      <c r="CG41" s="180"/>
      <c r="CH41" s="180"/>
      <c r="CI41" s="180"/>
      <c r="CJ41" s="180"/>
      <c r="CK41" s="180"/>
      <c r="CL41" s="180"/>
      <c r="CM41" s="180"/>
      <c r="CN41" s="180"/>
      <c r="CO41" s="180"/>
      <c r="CP41" s="180"/>
      <c r="CQ41" s="180"/>
      <c r="CR41" s="180"/>
      <c r="CS41" s="180"/>
      <c r="CT41" s="180"/>
      <c r="CU41" s="180"/>
    </row>
    <row r="42" spans="1:99" x14ac:dyDescent="0.3">
      <c r="A42" s="155">
        <v>84</v>
      </c>
      <c r="B42" s="180" t="s">
        <v>218</v>
      </c>
      <c r="C42" s="180"/>
      <c r="D42" s="180">
        <v>2507869</v>
      </c>
      <c r="E42" s="180">
        <v>270969138</v>
      </c>
      <c r="F42" s="180"/>
      <c r="G42" s="180">
        <v>2697325</v>
      </c>
      <c r="H42" s="180">
        <v>1412899</v>
      </c>
      <c r="I42" s="180">
        <v>0</v>
      </c>
      <c r="J42" s="180">
        <v>0</v>
      </c>
      <c r="K42" s="180">
        <v>0</v>
      </c>
      <c r="L42" s="180">
        <v>1320383</v>
      </c>
      <c r="M42" s="180">
        <v>9191119</v>
      </c>
      <c r="N42" s="180">
        <v>0</v>
      </c>
      <c r="O42" s="180">
        <v>312008</v>
      </c>
      <c r="P42" s="180"/>
      <c r="Q42" s="180">
        <v>0</v>
      </c>
      <c r="R42" s="180">
        <v>0</v>
      </c>
      <c r="S42" s="180">
        <v>1127670</v>
      </c>
      <c r="T42" s="180">
        <v>0</v>
      </c>
      <c r="U42" s="180"/>
      <c r="V42" s="180">
        <v>1130277</v>
      </c>
      <c r="W42" s="180"/>
      <c r="X42" s="180">
        <v>6792904</v>
      </c>
      <c r="Y42" s="180">
        <v>0</v>
      </c>
      <c r="Z42" s="180">
        <v>26291943</v>
      </c>
      <c r="AA42" s="180">
        <v>0</v>
      </c>
      <c r="AB42" s="180"/>
      <c r="AC42" s="180">
        <v>179179</v>
      </c>
      <c r="AD42" s="180">
        <v>916558</v>
      </c>
      <c r="AE42" s="180">
        <v>617545</v>
      </c>
      <c r="AF42" s="180">
        <v>494464</v>
      </c>
      <c r="AG42" s="180">
        <v>415046</v>
      </c>
      <c r="AH42" s="180"/>
      <c r="AI42" s="180">
        <v>0</v>
      </c>
      <c r="AJ42" s="180">
        <v>0</v>
      </c>
      <c r="AK42" s="180">
        <v>0</v>
      </c>
      <c r="AL42" s="180">
        <v>722079</v>
      </c>
      <c r="AM42" s="180">
        <v>924089</v>
      </c>
      <c r="AN42" s="180">
        <v>404055</v>
      </c>
      <c r="AO42" s="180">
        <v>27549033</v>
      </c>
      <c r="AP42" s="180">
        <v>979400</v>
      </c>
      <c r="AQ42" s="180">
        <v>0</v>
      </c>
      <c r="AR42" s="180">
        <v>45752</v>
      </c>
      <c r="AS42" s="180">
        <v>22091537</v>
      </c>
      <c r="AT42" s="180">
        <v>282938</v>
      </c>
      <c r="AU42" s="180">
        <v>1146225</v>
      </c>
      <c r="AV42" s="180">
        <v>1336488</v>
      </c>
      <c r="AW42" s="180">
        <v>541989</v>
      </c>
      <c r="AX42" s="180">
        <v>0</v>
      </c>
      <c r="AY42" s="180">
        <v>0</v>
      </c>
      <c r="AZ42" s="180">
        <v>4907775</v>
      </c>
      <c r="BA42" s="180">
        <v>288348</v>
      </c>
      <c r="BB42" s="180">
        <v>445270</v>
      </c>
      <c r="BC42" s="180">
        <v>99518</v>
      </c>
      <c r="BD42" s="180">
        <v>4116976</v>
      </c>
      <c r="BE42" s="180">
        <v>1545337</v>
      </c>
      <c r="BF42" s="180">
        <v>11589493</v>
      </c>
      <c r="BG42" s="180"/>
      <c r="BH42" s="180">
        <v>0</v>
      </c>
      <c r="BI42" s="180">
        <v>136368</v>
      </c>
      <c r="BJ42" s="180">
        <v>9144038</v>
      </c>
      <c r="BK42" s="180">
        <v>1123211</v>
      </c>
      <c r="BL42" s="180">
        <v>9174008</v>
      </c>
      <c r="BM42" s="180">
        <v>0</v>
      </c>
      <c r="BN42" s="180">
        <v>4931434</v>
      </c>
      <c r="BO42" s="180">
        <v>1307358</v>
      </c>
      <c r="BP42" s="180">
        <v>0</v>
      </c>
      <c r="BQ42" s="180">
        <v>0</v>
      </c>
      <c r="BR42" s="180"/>
      <c r="BS42" s="180">
        <v>1408215</v>
      </c>
      <c r="BT42" s="180">
        <v>522702</v>
      </c>
      <c r="BU42" s="180"/>
      <c r="BV42" s="180">
        <v>2276190</v>
      </c>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row>
    <row r="43" spans="1:99" x14ac:dyDescent="0.3">
      <c r="A43" s="155">
        <v>85</v>
      </c>
      <c r="B43" s="180" t="s">
        <v>220</v>
      </c>
      <c r="C43" s="180"/>
      <c r="D43" s="180">
        <v>2548934</v>
      </c>
      <c r="E43" s="180">
        <v>158760089</v>
      </c>
      <c r="F43" s="180"/>
      <c r="G43" s="180">
        <v>2203865</v>
      </c>
      <c r="H43" s="180">
        <v>1719244</v>
      </c>
      <c r="I43" s="180">
        <v>0</v>
      </c>
      <c r="J43" s="180">
        <v>0</v>
      </c>
      <c r="K43" s="180">
        <v>0</v>
      </c>
      <c r="L43" s="180">
        <v>1740239</v>
      </c>
      <c r="M43" s="180">
        <v>8299980</v>
      </c>
      <c r="N43" s="180">
        <v>0</v>
      </c>
      <c r="O43" s="180">
        <v>397688</v>
      </c>
      <c r="P43" s="180"/>
      <c r="Q43" s="180">
        <v>0</v>
      </c>
      <c r="R43" s="180">
        <v>0</v>
      </c>
      <c r="S43" s="180">
        <v>1004138</v>
      </c>
      <c r="T43" s="180">
        <v>0</v>
      </c>
      <c r="U43" s="180"/>
      <c r="V43" s="180">
        <v>1389293</v>
      </c>
      <c r="W43" s="180"/>
      <c r="X43" s="180">
        <v>6913065</v>
      </c>
      <c r="Y43" s="180">
        <v>0</v>
      </c>
      <c r="Z43" s="180">
        <v>27699665</v>
      </c>
      <c r="AA43" s="180">
        <v>0</v>
      </c>
      <c r="AB43" s="180"/>
      <c r="AC43" s="180">
        <v>264934</v>
      </c>
      <c r="AD43" s="180">
        <v>1037016</v>
      </c>
      <c r="AE43" s="180">
        <v>686296</v>
      </c>
      <c r="AF43" s="180">
        <v>652511</v>
      </c>
      <c r="AG43" s="180">
        <v>598751</v>
      </c>
      <c r="AH43" s="180"/>
      <c r="AI43" s="180">
        <v>0</v>
      </c>
      <c r="AJ43" s="180">
        <v>0</v>
      </c>
      <c r="AK43" s="180">
        <v>0</v>
      </c>
      <c r="AL43" s="180">
        <v>688985</v>
      </c>
      <c r="AM43" s="180">
        <v>1157876</v>
      </c>
      <c r="AN43" s="180">
        <v>448950</v>
      </c>
      <c r="AO43" s="180">
        <v>23338900</v>
      </c>
      <c r="AP43" s="180">
        <v>788966</v>
      </c>
      <c r="AQ43" s="180">
        <v>0</v>
      </c>
      <c r="AR43" s="180">
        <v>66023</v>
      </c>
      <c r="AS43" s="180">
        <v>23720926</v>
      </c>
      <c r="AT43" s="180">
        <v>367793</v>
      </c>
      <c r="AU43" s="180">
        <v>836536</v>
      </c>
      <c r="AV43" s="180">
        <v>1701467</v>
      </c>
      <c r="AW43" s="180">
        <v>507824</v>
      </c>
      <c r="AX43" s="180">
        <v>0</v>
      </c>
      <c r="AY43" s="180">
        <v>0</v>
      </c>
      <c r="AZ43" s="180">
        <v>4938698</v>
      </c>
      <c r="BA43" s="180">
        <v>194375</v>
      </c>
      <c r="BB43" s="180">
        <v>505121</v>
      </c>
      <c r="BC43" s="180">
        <v>104114</v>
      </c>
      <c r="BD43" s="180">
        <v>3030699</v>
      </c>
      <c r="BE43" s="180">
        <v>1981685</v>
      </c>
      <c r="BF43" s="180">
        <v>8791163</v>
      </c>
      <c r="BG43" s="180"/>
      <c r="BH43" s="180">
        <v>0</v>
      </c>
      <c r="BI43" s="180">
        <v>187160</v>
      </c>
      <c r="BJ43" s="180">
        <v>7464013</v>
      </c>
      <c r="BK43" s="180">
        <v>1234013</v>
      </c>
      <c r="BL43" s="180">
        <v>8639913</v>
      </c>
      <c r="BM43" s="180">
        <v>0</v>
      </c>
      <c r="BN43" s="180">
        <v>4347587</v>
      </c>
      <c r="BO43" s="180">
        <v>1439231</v>
      </c>
      <c r="BP43" s="180">
        <v>0</v>
      </c>
      <c r="BQ43" s="180">
        <v>0</v>
      </c>
      <c r="BR43" s="180"/>
      <c r="BS43" s="180">
        <v>1649602</v>
      </c>
      <c r="BT43" s="180">
        <v>571475</v>
      </c>
      <c r="BU43" s="180"/>
      <c r="BV43" s="180">
        <v>2806703</v>
      </c>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row>
    <row r="44" spans="1:99" x14ac:dyDescent="0.3">
      <c r="A44" s="155">
        <v>88</v>
      </c>
      <c r="B44" s="180" t="s">
        <v>217</v>
      </c>
      <c r="C44" s="180"/>
      <c r="D44" s="180">
        <v>2463000</v>
      </c>
      <c r="E44" s="180">
        <v>263814510</v>
      </c>
      <c r="F44" s="180"/>
      <c r="G44" s="180">
        <v>2638556</v>
      </c>
      <c r="H44" s="180">
        <v>1327969</v>
      </c>
      <c r="I44" s="180">
        <v>0</v>
      </c>
      <c r="J44" s="180">
        <v>0</v>
      </c>
      <c r="K44" s="180">
        <v>0</v>
      </c>
      <c r="L44" s="180">
        <v>1282629</v>
      </c>
      <c r="M44" s="180">
        <v>9023105</v>
      </c>
      <c r="N44" s="180">
        <v>0</v>
      </c>
      <c r="O44" s="180">
        <v>312008</v>
      </c>
      <c r="P44" s="180"/>
      <c r="Q44" s="180">
        <v>0</v>
      </c>
      <c r="R44" s="180">
        <v>0</v>
      </c>
      <c r="S44" s="180">
        <v>1093753</v>
      </c>
      <c r="T44" s="180">
        <v>0</v>
      </c>
      <c r="U44" s="180"/>
      <c r="V44" s="180">
        <v>1121485</v>
      </c>
      <c r="W44" s="180"/>
      <c r="X44" s="180">
        <v>6707501</v>
      </c>
      <c r="Y44" s="180">
        <v>0</v>
      </c>
      <c r="Z44" s="180">
        <v>24871887</v>
      </c>
      <c r="AA44" s="180">
        <v>0</v>
      </c>
      <c r="AB44" s="180"/>
      <c r="AC44" s="180">
        <v>179029</v>
      </c>
      <c r="AD44" s="180">
        <v>904098</v>
      </c>
      <c r="AE44" s="180">
        <v>547125</v>
      </c>
      <c r="AF44" s="180">
        <v>485235</v>
      </c>
      <c r="AG44" s="180">
        <v>415046</v>
      </c>
      <c r="AH44" s="180"/>
      <c r="AI44" s="180">
        <v>0</v>
      </c>
      <c r="AJ44" s="180">
        <v>0</v>
      </c>
      <c r="AK44" s="180">
        <v>0</v>
      </c>
      <c r="AL44" s="180">
        <v>685240</v>
      </c>
      <c r="AM44" s="180">
        <v>924089</v>
      </c>
      <c r="AN44" s="180">
        <v>301864</v>
      </c>
      <c r="AO44" s="180">
        <v>25907694</v>
      </c>
      <c r="AP44" s="180">
        <v>960301</v>
      </c>
      <c r="AQ44" s="180">
        <v>0</v>
      </c>
      <c r="AR44" s="180">
        <v>42802</v>
      </c>
      <c r="AS44" s="180">
        <v>20729743</v>
      </c>
      <c r="AT44" s="180">
        <v>282938</v>
      </c>
      <c r="AU44" s="180">
        <v>1047584</v>
      </c>
      <c r="AV44" s="180">
        <v>1315539</v>
      </c>
      <c r="AW44" s="180">
        <v>541989</v>
      </c>
      <c r="AX44" s="180">
        <v>0</v>
      </c>
      <c r="AY44" s="180">
        <v>0</v>
      </c>
      <c r="AZ44" s="180">
        <v>4443963</v>
      </c>
      <c r="BA44" s="180">
        <v>282248</v>
      </c>
      <c r="BB44" s="180">
        <v>445196</v>
      </c>
      <c r="BC44" s="180">
        <v>99518</v>
      </c>
      <c r="BD44" s="180">
        <v>2934537</v>
      </c>
      <c r="BE44" s="180">
        <v>1545337</v>
      </c>
      <c r="BF44" s="180">
        <v>11219548</v>
      </c>
      <c r="BG44" s="180"/>
      <c r="BH44" s="180">
        <v>0</v>
      </c>
      <c r="BI44" s="180">
        <v>131670</v>
      </c>
      <c r="BJ44" s="180">
        <v>8987760</v>
      </c>
      <c r="BK44" s="180">
        <v>1031309</v>
      </c>
      <c r="BL44" s="180">
        <v>9174008</v>
      </c>
      <c r="BM44" s="180">
        <v>0</v>
      </c>
      <c r="BN44" s="180">
        <v>4912779</v>
      </c>
      <c r="BO44" s="180">
        <v>1227953</v>
      </c>
      <c r="BP44" s="180">
        <v>0</v>
      </c>
      <c r="BQ44" s="180">
        <v>0</v>
      </c>
      <c r="BR44" s="180"/>
      <c r="BS44" s="180">
        <v>1398265</v>
      </c>
      <c r="BT44" s="180">
        <v>473193</v>
      </c>
      <c r="BU44" s="180"/>
      <c r="BV44" s="180">
        <v>2237933</v>
      </c>
      <c r="BW44" s="180"/>
      <c r="BX44" s="180"/>
      <c r="BY44" s="180"/>
      <c r="BZ44" s="180"/>
      <c r="CA44" s="180"/>
      <c r="CB44" s="180"/>
      <c r="CC44" s="180"/>
      <c r="CD44" s="180"/>
      <c r="CE44" s="180"/>
      <c r="CF44" s="180"/>
      <c r="CG44" s="180"/>
      <c r="CH44" s="180"/>
      <c r="CI44" s="180"/>
      <c r="CJ44" s="180"/>
      <c r="CK44" s="180"/>
      <c r="CL44" s="180"/>
      <c r="CM44" s="180"/>
      <c r="CN44" s="180"/>
      <c r="CO44" s="180"/>
      <c r="CP44" s="180"/>
      <c r="CQ44" s="180"/>
      <c r="CR44" s="180"/>
      <c r="CS44" s="180"/>
      <c r="CT44" s="180"/>
      <c r="CU44" s="180"/>
    </row>
    <row r="45" spans="1:99" x14ac:dyDescent="0.3">
      <c r="A45" s="155">
        <v>89</v>
      </c>
      <c r="B45" s="180" t="s">
        <v>221</v>
      </c>
      <c r="C45" s="180"/>
      <c r="D45" s="180">
        <v>42502</v>
      </c>
      <c r="E45" s="180">
        <v>24407872</v>
      </c>
      <c r="F45" s="180"/>
      <c r="G45" s="180">
        <v>42147</v>
      </c>
      <c r="H45" s="180">
        <v>0</v>
      </c>
      <c r="I45" s="180">
        <v>0</v>
      </c>
      <c r="J45" s="180">
        <v>0</v>
      </c>
      <c r="K45" s="180">
        <v>0</v>
      </c>
      <c r="L45" s="180">
        <v>74891</v>
      </c>
      <c r="M45" s="180">
        <v>299100</v>
      </c>
      <c r="N45" s="180">
        <v>0</v>
      </c>
      <c r="O45" s="180">
        <v>0</v>
      </c>
      <c r="P45" s="180"/>
      <c r="Q45" s="180">
        <v>0</v>
      </c>
      <c r="R45" s="180">
        <v>0</v>
      </c>
      <c r="S45" s="180">
        <v>42350</v>
      </c>
      <c r="T45" s="180">
        <v>0</v>
      </c>
      <c r="U45" s="180"/>
      <c r="V45" s="180">
        <v>65045</v>
      </c>
      <c r="W45" s="180"/>
      <c r="X45" s="180">
        <v>0</v>
      </c>
      <c r="Y45" s="180">
        <v>0</v>
      </c>
      <c r="Z45" s="180">
        <v>143298</v>
      </c>
      <c r="AA45" s="180">
        <v>0</v>
      </c>
      <c r="AB45" s="180"/>
      <c r="AC45" s="180">
        <v>0</v>
      </c>
      <c r="AD45" s="180">
        <v>6915</v>
      </c>
      <c r="AE45" s="180">
        <v>12420</v>
      </c>
      <c r="AF45" s="180">
        <v>0</v>
      </c>
      <c r="AG45" s="180">
        <v>29761</v>
      </c>
      <c r="AH45" s="180"/>
      <c r="AI45" s="180">
        <v>0</v>
      </c>
      <c r="AJ45" s="180">
        <v>0</v>
      </c>
      <c r="AK45" s="180">
        <v>0</v>
      </c>
      <c r="AL45" s="180">
        <v>63332</v>
      </c>
      <c r="AM45" s="180">
        <v>4589</v>
      </c>
      <c r="AN45" s="180">
        <v>0</v>
      </c>
      <c r="AO45" s="180">
        <v>1528004</v>
      </c>
      <c r="AP45" s="180">
        <v>54585</v>
      </c>
      <c r="AQ45" s="180">
        <v>0</v>
      </c>
      <c r="AR45" s="180">
        <v>0</v>
      </c>
      <c r="AS45" s="180">
        <v>1954775</v>
      </c>
      <c r="AT45" s="180">
        <v>0</v>
      </c>
      <c r="AU45" s="180">
        <v>0</v>
      </c>
      <c r="AV45" s="180">
        <v>10782</v>
      </c>
      <c r="AW45" s="180">
        <v>25968</v>
      </c>
      <c r="AX45" s="180">
        <v>0</v>
      </c>
      <c r="AY45" s="180">
        <v>0</v>
      </c>
      <c r="AZ45" s="180">
        <v>65260</v>
      </c>
      <c r="BA45" s="180">
        <v>3647</v>
      </c>
      <c r="BB45" s="180">
        <v>0</v>
      </c>
      <c r="BC45" s="180">
        <v>0</v>
      </c>
      <c r="BD45" s="180">
        <v>816</v>
      </c>
      <c r="BE45" s="180">
        <v>68669</v>
      </c>
      <c r="BF45" s="180">
        <v>903823</v>
      </c>
      <c r="BG45" s="180"/>
      <c r="BH45" s="180">
        <v>0</v>
      </c>
      <c r="BI45" s="180">
        <v>0</v>
      </c>
      <c r="BJ45" s="180">
        <v>44233</v>
      </c>
      <c r="BK45" s="180">
        <v>2363</v>
      </c>
      <c r="BL45" s="180">
        <v>14179</v>
      </c>
      <c r="BM45" s="180">
        <v>0</v>
      </c>
      <c r="BN45" s="180">
        <v>8104</v>
      </c>
      <c r="BO45" s="180">
        <v>0</v>
      </c>
      <c r="BP45" s="180">
        <v>0</v>
      </c>
      <c r="BQ45" s="180">
        <v>0</v>
      </c>
      <c r="BR45" s="180"/>
      <c r="BS45" s="180">
        <v>7846</v>
      </c>
      <c r="BT45" s="180">
        <v>13036</v>
      </c>
      <c r="BU45" s="180"/>
      <c r="BV45" s="180">
        <v>0</v>
      </c>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row>
    <row r="46" spans="1:99" x14ac:dyDescent="0.3">
      <c r="A46" s="155">
        <v>90</v>
      </c>
      <c r="B46" s="180" t="s">
        <v>214</v>
      </c>
      <c r="C46" s="180"/>
      <c r="D46" s="180">
        <v>0</v>
      </c>
      <c r="E46" s="180">
        <v>0</v>
      </c>
      <c r="F46" s="180"/>
      <c r="G46" s="180">
        <v>0</v>
      </c>
      <c r="H46" s="180">
        <v>0</v>
      </c>
      <c r="I46" s="180">
        <v>0</v>
      </c>
      <c r="J46" s="180">
        <v>0</v>
      </c>
      <c r="K46" s="180">
        <v>0</v>
      </c>
      <c r="L46" s="180">
        <v>381366</v>
      </c>
      <c r="M46" s="180">
        <v>0</v>
      </c>
      <c r="N46" s="180">
        <v>0</v>
      </c>
      <c r="O46" s="180">
        <v>0</v>
      </c>
      <c r="P46" s="180"/>
      <c r="Q46" s="180">
        <v>0</v>
      </c>
      <c r="R46" s="180">
        <v>0</v>
      </c>
      <c r="S46" s="180">
        <v>0</v>
      </c>
      <c r="T46" s="180">
        <v>0</v>
      </c>
      <c r="U46" s="180"/>
      <c r="V46" s="180">
        <v>0</v>
      </c>
      <c r="W46" s="180"/>
      <c r="X46" s="180">
        <v>0</v>
      </c>
      <c r="Y46" s="180">
        <v>0</v>
      </c>
      <c r="Z46" s="180">
        <v>39143430</v>
      </c>
      <c r="AA46" s="180">
        <v>0</v>
      </c>
      <c r="AB46" s="180"/>
      <c r="AC46" s="180">
        <v>0</v>
      </c>
      <c r="AD46" s="180">
        <v>0</v>
      </c>
      <c r="AE46" s="180">
        <v>0</v>
      </c>
      <c r="AF46" s="180">
        <v>0</v>
      </c>
      <c r="AG46" s="180">
        <v>0</v>
      </c>
      <c r="AH46" s="180"/>
      <c r="AI46" s="180">
        <v>0</v>
      </c>
      <c r="AJ46" s="180">
        <v>0</v>
      </c>
      <c r="AK46" s="180">
        <v>0</v>
      </c>
      <c r="AL46" s="180">
        <v>0</v>
      </c>
      <c r="AM46" s="180">
        <v>0</v>
      </c>
      <c r="AN46" s="180">
        <v>0</v>
      </c>
      <c r="AO46" s="180">
        <v>0</v>
      </c>
      <c r="AP46" s="180">
        <v>0</v>
      </c>
      <c r="AQ46" s="180">
        <v>0</v>
      </c>
      <c r="AR46" s="180">
        <v>0</v>
      </c>
      <c r="AS46" s="180">
        <v>0</v>
      </c>
      <c r="AT46" s="180">
        <v>0</v>
      </c>
      <c r="AU46" s="180">
        <v>0</v>
      </c>
      <c r="AV46" s="180">
        <v>1682832</v>
      </c>
      <c r="AW46" s="180">
        <v>0</v>
      </c>
      <c r="AX46" s="180">
        <v>0</v>
      </c>
      <c r="AY46" s="180">
        <v>0</v>
      </c>
      <c r="AZ46" s="180">
        <v>2536274</v>
      </c>
      <c r="BA46" s="180">
        <v>0</v>
      </c>
      <c r="BB46" s="180">
        <v>0</v>
      </c>
      <c r="BC46" s="180">
        <v>0</v>
      </c>
      <c r="BD46" s="180">
        <v>0</v>
      </c>
      <c r="BE46" s="180">
        <v>2086871</v>
      </c>
      <c r="BF46" s="180">
        <v>11250407</v>
      </c>
      <c r="BG46" s="180"/>
      <c r="BH46" s="180">
        <v>0</v>
      </c>
      <c r="BI46" s="180">
        <v>0</v>
      </c>
      <c r="BJ46" s="180">
        <v>11207244</v>
      </c>
      <c r="BK46" s="180">
        <v>0</v>
      </c>
      <c r="BL46" s="180">
        <v>0</v>
      </c>
      <c r="BM46" s="180">
        <v>0</v>
      </c>
      <c r="BN46" s="180">
        <v>6346617</v>
      </c>
      <c r="BO46" s="180">
        <v>0</v>
      </c>
      <c r="BP46" s="180">
        <v>0</v>
      </c>
      <c r="BQ46" s="180">
        <v>0</v>
      </c>
      <c r="BR46" s="180"/>
      <c r="BS46" s="180">
        <v>0</v>
      </c>
      <c r="BT46" s="180">
        <v>0</v>
      </c>
      <c r="BU46" s="180"/>
      <c r="BV46" s="180">
        <v>0</v>
      </c>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row>
    <row r="47" spans="1:99" x14ac:dyDescent="0.3">
      <c r="A47" s="155">
        <v>91</v>
      </c>
      <c r="B47" s="180" t="s">
        <v>215</v>
      </c>
      <c r="C47" s="180"/>
      <c r="D47" s="180">
        <v>0</v>
      </c>
      <c r="E47" s="180">
        <v>0</v>
      </c>
      <c r="F47" s="180"/>
      <c r="G47" s="180">
        <v>0</v>
      </c>
      <c r="H47" s="180">
        <v>0</v>
      </c>
      <c r="I47" s="180">
        <v>0</v>
      </c>
      <c r="J47" s="180">
        <v>0</v>
      </c>
      <c r="K47" s="180">
        <v>0</v>
      </c>
      <c r="L47" s="180">
        <v>539834</v>
      </c>
      <c r="M47" s="180">
        <v>0</v>
      </c>
      <c r="N47" s="180">
        <v>0</v>
      </c>
      <c r="O47" s="180">
        <v>0</v>
      </c>
      <c r="P47" s="180"/>
      <c r="Q47" s="180">
        <v>0</v>
      </c>
      <c r="R47" s="180">
        <v>0</v>
      </c>
      <c r="S47" s="180">
        <v>0</v>
      </c>
      <c r="T47" s="180">
        <v>0</v>
      </c>
      <c r="U47" s="180"/>
      <c r="V47" s="180">
        <v>0</v>
      </c>
      <c r="W47" s="180"/>
      <c r="X47" s="180">
        <v>0</v>
      </c>
      <c r="Y47" s="180">
        <v>0</v>
      </c>
      <c r="Z47" s="180">
        <v>8571802</v>
      </c>
      <c r="AA47" s="180">
        <v>0</v>
      </c>
      <c r="AB47" s="180"/>
      <c r="AC47" s="180">
        <v>0</v>
      </c>
      <c r="AD47" s="180">
        <v>0</v>
      </c>
      <c r="AE47" s="180">
        <v>0</v>
      </c>
      <c r="AF47" s="180">
        <v>0</v>
      </c>
      <c r="AG47" s="180">
        <v>0</v>
      </c>
      <c r="AH47" s="180"/>
      <c r="AI47" s="180">
        <v>0</v>
      </c>
      <c r="AJ47" s="180">
        <v>0</v>
      </c>
      <c r="AK47" s="180">
        <v>0</v>
      </c>
      <c r="AL47" s="180">
        <v>0</v>
      </c>
      <c r="AM47" s="180">
        <v>0</v>
      </c>
      <c r="AN47" s="180">
        <v>0</v>
      </c>
      <c r="AO47" s="180">
        <v>0</v>
      </c>
      <c r="AP47" s="180">
        <v>0</v>
      </c>
      <c r="AQ47" s="180">
        <v>0</v>
      </c>
      <c r="AR47" s="180">
        <v>0</v>
      </c>
      <c r="AS47" s="180">
        <v>0</v>
      </c>
      <c r="AT47" s="180">
        <v>0</v>
      </c>
      <c r="AU47" s="180">
        <v>0</v>
      </c>
      <c r="AV47" s="180">
        <v>389970</v>
      </c>
      <c r="AW47" s="180">
        <v>0</v>
      </c>
      <c r="AX47" s="180">
        <v>0</v>
      </c>
      <c r="AY47" s="180">
        <v>0</v>
      </c>
      <c r="AZ47" s="180">
        <v>782043</v>
      </c>
      <c r="BA47" s="180">
        <v>0</v>
      </c>
      <c r="BB47" s="180">
        <v>0</v>
      </c>
      <c r="BC47" s="180">
        <v>0</v>
      </c>
      <c r="BD47" s="180">
        <v>0</v>
      </c>
      <c r="BE47" s="180">
        <v>402904</v>
      </c>
      <c r="BF47" s="180">
        <v>3058531</v>
      </c>
      <c r="BG47" s="180"/>
      <c r="BH47" s="180">
        <v>0</v>
      </c>
      <c r="BI47" s="180">
        <v>0</v>
      </c>
      <c r="BJ47" s="180">
        <v>1463331</v>
      </c>
      <c r="BK47" s="180">
        <v>0</v>
      </c>
      <c r="BL47" s="180">
        <v>0</v>
      </c>
      <c r="BM47" s="180">
        <v>0</v>
      </c>
      <c r="BN47" s="180">
        <v>397229</v>
      </c>
      <c r="BO47" s="180">
        <v>0</v>
      </c>
      <c r="BP47" s="180">
        <v>0</v>
      </c>
      <c r="BQ47" s="180">
        <v>0</v>
      </c>
      <c r="BR47" s="180"/>
      <c r="BS47" s="180">
        <v>0</v>
      </c>
      <c r="BT47" s="180">
        <v>0</v>
      </c>
      <c r="BU47" s="180"/>
      <c r="BV47" s="180">
        <v>0</v>
      </c>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row>
    <row r="48" spans="1:99" x14ac:dyDescent="0.3">
      <c r="A48" s="155">
        <v>93</v>
      </c>
      <c r="B48" s="180" t="s">
        <v>228</v>
      </c>
      <c r="C48" s="180"/>
      <c r="D48" s="180">
        <v>0</v>
      </c>
      <c r="E48" s="180">
        <v>0</v>
      </c>
      <c r="F48" s="180"/>
      <c r="G48" s="180">
        <v>0</v>
      </c>
      <c r="H48" s="180">
        <v>0</v>
      </c>
      <c r="I48" s="180">
        <v>0</v>
      </c>
      <c r="J48" s="180">
        <v>0</v>
      </c>
      <c r="K48" s="180">
        <v>0</v>
      </c>
      <c r="L48" s="180">
        <v>4117131</v>
      </c>
      <c r="M48" s="180">
        <v>0</v>
      </c>
      <c r="N48" s="180">
        <v>0</v>
      </c>
      <c r="O48" s="180">
        <v>0</v>
      </c>
      <c r="P48" s="180"/>
      <c r="Q48" s="180">
        <v>0</v>
      </c>
      <c r="R48" s="180">
        <v>0</v>
      </c>
      <c r="S48" s="180">
        <v>0</v>
      </c>
      <c r="T48" s="180">
        <v>0</v>
      </c>
      <c r="U48" s="180"/>
      <c r="V48" s="180">
        <v>0</v>
      </c>
      <c r="W48" s="180"/>
      <c r="X48" s="180">
        <v>0</v>
      </c>
      <c r="Y48" s="180">
        <v>0</v>
      </c>
      <c r="Z48" s="180">
        <v>75955186</v>
      </c>
      <c r="AA48" s="180">
        <v>0</v>
      </c>
      <c r="AB48" s="180"/>
      <c r="AC48" s="180">
        <v>0</v>
      </c>
      <c r="AD48" s="180">
        <v>0</v>
      </c>
      <c r="AE48" s="180">
        <v>0</v>
      </c>
      <c r="AF48" s="180">
        <v>0</v>
      </c>
      <c r="AG48" s="180">
        <v>0</v>
      </c>
      <c r="AH48" s="180"/>
      <c r="AI48" s="180">
        <v>0</v>
      </c>
      <c r="AJ48" s="180">
        <v>0</v>
      </c>
      <c r="AK48" s="180">
        <v>0</v>
      </c>
      <c r="AL48" s="180">
        <v>0</v>
      </c>
      <c r="AM48" s="180">
        <v>0</v>
      </c>
      <c r="AN48" s="180">
        <v>0</v>
      </c>
      <c r="AO48" s="180">
        <v>0</v>
      </c>
      <c r="AP48" s="180">
        <v>0</v>
      </c>
      <c r="AQ48" s="180">
        <v>0</v>
      </c>
      <c r="AR48" s="180">
        <v>0</v>
      </c>
      <c r="AS48" s="180">
        <v>0</v>
      </c>
      <c r="AT48" s="180">
        <v>0</v>
      </c>
      <c r="AU48" s="180">
        <v>0</v>
      </c>
      <c r="AV48" s="180">
        <v>3503449</v>
      </c>
      <c r="AW48" s="180">
        <v>0</v>
      </c>
      <c r="AX48" s="180">
        <v>0</v>
      </c>
      <c r="AY48" s="180">
        <v>0</v>
      </c>
      <c r="AZ48" s="180">
        <v>7602053</v>
      </c>
      <c r="BA48" s="180">
        <v>0</v>
      </c>
      <c r="BB48" s="180">
        <v>0</v>
      </c>
      <c r="BC48" s="180">
        <v>0</v>
      </c>
      <c r="BD48" s="180">
        <v>0</v>
      </c>
      <c r="BE48" s="180">
        <v>2293690</v>
      </c>
      <c r="BF48" s="180">
        <v>25893519</v>
      </c>
      <c r="BG48" s="180"/>
      <c r="BH48" s="180">
        <v>0</v>
      </c>
      <c r="BI48" s="180">
        <v>0</v>
      </c>
      <c r="BJ48" s="180">
        <v>15262471</v>
      </c>
      <c r="BK48" s="180">
        <v>0</v>
      </c>
      <c r="BL48" s="180">
        <v>0</v>
      </c>
      <c r="BM48" s="180">
        <v>0</v>
      </c>
      <c r="BN48" s="180">
        <v>7622876</v>
      </c>
      <c r="BO48" s="180">
        <v>0</v>
      </c>
      <c r="BP48" s="180">
        <v>0</v>
      </c>
      <c r="BQ48" s="180">
        <v>0</v>
      </c>
      <c r="BR48" s="180"/>
      <c r="BS48" s="180">
        <v>0</v>
      </c>
      <c r="BT48" s="180">
        <v>0</v>
      </c>
      <c r="BU48" s="180"/>
      <c r="BV48" s="180">
        <v>0</v>
      </c>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row>
    <row r="49" spans="1:99" x14ac:dyDescent="0.3">
      <c r="A49" s="155">
        <v>94</v>
      </c>
      <c r="B49" s="180" t="s">
        <v>231</v>
      </c>
      <c r="C49" s="180"/>
      <c r="D49" s="180">
        <v>0</v>
      </c>
      <c r="E49" s="180">
        <v>0</v>
      </c>
      <c r="F49" s="180"/>
      <c r="G49" s="180">
        <v>0</v>
      </c>
      <c r="H49" s="180">
        <v>0</v>
      </c>
      <c r="I49" s="180">
        <v>0</v>
      </c>
      <c r="J49" s="180">
        <v>0</v>
      </c>
      <c r="K49" s="180">
        <v>0</v>
      </c>
      <c r="L49" s="180">
        <v>4070112</v>
      </c>
      <c r="M49" s="180">
        <v>0</v>
      </c>
      <c r="N49" s="180">
        <v>0</v>
      </c>
      <c r="O49" s="180">
        <v>0</v>
      </c>
      <c r="P49" s="180"/>
      <c r="Q49" s="180">
        <v>0</v>
      </c>
      <c r="R49" s="180">
        <v>0</v>
      </c>
      <c r="S49" s="180">
        <v>0</v>
      </c>
      <c r="T49" s="180">
        <v>0</v>
      </c>
      <c r="U49" s="180"/>
      <c r="V49" s="180">
        <v>0</v>
      </c>
      <c r="W49" s="180"/>
      <c r="X49" s="180">
        <v>0</v>
      </c>
      <c r="Y49" s="180">
        <v>0</v>
      </c>
      <c r="Z49" s="180">
        <v>69199316</v>
      </c>
      <c r="AA49" s="180">
        <v>0</v>
      </c>
      <c r="AB49" s="180"/>
      <c r="AC49" s="180">
        <v>0</v>
      </c>
      <c r="AD49" s="180">
        <v>0</v>
      </c>
      <c r="AE49" s="180">
        <v>0</v>
      </c>
      <c r="AF49" s="180">
        <v>0</v>
      </c>
      <c r="AG49" s="180">
        <v>0</v>
      </c>
      <c r="AH49" s="180"/>
      <c r="AI49" s="180">
        <v>0</v>
      </c>
      <c r="AJ49" s="180">
        <v>0</v>
      </c>
      <c r="AK49" s="180">
        <v>0</v>
      </c>
      <c r="AL49" s="180">
        <v>0</v>
      </c>
      <c r="AM49" s="180">
        <v>0</v>
      </c>
      <c r="AN49" s="180">
        <v>0</v>
      </c>
      <c r="AO49" s="180">
        <v>0</v>
      </c>
      <c r="AP49" s="180">
        <v>0</v>
      </c>
      <c r="AQ49" s="180">
        <v>0</v>
      </c>
      <c r="AR49" s="180">
        <v>0</v>
      </c>
      <c r="AS49" s="180">
        <v>0</v>
      </c>
      <c r="AT49" s="180">
        <v>0</v>
      </c>
      <c r="AU49" s="180">
        <v>0</v>
      </c>
      <c r="AV49" s="180">
        <v>3407093</v>
      </c>
      <c r="AW49" s="180">
        <v>0</v>
      </c>
      <c r="AX49" s="180">
        <v>0</v>
      </c>
      <c r="AY49" s="180">
        <v>0</v>
      </c>
      <c r="AZ49" s="180">
        <v>6679812</v>
      </c>
      <c r="BA49" s="180">
        <v>0</v>
      </c>
      <c r="BB49" s="180">
        <v>0</v>
      </c>
      <c r="BC49" s="180">
        <v>0</v>
      </c>
      <c r="BD49" s="180">
        <v>0</v>
      </c>
      <c r="BE49" s="180">
        <v>1836746</v>
      </c>
      <c r="BF49" s="180">
        <v>18603278</v>
      </c>
      <c r="BG49" s="180"/>
      <c r="BH49" s="180">
        <v>0</v>
      </c>
      <c r="BI49" s="180">
        <v>0</v>
      </c>
      <c r="BJ49" s="180">
        <v>14701342</v>
      </c>
      <c r="BK49" s="180">
        <v>0</v>
      </c>
      <c r="BL49" s="180">
        <v>0</v>
      </c>
      <c r="BM49" s="180">
        <v>0</v>
      </c>
      <c r="BN49" s="180">
        <v>7235755</v>
      </c>
      <c r="BO49" s="180">
        <v>0</v>
      </c>
      <c r="BP49" s="180">
        <v>0</v>
      </c>
      <c r="BQ49" s="180">
        <v>0</v>
      </c>
      <c r="BR49" s="180"/>
      <c r="BS49" s="180">
        <v>0</v>
      </c>
      <c r="BT49" s="180">
        <v>0</v>
      </c>
      <c r="BU49" s="180"/>
      <c r="BV49" s="180">
        <v>0</v>
      </c>
      <c r="BW49" s="180"/>
      <c r="BX49" s="180"/>
      <c r="BY49" s="180"/>
      <c r="BZ49" s="180"/>
      <c r="CA49" s="180"/>
      <c r="CB49" s="180"/>
      <c r="CC49" s="180"/>
      <c r="CD49" s="180"/>
      <c r="CE49" s="180"/>
      <c r="CF49" s="180"/>
      <c r="CG49" s="180"/>
      <c r="CH49" s="180"/>
      <c r="CI49" s="180"/>
      <c r="CJ49" s="180"/>
      <c r="CK49" s="180"/>
      <c r="CL49" s="180"/>
      <c r="CM49" s="180"/>
      <c r="CN49" s="180"/>
      <c r="CO49" s="180"/>
      <c r="CP49" s="180"/>
      <c r="CQ49" s="180"/>
      <c r="CR49" s="180"/>
      <c r="CS49" s="180"/>
      <c r="CT49" s="180"/>
      <c r="CU49" s="180"/>
    </row>
    <row r="50" spans="1:99" x14ac:dyDescent="0.3">
      <c r="A50" s="155">
        <v>97</v>
      </c>
      <c r="B50" s="180" t="s">
        <v>227</v>
      </c>
      <c r="C50" s="180"/>
      <c r="D50" s="180">
        <v>0</v>
      </c>
      <c r="E50" s="180">
        <v>0</v>
      </c>
      <c r="F50" s="180"/>
      <c r="G50" s="180">
        <v>0</v>
      </c>
      <c r="H50" s="180">
        <v>0</v>
      </c>
      <c r="I50" s="180">
        <v>0</v>
      </c>
      <c r="J50" s="180">
        <v>0</v>
      </c>
      <c r="K50" s="180">
        <v>0</v>
      </c>
      <c r="L50" s="180">
        <v>4106983</v>
      </c>
      <c r="M50" s="180">
        <v>0</v>
      </c>
      <c r="N50" s="180">
        <v>0</v>
      </c>
      <c r="O50" s="180">
        <v>0</v>
      </c>
      <c r="P50" s="180"/>
      <c r="Q50" s="180">
        <v>0</v>
      </c>
      <c r="R50" s="180">
        <v>0</v>
      </c>
      <c r="S50" s="180">
        <v>0</v>
      </c>
      <c r="T50" s="180">
        <v>0</v>
      </c>
      <c r="U50" s="180"/>
      <c r="V50" s="180">
        <v>0</v>
      </c>
      <c r="W50" s="180"/>
      <c r="X50" s="180">
        <v>0</v>
      </c>
      <c r="Y50" s="180">
        <v>0</v>
      </c>
      <c r="Z50" s="180">
        <v>74754278</v>
      </c>
      <c r="AA50" s="180">
        <v>0</v>
      </c>
      <c r="AB50" s="180"/>
      <c r="AC50" s="180">
        <v>0</v>
      </c>
      <c r="AD50" s="180">
        <v>0</v>
      </c>
      <c r="AE50" s="180">
        <v>0</v>
      </c>
      <c r="AF50" s="180">
        <v>0</v>
      </c>
      <c r="AG50" s="180">
        <v>0</v>
      </c>
      <c r="AH50" s="180"/>
      <c r="AI50" s="180">
        <v>0</v>
      </c>
      <c r="AJ50" s="180">
        <v>0</v>
      </c>
      <c r="AK50" s="180">
        <v>0</v>
      </c>
      <c r="AL50" s="180">
        <v>0</v>
      </c>
      <c r="AM50" s="180">
        <v>0</v>
      </c>
      <c r="AN50" s="180">
        <v>0</v>
      </c>
      <c r="AO50" s="180">
        <v>0</v>
      </c>
      <c r="AP50" s="180">
        <v>0</v>
      </c>
      <c r="AQ50" s="180">
        <v>0</v>
      </c>
      <c r="AR50" s="180">
        <v>0</v>
      </c>
      <c r="AS50" s="180">
        <v>0</v>
      </c>
      <c r="AT50" s="180">
        <v>0</v>
      </c>
      <c r="AU50" s="180">
        <v>0</v>
      </c>
      <c r="AV50" s="180">
        <v>3503449</v>
      </c>
      <c r="AW50" s="180">
        <v>0</v>
      </c>
      <c r="AX50" s="180">
        <v>0</v>
      </c>
      <c r="AY50" s="180">
        <v>0</v>
      </c>
      <c r="AZ50" s="180">
        <v>7582833</v>
      </c>
      <c r="BA50" s="180">
        <v>0</v>
      </c>
      <c r="BB50" s="180">
        <v>0</v>
      </c>
      <c r="BC50" s="180">
        <v>0</v>
      </c>
      <c r="BD50" s="180">
        <v>0</v>
      </c>
      <c r="BE50" s="180">
        <v>2293690</v>
      </c>
      <c r="BF50" s="180">
        <v>21814728</v>
      </c>
      <c r="BG50" s="180"/>
      <c r="BH50" s="180">
        <v>0</v>
      </c>
      <c r="BI50" s="180">
        <v>0</v>
      </c>
      <c r="BJ50" s="180">
        <v>15014703</v>
      </c>
      <c r="BK50" s="180">
        <v>0</v>
      </c>
      <c r="BL50" s="180">
        <v>0</v>
      </c>
      <c r="BM50" s="180">
        <v>0</v>
      </c>
      <c r="BN50" s="180">
        <v>7570665</v>
      </c>
      <c r="BO50" s="180">
        <v>0</v>
      </c>
      <c r="BP50" s="180">
        <v>0</v>
      </c>
      <c r="BQ50" s="180">
        <v>0</v>
      </c>
      <c r="BR50" s="180"/>
      <c r="BS50" s="180">
        <v>0</v>
      </c>
      <c r="BT50" s="180">
        <v>0</v>
      </c>
      <c r="BU50" s="180"/>
      <c r="BV50" s="180">
        <v>0</v>
      </c>
      <c r="BW50" s="180"/>
      <c r="BX50" s="180"/>
      <c r="BY50" s="180"/>
      <c r="BZ50" s="180"/>
      <c r="CA50" s="180"/>
      <c r="CB50" s="180"/>
      <c r="CC50" s="180"/>
      <c r="CD50" s="180"/>
      <c r="CE50" s="180"/>
      <c r="CF50" s="180"/>
      <c r="CG50" s="180"/>
      <c r="CH50" s="180"/>
      <c r="CI50" s="180"/>
      <c r="CJ50" s="180"/>
      <c r="CK50" s="180"/>
      <c r="CL50" s="180"/>
      <c r="CM50" s="180"/>
      <c r="CN50" s="180"/>
      <c r="CO50" s="180"/>
      <c r="CP50" s="180"/>
      <c r="CQ50" s="180"/>
      <c r="CR50" s="180"/>
      <c r="CS50" s="180"/>
      <c r="CT50" s="180"/>
      <c r="CU50" s="180"/>
    </row>
    <row r="51" spans="1:99" x14ac:dyDescent="0.3">
      <c r="A51" s="155">
        <v>98</v>
      </c>
      <c r="B51" s="180" t="s">
        <v>232</v>
      </c>
      <c r="C51" s="180"/>
      <c r="D51" s="180">
        <v>0</v>
      </c>
      <c r="E51" s="180">
        <v>0</v>
      </c>
      <c r="F51" s="180"/>
      <c r="G51" s="180">
        <v>0</v>
      </c>
      <c r="H51" s="180">
        <v>0</v>
      </c>
      <c r="I51" s="180">
        <v>0</v>
      </c>
      <c r="J51" s="180">
        <v>0</v>
      </c>
      <c r="K51" s="180">
        <v>0</v>
      </c>
      <c r="L51" s="180">
        <v>40242</v>
      </c>
      <c r="M51" s="180">
        <v>0</v>
      </c>
      <c r="N51" s="180">
        <v>0</v>
      </c>
      <c r="O51" s="180">
        <v>0</v>
      </c>
      <c r="P51" s="180"/>
      <c r="Q51" s="180">
        <v>0</v>
      </c>
      <c r="R51" s="180">
        <v>0</v>
      </c>
      <c r="S51" s="180">
        <v>0</v>
      </c>
      <c r="T51" s="180">
        <v>0</v>
      </c>
      <c r="U51" s="180"/>
      <c r="V51" s="180">
        <v>0</v>
      </c>
      <c r="W51" s="180"/>
      <c r="X51" s="180">
        <v>0</v>
      </c>
      <c r="Y51" s="180">
        <v>0</v>
      </c>
      <c r="Z51" s="180">
        <v>59910</v>
      </c>
      <c r="AA51" s="180">
        <v>0</v>
      </c>
      <c r="AB51" s="180"/>
      <c r="AC51" s="180">
        <v>0</v>
      </c>
      <c r="AD51" s="180">
        <v>0</v>
      </c>
      <c r="AE51" s="180">
        <v>0</v>
      </c>
      <c r="AF51" s="180">
        <v>0</v>
      </c>
      <c r="AG51" s="180">
        <v>0</v>
      </c>
      <c r="AH51" s="180"/>
      <c r="AI51" s="180">
        <v>0</v>
      </c>
      <c r="AJ51" s="180">
        <v>0</v>
      </c>
      <c r="AK51" s="180">
        <v>0</v>
      </c>
      <c r="AL51" s="180">
        <v>0</v>
      </c>
      <c r="AM51" s="180">
        <v>0</v>
      </c>
      <c r="AN51" s="180">
        <v>0</v>
      </c>
      <c r="AO51" s="180">
        <v>0</v>
      </c>
      <c r="AP51" s="180">
        <v>0</v>
      </c>
      <c r="AQ51" s="180">
        <v>0</v>
      </c>
      <c r="AR51" s="180">
        <v>0</v>
      </c>
      <c r="AS51" s="180">
        <v>0</v>
      </c>
      <c r="AT51" s="180">
        <v>0</v>
      </c>
      <c r="AU51" s="180">
        <v>0</v>
      </c>
      <c r="AV51" s="180">
        <v>0</v>
      </c>
      <c r="AW51" s="180">
        <v>0</v>
      </c>
      <c r="AX51" s="180">
        <v>0</v>
      </c>
      <c r="AY51" s="180">
        <v>0</v>
      </c>
      <c r="AZ51" s="180">
        <v>6363</v>
      </c>
      <c r="BA51" s="180">
        <v>0</v>
      </c>
      <c r="BB51" s="180">
        <v>0</v>
      </c>
      <c r="BC51" s="180">
        <v>0</v>
      </c>
      <c r="BD51" s="180">
        <v>0</v>
      </c>
      <c r="BE51" s="180">
        <v>11809</v>
      </c>
      <c r="BF51" s="180">
        <v>62752</v>
      </c>
      <c r="BG51" s="180"/>
      <c r="BH51" s="180">
        <v>0</v>
      </c>
      <c r="BI51" s="180">
        <v>0</v>
      </c>
      <c r="BJ51" s="180">
        <v>62623</v>
      </c>
      <c r="BK51" s="180">
        <v>0</v>
      </c>
      <c r="BL51" s="180">
        <v>0</v>
      </c>
      <c r="BM51" s="180">
        <v>0</v>
      </c>
      <c r="BN51" s="180">
        <v>0</v>
      </c>
      <c r="BO51" s="180">
        <v>0</v>
      </c>
      <c r="BP51" s="180">
        <v>0</v>
      </c>
      <c r="BQ51" s="180">
        <v>0</v>
      </c>
      <c r="BR51" s="180"/>
      <c r="BS51" s="180">
        <v>0</v>
      </c>
      <c r="BT51" s="180">
        <v>0</v>
      </c>
      <c r="BU51" s="180"/>
      <c r="BV51" s="180">
        <v>0</v>
      </c>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row>
    <row r="52" spans="1:99" x14ac:dyDescent="0.3">
      <c r="A52" s="155">
        <v>99</v>
      </c>
      <c r="B52" s="180" t="s">
        <v>229</v>
      </c>
      <c r="C52" s="180"/>
      <c r="D52" s="180">
        <v>0</v>
      </c>
      <c r="E52" s="180">
        <v>0</v>
      </c>
      <c r="F52" s="180"/>
      <c r="G52" s="180">
        <v>0</v>
      </c>
      <c r="H52" s="180">
        <v>0</v>
      </c>
      <c r="I52" s="180">
        <v>0</v>
      </c>
      <c r="J52" s="180">
        <v>0</v>
      </c>
      <c r="K52" s="180">
        <v>0</v>
      </c>
      <c r="L52" s="180">
        <v>2777827</v>
      </c>
      <c r="M52" s="180">
        <v>0</v>
      </c>
      <c r="N52" s="180">
        <v>0</v>
      </c>
      <c r="O52" s="180">
        <v>0</v>
      </c>
      <c r="P52" s="180"/>
      <c r="Q52" s="180">
        <v>0</v>
      </c>
      <c r="R52" s="180">
        <v>0</v>
      </c>
      <c r="S52" s="180">
        <v>0</v>
      </c>
      <c r="T52" s="180">
        <v>0</v>
      </c>
      <c r="U52" s="180"/>
      <c r="V52" s="180">
        <v>0</v>
      </c>
      <c r="W52" s="180"/>
      <c r="X52" s="180">
        <v>0</v>
      </c>
      <c r="Y52" s="180">
        <v>0</v>
      </c>
      <c r="Z52" s="180">
        <v>50980465</v>
      </c>
      <c r="AA52" s="180">
        <v>0</v>
      </c>
      <c r="AB52" s="180"/>
      <c r="AC52" s="180">
        <v>0</v>
      </c>
      <c r="AD52" s="180">
        <v>0</v>
      </c>
      <c r="AE52" s="180">
        <v>0</v>
      </c>
      <c r="AF52" s="180">
        <v>0</v>
      </c>
      <c r="AG52" s="180">
        <v>0</v>
      </c>
      <c r="AH52" s="180"/>
      <c r="AI52" s="180">
        <v>0</v>
      </c>
      <c r="AJ52" s="180">
        <v>0</v>
      </c>
      <c r="AK52" s="180">
        <v>0</v>
      </c>
      <c r="AL52" s="180">
        <v>0</v>
      </c>
      <c r="AM52" s="180">
        <v>0</v>
      </c>
      <c r="AN52" s="180">
        <v>0</v>
      </c>
      <c r="AO52" s="180">
        <v>0</v>
      </c>
      <c r="AP52" s="180">
        <v>0</v>
      </c>
      <c r="AQ52" s="180">
        <v>0</v>
      </c>
      <c r="AR52" s="180">
        <v>0</v>
      </c>
      <c r="AS52" s="180">
        <v>0</v>
      </c>
      <c r="AT52" s="180">
        <v>0</v>
      </c>
      <c r="AU52" s="180">
        <v>0</v>
      </c>
      <c r="AV52" s="180">
        <v>3378624</v>
      </c>
      <c r="AW52" s="180">
        <v>0</v>
      </c>
      <c r="AX52" s="180">
        <v>0</v>
      </c>
      <c r="AY52" s="180">
        <v>0</v>
      </c>
      <c r="AZ52" s="180">
        <v>5354013</v>
      </c>
      <c r="BA52" s="180">
        <v>0</v>
      </c>
      <c r="BB52" s="180">
        <v>0</v>
      </c>
      <c r="BC52" s="180">
        <v>0</v>
      </c>
      <c r="BD52" s="180">
        <v>0</v>
      </c>
      <c r="BE52" s="180">
        <v>960001</v>
      </c>
      <c r="BF52" s="180">
        <v>13799898</v>
      </c>
      <c r="BG52" s="180"/>
      <c r="BH52" s="180">
        <v>0</v>
      </c>
      <c r="BI52" s="180">
        <v>0</v>
      </c>
      <c r="BJ52" s="180">
        <v>11637294</v>
      </c>
      <c r="BK52" s="180">
        <v>0</v>
      </c>
      <c r="BL52" s="180">
        <v>0</v>
      </c>
      <c r="BM52" s="180">
        <v>0</v>
      </c>
      <c r="BN52" s="180">
        <v>6884858</v>
      </c>
      <c r="BO52" s="180">
        <v>0</v>
      </c>
      <c r="BP52" s="180">
        <v>0</v>
      </c>
      <c r="BQ52" s="180">
        <v>0</v>
      </c>
      <c r="BR52" s="180"/>
      <c r="BS52" s="180">
        <v>0</v>
      </c>
      <c r="BT52" s="180">
        <v>0</v>
      </c>
      <c r="BU52" s="180"/>
      <c r="BV52" s="180">
        <v>0</v>
      </c>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row>
    <row r="53" spans="1:99" x14ac:dyDescent="0.3">
      <c r="A53" s="155">
        <v>100</v>
      </c>
      <c r="B53" s="180" t="s">
        <v>242</v>
      </c>
      <c r="C53" s="180"/>
      <c r="D53" s="180">
        <v>0</v>
      </c>
      <c r="E53" s="180">
        <v>0</v>
      </c>
      <c r="F53" s="180"/>
      <c r="G53" s="180">
        <v>0</v>
      </c>
      <c r="H53" s="180">
        <v>0</v>
      </c>
      <c r="I53" s="180">
        <v>0</v>
      </c>
      <c r="J53" s="180">
        <v>0</v>
      </c>
      <c r="K53" s="180">
        <v>0</v>
      </c>
      <c r="L53" s="180">
        <v>68760</v>
      </c>
      <c r="M53" s="180">
        <v>0</v>
      </c>
      <c r="N53" s="180">
        <v>0</v>
      </c>
      <c r="O53" s="180">
        <v>0</v>
      </c>
      <c r="P53" s="180"/>
      <c r="Q53" s="180">
        <v>0</v>
      </c>
      <c r="R53" s="180">
        <v>0</v>
      </c>
      <c r="S53" s="180">
        <v>0</v>
      </c>
      <c r="T53" s="180">
        <v>0</v>
      </c>
      <c r="U53" s="180"/>
      <c r="V53" s="180">
        <v>0</v>
      </c>
      <c r="W53" s="180"/>
      <c r="X53" s="180">
        <v>0</v>
      </c>
      <c r="Y53" s="180">
        <v>0</v>
      </c>
      <c r="Z53" s="180">
        <v>1909170</v>
      </c>
      <c r="AA53" s="180">
        <v>0</v>
      </c>
      <c r="AB53" s="180"/>
      <c r="AC53" s="180">
        <v>0</v>
      </c>
      <c r="AD53" s="180">
        <v>0</v>
      </c>
      <c r="AE53" s="180">
        <v>0</v>
      </c>
      <c r="AF53" s="180">
        <v>0</v>
      </c>
      <c r="AG53" s="180">
        <v>0</v>
      </c>
      <c r="AH53" s="180"/>
      <c r="AI53" s="180">
        <v>0</v>
      </c>
      <c r="AJ53" s="180">
        <v>0</v>
      </c>
      <c r="AK53" s="180">
        <v>0</v>
      </c>
      <c r="AL53" s="180">
        <v>0</v>
      </c>
      <c r="AM53" s="180">
        <v>0</v>
      </c>
      <c r="AN53" s="180">
        <v>0</v>
      </c>
      <c r="AO53" s="180">
        <v>0</v>
      </c>
      <c r="AP53" s="180">
        <v>0</v>
      </c>
      <c r="AQ53" s="180">
        <v>0</v>
      </c>
      <c r="AR53" s="180">
        <v>0</v>
      </c>
      <c r="AS53" s="180">
        <v>0</v>
      </c>
      <c r="AT53" s="180">
        <v>0</v>
      </c>
      <c r="AU53" s="180">
        <v>0</v>
      </c>
      <c r="AV53" s="180">
        <v>0</v>
      </c>
      <c r="AW53" s="180">
        <v>0</v>
      </c>
      <c r="AX53" s="180">
        <v>0</v>
      </c>
      <c r="AY53" s="180">
        <v>0</v>
      </c>
      <c r="AZ53" s="180">
        <v>341336</v>
      </c>
      <c r="BA53" s="180">
        <v>0</v>
      </c>
      <c r="BB53" s="180">
        <v>0</v>
      </c>
      <c r="BC53" s="180">
        <v>0</v>
      </c>
      <c r="BD53" s="180">
        <v>0</v>
      </c>
      <c r="BE53" s="180">
        <v>12516</v>
      </c>
      <c r="BF53" s="180">
        <v>296399</v>
      </c>
      <c r="BG53" s="180"/>
      <c r="BH53" s="180">
        <v>0</v>
      </c>
      <c r="BI53" s="180">
        <v>0</v>
      </c>
      <c r="BJ53" s="180">
        <v>272783</v>
      </c>
      <c r="BK53" s="180">
        <v>0</v>
      </c>
      <c r="BL53" s="180">
        <v>0</v>
      </c>
      <c r="BM53" s="180">
        <v>0</v>
      </c>
      <c r="BN53" s="180">
        <v>0</v>
      </c>
      <c r="BO53" s="180">
        <v>0</v>
      </c>
      <c r="BP53" s="180">
        <v>0</v>
      </c>
      <c r="BQ53" s="180">
        <v>0</v>
      </c>
      <c r="BR53" s="180"/>
      <c r="BS53" s="180">
        <v>0</v>
      </c>
      <c r="BT53" s="180">
        <v>0</v>
      </c>
      <c r="BU53" s="180"/>
      <c r="BV53" s="180">
        <v>0</v>
      </c>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row>
    <row r="54" spans="1:99" x14ac:dyDescent="0.3">
      <c r="A54" s="155">
        <v>101</v>
      </c>
      <c r="B54" s="180" t="s">
        <v>241</v>
      </c>
      <c r="C54" s="180"/>
      <c r="D54" s="180">
        <v>0</v>
      </c>
      <c r="E54" s="180">
        <v>0</v>
      </c>
      <c r="F54" s="180"/>
      <c r="G54" s="180">
        <v>0</v>
      </c>
      <c r="H54" s="180">
        <v>0</v>
      </c>
      <c r="I54" s="180">
        <v>0</v>
      </c>
      <c r="J54" s="180">
        <v>0</v>
      </c>
      <c r="K54" s="180">
        <v>0</v>
      </c>
      <c r="L54" s="180">
        <v>0</v>
      </c>
      <c r="M54" s="180">
        <v>0</v>
      </c>
      <c r="N54" s="180">
        <v>0</v>
      </c>
      <c r="O54" s="180">
        <v>0</v>
      </c>
      <c r="P54" s="180"/>
      <c r="Q54" s="180">
        <v>0</v>
      </c>
      <c r="R54" s="180">
        <v>0</v>
      </c>
      <c r="S54" s="180">
        <v>0</v>
      </c>
      <c r="T54" s="180">
        <v>0</v>
      </c>
      <c r="U54" s="180"/>
      <c r="V54" s="180">
        <v>0</v>
      </c>
      <c r="W54" s="180"/>
      <c r="X54" s="180">
        <v>0</v>
      </c>
      <c r="Y54" s="180">
        <v>0</v>
      </c>
      <c r="Z54" s="180">
        <v>2714727</v>
      </c>
      <c r="AA54" s="180">
        <v>0</v>
      </c>
      <c r="AB54" s="180"/>
      <c r="AC54" s="180">
        <v>0</v>
      </c>
      <c r="AD54" s="180">
        <v>0</v>
      </c>
      <c r="AE54" s="180">
        <v>0</v>
      </c>
      <c r="AF54" s="180">
        <v>0</v>
      </c>
      <c r="AG54" s="180">
        <v>0</v>
      </c>
      <c r="AH54" s="180"/>
      <c r="AI54" s="180">
        <v>0</v>
      </c>
      <c r="AJ54" s="180">
        <v>0</v>
      </c>
      <c r="AK54" s="180">
        <v>0</v>
      </c>
      <c r="AL54" s="180">
        <v>0</v>
      </c>
      <c r="AM54" s="180">
        <v>0</v>
      </c>
      <c r="AN54" s="180">
        <v>0</v>
      </c>
      <c r="AO54" s="180">
        <v>0</v>
      </c>
      <c r="AP54" s="180">
        <v>0</v>
      </c>
      <c r="AQ54" s="180">
        <v>0</v>
      </c>
      <c r="AR54" s="180">
        <v>0</v>
      </c>
      <c r="AS54" s="180">
        <v>0</v>
      </c>
      <c r="AT54" s="180">
        <v>0</v>
      </c>
      <c r="AU54" s="180">
        <v>0</v>
      </c>
      <c r="AV54" s="180">
        <v>95388</v>
      </c>
      <c r="AW54" s="180">
        <v>0</v>
      </c>
      <c r="AX54" s="180">
        <v>0</v>
      </c>
      <c r="AY54" s="180">
        <v>0</v>
      </c>
      <c r="AZ54" s="180">
        <v>558011</v>
      </c>
      <c r="BA54" s="180">
        <v>0</v>
      </c>
      <c r="BB54" s="180">
        <v>0</v>
      </c>
      <c r="BC54" s="180">
        <v>0</v>
      </c>
      <c r="BD54" s="180">
        <v>0</v>
      </c>
      <c r="BE54" s="180">
        <v>92544</v>
      </c>
      <c r="BF54" s="180">
        <v>375970</v>
      </c>
      <c r="BG54" s="180"/>
      <c r="BH54" s="180">
        <v>0</v>
      </c>
      <c r="BI54" s="180">
        <v>0</v>
      </c>
      <c r="BJ54" s="180">
        <v>897565</v>
      </c>
      <c r="BK54" s="180">
        <v>0</v>
      </c>
      <c r="BL54" s="180">
        <v>0</v>
      </c>
      <c r="BM54" s="180">
        <v>0</v>
      </c>
      <c r="BN54" s="180">
        <v>1057929</v>
      </c>
      <c r="BO54" s="180">
        <v>0</v>
      </c>
      <c r="BP54" s="180">
        <v>0</v>
      </c>
      <c r="BQ54" s="180">
        <v>0</v>
      </c>
      <c r="BR54" s="180"/>
      <c r="BS54" s="180">
        <v>0</v>
      </c>
      <c r="BT54" s="180">
        <v>0</v>
      </c>
      <c r="BU54" s="180"/>
      <c r="BV54" s="180">
        <v>0</v>
      </c>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row>
    <row r="55" spans="1:99" x14ac:dyDescent="0.3">
      <c r="A55" s="155">
        <v>102</v>
      </c>
      <c r="B55" s="180" t="s">
        <v>255</v>
      </c>
      <c r="C55" s="180"/>
      <c r="D55" s="180">
        <v>97.33</v>
      </c>
      <c r="E55" s="180">
        <v>99.73</v>
      </c>
      <c r="F55" s="180"/>
      <c r="G55" s="180">
        <v>99.28</v>
      </c>
      <c r="H55" s="180">
        <v>96.84</v>
      </c>
      <c r="I55" s="180">
        <v>97.6</v>
      </c>
      <c r="J55" s="180">
        <v>96.2</v>
      </c>
      <c r="K55" s="180">
        <v>0</v>
      </c>
      <c r="L55" s="180">
        <v>94.1</v>
      </c>
      <c r="M55" s="180">
        <v>98.72</v>
      </c>
      <c r="N55" s="180">
        <v>91.46</v>
      </c>
      <c r="O55" s="180">
        <v>94.78</v>
      </c>
      <c r="P55" s="180"/>
      <c r="Q55" s="180">
        <v>98.1</v>
      </c>
      <c r="R55" s="180">
        <v>99.46</v>
      </c>
      <c r="S55" s="180">
        <v>99.67</v>
      </c>
      <c r="T55" s="180">
        <v>98.97</v>
      </c>
      <c r="U55" s="180"/>
      <c r="V55" s="180">
        <v>97.53</v>
      </c>
      <c r="W55" s="180"/>
      <c r="X55" s="180">
        <v>99.29</v>
      </c>
      <c r="Y55" s="180">
        <v>98.36</v>
      </c>
      <c r="Z55" s="180">
        <v>95.66</v>
      </c>
      <c r="AA55" s="180">
        <v>99.71</v>
      </c>
      <c r="AB55" s="180"/>
      <c r="AC55" s="180">
        <v>82.19</v>
      </c>
      <c r="AD55" s="180">
        <v>96.5</v>
      </c>
      <c r="AE55" s="180">
        <v>95.12</v>
      </c>
      <c r="AF55" s="180">
        <v>99.74</v>
      </c>
      <c r="AG55" s="180">
        <v>94.31</v>
      </c>
      <c r="AH55" s="180"/>
      <c r="AI55" s="180">
        <v>95.7</v>
      </c>
      <c r="AJ55" s="180">
        <v>99.55</v>
      </c>
      <c r="AK55" s="180">
        <v>98.6</v>
      </c>
      <c r="AL55" s="180">
        <v>98.21</v>
      </c>
      <c r="AM55" s="180">
        <v>98.64</v>
      </c>
      <c r="AN55" s="180">
        <v>99.5</v>
      </c>
      <c r="AO55" s="180">
        <v>97.92</v>
      </c>
      <c r="AP55" s="180">
        <v>99.29</v>
      </c>
      <c r="AQ55" s="180">
        <v>96.33</v>
      </c>
      <c r="AR55" s="180">
        <v>95.95</v>
      </c>
      <c r="AS55" s="180">
        <v>99.07</v>
      </c>
      <c r="AT55" s="180">
        <v>98.18</v>
      </c>
      <c r="AU55" s="180">
        <v>96.75</v>
      </c>
      <c r="AV55" s="180">
        <v>95.62</v>
      </c>
      <c r="AW55" s="180">
        <v>87.99</v>
      </c>
      <c r="AX55" s="180">
        <v>99.58</v>
      </c>
      <c r="AY55" s="180">
        <v>96.63</v>
      </c>
      <c r="AZ55" s="180">
        <v>99.73</v>
      </c>
      <c r="BA55" s="180">
        <v>99.79</v>
      </c>
      <c r="BB55" s="180">
        <v>93.72</v>
      </c>
      <c r="BC55" s="180">
        <v>99.25</v>
      </c>
      <c r="BD55" s="180">
        <v>98.32</v>
      </c>
      <c r="BE55" s="180">
        <v>96.14</v>
      </c>
      <c r="BF55" s="180">
        <v>98.37</v>
      </c>
      <c r="BG55" s="180"/>
      <c r="BH55" s="180">
        <v>97.63</v>
      </c>
      <c r="BI55" s="180">
        <v>99.4</v>
      </c>
      <c r="BJ55" s="180">
        <v>99.74</v>
      </c>
      <c r="BK55" s="180">
        <v>96.45</v>
      </c>
      <c r="BL55" s="180">
        <v>99.74</v>
      </c>
      <c r="BM55" s="180">
        <v>99.81</v>
      </c>
      <c r="BN55" s="180">
        <v>99.03</v>
      </c>
      <c r="BO55" s="180">
        <v>98.53</v>
      </c>
      <c r="BP55" s="180">
        <v>83.47</v>
      </c>
      <c r="BQ55" s="180">
        <v>97.96</v>
      </c>
      <c r="BR55" s="180"/>
      <c r="BS55" s="180">
        <v>96.13</v>
      </c>
      <c r="BT55" s="180">
        <v>98.93</v>
      </c>
      <c r="BU55" s="180"/>
      <c r="BV55" s="180">
        <v>97.89</v>
      </c>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row>
    <row r="56" spans="1:99" x14ac:dyDescent="0.3">
      <c r="A56" s="155">
        <v>103</v>
      </c>
      <c r="B56" s="180" t="s">
        <v>256</v>
      </c>
      <c r="C56" s="180"/>
      <c r="D56" s="180">
        <v>100</v>
      </c>
      <c r="E56" s="180">
        <v>100</v>
      </c>
      <c r="F56" s="180"/>
      <c r="G56" s="180">
        <v>100</v>
      </c>
      <c r="H56" s="180">
        <v>100</v>
      </c>
      <c r="I56" s="180">
        <v>100</v>
      </c>
      <c r="J56" s="180">
        <v>99.91</v>
      </c>
      <c r="K56" s="180">
        <v>0</v>
      </c>
      <c r="L56" s="180">
        <v>100</v>
      </c>
      <c r="M56" s="180">
        <v>100</v>
      </c>
      <c r="N56" s="180">
        <v>100</v>
      </c>
      <c r="O56" s="180">
        <v>100</v>
      </c>
      <c r="P56" s="180"/>
      <c r="Q56" s="180">
        <v>100</v>
      </c>
      <c r="R56" s="180">
        <v>100</v>
      </c>
      <c r="S56" s="180">
        <v>100</v>
      </c>
      <c r="T56" s="180">
        <v>99.69</v>
      </c>
      <c r="U56" s="180"/>
      <c r="V56" s="180">
        <v>100</v>
      </c>
      <c r="W56" s="180"/>
      <c r="X56" s="180">
        <v>100</v>
      </c>
      <c r="Y56" s="180">
        <v>100</v>
      </c>
      <c r="Z56" s="180">
        <v>99.63</v>
      </c>
      <c r="AA56" s="180">
        <v>100</v>
      </c>
      <c r="AB56" s="180"/>
      <c r="AC56" s="180">
        <v>99.35</v>
      </c>
      <c r="AD56" s="180">
        <v>100</v>
      </c>
      <c r="AE56" s="180">
        <v>100</v>
      </c>
      <c r="AF56" s="180">
        <v>100</v>
      </c>
      <c r="AG56" s="180">
        <v>100</v>
      </c>
      <c r="AH56" s="180"/>
      <c r="AI56" s="180">
        <v>100</v>
      </c>
      <c r="AJ56" s="180">
        <v>100</v>
      </c>
      <c r="AK56" s="180">
        <v>100</v>
      </c>
      <c r="AL56" s="180">
        <v>100</v>
      </c>
      <c r="AM56" s="180">
        <v>100</v>
      </c>
      <c r="AN56" s="180">
        <v>100</v>
      </c>
      <c r="AO56" s="180">
        <v>99.77</v>
      </c>
      <c r="AP56" s="180">
        <v>100</v>
      </c>
      <c r="AQ56" s="180">
        <v>100</v>
      </c>
      <c r="AR56" s="180">
        <v>100</v>
      </c>
      <c r="AS56" s="180">
        <v>98.06</v>
      </c>
      <c r="AT56" s="180">
        <v>100</v>
      </c>
      <c r="AU56" s="180">
        <v>100</v>
      </c>
      <c r="AV56" s="180">
        <v>100</v>
      </c>
      <c r="AW56" s="180">
        <v>100</v>
      </c>
      <c r="AX56" s="180">
        <v>100</v>
      </c>
      <c r="AY56" s="180">
        <v>100</v>
      </c>
      <c r="AZ56" s="180">
        <v>100</v>
      </c>
      <c r="BA56" s="180">
        <v>100</v>
      </c>
      <c r="BB56" s="180">
        <v>100</v>
      </c>
      <c r="BC56" s="180">
        <v>100</v>
      </c>
      <c r="BD56" s="180">
        <v>100</v>
      </c>
      <c r="BE56" s="180">
        <v>100</v>
      </c>
      <c r="BF56" s="180">
        <v>100</v>
      </c>
      <c r="BG56" s="180"/>
      <c r="BH56" s="180">
        <v>100</v>
      </c>
      <c r="BI56" s="180">
        <v>100</v>
      </c>
      <c r="BJ56" s="180">
        <v>0</v>
      </c>
      <c r="BK56" s="180">
        <v>100</v>
      </c>
      <c r="BL56" s="180">
        <v>100</v>
      </c>
      <c r="BM56" s="180">
        <v>100</v>
      </c>
      <c r="BN56" s="180">
        <v>99.74</v>
      </c>
      <c r="BO56" s="180">
        <v>100</v>
      </c>
      <c r="BP56" s="180">
        <v>100</v>
      </c>
      <c r="BQ56" s="180">
        <v>100</v>
      </c>
      <c r="BR56" s="180"/>
      <c r="BS56" s="180">
        <v>100</v>
      </c>
      <c r="BT56" s="180">
        <v>100</v>
      </c>
      <c r="BU56" s="180"/>
      <c r="BV56" s="180">
        <v>100</v>
      </c>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row>
    <row r="57" spans="1:99" x14ac:dyDescent="0.3">
      <c r="A57" s="155">
        <v>104</v>
      </c>
      <c r="B57" s="180" t="s">
        <v>1044</v>
      </c>
      <c r="C57" s="180"/>
      <c r="D57" s="180">
        <v>0</v>
      </c>
      <c r="E57" s="180">
        <v>0</v>
      </c>
      <c r="F57" s="180"/>
      <c r="G57" s="180">
        <v>0</v>
      </c>
      <c r="H57" s="180">
        <v>0</v>
      </c>
      <c r="I57" s="180">
        <v>0</v>
      </c>
      <c r="J57" s="180">
        <v>0</v>
      </c>
      <c r="K57" s="180">
        <v>0</v>
      </c>
      <c r="L57" s="180">
        <v>0</v>
      </c>
      <c r="M57" s="180">
        <v>0</v>
      </c>
      <c r="N57" s="180">
        <v>0</v>
      </c>
      <c r="O57" s="180">
        <v>0</v>
      </c>
      <c r="P57" s="180"/>
      <c r="Q57" s="180">
        <v>0</v>
      </c>
      <c r="R57" s="180">
        <v>0</v>
      </c>
      <c r="S57" s="180">
        <v>0</v>
      </c>
      <c r="T57" s="180">
        <v>0</v>
      </c>
      <c r="U57" s="180"/>
      <c r="V57" s="180">
        <v>0</v>
      </c>
      <c r="W57" s="180"/>
      <c r="X57" s="180">
        <v>0</v>
      </c>
      <c r="Y57" s="180">
        <v>0</v>
      </c>
      <c r="Z57" s="180">
        <v>0</v>
      </c>
      <c r="AA57" s="180">
        <v>0</v>
      </c>
      <c r="AB57" s="180"/>
      <c r="AC57" s="180">
        <v>0</v>
      </c>
      <c r="AD57" s="180">
        <v>0</v>
      </c>
      <c r="AE57" s="180">
        <v>0</v>
      </c>
      <c r="AF57" s="180">
        <v>0</v>
      </c>
      <c r="AG57" s="180">
        <v>0</v>
      </c>
      <c r="AH57" s="180"/>
      <c r="AI57" s="180">
        <v>0</v>
      </c>
      <c r="AJ57" s="180">
        <v>0</v>
      </c>
      <c r="AK57" s="180">
        <v>0</v>
      </c>
      <c r="AL57" s="180">
        <v>0</v>
      </c>
      <c r="AM57" s="180">
        <v>0</v>
      </c>
      <c r="AN57" s="180">
        <v>0</v>
      </c>
      <c r="AO57" s="180">
        <v>0</v>
      </c>
      <c r="AP57" s="180">
        <v>0</v>
      </c>
      <c r="AQ57" s="180">
        <v>0</v>
      </c>
      <c r="AR57" s="180">
        <v>0</v>
      </c>
      <c r="AS57" s="180">
        <v>0</v>
      </c>
      <c r="AT57" s="180">
        <v>0</v>
      </c>
      <c r="AU57" s="180">
        <v>0</v>
      </c>
      <c r="AV57" s="180">
        <v>0</v>
      </c>
      <c r="AW57" s="180">
        <v>0</v>
      </c>
      <c r="AX57" s="180">
        <v>0</v>
      </c>
      <c r="AY57" s="180">
        <v>0</v>
      </c>
      <c r="AZ57" s="180">
        <v>0</v>
      </c>
      <c r="BA57" s="180">
        <v>0</v>
      </c>
      <c r="BB57" s="180">
        <v>0</v>
      </c>
      <c r="BC57" s="180">
        <v>0</v>
      </c>
      <c r="BD57" s="180">
        <v>0</v>
      </c>
      <c r="BE57" s="180">
        <v>0</v>
      </c>
      <c r="BF57" s="180">
        <v>0</v>
      </c>
      <c r="BG57" s="180"/>
      <c r="BH57" s="180">
        <v>0</v>
      </c>
      <c r="BI57" s="180">
        <v>0</v>
      </c>
      <c r="BJ57" s="180">
        <v>0</v>
      </c>
      <c r="BK57" s="180">
        <v>0</v>
      </c>
      <c r="BL57" s="180">
        <v>0</v>
      </c>
      <c r="BM57" s="180">
        <v>0</v>
      </c>
      <c r="BN57" s="180">
        <v>0</v>
      </c>
      <c r="BO57" s="180">
        <v>0</v>
      </c>
      <c r="BP57" s="180">
        <v>0</v>
      </c>
      <c r="BQ57" s="180">
        <v>0</v>
      </c>
      <c r="BR57" s="180"/>
      <c r="BS57" s="180">
        <v>0</v>
      </c>
      <c r="BT57" s="180">
        <v>0</v>
      </c>
      <c r="BU57" s="180"/>
      <c r="BV57" s="180">
        <v>0</v>
      </c>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row>
    <row r="58" spans="1:99" x14ac:dyDescent="0.3">
      <c r="A58" s="155">
        <v>107</v>
      </c>
      <c r="B58" s="180" t="s">
        <v>1045</v>
      </c>
      <c r="C58" s="180"/>
      <c r="D58" s="180">
        <v>0</v>
      </c>
      <c r="E58" s="180">
        <v>0</v>
      </c>
      <c r="F58" s="180"/>
      <c r="G58" s="180">
        <v>0</v>
      </c>
      <c r="H58" s="180">
        <v>0</v>
      </c>
      <c r="I58" s="180">
        <v>0</v>
      </c>
      <c r="J58" s="180">
        <v>0</v>
      </c>
      <c r="K58" s="180">
        <v>0</v>
      </c>
      <c r="L58" s="180">
        <v>0</v>
      </c>
      <c r="M58" s="180">
        <v>0</v>
      </c>
      <c r="N58" s="180">
        <v>0</v>
      </c>
      <c r="O58" s="180">
        <v>0</v>
      </c>
      <c r="P58" s="180"/>
      <c r="Q58" s="180">
        <v>0</v>
      </c>
      <c r="R58" s="180">
        <v>0</v>
      </c>
      <c r="S58" s="180">
        <v>0</v>
      </c>
      <c r="T58" s="180">
        <v>0</v>
      </c>
      <c r="U58" s="180"/>
      <c r="V58" s="180">
        <v>0</v>
      </c>
      <c r="W58" s="180"/>
      <c r="X58" s="180">
        <v>0</v>
      </c>
      <c r="Y58" s="180">
        <v>0</v>
      </c>
      <c r="Z58" s="180">
        <v>0</v>
      </c>
      <c r="AA58" s="180">
        <v>0</v>
      </c>
      <c r="AB58" s="180"/>
      <c r="AC58" s="180">
        <v>0</v>
      </c>
      <c r="AD58" s="180">
        <v>0</v>
      </c>
      <c r="AE58" s="180">
        <v>0</v>
      </c>
      <c r="AF58" s="180">
        <v>0</v>
      </c>
      <c r="AG58" s="180">
        <v>0</v>
      </c>
      <c r="AH58" s="180"/>
      <c r="AI58" s="180">
        <v>0</v>
      </c>
      <c r="AJ58" s="180">
        <v>0</v>
      </c>
      <c r="AK58" s="180">
        <v>0</v>
      </c>
      <c r="AL58" s="180">
        <v>0</v>
      </c>
      <c r="AM58" s="180">
        <v>0</v>
      </c>
      <c r="AN58" s="180">
        <v>0</v>
      </c>
      <c r="AO58" s="180">
        <v>0</v>
      </c>
      <c r="AP58" s="180">
        <v>0</v>
      </c>
      <c r="AQ58" s="180">
        <v>0</v>
      </c>
      <c r="AR58" s="180">
        <v>0</v>
      </c>
      <c r="AS58" s="180">
        <v>0</v>
      </c>
      <c r="AT58" s="180">
        <v>0</v>
      </c>
      <c r="AU58" s="180">
        <v>0</v>
      </c>
      <c r="AV58" s="180">
        <v>0</v>
      </c>
      <c r="AW58" s="180">
        <v>0</v>
      </c>
      <c r="AX58" s="180">
        <v>0</v>
      </c>
      <c r="AY58" s="180">
        <v>0</v>
      </c>
      <c r="AZ58" s="180">
        <v>0</v>
      </c>
      <c r="BA58" s="180">
        <v>0</v>
      </c>
      <c r="BB58" s="180">
        <v>0</v>
      </c>
      <c r="BC58" s="180">
        <v>0</v>
      </c>
      <c r="BD58" s="180">
        <v>0</v>
      </c>
      <c r="BE58" s="180">
        <v>0</v>
      </c>
      <c r="BF58" s="180">
        <v>0</v>
      </c>
      <c r="BG58" s="180"/>
      <c r="BH58" s="180">
        <v>0</v>
      </c>
      <c r="BI58" s="180">
        <v>0</v>
      </c>
      <c r="BJ58" s="180">
        <v>0</v>
      </c>
      <c r="BK58" s="180">
        <v>0</v>
      </c>
      <c r="BL58" s="180">
        <v>0</v>
      </c>
      <c r="BM58" s="180">
        <v>0</v>
      </c>
      <c r="BN58" s="180">
        <v>0</v>
      </c>
      <c r="BO58" s="180">
        <v>0</v>
      </c>
      <c r="BP58" s="180">
        <v>0</v>
      </c>
      <c r="BQ58" s="180">
        <v>0</v>
      </c>
      <c r="BR58" s="180"/>
      <c r="BS58" s="180">
        <v>0</v>
      </c>
      <c r="BT58" s="180">
        <v>0</v>
      </c>
      <c r="BU58" s="180"/>
      <c r="BV58" s="180">
        <v>0</v>
      </c>
      <c r="BW58" s="180"/>
      <c r="BX58" s="180"/>
      <c r="BY58" s="180"/>
      <c r="BZ58" s="180"/>
      <c r="CA58" s="180"/>
      <c r="CB58" s="180"/>
      <c r="CC58" s="180"/>
      <c r="CD58" s="180"/>
      <c r="CE58" s="180"/>
      <c r="CF58" s="180"/>
      <c r="CG58" s="180"/>
      <c r="CH58" s="180"/>
      <c r="CI58" s="180"/>
      <c r="CJ58" s="180"/>
      <c r="CK58" s="180"/>
      <c r="CL58" s="180"/>
      <c r="CM58" s="180"/>
      <c r="CN58" s="180"/>
      <c r="CO58" s="180"/>
      <c r="CP58" s="180"/>
      <c r="CQ58" s="180"/>
      <c r="CR58" s="180"/>
      <c r="CS58" s="180"/>
      <c r="CT58" s="180"/>
      <c r="CU58" s="180"/>
    </row>
    <row r="59" spans="1:99" x14ac:dyDescent="0.3">
      <c r="A59" s="155">
        <v>108</v>
      </c>
      <c r="B59" s="180" t="s">
        <v>1046</v>
      </c>
      <c r="C59" s="180"/>
      <c r="D59" s="180">
        <v>0</v>
      </c>
      <c r="E59" s="180">
        <v>0</v>
      </c>
      <c r="F59" s="180"/>
      <c r="G59" s="180">
        <v>0</v>
      </c>
      <c r="H59" s="180">
        <v>0</v>
      </c>
      <c r="I59" s="180">
        <v>0</v>
      </c>
      <c r="J59" s="180">
        <v>0</v>
      </c>
      <c r="K59" s="180">
        <v>0</v>
      </c>
      <c r="L59" s="180">
        <v>0</v>
      </c>
      <c r="M59" s="180">
        <v>0</v>
      </c>
      <c r="N59" s="180">
        <v>0</v>
      </c>
      <c r="O59" s="180">
        <v>0</v>
      </c>
      <c r="P59" s="180"/>
      <c r="Q59" s="180">
        <v>0</v>
      </c>
      <c r="R59" s="180">
        <v>0</v>
      </c>
      <c r="S59" s="180">
        <v>0</v>
      </c>
      <c r="T59" s="180">
        <v>0</v>
      </c>
      <c r="U59" s="180"/>
      <c r="V59" s="180">
        <v>0</v>
      </c>
      <c r="W59" s="180"/>
      <c r="X59" s="180">
        <v>0</v>
      </c>
      <c r="Y59" s="180">
        <v>0</v>
      </c>
      <c r="Z59" s="180">
        <v>0</v>
      </c>
      <c r="AA59" s="180">
        <v>0</v>
      </c>
      <c r="AB59" s="180"/>
      <c r="AC59" s="180">
        <v>0</v>
      </c>
      <c r="AD59" s="180">
        <v>0</v>
      </c>
      <c r="AE59" s="180">
        <v>0</v>
      </c>
      <c r="AF59" s="180">
        <v>0</v>
      </c>
      <c r="AG59" s="180">
        <v>0</v>
      </c>
      <c r="AH59" s="180"/>
      <c r="AI59" s="180">
        <v>0</v>
      </c>
      <c r="AJ59" s="180">
        <v>0</v>
      </c>
      <c r="AK59" s="180">
        <v>0</v>
      </c>
      <c r="AL59" s="180">
        <v>0</v>
      </c>
      <c r="AM59" s="180">
        <v>0</v>
      </c>
      <c r="AN59" s="180">
        <v>0</v>
      </c>
      <c r="AO59" s="180">
        <v>0</v>
      </c>
      <c r="AP59" s="180">
        <v>0</v>
      </c>
      <c r="AQ59" s="180">
        <v>0</v>
      </c>
      <c r="AR59" s="180">
        <v>0</v>
      </c>
      <c r="AS59" s="180">
        <v>0</v>
      </c>
      <c r="AT59" s="180">
        <v>0</v>
      </c>
      <c r="AU59" s="180">
        <v>0</v>
      </c>
      <c r="AV59" s="180">
        <v>0</v>
      </c>
      <c r="AW59" s="180">
        <v>0</v>
      </c>
      <c r="AX59" s="180">
        <v>0</v>
      </c>
      <c r="AY59" s="180">
        <v>0</v>
      </c>
      <c r="AZ59" s="180">
        <v>0</v>
      </c>
      <c r="BA59" s="180">
        <v>0</v>
      </c>
      <c r="BB59" s="180">
        <v>0</v>
      </c>
      <c r="BC59" s="180">
        <v>0</v>
      </c>
      <c r="BD59" s="180">
        <v>0</v>
      </c>
      <c r="BE59" s="180">
        <v>0</v>
      </c>
      <c r="BF59" s="180">
        <v>0</v>
      </c>
      <c r="BG59" s="180"/>
      <c r="BH59" s="180">
        <v>0</v>
      </c>
      <c r="BI59" s="180">
        <v>0</v>
      </c>
      <c r="BJ59" s="180">
        <v>0</v>
      </c>
      <c r="BK59" s="180">
        <v>0</v>
      </c>
      <c r="BL59" s="180">
        <v>0</v>
      </c>
      <c r="BM59" s="180">
        <v>0</v>
      </c>
      <c r="BN59" s="180">
        <v>0</v>
      </c>
      <c r="BO59" s="180">
        <v>0</v>
      </c>
      <c r="BP59" s="180">
        <v>0</v>
      </c>
      <c r="BQ59" s="180">
        <v>0</v>
      </c>
      <c r="BR59" s="180"/>
      <c r="BS59" s="180">
        <v>0</v>
      </c>
      <c r="BT59" s="180">
        <v>0</v>
      </c>
      <c r="BU59" s="180"/>
      <c r="BV59" s="180">
        <v>0</v>
      </c>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row>
    <row r="60" spans="1:99" x14ac:dyDescent="0.3">
      <c r="A60" s="155">
        <v>147</v>
      </c>
      <c r="B60" s="180" t="s">
        <v>1047</v>
      </c>
      <c r="C60" s="180"/>
      <c r="D60" s="180">
        <v>0</v>
      </c>
      <c r="E60" s="180">
        <v>0</v>
      </c>
      <c r="F60" s="180"/>
      <c r="G60" s="180">
        <v>0</v>
      </c>
      <c r="H60" s="180">
        <v>0</v>
      </c>
      <c r="I60" s="180">
        <v>0</v>
      </c>
      <c r="J60" s="180">
        <v>0</v>
      </c>
      <c r="K60" s="180">
        <v>0</v>
      </c>
      <c r="L60" s="180">
        <v>0</v>
      </c>
      <c r="M60" s="180">
        <v>0</v>
      </c>
      <c r="N60" s="180">
        <v>0</v>
      </c>
      <c r="O60" s="180">
        <v>0</v>
      </c>
      <c r="P60" s="180"/>
      <c r="Q60" s="180">
        <v>0</v>
      </c>
      <c r="R60" s="180">
        <v>0</v>
      </c>
      <c r="S60" s="180">
        <v>0</v>
      </c>
      <c r="T60" s="180">
        <v>0</v>
      </c>
      <c r="U60" s="180"/>
      <c r="V60" s="180">
        <v>0</v>
      </c>
      <c r="W60" s="180"/>
      <c r="X60" s="180">
        <v>0</v>
      </c>
      <c r="Y60" s="180">
        <v>0</v>
      </c>
      <c r="Z60" s="180">
        <v>0</v>
      </c>
      <c r="AA60" s="180">
        <v>0</v>
      </c>
      <c r="AB60" s="180"/>
      <c r="AC60" s="180">
        <v>0</v>
      </c>
      <c r="AD60" s="180">
        <v>0</v>
      </c>
      <c r="AE60" s="180">
        <v>0</v>
      </c>
      <c r="AF60" s="180">
        <v>0</v>
      </c>
      <c r="AG60" s="180">
        <v>0</v>
      </c>
      <c r="AH60" s="180"/>
      <c r="AI60" s="180">
        <v>0</v>
      </c>
      <c r="AJ60" s="180">
        <v>0</v>
      </c>
      <c r="AK60" s="180">
        <v>0</v>
      </c>
      <c r="AL60" s="180">
        <v>0</v>
      </c>
      <c r="AM60" s="180">
        <v>0</v>
      </c>
      <c r="AN60" s="180">
        <v>0</v>
      </c>
      <c r="AO60" s="180">
        <v>0</v>
      </c>
      <c r="AP60" s="180">
        <v>0</v>
      </c>
      <c r="AQ60" s="180">
        <v>0</v>
      </c>
      <c r="AR60" s="180">
        <v>0</v>
      </c>
      <c r="AS60" s="180">
        <v>0</v>
      </c>
      <c r="AT60" s="180">
        <v>0</v>
      </c>
      <c r="AU60" s="180">
        <v>0</v>
      </c>
      <c r="AV60" s="180">
        <v>0</v>
      </c>
      <c r="AW60" s="180">
        <v>0</v>
      </c>
      <c r="AX60" s="180">
        <v>0</v>
      </c>
      <c r="AY60" s="180">
        <v>0</v>
      </c>
      <c r="AZ60" s="180">
        <v>0</v>
      </c>
      <c r="BA60" s="180">
        <v>0</v>
      </c>
      <c r="BB60" s="180">
        <v>0</v>
      </c>
      <c r="BC60" s="180">
        <v>0</v>
      </c>
      <c r="BD60" s="180">
        <v>0</v>
      </c>
      <c r="BE60" s="180">
        <v>0</v>
      </c>
      <c r="BF60" s="180">
        <v>0</v>
      </c>
      <c r="BG60" s="180"/>
      <c r="BH60" s="180">
        <v>0</v>
      </c>
      <c r="BI60" s="180">
        <v>0</v>
      </c>
      <c r="BJ60" s="180">
        <v>0</v>
      </c>
      <c r="BK60" s="180">
        <v>0</v>
      </c>
      <c r="BL60" s="180">
        <v>0</v>
      </c>
      <c r="BM60" s="180">
        <v>0</v>
      </c>
      <c r="BN60" s="180">
        <v>0</v>
      </c>
      <c r="BO60" s="180">
        <v>0</v>
      </c>
      <c r="BP60" s="180">
        <v>0</v>
      </c>
      <c r="BQ60" s="180">
        <v>0</v>
      </c>
      <c r="BR60" s="180"/>
      <c r="BS60" s="180">
        <v>0</v>
      </c>
      <c r="BT60" s="180">
        <v>0</v>
      </c>
      <c r="BU60" s="180"/>
      <c r="BV60" s="180">
        <v>0</v>
      </c>
      <c r="BW60" s="180"/>
      <c r="BX60" s="180"/>
      <c r="BY60" s="180"/>
      <c r="BZ60" s="180"/>
      <c r="CA60" s="180"/>
      <c r="CB60" s="180"/>
      <c r="CC60" s="180"/>
      <c r="CD60" s="180"/>
      <c r="CE60" s="180"/>
      <c r="CF60" s="180"/>
      <c r="CG60" s="180"/>
      <c r="CH60" s="180"/>
      <c r="CI60" s="180"/>
      <c r="CJ60" s="180"/>
      <c r="CK60" s="180"/>
      <c r="CL60" s="180"/>
      <c r="CM60" s="180"/>
      <c r="CN60" s="180"/>
      <c r="CO60" s="180"/>
      <c r="CP60" s="180"/>
      <c r="CQ60" s="180"/>
      <c r="CR60" s="180"/>
      <c r="CS60" s="180"/>
      <c r="CT60" s="180"/>
      <c r="CU60" s="180"/>
    </row>
    <row r="61" spans="1:99" x14ac:dyDescent="0.3">
      <c r="A61" s="155">
        <v>148</v>
      </c>
      <c r="B61" s="180" t="s">
        <v>1048</v>
      </c>
      <c r="C61" s="180"/>
      <c r="D61" s="180">
        <v>0</v>
      </c>
      <c r="E61" s="180">
        <v>0</v>
      </c>
      <c r="F61" s="180"/>
      <c r="G61" s="180">
        <v>0</v>
      </c>
      <c r="H61" s="180">
        <v>0</v>
      </c>
      <c r="I61" s="180">
        <v>0</v>
      </c>
      <c r="J61" s="180">
        <v>0</v>
      </c>
      <c r="K61" s="180">
        <v>0</v>
      </c>
      <c r="L61" s="180">
        <v>0</v>
      </c>
      <c r="M61" s="180">
        <v>0</v>
      </c>
      <c r="N61" s="180">
        <v>0</v>
      </c>
      <c r="O61" s="180">
        <v>0</v>
      </c>
      <c r="P61" s="180"/>
      <c r="Q61" s="180">
        <v>0</v>
      </c>
      <c r="R61" s="180">
        <v>0</v>
      </c>
      <c r="S61" s="180">
        <v>0</v>
      </c>
      <c r="T61" s="180">
        <v>0</v>
      </c>
      <c r="U61" s="180"/>
      <c r="V61" s="180">
        <v>0</v>
      </c>
      <c r="W61" s="180"/>
      <c r="X61" s="180">
        <v>0</v>
      </c>
      <c r="Y61" s="180">
        <v>0</v>
      </c>
      <c r="Z61" s="180">
        <v>0</v>
      </c>
      <c r="AA61" s="180">
        <v>0</v>
      </c>
      <c r="AB61" s="180"/>
      <c r="AC61" s="180">
        <v>0</v>
      </c>
      <c r="AD61" s="180">
        <v>0</v>
      </c>
      <c r="AE61" s="180">
        <v>0</v>
      </c>
      <c r="AF61" s="180">
        <v>0</v>
      </c>
      <c r="AG61" s="180">
        <v>0</v>
      </c>
      <c r="AH61" s="180"/>
      <c r="AI61" s="180">
        <v>0</v>
      </c>
      <c r="AJ61" s="180">
        <v>0</v>
      </c>
      <c r="AK61" s="180">
        <v>0</v>
      </c>
      <c r="AL61" s="180">
        <v>0</v>
      </c>
      <c r="AM61" s="180">
        <v>0</v>
      </c>
      <c r="AN61" s="180">
        <v>0</v>
      </c>
      <c r="AO61" s="180">
        <v>0</v>
      </c>
      <c r="AP61" s="180">
        <v>0</v>
      </c>
      <c r="AQ61" s="180">
        <v>0</v>
      </c>
      <c r="AR61" s="180">
        <v>0</v>
      </c>
      <c r="AS61" s="180">
        <v>0</v>
      </c>
      <c r="AT61" s="180">
        <v>0</v>
      </c>
      <c r="AU61" s="180">
        <v>0</v>
      </c>
      <c r="AV61" s="180">
        <v>0</v>
      </c>
      <c r="AW61" s="180">
        <v>0</v>
      </c>
      <c r="AX61" s="180">
        <v>0</v>
      </c>
      <c r="AY61" s="180">
        <v>0</v>
      </c>
      <c r="AZ61" s="180">
        <v>0</v>
      </c>
      <c r="BA61" s="180">
        <v>0</v>
      </c>
      <c r="BB61" s="180">
        <v>0</v>
      </c>
      <c r="BC61" s="180">
        <v>0</v>
      </c>
      <c r="BD61" s="180">
        <v>0</v>
      </c>
      <c r="BE61" s="180">
        <v>0</v>
      </c>
      <c r="BF61" s="180">
        <v>0</v>
      </c>
      <c r="BG61" s="180"/>
      <c r="BH61" s="180">
        <v>0</v>
      </c>
      <c r="BI61" s="180">
        <v>0</v>
      </c>
      <c r="BJ61" s="180">
        <v>0</v>
      </c>
      <c r="BK61" s="180">
        <v>0</v>
      </c>
      <c r="BL61" s="180">
        <v>0</v>
      </c>
      <c r="BM61" s="180">
        <v>0</v>
      </c>
      <c r="BN61" s="180">
        <v>0</v>
      </c>
      <c r="BO61" s="180">
        <v>0</v>
      </c>
      <c r="BP61" s="180">
        <v>0</v>
      </c>
      <c r="BQ61" s="180">
        <v>0</v>
      </c>
      <c r="BR61" s="180"/>
      <c r="BS61" s="180">
        <v>0</v>
      </c>
      <c r="BT61" s="180">
        <v>0</v>
      </c>
      <c r="BU61" s="180"/>
      <c r="BV61" s="180">
        <v>0</v>
      </c>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row>
    <row r="62" spans="1:99" x14ac:dyDescent="0.3">
      <c r="A62" s="155">
        <v>149</v>
      </c>
      <c r="B62" s="180" t="s">
        <v>1049</v>
      </c>
      <c r="C62" s="180"/>
      <c r="D62" s="180">
        <v>0</v>
      </c>
      <c r="E62" s="180">
        <v>0</v>
      </c>
      <c r="F62" s="180"/>
      <c r="G62" s="180">
        <v>0</v>
      </c>
      <c r="H62" s="180">
        <v>0</v>
      </c>
      <c r="I62" s="180">
        <v>0</v>
      </c>
      <c r="J62" s="180">
        <v>0</v>
      </c>
      <c r="K62" s="180">
        <v>0</v>
      </c>
      <c r="L62" s="180">
        <v>0</v>
      </c>
      <c r="M62" s="180">
        <v>0</v>
      </c>
      <c r="N62" s="180">
        <v>0</v>
      </c>
      <c r="O62" s="180">
        <v>0</v>
      </c>
      <c r="P62" s="180"/>
      <c r="Q62" s="180">
        <v>0</v>
      </c>
      <c r="R62" s="180">
        <v>0</v>
      </c>
      <c r="S62" s="180">
        <v>0</v>
      </c>
      <c r="T62" s="180">
        <v>0</v>
      </c>
      <c r="U62" s="180"/>
      <c r="V62" s="180">
        <v>0</v>
      </c>
      <c r="W62" s="180"/>
      <c r="X62" s="180">
        <v>0</v>
      </c>
      <c r="Y62" s="180">
        <v>0</v>
      </c>
      <c r="Z62" s="180">
        <v>0</v>
      </c>
      <c r="AA62" s="180">
        <v>0</v>
      </c>
      <c r="AB62" s="180"/>
      <c r="AC62" s="180">
        <v>0</v>
      </c>
      <c r="AD62" s="180">
        <v>0</v>
      </c>
      <c r="AE62" s="180">
        <v>0</v>
      </c>
      <c r="AF62" s="180">
        <v>0</v>
      </c>
      <c r="AG62" s="180">
        <v>0</v>
      </c>
      <c r="AH62" s="180"/>
      <c r="AI62" s="180">
        <v>0</v>
      </c>
      <c r="AJ62" s="180">
        <v>0</v>
      </c>
      <c r="AK62" s="180">
        <v>0</v>
      </c>
      <c r="AL62" s="180">
        <v>0</v>
      </c>
      <c r="AM62" s="180">
        <v>0</v>
      </c>
      <c r="AN62" s="180">
        <v>0</v>
      </c>
      <c r="AO62" s="180">
        <v>0</v>
      </c>
      <c r="AP62" s="180">
        <v>0</v>
      </c>
      <c r="AQ62" s="180">
        <v>0</v>
      </c>
      <c r="AR62" s="180">
        <v>0</v>
      </c>
      <c r="AS62" s="180">
        <v>0</v>
      </c>
      <c r="AT62" s="180">
        <v>0</v>
      </c>
      <c r="AU62" s="180">
        <v>0</v>
      </c>
      <c r="AV62" s="180">
        <v>0</v>
      </c>
      <c r="AW62" s="180">
        <v>0</v>
      </c>
      <c r="AX62" s="180">
        <v>0</v>
      </c>
      <c r="AY62" s="180">
        <v>0</v>
      </c>
      <c r="AZ62" s="180">
        <v>0</v>
      </c>
      <c r="BA62" s="180">
        <v>0</v>
      </c>
      <c r="BB62" s="180">
        <v>0</v>
      </c>
      <c r="BC62" s="180">
        <v>0</v>
      </c>
      <c r="BD62" s="180">
        <v>0</v>
      </c>
      <c r="BE62" s="180">
        <v>0</v>
      </c>
      <c r="BF62" s="180">
        <v>0</v>
      </c>
      <c r="BG62" s="180"/>
      <c r="BH62" s="180">
        <v>0</v>
      </c>
      <c r="BI62" s="180">
        <v>0</v>
      </c>
      <c r="BJ62" s="180">
        <v>0</v>
      </c>
      <c r="BK62" s="180">
        <v>0</v>
      </c>
      <c r="BL62" s="180">
        <v>0</v>
      </c>
      <c r="BM62" s="180">
        <v>0</v>
      </c>
      <c r="BN62" s="180">
        <v>0</v>
      </c>
      <c r="BO62" s="180">
        <v>0</v>
      </c>
      <c r="BP62" s="180">
        <v>0</v>
      </c>
      <c r="BQ62" s="180">
        <v>0</v>
      </c>
      <c r="BR62" s="180"/>
      <c r="BS62" s="180">
        <v>0</v>
      </c>
      <c r="BT62" s="180">
        <v>0</v>
      </c>
      <c r="BU62" s="180"/>
      <c r="BV62" s="180">
        <v>0</v>
      </c>
      <c r="BW62" s="180"/>
      <c r="BX62" s="180"/>
      <c r="BY62" s="180"/>
      <c r="BZ62" s="180"/>
      <c r="CA62" s="180"/>
      <c r="CB62" s="180"/>
      <c r="CC62" s="180"/>
      <c r="CD62" s="180"/>
      <c r="CE62" s="180"/>
      <c r="CF62" s="180"/>
      <c r="CG62" s="180"/>
      <c r="CH62" s="180"/>
      <c r="CI62" s="180"/>
      <c r="CJ62" s="180"/>
      <c r="CK62" s="180"/>
      <c r="CL62" s="180"/>
      <c r="CM62" s="180"/>
      <c r="CN62" s="180"/>
      <c r="CO62" s="180"/>
      <c r="CP62" s="180"/>
      <c r="CQ62" s="180"/>
      <c r="CR62" s="180"/>
      <c r="CS62" s="180"/>
      <c r="CT62" s="180"/>
      <c r="CU62" s="180"/>
    </row>
    <row r="63" spans="1:99" x14ac:dyDescent="0.3">
      <c r="A63" s="155">
        <v>150</v>
      </c>
      <c r="B63" s="180" t="s">
        <v>1050</v>
      </c>
      <c r="C63" s="180"/>
      <c r="D63" s="180">
        <v>0</v>
      </c>
      <c r="E63" s="180">
        <v>0</v>
      </c>
      <c r="F63" s="180"/>
      <c r="G63" s="180">
        <v>0</v>
      </c>
      <c r="H63" s="180">
        <v>0</v>
      </c>
      <c r="I63" s="180">
        <v>0</v>
      </c>
      <c r="J63" s="180">
        <v>0</v>
      </c>
      <c r="K63" s="180">
        <v>0</v>
      </c>
      <c r="L63" s="180">
        <v>0</v>
      </c>
      <c r="M63" s="180">
        <v>0</v>
      </c>
      <c r="N63" s="180">
        <v>0</v>
      </c>
      <c r="O63" s="180">
        <v>0</v>
      </c>
      <c r="P63" s="180"/>
      <c r="Q63" s="180">
        <v>0</v>
      </c>
      <c r="R63" s="180">
        <v>0</v>
      </c>
      <c r="S63" s="180">
        <v>0</v>
      </c>
      <c r="T63" s="180">
        <v>0</v>
      </c>
      <c r="U63" s="180"/>
      <c r="V63" s="180">
        <v>0</v>
      </c>
      <c r="W63" s="180"/>
      <c r="X63" s="180">
        <v>0</v>
      </c>
      <c r="Y63" s="180">
        <v>0</v>
      </c>
      <c r="Z63" s="180">
        <v>0</v>
      </c>
      <c r="AA63" s="180">
        <v>0</v>
      </c>
      <c r="AB63" s="180"/>
      <c r="AC63" s="180">
        <v>0</v>
      </c>
      <c r="AD63" s="180">
        <v>0</v>
      </c>
      <c r="AE63" s="180">
        <v>0</v>
      </c>
      <c r="AF63" s="180">
        <v>0</v>
      </c>
      <c r="AG63" s="180">
        <v>0</v>
      </c>
      <c r="AH63" s="180"/>
      <c r="AI63" s="180">
        <v>0</v>
      </c>
      <c r="AJ63" s="180">
        <v>0</v>
      </c>
      <c r="AK63" s="180">
        <v>0</v>
      </c>
      <c r="AL63" s="180">
        <v>0</v>
      </c>
      <c r="AM63" s="180">
        <v>0</v>
      </c>
      <c r="AN63" s="180">
        <v>0</v>
      </c>
      <c r="AO63" s="180">
        <v>0</v>
      </c>
      <c r="AP63" s="180">
        <v>0</v>
      </c>
      <c r="AQ63" s="180">
        <v>0</v>
      </c>
      <c r="AR63" s="180">
        <v>0</v>
      </c>
      <c r="AS63" s="180">
        <v>0</v>
      </c>
      <c r="AT63" s="180">
        <v>0</v>
      </c>
      <c r="AU63" s="180">
        <v>0</v>
      </c>
      <c r="AV63" s="180">
        <v>0</v>
      </c>
      <c r="AW63" s="180">
        <v>0</v>
      </c>
      <c r="AX63" s="180">
        <v>0</v>
      </c>
      <c r="AY63" s="180">
        <v>0</v>
      </c>
      <c r="AZ63" s="180">
        <v>0</v>
      </c>
      <c r="BA63" s="180">
        <v>0</v>
      </c>
      <c r="BB63" s="180">
        <v>0</v>
      </c>
      <c r="BC63" s="180">
        <v>0</v>
      </c>
      <c r="BD63" s="180">
        <v>0</v>
      </c>
      <c r="BE63" s="180">
        <v>0</v>
      </c>
      <c r="BF63" s="180">
        <v>0</v>
      </c>
      <c r="BG63" s="180"/>
      <c r="BH63" s="180">
        <v>0</v>
      </c>
      <c r="BI63" s="180">
        <v>0</v>
      </c>
      <c r="BJ63" s="180">
        <v>0</v>
      </c>
      <c r="BK63" s="180">
        <v>0</v>
      </c>
      <c r="BL63" s="180">
        <v>0</v>
      </c>
      <c r="BM63" s="180">
        <v>0</v>
      </c>
      <c r="BN63" s="180">
        <v>0</v>
      </c>
      <c r="BO63" s="180">
        <v>0</v>
      </c>
      <c r="BP63" s="180">
        <v>0</v>
      </c>
      <c r="BQ63" s="180">
        <v>0</v>
      </c>
      <c r="BR63" s="180"/>
      <c r="BS63" s="180">
        <v>0</v>
      </c>
      <c r="BT63" s="180">
        <v>0</v>
      </c>
      <c r="BU63" s="180"/>
      <c r="BV63" s="180">
        <v>0</v>
      </c>
      <c r="BW63" s="180"/>
      <c r="BX63" s="180"/>
      <c r="BY63" s="180"/>
      <c r="BZ63" s="180"/>
      <c r="CA63" s="180"/>
      <c r="CB63" s="180"/>
      <c r="CC63" s="180"/>
      <c r="CD63" s="180"/>
      <c r="CE63" s="180"/>
      <c r="CF63" s="180"/>
      <c r="CG63" s="180"/>
      <c r="CH63" s="180"/>
      <c r="CI63" s="180"/>
      <c r="CJ63" s="180"/>
      <c r="CK63" s="180"/>
      <c r="CL63" s="180"/>
      <c r="CM63" s="180"/>
      <c r="CN63" s="180"/>
      <c r="CO63" s="180"/>
      <c r="CP63" s="180"/>
      <c r="CQ63" s="180"/>
      <c r="CR63" s="180"/>
      <c r="CS63" s="180"/>
      <c r="CT63" s="180"/>
      <c r="CU63" s="180"/>
    </row>
    <row r="64" spans="1:99" x14ac:dyDescent="0.3">
      <c r="A64" s="155">
        <v>171</v>
      </c>
      <c r="B64" s="180" t="s">
        <v>208</v>
      </c>
      <c r="C64" s="180"/>
      <c r="D64" s="180">
        <v>285818</v>
      </c>
      <c r="E64" s="180">
        <v>60393487</v>
      </c>
      <c r="F64" s="180"/>
      <c r="G64" s="180">
        <v>168666</v>
      </c>
      <c r="H64" s="180">
        <v>0</v>
      </c>
      <c r="I64" s="180">
        <v>0</v>
      </c>
      <c r="J64" s="180">
        <v>0</v>
      </c>
      <c r="K64" s="180">
        <v>0</v>
      </c>
      <c r="L64" s="180">
        <v>589335</v>
      </c>
      <c r="M64" s="180">
        <v>366602</v>
      </c>
      <c r="N64" s="180">
        <v>0</v>
      </c>
      <c r="O64" s="180">
        <v>17567</v>
      </c>
      <c r="P64" s="180"/>
      <c r="Q64" s="180">
        <v>0</v>
      </c>
      <c r="R64" s="180">
        <v>41528</v>
      </c>
      <c r="S64" s="180">
        <v>0</v>
      </c>
      <c r="T64" s="180">
        <v>1688415</v>
      </c>
      <c r="U64" s="180"/>
      <c r="V64" s="180">
        <v>0</v>
      </c>
      <c r="W64" s="180"/>
      <c r="X64" s="180">
        <v>133510</v>
      </c>
      <c r="Y64" s="180">
        <v>238536</v>
      </c>
      <c r="Z64" s="180">
        <v>5658440</v>
      </c>
      <c r="AA64" s="180">
        <v>416792</v>
      </c>
      <c r="AB64" s="180"/>
      <c r="AC64" s="180">
        <v>0</v>
      </c>
      <c r="AD64" s="180">
        <v>280568</v>
      </c>
      <c r="AE64" s="180">
        <v>33025</v>
      </c>
      <c r="AF64" s="180">
        <v>15804</v>
      </c>
      <c r="AG64" s="180">
        <v>31485</v>
      </c>
      <c r="AH64" s="180"/>
      <c r="AI64" s="180">
        <v>0</v>
      </c>
      <c r="AJ64" s="180">
        <v>151354</v>
      </c>
      <c r="AK64" s="180">
        <v>0</v>
      </c>
      <c r="AL64" s="180">
        <v>53114</v>
      </c>
      <c r="AM64" s="180">
        <v>272305</v>
      </c>
      <c r="AN64" s="180">
        <v>0</v>
      </c>
      <c r="AO64" s="180">
        <v>1608585</v>
      </c>
      <c r="AP64" s="180">
        <v>36540</v>
      </c>
      <c r="AQ64" s="180">
        <v>3739</v>
      </c>
      <c r="AR64" s="180">
        <v>20652</v>
      </c>
      <c r="AS64" s="180">
        <v>1383889</v>
      </c>
      <c r="AT64" s="180">
        <v>12331</v>
      </c>
      <c r="AU64" s="180">
        <v>0</v>
      </c>
      <c r="AV64" s="180">
        <v>0</v>
      </c>
      <c r="AW64" s="180">
        <v>0</v>
      </c>
      <c r="AX64" s="180">
        <v>0</v>
      </c>
      <c r="AY64" s="180">
        <v>0</v>
      </c>
      <c r="AZ64" s="180">
        <v>305956</v>
      </c>
      <c r="BA64" s="180">
        <v>151697</v>
      </c>
      <c r="BB64" s="180">
        <v>0</v>
      </c>
      <c r="BC64" s="180">
        <v>0</v>
      </c>
      <c r="BD64" s="180">
        <v>475426</v>
      </c>
      <c r="BE64" s="180">
        <v>72966</v>
      </c>
      <c r="BF64" s="180">
        <v>2596997</v>
      </c>
      <c r="BG64" s="180"/>
      <c r="BH64" s="180">
        <v>0</v>
      </c>
      <c r="BI64" s="180">
        <v>0</v>
      </c>
      <c r="BJ64" s="180">
        <v>1023638</v>
      </c>
      <c r="BK64" s="180">
        <v>0</v>
      </c>
      <c r="BL64" s="180">
        <v>1122222</v>
      </c>
      <c r="BM64" s="180">
        <v>0</v>
      </c>
      <c r="BN64" s="180">
        <v>391236</v>
      </c>
      <c r="BO64" s="180">
        <v>0</v>
      </c>
      <c r="BP64" s="180">
        <v>0</v>
      </c>
      <c r="BQ64" s="180">
        <v>43716</v>
      </c>
      <c r="BR64" s="180"/>
      <c r="BS64" s="180">
        <v>0</v>
      </c>
      <c r="BT64" s="180">
        <v>60958</v>
      </c>
      <c r="BU64" s="180"/>
      <c r="BV64" s="180">
        <v>65213</v>
      </c>
      <c r="BW64" s="180"/>
      <c r="BX64" s="180"/>
      <c r="BY64" s="180"/>
      <c r="BZ64" s="180"/>
      <c r="CA64" s="180"/>
      <c r="CB64" s="180"/>
      <c r="CC64" s="180"/>
      <c r="CD64" s="180"/>
      <c r="CE64" s="180"/>
      <c r="CF64" s="180"/>
      <c r="CG64" s="180"/>
      <c r="CH64" s="180"/>
      <c r="CI64" s="180"/>
      <c r="CJ64" s="180"/>
      <c r="CK64" s="180"/>
      <c r="CL64" s="180"/>
      <c r="CM64" s="180"/>
      <c r="CN64" s="180"/>
      <c r="CO64" s="180"/>
      <c r="CP64" s="180"/>
      <c r="CQ64" s="180"/>
      <c r="CR64" s="180"/>
      <c r="CS64" s="180"/>
      <c r="CT64" s="180"/>
      <c r="CU64" s="180"/>
    </row>
    <row r="65" spans="1:99" x14ac:dyDescent="0.3">
      <c r="A65" s="155">
        <v>191</v>
      </c>
      <c r="B65" s="180" t="s">
        <v>224</v>
      </c>
      <c r="C65" s="180"/>
      <c r="D65" s="180">
        <v>0</v>
      </c>
      <c r="E65" s="180">
        <v>18067252</v>
      </c>
      <c r="F65" s="180"/>
      <c r="G65" s="180">
        <v>0</v>
      </c>
      <c r="H65" s="180">
        <v>17124</v>
      </c>
      <c r="I65" s="180">
        <v>0</v>
      </c>
      <c r="J65" s="180">
        <v>0</v>
      </c>
      <c r="K65" s="180">
        <v>0</v>
      </c>
      <c r="L65" s="180">
        <v>3485528</v>
      </c>
      <c r="M65" s="180">
        <v>0</v>
      </c>
      <c r="N65" s="180">
        <v>0</v>
      </c>
      <c r="O65" s="180">
        <v>300000</v>
      </c>
      <c r="P65" s="180"/>
      <c r="Q65" s="180">
        <v>0</v>
      </c>
      <c r="R65" s="180">
        <v>0</v>
      </c>
      <c r="S65" s="180">
        <v>0</v>
      </c>
      <c r="T65" s="180">
        <v>0</v>
      </c>
      <c r="U65" s="180"/>
      <c r="V65" s="180">
        <v>0</v>
      </c>
      <c r="W65" s="180"/>
      <c r="X65" s="180">
        <v>0</v>
      </c>
      <c r="Y65" s="180">
        <v>0</v>
      </c>
      <c r="Z65" s="180">
        <v>0</v>
      </c>
      <c r="AA65" s="180">
        <v>0</v>
      </c>
      <c r="AB65" s="180"/>
      <c r="AC65" s="180">
        <v>760147</v>
      </c>
      <c r="AD65" s="180">
        <v>0</v>
      </c>
      <c r="AE65" s="180">
        <v>0</v>
      </c>
      <c r="AF65" s="180">
        <v>0</v>
      </c>
      <c r="AG65" s="180">
        <v>0</v>
      </c>
      <c r="AH65" s="180"/>
      <c r="AI65" s="180">
        <v>0</v>
      </c>
      <c r="AJ65" s="180">
        <v>0</v>
      </c>
      <c r="AK65" s="180">
        <v>0</v>
      </c>
      <c r="AL65" s="180">
        <v>0</v>
      </c>
      <c r="AM65" s="180">
        <v>0</v>
      </c>
      <c r="AN65" s="180">
        <v>0</v>
      </c>
      <c r="AO65" s="180">
        <v>0</v>
      </c>
      <c r="AP65" s="180">
        <v>0</v>
      </c>
      <c r="AQ65" s="180">
        <v>0</v>
      </c>
      <c r="AR65" s="180">
        <v>0</v>
      </c>
      <c r="AS65" s="180">
        <v>8549694</v>
      </c>
      <c r="AT65" s="180">
        <v>68820</v>
      </c>
      <c r="AU65" s="180">
        <v>21998</v>
      </c>
      <c r="AV65" s="180">
        <v>0</v>
      </c>
      <c r="AW65" s="180">
        <v>1545796</v>
      </c>
      <c r="AX65" s="180">
        <v>0</v>
      </c>
      <c r="AY65" s="180">
        <v>0</v>
      </c>
      <c r="AZ65" s="180">
        <v>616801</v>
      </c>
      <c r="BA65" s="180">
        <v>0</v>
      </c>
      <c r="BB65" s="180">
        <v>0</v>
      </c>
      <c r="BC65" s="180">
        <v>0</v>
      </c>
      <c r="BD65" s="180">
        <v>0</v>
      </c>
      <c r="BE65" s="180">
        <v>193575</v>
      </c>
      <c r="BF65" s="180">
        <v>0</v>
      </c>
      <c r="BG65" s="180"/>
      <c r="BH65" s="180">
        <v>0</v>
      </c>
      <c r="BI65" s="180">
        <v>0</v>
      </c>
      <c r="BJ65" s="180">
        <v>100664</v>
      </c>
      <c r="BK65" s="180">
        <v>91918</v>
      </c>
      <c r="BL65" s="180">
        <v>3665740</v>
      </c>
      <c r="BM65" s="180">
        <v>0</v>
      </c>
      <c r="BN65" s="180">
        <v>759172</v>
      </c>
      <c r="BO65" s="180">
        <v>1601145</v>
      </c>
      <c r="BP65" s="180">
        <v>0</v>
      </c>
      <c r="BQ65" s="180">
        <v>0</v>
      </c>
      <c r="BR65" s="180"/>
      <c r="BS65" s="180">
        <v>0</v>
      </c>
      <c r="BT65" s="180">
        <v>53000</v>
      </c>
      <c r="BU65" s="180"/>
      <c r="BV65" s="180">
        <v>0</v>
      </c>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S65" s="180"/>
      <c r="CT65" s="180"/>
      <c r="CU65" s="180"/>
    </row>
    <row r="66" spans="1:99" x14ac:dyDescent="0.3">
      <c r="A66" s="155">
        <v>192</v>
      </c>
      <c r="B66" s="180" t="s">
        <v>235</v>
      </c>
      <c r="C66" s="180"/>
      <c r="D66" s="180">
        <v>0</v>
      </c>
      <c r="E66" s="180">
        <v>0</v>
      </c>
      <c r="F66" s="180"/>
      <c r="G66" s="180">
        <v>0</v>
      </c>
      <c r="H66" s="180">
        <v>0</v>
      </c>
      <c r="I66" s="180">
        <v>0</v>
      </c>
      <c r="J66" s="180">
        <v>0</v>
      </c>
      <c r="K66" s="180">
        <v>0</v>
      </c>
      <c r="L66" s="180">
        <v>0</v>
      </c>
      <c r="M66" s="180">
        <v>0</v>
      </c>
      <c r="N66" s="180">
        <v>0</v>
      </c>
      <c r="O66" s="180">
        <v>0</v>
      </c>
      <c r="P66" s="180"/>
      <c r="Q66" s="180">
        <v>0</v>
      </c>
      <c r="R66" s="180">
        <v>0</v>
      </c>
      <c r="S66" s="180">
        <v>0</v>
      </c>
      <c r="T66" s="180">
        <v>0</v>
      </c>
      <c r="U66" s="180"/>
      <c r="V66" s="180">
        <v>0</v>
      </c>
      <c r="W66" s="180"/>
      <c r="X66" s="180">
        <v>0</v>
      </c>
      <c r="Y66" s="180">
        <v>0</v>
      </c>
      <c r="Z66" s="180">
        <v>0</v>
      </c>
      <c r="AA66" s="180">
        <v>0</v>
      </c>
      <c r="AB66" s="180"/>
      <c r="AC66" s="180">
        <v>0</v>
      </c>
      <c r="AD66" s="180">
        <v>0</v>
      </c>
      <c r="AE66" s="180">
        <v>0</v>
      </c>
      <c r="AF66" s="180">
        <v>0</v>
      </c>
      <c r="AG66" s="180">
        <v>0</v>
      </c>
      <c r="AH66" s="180"/>
      <c r="AI66" s="180">
        <v>0</v>
      </c>
      <c r="AJ66" s="180">
        <v>0</v>
      </c>
      <c r="AK66" s="180">
        <v>0</v>
      </c>
      <c r="AL66" s="180">
        <v>0</v>
      </c>
      <c r="AM66" s="180">
        <v>0</v>
      </c>
      <c r="AN66" s="180">
        <v>0</v>
      </c>
      <c r="AO66" s="180">
        <v>0</v>
      </c>
      <c r="AP66" s="180">
        <v>0</v>
      </c>
      <c r="AQ66" s="180">
        <v>0</v>
      </c>
      <c r="AR66" s="180">
        <v>0</v>
      </c>
      <c r="AS66" s="180">
        <v>0</v>
      </c>
      <c r="AT66" s="180">
        <v>0</v>
      </c>
      <c r="AU66" s="180">
        <v>0</v>
      </c>
      <c r="AV66" s="180">
        <v>0</v>
      </c>
      <c r="AW66" s="180">
        <v>0</v>
      </c>
      <c r="AX66" s="180">
        <v>0</v>
      </c>
      <c r="AY66" s="180">
        <v>0</v>
      </c>
      <c r="AZ66" s="180">
        <v>0</v>
      </c>
      <c r="BA66" s="180">
        <v>0</v>
      </c>
      <c r="BB66" s="180">
        <v>0</v>
      </c>
      <c r="BC66" s="180">
        <v>0</v>
      </c>
      <c r="BD66" s="180">
        <v>0</v>
      </c>
      <c r="BE66" s="180">
        <v>0</v>
      </c>
      <c r="BF66" s="180">
        <v>135961</v>
      </c>
      <c r="BG66" s="180"/>
      <c r="BH66" s="180">
        <v>0</v>
      </c>
      <c r="BI66" s="180">
        <v>0</v>
      </c>
      <c r="BJ66" s="180">
        <v>36471</v>
      </c>
      <c r="BK66" s="180">
        <v>0</v>
      </c>
      <c r="BL66" s="180">
        <v>0</v>
      </c>
      <c r="BM66" s="180">
        <v>0</v>
      </c>
      <c r="BN66" s="180">
        <v>0</v>
      </c>
      <c r="BO66" s="180">
        <v>0</v>
      </c>
      <c r="BP66" s="180">
        <v>0</v>
      </c>
      <c r="BQ66" s="180">
        <v>0</v>
      </c>
      <c r="BR66" s="180"/>
      <c r="BS66" s="180">
        <v>0</v>
      </c>
      <c r="BT66" s="180">
        <v>0</v>
      </c>
      <c r="BU66" s="180"/>
      <c r="BV66" s="180">
        <v>0</v>
      </c>
      <c r="BW66" s="180"/>
      <c r="BX66" s="180"/>
      <c r="BY66" s="180"/>
      <c r="BZ66" s="180"/>
      <c r="CA66" s="180"/>
      <c r="CB66" s="180"/>
      <c r="CC66" s="180"/>
      <c r="CD66" s="180"/>
      <c r="CE66" s="180"/>
      <c r="CF66" s="180"/>
      <c r="CG66" s="180"/>
      <c r="CH66" s="180"/>
      <c r="CI66" s="180"/>
      <c r="CJ66" s="180"/>
      <c r="CK66" s="180"/>
      <c r="CL66" s="180"/>
      <c r="CM66" s="180"/>
      <c r="CN66" s="180"/>
      <c r="CO66" s="180"/>
      <c r="CP66" s="180"/>
      <c r="CQ66" s="180"/>
      <c r="CR66" s="180"/>
      <c r="CS66" s="180"/>
      <c r="CT66" s="180"/>
      <c r="CU66" s="180"/>
    </row>
    <row r="67" spans="1:99" x14ac:dyDescent="0.3">
      <c r="A67" s="155">
        <v>193</v>
      </c>
      <c r="B67" s="180" t="s">
        <v>283</v>
      </c>
      <c r="C67" s="180"/>
      <c r="D67" s="180">
        <v>0</v>
      </c>
      <c r="E67" s="180">
        <v>0</v>
      </c>
      <c r="F67" s="180"/>
      <c r="G67" s="180">
        <v>0</v>
      </c>
      <c r="H67" s="180">
        <v>0</v>
      </c>
      <c r="I67" s="180">
        <v>0</v>
      </c>
      <c r="J67" s="180">
        <v>0</v>
      </c>
      <c r="K67" s="180">
        <v>0</v>
      </c>
      <c r="L67" s="180">
        <v>0</v>
      </c>
      <c r="M67" s="180">
        <v>0</v>
      </c>
      <c r="N67" s="180">
        <v>0</v>
      </c>
      <c r="O67" s="180">
        <v>0</v>
      </c>
      <c r="P67" s="180"/>
      <c r="Q67" s="180">
        <v>0</v>
      </c>
      <c r="R67" s="180">
        <v>0</v>
      </c>
      <c r="S67" s="180">
        <v>0</v>
      </c>
      <c r="T67" s="180">
        <v>0</v>
      </c>
      <c r="U67" s="180"/>
      <c r="V67" s="180">
        <v>0</v>
      </c>
      <c r="W67" s="180"/>
      <c r="X67" s="180">
        <v>0</v>
      </c>
      <c r="Y67" s="180">
        <v>0</v>
      </c>
      <c r="Z67" s="180">
        <v>0</v>
      </c>
      <c r="AA67" s="180">
        <v>0</v>
      </c>
      <c r="AB67" s="180"/>
      <c r="AC67" s="180">
        <v>0</v>
      </c>
      <c r="AD67" s="180">
        <v>0</v>
      </c>
      <c r="AE67" s="180">
        <v>0</v>
      </c>
      <c r="AF67" s="180">
        <v>0</v>
      </c>
      <c r="AG67" s="180">
        <v>0</v>
      </c>
      <c r="AH67" s="180"/>
      <c r="AI67" s="180">
        <v>0</v>
      </c>
      <c r="AJ67" s="180">
        <v>0</v>
      </c>
      <c r="AK67" s="180">
        <v>0</v>
      </c>
      <c r="AL67" s="180">
        <v>0</v>
      </c>
      <c r="AM67" s="180">
        <v>0</v>
      </c>
      <c r="AN67" s="180">
        <v>0</v>
      </c>
      <c r="AO67" s="180">
        <v>0</v>
      </c>
      <c r="AP67" s="180">
        <v>0</v>
      </c>
      <c r="AQ67" s="180">
        <v>0</v>
      </c>
      <c r="AR67" s="180">
        <v>0</v>
      </c>
      <c r="AS67" s="180">
        <v>0</v>
      </c>
      <c r="AT67" s="180">
        <v>0</v>
      </c>
      <c r="AU67" s="180">
        <v>0</v>
      </c>
      <c r="AV67" s="180">
        <v>0</v>
      </c>
      <c r="AW67" s="180">
        <v>0</v>
      </c>
      <c r="AX67" s="180">
        <v>0</v>
      </c>
      <c r="AY67" s="180">
        <v>0</v>
      </c>
      <c r="AZ67" s="180">
        <v>0</v>
      </c>
      <c r="BA67" s="180">
        <v>0</v>
      </c>
      <c r="BB67" s="180">
        <v>0</v>
      </c>
      <c r="BC67" s="180">
        <v>0</v>
      </c>
      <c r="BD67" s="180">
        <v>0</v>
      </c>
      <c r="BE67" s="180">
        <v>0</v>
      </c>
      <c r="BF67" s="180">
        <v>0</v>
      </c>
      <c r="BG67" s="180"/>
      <c r="BH67" s="180">
        <v>0</v>
      </c>
      <c r="BI67" s="180">
        <v>0</v>
      </c>
      <c r="BJ67" s="180">
        <v>0</v>
      </c>
      <c r="BK67" s="180">
        <v>0</v>
      </c>
      <c r="BL67" s="180">
        <v>0</v>
      </c>
      <c r="BM67" s="180">
        <v>0</v>
      </c>
      <c r="BN67" s="180">
        <v>0</v>
      </c>
      <c r="BO67" s="180">
        <v>0</v>
      </c>
      <c r="BP67" s="180">
        <v>0</v>
      </c>
      <c r="BQ67" s="180">
        <v>0</v>
      </c>
      <c r="BR67" s="180"/>
      <c r="BS67" s="180">
        <v>0</v>
      </c>
      <c r="BT67" s="180">
        <v>0</v>
      </c>
      <c r="BU67" s="180"/>
      <c r="BV67" s="180">
        <v>0</v>
      </c>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row>
    <row r="68" spans="1:99" x14ac:dyDescent="0.3">
      <c r="A68" s="155">
        <v>194</v>
      </c>
      <c r="B68" s="180" t="s">
        <v>1051</v>
      </c>
      <c r="C68" s="180"/>
      <c r="D68" s="180">
        <v>0</v>
      </c>
      <c r="E68" s="180">
        <v>0</v>
      </c>
      <c r="F68" s="180"/>
      <c r="G68" s="180">
        <v>0</v>
      </c>
      <c r="H68" s="180">
        <v>0</v>
      </c>
      <c r="I68" s="180">
        <v>0</v>
      </c>
      <c r="J68" s="180">
        <v>0</v>
      </c>
      <c r="K68" s="180">
        <v>0</v>
      </c>
      <c r="L68" s="180">
        <v>0</v>
      </c>
      <c r="M68" s="180">
        <v>0</v>
      </c>
      <c r="N68" s="180">
        <v>0</v>
      </c>
      <c r="O68" s="180">
        <v>0</v>
      </c>
      <c r="P68" s="180"/>
      <c r="Q68" s="180">
        <v>0</v>
      </c>
      <c r="R68" s="180">
        <v>0</v>
      </c>
      <c r="S68" s="180">
        <v>0</v>
      </c>
      <c r="T68" s="180">
        <v>0</v>
      </c>
      <c r="U68" s="180"/>
      <c r="V68" s="180">
        <v>0</v>
      </c>
      <c r="W68" s="180"/>
      <c r="X68" s="180">
        <v>0</v>
      </c>
      <c r="Y68" s="180">
        <v>0</v>
      </c>
      <c r="Z68" s="180">
        <v>0</v>
      </c>
      <c r="AA68" s="180">
        <v>0</v>
      </c>
      <c r="AB68" s="180"/>
      <c r="AC68" s="180">
        <v>0</v>
      </c>
      <c r="AD68" s="180">
        <v>0</v>
      </c>
      <c r="AE68" s="180">
        <v>0</v>
      </c>
      <c r="AF68" s="180">
        <v>0</v>
      </c>
      <c r="AG68" s="180">
        <v>0</v>
      </c>
      <c r="AH68" s="180"/>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c r="BH68" s="180">
        <v>0</v>
      </c>
      <c r="BI68" s="180">
        <v>0</v>
      </c>
      <c r="BJ68" s="180">
        <v>0</v>
      </c>
      <c r="BK68" s="180">
        <v>0</v>
      </c>
      <c r="BL68" s="180">
        <v>0</v>
      </c>
      <c r="BM68" s="180">
        <v>0</v>
      </c>
      <c r="BN68" s="180">
        <v>0</v>
      </c>
      <c r="BO68" s="180">
        <v>0</v>
      </c>
      <c r="BP68" s="180">
        <v>0</v>
      </c>
      <c r="BQ68" s="180">
        <v>0</v>
      </c>
      <c r="BR68" s="180"/>
      <c r="BS68" s="180">
        <v>0</v>
      </c>
      <c r="BT68" s="180">
        <v>0</v>
      </c>
      <c r="BU68" s="180"/>
      <c r="BV68" s="180">
        <v>0</v>
      </c>
      <c r="BW68" s="180"/>
      <c r="BX68" s="180"/>
      <c r="BY68" s="180"/>
      <c r="BZ68" s="180"/>
      <c r="CA68" s="180"/>
      <c r="CB68" s="180"/>
      <c r="CC68" s="180"/>
      <c r="CD68" s="180"/>
      <c r="CE68" s="180"/>
      <c r="CF68" s="180"/>
      <c r="CG68" s="180"/>
      <c r="CH68" s="180"/>
      <c r="CI68" s="180"/>
      <c r="CJ68" s="180"/>
      <c r="CK68" s="180"/>
      <c r="CL68" s="180"/>
      <c r="CM68" s="180"/>
      <c r="CN68" s="180"/>
      <c r="CO68" s="180"/>
      <c r="CP68" s="180"/>
      <c r="CQ68" s="180"/>
      <c r="CR68" s="180"/>
      <c r="CS68" s="180"/>
      <c r="CT68" s="180"/>
      <c r="CU68" s="180"/>
    </row>
    <row r="69" spans="1:99" x14ac:dyDescent="0.3">
      <c r="A69" s="155">
        <v>252</v>
      </c>
      <c r="B69" s="180" t="s">
        <v>95</v>
      </c>
      <c r="C69" s="180"/>
      <c r="D69" s="180">
        <v>3965840</v>
      </c>
      <c r="E69" s="180">
        <v>835295059</v>
      </c>
      <c r="F69" s="180"/>
      <c r="G69" s="180">
        <v>8292849</v>
      </c>
      <c r="H69" s="180">
        <v>2255747</v>
      </c>
      <c r="I69" s="180">
        <v>7849</v>
      </c>
      <c r="J69" s="180">
        <v>992632</v>
      </c>
      <c r="K69" s="180">
        <v>4048518</v>
      </c>
      <c r="L69" s="180">
        <v>2571335</v>
      </c>
      <c r="M69" s="180">
        <v>21763264</v>
      </c>
      <c r="N69" s="180">
        <v>64680</v>
      </c>
      <c r="O69" s="180">
        <v>420710</v>
      </c>
      <c r="P69" s="180"/>
      <c r="Q69" s="180">
        <v>743798</v>
      </c>
      <c r="R69" s="180">
        <v>1048426</v>
      </c>
      <c r="S69" s="180">
        <v>4327268</v>
      </c>
      <c r="T69" s="180">
        <v>6640275</v>
      </c>
      <c r="U69" s="180"/>
      <c r="V69" s="180">
        <v>113666</v>
      </c>
      <c r="W69" s="180"/>
      <c r="X69" s="180">
        <v>21244835</v>
      </c>
      <c r="Y69" s="180">
        <v>2027240</v>
      </c>
      <c r="Z69" s="180">
        <v>80168758</v>
      </c>
      <c r="AA69" s="180">
        <v>36779159</v>
      </c>
      <c r="AB69" s="180"/>
      <c r="AC69" s="180">
        <v>825718</v>
      </c>
      <c r="AD69" s="180">
        <v>990547</v>
      </c>
      <c r="AE69" s="180">
        <v>508486</v>
      </c>
      <c r="AF69" s="180">
        <v>619810</v>
      </c>
      <c r="AG69" s="180">
        <v>174968</v>
      </c>
      <c r="AH69" s="180"/>
      <c r="AI69" s="180">
        <v>99535</v>
      </c>
      <c r="AJ69" s="180">
        <v>4000378</v>
      </c>
      <c r="AK69" s="180">
        <v>100514</v>
      </c>
      <c r="AL69" s="180">
        <v>592222</v>
      </c>
      <c r="AM69" s="180">
        <v>4020070</v>
      </c>
      <c r="AN69" s="180">
        <v>500513</v>
      </c>
      <c r="AO69" s="180">
        <v>40910208</v>
      </c>
      <c r="AP69" s="180">
        <v>1315899</v>
      </c>
      <c r="AQ69" s="180">
        <v>56871</v>
      </c>
      <c r="AR69" s="180">
        <v>223516</v>
      </c>
      <c r="AS69" s="180">
        <v>30504251</v>
      </c>
      <c r="AT69" s="180">
        <v>551522</v>
      </c>
      <c r="AU69" s="180">
        <v>2809960</v>
      </c>
      <c r="AV69" s="180">
        <v>2448441</v>
      </c>
      <c r="AW69" s="180">
        <v>273158</v>
      </c>
      <c r="AX69" s="180">
        <v>2769615</v>
      </c>
      <c r="AY69" s="180">
        <v>133237</v>
      </c>
      <c r="AZ69" s="180">
        <v>7643792</v>
      </c>
      <c r="BA69" s="180">
        <v>1760113</v>
      </c>
      <c r="BB69" s="180">
        <v>11571</v>
      </c>
      <c r="BC69" s="180">
        <v>129562</v>
      </c>
      <c r="BD69" s="180">
        <v>14473812</v>
      </c>
      <c r="BE69" s="180">
        <v>376558</v>
      </c>
      <c r="BF69" s="180">
        <v>55363388</v>
      </c>
      <c r="BG69" s="180"/>
      <c r="BH69" s="180">
        <v>63710</v>
      </c>
      <c r="BI69" s="180">
        <v>277403</v>
      </c>
      <c r="BJ69" s="180">
        <v>25259943</v>
      </c>
      <c r="BK69" s="180">
        <v>1498059</v>
      </c>
      <c r="BL69" s="180">
        <v>37075906</v>
      </c>
      <c r="BM69" s="180">
        <v>11236412</v>
      </c>
      <c r="BN69" s="180">
        <v>11699706</v>
      </c>
      <c r="BO69" s="180">
        <v>1605319</v>
      </c>
      <c r="BP69" s="180">
        <v>22308</v>
      </c>
      <c r="BQ69" s="180">
        <v>2639133</v>
      </c>
      <c r="BR69" s="180"/>
      <c r="BS69" s="180">
        <v>3416631</v>
      </c>
      <c r="BT69" s="180">
        <v>1238825</v>
      </c>
      <c r="BU69" s="180"/>
      <c r="BV69" s="180">
        <v>3162366</v>
      </c>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row>
    <row r="70" spans="1:99" x14ac:dyDescent="0.3">
      <c r="A70" s="155">
        <v>253</v>
      </c>
      <c r="B70" s="180" t="s">
        <v>96</v>
      </c>
      <c r="C70" s="180"/>
      <c r="D70" s="180">
        <v>1921867</v>
      </c>
      <c r="E70" s="180">
        <v>316074912</v>
      </c>
      <c r="F70" s="180"/>
      <c r="G70" s="180">
        <v>1620880</v>
      </c>
      <c r="H70" s="180">
        <v>572823</v>
      </c>
      <c r="I70" s="180">
        <v>1040</v>
      </c>
      <c r="J70" s="180">
        <v>91207</v>
      </c>
      <c r="K70" s="180">
        <v>203664</v>
      </c>
      <c r="L70" s="180">
        <v>352322</v>
      </c>
      <c r="M70" s="180">
        <v>4763736</v>
      </c>
      <c r="N70" s="180">
        <v>64781</v>
      </c>
      <c r="O70" s="180">
        <v>95456</v>
      </c>
      <c r="P70" s="180"/>
      <c r="Q70" s="180">
        <v>164675</v>
      </c>
      <c r="R70" s="180">
        <v>122382</v>
      </c>
      <c r="S70" s="180">
        <v>156054</v>
      </c>
      <c r="T70" s="180">
        <v>1226046</v>
      </c>
      <c r="U70" s="180"/>
      <c r="V70" s="180">
        <v>67564</v>
      </c>
      <c r="W70" s="180"/>
      <c r="X70" s="180">
        <v>4811984</v>
      </c>
      <c r="Y70" s="180">
        <v>414793</v>
      </c>
      <c r="Z70" s="180">
        <v>15844242</v>
      </c>
      <c r="AA70" s="180">
        <v>1510142</v>
      </c>
      <c r="AB70" s="180"/>
      <c r="AC70" s="180">
        <v>68179</v>
      </c>
      <c r="AD70" s="180">
        <v>124037</v>
      </c>
      <c r="AE70" s="180">
        <v>699194</v>
      </c>
      <c r="AF70" s="180">
        <v>79810</v>
      </c>
      <c r="AG70" s="180">
        <v>103892</v>
      </c>
      <c r="AH70" s="180"/>
      <c r="AI70" s="180">
        <v>19874</v>
      </c>
      <c r="AJ70" s="180">
        <v>424328</v>
      </c>
      <c r="AK70" s="180">
        <v>29113</v>
      </c>
      <c r="AL70" s="180">
        <v>70647</v>
      </c>
      <c r="AM70" s="180">
        <v>1420039</v>
      </c>
      <c r="AN70" s="180">
        <v>110351</v>
      </c>
      <c r="AO70" s="180">
        <v>5575964</v>
      </c>
      <c r="AP70" s="180">
        <v>138140</v>
      </c>
      <c r="AQ70" s="180">
        <v>41847</v>
      </c>
      <c r="AR70" s="180">
        <v>114179</v>
      </c>
      <c r="AS70" s="180">
        <v>8062742</v>
      </c>
      <c r="AT70" s="180">
        <v>86681</v>
      </c>
      <c r="AU70" s="180">
        <v>688139</v>
      </c>
      <c r="AV70" s="180">
        <v>726335</v>
      </c>
      <c r="AW70" s="180">
        <v>90925</v>
      </c>
      <c r="AX70" s="180">
        <v>61627</v>
      </c>
      <c r="AY70" s="180">
        <v>134500</v>
      </c>
      <c r="AZ70" s="180">
        <v>1359169</v>
      </c>
      <c r="BA70" s="180">
        <v>129125</v>
      </c>
      <c r="BB70" s="180">
        <v>51091</v>
      </c>
      <c r="BC70" s="180">
        <v>54641</v>
      </c>
      <c r="BD70" s="180">
        <v>695175</v>
      </c>
      <c r="BE70" s="180">
        <v>358956</v>
      </c>
      <c r="BF70" s="180">
        <v>6460704</v>
      </c>
      <c r="BG70" s="180"/>
      <c r="BH70" s="180">
        <v>23515</v>
      </c>
      <c r="BI70" s="180">
        <v>82412</v>
      </c>
      <c r="BJ70" s="180">
        <v>3362637</v>
      </c>
      <c r="BK70" s="180">
        <v>206576</v>
      </c>
      <c r="BL70" s="180">
        <v>2145753</v>
      </c>
      <c r="BM70" s="180">
        <v>1549273</v>
      </c>
      <c r="BN70" s="180">
        <v>2685963</v>
      </c>
      <c r="BO70" s="180">
        <v>620483</v>
      </c>
      <c r="BP70" s="180">
        <v>6530</v>
      </c>
      <c r="BQ70" s="180">
        <v>3119537</v>
      </c>
      <c r="BR70" s="180"/>
      <c r="BS70" s="180">
        <v>925119</v>
      </c>
      <c r="BT70" s="180">
        <v>572758</v>
      </c>
      <c r="BU70" s="180"/>
      <c r="BV70" s="180">
        <v>45869</v>
      </c>
      <c r="BW70" s="180"/>
      <c r="BX70" s="180"/>
      <c r="BY70" s="180"/>
      <c r="BZ70" s="180"/>
      <c r="CA70" s="180"/>
      <c r="CB70" s="180"/>
      <c r="CC70" s="180"/>
      <c r="CD70" s="180"/>
      <c r="CE70" s="180"/>
      <c r="CF70" s="180"/>
      <c r="CG70" s="180"/>
      <c r="CH70" s="180"/>
      <c r="CI70" s="180"/>
      <c r="CJ70" s="180"/>
      <c r="CK70" s="180"/>
      <c r="CL70" s="180"/>
      <c r="CM70" s="180"/>
      <c r="CN70" s="180"/>
      <c r="CO70" s="180"/>
      <c r="CP70" s="180"/>
      <c r="CQ70" s="180"/>
      <c r="CR70" s="180"/>
      <c r="CS70" s="180"/>
      <c r="CT70" s="180"/>
      <c r="CU70" s="180"/>
    </row>
    <row r="71" spans="1:99" x14ac:dyDescent="0.3">
      <c r="A71" s="155">
        <v>254</v>
      </c>
      <c r="B71" s="180" t="s">
        <v>97</v>
      </c>
      <c r="C71" s="180"/>
      <c r="D71" s="180">
        <v>4154540</v>
      </c>
      <c r="E71" s="180">
        <v>20008745</v>
      </c>
      <c r="F71" s="180"/>
      <c r="G71" s="180">
        <v>2454206</v>
      </c>
      <c r="H71" s="180">
        <v>315997</v>
      </c>
      <c r="I71" s="180">
        <v>73039</v>
      </c>
      <c r="J71" s="180">
        <v>1416150</v>
      </c>
      <c r="K71" s="180">
        <v>7543019</v>
      </c>
      <c r="L71" s="180">
        <v>-290826</v>
      </c>
      <c r="M71" s="180">
        <v>812491</v>
      </c>
      <c r="N71" s="180">
        <v>762359</v>
      </c>
      <c r="O71" s="180">
        <v>1108369</v>
      </c>
      <c r="P71" s="180"/>
      <c r="Q71" s="180">
        <v>575741</v>
      </c>
      <c r="R71" s="180">
        <v>737275</v>
      </c>
      <c r="S71" s="180">
        <v>867224</v>
      </c>
      <c r="T71" s="180">
        <v>-6579321</v>
      </c>
      <c r="U71" s="180"/>
      <c r="V71" s="180">
        <v>1083798</v>
      </c>
      <c r="W71" s="180"/>
      <c r="X71" s="180">
        <v>-2652489</v>
      </c>
      <c r="Y71" s="180">
        <v>1218284</v>
      </c>
      <c r="Z71" s="180">
        <v>13387874</v>
      </c>
      <c r="AA71" s="180">
        <v>11550766</v>
      </c>
      <c r="AB71" s="180"/>
      <c r="AC71" s="180">
        <v>453236</v>
      </c>
      <c r="AD71" s="180">
        <v>386304</v>
      </c>
      <c r="AE71" s="180">
        <v>2150396</v>
      </c>
      <c r="AF71" s="180">
        <v>386920</v>
      </c>
      <c r="AG71" s="180">
        <v>-229150</v>
      </c>
      <c r="AH71" s="180"/>
      <c r="AI71" s="180">
        <v>539536</v>
      </c>
      <c r="AJ71" s="180">
        <v>1735269</v>
      </c>
      <c r="AK71" s="180">
        <v>620276</v>
      </c>
      <c r="AL71" s="180">
        <v>855186</v>
      </c>
      <c r="AM71" s="180">
        <v>690012</v>
      </c>
      <c r="AN71" s="180">
        <v>593755</v>
      </c>
      <c r="AO71" s="180">
        <v>8002777</v>
      </c>
      <c r="AP71" s="180">
        <v>1122608</v>
      </c>
      <c r="AQ71" s="180">
        <v>626305</v>
      </c>
      <c r="AR71" s="180">
        <v>599342</v>
      </c>
      <c r="AS71" s="180">
        <v>-27974758</v>
      </c>
      <c r="AT71" s="180">
        <v>431343</v>
      </c>
      <c r="AU71" s="180">
        <v>6560920</v>
      </c>
      <c r="AV71" s="180">
        <v>312492</v>
      </c>
      <c r="AW71" s="180">
        <v>470535</v>
      </c>
      <c r="AX71" s="180">
        <v>44754</v>
      </c>
      <c r="AY71" s="180">
        <v>444193</v>
      </c>
      <c r="AZ71" s="180">
        <v>-3698669</v>
      </c>
      <c r="BA71" s="180">
        <v>870273</v>
      </c>
      <c r="BB71" s="180">
        <v>188665</v>
      </c>
      <c r="BC71" s="180">
        <v>1323666</v>
      </c>
      <c r="BD71" s="180">
        <v>5803703</v>
      </c>
      <c r="BE71" s="180">
        <v>920706</v>
      </c>
      <c r="BF71" s="180">
        <v>-9942082</v>
      </c>
      <c r="BG71" s="180"/>
      <c r="BH71" s="180">
        <v>265574</v>
      </c>
      <c r="BI71" s="180">
        <v>452163</v>
      </c>
      <c r="BJ71" s="180">
        <v>-1749823</v>
      </c>
      <c r="BK71" s="180">
        <v>1188574</v>
      </c>
      <c r="BL71" s="180">
        <v>9382997</v>
      </c>
      <c r="BM71" s="180">
        <v>4337597</v>
      </c>
      <c r="BN71" s="180">
        <v>-1592638</v>
      </c>
      <c r="BO71" s="180">
        <v>2107252</v>
      </c>
      <c r="BP71" s="180">
        <v>60222</v>
      </c>
      <c r="BQ71" s="180">
        <v>1606599</v>
      </c>
      <c r="BR71" s="180"/>
      <c r="BS71" s="180">
        <v>-183116</v>
      </c>
      <c r="BT71" s="180">
        <v>667782</v>
      </c>
      <c r="BU71" s="180"/>
      <c r="BV71" s="180">
        <v>3220121</v>
      </c>
      <c r="BW71" s="180"/>
      <c r="BX71" s="180"/>
      <c r="BY71" s="180"/>
      <c r="BZ71" s="180"/>
      <c r="CA71" s="180"/>
      <c r="CB71" s="180"/>
      <c r="CC71" s="180"/>
      <c r="CD71" s="180"/>
      <c r="CE71" s="180"/>
      <c r="CF71" s="180"/>
      <c r="CG71" s="180"/>
      <c r="CH71" s="180"/>
      <c r="CI71" s="180"/>
      <c r="CJ71" s="180"/>
      <c r="CK71" s="180"/>
      <c r="CL71" s="180"/>
      <c r="CM71" s="180"/>
      <c r="CN71" s="180"/>
      <c r="CO71" s="180"/>
      <c r="CP71" s="180"/>
      <c r="CQ71" s="180"/>
      <c r="CR71" s="180"/>
      <c r="CS71" s="180"/>
      <c r="CT71" s="180"/>
      <c r="CU71" s="180"/>
    </row>
    <row r="72" spans="1:99" x14ac:dyDescent="0.3">
      <c r="A72" s="155">
        <v>255</v>
      </c>
      <c r="B72" s="180" t="s">
        <v>188</v>
      </c>
      <c r="C72" s="180"/>
      <c r="D72" s="180">
        <v>1241983</v>
      </c>
      <c r="E72" s="180">
        <v>65680632</v>
      </c>
      <c r="F72" s="180"/>
      <c r="G72" s="180">
        <v>7072</v>
      </c>
      <c r="H72" s="180">
        <v>-134875</v>
      </c>
      <c r="I72" s="180">
        <v>10966</v>
      </c>
      <c r="J72" s="180">
        <v>47553</v>
      </c>
      <c r="K72" s="180">
        <v>502693</v>
      </c>
      <c r="L72" s="180">
        <v>21998</v>
      </c>
      <c r="M72" s="180">
        <v>694627</v>
      </c>
      <c r="N72" s="180">
        <v>91540</v>
      </c>
      <c r="O72" s="180">
        <v>182136</v>
      </c>
      <c r="P72" s="180"/>
      <c r="Q72" s="180">
        <v>151977</v>
      </c>
      <c r="R72" s="180">
        <v>158443</v>
      </c>
      <c r="S72" s="180">
        <v>-241897</v>
      </c>
      <c r="T72" s="180">
        <v>1572797</v>
      </c>
      <c r="U72" s="180"/>
      <c r="V72" s="180">
        <v>100126</v>
      </c>
      <c r="W72" s="180"/>
      <c r="X72" s="180">
        <v>4343051</v>
      </c>
      <c r="Y72" s="180">
        <v>242972</v>
      </c>
      <c r="Z72" s="180">
        <v>9201841</v>
      </c>
      <c r="AA72" s="180">
        <v>5704898</v>
      </c>
      <c r="AB72" s="180"/>
      <c r="AC72" s="180">
        <v>96246</v>
      </c>
      <c r="AD72" s="180">
        <v>-74783</v>
      </c>
      <c r="AE72" s="180">
        <v>409891</v>
      </c>
      <c r="AF72" s="180">
        <v>41621</v>
      </c>
      <c r="AG72" s="180">
        <v>8488</v>
      </c>
      <c r="AH72" s="180"/>
      <c r="AI72" s="180">
        <v>16197</v>
      </c>
      <c r="AJ72" s="180">
        <v>23657</v>
      </c>
      <c r="AK72" s="180">
        <v>15932</v>
      </c>
      <c r="AL72" s="180">
        <v>66392</v>
      </c>
      <c r="AM72" s="180">
        <v>374506</v>
      </c>
      <c r="AN72" s="180">
        <v>63169</v>
      </c>
      <c r="AO72" s="180">
        <v>4404174</v>
      </c>
      <c r="AP72" s="180">
        <v>229087</v>
      </c>
      <c r="AQ72" s="180">
        <v>86172</v>
      </c>
      <c r="AR72" s="180">
        <v>102593</v>
      </c>
      <c r="AS72" s="180">
        <v>1957078</v>
      </c>
      <c r="AT72" s="180">
        <v>28007</v>
      </c>
      <c r="AU72" s="180">
        <v>750405</v>
      </c>
      <c r="AV72" s="180">
        <v>185644</v>
      </c>
      <c r="AW72" s="180">
        <v>133562</v>
      </c>
      <c r="AX72" s="180">
        <v>60193</v>
      </c>
      <c r="AY72" s="180">
        <v>25797</v>
      </c>
      <c r="AZ72" s="180">
        <v>1019721</v>
      </c>
      <c r="BA72" s="180">
        <v>209034</v>
      </c>
      <c r="BB72" s="180">
        <v>-6451</v>
      </c>
      <c r="BC72" s="180">
        <v>54681</v>
      </c>
      <c r="BD72" s="180">
        <v>924382</v>
      </c>
      <c r="BE72" s="180">
        <v>311071</v>
      </c>
      <c r="BF72" s="180">
        <v>3975225</v>
      </c>
      <c r="BG72" s="180"/>
      <c r="BH72" s="180">
        <v>16441</v>
      </c>
      <c r="BI72" s="180">
        <v>35106</v>
      </c>
      <c r="BJ72" s="180">
        <v>1220104</v>
      </c>
      <c r="BK72" s="180">
        <v>157730</v>
      </c>
      <c r="BL72" s="180">
        <v>2501885</v>
      </c>
      <c r="BM72" s="180">
        <v>0</v>
      </c>
      <c r="BN72" s="180">
        <v>1339935</v>
      </c>
      <c r="BO72" s="180">
        <v>666553</v>
      </c>
      <c r="BP72" s="180">
        <v>7224</v>
      </c>
      <c r="BQ72" s="180">
        <v>306365</v>
      </c>
      <c r="BR72" s="180"/>
      <c r="BS72" s="180">
        <v>47898</v>
      </c>
      <c r="BT72" s="180">
        <v>76961</v>
      </c>
      <c r="BU72" s="180"/>
      <c r="BV72" s="180">
        <v>232565</v>
      </c>
      <c r="BW72" s="180"/>
      <c r="BX72" s="180"/>
      <c r="BY72" s="180"/>
      <c r="BZ72" s="180"/>
      <c r="CA72" s="180"/>
      <c r="CB72" s="180"/>
      <c r="CC72" s="180"/>
      <c r="CD72" s="180"/>
      <c r="CE72" s="180"/>
      <c r="CF72" s="180"/>
      <c r="CG72" s="180"/>
      <c r="CH72" s="180"/>
      <c r="CI72" s="180"/>
      <c r="CJ72" s="180"/>
      <c r="CK72" s="180"/>
      <c r="CL72" s="180"/>
      <c r="CM72" s="180"/>
      <c r="CN72" s="180"/>
      <c r="CO72" s="180"/>
      <c r="CP72" s="180"/>
      <c r="CQ72" s="180"/>
      <c r="CR72" s="180"/>
      <c r="CS72" s="180"/>
      <c r="CT72" s="180"/>
      <c r="CU72" s="180"/>
    </row>
    <row r="73" spans="1:99" x14ac:dyDescent="0.3">
      <c r="A73" s="155">
        <v>294</v>
      </c>
      <c r="B73" s="180" t="s">
        <v>1052</v>
      </c>
      <c r="C73" s="180"/>
      <c r="D73" s="180">
        <v>0</v>
      </c>
      <c r="E73" s="180">
        <v>0</v>
      </c>
      <c r="F73" s="180"/>
      <c r="G73" s="180">
        <v>0</v>
      </c>
      <c r="H73" s="180">
        <v>0</v>
      </c>
      <c r="I73" s="180">
        <v>0</v>
      </c>
      <c r="J73" s="180">
        <v>0</v>
      </c>
      <c r="K73" s="180">
        <v>0</v>
      </c>
      <c r="L73" s="180">
        <v>0</v>
      </c>
      <c r="M73" s="180">
        <v>0</v>
      </c>
      <c r="N73" s="180">
        <v>0</v>
      </c>
      <c r="O73" s="180">
        <v>0</v>
      </c>
      <c r="P73" s="180"/>
      <c r="Q73" s="180">
        <v>0</v>
      </c>
      <c r="R73" s="180">
        <v>0</v>
      </c>
      <c r="S73" s="180">
        <v>0</v>
      </c>
      <c r="T73" s="180">
        <v>0</v>
      </c>
      <c r="U73" s="180"/>
      <c r="V73" s="180">
        <v>0</v>
      </c>
      <c r="W73" s="180"/>
      <c r="X73" s="180">
        <v>0</v>
      </c>
      <c r="Y73" s="180">
        <v>0</v>
      </c>
      <c r="Z73" s="180">
        <v>0</v>
      </c>
      <c r="AA73" s="180">
        <v>0</v>
      </c>
      <c r="AB73" s="180"/>
      <c r="AC73" s="180">
        <v>0</v>
      </c>
      <c r="AD73" s="180">
        <v>0</v>
      </c>
      <c r="AE73" s="180">
        <v>0</v>
      </c>
      <c r="AF73" s="180">
        <v>0</v>
      </c>
      <c r="AG73" s="180">
        <v>0</v>
      </c>
      <c r="AH73" s="180"/>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0</v>
      </c>
      <c r="BB73" s="180">
        <v>0</v>
      </c>
      <c r="BC73" s="180">
        <v>0</v>
      </c>
      <c r="BD73" s="180">
        <v>0</v>
      </c>
      <c r="BE73" s="180">
        <v>0</v>
      </c>
      <c r="BF73" s="180">
        <v>0</v>
      </c>
      <c r="BG73" s="180"/>
      <c r="BH73" s="180">
        <v>0</v>
      </c>
      <c r="BI73" s="180">
        <v>0</v>
      </c>
      <c r="BJ73" s="180">
        <v>0</v>
      </c>
      <c r="BK73" s="180">
        <v>0</v>
      </c>
      <c r="BL73" s="180">
        <v>0</v>
      </c>
      <c r="BM73" s="180">
        <v>0</v>
      </c>
      <c r="BN73" s="180">
        <v>0</v>
      </c>
      <c r="BO73" s="180">
        <v>0</v>
      </c>
      <c r="BP73" s="180">
        <v>0</v>
      </c>
      <c r="BQ73" s="180">
        <v>0</v>
      </c>
      <c r="BR73" s="180"/>
      <c r="BS73" s="180">
        <v>0</v>
      </c>
      <c r="BT73" s="180">
        <v>0</v>
      </c>
      <c r="BU73" s="180"/>
      <c r="BV73" s="180">
        <v>0</v>
      </c>
      <c r="BW73" s="180"/>
      <c r="BX73" s="180"/>
      <c r="BY73" s="180"/>
      <c r="BZ73" s="180"/>
      <c r="CA73" s="180"/>
      <c r="CB73" s="180"/>
      <c r="CC73" s="180"/>
      <c r="CD73" s="180"/>
      <c r="CE73" s="180"/>
      <c r="CF73" s="180"/>
      <c r="CG73" s="180"/>
      <c r="CH73" s="180"/>
      <c r="CI73" s="180"/>
      <c r="CJ73" s="180"/>
      <c r="CK73" s="180"/>
      <c r="CL73" s="180"/>
      <c r="CM73" s="180"/>
      <c r="CN73" s="180"/>
      <c r="CO73" s="180"/>
      <c r="CP73" s="180"/>
      <c r="CQ73" s="180"/>
      <c r="CR73" s="180"/>
      <c r="CS73" s="180"/>
      <c r="CT73" s="180"/>
      <c r="CU73" s="180"/>
    </row>
    <row r="74" spans="1:99" x14ac:dyDescent="0.3">
      <c r="A74" s="155">
        <v>327</v>
      </c>
      <c r="B74" s="180" t="s">
        <v>1053</v>
      </c>
      <c r="C74" s="180"/>
      <c r="D74" s="180">
        <v>147075</v>
      </c>
      <c r="E74" s="180">
        <v>47383098</v>
      </c>
      <c r="F74" s="180"/>
      <c r="G74" s="180">
        <v>7275</v>
      </c>
      <c r="H74" s="180">
        <v>170615</v>
      </c>
      <c r="I74" s="180">
        <v>0</v>
      </c>
      <c r="J74" s="180">
        <v>0</v>
      </c>
      <c r="K74" s="180">
        <v>0</v>
      </c>
      <c r="L74" s="180">
        <v>120034</v>
      </c>
      <c r="M74" s="180">
        <v>1291926</v>
      </c>
      <c r="N74" s="180">
        <v>0</v>
      </c>
      <c r="O74" s="180">
        <v>0</v>
      </c>
      <c r="P74" s="180"/>
      <c r="Q74" s="180">
        <v>0</v>
      </c>
      <c r="R74" s="180">
        <v>0</v>
      </c>
      <c r="S74" s="180">
        <v>183357</v>
      </c>
      <c r="T74" s="180">
        <v>0</v>
      </c>
      <c r="U74" s="180"/>
      <c r="V74" s="180">
        <v>227497</v>
      </c>
      <c r="W74" s="180"/>
      <c r="X74" s="180">
        <v>574792</v>
      </c>
      <c r="Y74" s="180">
        <v>0</v>
      </c>
      <c r="Z74" s="180">
        <v>1955212</v>
      </c>
      <c r="AA74" s="180">
        <v>0</v>
      </c>
      <c r="AB74" s="180"/>
      <c r="AC74" s="180">
        <v>43900</v>
      </c>
      <c r="AD74" s="180">
        <v>73285</v>
      </c>
      <c r="AE74" s="180">
        <v>51151</v>
      </c>
      <c r="AF74" s="180">
        <v>3500</v>
      </c>
      <c r="AG74" s="180">
        <v>10300</v>
      </c>
      <c r="AH74" s="180"/>
      <c r="AI74" s="180">
        <v>0</v>
      </c>
      <c r="AJ74" s="180">
        <v>0</v>
      </c>
      <c r="AK74" s="180">
        <v>0</v>
      </c>
      <c r="AL74" s="180">
        <v>1699</v>
      </c>
      <c r="AM74" s="180">
        <v>18750</v>
      </c>
      <c r="AN74" s="180">
        <v>25256</v>
      </c>
      <c r="AO74" s="180">
        <v>2278119</v>
      </c>
      <c r="AP74" s="180">
        <v>0</v>
      </c>
      <c r="AQ74" s="180">
        <v>0</v>
      </c>
      <c r="AR74" s="180">
        <v>0</v>
      </c>
      <c r="AS74" s="180">
        <v>2026173</v>
      </c>
      <c r="AT74" s="180">
        <v>31576</v>
      </c>
      <c r="AU74" s="180">
        <v>8436</v>
      </c>
      <c r="AV74" s="180">
        <v>10500</v>
      </c>
      <c r="AW74" s="180">
        <v>325346</v>
      </c>
      <c r="AX74" s="180">
        <v>0</v>
      </c>
      <c r="AY74" s="180">
        <v>0</v>
      </c>
      <c r="AZ74" s="180">
        <v>182438</v>
      </c>
      <c r="BA74" s="180">
        <v>7224</v>
      </c>
      <c r="BB74" s="180">
        <v>0</v>
      </c>
      <c r="BC74" s="180">
        <v>50</v>
      </c>
      <c r="BD74" s="180">
        <v>114950</v>
      </c>
      <c r="BE74" s="180">
        <v>55000</v>
      </c>
      <c r="BF74" s="180">
        <v>243001</v>
      </c>
      <c r="BG74" s="180"/>
      <c r="BH74" s="180">
        <v>0</v>
      </c>
      <c r="BI74" s="180">
        <v>55734</v>
      </c>
      <c r="BJ74" s="180">
        <v>10000</v>
      </c>
      <c r="BK74" s="180">
        <v>31794</v>
      </c>
      <c r="BL74" s="180">
        <v>3712759</v>
      </c>
      <c r="BM74" s="180">
        <v>0</v>
      </c>
      <c r="BN74" s="180">
        <v>2827985</v>
      </c>
      <c r="BO74" s="180">
        <v>218471</v>
      </c>
      <c r="BP74" s="180">
        <v>0</v>
      </c>
      <c r="BQ74" s="180">
        <v>0</v>
      </c>
      <c r="BR74" s="180"/>
      <c r="BS74" s="180">
        <v>38920</v>
      </c>
      <c r="BT74" s="180">
        <v>0</v>
      </c>
      <c r="BU74" s="180"/>
      <c r="BV74" s="180">
        <v>48845</v>
      </c>
      <c r="BW74" s="180"/>
      <c r="BX74" s="180"/>
      <c r="BY74" s="180"/>
      <c r="BZ74" s="180"/>
      <c r="CA74" s="180"/>
      <c r="CB74" s="180"/>
      <c r="CC74" s="180"/>
      <c r="CD74" s="180"/>
      <c r="CE74" s="180"/>
      <c r="CF74" s="180"/>
      <c r="CG74" s="180"/>
      <c r="CH74" s="180"/>
      <c r="CI74" s="180"/>
      <c r="CJ74" s="180"/>
      <c r="CK74" s="180"/>
      <c r="CL74" s="180"/>
      <c r="CM74" s="180"/>
      <c r="CN74" s="180"/>
      <c r="CO74" s="180"/>
      <c r="CP74" s="180"/>
      <c r="CQ74" s="180"/>
      <c r="CR74" s="180"/>
      <c r="CS74" s="180"/>
      <c r="CT74" s="180"/>
      <c r="CU74" s="180"/>
    </row>
    <row r="75" spans="1:99" x14ac:dyDescent="0.3">
      <c r="A75" s="155">
        <v>328</v>
      </c>
      <c r="B75" s="180" t="s">
        <v>307</v>
      </c>
      <c r="C75" s="180"/>
      <c r="D75" s="180">
        <v>2941418</v>
      </c>
      <c r="E75" s="180">
        <v>694151747</v>
      </c>
      <c r="F75" s="180"/>
      <c r="G75" s="180">
        <v>461259</v>
      </c>
      <c r="H75" s="180">
        <v>0</v>
      </c>
      <c r="I75" s="180">
        <v>0</v>
      </c>
      <c r="J75" s="180">
        <v>0</v>
      </c>
      <c r="K75" s="180">
        <v>0</v>
      </c>
      <c r="L75" s="180">
        <v>8294086</v>
      </c>
      <c r="M75" s="180">
        <v>1434243</v>
      </c>
      <c r="N75" s="180">
        <v>133712</v>
      </c>
      <c r="O75" s="180">
        <v>400172</v>
      </c>
      <c r="P75" s="180"/>
      <c r="Q75" s="180">
        <v>0</v>
      </c>
      <c r="R75" s="180">
        <v>0</v>
      </c>
      <c r="S75" s="180">
        <v>220070</v>
      </c>
      <c r="T75" s="180">
        <v>0</v>
      </c>
      <c r="U75" s="180"/>
      <c r="V75" s="180">
        <v>0</v>
      </c>
      <c r="W75" s="180"/>
      <c r="X75" s="180">
        <v>0</v>
      </c>
      <c r="Y75" s="180">
        <v>0</v>
      </c>
      <c r="Z75" s="180">
        <v>172208</v>
      </c>
      <c r="AA75" s="180">
        <v>0</v>
      </c>
      <c r="AB75" s="180"/>
      <c r="AC75" s="180">
        <v>3598879</v>
      </c>
      <c r="AD75" s="180">
        <v>0</v>
      </c>
      <c r="AE75" s="180">
        <v>0</v>
      </c>
      <c r="AF75" s="180">
        <v>0</v>
      </c>
      <c r="AG75" s="180">
        <v>0</v>
      </c>
      <c r="AH75" s="180"/>
      <c r="AI75" s="180">
        <v>0</v>
      </c>
      <c r="AJ75" s="180">
        <v>0</v>
      </c>
      <c r="AK75" s="180">
        <v>0</v>
      </c>
      <c r="AL75" s="180">
        <v>0</v>
      </c>
      <c r="AM75" s="180">
        <v>2656550</v>
      </c>
      <c r="AN75" s="180">
        <v>121146</v>
      </c>
      <c r="AO75" s="180">
        <v>21456674</v>
      </c>
      <c r="AP75" s="180">
        <v>256446</v>
      </c>
      <c r="AQ75" s="180">
        <v>0</v>
      </c>
      <c r="AR75" s="180">
        <v>0</v>
      </c>
      <c r="AS75" s="180">
        <v>16564572</v>
      </c>
      <c r="AT75" s="180">
        <v>954574</v>
      </c>
      <c r="AU75" s="180">
        <v>0</v>
      </c>
      <c r="AV75" s="180">
        <v>0</v>
      </c>
      <c r="AW75" s="180">
        <v>38012</v>
      </c>
      <c r="AX75" s="180">
        <v>0</v>
      </c>
      <c r="AY75" s="180">
        <v>0</v>
      </c>
      <c r="AZ75" s="180">
        <v>90746</v>
      </c>
      <c r="BA75" s="180">
        <v>0</v>
      </c>
      <c r="BB75" s="180">
        <v>0</v>
      </c>
      <c r="BC75" s="180">
        <v>0</v>
      </c>
      <c r="BD75" s="180">
        <v>183071</v>
      </c>
      <c r="BE75" s="180">
        <v>0</v>
      </c>
      <c r="BF75" s="180">
        <v>56130971</v>
      </c>
      <c r="BG75" s="180"/>
      <c r="BH75" s="180">
        <v>0</v>
      </c>
      <c r="BI75" s="180">
        <v>0</v>
      </c>
      <c r="BJ75" s="180">
        <v>6476257</v>
      </c>
      <c r="BK75" s="180">
        <v>905940</v>
      </c>
      <c r="BL75" s="180">
        <v>5055903</v>
      </c>
      <c r="BM75" s="180">
        <v>0</v>
      </c>
      <c r="BN75" s="180">
        <v>1790767</v>
      </c>
      <c r="BO75" s="180">
        <v>5089020</v>
      </c>
      <c r="BP75" s="180">
        <v>0</v>
      </c>
      <c r="BQ75" s="180">
        <v>0</v>
      </c>
      <c r="BR75" s="180"/>
      <c r="BS75" s="180">
        <v>97929</v>
      </c>
      <c r="BT75" s="180">
        <v>0</v>
      </c>
      <c r="BU75" s="180"/>
      <c r="BV75" s="180">
        <v>391278</v>
      </c>
      <c r="BW75" s="180"/>
      <c r="BX75" s="180"/>
      <c r="BY75" s="180"/>
      <c r="BZ75" s="180"/>
      <c r="CA75" s="180"/>
      <c r="CB75" s="180"/>
      <c r="CC75" s="180"/>
      <c r="CD75" s="180"/>
      <c r="CE75" s="180"/>
      <c r="CF75" s="180"/>
      <c r="CG75" s="180"/>
      <c r="CH75" s="180"/>
      <c r="CI75" s="180"/>
      <c r="CJ75" s="180"/>
      <c r="CK75" s="180"/>
      <c r="CL75" s="180"/>
      <c r="CM75" s="180"/>
      <c r="CN75" s="180"/>
      <c r="CO75" s="180"/>
      <c r="CP75" s="180"/>
      <c r="CQ75" s="180"/>
      <c r="CR75" s="180"/>
      <c r="CS75" s="180"/>
      <c r="CT75" s="180"/>
      <c r="CU75" s="180"/>
    </row>
    <row r="76" spans="1:99" x14ac:dyDescent="0.3">
      <c r="A76" s="155">
        <v>331</v>
      </c>
      <c r="B76" s="180" t="s">
        <v>238</v>
      </c>
      <c r="C76" s="180"/>
      <c r="D76" s="180">
        <v>269480</v>
      </c>
      <c r="E76" s="180">
        <v>35562225</v>
      </c>
      <c r="F76" s="180"/>
      <c r="G76" s="180">
        <v>171786</v>
      </c>
      <c r="H76" s="180">
        <v>0</v>
      </c>
      <c r="I76" s="180">
        <v>0</v>
      </c>
      <c r="J76" s="180">
        <v>0</v>
      </c>
      <c r="K76" s="180">
        <v>0</v>
      </c>
      <c r="L76" s="180">
        <v>161259</v>
      </c>
      <c r="M76" s="180">
        <v>1382064</v>
      </c>
      <c r="N76" s="180">
        <v>0</v>
      </c>
      <c r="O76" s="180">
        <v>4570</v>
      </c>
      <c r="P76" s="180"/>
      <c r="Q76" s="180">
        <v>0</v>
      </c>
      <c r="R76" s="180">
        <v>0</v>
      </c>
      <c r="S76" s="180">
        <v>235000</v>
      </c>
      <c r="T76" s="180">
        <v>0</v>
      </c>
      <c r="U76" s="180"/>
      <c r="V76" s="180">
        <v>90002</v>
      </c>
      <c r="W76" s="180"/>
      <c r="X76" s="180">
        <v>0</v>
      </c>
      <c r="Y76" s="180">
        <v>0</v>
      </c>
      <c r="Z76" s="180">
        <v>1411104</v>
      </c>
      <c r="AA76" s="180">
        <v>0</v>
      </c>
      <c r="AB76" s="180"/>
      <c r="AC76" s="180">
        <v>48971</v>
      </c>
      <c r="AD76" s="180">
        <v>1441031</v>
      </c>
      <c r="AE76" s="180">
        <v>87526</v>
      </c>
      <c r="AF76" s="180">
        <v>50000</v>
      </c>
      <c r="AG76" s="180">
        <v>27000</v>
      </c>
      <c r="AH76" s="180"/>
      <c r="AI76" s="180">
        <v>0</v>
      </c>
      <c r="AJ76" s="180">
        <v>0</v>
      </c>
      <c r="AK76" s="180">
        <v>0</v>
      </c>
      <c r="AL76" s="180">
        <v>51618</v>
      </c>
      <c r="AM76" s="180">
        <v>127660</v>
      </c>
      <c r="AN76" s="180">
        <v>0</v>
      </c>
      <c r="AO76" s="180">
        <v>3243799</v>
      </c>
      <c r="AP76" s="180">
        <v>150601</v>
      </c>
      <c r="AQ76" s="180">
        <v>0</v>
      </c>
      <c r="AR76" s="180">
        <v>0</v>
      </c>
      <c r="AS76" s="180">
        <v>2416975</v>
      </c>
      <c r="AT76" s="180">
        <v>18058</v>
      </c>
      <c r="AU76" s="180">
        <v>82701</v>
      </c>
      <c r="AV76" s="180">
        <v>43000</v>
      </c>
      <c r="AW76" s="180">
        <v>42962</v>
      </c>
      <c r="AX76" s="180">
        <v>0</v>
      </c>
      <c r="AY76" s="180">
        <v>0</v>
      </c>
      <c r="AZ76" s="180">
        <v>111583</v>
      </c>
      <c r="BA76" s="180">
        <v>60841</v>
      </c>
      <c r="BB76" s="180">
        <v>0</v>
      </c>
      <c r="BC76" s="180">
        <v>0</v>
      </c>
      <c r="BD76" s="180">
        <v>39588</v>
      </c>
      <c r="BE76" s="180">
        <v>107771</v>
      </c>
      <c r="BF76" s="180">
        <v>3743395</v>
      </c>
      <c r="BG76" s="180"/>
      <c r="BH76" s="180">
        <v>0</v>
      </c>
      <c r="BI76" s="180">
        <v>0</v>
      </c>
      <c r="BJ76" s="180">
        <v>562383</v>
      </c>
      <c r="BK76" s="180">
        <v>123789</v>
      </c>
      <c r="BL76" s="180">
        <v>371731</v>
      </c>
      <c r="BM76" s="180">
        <v>0</v>
      </c>
      <c r="BN76" s="180">
        <v>103401</v>
      </c>
      <c r="BO76" s="180">
        <v>34270</v>
      </c>
      <c r="BP76" s="180">
        <v>0</v>
      </c>
      <c r="BQ76" s="180">
        <v>0</v>
      </c>
      <c r="BR76" s="180"/>
      <c r="BS76" s="180">
        <v>515679</v>
      </c>
      <c r="BT76" s="180">
        <v>21872</v>
      </c>
      <c r="BU76" s="180"/>
      <c r="BV76" s="180">
        <v>35691</v>
      </c>
      <c r="BW76" s="180"/>
      <c r="BX76" s="180"/>
      <c r="BY76" s="180"/>
      <c r="BZ76" s="180"/>
      <c r="CA76" s="180"/>
      <c r="CB76" s="180"/>
      <c r="CC76" s="180"/>
      <c r="CD76" s="180"/>
      <c r="CE76" s="180"/>
      <c r="CF76" s="180"/>
      <c r="CG76" s="180"/>
      <c r="CH76" s="180"/>
      <c r="CI76" s="180"/>
      <c r="CJ76" s="180"/>
      <c r="CK76" s="180"/>
      <c r="CL76" s="180"/>
      <c r="CM76" s="180"/>
      <c r="CN76" s="180"/>
      <c r="CO76" s="180"/>
      <c r="CP76" s="180"/>
      <c r="CQ76" s="180"/>
      <c r="CR76" s="180"/>
      <c r="CS76" s="180"/>
      <c r="CT76" s="180"/>
      <c r="CU76" s="180"/>
    </row>
    <row r="77" spans="1:99" x14ac:dyDescent="0.3">
      <c r="A77" s="155">
        <v>332</v>
      </c>
      <c r="B77" s="180" t="s">
        <v>239</v>
      </c>
      <c r="C77" s="180"/>
      <c r="D77" s="180">
        <v>1959953</v>
      </c>
      <c r="E77" s="180">
        <v>149386560</v>
      </c>
      <c r="F77" s="180"/>
      <c r="G77" s="180">
        <v>398965</v>
      </c>
      <c r="H77" s="180">
        <v>0</v>
      </c>
      <c r="I77" s="180">
        <v>0</v>
      </c>
      <c r="J77" s="180">
        <v>0</v>
      </c>
      <c r="K77" s="180">
        <v>0</v>
      </c>
      <c r="L77" s="180">
        <v>6100278</v>
      </c>
      <c r="M77" s="180">
        <v>248097</v>
      </c>
      <c r="N77" s="180">
        <v>0</v>
      </c>
      <c r="O77" s="180">
        <v>407572</v>
      </c>
      <c r="P77" s="180"/>
      <c r="Q77" s="180">
        <v>0</v>
      </c>
      <c r="R77" s="180">
        <v>0</v>
      </c>
      <c r="S77" s="180">
        <v>41192</v>
      </c>
      <c r="T77" s="180">
        <v>0</v>
      </c>
      <c r="U77" s="180"/>
      <c r="V77" s="180">
        <v>114856</v>
      </c>
      <c r="W77" s="180"/>
      <c r="X77" s="180">
        <v>294526</v>
      </c>
      <c r="Y77" s="180">
        <v>0</v>
      </c>
      <c r="Z77" s="180">
        <v>4332997</v>
      </c>
      <c r="AA77" s="180">
        <v>0</v>
      </c>
      <c r="AB77" s="180"/>
      <c r="AC77" s="180">
        <v>427411</v>
      </c>
      <c r="AD77" s="180">
        <v>0</v>
      </c>
      <c r="AE77" s="180">
        <v>23442</v>
      </c>
      <c r="AF77" s="180">
        <v>239739</v>
      </c>
      <c r="AG77" s="180">
        <v>0</v>
      </c>
      <c r="AH77" s="180"/>
      <c r="AI77" s="180">
        <v>0</v>
      </c>
      <c r="AJ77" s="180">
        <v>0</v>
      </c>
      <c r="AK77" s="180">
        <v>0</v>
      </c>
      <c r="AL77" s="180">
        <v>122385</v>
      </c>
      <c r="AM77" s="180">
        <v>44301</v>
      </c>
      <c r="AN77" s="180">
        <v>181941</v>
      </c>
      <c r="AO77" s="180">
        <v>15735306</v>
      </c>
      <c r="AP77" s="180">
        <v>328358</v>
      </c>
      <c r="AQ77" s="180">
        <v>0</v>
      </c>
      <c r="AR77" s="180">
        <v>0</v>
      </c>
      <c r="AS77" s="180">
        <v>14509394</v>
      </c>
      <c r="AT77" s="180">
        <v>1139929</v>
      </c>
      <c r="AU77" s="180">
        <v>118793</v>
      </c>
      <c r="AV77" s="180">
        <v>111404</v>
      </c>
      <c r="AW77" s="180">
        <v>1524306</v>
      </c>
      <c r="AX77" s="180">
        <v>0</v>
      </c>
      <c r="AY77" s="180">
        <v>0</v>
      </c>
      <c r="AZ77" s="180">
        <v>807775</v>
      </c>
      <c r="BA77" s="180">
        <v>19863</v>
      </c>
      <c r="BB77" s="180">
        <v>0</v>
      </c>
      <c r="BC77" s="180">
        <v>34850</v>
      </c>
      <c r="BD77" s="180">
        <v>540624</v>
      </c>
      <c r="BE77" s="180">
        <v>193575</v>
      </c>
      <c r="BF77" s="180">
        <v>5102945</v>
      </c>
      <c r="BG77" s="180"/>
      <c r="BH77" s="180">
        <v>0</v>
      </c>
      <c r="BI77" s="180">
        <v>0</v>
      </c>
      <c r="BJ77" s="180">
        <v>2528781</v>
      </c>
      <c r="BK77" s="180">
        <v>382591</v>
      </c>
      <c r="BL77" s="180">
        <v>2337138</v>
      </c>
      <c r="BM77" s="180">
        <v>0</v>
      </c>
      <c r="BN77" s="180">
        <v>1756043</v>
      </c>
      <c r="BO77" s="180">
        <v>2116812</v>
      </c>
      <c r="BP77" s="180">
        <v>0</v>
      </c>
      <c r="BQ77" s="180">
        <v>0</v>
      </c>
      <c r="BR77" s="180"/>
      <c r="BS77" s="180">
        <v>284645</v>
      </c>
      <c r="BT77" s="180">
        <v>0</v>
      </c>
      <c r="BU77" s="180"/>
      <c r="BV77" s="180">
        <v>594241</v>
      </c>
      <c r="BW77" s="180"/>
      <c r="BX77" s="180"/>
      <c r="BY77" s="180"/>
      <c r="BZ77" s="180"/>
      <c r="CA77" s="180"/>
      <c r="CB77" s="180"/>
      <c r="CC77" s="180"/>
      <c r="CD77" s="180"/>
      <c r="CE77" s="180"/>
      <c r="CF77" s="180"/>
      <c r="CG77" s="180"/>
      <c r="CH77" s="180"/>
      <c r="CI77" s="180"/>
      <c r="CJ77" s="180"/>
      <c r="CK77" s="180"/>
      <c r="CL77" s="180"/>
      <c r="CM77" s="180"/>
      <c r="CN77" s="180"/>
      <c r="CO77" s="180"/>
      <c r="CP77" s="180"/>
      <c r="CQ77" s="180"/>
      <c r="CR77" s="180"/>
      <c r="CS77" s="180"/>
      <c r="CT77" s="180"/>
      <c r="CU77" s="180"/>
    </row>
    <row r="78" spans="1:99" x14ac:dyDescent="0.3">
      <c r="A78" s="155">
        <v>333</v>
      </c>
      <c r="B78" s="180" t="s">
        <v>176</v>
      </c>
      <c r="C78" s="180"/>
      <c r="D78" s="180">
        <v>8046832</v>
      </c>
      <c r="E78" s="180">
        <v>568519071</v>
      </c>
      <c r="F78" s="180"/>
      <c r="G78" s="180">
        <v>5451457</v>
      </c>
      <c r="H78" s="180">
        <v>782223</v>
      </c>
      <c r="I78" s="180">
        <v>71858</v>
      </c>
      <c r="J78" s="180">
        <v>1408379</v>
      </c>
      <c r="K78" s="180">
        <v>7607748</v>
      </c>
      <c r="L78" s="180">
        <v>2132587</v>
      </c>
      <c r="M78" s="180">
        <v>12714532</v>
      </c>
      <c r="N78" s="180">
        <v>764433</v>
      </c>
      <c r="O78" s="180">
        <v>972806</v>
      </c>
      <c r="P78" s="180"/>
      <c r="Q78" s="180">
        <v>577861</v>
      </c>
      <c r="R78" s="180">
        <v>1049992</v>
      </c>
      <c r="S78" s="180">
        <v>1091560</v>
      </c>
      <c r="T78" s="180">
        <v>4371954</v>
      </c>
      <c r="U78" s="180"/>
      <c r="V78" s="180">
        <v>1098391</v>
      </c>
      <c r="W78" s="180"/>
      <c r="X78" s="180">
        <v>6522436</v>
      </c>
      <c r="Y78" s="180">
        <v>1645584</v>
      </c>
      <c r="Z78" s="180">
        <v>36891615</v>
      </c>
      <c r="AA78" s="180">
        <v>14973036</v>
      </c>
      <c r="AB78" s="180"/>
      <c r="AC78" s="180">
        <v>405944</v>
      </c>
      <c r="AD78" s="180">
        <v>987141</v>
      </c>
      <c r="AE78" s="180">
        <v>2281557</v>
      </c>
      <c r="AF78" s="180">
        <v>407702</v>
      </c>
      <c r="AG78" s="180">
        <v>452495</v>
      </c>
      <c r="AH78" s="180"/>
      <c r="AI78" s="180">
        <v>540222</v>
      </c>
      <c r="AJ78" s="180">
        <v>3613167</v>
      </c>
      <c r="AK78" s="180">
        <v>621802</v>
      </c>
      <c r="AL78" s="180">
        <v>1026023</v>
      </c>
      <c r="AM78" s="180">
        <v>2271522</v>
      </c>
      <c r="AN78" s="180">
        <v>634416</v>
      </c>
      <c r="AO78" s="180">
        <v>26268330</v>
      </c>
      <c r="AP78" s="180">
        <v>1264208</v>
      </c>
      <c r="AQ78" s="180">
        <v>623757</v>
      </c>
      <c r="AR78" s="180">
        <v>599029</v>
      </c>
      <c r="AS78" s="180">
        <v>21864855</v>
      </c>
      <c r="AT78" s="180">
        <v>398514</v>
      </c>
      <c r="AU78" s="180">
        <v>6665094</v>
      </c>
      <c r="AV78" s="180">
        <v>526159</v>
      </c>
      <c r="AW78" s="180">
        <v>403912</v>
      </c>
      <c r="AX78" s="180">
        <v>244532</v>
      </c>
      <c r="AY78" s="180">
        <v>438772</v>
      </c>
      <c r="AZ78" s="180">
        <v>3740156</v>
      </c>
      <c r="BA78" s="180">
        <v>1228338</v>
      </c>
      <c r="BB78" s="180">
        <v>189303</v>
      </c>
      <c r="BC78" s="180">
        <v>1361985</v>
      </c>
      <c r="BD78" s="180">
        <v>7337292</v>
      </c>
      <c r="BE78" s="180">
        <v>1195448</v>
      </c>
      <c r="BF78" s="180">
        <v>11173641</v>
      </c>
      <c r="BG78" s="180"/>
      <c r="BH78" s="180">
        <v>272714</v>
      </c>
      <c r="BI78" s="180">
        <v>457244</v>
      </c>
      <c r="BJ78" s="180">
        <v>13758758</v>
      </c>
      <c r="BK78" s="180">
        <v>1503830</v>
      </c>
      <c r="BL78" s="180">
        <v>14530421</v>
      </c>
      <c r="BM78" s="180">
        <v>7898057</v>
      </c>
      <c r="BN78" s="180">
        <v>5163389</v>
      </c>
      <c r="BO78" s="180">
        <v>2487692</v>
      </c>
      <c r="BP78" s="180">
        <v>43431</v>
      </c>
      <c r="BQ78" s="180">
        <v>4710415</v>
      </c>
      <c r="BR78" s="180"/>
      <c r="BS78" s="180">
        <v>2723215</v>
      </c>
      <c r="BT78" s="180">
        <v>1107035</v>
      </c>
      <c r="BU78" s="180"/>
      <c r="BV78" s="180">
        <v>3549248</v>
      </c>
      <c r="BW78" s="180"/>
      <c r="BX78" s="180"/>
      <c r="BY78" s="180"/>
      <c r="BZ78" s="180"/>
      <c r="CA78" s="180"/>
      <c r="CB78" s="180"/>
      <c r="CC78" s="180"/>
      <c r="CD78" s="180"/>
      <c r="CE78" s="180"/>
      <c r="CF78" s="180"/>
      <c r="CG78" s="180"/>
      <c r="CH78" s="180"/>
      <c r="CI78" s="180"/>
      <c r="CJ78" s="180"/>
      <c r="CK78" s="180"/>
      <c r="CL78" s="180"/>
      <c r="CM78" s="180"/>
      <c r="CN78" s="180"/>
      <c r="CO78" s="180"/>
      <c r="CP78" s="180"/>
      <c r="CQ78" s="180"/>
      <c r="CR78" s="180"/>
      <c r="CS78" s="180"/>
      <c r="CT78" s="180"/>
      <c r="CU78" s="180"/>
    </row>
    <row r="79" spans="1:99" x14ac:dyDescent="0.3">
      <c r="A79" s="155">
        <v>334</v>
      </c>
      <c r="B79" s="180" t="s">
        <v>261</v>
      </c>
      <c r="C79" s="180"/>
      <c r="D79" s="180">
        <v>10904031</v>
      </c>
      <c r="E79" s="180">
        <v>1753471857</v>
      </c>
      <c r="F79" s="180"/>
      <c r="G79" s="180">
        <v>18508326</v>
      </c>
      <c r="H79" s="180">
        <v>5150594</v>
      </c>
      <c r="I79" s="180">
        <v>15918</v>
      </c>
      <c r="J79" s="180">
        <v>380716</v>
      </c>
      <c r="K79" s="180">
        <v>5485997</v>
      </c>
      <c r="L79" s="180">
        <v>7159329</v>
      </c>
      <c r="M79" s="180">
        <v>77770301</v>
      </c>
      <c r="N79" s="180">
        <v>141981</v>
      </c>
      <c r="O79" s="180">
        <v>1187649</v>
      </c>
      <c r="P79" s="180"/>
      <c r="Q79" s="180">
        <v>1068377</v>
      </c>
      <c r="R79" s="180">
        <v>1537642</v>
      </c>
      <c r="S79" s="180">
        <v>5739466</v>
      </c>
      <c r="T79" s="180">
        <v>36350419</v>
      </c>
      <c r="U79" s="180"/>
      <c r="V79" s="180">
        <v>567037</v>
      </c>
      <c r="W79" s="180"/>
      <c r="X79" s="180">
        <v>37309972</v>
      </c>
      <c r="Y79" s="180">
        <v>2906023</v>
      </c>
      <c r="Z79" s="180">
        <v>221463940</v>
      </c>
      <c r="AA79" s="180">
        <v>39282042</v>
      </c>
      <c r="AB79" s="180"/>
      <c r="AC79" s="180">
        <v>1344846</v>
      </c>
      <c r="AD79" s="180">
        <v>3816373</v>
      </c>
      <c r="AE79" s="180">
        <v>2453465</v>
      </c>
      <c r="AF79" s="180">
        <v>902899</v>
      </c>
      <c r="AG79" s="180">
        <v>1854153</v>
      </c>
      <c r="AH79" s="180"/>
      <c r="AI79" s="180">
        <v>128854</v>
      </c>
      <c r="AJ79" s="180">
        <v>9349628</v>
      </c>
      <c r="AK79" s="180">
        <v>128131</v>
      </c>
      <c r="AL79" s="180">
        <v>2063100</v>
      </c>
      <c r="AM79" s="180">
        <v>10873216</v>
      </c>
      <c r="AN79" s="180">
        <v>941957</v>
      </c>
      <c r="AO79" s="180">
        <v>95051958</v>
      </c>
      <c r="AP79" s="180">
        <v>3055103</v>
      </c>
      <c r="AQ79" s="180">
        <v>406781</v>
      </c>
      <c r="AR79" s="180">
        <v>476209</v>
      </c>
      <c r="AS79" s="180">
        <v>88540141</v>
      </c>
      <c r="AT79" s="180">
        <v>763334</v>
      </c>
      <c r="AU79" s="180">
        <v>5367236</v>
      </c>
      <c r="AV79" s="180">
        <v>6467838</v>
      </c>
      <c r="AW79" s="180">
        <v>561470</v>
      </c>
      <c r="AX79" s="180">
        <v>1752788</v>
      </c>
      <c r="AY79" s="180">
        <v>325392</v>
      </c>
      <c r="AZ79" s="180">
        <v>17412838</v>
      </c>
      <c r="BA79" s="180">
        <v>4817779</v>
      </c>
      <c r="BB79" s="180">
        <v>197781</v>
      </c>
      <c r="BC79" s="180">
        <v>345205</v>
      </c>
      <c r="BD79" s="180">
        <v>13340308</v>
      </c>
      <c r="BE79" s="180">
        <v>1519903</v>
      </c>
      <c r="BF79" s="180">
        <v>78213391</v>
      </c>
      <c r="BG79" s="180"/>
      <c r="BH79" s="180">
        <v>408977</v>
      </c>
      <c r="BI79" s="180">
        <v>333619</v>
      </c>
      <c r="BJ79" s="180">
        <v>81812490</v>
      </c>
      <c r="BK79" s="180">
        <v>2411888</v>
      </c>
      <c r="BL79" s="180">
        <v>55962773</v>
      </c>
      <c r="BM79" s="180">
        <v>0</v>
      </c>
      <c r="BN79" s="180">
        <v>19660504</v>
      </c>
      <c r="BO79" s="180">
        <v>2114836</v>
      </c>
      <c r="BP79" s="180">
        <v>24000</v>
      </c>
      <c r="BQ79" s="180">
        <v>9007212</v>
      </c>
      <c r="BR79" s="180"/>
      <c r="BS79" s="180">
        <v>5991089</v>
      </c>
      <c r="BT79" s="180">
        <v>2940057</v>
      </c>
      <c r="BU79" s="180"/>
      <c r="BV79" s="180">
        <v>5612399</v>
      </c>
      <c r="BW79" s="180"/>
      <c r="BX79" s="180"/>
      <c r="BY79" s="180"/>
      <c r="BZ79" s="180"/>
      <c r="CA79" s="180"/>
      <c r="CB79" s="180"/>
      <c r="CC79" s="180"/>
      <c r="CD79" s="180"/>
      <c r="CE79" s="180"/>
      <c r="CF79" s="180"/>
      <c r="CG79" s="180"/>
      <c r="CH79" s="180"/>
      <c r="CI79" s="180"/>
      <c r="CJ79" s="180"/>
      <c r="CK79" s="180"/>
      <c r="CL79" s="180"/>
      <c r="CM79" s="180"/>
      <c r="CN79" s="180"/>
      <c r="CO79" s="180"/>
      <c r="CP79" s="180"/>
      <c r="CQ79" s="180"/>
      <c r="CR79" s="180"/>
      <c r="CS79" s="180"/>
      <c r="CT79" s="180"/>
      <c r="CU79" s="180"/>
    </row>
    <row r="80" spans="1:99" x14ac:dyDescent="0.3">
      <c r="A80" s="155">
        <v>335</v>
      </c>
      <c r="B80" s="180" t="s">
        <v>109</v>
      </c>
      <c r="C80" s="180"/>
      <c r="D80" s="180">
        <v>0</v>
      </c>
      <c r="E80" s="180">
        <v>0</v>
      </c>
      <c r="F80" s="180"/>
      <c r="G80" s="180">
        <v>0</v>
      </c>
      <c r="H80" s="180">
        <v>0</v>
      </c>
      <c r="I80" s="180">
        <v>0</v>
      </c>
      <c r="J80" s="180">
        <v>0</v>
      </c>
      <c r="K80" s="180">
        <v>0</v>
      </c>
      <c r="L80" s="180">
        <v>0</v>
      </c>
      <c r="M80" s="180">
        <v>54016</v>
      </c>
      <c r="N80" s="180">
        <v>0</v>
      </c>
      <c r="O80" s="180">
        <v>0</v>
      </c>
      <c r="P80" s="180"/>
      <c r="Q80" s="180">
        <v>0</v>
      </c>
      <c r="R80" s="180">
        <v>0</v>
      </c>
      <c r="S80" s="180">
        <v>3240</v>
      </c>
      <c r="T80" s="180">
        <v>0</v>
      </c>
      <c r="U80" s="180"/>
      <c r="V80" s="180">
        <v>0</v>
      </c>
      <c r="W80" s="180"/>
      <c r="X80" s="180">
        <v>0</v>
      </c>
      <c r="Y80" s="180">
        <v>0</v>
      </c>
      <c r="Z80" s="180">
        <v>0</v>
      </c>
      <c r="AA80" s="180">
        <v>0</v>
      </c>
      <c r="AB80" s="180"/>
      <c r="AC80" s="180">
        <v>0</v>
      </c>
      <c r="AD80" s="180">
        <v>0</v>
      </c>
      <c r="AE80" s="180">
        <v>0</v>
      </c>
      <c r="AF80" s="180">
        <v>0</v>
      </c>
      <c r="AG80" s="180">
        <v>0</v>
      </c>
      <c r="AH80" s="180"/>
      <c r="AI80" s="180">
        <v>0</v>
      </c>
      <c r="AJ80" s="180">
        <v>0</v>
      </c>
      <c r="AK80" s="180">
        <v>0</v>
      </c>
      <c r="AL80" s="180">
        <v>0</v>
      </c>
      <c r="AM80" s="180">
        <v>0</v>
      </c>
      <c r="AN80" s="180">
        <v>0</v>
      </c>
      <c r="AO80" s="180">
        <v>0</v>
      </c>
      <c r="AP80" s="180">
        <v>0</v>
      </c>
      <c r="AQ80" s="180">
        <v>0</v>
      </c>
      <c r="AR80" s="180">
        <v>0</v>
      </c>
      <c r="AS80" s="180">
        <v>0</v>
      </c>
      <c r="AT80" s="180">
        <v>0</v>
      </c>
      <c r="AU80" s="180">
        <v>0</v>
      </c>
      <c r="AV80" s="180">
        <v>0</v>
      </c>
      <c r="AW80" s="180">
        <v>0</v>
      </c>
      <c r="AX80" s="180">
        <v>33750</v>
      </c>
      <c r="AY80" s="180">
        <v>0</v>
      </c>
      <c r="AZ80" s="180">
        <v>0</v>
      </c>
      <c r="BA80" s="180">
        <v>0</v>
      </c>
      <c r="BB80" s="180">
        <v>0</v>
      </c>
      <c r="BC80" s="180">
        <v>0</v>
      </c>
      <c r="BD80" s="180">
        <v>0</v>
      </c>
      <c r="BE80" s="180">
        <v>0</v>
      </c>
      <c r="BF80" s="180">
        <v>0</v>
      </c>
      <c r="BG80" s="180"/>
      <c r="BH80" s="180">
        <v>0</v>
      </c>
      <c r="BI80" s="180">
        <v>0</v>
      </c>
      <c r="BJ80" s="180">
        <v>0</v>
      </c>
      <c r="BK80" s="180">
        <v>0</v>
      </c>
      <c r="BL80" s="180">
        <v>0</v>
      </c>
      <c r="BM80" s="180">
        <v>0</v>
      </c>
      <c r="BN80" s="180">
        <v>0</v>
      </c>
      <c r="BO80" s="180">
        <v>0</v>
      </c>
      <c r="BP80" s="180">
        <v>0</v>
      </c>
      <c r="BQ80" s="180">
        <v>0</v>
      </c>
      <c r="BR80" s="180"/>
      <c r="BS80" s="180">
        <v>0</v>
      </c>
      <c r="BT80" s="180">
        <v>0</v>
      </c>
      <c r="BU80" s="180"/>
      <c r="BV80" s="180">
        <v>0</v>
      </c>
      <c r="BW80" s="180"/>
      <c r="BX80" s="180"/>
      <c r="BY80" s="180"/>
      <c r="BZ80" s="180"/>
      <c r="CA80" s="180"/>
      <c r="CB80" s="180"/>
      <c r="CC80" s="180"/>
      <c r="CD80" s="180"/>
      <c r="CE80" s="180"/>
      <c r="CF80" s="180"/>
      <c r="CG80" s="180"/>
      <c r="CH80" s="180"/>
      <c r="CI80" s="180"/>
      <c r="CJ80" s="180"/>
      <c r="CK80" s="180"/>
      <c r="CL80" s="180"/>
      <c r="CM80" s="180"/>
      <c r="CN80" s="180"/>
      <c r="CO80" s="180"/>
      <c r="CP80" s="180"/>
      <c r="CQ80" s="180"/>
      <c r="CR80" s="180"/>
      <c r="CS80" s="180"/>
      <c r="CT80" s="180"/>
      <c r="CU80" s="180"/>
    </row>
    <row r="81" spans="1:99" s="635" customFormat="1" x14ac:dyDescent="0.3">
      <c r="A81" s="634">
        <v>336</v>
      </c>
      <c r="B81" s="635" t="s">
        <v>1054</v>
      </c>
      <c r="D81" s="635">
        <v>442379</v>
      </c>
      <c r="E81" s="635">
        <v>153718304</v>
      </c>
      <c r="G81" s="635">
        <v>283387</v>
      </c>
      <c r="H81" s="635">
        <v>64033</v>
      </c>
      <c r="I81" s="635">
        <v>0</v>
      </c>
      <c r="J81" s="635">
        <v>509</v>
      </c>
      <c r="K81" s="635">
        <v>14627</v>
      </c>
      <c r="L81" s="635">
        <v>499273</v>
      </c>
      <c r="M81" s="635">
        <v>1528604</v>
      </c>
      <c r="N81" s="635">
        <v>5950</v>
      </c>
      <c r="O81" s="635">
        <v>26062</v>
      </c>
      <c r="Q81" s="635">
        <v>5890</v>
      </c>
      <c r="R81" s="635">
        <v>62873</v>
      </c>
      <c r="S81" s="635">
        <v>37462</v>
      </c>
      <c r="T81" s="635">
        <v>1716207</v>
      </c>
      <c r="V81" s="635">
        <v>1592</v>
      </c>
      <c r="X81" s="635">
        <v>498635</v>
      </c>
      <c r="Y81" s="635">
        <v>241630</v>
      </c>
      <c r="Z81" s="635">
        <v>10011300</v>
      </c>
      <c r="AA81" s="635">
        <v>433151</v>
      </c>
      <c r="AC81" s="635">
        <v>15168</v>
      </c>
      <c r="AD81" s="635">
        <v>34949</v>
      </c>
      <c r="AE81" s="635">
        <v>32249</v>
      </c>
      <c r="AF81" s="635">
        <v>30915</v>
      </c>
      <c r="AG81" s="635">
        <v>79983</v>
      </c>
      <c r="AI81" s="635">
        <v>4759</v>
      </c>
      <c r="AJ81" s="635">
        <v>337395</v>
      </c>
      <c r="AK81" s="635">
        <v>5902</v>
      </c>
      <c r="AL81" s="635">
        <v>122144</v>
      </c>
      <c r="AM81" s="635">
        <v>506081</v>
      </c>
      <c r="AN81" s="635">
        <v>24394</v>
      </c>
      <c r="AO81" s="635">
        <v>5306141</v>
      </c>
      <c r="AP81" s="635">
        <v>63867</v>
      </c>
      <c r="AQ81" s="635">
        <v>340</v>
      </c>
      <c r="AR81" s="635">
        <v>10817</v>
      </c>
      <c r="AS81" s="635">
        <v>3953709</v>
      </c>
      <c r="AT81" s="635">
        <v>14641</v>
      </c>
      <c r="AU81" s="635">
        <v>51455</v>
      </c>
      <c r="AV81" s="635">
        <v>18833</v>
      </c>
      <c r="AW81" s="635">
        <v>46588</v>
      </c>
      <c r="AX81" s="635">
        <v>37268</v>
      </c>
      <c r="AY81" s="635">
        <v>12795</v>
      </c>
      <c r="AZ81" s="635">
        <v>544752</v>
      </c>
      <c r="BA81" s="635">
        <v>244078</v>
      </c>
      <c r="BB81" s="635">
        <v>4007</v>
      </c>
      <c r="BC81" s="635">
        <v>19162</v>
      </c>
      <c r="BD81" s="635">
        <v>714923</v>
      </c>
      <c r="BE81" s="635">
        <v>158640</v>
      </c>
      <c r="BF81" s="635">
        <v>3366728</v>
      </c>
      <c r="BH81" s="635">
        <v>9814</v>
      </c>
      <c r="BI81" s="635">
        <v>6131</v>
      </c>
      <c r="BJ81" s="635">
        <v>1317790</v>
      </c>
      <c r="BK81" s="635">
        <v>223313</v>
      </c>
      <c r="BL81" s="635">
        <v>2210859</v>
      </c>
      <c r="BM81" s="635">
        <v>523386</v>
      </c>
      <c r="BN81" s="635">
        <v>759817</v>
      </c>
      <c r="BO81" s="635">
        <v>52314</v>
      </c>
      <c r="BP81" s="635">
        <v>3235</v>
      </c>
      <c r="BQ81" s="635">
        <v>3010354</v>
      </c>
      <c r="BS81" s="635">
        <v>428670</v>
      </c>
      <c r="BT81" s="635">
        <v>70933</v>
      </c>
      <c r="BV81" s="635">
        <v>200978</v>
      </c>
    </row>
    <row r="82" spans="1:99" x14ac:dyDescent="0.3">
      <c r="A82" s="155">
        <v>337</v>
      </c>
      <c r="B82" s="180" t="s">
        <v>245</v>
      </c>
      <c r="C82" s="180"/>
      <c r="D82" s="180">
        <v>1004722</v>
      </c>
      <c r="E82" s="180">
        <v>603985652</v>
      </c>
      <c r="F82" s="180"/>
      <c r="G82" s="180">
        <v>957378</v>
      </c>
      <c r="H82" s="180">
        <v>116900</v>
      </c>
      <c r="I82" s="180">
        <v>0</v>
      </c>
      <c r="J82" s="180">
        <v>0</v>
      </c>
      <c r="K82" s="180">
        <v>0</v>
      </c>
      <c r="L82" s="180">
        <v>133984</v>
      </c>
      <c r="M82" s="180">
        <v>6256416</v>
      </c>
      <c r="N82" s="180">
        <v>0</v>
      </c>
      <c r="O82" s="180">
        <v>95225</v>
      </c>
      <c r="P82" s="180"/>
      <c r="Q82" s="180">
        <v>0</v>
      </c>
      <c r="R82" s="180">
        <v>113271</v>
      </c>
      <c r="S82" s="180">
        <v>0</v>
      </c>
      <c r="T82" s="180">
        <v>0</v>
      </c>
      <c r="U82" s="180"/>
      <c r="V82" s="180">
        <v>0</v>
      </c>
      <c r="W82" s="180"/>
      <c r="X82" s="180">
        <v>6166698</v>
      </c>
      <c r="Y82" s="180">
        <v>503577</v>
      </c>
      <c r="Z82" s="180">
        <v>44594560</v>
      </c>
      <c r="AA82" s="180">
        <v>4342000</v>
      </c>
      <c r="AB82" s="180"/>
      <c r="AC82" s="180">
        <v>0</v>
      </c>
      <c r="AD82" s="180">
        <v>0</v>
      </c>
      <c r="AE82" s="180">
        <v>16403</v>
      </c>
      <c r="AF82" s="180">
        <v>197080</v>
      </c>
      <c r="AG82" s="180">
        <v>71673</v>
      </c>
      <c r="AH82" s="180"/>
      <c r="AI82" s="180">
        <v>0</v>
      </c>
      <c r="AJ82" s="180">
        <v>0</v>
      </c>
      <c r="AK82" s="180">
        <v>0</v>
      </c>
      <c r="AL82" s="180">
        <v>831934</v>
      </c>
      <c r="AM82" s="180">
        <v>358156</v>
      </c>
      <c r="AN82" s="180">
        <v>0</v>
      </c>
      <c r="AO82" s="180">
        <v>7883494</v>
      </c>
      <c r="AP82" s="180">
        <v>327870</v>
      </c>
      <c r="AQ82" s="180">
        <v>0</v>
      </c>
      <c r="AR82" s="180">
        <v>283128</v>
      </c>
      <c r="AS82" s="180">
        <v>12432128</v>
      </c>
      <c r="AT82" s="180">
        <v>24076</v>
      </c>
      <c r="AU82" s="180">
        <v>0</v>
      </c>
      <c r="AV82" s="180">
        <v>0</v>
      </c>
      <c r="AW82" s="180">
        <v>0</v>
      </c>
      <c r="AX82" s="180">
        <v>0</v>
      </c>
      <c r="AY82" s="180">
        <v>0</v>
      </c>
      <c r="AZ82" s="180">
        <v>1803234</v>
      </c>
      <c r="BA82" s="180">
        <v>928125</v>
      </c>
      <c r="BB82" s="180">
        <v>0</v>
      </c>
      <c r="BC82" s="180">
        <v>0</v>
      </c>
      <c r="BD82" s="180">
        <v>4728023</v>
      </c>
      <c r="BE82" s="180">
        <v>264678</v>
      </c>
      <c r="BF82" s="180">
        <v>15623350</v>
      </c>
      <c r="BG82" s="180"/>
      <c r="BH82" s="180">
        <v>0</v>
      </c>
      <c r="BI82" s="180">
        <v>0</v>
      </c>
      <c r="BJ82" s="180">
        <v>7588150</v>
      </c>
      <c r="BK82" s="180">
        <v>0</v>
      </c>
      <c r="BL82" s="180">
        <v>7940748</v>
      </c>
      <c r="BM82" s="180">
        <v>0</v>
      </c>
      <c r="BN82" s="180">
        <v>2015301</v>
      </c>
      <c r="BO82" s="180">
        <v>0</v>
      </c>
      <c r="BP82" s="180">
        <v>0</v>
      </c>
      <c r="BQ82" s="180">
        <v>2909150</v>
      </c>
      <c r="BR82" s="180"/>
      <c r="BS82" s="180">
        <v>0</v>
      </c>
      <c r="BT82" s="180">
        <v>600097</v>
      </c>
      <c r="BU82" s="180"/>
      <c r="BV82" s="180">
        <v>174353</v>
      </c>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row>
    <row r="83" spans="1:99" s="639" customFormat="1" x14ac:dyDescent="0.3">
      <c r="A83" s="638">
        <v>338</v>
      </c>
      <c r="B83" s="639" t="s">
        <v>108</v>
      </c>
      <c r="D83" s="639">
        <v>5660067</v>
      </c>
      <c r="E83" s="639">
        <v>1100790091</v>
      </c>
      <c r="G83" s="639">
        <v>5181689</v>
      </c>
      <c r="H83" s="639">
        <v>1122626</v>
      </c>
      <c r="I83" s="639">
        <v>0</v>
      </c>
      <c r="J83" s="639">
        <v>509</v>
      </c>
      <c r="K83" s="639">
        <v>74627</v>
      </c>
      <c r="L83" s="639">
        <v>5631443</v>
      </c>
      <c r="M83" s="639">
        <v>21530790</v>
      </c>
      <c r="N83" s="639">
        <v>5950</v>
      </c>
      <c r="O83" s="639">
        <v>187090</v>
      </c>
      <c r="Q83" s="639">
        <v>7781</v>
      </c>
      <c r="R83" s="639">
        <v>663788</v>
      </c>
      <c r="S83" s="639">
        <v>726507</v>
      </c>
      <c r="T83" s="639">
        <v>28486829</v>
      </c>
      <c r="V83" s="639">
        <v>73764</v>
      </c>
      <c r="X83" s="639">
        <v>14768185</v>
      </c>
      <c r="Y83" s="639">
        <v>1175449</v>
      </c>
      <c r="Z83" s="639">
        <v>127483930</v>
      </c>
      <c r="AA83" s="639">
        <v>9501811</v>
      </c>
      <c r="AC83" s="639">
        <v>61095</v>
      </c>
      <c r="AD83" s="639">
        <v>916024</v>
      </c>
      <c r="AE83" s="639">
        <v>130191</v>
      </c>
      <c r="AF83" s="639">
        <v>222006</v>
      </c>
      <c r="AG83" s="639">
        <v>1170860</v>
      </c>
      <c r="AI83" s="639">
        <v>4759</v>
      </c>
      <c r="AJ83" s="639">
        <v>2968642</v>
      </c>
      <c r="AK83" s="639">
        <v>5902</v>
      </c>
      <c r="AL83" s="639">
        <v>1059833</v>
      </c>
      <c r="AM83" s="639">
        <v>2394466</v>
      </c>
      <c r="AN83" s="639">
        <v>66053</v>
      </c>
      <c r="AO83" s="639">
        <v>37479965</v>
      </c>
      <c r="AP83" s="639">
        <v>592123</v>
      </c>
      <c r="AQ83" s="639">
        <v>340</v>
      </c>
      <c r="AR83" s="639">
        <v>287518</v>
      </c>
      <c r="AS83" s="639">
        <v>75990919</v>
      </c>
      <c r="AT83" s="639">
        <v>26769</v>
      </c>
      <c r="AU83" s="639">
        <v>274226</v>
      </c>
      <c r="AV83" s="639">
        <v>526106</v>
      </c>
      <c r="AW83" s="639">
        <v>293028</v>
      </c>
      <c r="AX83" s="639">
        <v>214445</v>
      </c>
      <c r="AY83" s="639">
        <v>12795</v>
      </c>
      <c r="AZ83" s="639">
        <v>11441772</v>
      </c>
      <c r="BA83" s="639">
        <v>1618269</v>
      </c>
      <c r="BB83" s="639">
        <v>4007</v>
      </c>
      <c r="BC83" s="639">
        <v>69190</v>
      </c>
      <c r="BD83" s="639">
        <v>5471554</v>
      </c>
      <c r="BE83" s="639">
        <v>799350</v>
      </c>
      <c r="BF83" s="639">
        <v>44343148</v>
      </c>
      <c r="BH83" s="639">
        <v>23041</v>
      </c>
      <c r="BI83" s="639">
        <v>6131</v>
      </c>
      <c r="BJ83" s="639">
        <v>26086464</v>
      </c>
      <c r="BK83" s="639">
        <v>550912</v>
      </c>
      <c r="BL83" s="639">
        <v>16701658</v>
      </c>
      <c r="BM83" s="639">
        <v>4405935</v>
      </c>
      <c r="BN83" s="639">
        <v>9210946</v>
      </c>
      <c r="BO83" s="639">
        <v>283114</v>
      </c>
      <c r="BP83" s="639">
        <v>3235</v>
      </c>
      <c r="BQ83" s="639">
        <v>3883416</v>
      </c>
      <c r="BS83" s="639">
        <v>3872622</v>
      </c>
      <c r="BT83" s="639">
        <v>1240117</v>
      </c>
      <c r="BV83" s="639">
        <v>1492440</v>
      </c>
    </row>
    <row r="84" spans="1:99" x14ac:dyDescent="0.3">
      <c r="A84" s="155">
        <v>339</v>
      </c>
      <c r="B84" s="180" t="s">
        <v>181</v>
      </c>
      <c r="C84" s="180"/>
      <c r="D84" s="180">
        <v>669554</v>
      </c>
      <c r="E84" s="180">
        <v>39294669</v>
      </c>
      <c r="F84" s="180"/>
      <c r="G84" s="180">
        <v>456707</v>
      </c>
      <c r="H84" s="180">
        <v>221104</v>
      </c>
      <c r="I84" s="180">
        <v>0</v>
      </c>
      <c r="J84" s="180">
        <v>0</v>
      </c>
      <c r="K84" s="180">
        <v>57839</v>
      </c>
      <c r="L84" s="180">
        <v>407634</v>
      </c>
      <c r="M84" s="180">
        <v>937551</v>
      </c>
      <c r="N84" s="180">
        <v>0</v>
      </c>
      <c r="O84" s="180">
        <v>39845</v>
      </c>
      <c r="P84" s="180"/>
      <c r="Q84" s="180">
        <v>35296</v>
      </c>
      <c r="R84" s="180">
        <v>257264</v>
      </c>
      <c r="S84" s="180">
        <v>47418</v>
      </c>
      <c r="T84" s="180">
        <v>1785058</v>
      </c>
      <c r="U84" s="180"/>
      <c r="V84" s="180">
        <v>0</v>
      </c>
      <c r="W84" s="180"/>
      <c r="X84" s="180">
        <v>896569</v>
      </c>
      <c r="Y84" s="180">
        <v>8930</v>
      </c>
      <c r="Z84" s="180">
        <v>14113353</v>
      </c>
      <c r="AA84" s="180">
        <v>2629179</v>
      </c>
      <c r="AB84" s="180"/>
      <c r="AC84" s="180">
        <v>61716</v>
      </c>
      <c r="AD84" s="180">
        <v>30590</v>
      </c>
      <c r="AE84" s="180">
        <v>113934</v>
      </c>
      <c r="AF84" s="180">
        <v>134865</v>
      </c>
      <c r="AG84" s="180">
        <v>160110</v>
      </c>
      <c r="AH84" s="180"/>
      <c r="AI84" s="180">
        <v>11049</v>
      </c>
      <c r="AJ84" s="180">
        <v>217663</v>
      </c>
      <c r="AK84" s="180">
        <v>26176</v>
      </c>
      <c r="AL84" s="180">
        <v>10845</v>
      </c>
      <c r="AM84" s="180">
        <v>216923</v>
      </c>
      <c r="AN84" s="180">
        <v>68228</v>
      </c>
      <c r="AO84" s="180">
        <v>4724141</v>
      </c>
      <c r="AP84" s="180">
        <v>135922</v>
      </c>
      <c r="AQ84" s="180">
        <v>2480</v>
      </c>
      <c r="AR84" s="180">
        <v>90</v>
      </c>
      <c r="AS84" s="180">
        <v>4762194</v>
      </c>
      <c r="AT84" s="180">
        <v>39918</v>
      </c>
      <c r="AU84" s="180">
        <v>281124</v>
      </c>
      <c r="AV84" s="180">
        <v>246567</v>
      </c>
      <c r="AW84" s="180">
        <v>10200</v>
      </c>
      <c r="AX84" s="180">
        <v>30941</v>
      </c>
      <c r="AY84" s="180">
        <v>0</v>
      </c>
      <c r="AZ84" s="180">
        <v>1118879</v>
      </c>
      <c r="BA84" s="180">
        <v>26824</v>
      </c>
      <c r="BB84" s="180">
        <v>0</v>
      </c>
      <c r="BC84" s="180">
        <v>22000</v>
      </c>
      <c r="BD84" s="180">
        <v>930475</v>
      </c>
      <c r="BE84" s="180">
        <v>310444</v>
      </c>
      <c r="BF84" s="180">
        <v>2956600</v>
      </c>
      <c r="BG84" s="180"/>
      <c r="BH84" s="180">
        <v>36565</v>
      </c>
      <c r="BI84" s="180">
        <v>45448</v>
      </c>
      <c r="BJ84" s="180">
        <v>2123907</v>
      </c>
      <c r="BK84" s="180">
        <v>273031</v>
      </c>
      <c r="BL84" s="180">
        <v>2953943</v>
      </c>
      <c r="BM84" s="180">
        <v>0</v>
      </c>
      <c r="BN84" s="180">
        <v>2367052</v>
      </c>
      <c r="BO84" s="180">
        <v>120270</v>
      </c>
      <c r="BP84" s="180">
        <v>0</v>
      </c>
      <c r="BQ84" s="180">
        <v>138825</v>
      </c>
      <c r="BR84" s="180"/>
      <c r="BS84" s="180">
        <v>300093</v>
      </c>
      <c r="BT84" s="180">
        <v>187865</v>
      </c>
      <c r="BU84" s="180"/>
      <c r="BV84" s="180">
        <v>25551</v>
      </c>
      <c r="BW84" s="180"/>
      <c r="BX84" s="180"/>
      <c r="BY84" s="180"/>
      <c r="BZ84" s="180"/>
      <c r="CA84" s="180"/>
      <c r="CB84" s="180"/>
      <c r="CC84" s="180"/>
      <c r="CD84" s="180"/>
      <c r="CE84" s="180"/>
      <c r="CF84" s="180"/>
      <c r="CG84" s="180"/>
      <c r="CH84" s="180"/>
      <c r="CI84" s="180"/>
      <c r="CJ84" s="180"/>
      <c r="CK84" s="180"/>
      <c r="CL84" s="180"/>
      <c r="CM84" s="180"/>
      <c r="CN84" s="180"/>
      <c r="CO84" s="180"/>
      <c r="CP84" s="180"/>
      <c r="CQ84" s="180"/>
      <c r="CR84" s="180"/>
      <c r="CS84" s="180"/>
      <c r="CT84" s="180"/>
      <c r="CU84" s="180"/>
    </row>
    <row r="85" spans="1:99" x14ac:dyDescent="0.3">
      <c r="A85" s="155">
        <v>341</v>
      </c>
      <c r="B85" s="180" t="s">
        <v>1055</v>
      </c>
      <c r="C85" s="180"/>
      <c r="D85" s="180">
        <v>4717358</v>
      </c>
      <c r="E85" s="180">
        <v>491070705</v>
      </c>
      <c r="F85" s="180"/>
      <c r="G85" s="180">
        <v>5646071</v>
      </c>
      <c r="H85" s="180">
        <v>1991259</v>
      </c>
      <c r="I85" s="180">
        <v>32789</v>
      </c>
      <c r="J85" s="180">
        <v>384695</v>
      </c>
      <c r="K85" s="180">
        <v>1143984</v>
      </c>
      <c r="L85" s="180">
        <v>2782880</v>
      </c>
      <c r="M85" s="180">
        <v>15557044</v>
      </c>
      <c r="N85" s="180">
        <v>137497</v>
      </c>
      <c r="O85" s="180">
        <v>625827</v>
      </c>
      <c r="P85" s="180"/>
      <c r="Q85" s="180">
        <v>428722</v>
      </c>
      <c r="R85" s="180">
        <v>1308968</v>
      </c>
      <c r="S85" s="180">
        <v>1433586</v>
      </c>
      <c r="T85" s="180">
        <v>13682462</v>
      </c>
      <c r="U85" s="180"/>
      <c r="V85" s="180">
        <v>575678</v>
      </c>
      <c r="W85" s="180"/>
      <c r="X85" s="180">
        <v>7982599</v>
      </c>
      <c r="Y85" s="180">
        <v>1752358</v>
      </c>
      <c r="Z85" s="180">
        <v>55183645</v>
      </c>
      <c r="AA85" s="180">
        <v>8527253</v>
      </c>
      <c r="AB85" s="180"/>
      <c r="AC85" s="180">
        <v>355713</v>
      </c>
      <c r="AD85" s="180">
        <v>1181833</v>
      </c>
      <c r="AE85" s="180">
        <v>1102941</v>
      </c>
      <c r="AF85" s="180">
        <v>201945</v>
      </c>
      <c r="AG85" s="180">
        <v>867934</v>
      </c>
      <c r="AH85" s="180"/>
      <c r="AI85" s="180">
        <v>114611</v>
      </c>
      <c r="AJ85" s="180">
        <v>2137716</v>
      </c>
      <c r="AK85" s="180">
        <v>151381</v>
      </c>
      <c r="AL85" s="180">
        <v>801392</v>
      </c>
      <c r="AM85" s="180">
        <v>4018781</v>
      </c>
      <c r="AN85" s="180">
        <v>298161</v>
      </c>
      <c r="AO85" s="180">
        <v>36217549</v>
      </c>
      <c r="AP85" s="180">
        <v>1182560</v>
      </c>
      <c r="AQ85" s="180">
        <v>162255</v>
      </c>
      <c r="AR85" s="180">
        <v>219521</v>
      </c>
      <c r="AS85" s="180">
        <v>28549159</v>
      </c>
      <c r="AT85" s="180">
        <v>226880</v>
      </c>
      <c r="AU85" s="180">
        <v>2173884</v>
      </c>
      <c r="AV85" s="180">
        <v>1618978</v>
      </c>
      <c r="AW85" s="180">
        <v>383222</v>
      </c>
      <c r="AX85" s="180">
        <v>315463</v>
      </c>
      <c r="AY85" s="180">
        <v>256966</v>
      </c>
      <c r="AZ85" s="180">
        <v>5395566</v>
      </c>
      <c r="BA85" s="180">
        <v>2044477</v>
      </c>
      <c r="BB85" s="180">
        <v>40468</v>
      </c>
      <c r="BC85" s="180">
        <v>383294</v>
      </c>
      <c r="BD85" s="180">
        <v>5030796</v>
      </c>
      <c r="BE85" s="180">
        <v>935632</v>
      </c>
      <c r="BF85" s="180">
        <v>21005278</v>
      </c>
      <c r="BG85" s="180"/>
      <c r="BH85" s="180">
        <v>271819</v>
      </c>
      <c r="BI85" s="180">
        <v>169194</v>
      </c>
      <c r="BJ85" s="180">
        <v>12148838</v>
      </c>
      <c r="BK85" s="180">
        <v>1415438</v>
      </c>
      <c r="BL85" s="180">
        <v>17791152</v>
      </c>
      <c r="BM85" s="180">
        <v>0</v>
      </c>
      <c r="BN85" s="180">
        <v>5987803</v>
      </c>
      <c r="BO85" s="180">
        <v>1594527</v>
      </c>
      <c r="BP85" s="180">
        <v>41658</v>
      </c>
      <c r="BQ85" s="180">
        <v>3048596</v>
      </c>
      <c r="BR85" s="180"/>
      <c r="BS85" s="180">
        <v>2645161</v>
      </c>
      <c r="BT85" s="180">
        <v>1095248</v>
      </c>
      <c r="BU85" s="180"/>
      <c r="BV85" s="180">
        <v>2360239</v>
      </c>
      <c r="BW85" s="180"/>
      <c r="BX85" s="180"/>
      <c r="BY85" s="180"/>
      <c r="BZ85" s="180"/>
      <c r="CA85" s="180"/>
      <c r="CB85" s="180"/>
      <c r="CC85" s="180"/>
      <c r="CD85" s="180"/>
      <c r="CE85" s="180"/>
      <c r="CF85" s="180"/>
      <c r="CG85" s="180"/>
      <c r="CH85" s="180"/>
      <c r="CI85" s="180"/>
      <c r="CJ85" s="180"/>
      <c r="CK85" s="180"/>
      <c r="CL85" s="180"/>
      <c r="CM85" s="180"/>
      <c r="CN85" s="180"/>
      <c r="CO85" s="180"/>
      <c r="CP85" s="180"/>
      <c r="CQ85" s="180"/>
      <c r="CR85" s="180"/>
      <c r="CS85" s="180"/>
      <c r="CT85" s="180"/>
      <c r="CU85" s="180"/>
    </row>
    <row r="86" spans="1:99" x14ac:dyDescent="0.3">
      <c r="A86" s="155">
        <v>343</v>
      </c>
      <c r="B86" s="180" t="s">
        <v>246</v>
      </c>
      <c r="C86" s="180"/>
      <c r="D86" s="180">
        <v>265491</v>
      </c>
      <c r="E86" s="180">
        <v>55082755</v>
      </c>
      <c r="F86" s="180"/>
      <c r="G86" s="180">
        <v>160791</v>
      </c>
      <c r="H86" s="180">
        <v>0</v>
      </c>
      <c r="I86" s="180">
        <v>0</v>
      </c>
      <c r="J86" s="180">
        <v>0</v>
      </c>
      <c r="K86" s="180">
        <v>0</v>
      </c>
      <c r="L86" s="180">
        <v>577216</v>
      </c>
      <c r="M86" s="180">
        <v>232456</v>
      </c>
      <c r="N86" s="180">
        <v>0</v>
      </c>
      <c r="O86" s="180">
        <v>14302</v>
      </c>
      <c r="P86" s="180"/>
      <c r="Q86" s="180">
        <v>0</v>
      </c>
      <c r="R86" s="180">
        <v>36106</v>
      </c>
      <c r="S86" s="180">
        <v>0</v>
      </c>
      <c r="T86" s="180">
        <v>0</v>
      </c>
      <c r="U86" s="180"/>
      <c r="V86" s="180">
        <v>0</v>
      </c>
      <c r="W86" s="180"/>
      <c r="X86" s="180">
        <v>2818280</v>
      </c>
      <c r="Y86" s="180">
        <v>231518</v>
      </c>
      <c r="Z86" s="180">
        <v>4233899</v>
      </c>
      <c r="AA86" s="180">
        <v>332500</v>
      </c>
      <c r="AB86" s="180"/>
      <c r="AC86" s="180">
        <v>0</v>
      </c>
      <c r="AD86" s="180">
        <v>0</v>
      </c>
      <c r="AE86" s="180">
        <v>32301</v>
      </c>
      <c r="AF86" s="180">
        <v>9596</v>
      </c>
      <c r="AG86" s="180">
        <v>27070</v>
      </c>
      <c r="AH86" s="180"/>
      <c r="AI86" s="180">
        <v>0</v>
      </c>
      <c r="AJ86" s="180">
        <v>0</v>
      </c>
      <c r="AK86" s="180">
        <v>0</v>
      </c>
      <c r="AL86" s="180">
        <v>16012</v>
      </c>
      <c r="AM86" s="180">
        <v>188258</v>
      </c>
      <c r="AN86" s="180">
        <v>0</v>
      </c>
      <c r="AO86" s="180">
        <v>1340504</v>
      </c>
      <c r="AP86" s="180">
        <v>24437</v>
      </c>
      <c r="AQ86" s="180">
        <v>3738</v>
      </c>
      <c r="AR86" s="180">
        <v>8268</v>
      </c>
      <c r="AS86" s="180">
        <v>10700035</v>
      </c>
      <c r="AT86" s="180">
        <v>11762</v>
      </c>
      <c r="AU86" s="180">
        <v>0</v>
      </c>
      <c r="AV86" s="180">
        <v>0</v>
      </c>
      <c r="AW86" s="180">
        <v>0</v>
      </c>
      <c r="AX86" s="180">
        <v>0</v>
      </c>
      <c r="AY86" s="180">
        <v>0</v>
      </c>
      <c r="AZ86" s="180">
        <v>235927</v>
      </c>
      <c r="BA86" s="180">
        <v>0</v>
      </c>
      <c r="BB86" s="180">
        <v>0</v>
      </c>
      <c r="BC86" s="180">
        <v>0</v>
      </c>
      <c r="BD86" s="180">
        <v>388890</v>
      </c>
      <c r="BE86" s="180">
        <v>41234</v>
      </c>
      <c r="BF86" s="180">
        <v>2194331</v>
      </c>
      <c r="BG86" s="180"/>
      <c r="BH86" s="180">
        <v>0</v>
      </c>
      <c r="BI86" s="180">
        <v>0</v>
      </c>
      <c r="BJ86" s="180">
        <v>784157</v>
      </c>
      <c r="BK86" s="180">
        <v>0</v>
      </c>
      <c r="BL86" s="180">
        <v>906983</v>
      </c>
      <c r="BM86" s="180">
        <v>0</v>
      </c>
      <c r="BN86" s="180">
        <v>327975</v>
      </c>
      <c r="BO86" s="180">
        <v>0</v>
      </c>
      <c r="BP86" s="180">
        <v>0</v>
      </c>
      <c r="BQ86" s="180">
        <v>40094</v>
      </c>
      <c r="BR86" s="180"/>
      <c r="BS86" s="180">
        <v>0</v>
      </c>
      <c r="BT86" s="180">
        <v>35115</v>
      </c>
      <c r="BU86" s="180"/>
      <c r="BV86" s="180">
        <v>60242</v>
      </c>
      <c r="BW86" s="180"/>
      <c r="BX86" s="180"/>
      <c r="BY86" s="180"/>
      <c r="BZ86" s="180"/>
      <c r="CA86" s="180"/>
      <c r="CB86" s="180"/>
      <c r="CC86" s="180"/>
      <c r="CD86" s="180"/>
      <c r="CE86" s="180"/>
      <c r="CF86" s="180"/>
      <c r="CG86" s="180"/>
      <c r="CH86" s="180"/>
      <c r="CI86" s="180"/>
      <c r="CJ86" s="180"/>
      <c r="CK86" s="180"/>
      <c r="CL86" s="180"/>
      <c r="CM86" s="180"/>
      <c r="CN86" s="180"/>
      <c r="CO86" s="180"/>
      <c r="CP86" s="180"/>
      <c r="CQ86" s="180"/>
      <c r="CR86" s="180"/>
      <c r="CS86" s="180"/>
      <c r="CT86" s="180"/>
      <c r="CU86" s="180"/>
    </row>
    <row r="87" spans="1:99" x14ac:dyDescent="0.3">
      <c r="A87" s="155">
        <v>344</v>
      </c>
      <c r="B87" s="180" t="s">
        <v>179</v>
      </c>
      <c r="C87" s="180"/>
      <c r="D87" s="180">
        <v>26115</v>
      </c>
      <c r="E87" s="180">
        <v>16381350</v>
      </c>
      <c r="F87" s="180"/>
      <c r="G87" s="180">
        <v>7875</v>
      </c>
      <c r="H87" s="180">
        <v>0</v>
      </c>
      <c r="I87" s="180">
        <v>0</v>
      </c>
      <c r="J87" s="180">
        <v>0</v>
      </c>
      <c r="K87" s="180">
        <v>0</v>
      </c>
      <c r="L87" s="180">
        <v>17476</v>
      </c>
      <c r="M87" s="180">
        <v>0</v>
      </c>
      <c r="N87" s="180">
        <v>0</v>
      </c>
      <c r="O87" s="180">
        <v>3265</v>
      </c>
      <c r="P87" s="180"/>
      <c r="Q87" s="180">
        <v>0</v>
      </c>
      <c r="R87" s="180">
        <v>5422</v>
      </c>
      <c r="S87" s="180">
        <v>0</v>
      </c>
      <c r="T87" s="180">
        <v>390660</v>
      </c>
      <c r="U87" s="180"/>
      <c r="V87" s="180">
        <v>0</v>
      </c>
      <c r="W87" s="180"/>
      <c r="X87" s="180">
        <v>44719</v>
      </c>
      <c r="Y87" s="180">
        <v>3498</v>
      </c>
      <c r="Z87" s="180">
        <v>2046395</v>
      </c>
      <c r="AA87" s="180">
        <v>84292</v>
      </c>
      <c r="AB87" s="180"/>
      <c r="AC87" s="180">
        <v>0</v>
      </c>
      <c r="AD87" s="180">
        <v>6553</v>
      </c>
      <c r="AE87" s="180">
        <v>724</v>
      </c>
      <c r="AF87" s="180">
        <v>6208</v>
      </c>
      <c r="AG87" s="180">
        <v>4415</v>
      </c>
      <c r="AH87" s="180"/>
      <c r="AI87" s="180">
        <v>0</v>
      </c>
      <c r="AJ87" s="180">
        <v>19240</v>
      </c>
      <c r="AK87" s="180">
        <v>0</v>
      </c>
      <c r="AL87" s="180">
        <v>37105</v>
      </c>
      <c r="AM87" s="180">
        <v>84047</v>
      </c>
      <c r="AN87" s="180">
        <v>0</v>
      </c>
      <c r="AO87" s="180">
        <v>257029</v>
      </c>
      <c r="AP87" s="180">
        <v>12103</v>
      </c>
      <c r="AQ87" s="180">
        <v>1</v>
      </c>
      <c r="AR87" s="180">
        <v>12384</v>
      </c>
      <c r="AS87" s="180">
        <v>302656</v>
      </c>
      <c r="AT87" s="180">
        <v>569</v>
      </c>
      <c r="AU87" s="180">
        <v>0</v>
      </c>
      <c r="AV87" s="180">
        <v>0</v>
      </c>
      <c r="AW87" s="180">
        <v>9287</v>
      </c>
      <c r="AX87" s="180">
        <v>0</v>
      </c>
      <c r="AY87" s="180">
        <v>0</v>
      </c>
      <c r="AZ87" s="180">
        <v>69995</v>
      </c>
      <c r="BA87" s="180">
        <v>27512</v>
      </c>
      <c r="BB87" s="180">
        <v>0</v>
      </c>
      <c r="BC87" s="180">
        <v>0</v>
      </c>
      <c r="BD87" s="180">
        <v>84591</v>
      </c>
      <c r="BE87" s="180">
        <v>6947</v>
      </c>
      <c r="BF87" s="180">
        <v>447735</v>
      </c>
      <c r="BG87" s="180"/>
      <c r="BH87" s="180">
        <v>0</v>
      </c>
      <c r="BI87" s="180">
        <v>0</v>
      </c>
      <c r="BJ87" s="180">
        <v>228840</v>
      </c>
      <c r="BK87" s="180">
        <v>0</v>
      </c>
      <c r="BL87" s="180">
        <v>209377</v>
      </c>
      <c r="BM87" s="180">
        <v>0</v>
      </c>
      <c r="BN87" s="180">
        <v>56432</v>
      </c>
      <c r="BO87" s="180">
        <v>0</v>
      </c>
      <c r="BP87" s="180">
        <v>0</v>
      </c>
      <c r="BQ87" s="180">
        <v>3622</v>
      </c>
      <c r="BR87" s="180"/>
      <c r="BS87" s="180">
        <v>9579</v>
      </c>
      <c r="BT87" s="180">
        <v>25843</v>
      </c>
      <c r="BU87" s="180"/>
      <c r="BV87" s="180">
        <v>0</v>
      </c>
      <c r="BW87" s="180"/>
      <c r="BX87" s="180"/>
      <c r="BY87" s="180"/>
      <c r="BZ87" s="180"/>
      <c r="CA87" s="180"/>
      <c r="CB87" s="180"/>
      <c r="CC87" s="180"/>
      <c r="CD87" s="180"/>
      <c r="CE87" s="180"/>
      <c r="CF87" s="180"/>
      <c r="CG87" s="180"/>
      <c r="CH87" s="180"/>
      <c r="CI87" s="180"/>
      <c r="CJ87" s="180"/>
      <c r="CK87" s="180"/>
      <c r="CL87" s="180"/>
      <c r="CM87" s="180"/>
      <c r="CN87" s="180"/>
      <c r="CO87" s="180"/>
      <c r="CP87" s="180"/>
      <c r="CQ87" s="180"/>
      <c r="CR87" s="180"/>
      <c r="CS87" s="180"/>
      <c r="CT87" s="180"/>
      <c r="CU87" s="180"/>
    </row>
    <row r="88" spans="1:99" x14ac:dyDescent="0.3">
      <c r="A88" s="155">
        <v>349</v>
      </c>
      <c r="B88" s="180" t="s">
        <v>114</v>
      </c>
      <c r="C88" s="180"/>
      <c r="D88" s="180">
        <v>5785689</v>
      </c>
      <c r="E88" s="180">
        <v>905679001</v>
      </c>
      <c r="F88" s="180"/>
      <c r="G88" s="180">
        <v>2704514</v>
      </c>
      <c r="H88" s="180">
        <v>193544</v>
      </c>
      <c r="I88" s="180">
        <v>0</v>
      </c>
      <c r="J88" s="180">
        <v>0</v>
      </c>
      <c r="K88" s="180">
        <v>0</v>
      </c>
      <c r="L88" s="180">
        <v>5035968</v>
      </c>
      <c r="M88" s="180">
        <v>22720180</v>
      </c>
      <c r="N88" s="180">
        <v>0</v>
      </c>
      <c r="O88" s="180">
        <v>206529</v>
      </c>
      <c r="P88" s="180"/>
      <c r="Q88" s="180">
        <v>0</v>
      </c>
      <c r="R88" s="180">
        <v>0</v>
      </c>
      <c r="S88" s="180">
        <v>1677965</v>
      </c>
      <c r="T88" s="180">
        <v>0</v>
      </c>
      <c r="U88" s="180"/>
      <c r="V88" s="180">
        <v>2872223</v>
      </c>
      <c r="W88" s="180"/>
      <c r="X88" s="180">
        <v>1909670</v>
      </c>
      <c r="Y88" s="180">
        <v>0</v>
      </c>
      <c r="Z88" s="180">
        <v>16435875</v>
      </c>
      <c r="AA88" s="180">
        <v>0</v>
      </c>
      <c r="AB88" s="180"/>
      <c r="AC88" s="180">
        <v>982556</v>
      </c>
      <c r="AD88" s="180">
        <v>709901</v>
      </c>
      <c r="AE88" s="180">
        <v>550819</v>
      </c>
      <c r="AF88" s="180">
        <v>249456</v>
      </c>
      <c r="AG88" s="180">
        <v>930687</v>
      </c>
      <c r="AH88" s="180"/>
      <c r="AI88" s="180">
        <v>0</v>
      </c>
      <c r="AJ88" s="180">
        <v>0</v>
      </c>
      <c r="AK88" s="180">
        <v>0</v>
      </c>
      <c r="AL88" s="180">
        <v>1526152</v>
      </c>
      <c r="AM88" s="180">
        <v>1885476</v>
      </c>
      <c r="AN88" s="180">
        <v>141726</v>
      </c>
      <c r="AO88" s="180">
        <v>63629805</v>
      </c>
      <c r="AP88" s="180">
        <v>2414894</v>
      </c>
      <c r="AQ88" s="180">
        <v>0</v>
      </c>
      <c r="AR88" s="180">
        <v>16130</v>
      </c>
      <c r="AS88" s="180">
        <v>77653989</v>
      </c>
      <c r="AT88" s="180">
        <v>1184241</v>
      </c>
      <c r="AU88" s="180">
        <v>548552</v>
      </c>
      <c r="AV88" s="180">
        <v>429961</v>
      </c>
      <c r="AW88" s="180">
        <v>362634</v>
      </c>
      <c r="AX88" s="180">
        <v>0</v>
      </c>
      <c r="AY88" s="180">
        <v>0</v>
      </c>
      <c r="AZ88" s="180">
        <v>4593148</v>
      </c>
      <c r="BA88" s="180">
        <v>123437</v>
      </c>
      <c r="BB88" s="180">
        <v>26158</v>
      </c>
      <c r="BC88" s="180">
        <v>7907</v>
      </c>
      <c r="BD88" s="180">
        <v>789173</v>
      </c>
      <c r="BE88" s="180">
        <v>2998567</v>
      </c>
      <c r="BF88" s="180">
        <v>69535799</v>
      </c>
      <c r="BG88" s="180"/>
      <c r="BH88" s="180">
        <v>0</v>
      </c>
      <c r="BI88" s="180">
        <v>47711</v>
      </c>
      <c r="BJ88" s="180">
        <v>5796670</v>
      </c>
      <c r="BK88" s="180">
        <v>1111660</v>
      </c>
      <c r="BL88" s="180">
        <v>1349551</v>
      </c>
      <c r="BM88" s="180">
        <v>0</v>
      </c>
      <c r="BN88" s="180">
        <v>2999712</v>
      </c>
      <c r="BO88" s="180">
        <v>3783010</v>
      </c>
      <c r="BP88" s="180">
        <v>0</v>
      </c>
      <c r="BQ88" s="180">
        <v>0</v>
      </c>
      <c r="BR88" s="180"/>
      <c r="BS88" s="180">
        <v>8372404</v>
      </c>
      <c r="BT88" s="180">
        <v>794710</v>
      </c>
      <c r="BU88" s="180"/>
      <c r="BV88" s="180">
        <v>1341092</v>
      </c>
      <c r="BW88" s="180"/>
      <c r="BX88" s="180"/>
      <c r="BY88" s="180"/>
      <c r="BZ88" s="180"/>
      <c r="CA88" s="180"/>
      <c r="CB88" s="180"/>
      <c r="CC88" s="180"/>
      <c r="CD88" s="180"/>
      <c r="CE88" s="180"/>
      <c r="CF88" s="180"/>
      <c r="CG88" s="180"/>
      <c r="CH88" s="180"/>
      <c r="CI88" s="180"/>
      <c r="CJ88" s="180"/>
      <c r="CK88" s="180"/>
      <c r="CL88" s="180"/>
      <c r="CM88" s="180"/>
      <c r="CN88" s="180"/>
      <c r="CO88" s="180"/>
      <c r="CP88" s="180"/>
      <c r="CQ88" s="180"/>
      <c r="CR88" s="180"/>
      <c r="CS88" s="180"/>
      <c r="CT88" s="180"/>
      <c r="CU88" s="180"/>
    </row>
    <row r="89" spans="1:99" x14ac:dyDescent="0.3">
      <c r="A89" s="155">
        <v>350</v>
      </c>
      <c r="B89" s="180" t="s">
        <v>1056</v>
      </c>
      <c r="C89" s="180"/>
      <c r="D89" s="180">
        <v>20762</v>
      </c>
      <c r="E89" s="180">
        <v>6131209</v>
      </c>
      <c r="F89" s="180"/>
      <c r="G89" s="180">
        <v>0</v>
      </c>
      <c r="H89" s="180">
        <v>0</v>
      </c>
      <c r="I89" s="180">
        <v>0</v>
      </c>
      <c r="J89" s="180">
        <v>0</v>
      </c>
      <c r="K89" s="180">
        <v>0</v>
      </c>
      <c r="L89" s="180">
        <v>8548</v>
      </c>
      <c r="M89" s="180">
        <v>969851</v>
      </c>
      <c r="N89" s="180">
        <v>0</v>
      </c>
      <c r="O89" s="180">
        <v>1197</v>
      </c>
      <c r="P89" s="180"/>
      <c r="Q89" s="180">
        <v>0</v>
      </c>
      <c r="R89" s="180">
        <v>0</v>
      </c>
      <c r="S89" s="180">
        <v>5365</v>
      </c>
      <c r="T89" s="180">
        <v>0</v>
      </c>
      <c r="U89" s="180"/>
      <c r="V89" s="180">
        <v>285</v>
      </c>
      <c r="W89" s="180"/>
      <c r="X89" s="180">
        <v>217622</v>
      </c>
      <c r="Y89" s="180">
        <v>0</v>
      </c>
      <c r="Z89" s="180">
        <v>30897</v>
      </c>
      <c r="AA89" s="180">
        <v>0</v>
      </c>
      <c r="AB89" s="180"/>
      <c r="AC89" s="180">
        <v>0</v>
      </c>
      <c r="AD89" s="180">
        <v>18888</v>
      </c>
      <c r="AE89" s="180">
        <v>64275</v>
      </c>
      <c r="AF89" s="180">
        <v>0</v>
      </c>
      <c r="AG89" s="180">
        <v>101280</v>
      </c>
      <c r="AH89" s="180"/>
      <c r="AI89" s="180">
        <v>0</v>
      </c>
      <c r="AJ89" s="180">
        <v>0</v>
      </c>
      <c r="AK89" s="180">
        <v>0</v>
      </c>
      <c r="AL89" s="180">
        <v>91</v>
      </c>
      <c r="AM89" s="180">
        <v>7316</v>
      </c>
      <c r="AN89" s="180">
        <v>44904</v>
      </c>
      <c r="AO89" s="180">
        <v>131124</v>
      </c>
      <c r="AP89" s="180">
        <v>69</v>
      </c>
      <c r="AQ89" s="180">
        <v>0</v>
      </c>
      <c r="AR89" s="180">
        <v>475</v>
      </c>
      <c r="AS89" s="180">
        <v>614998</v>
      </c>
      <c r="AT89" s="180">
        <v>0</v>
      </c>
      <c r="AU89" s="180">
        <v>31137</v>
      </c>
      <c r="AV89" s="180">
        <v>10000</v>
      </c>
      <c r="AW89" s="180">
        <v>1025</v>
      </c>
      <c r="AX89" s="180">
        <v>0</v>
      </c>
      <c r="AY89" s="180">
        <v>2</v>
      </c>
      <c r="AZ89" s="180">
        <v>3651</v>
      </c>
      <c r="BA89" s="180">
        <v>13833</v>
      </c>
      <c r="BB89" s="180">
        <v>432</v>
      </c>
      <c r="BC89" s="180">
        <v>649</v>
      </c>
      <c r="BD89" s="180">
        <v>67317</v>
      </c>
      <c r="BE89" s="180">
        <v>2377</v>
      </c>
      <c r="BF89" s="180">
        <v>60610</v>
      </c>
      <c r="BG89" s="180"/>
      <c r="BH89" s="180">
        <v>0</v>
      </c>
      <c r="BI89" s="180">
        <v>530</v>
      </c>
      <c r="BJ89" s="180">
        <v>755712</v>
      </c>
      <c r="BK89" s="180">
        <v>10368</v>
      </c>
      <c r="BL89" s="180">
        <v>1189500</v>
      </c>
      <c r="BM89" s="180">
        <v>0</v>
      </c>
      <c r="BN89" s="180">
        <v>83497</v>
      </c>
      <c r="BO89" s="180">
        <v>715</v>
      </c>
      <c r="BP89" s="180">
        <v>0</v>
      </c>
      <c r="BQ89" s="180">
        <v>0</v>
      </c>
      <c r="BR89" s="180"/>
      <c r="BS89" s="180">
        <v>71799</v>
      </c>
      <c r="BT89" s="180">
        <v>4655</v>
      </c>
      <c r="BU89" s="180"/>
      <c r="BV89" s="180">
        <v>-13291</v>
      </c>
      <c r="BW89" s="180"/>
      <c r="BX89" s="180"/>
      <c r="BY89" s="180"/>
      <c r="BZ89" s="180"/>
      <c r="CA89" s="180"/>
      <c r="CB89" s="180"/>
      <c r="CC89" s="180"/>
      <c r="CD89" s="180"/>
      <c r="CE89" s="180"/>
      <c r="CF89" s="180"/>
      <c r="CG89" s="180"/>
      <c r="CH89" s="180"/>
      <c r="CI89" s="180"/>
      <c r="CJ89" s="180"/>
      <c r="CK89" s="180"/>
      <c r="CL89" s="180"/>
      <c r="CM89" s="180"/>
      <c r="CN89" s="180"/>
      <c r="CO89" s="180"/>
      <c r="CP89" s="180"/>
      <c r="CQ89" s="180"/>
      <c r="CR89" s="180"/>
      <c r="CS89" s="180"/>
      <c r="CT89" s="180"/>
      <c r="CU89" s="180"/>
    </row>
    <row r="90" spans="1:99" x14ac:dyDescent="0.3">
      <c r="A90" s="155">
        <v>351</v>
      </c>
      <c r="B90" s="180" t="s">
        <v>223</v>
      </c>
      <c r="C90" s="180"/>
      <c r="D90" s="180">
        <v>42502</v>
      </c>
      <c r="E90" s="180">
        <v>25702863</v>
      </c>
      <c r="F90" s="180"/>
      <c r="G90" s="180">
        <v>78980</v>
      </c>
      <c r="H90" s="180">
        <v>0</v>
      </c>
      <c r="I90" s="180">
        <v>0</v>
      </c>
      <c r="J90" s="180">
        <v>0</v>
      </c>
      <c r="K90" s="180">
        <v>0</v>
      </c>
      <c r="L90" s="180">
        <v>74891</v>
      </c>
      <c r="M90" s="180">
        <v>299100</v>
      </c>
      <c r="N90" s="180">
        <v>0</v>
      </c>
      <c r="O90" s="180">
        <v>0</v>
      </c>
      <c r="P90" s="180"/>
      <c r="Q90" s="180">
        <v>0</v>
      </c>
      <c r="R90" s="180">
        <v>0</v>
      </c>
      <c r="S90" s="180">
        <v>42350</v>
      </c>
      <c r="T90" s="180">
        <v>0</v>
      </c>
      <c r="U90" s="180"/>
      <c r="V90" s="180">
        <v>65045</v>
      </c>
      <c r="W90" s="180"/>
      <c r="X90" s="180">
        <v>0</v>
      </c>
      <c r="Y90" s="180">
        <v>0</v>
      </c>
      <c r="Z90" s="180">
        <v>143298</v>
      </c>
      <c r="AA90" s="180">
        <v>0</v>
      </c>
      <c r="AB90" s="180"/>
      <c r="AC90" s="180">
        <v>0</v>
      </c>
      <c r="AD90" s="180">
        <v>6915</v>
      </c>
      <c r="AE90" s="180">
        <v>12420</v>
      </c>
      <c r="AF90" s="180">
        <v>0</v>
      </c>
      <c r="AG90" s="180">
        <v>29761</v>
      </c>
      <c r="AH90" s="180"/>
      <c r="AI90" s="180">
        <v>0</v>
      </c>
      <c r="AJ90" s="180">
        <v>0</v>
      </c>
      <c r="AK90" s="180">
        <v>0</v>
      </c>
      <c r="AL90" s="180">
        <v>63332</v>
      </c>
      <c r="AM90" s="180">
        <v>4589</v>
      </c>
      <c r="AN90" s="180">
        <v>0</v>
      </c>
      <c r="AO90" s="180">
        <v>1528004</v>
      </c>
      <c r="AP90" s="180">
        <v>54585</v>
      </c>
      <c r="AQ90" s="180">
        <v>0</v>
      </c>
      <c r="AR90" s="180">
        <v>0</v>
      </c>
      <c r="AS90" s="180">
        <v>1954775</v>
      </c>
      <c r="AT90" s="180">
        <v>0</v>
      </c>
      <c r="AU90" s="180">
        <v>0</v>
      </c>
      <c r="AV90" s="180">
        <v>10782</v>
      </c>
      <c r="AW90" s="180">
        <v>25968</v>
      </c>
      <c r="AX90" s="180">
        <v>0</v>
      </c>
      <c r="AY90" s="180">
        <v>0</v>
      </c>
      <c r="AZ90" s="180">
        <v>65260</v>
      </c>
      <c r="BA90" s="180">
        <v>3647</v>
      </c>
      <c r="BB90" s="180">
        <v>0</v>
      </c>
      <c r="BC90" s="180">
        <v>0</v>
      </c>
      <c r="BD90" s="180">
        <v>499105</v>
      </c>
      <c r="BE90" s="180">
        <v>68669</v>
      </c>
      <c r="BF90" s="180">
        <v>905443</v>
      </c>
      <c r="BG90" s="180"/>
      <c r="BH90" s="180">
        <v>0</v>
      </c>
      <c r="BI90" s="180">
        <v>0</v>
      </c>
      <c r="BJ90" s="180">
        <v>44233</v>
      </c>
      <c r="BK90" s="180">
        <v>2363</v>
      </c>
      <c r="BL90" s="180">
        <v>14179</v>
      </c>
      <c r="BM90" s="180">
        <v>0</v>
      </c>
      <c r="BN90" s="180">
        <v>20157</v>
      </c>
      <c r="BO90" s="180">
        <v>0</v>
      </c>
      <c r="BP90" s="180">
        <v>0</v>
      </c>
      <c r="BQ90" s="180">
        <v>0</v>
      </c>
      <c r="BR90" s="180"/>
      <c r="BS90" s="180">
        <v>7846</v>
      </c>
      <c r="BT90" s="180">
        <v>13036</v>
      </c>
      <c r="BU90" s="180"/>
      <c r="BV90" s="180">
        <v>0</v>
      </c>
      <c r="BW90" s="180"/>
      <c r="BX90" s="180"/>
      <c r="BY90" s="180"/>
      <c r="BZ90" s="180"/>
      <c r="CA90" s="180"/>
      <c r="CB90" s="180"/>
      <c r="CC90" s="180"/>
      <c r="CD90" s="180"/>
      <c r="CE90" s="180"/>
      <c r="CF90" s="180"/>
      <c r="CG90" s="180"/>
      <c r="CH90" s="180"/>
      <c r="CI90" s="180"/>
      <c r="CJ90" s="180"/>
      <c r="CK90" s="180"/>
      <c r="CL90" s="180"/>
      <c r="CM90" s="180"/>
      <c r="CN90" s="180"/>
      <c r="CO90" s="180"/>
      <c r="CP90" s="180"/>
      <c r="CQ90" s="180"/>
      <c r="CR90" s="180"/>
      <c r="CS90" s="180"/>
      <c r="CT90" s="180"/>
      <c r="CU90" s="180"/>
    </row>
    <row r="91" spans="1:99" x14ac:dyDescent="0.3">
      <c r="A91" s="155">
        <v>352</v>
      </c>
      <c r="B91" s="180" t="s">
        <v>225</v>
      </c>
      <c r="C91" s="180"/>
      <c r="D91" s="180">
        <v>0</v>
      </c>
      <c r="E91" s="180">
        <v>90000</v>
      </c>
      <c r="F91" s="180"/>
      <c r="G91" s="180">
        <v>0</v>
      </c>
      <c r="H91" s="180">
        <v>0</v>
      </c>
      <c r="I91" s="180">
        <v>0</v>
      </c>
      <c r="J91" s="180">
        <v>0</v>
      </c>
      <c r="K91" s="180">
        <v>0</v>
      </c>
      <c r="L91" s="180">
        <v>0</v>
      </c>
      <c r="M91" s="180">
        <v>364700</v>
      </c>
      <c r="N91" s="180">
        <v>0</v>
      </c>
      <c r="O91" s="180">
        <v>0</v>
      </c>
      <c r="P91" s="180"/>
      <c r="Q91" s="180">
        <v>0</v>
      </c>
      <c r="R91" s="180">
        <v>0</v>
      </c>
      <c r="S91" s="180">
        <v>0</v>
      </c>
      <c r="T91" s="180">
        <v>0</v>
      </c>
      <c r="U91" s="180"/>
      <c r="V91" s="180">
        <v>0</v>
      </c>
      <c r="W91" s="180"/>
      <c r="X91" s="180">
        <v>0</v>
      </c>
      <c r="Y91" s="180">
        <v>0</v>
      </c>
      <c r="Z91" s="180">
        <v>0</v>
      </c>
      <c r="AA91" s="180">
        <v>0</v>
      </c>
      <c r="AB91" s="180"/>
      <c r="AC91" s="180">
        <v>0</v>
      </c>
      <c r="AD91" s="180">
        <v>0</v>
      </c>
      <c r="AE91" s="180">
        <v>1625</v>
      </c>
      <c r="AF91" s="180">
        <v>0</v>
      </c>
      <c r="AG91" s="180">
        <v>0</v>
      </c>
      <c r="AH91" s="180"/>
      <c r="AI91" s="180">
        <v>0</v>
      </c>
      <c r="AJ91" s="180">
        <v>0</v>
      </c>
      <c r="AK91" s="180">
        <v>0</v>
      </c>
      <c r="AL91" s="180">
        <v>0</v>
      </c>
      <c r="AM91" s="180">
        <v>0</v>
      </c>
      <c r="AN91" s="180">
        <v>0</v>
      </c>
      <c r="AO91" s="180">
        <v>0</v>
      </c>
      <c r="AP91" s="180">
        <v>0</v>
      </c>
      <c r="AQ91" s="180">
        <v>0</v>
      </c>
      <c r="AR91" s="180">
        <v>0</v>
      </c>
      <c r="AS91" s="180">
        <v>0</v>
      </c>
      <c r="AT91" s="180">
        <v>0</v>
      </c>
      <c r="AU91" s="180">
        <v>0</v>
      </c>
      <c r="AV91" s="180">
        <v>80000</v>
      </c>
      <c r="AW91" s="180">
        <v>5000</v>
      </c>
      <c r="AX91" s="180">
        <v>0</v>
      </c>
      <c r="AY91" s="180">
        <v>0</v>
      </c>
      <c r="AZ91" s="180">
        <v>0</v>
      </c>
      <c r="BA91" s="180">
        <v>0</v>
      </c>
      <c r="BB91" s="180">
        <v>0</v>
      </c>
      <c r="BC91" s="180">
        <v>0</v>
      </c>
      <c r="BD91" s="180">
        <v>0</v>
      </c>
      <c r="BE91" s="180">
        <v>0</v>
      </c>
      <c r="BF91" s="180">
        <v>962610</v>
      </c>
      <c r="BG91" s="180"/>
      <c r="BH91" s="180">
        <v>0</v>
      </c>
      <c r="BI91" s="180">
        <v>0</v>
      </c>
      <c r="BJ91" s="180">
        <v>0</v>
      </c>
      <c r="BK91" s="180">
        <v>0</v>
      </c>
      <c r="BL91" s="180">
        <v>0</v>
      </c>
      <c r="BM91" s="180">
        <v>0</v>
      </c>
      <c r="BN91" s="180">
        <v>0</v>
      </c>
      <c r="BO91" s="180">
        <v>0</v>
      </c>
      <c r="BP91" s="180">
        <v>0</v>
      </c>
      <c r="BQ91" s="180">
        <v>0</v>
      </c>
      <c r="BR91" s="180"/>
      <c r="BS91" s="180">
        <v>0</v>
      </c>
      <c r="BT91" s="180">
        <v>0</v>
      </c>
      <c r="BU91" s="180"/>
      <c r="BV91" s="180">
        <v>0</v>
      </c>
      <c r="BW91" s="180"/>
      <c r="BX91" s="180"/>
      <c r="BY91" s="180"/>
      <c r="BZ91" s="180"/>
      <c r="CA91" s="180"/>
      <c r="CB91" s="180"/>
      <c r="CC91" s="180"/>
      <c r="CD91" s="180"/>
      <c r="CE91" s="180"/>
      <c r="CF91" s="180"/>
      <c r="CG91" s="180"/>
      <c r="CH91" s="180"/>
      <c r="CI91" s="180"/>
      <c r="CJ91" s="180"/>
      <c r="CK91" s="180"/>
      <c r="CL91" s="180"/>
      <c r="CM91" s="180"/>
      <c r="CN91" s="180"/>
      <c r="CO91" s="180"/>
      <c r="CP91" s="180"/>
      <c r="CQ91" s="180"/>
      <c r="CR91" s="180"/>
      <c r="CS91" s="180"/>
      <c r="CT91" s="180"/>
      <c r="CU91" s="180"/>
    </row>
    <row r="92" spans="1:99" x14ac:dyDescent="0.3">
      <c r="A92" s="155">
        <v>353</v>
      </c>
      <c r="B92" s="180" t="s">
        <v>226</v>
      </c>
      <c r="C92" s="180"/>
      <c r="D92" s="180">
        <v>0</v>
      </c>
      <c r="E92" s="180">
        <v>145000</v>
      </c>
      <c r="F92" s="180"/>
      <c r="G92" s="180">
        <v>0</v>
      </c>
      <c r="H92" s="180">
        <v>0</v>
      </c>
      <c r="I92" s="180">
        <v>0</v>
      </c>
      <c r="J92" s="180">
        <v>0</v>
      </c>
      <c r="K92" s="180">
        <v>0</v>
      </c>
      <c r="L92" s="180">
        <v>355233</v>
      </c>
      <c r="M92" s="180">
        <v>364700</v>
      </c>
      <c r="N92" s="180">
        <v>0</v>
      </c>
      <c r="O92" s="180">
        <v>0</v>
      </c>
      <c r="P92" s="180"/>
      <c r="Q92" s="180">
        <v>0</v>
      </c>
      <c r="R92" s="180">
        <v>0</v>
      </c>
      <c r="S92" s="180">
        <v>0</v>
      </c>
      <c r="T92" s="180">
        <v>0</v>
      </c>
      <c r="U92" s="180"/>
      <c r="V92" s="180">
        <v>0</v>
      </c>
      <c r="W92" s="180"/>
      <c r="X92" s="180">
        <v>0</v>
      </c>
      <c r="Y92" s="180">
        <v>0</v>
      </c>
      <c r="Z92" s="180">
        <v>265000</v>
      </c>
      <c r="AA92" s="180">
        <v>0</v>
      </c>
      <c r="AB92" s="180"/>
      <c r="AC92" s="180">
        <v>0</v>
      </c>
      <c r="AD92" s="180">
        <v>0</v>
      </c>
      <c r="AE92" s="180">
        <v>0</v>
      </c>
      <c r="AF92" s="180">
        <v>0</v>
      </c>
      <c r="AG92" s="180">
        <v>0</v>
      </c>
      <c r="AH92" s="180"/>
      <c r="AI92" s="180">
        <v>0</v>
      </c>
      <c r="AJ92" s="180">
        <v>0</v>
      </c>
      <c r="AK92" s="180">
        <v>0</v>
      </c>
      <c r="AL92" s="180">
        <v>0</v>
      </c>
      <c r="AM92" s="180">
        <v>0</v>
      </c>
      <c r="AN92" s="180">
        <v>0</v>
      </c>
      <c r="AO92" s="180">
        <v>0</v>
      </c>
      <c r="AP92" s="180">
        <v>20000</v>
      </c>
      <c r="AQ92" s="180">
        <v>0</v>
      </c>
      <c r="AR92" s="180">
        <v>0</v>
      </c>
      <c r="AS92" s="180">
        <v>0</v>
      </c>
      <c r="AT92" s="180">
        <v>0</v>
      </c>
      <c r="AU92" s="180">
        <v>0</v>
      </c>
      <c r="AV92" s="180">
        <v>0</v>
      </c>
      <c r="AW92" s="180">
        <v>0</v>
      </c>
      <c r="AX92" s="180">
        <v>0</v>
      </c>
      <c r="AY92" s="180">
        <v>0</v>
      </c>
      <c r="AZ92" s="180">
        <v>0</v>
      </c>
      <c r="BA92" s="180">
        <v>0</v>
      </c>
      <c r="BB92" s="180">
        <v>0</v>
      </c>
      <c r="BC92" s="180">
        <v>0</v>
      </c>
      <c r="BD92" s="180">
        <v>0</v>
      </c>
      <c r="BE92" s="180">
        <v>0</v>
      </c>
      <c r="BF92" s="180">
        <v>10000</v>
      </c>
      <c r="BG92" s="180"/>
      <c r="BH92" s="180">
        <v>0</v>
      </c>
      <c r="BI92" s="180">
        <v>0</v>
      </c>
      <c r="BJ92" s="180">
        <v>0</v>
      </c>
      <c r="BK92" s="180">
        <v>0</v>
      </c>
      <c r="BL92" s="180">
        <v>0</v>
      </c>
      <c r="BM92" s="180">
        <v>0</v>
      </c>
      <c r="BN92" s="180">
        <v>0</v>
      </c>
      <c r="BO92" s="180">
        <v>27334</v>
      </c>
      <c r="BP92" s="180">
        <v>0</v>
      </c>
      <c r="BQ92" s="180">
        <v>0</v>
      </c>
      <c r="BR92" s="180"/>
      <c r="BS92" s="180">
        <v>0</v>
      </c>
      <c r="BT92" s="180">
        <v>0</v>
      </c>
      <c r="BU92" s="180"/>
      <c r="BV92" s="180">
        <v>0</v>
      </c>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0"/>
      <c r="CU92" s="180"/>
    </row>
    <row r="93" spans="1:99" x14ac:dyDescent="0.3">
      <c r="A93" s="155">
        <v>356</v>
      </c>
      <c r="B93" s="180" t="s">
        <v>308</v>
      </c>
      <c r="C93" s="180"/>
      <c r="D93" s="180">
        <v>0</v>
      </c>
      <c r="E93" s="180">
        <v>0</v>
      </c>
      <c r="F93" s="180"/>
      <c r="G93" s="180">
        <v>0</v>
      </c>
      <c r="H93" s="180">
        <v>0</v>
      </c>
      <c r="I93" s="180">
        <v>0</v>
      </c>
      <c r="J93" s="180">
        <v>0</v>
      </c>
      <c r="K93" s="180">
        <v>0</v>
      </c>
      <c r="L93" s="180">
        <v>3904086</v>
      </c>
      <c r="M93" s="180">
        <v>0</v>
      </c>
      <c r="N93" s="180">
        <v>0</v>
      </c>
      <c r="O93" s="180">
        <v>0</v>
      </c>
      <c r="P93" s="180"/>
      <c r="Q93" s="180">
        <v>0</v>
      </c>
      <c r="R93" s="180">
        <v>0</v>
      </c>
      <c r="S93" s="180">
        <v>0</v>
      </c>
      <c r="T93" s="180">
        <v>0</v>
      </c>
      <c r="U93" s="180"/>
      <c r="V93" s="180">
        <v>0</v>
      </c>
      <c r="W93" s="180"/>
      <c r="X93" s="180">
        <v>0</v>
      </c>
      <c r="Y93" s="180">
        <v>0</v>
      </c>
      <c r="Z93" s="180">
        <v>87215010</v>
      </c>
      <c r="AA93" s="180">
        <v>0</v>
      </c>
      <c r="AB93" s="180"/>
      <c r="AC93" s="180">
        <v>0</v>
      </c>
      <c r="AD93" s="180">
        <v>0</v>
      </c>
      <c r="AE93" s="180">
        <v>0</v>
      </c>
      <c r="AF93" s="180">
        <v>0</v>
      </c>
      <c r="AG93" s="180">
        <v>0</v>
      </c>
      <c r="AH93" s="180"/>
      <c r="AI93" s="180">
        <v>0</v>
      </c>
      <c r="AJ93" s="180">
        <v>0</v>
      </c>
      <c r="AK93" s="180">
        <v>0</v>
      </c>
      <c r="AL93" s="180">
        <v>0</v>
      </c>
      <c r="AM93" s="180">
        <v>0</v>
      </c>
      <c r="AN93" s="180">
        <v>0</v>
      </c>
      <c r="AO93" s="180">
        <v>0</v>
      </c>
      <c r="AP93" s="180">
        <v>0</v>
      </c>
      <c r="AQ93" s="180">
        <v>0</v>
      </c>
      <c r="AR93" s="180">
        <v>0</v>
      </c>
      <c r="AS93" s="180">
        <v>0</v>
      </c>
      <c r="AT93" s="180">
        <v>0</v>
      </c>
      <c r="AU93" s="180">
        <v>0</v>
      </c>
      <c r="AV93" s="180">
        <v>1952627</v>
      </c>
      <c r="AW93" s="180">
        <v>0</v>
      </c>
      <c r="AX93" s="180">
        <v>0</v>
      </c>
      <c r="AY93" s="180">
        <v>0</v>
      </c>
      <c r="AZ93" s="180">
        <v>8463708</v>
      </c>
      <c r="BA93" s="180">
        <v>0</v>
      </c>
      <c r="BB93" s="180">
        <v>0</v>
      </c>
      <c r="BC93" s="180">
        <v>0</v>
      </c>
      <c r="BD93" s="180">
        <v>0</v>
      </c>
      <c r="BE93" s="180">
        <v>3315463</v>
      </c>
      <c r="BF93" s="180">
        <v>34303415</v>
      </c>
      <c r="BG93" s="180"/>
      <c r="BH93" s="180">
        <v>0</v>
      </c>
      <c r="BI93" s="180">
        <v>0</v>
      </c>
      <c r="BJ93" s="180">
        <v>17814234</v>
      </c>
      <c r="BK93" s="180">
        <v>0</v>
      </c>
      <c r="BL93" s="180">
        <v>0</v>
      </c>
      <c r="BM93" s="180">
        <v>0</v>
      </c>
      <c r="BN93" s="180">
        <v>13440693</v>
      </c>
      <c r="BO93" s="180">
        <v>0</v>
      </c>
      <c r="BP93" s="180">
        <v>0</v>
      </c>
      <c r="BQ93" s="180">
        <v>0</v>
      </c>
      <c r="BR93" s="180"/>
      <c r="BS93" s="180">
        <v>0</v>
      </c>
      <c r="BT93" s="180">
        <v>0</v>
      </c>
      <c r="BU93" s="180"/>
      <c r="BV93" s="180">
        <v>0</v>
      </c>
      <c r="BW93" s="180"/>
      <c r="BX93" s="180"/>
      <c r="BY93" s="180"/>
      <c r="BZ93" s="180"/>
      <c r="CA93" s="180"/>
      <c r="CB93" s="180"/>
      <c r="CC93" s="180"/>
      <c r="CD93" s="180"/>
      <c r="CE93" s="180"/>
      <c r="CF93" s="180"/>
      <c r="CG93" s="180"/>
      <c r="CH93" s="180"/>
      <c r="CI93" s="180"/>
      <c r="CJ93" s="180"/>
      <c r="CK93" s="180"/>
      <c r="CL93" s="180"/>
      <c r="CM93" s="180"/>
      <c r="CN93" s="180"/>
      <c r="CO93" s="180"/>
      <c r="CP93" s="180"/>
      <c r="CQ93" s="180"/>
      <c r="CR93" s="180"/>
      <c r="CS93" s="180"/>
      <c r="CT93" s="180"/>
      <c r="CU93" s="180"/>
    </row>
    <row r="94" spans="1:99" x14ac:dyDescent="0.3">
      <c r="A94" s="155">
        <v>357</v>
      </c>
      <c r="B94" s="180" t="s">
        <v>309</v>
      </c>
      <c r="C94" s="180"/>
      <c r="D94" s="180">
        <v>0</v>
      </c>
      <c r="E94" s="180">
        <v>0</v>
      </c>
      <c r="F94" s="180"/>
      <c r="G94" s="180">
        <v>0</v>
      </c>
      <c r="H94" s="180">
        <v>0</v>
      </c>
      <c r="I94" s="180">
        <v>0</v>
      </c>
      <c r="J94" s="180">
        <v>0</v>
      </c>
      <c r="K94" s="180">
        <v>0</v>
      </c>
      <c r="L94" s="180">
        <v>0</v>
      </c>
      <c r="M94" s="180">
        <v>0</v>
      </c>
      <c r="N94" s="180">
        <v>0</v>
      </c>
      <c r="O94" s="180">
        <v>0</v>
      </c>
      <c r="P94" s="180"/>
      <c r="Q94" s="180">
        <v>0</v>
      </c>
      <c r="R94" s="180">
        <v>0</v>
      </c>
      <c r="S94" s="180">
        <v>0</v>
      </c>
      <c r="T94" s="180">
        <v>0</v>
      </c>
      <c r="U94" s="180"/>
      <c r="V94" s="180">
        <v>0</v>
      </c>
      <c r="W94" s="180"/>
      <c r="X94" s="180">
        <v>0</v>
      </c>
      <c r="Y94" s="180">
        <v>0</v>
      </c>
      <c r="Z94" s="180">
        <v>38972961</v>
      </c>
      <c r="AA94" s="180">
        <v>0</v>
      </c>
      <c r="AB94" s="180"/>
      <c r="AC94" s="180">
        <v>0</v>
      </c>
      <c r="AD94" s="180">
        <v>0</v>
      </c>
      <c r="AE94" s="180">
        <v>0</v>
      </c>
      <c r="AF94" s="180">
        <v>0</v>
      </c>
      <c r="AG94" s="180">
        <v>0</v>
      </c>
      <c r="AH94" s="180"/>
      <c r="AI94" s="180">
        <v>0</v>
      </c>
      <c r="AJ94" s="180">
        <v>0</v>
      </c>
      <c r="AK94" s="180">
        <v>0</v>
      </c>
      <c r="AL94" s="180">
        <v>0</v>
      </c>
      <c r="AM94" s="180">
        <v>0</v>
      </c>
      <c r="AN94" s="180">
        <v>0</v>
      </c>
      <c r="AO94" s="180">
        <v>0</v>
      </c>
      <c r="AP94" s="180">
        <v>0</v>
      </c>
      <c r="AQ94" s="180">
        <v>0</v>
      </c>
      <c r="AR94" s="180">
        <v>0</v>
      </c>
      <c r="AS94" s="180">
        <v>0</v>
      </c>
      <c r="AT94" s="180">
        <v>0</v>
      </c>
      <c r="AU94" s="180">
        <v>0</v>
      </c>
      <c r="AV94" s="180">
        <v>1669314</v>
      </c>
      <c r="AW94" s="180">
        <v>0</v>
      </c>
      <c r="AX94" s="180">
        <v>0</v>
      </c>
      <c r="AY94" s="180">
        <v>0</v>
      </c>
      <c r="AZ94" s="180">
        <v>7388946</v>
      </c>
      <c r="BA94" s="180">
        <v>0</v>
      </c>
      <c r="BB94" s="180">
        <v>0</v>
      </c>
      <c r="BC94" s="180">
        <v>0</v>
      </c>
      <c r="BD94" s="180">
        <v>0</v>
      </c>
      <c r="BE94" s="180">
        <v>2585533</v>
      </c>
      <c r="BF94" s="180">
        <v>15278475</v>
      </c>
      <c r="BG94" s="180"/>
      <c r="BH94" s="180">
        <v>0</v>
      </c>
      <c r="BI94" s="180">
        <v>0</v>
      </c>
      <c r="BJ94" s="180">
        <v>9844712</v>
      </c>
      <c r="BK94" s="180">
        <v>0</v>
      </c>
      <c r="BL94" s="180">
        <v>0</v>
      </c>
      <c r="BM94" s="180">
        <v>0</v>
      </c>
      <c r="BN94" s="180">
        <v>5225505</v>
      </c>
      <c r="BO94" s="180">
        <v>0</v>
      </c>
      <c r="BP94" s="180">
        <v>0</v>
      </c>
      <c r="BQ94" s="180">
        <v>0</v>
      </c>
      <c r="BR94" s="180"/>
      <c r="BS94" s="180">
        <v>0</v>
      </c>
      <c r="BT94" s="180">
        <v>0</v>
      </c>
      <c r="BU94" s="180"/>
      <c r="BV94" s="180">
        <v>0</v>
      </c>
      <c r="BW94" s="180"/>
      <c r="BX94" s="180"/>
      <c r="BY94" s="180"/>
      <c r="BZ94" s="180"/>
      <c r="CA94" s="180"/>
      <c r="CB94" s="180"/>
      <c r="CC94" s="180"/>
      <c r="CD94" s="180"/>
      <c r="CE94" s="180"/>
      <c r="CF94" s="180"/>
      <c r="CG94" s="180"/>
      <c r="CH94" s="180"/>
      <c r="CI94" s="180"/>
      <c r="CJ94" s="180"/>
      <c r="CK94" s="180"/>
      <c r="CL94" s="180"/>
      <c r="CM94" s="180"/>
      <c r="CN94" s="180"/>
      <c r="CO94" s="180"/>
      <c r="CP94" s="180"/>
      <c r="CQ94" s="180"/>
      <c r="CR94" s="180"/>
      <c r="CS94" s="180"/>
      <c r="CT94" s="180"/>
      <c r="CU94" s="180"/>
    </row>
    <row r="95" spans="1:99" x14ac:dyDescent="0.3">
      <c r="A95" s="155">
        <v>359</v>
      </c>
      <c r="B95" s="180" t="s">
        <v>247</v>
      </c>
      <c r="C95" s="180"/>
      <c r="D95" s="180">
        <v>0</v>
      </c>
      <c r="E95" s="180">
        <v>0</v>
      </c>
      <c r="F95" s="180"/>
      <c r="G95" s="180">
        <v>0</v>
      </c>
      <c r="H95" s="180">
        <v>0</v>
      </c>
      <c r="I95" s="180">
        <v>0</v>
      </c>
      <c r="J95" s="180">
        <v>0</v>
      </c>
      <c r="K95" s="180">
        <v>0</v>
      </c>
      <c r="L95" s="180">
        <v>54564</v>
      </c>
      <c r="M95" s="180">
        <v>0</v>
      </c>
      <c r="N95" s="180">
        <v>0</v>
      </c>
      <c r="O95" s="180">
        <v>0</v>
      </c>
      <c r="P95" s="180"/>
      <c r="Q95" s="180">
        <v>0</v>
      </c>
      <c r="R95" s="180">
        <v>0</v>
      </c>
      <c r="S95" s="180">
        <v>0</v>
      </c>
      <c r="T95" s="180">
        <v>0</v>
      </c>
      <c r="U95" s="180"/>
      <c r="V95" s="180">
        <v>0</v>
      </c>
      <c r="W95" s="180"/>
      <c r="X95" s="180">
        <v>0</v>
      </c>
      <c r="Y95" s="180">
        <v>0</v>
      </c>
      <c r="Z95" s="180">
        <v>5324564</v>
      </c>
      <c r="AA95" s="180">
        <v>0</v>
      </c>
      <c r="AB95" s="180"/>
      <c r="AC95" s="180">
        <v>0</v>
      </c>
      <c r="AD95" s="180">
        <v>0</v>
      </c>
      <c r="AE95" s="180">
        <v>0</v>
      </c>
      <c r="AF95" s="180">
        <v>0</v>
      </c>
      <c r="AG95" s="180">
        <v>0</v>
      </c>
      <c r="AH95" s="180"/>
      <c r="AI95" s="180">
        <v>0</v>
      </c>
      <c r="AJ95" s="180">
        <v>0</v>
      </c>
      <c r="AK95" s="180">
        <v>0</v>
      </c>
      <c r="AL95" s="180">
        <v>0</v>
      </c>
      <c r="AM95" s="180">
        <v>0</v>
      </c>
      <c r="AN95" s="180">
        <v>0</v>
      </c>
      <c r="AO95" s="180">
        <v>0</v>
      </c>
      <c r="AP95" s="180">
        <v>0</v>
      </c>
      <c r="AQ95" s="180">
        <v>0</v>
      </c>
      <c r="AR95" s="180">
        <v>0</v>
      </c>
      <c r="AS95" s="180">
        <v>0</v>
      </c>
      <c r="AT95" s="180">
        <v>0</v>
      </c>
      <c r="AU95" s="180">
        <v>0</v>
      </c>
      <c r="AV95" s="180">
        <v>0</v>
      </c>
      <c r="AW95" s="180">
        <v>0</v>
      </c>
      <c r="AX95" s="180">
        <v>0</v>
      </c>
      <c r="AY95" s="180">
        <v>0</v>
      </c>
      <c r="AZ95" s="180">
        <v>79451</v>
      </c>
      <c r="BA95" s="180">
        <v>0</v>
      </c>
      <c r="BB95" s="180">
        <v>0</v>
      </c>
      <c r="BC95" s="180">
        <v>0</v>
      </c>
      <c r="BD95" s="180">
        <v>0</v>
      </c>
      <c r="BE95" s="180">
        <v>163178</v>
      </c>
      <c r="BF95" s="180">
        <v>2399897</v>
      </c>
      <c r="BG95" s="180"/>
      <c r="BH95" s="180">
        <v>0</v>
      </c>
      <c r="BI95" s="180">
        <v>0</v>
      </c>
      <c r="BJ95" s="180">
        <v>2143083</v>
      </c>
      <c r="BK95" s="180">
        <v>0</v>
      </c>
      <c r="BL95" s="180">
        <v>0</v>
      </c>
      <c r="BM95" s="180">
        <v>0</v>
      </c>
      <c r="BN95" s="180">
        <v>0</v>
      </c>
      <c r="BO95" s="180">
        <v>0</v>
      </c>
      <c r="BP95" s="180">
        <v>0</v>
      </c>
      <c r="BQ95" s="180">
        <v>0</v>
      </c>
      <c r="BR95" s="180"/>
      <c r="BS95" s="180">
        <v>0</v>
      </c>
      <c r="BT95" s="180">
        <v>0</v>
      </c>
      <c r="BU95" s="180"/>
      <c r="BV95" s="180">
        <v>0</v>
      </c>
      <c r="BW95" s="180"/>
      <c r="BX95" s="180"/>
      <c r="BY95" s="180"/>
      <c r="BZ95" s="180"/>
      <c r="CA95" s="180"/>
      <c r="CB95" s="180"/>
      <c r="CC95" s="180"/>
      <c r="CD95" s="180"/>
      <c r="CE95" s="180"/>
      <c r="CF95" s="180"/>
      <c r="CG95" s="180"/>
      <c r="CH95" s="180"/>
      <c r="CI95" s="180"/>
      <c r="CJ95" s="180"/>
      <c r="CK95" s="180"/>
      <c r="CL95" s="180"/>
      <c r="CM95" s="180"/>
      <c r="CN95" s="180"/>
      <c r="CO95" s="180"/>
      <c r="CP95" s="180"/>
      <c r="CQ95" s="180"/>
      <c r="CR95" s="180"/>
      <c r="CS95" s="180"/>
      <c r="CT95" s="180"/>
      <c r="CU95" s="180"/>
    </row>
    <row r="96" spans="1:99" x14ac:dyDescent="0.3">
      <c r="A96" s="155">
        <v>360</v>
      </c>
      <c r="B96" s="180" t="s">
        <v>117</v>
      </c>
      <c r="C96" s="180"/>
      <c r="D96" s="180">
        <v>0</v>
      </c>
      <c r="E96" s="180">
        <v>0</v>
      </c>
      <c r="F96" s="180"/>
      <c r="G96" s="180">
        <v>0</v>
      </c>
      <c r="H96" s="180">
        <v>0</v>
      </c>
      <c r="I96" s="180">
        <v>0</v>
      </c>
      <c r="J96" s="180">
        <v>0</v>
      </c>
      <c r="K96" s="180">
        <v>0</v>
      </c>
      <c r="L96" s="180">
        <v>1393097</v>
      </c>
      <c r="M96" s="180">
        <v>0</v>
      </c>
      <c r="N96" s="180">
        <v>0</v>
      </c>
      <c r="O96" s="180">
        <v>0</v>
      </c>
      <c r="P96" s="180"/>
      <c r="Q96" s="180">
        <v>0</v>
      </c>
      <c r="R96" s="180">
        <v>0</v>
      </c>
      <c r="S96" s="180">
        <v>0</v>
      </c>
      <c r="T96" s="180">
        <v>0</v>
      </c>
      <c r="U96" s="180"/>
      <c r="V96" s="180">
        <v>0</v>
      </c>
      <c r="W96" s="180"/>
      <c r="X96" s="180">
        <v>0</v>
      </c>
      <c r="Y96" s="180">
        <v>0</v>
      </c>
      <c r="Z96" s="180">
        <v>21068447</v>
      </c>
      <c r="AA96" s="180">
        <v>0</v>
      </c>
      <c r="AB96" s="180"/>
      <c r="AC96" s="180">
        <v>0</v>
      </c>
      <c r="AD96" s="180">
        <v>0</v>
      </c>
      <c r="AE96" s="180">
        <v>0</v>
      </c>
      <c r="AF96" s="180">
        <v>0</v>
      </c>
      <c r="AG96" s="180">
        <v>0</v>
      </c>
      <c r="AH96" s="180"/>
      <c r="AI96" s="180">
        <v>0</v>
      </c>
      <c r="AJ96" s="180">
        <v>0</v>
      </c>
      <c r="AK96" s="180">
        <v>0</v>
      </c>
      <c r="AL96" s="180">
        <v>0</v>
      </c>
      <c r="AM96" s="180">
        <v>0</v>
      </c>
      <c r="AN96" s="180">
        <v>0</v>
      </c>
      <c r="AO96" s="180">
        <v>0</v>
      </c>
      <c r="AP96" s="180">
        <v>0</v>
      </c>
      <c r="AQ96" s="180">
        <v>0</v>
      </c>
      <c r="AR96" s="180">
        <v>0</v>
      </c>
      <c r="AS96" s="180">
        <v>0</v>
      </c>
      <c r="AT96" s="180">
        <v>0</v>
      </c>
      <c r="AU96" s="180">
        <v>0</v>
      </c>
      <c r="AV96" s="180">
        <v>886791</v>
      </c>
      <c r="AW96" s="180">
        <v>0</v>
      </c>
      <c r="AX96" s="180">
        <v>0</v>
      </c>
      <c r="AY96" s="180">
        <v>0</v>
      </c>
      <c r="AZ96" s="180">
        <v>3239787</v>
      </c>
      <c r="BA96" s="180">
        <v>0</v>
      </c>
      <c r="BB96" s="180">
        <v>0</v>
      </c>
      <c r="BC96" s="180">
        <v>0</v>
      </c>
      <c r="BD96" s="180">
        <v>0</v>
      </c>
      <c r="BE96" s="180">
        <v>552415</v>
      </c>
      <c r="BF96" s="180">
        <v>5933054</v>
      </c>
      <c r="BG96" s="180"/>
      <c r="BH96" s="180">
        <v>0</v>
      </c>
      <c r="BI96" s="180">
        <v>0</v>
      </c>
      <c r="BJ96" s="180">
        <v>6083049</v>
      </c>
      <c r="BK96" s="180">
        <v>0</v>
      </c>
      <c r="BL96" s="180">
        <v>0</v>
      </c>
      <c r="BM96" s="180">
        <v>0</v>
      </c>
      <c r="BN96" s="180">
        <v>2182308</v>
      </c>
      <c r="BO96" s="180">
        <v>0</v>
      </c>
      <c r="BP96" s="180">
        <v>0</v>
      </c>
      <c r="BQ96" s="180">
        <v>0</v>
      </c>
      <c r="BR96" s="180"/>
      <c r="BS96" s="180">
        <v>0</v>
      </c>
      <c r="BT96" s="180">
        <v>0</v>
      </c>
      <c r="BU96" s="180"/>
      <c r="BV96" s="180">
        <v>0</v>
      </c>
      <c r="BW96" s="180"/>
      <c r="BX96" s="180"/>
      <c r="BY96" s="180"/>
      <c r="BZ96" s="180"/>
      <c r="CA96" s="180"/>
      <c r="CB96" s="180"/>
      <c r="CC96" s="180"/>
      <c r="CD96" s="180"/>
      <c r="CE96" s="180"/>
      <c r="CF96" s="180"/>
      <c r="CG96" s="180"/>
      <c r="CH96" s="180"/>
      <c r="CI96" s="180"/>
      <c r="CJ96" s="180"/>
      <c r="CK96" s="180"/>
      <c r="CL96" s="180"/>
      <c r="CM96" s="180"/>
      <c r="CN96" s="180"/>
      <c r="CO96" s="180"/>
      <c r="CP96" s="180"/>
      <c r="CQ96" s="180"/>
      <c r="CR96" s="180"/>
      <c r="CS96" s="180"/>
      <c r="CT96" s="180"/>
      <c r="CU96" s="180"/>
    </row>
    <row r="97" spans="1:99" x14ac:dyDescent="0.3">
      <c r="A97" s="155">
        <v>361</v>
      </c>
      <c r="B97" s="180" t="s">
        <v>98</v>
      </c>
      <c r="C97" s="180"/>
      <c r="D97" s="180">
        <v>0</v>
      </c>
      <c r="E97" s="180">
        <v>0</v>
      </c>
      <c r="F97" s="180"/>
      <c r="G97" s="180">
        <v>0</v>
      </c>
      <c r="H97" s="180">
        <v>0</v>
      </c>
      <c r="I97" s="180">
        <v>0</v>
      </c>
      <c r="J97" s="180">
        <v>0</v>
      </c>
      <c r="K97" s="180">
        <v>0</v>
      </c>
      <c r="L97" s="180">
        <v>1126249</v>
      </c>
      <c r="M97" s="180">
        <v>0</v>
      </c>
      <c r="N97" s="180">
        <v>0</v>
      </c>
      <c r="O97" s="180">
        <v>0</v>
      </c>
      <c r="P97" s="180"/>
      <c r="Q97" s="180">
        <v>0</v>
      </c>
      <c r="R97" s="180">
        <v>0</v>
      </c>
      <c r="S97" s="180">
        <v>0</v>
      </c>
      <c r="T97" s="180">
        <v>0</v>
      </c>
      <c r="U97" s="180"/>
      <c r="V97" s="180">
        <v>0</v>
      </c>
      <c r="W97" s="180"/>
      <c r="X97" s="180">
        <v>0</v>
      </c>
      <c r="Y97" s="180">
        <v>0</v>
      </c>
      <c r="Z97" s="180">
        <v>39835951</v>
      </c>
      <c r="AA97" s="180">
        <v>0</v>
      </c>
      <c r="AB97" s="180"/>
      <c r="AC97" s="180">
        <v>0</v>
      </c>
      <c r="AD97" s="180">
        <v>0</v>
      </c>
      <c r="AE97" s="180">
        <v>0</v>
      </c>
      <c r="AF97" s="180">
        <v>0</v>
      </c>
      <c r="AG97" s="180">
        <v>0</v>
      </c>
      <c r="AH97" s="180"/>
      <c r="AI97" s="180">
        <v>0</v>
      </c>
      <c r="AJ97" s="180">
        <v>0</v>
      </c>
      <c r="AK97" s="180">
        <v>0</v>
      </c>
      <c r="AL97" s="180">
        <v>0</v>
      </c>
      <c r="AM97" s="180">
        <v>0</v>
      </c>
      <c r="AN97" s="180">
        <v>0</v>
      </c>
      <c r="AO97" s="180">
        <v>0</v>
      </c>
      <c r="AP97" s="180">
        <v>0</v>
      </c>
      <c r="AQ97" s="180">
        <v>0</v>
      </c>
      <c r="AR97" s="180">
        <v>0</v>
      </c>
      <c r="AS97" s="180">
        <v>0</v>
      </c>
      <c r="AT97" s="180">
        <v>0</v>
      </c>
      <c r="AU97" s="180">
        <v>0</v>
      </c>
      <c r="AV97" s="180">
        <v>1579102</v>
      </c>
      <c r="AW97" s="180">
        <v>0</v>
      </c>
      <c r="AX97" s="180">
        <v>0</v>
      </c>
      <c r="AY97" s="180">
        <v>0</v>
      </c>
      <c r="AZ97" s="180">
        <v>955512</v>
      </c>
      <c r="BA97" s="180">
        <v>0</v>
      </c>
      <c r="BB97" s="180">
        <v>0</v>
      </c>
      <c r="BC97" s="180">
        <v>0</v>
      </c>
      <c r="BD97" s="180">
        <v>0</v>
      </c>
      <c r="BE97" s="180">
        <v>2395989</v>
      </c>
      <c r="BF97" s="180">
        <v>14298595</v>
      </c>
      <c r="BG97" s="180"/>
      <c r="BH97" s="180">
        <v>0</v>
      </c>
      <c r="BI97" s="180">
        <v>0</v>
      </c>
      <c r="BJ97" s="180">
        <v>11005334</v>
      </c>
      <c r="BK97" s="180">
        <v>0</v>
      </c>
      <c r="BL97" s="180">
        <v>0</v>
      </c>
      <c r="BM97" s="180">
        <v>0</v>
      </c>
      <c r="BN97" s="180">
        <v>6335877</v>
      </c>
      <c r="BO97" s="180">
        <v>0</v>
      </c>
      <c r="BP97" s="180">
        <v>0</v>
      </c>
      <c r="BQ97" s="180">
        <v>0</v>
      </c>
      <c r="BR97" s="180"/>
      <c r="BS97" s="180">
        <v>0</v>
      </c>
      <c r="BT97" s="180">
        <v>0</v>
      </c>
      <c r="BU97" s="180"/>
      <c r="BV97" s="180">
        <v>0</v>
      </c>
      <c r="BW97" s="180"/>
      <c r="BX97" s="180"/>
      <c r="BY97" s="180"/>
      <c r="BZ97" s="180"/>
      <c r="CA97" s="180"/>
      <c r="CB97" s="180"/>
      <c r="CC97" s="180"/>
      <c r="CD97" s="180"/>
      <c r="CE97" s="180"/>
      <c r="CF97" s="180"/>
      <c r="CG97" s="180"/>
      <c r="CH97" s="180"/>
      <c r="CI97" s="180"/>
      <c r="CJ97" s="180"/>
      <c r="CK97" s="180"/>
      <c r="CL97" s="180"/>
      <c r="CM97" s="180"/>
      <c r="CN97" s="180"/>
      <c r="CO97" s="180"/>
      <c r="CP97" s="180"/>
      <c r="CQ97" s="180"/>
      <c r="CR97" s="180"/>
      <c r="CS97" s="180"/>
      <c r="CT97" s="180"/>
      <c r="CU97" s="180"/>
    </row>
    <row r="98" spans="1:99" x14ac:dyDescent="0.3">
      <c r="A98" s="155">
        <v>362</v>
      </c>
      <c r="B98" s="180" t="s">
        <v>99</v>
      </c>
      <c r="C98" s="180"/>
      <c r="D98" s="180">
        <v>0</v>
      </c>
      <c r="E98" s="180">
        <v>0</v>
      </c>
      <c r="F98" s="180"/>
      <c r="G98" s="180">
        <v>0</v>
      </c>
      <c r="H98" s="180">
        <v>0</v>
      </c>
      <c r="I98" s="180">
        <v>0</v>
      </c>
      <c r="J98" s="180">
        <v>0</v>
      </c>
      <c r="K98" s="180">
        <v>0</v>
      </c>
      <c r="L98" s="180">
        <v>1544266</v>
      </c>
      <c r="M98" s="180">
        <v>0</v>
      </c>
      <c r="N98" s="180">
        <v>0</v>
      </c>
      <c r="O98" s="180">
        <v>0</v>
      </c>
      <c r="P98" s="180"/>
      <c r="Q98" s="180">
        <v>0</v>
      </c>
      <c r="R98" s="180">
        <v>0</v>
      </c>
      <c r="S98" s="180">
        <v>0</v>
      </c>
      <c r="T98" s="180">
        <v>0</v>
      </c>
      <c r="U98" s="180"/>
      <c r="V98" s="180">
        <v>0</v>
      </c>
      <c r="W98" s="180"/>
      <c r="X98" s="180">
        <v>0</v>
      </c>
      <c r="Y98" s="180">
        <v>0</v>
      </c>
      <c r="Z98" s="180">
        <v>86989251</v>
      </c>
      <c r="AA98" s="180">
        <v>0</v>
      </c>
      <c r="AB98" s="180"/>
      <c r="AC98" s="180">
        <v>0</v>
      </c>
      <c r="AD98" s="180">
        <v>0</v>
      </c>
      <c r="AE98" s="180">
        <v>0</v>
      </c>
      <c r="AF98" s="180">
        <v>0</v>
      </c>
      <c r="AG98" s="180">
        <v>0</v>
      </c>
      <c r="AH98" s="180"/>
      <c r="AI98" s="180">
        <v>0</v>
      </c>
      <c r="AJ98" s="180">
        <v>0</v>
      </c>
      <c r="AK98" s="180">
        <v>0</v>
      </c>
      <c r="AL98" s="180">
        <v>0</v>
      </c>
      <c r="AM98" s="180">
        <v>0</v>
      </c>
      <c r="AN98" s="180">
        <v>0</v>
      </c>
      <c r="AO98" s="180">
        <v>0</v>
      </c>
      <c r="AP98" s="180">
        <v>0</v>
      </c>
      <c r="AQ98" s="180">
        <v>0</v>
      </c>
      <c r="AR98" s="180">
        <v>0</v>
      </c>
      <c r="AS98" s="180">
        <v>0</v>
      </c>
      <c r="AT98" s="180">
        <v>0</v>
      </c>
      <c r="AU98" s="180">
        <v>0</v>
      </c>
      <c r="AV98" s="180">
        <v>1873958</v>
      </c>
      <c r="AW98" s="180">
        <v>0</v>
      </c>
      <c r="AX98" s="180">
        <v>0</v>
      </c>
      <c r="AY98" s="180">
        <v>0</v>
      </c>
      <c r="AZ98" s="180">
        <v>2632388</v>
      </c>
      <c r="BA98" s="180">
        <v>0</v>
      </c>
      <c r="BB98" s="180">
        <v>0</v>
      </c>
      <c r="BC98" s="180">
        <v>0</v>
      </c>
      <c r="BD98" s="180">
        <v>0</v>
      </c>
      <c r="BE98" s="180">
        <v>2962741</v>
      </c>
      <c r="BF98" s="180">
        <v>31662039</v>
      </c>
      <c r="BG98" s="180"/>
      <c r="BH98" s="180">
        <v>0</v>
      </c>
      <c r="BI98" s="180">
        <v>0</v>
      </c>
      <c r="BJ98" s="180">
        <v>19107952</v>
      </c>
      <c r="BK98" s="180">
        <v>0</v>
      </c>
      <c r="BL98" s="180">
        <v>0</v>
      </c>
      <c r="BM98" s="180">
        <v>0</v>
      </c>
      <c r="BN98" s="180">
        <v>17503665</v>
      </c>
      <c r="BO98" s="180">
        <v>0</v>
      </c>
      <c r="BP98" s="180">
        <v>0</v>
      </c>
      <c r="BQ98" s="180">
        <v>0</v>
      </c>
      <c r="BR98" s="180"/>
      <c r="BS98" s="180">
        <v>0</v>
      </c>
      <c r="BT98" s="180">
        <v>0</v>
      </c>
      <c r="BU98" s="180"/>
      <c r="BV98" s="180">
        <v>0</v>
      </c>
      <c r="BW98" s="180"/>
      <c r="BX98" s="180"/>
      <c r="BY98" s="180"/>
      <c r="BZ98" s="180"/>
      <c r="CA98" s="180"/>
      <c r="CB98" s="180"/>
      <c r="CC98" s="180"/>
      <c r="CD98" s="180"/>
      <c r="CE98" s="180"/>
      <c r="CF98" s="180"/>
      <c r="CG98" s="180"/>
      <c r="CH98" s="180"/>
      <c r="CI98" s="180"/>
      <c r="CJ98" s="180"/>
      <c r="CK98" s="180"/>
      <c r="CL98" s="180"/>
      <c r="CM98" s="180"/>
      <c r="CN98" s="180"/>
      <c r="CO98" s="180"/>
      <c r="CP98" s="180"/>
      <c r="CQ98" s="180"/>
      <c r="CR98" s="180"/>
      <c r="CS98" s="180"/>
      <c r="CT98" s="180"/>
      <c r="CU98" s="180"/>
    </row>
    <row r="99" spans="1:99" x14ac:dyDescent="0.3">
      <c r="A99" s="155">
        <v>363</v>
      </c>
      <c r="B99" s="180" t="s">
        <v>233</v>
      </c>
      <c r="C99" s="180"/>
      <c r="D99" s="180">
        <v>0</v>
      </c>
      <c r="E99" s="180">
        <v>0</v>
      </c>
      <c r="F99" s="180"/>
      <c r="G99" s="180">
        <v>0</v>
      </c>
      <c r="H99" s="180">
        <v>0</v>
      </c>
      <c r="I99" s="180">
        <v>0</v>
      </c>
      <c r="J99" s="180">
        <v>0</v>
      </c>
      <c r="K99" s="180">
        <v>0</v>
      </c>
      <c r="L99" s="180">
        <v>14</v>
      </c>
      <c r="M99" s="180">
        <v>0</v>
      </c>
      <c r="N99" s="180">
        <v>0</v>
      </c>
      <c r="O99" s="180">
        <v>0</v>
      </c>
      <c r="P99" s="180"/>
      <c r="Q99" s="180">
        <v>0</v>
      </c>
      <c r="R99" s="180">
        <v>0</v>
      </c>
      <c r="S99" s="180">
        <v>0</v>
      </c>
      <c r="T99" s="180">
        <v>0</v>
      </c>
      <c r="U99" s="180"/>
      <c r="V99" s="180">
        <v>0</v>
      </c>
      <c r="W99" s="180"/>
      <c r="X99" s="180">
        <v>0</v>
      </c>
      <c r="Y99" s="180">
        <v>0</v>
      </c>
      <c r="Z99" s="180">
        <v>114496</v>
      </c>
      <c r="AA99" s="180">
        <v>0</v>
      </c>
      <c r="AB99" s="180"/>
      <c r="AC99" s="180">
        <v>0</v>
      </c>
      <c r="AD99" s="180">
        <v>0</v>
      </c>
      <c r="AE99" s="180">
        <v>0</v>
      </c>
      <c r="AF99" s="180">
        <v>0</v>
      </c>
      <c r="AG99" s="180">
        <v>0</v>
      </c>
      <c r="AH99" s="180"/>
      <c r="AI99" s="180">
        <v>0</v>
      </c>
      <c r="AJ99" s="180">
        <v>0</v>
      </c>
      <c r="AK99" s="180">
        <v>0</v>
      </c>
      <c r="AL99" s="180">
        <v>0</v>
      </c>
      <c r="AM99" s="180">
        <v>0</v>
      </c>
      <c r="AN99" s="180">
        <v>0</v>
      </c>
      <c r="AO99" s="180">
        <v>0</v>
      </c>
      <c r="AP99" s="180">
        <v>0</v>
      </c>
      <c r="AQ99" s="180">
        <v>0</v>
      </c>
      <c r="AR99" s="180">
        <v>0</v>
      </c>
      <c r="AS99" s="180">
        <v>0</v>
      </c>
      <c r="AT99" s="180">
        <v>0</v>
      </c>
      <c r="AU99" s="180">
        <v>0</v>
      </c>
      <c r="AV99" s="180">
        <v>0</v>
      </c>
      <c r="AW99" s="180">
        <v>0</v>
      </c>
      <c r="AX99" s="180">
        <v>0</v>
      </c>
      <c r="AY99" s="180">
        <v>0</v>
      </c>
      <c r="AZ99" s="180">
        <v>19250</v>
      </c>
      <c r="BA99" s="180">
        <v>0</v>
      </c>
      <c r="BB99" s="180">
        <v>0</v>
      </c>
      <c r="BC99" s="180">
        <v>0</v>
      </c>
      <c r="BD99" s="180">
        <v>0</v>
      </c>
      <c r="BE99" s="180">
        <v>36052</v>
      </c>
      <c r="BF99" s="180">
        <v>1065</v>
      </c>
      <c r="BG99" s="180"/>
      <c r="BH99" s="180">
        <v>0</v>
      </c>
      <c r="BI99" s="180">
        <v>0</v>
      </c>
      <c r="BJ99" s="180">
        <v>19391</v>
      </c>
      <c r="BK99" s="180">
        <v>0</v>
      </c>
      <c r="BL99" s="180">
        <v>0</v>
      </c>
      <c r="BM99" s="180">
        <v>0</v>
      </c>
      <c r="BN99" s="180">
        <v>1337840</v>
      </c>
      <c r="BO99" s="180">
        <v>0</v>
      </c>
      <c r="BP99" s="180">
        <v>0</v>
      </c>
      <c r="BQ99" s="180">
        <v>0</v>
      </c>
      <c r="BR99" s="180"/>
      <c r="BS99" s="180">
        <v>0</v>
      </c>
      <c r="BT99" s="180">
        <v>0</v>
      </c>
      <c r="BU99" s="180"/>
      <c r="BV99" s="180">
        <v>0</v>
      </c>
      <c r="BW99" s="180"/>
      <c r="BX99" s="180"/>
      <c r="BY99" s="180"/>
      <c r="BZ99" s="180"/>
      <c r="CA99" s="180"/>
      <c r="CB99" s="180"/>
      <c r="CC99" s="180"/>
      <c r="CD99" s="180"/>
      <c r="CE99" s="180"/>
      <c r="CF99" s="180"/>
      <c r="CG99" s="180"/>
      <c r="CH99" s="180"/>
      <c r="CI99" s="180"/>
      <c r="CJ99" s="180"/>
      <c r="CK99" s="180"/>
      <c r="CL99" s="180"/>
      <c r="CM99" s="180"/>
      <c r="CN99" s="180"/>
      <c r="CO99" s="180"/>
      <c r="CP99" s="180"/>
      <c r="CQ99" s="180"/>
      <c r="CR99" s="180"/>
      <c r="CS99" s="180"/>
      <c r="CT99" s="180"/>
      <c r="CU99" s="180"/>
    </row>
    <row r="100" spans="1:99" x14ac:dyDescent="0.3">
      <c r="A100" s="155">
        <v>364</v>
      </c>
      <c r="B100" s="180" t="s">
        <v>234</v>
      </c>
      <c r="C100" s="180"/>
      <c r="D100" s="180">
        <v>0</v>
      </c>
      <c r="E100" s="180">
        <v>0</v>
      </c>
      <c r="F100" s="180"/>
      <c r="G100" s="180">
        <v>0</v>
      </c>
      <c r="H100" s="180">
        <v>0</v>
      </c>
      <c r="I100" s="180">
        <v>0</v>
      </c>
      <c r="J100" s="180">
        <v>0</v>
      </c>
      <c r="K100" s="180">
        <v>0</v>
      </c>
      <c r="L100" s="180">
        <v>40242</v>
      </c>
      <c r="M100" s="180">
        <v>0</v>
      </c>
      <c r="N100" s="180">
        <v>0</v>
      </c>
      <c r="O100" s="180">
        <v>0</v>
      </c>
      <c r="P100" s="180"/>
      <c r="Q100" s="180">
        <v>0</v>
      </c>
      <c r="R100" s="180">
        <v>0</v>
      </c>
      <c r="S100" s="180">
        <v>0</v>
      </c>
      <c r="T100" s="180">
        <v>0</v>
      </c>
      <c r="U100" s="180"/>
      <c r="V100" s="180">
        <v>0</v>
      </c>
      <c r="W100" s="180"/>
      <c r="X100" s="180">
        <v>0</v>
      </c>
      <c r="Y100" s="180">
        <v>0</v>
      </c>
      <c r="Z100" s="180">
        <v>59910</v>
      </c>
      <c r="AA100" s="180">
        <v>0</v>
      </c>
      <c r="AB100" s="180"/>
      <c r="AC100" s="180">
        <v>0</v>
      </c>
      <c r="AD100" s="180">
        <v>0</v>
      </c>
      <c r="AE100" s="180">
        <v>0</v>
      </c>
      <c r="AF100" s="180">
        <v>0</v>
      </c>
      <c r="AG100" s="180">
        <v>0</v>
      </c>
      <c r="AH100" s="180"/>
      <c r="AI100" s="180">
        <v>0</v>
      </c>
      <c r="AJ100" s="180">
        <v>0</v>
      </c>
      <c r="AK100" s="180">
        <v>0</v>
      </c>
      <c r="AL100" s="180">
        <v>0</v>
      </c>
      <c r="AM100" s="180">
        <v>0</v>
      </c>
      <c r="AN100" s="180">
        <v>0</v>
      </c>
      <c r="AO100" s="180">
        <v>0</v>
      </c>
      <c r="AP100" s="180">
        <v>0</v>
      </c>
      <c r="AQ100" s="180">
        <v>0</v>
      </c>
      <c r="AR100" s="180">
        <v>0</v>
      </c>
      <c r="AS100" s="180">
        <v>0</v>
      </c>
      <c r="AT100" s="180">
        <v>0</v>
      </c>
      <c r="AU100" s="180">
        <v>0</v>
      </c>
      <c r="AV100" s="180">
        <v>0</v>
      </c>
      <c r="AW100" s="180">
        <v>0</v>
      </c>
      <c r="AX100" s="180">
        <v>0</v>
      </c>
      <c r="AY100" s="180">
        <v>0</v>
      </c>
      <c r="AZ100" s="180">
        <v>6363</v>
      </c>
      <c r="BA100" s="180">
        <v>0</v>
      </c>
      <c r="BB100" s="180">
        <v>0</v>
      </c>
      <c r="BC100" s="180">
        <v>0</v>
      </c>
      <c r="BD100" s="180">
        <v>0</v>
      </c>
      <c r="BE100" s="180">
        <v>11809</v>
      </c>
      <c r="BF100" s="180">
        <v>62752</v>
      </c>
      <c r="BG100" s="180"/>
      <c r="BH100" s="180">
        <v>0</v>
      </c>
      <c r="BI100" s="180">
        <v>0</v>
      </c>
      <c r="BJ100" s="180">
        <v>62623</v>
      </c>
      <c r="BK100" s="180">
        <v>0</v>
      </c>
      <c r="BL100" s="180">
        <v>0</v>
      </c>
      <c r="BM100" s="180">
        <v>0</v>
      </c>
      <c r="BN100" s="180">
        <v>0</v>
      </c>
      <c r="BO100" s="180">
        <v>0</v>
      </c>
      <c r="BP100" s="180">
        <v>0</v>
      </c>
      <c r="BQ100" s="180">
        <v>0</v>
      </c>
      <c r="BR100" s="180"/>
      <c r="BS100" s="180">
        <v>0</v>
      </c>
      <c r="BT100" s="180">
        <v>0</v>
      </c>
      <c r="BU100" s="180"/>
      <c r="BV100" s="180">
        <v>0</v>
      </c>
      <c r="BW100" s="180"/>
      <c r="BX100" s="180"/>
      <c r="BY100" s="180"/>
      <c r="BZ100" s="180"/>
      <c r="CA100" s="180"/>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365</v>
      </c>
      <c r="B101" s="180" t="s">
        <v>236</v>
      </c>
      <c r="C101" s="180"/>
      <c r="D101" s="180">
        <v>0</v>
      </c>
      <c r="E101" s="180">
        <v>0</v>
      </c>
      <c r="F101" s="180"/>
      <c r="G101" s="180">
        <v>0</v>
      </c>
      <c r="H101" s="180">
        <v>0</v>
      </c>
      <c r="I101" s="180">
        <v>0</v>
      </c>
      <c r="J101" s="180">
        <v>0</v>
      </c>
      <c r="K101" s="180">
        <v>0</v>
      </c>
      <c r="L101" s="180">
        <v>0</v>
      </c>
      <c r="M101" s="180">
        <v>0</v>
      </c>
      <c r="N101" s="180">
        <v>0</v>
      </c>
      <c r="O101" s="180">
        <v>0</v>
      </c>
      <c r="P101" s="180"/>
      <c r="Q101" s="180">
        <v>0</v>
      </c>
      <c r="R101" s="180">
        <v>0</v>
      </c>
      <c r="S101" s="180">
        <v>0</v>
      </c>
      <c r="T101" s="180">
        <v>0</v>
      </c>
      <c r="U101" s="180"/>
      <c r="V101" s="180">
        <v>0</v>
      </c>
      <c r="W101" s="180"/>
      <c r="X101" s="180">
        <v>0</v>
      </c>
      <c r="Y101" s="180">
        <v>0</v>
      </c>
      <c r="Z101" s="180">
        <v>0</v>
      </c>
      <c r="AA101" s="180">
        <v>0</v>
      </c>
      <c r="AB101" s="180"/>
      <c r="AC101" s="180">
        <v>0</v>
      </c>
      <c r="AD101" s="180">
        <v>0</v>
      </c>
      <c r="AE101" s="180">
        <v>0</v>
      </c>
      <c r="AF101" s="180">
        <v>0</v>
      </c>
      <c r="AG101" s="180">
        <v>0</v>
      </c>
      <c r="AH101" s="180"/>
      <c r="AI101" s="180">
        <v>0</v>
      </c>
      <c r="AJ101" s="180">
        <v>0</v>
      </c>
      <c r="AK101" s="180">
        <v>0</v>
      </c>
      <c r="AL101" s="180">
        <v>0</v>
      </c>
      <c r="AM101" s="180">
        <v>0</v>
      </c>
      <c r="AN101" s="180">
        <v>0</v>
      </c>
      <c r="AO101" s="180">
        <v>0</v>
      </c>
      <c r="AP101" s="180">
        <v>0</v>
      </c>
      <c r="AQ101" s="180">
        <v>0</v>
      </c>
      <c r="AR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c r="BH101" s="180">
        <v>0</v>
      </c>
      <c r="BI101" s="180">
        <v>0</v>
      </c>
      <c r="BJ101" s="180">
        <v>0</v>
      </c>
      <c r="BK101" s="180">
        <v>0</v>
      </c>
      <c r="BL101" s="180">
        <v>0</v>
      </c>
      <c r="BM101" s="180">
        <v>0</v>
      </c>
      <c r="BN101" s="180">
        <v>0</v>
      </c>
      <c r="BO101" s="180">
        <v>0</v>
      </c>
      <c r="BP101" s="180">
        <v>0</v>
      </c>
      <c r="BQ101" s="180">
        <v>0</v>
      </c>
      <c r="BR101" s="180"/>
      <c r="BS101" s="180">
        <v>0</v>
      </c>
      <c r="BT101" s="180">
        <v>0</v>
      </c>
      <c r="BU101" s="180"/>
      <c r="BV101" s="180">
        <v>0</v>
      </c>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366</v>
      </c>
      <c r="B102" s="180" t="s">
        <v>1057</v>
      </c>
      <c r="C102" s="180"/>
      <c r="D102" s="180">
        <v>0</v>
      </c>
      <c r="E102" s="180">
        <v>0</v>
      </c>
      <c r="F102" s="180"/>
      <c r="G102" s="180">
        <v>0</v>
      </c>
      <c r="H102" s="180">
        <v>0</v>
      </c>
      <c r="I102" s="180">
        <v>0</v>
      </c>
      <c r="J102" s="180">
        <v>0</v>
      </c>
      <c r="K102" s="180">
        <v>0</v>
      </c>
      <c r="L102" s="180">
        <v>162601</v>
      </c>
      <c r="M102" s="180">
        <v>0</v>
      </c>
      <c r="N102" s="180">
        <v>0</v>
      </c>
      <c r="O102" s="180">
        <v>0</v>
      </c>
      <c r="P102" s="180"/>
      <c r="Q102" s="180">
        <v>0</v>
      </c>
      <c r="R102" s="180">
        <v>0</v>
      </c>
      <c r="S102" s="180">
        <v>0</v>
      </c>
      <c r="T102" s="180">
        <v>0</v>
      </c>
      <c r="U102" s="180"/>
      <c r="V102" s="180">
        <v>0</v>
      </c>
      <c r="W102" s="180"/>
      <c r="X102" s="180">
        <v>0</v>
      </c>
      <c r="Y102" s="180">
        <v>0</v>
      </c>
      <c r="Z102" s="180">
        <v>2485000</v>
      </c>
      <c r="AA102" s="180">
        <v>0</v>
      </c>
      <c r="AB102" s="180"/>
      <c r="AC102" s="180">
        <v>0</v>
      </c>
      <c r="AD102" s="180">
        <v>0</v>
      </c>
      <c r="AE102" s="180">
        <v>0</v>
      </c>
      <c r="AF102" s="180">
        <v>0</v>
      </c>
      <c r="AG102" s="180">
        <v>0</v>
      </c>
      <c r="AH102" s="180"/>
      <c r="AI102" s="180">
        <v>0</v>
      </c>
      <c r="AJ102" s="180">
        <v>0</v>
      </c>
      <c r="AK102" s="180">
        <v>0</v>
      </c>
      <c r="AL102" s="180">
        <v>0</v>
      </c>
      <c r="AM102" s="180">
        <v>0</v>
      </c>
      <c r="AN102" s="180">
        <v>0</v>
      </c>
      <c r="AO102" s="180">
        <v>0</v>
      </c>
      <c r="AP102" s="180">
        <v>0</v>
      </c>
      <c r="AQ102" s="180">
        <v>0</v>
      </c>
      <c r="AR102" s="180">
        <v>0</v>
      </c>
      <c r="AS102" s="180">
        <v>0</v>
      </c>
      <c r="AT102" s="180">
        <v>0</v>
      </c>
      <c r="AU102" s="180">
        <v>0</v>
      </c>
      <c r="AV102" s="180">
        <v>99357</v>
      </c>
      <c r="AW102" s="180">
        <v>0</v>
      </c>
      <c r="AX102" s="180">
        <v>0</v>
      </c>
      <c r="AY102" s="180">
        <v>0</v>
      </c>
      <c r="AZ102" s="180">
        <v>175000</v>
      </c>
      <c r="BA102" s="180">
        <v>0</v>
      </c>
      <c r="BB102" s="180">
        <v>0</v>
      </c>
      <c r="BC102" s="180">
        <v>0</v>
      </c>
      <c r="BD102" s="180">
        <v>0</v>
      </c>
      <c r="BE102" s="180">
        <v>348222</v>
      </c>
      <c r="BF102" s="180">
        <v>1314231</v>
      </c>
      <c r="BG102" s="180"/>
      <c r="BH102" s="180">
        <v>0</v>
      </c>
      <c r="BI102" s="180">
        <v>0</v>
      </c>
      <c r="BJ102" s="180">
        <v>0</v>
      </c>
      <c r="BK102" s="180">
        <v>0</v>
      </c>
      <c r="BL102" s="180">
        <v>0</v>
      </c>
      <c r="BM102" s="180">
        <v>0</v>
      </c>
      <c r="BN102" s="180">
        <v>0</v>
      </c>
      <c r="BO102" s="180">
        <v>0</v>
      </c>
      <c r="BP102" s="180">
        <v>0</v>
      </c>
      <c r="BQ102" s="180">
        <v>0</v>
      </c>
      <c r="BR102" s="180"/>
      <c r="BS102" s="180">
        <v>0</v>
      </c>
      <c r="BT102" s="180">
        <v>0</v>
      </c>
      <c r="BU102" s="180"/>
      <c r="BV102" s="180">
        <v>0</v>
      </c>
      <c r="BW102" s="180"/>
      <c r="BX102" s="180"/>
      <c r="BY102" s="180"/>
      <c r="BZ102" s="180"/>
      <c r="CA102" s="180"/>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368</v>
      </c>
      <c r="B103" s="180" t="s">
        <v>191</v>
      </c>
      <c r="C103" s="180"/>
      <c r="D103" s="180">
        <v>0</v>
      </c>
      <c r="E103" s="180">
        <v>129614</v>
      </c>
      <c r="F103" s="180"/>
      <c r="G103" s="180">
        <v>0</v>
      </c>
      <c r="H103" s="180">
        <v>0</v>
      </c>
      <c r="I103" s="180">
        <v>0</v>
      </c>
      <c r="J103" s="180">
        <v>0</v>
      </c>
      <c r="K103" s="180">
        <v>0</v>
      </c>
      <c r="L103" s="180">
        <v>0</v>
      </c>
      <c r="M103" s="180">
        <v>0</v>
      </c>
      <c r="N103" s="180">
        <v>0</v>
      </c>
      <c r="O103" s="180">
        <v>0</v>
      </c>
      <c r="P103" s="180"/>
      <c r="Q103" s="180">
        <v>0</v>
      </c>
      <c r="R103" s="180">
        <v>0</v>
      </c>
      <c r="S103" s="180">
        <v>0</v>
      </c>
      <c r="T103" s="180">
        <v>0</v>
      </c>
      <c r="U103" s="180"/>
      <c r="V103" s="180">
        <v>0</v>
      </c>
      <c r="W103" s="180"/>
      <c r="X103" s="180">
        <v>0</v>
      </c>
      <c r="Y103" s="180">
        <v>0</v>
      </c>
      <c r="Z103" s="180">
        <v>314329</v>
      </c>
      <c r="AA103" s="180">
        <v>0</v>
      </c>
      <c r="AB103" s="180"/>
      <c r="AC103" s="180">
        <v>0</v>
      </c>
      <c r="AD103" s="180">
        <v>0</v>
      </c>
      <c r="AE103" s="180">
        <v>0</v>
      </c>
      <c r="AF103" s="180">
        <v>0</v>
      </c>
      <c r="AG103" s="180">
        <v>0</v>
      </c>
      <c r="AH103" s="180"/>
      <c r="AI103" s="180">
        <v>0</v>
      </c>
      <c r="AJ103" s="180">
        <v>0</v>
      </c>
      <c r="AK103" s="180">
        <v>0</v>
      </c>
      <c r="AL103" s="180">
        <v>0</v>
      </c>
      <c r="AM103" s="180">
        <v>0</v>
      </c>
      <c r="AN103" s="180">
        <v>0</v>
      </c>
      <c r="AO103" s="180">
        <v>0</v>
      </c>
      <c r="AP103" s="180">
        <v>0</v>
      </c>
      <c r="AQ103" s="180">
        <v>0</v>
      </c>
      <c r="AR103" s="180">
        <v>0</v>
      </c>
      <c r="AS103" s="180">
        <v>0</v>
      </c>
      <c r="AT103" s="180">
        <v>0</v>
      </c>
      <c r="AU103" s="180">
        <v>0</v>
      </c>
      <c r="AV103" s="180">
        <v>0</v>
      </c>
      <c r="AW103" s="180">
        <v>0</v>
      </c>
      <c r="AX103" s="180">
        <v>0</v>
      </c>
      <c r="AY103" s="180">
        <v>0</v>
      </c>
      <c r="AZ103" s="180">
        <v>0</v>
      </c>
      <c r="BA103" s="180">
        <v>0</v>
      </c>
      <c r="BB103" s="180">
        <v>0</v>
      </c>
      <c r="BC103" s="180">
        <v>0</v>
      </c>
      <c r="BD103" s="180">
        <v>0</v>
      </c>
      <c r="BE103" s="180">
        <v>0</v>
      </c>
      <c r="BF103" s="180">
        <v>0</v>
      </c>
      <c r="BG103" s="180"/>
      <c r="BH103" s="180">
        <v>0</v>
      </c>
      <c r="BI103" s="180">
        <v>0</v>
      </c>
      <c r="BJ103" s="180">
        <v>0</v>
      </c>
      <c r="BK103" s="180">
        <v>0</v>
      </c>
      <c r="BL103" s="180">
        <v>193799</v>
      </c>
      <c r="BM103" s="180">
        <v>0</v>
      </c>
      <c r="BN103" s="180">
        <v>0</v>
      </c>
      <c r="BO103" s="180">
        <v>0</v>
      </c>
      <c r="BP103" s="180">
        <v>0</v>
      </c>
      <c r="BQ103" s="180">
        <v>0</v>
      </c>
      <c r="BR103" s="180"/>
      <c r="BS103" s="180">
        <v>0</v>
      </c>
      <c r="BT103" s="180">
        <v>0</v>
      </c>
      <c r="BU103" s="180"/>
      <c r="BV103" s="180">
        <v>0</v>
      </c>
      <c r="BW103" s="180"/>
      <c r="BX103" s="180"/>
      <c r="BY103" s="180"/>
      <c r="BZ103" s="180"/>
      <c r="CA103" s="180"/>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369</v>
      </c>
      <c r="B104" s="180" t="s">
        <v>196</v>
      </c>
      <c r="C104" s="180"/>
      <c r="D104" s="180">
        <v>2349049</v>
      </c>
      <c r="E104" s="180">
        <v>28687303</v>
      </c>
      <c r="F104" s="180"/>
      <c r="G104" s="180">
        <v>2862530</v>
      </c>
      <c r="H104" s="180">
        <v>802293</v>
      </c>
      <c r="I104" s="180">
        <v>36228</v>
      </c>
      <c r="J104" s="180">
        <v>287773</v>
      </c>
      <c r="K104" s="180">
        <v>1169403</v>
      </c>
      <c r="L104" s="180">
        <v>1624042</v>
      </c>
      <c r="M104" s="180">
        <v>2652054</v>
      </c>
      <c r="N104" s="180">
        <v>147788</v>
      </c>
      <c r="O104" s="180">
        <v>120048</v>
      </c>
      <c r="P104" s="180"/>
      <c r="Q104" s="180">
        <v>278874</v>
      </c>
      <c r="R104" s="180">
        <v>695324</v>
      </c>
      <c r="S104" s="180">
        <v>348249</v>
      </c>
      <c r="T104" s="180">
        <v>4828253</v>
      </c>
      <c r="U104" s="180"/>
      <c r="V104" s="180">
        <v>267942</v>
      </c>
      <c r="W104" s="180"/>
      <c r="X104" s="180">
        <v>4031923</v>
      </c>
      <c r="Y104" s="180">
        <v>887218</v>
      </c>
      <c r="Z104" s="180">
        <v>24650706</v>
      </c>
      <c r="AA104" s="180">
        <v>1160240</v>
      </c>
      <c r="AB104" s="180"/>
      <c r="AC104" s="180">
        <v>165120</v>
      </c>
      <c r="AD104" s="180">
        <v>715436</v>
      </c>
      <c r="AE104" s="180">
        <v>884164</v>
      </c>
      <c r="AF104" s="180">
        <v>131235</v>
      </c>
      <c r="AG104" s="180">
        <v>91867</v>
      </c>
      <c r="AH104" s="180"/>
      <c r="AI104" s="180">
        <v>76037</v>
      </c>
      <c r="AJ104" s="180">
        <v>1466591</v>
      </c>
      <c r="AK104" s="180">
        <v>113730</v>
      </c>
      <c r="AL104" s="180">
        <v>242981</v>
      </c>
      <c r="AM104" s="180">
        <v>2198853</v>
      </c>
      <c r="AN104" s="180">
        <v>193162</v>
      </c>
      <c r="AO104" s="180">
        <v>16456750</v>
      </c>
      <c r="AP104" s="180">
        <v>433693</v>
      </c>
      <c r="AQ104" s="180">
        <v>129076</v>
      </c>
      <c r="AR104" s="180">
        <v>197003</v>
      </c>
      <c r="AS104" s="180">
        <v>4950866</v>
      </c>
      <c r="AT104" s="180">
        <v>104742</v>
      </c>
      <c r="AU104" s="180">
        <v>313052</v>
      </c>
      <c r="AV104" s="180">
        <v>858547</v>
      </c>
      <c r="AW104" s="180">
        <v>214789</v>
      </c>
      <c r="AX104" s="180">
        <v>111782</v>
      </c>
      <c r="AY104" s="180">
        <v>44913</v>
      </c>
      <c r="AZ104" s="180">
        <v>1326531</v>
      </c>
      <c r="BA104" s="180">
        <v>627674</v>
      </c>
      <c r="BB104" s="180">
        <v>20153</v>
      </c>
      <c r="BC104" s="180">
        <v>56653</v>
      </c>
      <c r="BD104" s="180">
        <v>3420337</v>
      </c>
      <c r="BE104" s="180">
        <v>621013</v>
      </c>
      <c r="BF104" s="180">
        <v>3582713</v>
      </c>
      <c r="BG104" s="180"/>
      <c r="BH104" s="180">
        <v>137248</v>
      </c>
      <c r="BI104" s="180">
        <v>85454</v>
      </c>
      <c r="BJ104" s="180">
        <v>5164269</v>
      </c>
      <c r="BK104" s="180">
        <v>723373</v>
      </c>
      <c r="BL104" s="180">
        <v>6706065</v>
      </c>
      <c r="BM104" s="180">
        <v>922160</v>
      </c>
      <c r="BN104" s="180">
        <v>4478881</v>
      </c>
      <c r="BO104" s="180">
        <v>1270304</v>
      </c>
      <c r="BP104" s="180">
        <v>29308</v>
      </c>
      <c r="BQ104" s="180">
        <v>1341835</v>
      </c>
      <c r="BR104" s="180"/>
      <c r="BS104" s="180">
        <v>581069</v>
      </c>
      <c r="BT104" s="180">
        <v>529110</v>
      </c>
      <c r="BU104" s="180"/>
      <c r="BV104" s="180">
        <v>1202427</v>
      </c>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370</v>
      </c>
      <c r="B105" s="180" t="s">
        <v>198</v>
      </c>
      <c r="C105" s="180"/>
      <c r="D105" s="180">
        <v>285818</v>
      </c>
      <c r="E105" s="180">
        <v>60393487</v>
      </c>
      <c r="F105" s="180"/>
      <c r="G105" s="180">
        <v>168666</v>
      </c>
      <c r="H105" s="180">
        <v>0</v>
      </c>
      <c r="I105" s="180">
        <v>0</v>
      </c>
      <c r="J105" s="180">
        <v>0</v>
      </c>
      <c r="K105" s="180">
        <v>0</v>
      </c>
      <c r="L105" s="180">
        <v>465798</v>
      </c>
      <c r="M105" s="180">
        <v>366602</v>
      </c>
      <c r="N105" s="180">
        <v>0</v>
      </c>
      <c r="O105" s="180">
        <v>17567</v>
      </c>
      <c r="P105" s="180"/>
      <c r="Q105" s="180">
        <v>0</v>
      </c>
      <c r="R105" s="180">
        <v>41528</v>
      </c>
      <c r="S105" s="180">
        <v>0</v>
      </c>
      <c r="T105" s="180">
        <v>1688415</v>
      </c>
      <c r="U105" s="180"/>
      <c r="V105" s="180">
        <v>0</v>
      </c>
      <c r="W105" s="180"/>
      <c r="X105" s="180">
        <v>133510</v>
      </c>
      <c r="Y105" s="180">
        <v>238536</v>
      </c>
      <c r="Z105" s="180">
        <v>5349644</v>
      </c>
      <c r="AA105" s="180">
        <v>162414</v>
      </c>
      <c r="AB105" s="180"/>
      <c r="AC105" s="180">
        <v>0</v>
      </c>
      <c r="AD105" s="180">
        <v>280568</v>
      </c>
      <c r="AE105" s="180">
        <v>33025</v>
      </c>
      <c r="AF105" s="180">
        <v>15804</v>
      </c>
      <c r="AG105" s="180">
        <v>31485</v>
      </c>
      <c r="AH105" s="180"/>
      <c r="AI105" s="180">
        <v>0</v>
      </c>
      <c r="AJ105" s="180">
        <v>151354</v>
      </c>
      <c r="AK105" s="180">
        <v>0</v>
      </c>
      <c r="AL105" s="180">
        <v>53114</v>
      </c>
      <c r="AM105" s="180">
        <v>272305</v>
      </c>
      <c r="AN105" s="180">
        <v>0</v>
      </c>
      <c r="AO105" s="180">
        <v>1570955</v>
      </c>
      <c r="AP105" s="180">
        <v>36540</v>
      </c>
      <c r="AQ105" s="180">
        <v>3739</v>
      </c>
      <c r="AR105" s="180">
        <v>20652</v>
      </c>
      <c r="AS105" s="180">
        <v>1377951</v>
      </c>
      <c r="AT105" s="180">
        <v>12331</v>
      </c>
      <c r="AU105" s="180">
        <v>0</v>
      </c>
      <c r="AV105" s="180">
        <v>0</v>
      </c>
      <c r="AW105" s="180">
        <v>15070</v>
      </c>
      <c r="AX105" s="180">
        <v>0</v>
      </c>
      <c r="AY105" s="180">
        <v>0</v>
      </c>
      <c r="AZ105" s="180">
        <v>305956</v>
      </c>
      <c r="BA105" s="180">
        <v>151697</v>
      </c>
      <c r="BB105" s="180">
        <v>0</v>
      </c>
      <c r="BC105" s="180">
        <v>0</v>
      </c>
      <c r="BD105" s="180">
        <v>475426</v>
      </c>
      <c r="BE105" s="180">
        <v>72966</v>
      </c>
      <c r="BF105" s="180">
        <v>2596997</v>
      </c>
      <c r="BG105" s="180"/>
      <c r="BH105" s="180">
        <v>0</v>
      </c>
      <c r="BI105" s="180">
        <v>0</v>
      </c>
      <c r="BJ105" s="180">
        <v>1023638</v>
      </c>
      <c r="BK105" s="180">
        <v>0</v>
      </c>
      <c r="BL105" s="180">
        <v>1122222</v>
      </c>
      <c r="BM105" s="180">
        <v>0</v>
      </c>
      <c r="BN105" s="180">
        <v>391236</v>
      </c>
      <c r="BO105" s="180">
        <v>0</v>
      </c>
      <c r="BP105" s="180">
        <v>0</v>
      </c>
      <c r="BQ105" s="180">
        <v>43716</v>
      </c>
      <c r="BR105" s="180"/>
      <c r="BS105" s="180">
        <v>0</v>
      </c>
      <c r="BT105" s="180">
        <v>60958</v>
      </c>
      <c r="BU105" s="180"/>
      <c r="BV105" s="180">
        <v>65213</v>
      </c>
      <c r="BW105" s="180"/>
      <c r="BX105" s="180"/>
      <c r="BY105" s="180"/>
      <c r="BZ105" s="180"/>
      <c r="CA105" s="180"/>
      <c r="CB105" s="180"/>
      <c r="CC105" s="180"/>
      <c r="CD105" s="180"/>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371</v>
      </c>
      <c r="B106" s="180" t="s">
        <v>248</v>
      </c>
      <c r="C106" s="180"/>
      <c r="D106" s="180">
        <v>0</v>
      </c>
      <c r="E106" s="180">
        <v>68132799</v>
      </c>
      <c r="F106" s="180"/>
      <c r="G106" s="180">
        <v>0</v>
      </c>
      <c r="H106" s="180">
        <v>0</v>
      </c>
      <c r="I106" s="180">
        <v>0</v>
      </c>
      <c r="J106" s="180">
        <v>0</v>
      </c>
      <c r="K106" s="180">
        <v>0</v>
      </c>
      <c r="L106" s="180">
        <v>0</v>
      </c>
      <c r="M106" s="180">
        <v>0</v>
      </c>
      <c r="N106" s="180">
        <v>0</v>
      </c>
      <c r="O106" s="180">
        <v>0</v>
      </c>
      <c r="P106" s="180"/>
      <c r="Q106" s="180">
        <v>0</v>
      </c>
      <c r="R106" s="180">
        <v>0</v>
      </c>
      <c r="S106" s="180">
        <v>0</v>
      </c>
      <c r="T106" s="180">
        <v>0</v>
      </c>
      <c r="U106" s="180"/>
      <c r="V106" s="180">
        <v>0</v>
      </c>
      <c r="W106" s="180"/>
      <c r="X106" s="180">
        <v>0</v>
      </c>
      <c r="Y106" s="180">
        <v>0</v>
      </c>
      <c r="Z106" s="180">
        <v>0</v>
      </c>
      <c r="AA106" s="180">
        <v>0</v>
      </c>
      <c r="AB106" s="180"/>
      <c r="AC106" s="180">
        <v>0</v>
      </c>
      <c r="AD106" s="180">
        <v>0</v>
      </c>
      <c r="AE106" s="180">
        <v>0</v>
      </c>
      <c r="AF106" s="180">
        <v>0</v>
      </c>
      <c r="AG106" s="180">
        <v>0</v>
      </c>
      <c r="AH106" s="180"/>
      <c r="AI106" s="180">
        <v>0</v>
      </c>
      <c r="AJ106" s="180">
        <v>0</v>
      </c>
      <c r="AK106" s="180">
        <v>0</v>
      </c>
      <c r="AL106" s="180">
        <v>0</v>
      </c>
      <c r="AM106" s="180">
        <v>0</v>
      </c>
      <c r="AN106" s="180">
        <v>0</v>
      </c>
      <c r="AO106" s="180">
        <v>0</v>
      </c>
      <c r="AP106" s="180">
        <v>0</v>
      </c>
      <c r="AQ106" s="180">
        <v>0</v>
      </c>
      <c r="AR106" s="180">
        <v>0</v>
      </c>
      <c r="AS106" s="180">
        <v>0</v>
      </c>
      <c r="AT106" s="180">
        <v>0</v>
      </c>
      <c r="AU106" s="180">
        <v>0</v>
      </c>
      <c r="AV106" s="180">
        <v>0</v>
      </c>
      <c r="AW106" s="180">
        <v>0</v>
      </c>
      <c r="AX106" s="180">
        <v>0</v>
      </c>
      <c r="AY106" s="180">
        <v>0</v>
      </c>
      <c r="AZ106" s="180">
        <v>0</v>
      </c>
      <c r="BA106" s="180">
        <v>0</v>
      </c>
      <c r="BB106" s="180">
        <v>0</v>
      </c>
      <c r="BC106" s="180">
        <v>0</v>
      </c>
      <c r="BD106" s="180">
        <v>0</v>
      </c>
      <c r="BE106" s="180">
        <v>0</v>
      </c>
      <c r="BF106" s="180">
        <v>0</v>
      </c>
      <c r="BG106" s="180"/>
      <c r="BH106" s="180">
        <v>0</v>
      </c>
      <c r="BI106" s="180">
        <v>0</v>
      </c>
      <c r="BJ106" s="180">
        <v>0</v>
      </c>
      <c r="BK106" s="180">
        <v>0</v>
      </c>
      <c r="BL106" s="180">
        <v>0</v>
      </c>
      <c r="BM106" s="180">
        <v>0</v>
      </c>
      <c r="BN106" s="180">
        <v>0</v>
      </c>
      <c r="BO106" s="180">
        <v>0</v>
      </c>
      <c r="BP106" s="180">
        <v>0</v>
      </c>
      <c r="BQ106" s="180">
        <v>0</v>
      </c>
      <c r="BR106" s="180"/>
      <c r="BS106" s="180">
        <v>0</v>
      </c>
      <c r="BT106" s="180">
        <v>0</v>
      </c>
      <c r="BU106" s="180"/>
      <c r="BV106" s="180">
        <v>0</v>
      </c>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373</v>
      </c>
      <c r="B107" s="180" t="s">
        <v>305</v>
      </c>
      <c r="C107" s="180"/>
      <c r="D107" s="180">
        <v>6002534</v>
      </c>
      <c r="E107" s="180">
        <v>1018153783</v>
      </c>
      <c r="F107" s="180"/>
      <c r="G107" s="180">
        <v>10410097</v>
      </c>
      <c r="H107" s="180">
        <v>2906363</v>
      </c>
      <c r="I107" s="180">
        <v>11570</v>
      </c>
      <c r="J107" s="180">
        <v>102675</v>
      </c>
      <c r="K107" s="180">
        <v>1732357</v>
      </c>
      <c r="L107" s="180">
        <v>4080831</v>
      </c>
      <c r="M107" s="180">
        <v>53023863</v>
      </c>
      <c r="N107" s="180">
        <v>81816</v>
      </c>
      <c r="O107" s="180">
        <v>671714</v>
      </c>
      <c r="P107" s="180"/>
      <c r="Q107" s="180">
        <v>425258</v>
      </c>
      <c r="R107" s="180">
        <v>792444</v>
      </c>
      <c r="S107" s="180">
        <v>2341518</v>
      </c>
      <c r="T107" s="180">
        <v>18902406</v>
      </c>
      <c r="U107" s="180"/>
      <c r="V107" s="180">
        <v>453371</v>
      </c>
      <c r="W107" s="180"/>
      <c r="X107" s="180">
        <v>12689655</v>
      </c>
      <c r="Y107" s="180">
        <v>2005223</v>
      </c>
      <c r="Z107" s="180">
        <v>107259548</v>
      </c>
      <c r="AA107" s="180">
        <v>13046198</v>
      </c>
      <c r="AB107" s="180"/>
      <c r="AC107" s="180">
        <v>677415</v>
      </c>
      <c r="AD107" s="180">
        <v>2907301</v>
      </c>
      <c r="AE107" s="180">
        <v>1984629</v>
      </c>
      <c r="AF107" s="180">
        <v>375374</v>
      </c>
      <c r="AG107" s="180">
        <v>1615630</v>
      </c>
      <c r="AH107" s="180"/>
      <c r="AI107" s="180">
        <v>59769</v>
      </c>
      <c r="AJ107" s="180">
        <v>5670766</v>
      </c>
      <c r="AK107" s="180">
        <v>98395</v>
      </c>
      <c r="AL107" s="180">
        <v>878792</v>
      </c>
      <c r="AM107" s="180">
        <v>7691496</v>
      </c>
      <c r="AN107" s="180">
        <v>503346</v>
      </c>
      <c r="AO107" s="180">
        <v>63341009</v>
      </c>
      <c r="AP107" s="180">
        <v>1545262</v>
      </c>
      <c r="AQ107" s="180">
        <v>364910</v>
      </c>
      <c r="AR107" s="180">
        <v>145065</v>
      </c>
      <c r="AS107" s="180">
        <v>54332948</v>
      </c>
      <c r="AT107" s="180">
        <v>294888</v>
      </c>
      <c r="AU107" s="180">
        <v>3407515</v>
      </c>
      <c r="AV107" s="180">
        <v>4367596</v>
      </c>
      <c r="AW107" s="180">
        <v>257780</v>
      </c>
      <c r="AX107" s="180">
        <v>466133</v>
      </c>
      <c r="AY107" s="180">
        <v>211081</v>
      </c>
      <c r="AZ107" s="180">
        <v>10619851</v>
      </c>
      <c r="BA107" s="180">
        <v>2526993</v>
      </c>
      <c r="BB107" s="180">
        <v>196963</v>
      </c>
      <c r="BC107" s="180">
        <v>231459</v>
      </c>
      <c r="BD107" s="180">
        <v>5180285</v>
      </c>
      <c r="BE107" s="180">
        <v>996359</v>
      </c>
      <c r="BF107" s="180">
        <v>36283453</v>
      </c>
      <c r="BG107" s="180"/>
      <c r="BH107" s="180">
        <v>359566</v>
      </c>
      <c r="BI107" s="180">
        <v>72331</v>
      </c>
      <c r="BJ107" s="180">
        <v>58944180</v>
      </c>
      <c r="BK107" s="180">
        <v>1200873</v>
      </c>
      <c r="BL107" s="180">
        <v>25914766</v>
      </c>
      <c r="BM107" s="180">
        <v>0</v>
      </c>
      <c r="BN107" s="180">
        <v>9164319</v>
      </c>
      <c r="BO107" s="180">
        <v>1249059</v>
      </c>
      <c r="BP107" s="180">
        <v>11692</v>
      </c>
      <c r="BQ107" s="180">
        <v>4819329</v>
      </c>
      <c r="BR107" s="180"/>
      <c r="BS107" s="180">
        <v>3765932</v>
      </c>
      <c r="BT107" s="180">
        <v>1151134</v>
      </c>
      <c r="BU107" s="180"/>
      <c r="BV107" s="180">
        <v>2967243</v>
      </c>
      <c r="BW107" s="180"/>
      <c r="BX107" s="180"/>
      <c r="BY107" s="180"/>
      <c r="BZ107" s="180"/>
      <c r="CA107" s="180"/>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375</v>
      </c>
      <c r="B108" s="180" t="s">
        <v>213</v>
      </c>
      <c r="C108" s="180"/>
      <c r="D108" s="180">
        <v>5482369</v>
      </c>
      <c r="E108" s="180">
        <v>436169728</v>
      </c>
      <c r="F108" s="180"/>
      <c r="G108" s="180">
        <v>2022504</v>
      </c>
      <c r="H108" s="180">
        <v>905864</v>
      </c>
      <c r="I108" s="180">
        <v>0</v>
      </c>
      <c r="J108" s="180">
        <v>0</v>
      </c>
      <c r="K108" s="180">
        <v>0</v>
      </c>
      <c r="L108" s="180">
        <v>182277</v>
      </c>
      <c r="M108" s="180">
        <v>8208226</v>
      </c>
      <c r="N108" s="180">
        <v>0</v>
      </c>
      <c r="O108" s="180">
        <v>477512</v>
      </c>
      <c r="P108" s="180"/>
      <c r="Q108" s="180">
        <v>0</v>
      </c>
      <c r="R108" s="180">
        <v>0</v>
      </c>
      <c r="S108" s="180">
        <v>2271596</v>
      </c>
      <c r="T108" s="180">
        <v>0</v>
      </c>
      <c r="U108" s="180"/>
      <c r="V108" s="180">
        <v>357446</v>
      </c>
      <c r="W108" s="180"/>
      <c r="X108" s="180">
        <v>2492656</v>
      </c>
      <c r="Y108" s="180">
        <v>0</v>
      </c>
      <c r="Z108" s="180">
        <v>13593547</v>
      </c>
      <c r="AA108" s="180">
        <v>0</v>
      </c>
      <c r="AB108" s="180"/>
      <c r="AC108" s="180">
        <v>417654</v>
      </c>
      <c r="AD108" s="180">
        <v>501621</v>
      </c>
      <c r="AE108" s="180">
        <v>327086</v>
      </c>
      <c r="AF108" s="180">
        <v>272412</v>
      </c>
      <c r="AG108" s="180">
        <v>-46703</v>
      </c>
      <c r="AH108" s="180"/>
      <c r="AI108" s="180">
        <v>0</v>
      </c>
      <c r="AJ108" s="180">
        <v>0</v>
      </c>
      <c r="AK108" s="180">
        <v>0</v>
      </c>
      <c r="AL108" s="180">
        <v>959589</v>
      </c>
      <c r="AM108" s="180">
        <v>962173</v>
      </c>
      <c r="AN108" s="180">
        <v>470815</v>
      </c>
      <c r="AO108" s="180">
        <v>0</v>
      </c>
      <c r="AP108" s="180">
        <v>738798</v>
      </c>
      <c r="AQ108" s="180">
        <v>0</v>
      </c>
      <c r="AR108" s="180">
        <v>59600</v>
      </c>
      <c r="AS108" s="180">
        <v>4312926</v>
      </c>
      <c r="AT108" s="180">
        <v>658782</v>
      </c>
      <c r="AU108" s="180">
        <v>4938529</v>
      </c>
      <c r="AV108" s="180">
        <v>211586</v>
      </c>
      <c r="AW108" s="180">
        <v>753314</v>
      </c>
      <c r="AX108" s="180">
        <v>0</v>
      </c>
      <c r="AY108" s="180">
        <v>0</v>
      </c>
      <c r="AZ108" s="180">
        <v>3223727</v>
      </c>
      <c r="BA108" s="180">
        <v>347548</v>
      </c>
      <c r="BB108" s="180">
        <v>608014</v>
      </c>
      <c r="BC108" s="180">
        <v>573385</v>
      </c>
      <c r="BD108" s="180">
        <v>5307790</v>
      </c>
      <c r="BE108" s="180">
        <v>331765</v>
      </c>
      <c r="BF108" s="180">
        <v>7994600</v>
      </c>
      <c r="BG108" s="180"/>
      <c r="BH108" s="180">
        <v>0</v>
      </c>
      <c r="BI108" s="180">
        <v>754232</v>
      </c>
      <c r="BJ108" s="180">
        <v>10692127</v>
      </c>
      <c r="BK108" s="180">
        <v>1125303</v>
      </c>
      <c r="BL108" s="180">
        <v>16326589</v>
      </c>
      <c r="BM108" s="180">
        <v>0</v>
      </c>
      <c r="BN108" s="180">
        <v>789451</v>
      </c>
      <c r="BO108" s="180">
        <v>1060025</v>
      </c>
      <c r="BP108" s="180">
        <v>0</v>
      </c>
      <c r="BQ108" s="180">
        <v>0</v>
      </c>
      <c r="BR108" s="180"/>
      <c r="BS108" s="180">
        <v>1105576</v>
      </c>
      <c r="BT108" s="180">
        <v>506042</v>
      </c>
      <c r="BU108" s="180"/>
      <c r="BV108" s="180">
        <v>-79225</v>
      </c>
      <c r="BW108" s="180"/>
      <c r="BX108" s="180"/>
      <c r="BY108" s="180"/>
      <c r="BZ108" s="180"/>
      <c r="CA108" s="180"/>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376</v>
      </c>
      <c r="B109" s="180" t="s">
        <v>100</v>
      </c>
      <c r="C109" s="180"/>
      <c r="D109" s="180">
        <v>-1</v>
      </c>
      <c r="E109" s="180">
        <v>0</v>
      </c>
      <c r="F109" s="180"/>
      <c r="G109" s="180">
        <v>0</v>
      </c>
      <c r="H109" s="180">
        <v>2</v>
      </c>
      <c r="I109" s="180">
        <v>0</v>
      </c>
      <c r="J109" s="180">
        <v>0</v>
      </c>
      <c r="K109" s="180">
        <v>0</v>
      </c>
      <c r="L109" s="180">
        <v>-223024</v>
      </c>
      <c r="M109" s="180">
        <v>0</v>
      </c>
      <c r="N109" s="180">
        <v>0</v>
      </c>
      <c r="O109" s="180">
        <v>0</v>
      </c>
      <c r="P109" s="180"/>
      <c r="Q109" s="180">
        <v>0</v>
      </c>
      <c r="R109" s="180">
        <v>0</v>
      </c>
      <c r="S109" s="180">
        <v>0</v>
      </c>
      <c r="T109" s="180">
        <v>0</v>
      </c>
      <c r="U109" s="180"/>
      <c r="V109" s="180">
        <v>0</v>
      </c>
      <c r="W109" s="180"/>
      <c r="X109" s="180">
        <v>-936663</v>
      </c>
      <c r="Y109" s="180">
        <v>0</v>
      </c>
      <c r="Z109" s="180">
        <v>0</v>
      </c>
      <c r="AA109" s="180">
        <v>0</v>
      </c>
      <c r="AB109" s="180"/>
      <c r="AC109" s="180">
        <v>0</v>
      </c>
      <c r="AD109" s="180">
        <v>0</v>
      </c>
      <c r="AE109" s="180">
        <v>0</v>
      </c>
      <c r="AF109" s="180">
        <v>0</v>
      </c>
      <c r="AG109" s="180">
        <v>0</v>
      </c>
      <c r="AH109" s="180"/>
      <c r="AI109" s="180">
        <v>0</v>
      </c>
      <c r="AJ109" s="180">
        <v>3</v>
      </c>
      <c r="AK109" s="180">
        <v>0</v>
      </c>
      <c r="AL109" s="180">
        <v>0</v>
      </c>
      <c r="AM109" s="180">
        <v>0</v>
      </c>
      <c r="AN109" s="180">
        <v>0</v>
      </c>
      <c r="AO109" s="180">
        <v>0</v>
      </c>
      <c r="AP109" s="180">
        <v>0</v>
      </c>
      <c r="AQ109" s="180">
        <v>0</v>
      </c>
      <c r="AR109" s="180">
        <v>0</v>
      </c>
      <c r="AS109" s="180">
        <v>77936</v>
      </c>
      <c r="AT109" s="180">
        <v>0</v>
      </c>
      <c r="AU109" s="180">
        <v>0</v>
      </c>
      <c r="AV109" s="180">
        <v>0</v>
      </c>
      <c r="AW109" s="180">
        <v>-1</v>
      </c>
      <c r="AX109" s="180">
        <v>0</v>
      </c>
      <c r="AY109" s="180">
        <v>3</v>
      </c>
      <c r="AZ109" s="180">
        <v>0</v>
      </c>
      <c r="BA109" s="180">
        <v>0</v>
      </c>
      <c r="BB109" s="180">
        <v>0</v>
      </c>
      <c r="BC109" s="180">
        <v>0</v>
      </c>
      <c r="BD109" s="180">
        <v>0</v>
      </c>
      <c r="BE109" s="180">
        <v>0</v>
      </c>
      <c r="BF109" s="180">
        <v>0</v>
      </c>
      <c r="BG109" s="180"/>
      <c r="BH109" s="180">
        <v>0</v>
      </c>
      <c r="BI109" s="180">
        <v>0</v>
      </c>
      <c r="BJ109" s="180">
        <v>0</v>
      </c>
      <c r="BK109" s="180">
        <v>0</v>
      </c>
      <c r="BL109" s="180">
        <v>0</v>
      </c>
      <c r="BM109" s="180">
        <v>0</v>
      </c>
      <c r="BN109" s="180">
        <v>0</v>
      </c>
      <c r="BO109" s="180">
        <v>0</v>
      </c>
      <c r="BP109" s="180">
        <v>0</v>
      </c>
      <c r="BQ109" s="180">
        <v>0</v>
      </c>
      <c r="BR109" s="180"/>
      <c r="BS109" s="180">
        <v>0</v>
      </c>
      <c r="BT109" s="180">
        <v>0</v>
      </c>
      <c r="BU109" s="180"/>
      <c r="BV109" s="180">
        <v>0</v>
      </c>
      <c r="BW109" s="180"/>
      <c r="BX109" s="180"/>
      <c r="BY109" s="180"/>
      <c r="BZ109" s="180"/>
      <c r="CA109" s="180"/>
      <c r="CB109" s="180"/>
      <c r="CC109" s="180"/>
      <c r="CD109" s="180"/>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377</v>
      </c>
      <c r="B110" s="180" t="s">
        <v>101</v>
      </c>
      <c r="C110" s="180"/>
      <c r="D110" s="180">
        <v>0</v>
      </c>
      <c r="E110" s="180">
        <v>0</v>
      </c>
      <c r="F110" s="180"/>
      <c r="G110" s="180">
        <v>0</v>
      </c>
      <c r="H110" s="180">
        <v>0</v>
      </c>
      <c r="I110" s="180">
        <v>0</v>
      </c>
      <c r="J110" s="180">
        <v>0</v>
      </c>
      <c r="K110" s="180">
        <v>0</v>
      </c>
      <c r="L110" s="180">
        <v>0</v>
      </c>
      <c r="M110" s="180">
        <v>0</v>
      </c>
      <c r="N110" s="180">
        <v>0</v>
      </c>
      <c r="O110" s="180">
        <v>0</v>
      </c>
      <c r="P110" s="180"/>
      <c r="Q110" s="180">
        <v>0</v>
      </c>
      <c r="R110" s="180">
        <v>0</v>
      </c>
      <c r="S110" s="180">
        <v>0</v>
      </c>
      <c r="T110" s="180">
        <v>0</v>
      </c>
      <c r="U110" s="180"/>
      <c r="V110" s="180">
        <v>0</v>
      </c>
      <c r="W110" s="180"/>
      <c r="X110" s="180">
        <v>0</v>
      </c>
      <c r="Y110" s="180">
        <v>0</v>
      </c>
      <c r="Z110" s="180">
        <v>0</v>
      </c>
      <c r="AA110" s="180">
        <v>0</v>
      </c>
      <c r="AB110" s="180"/>
      <c r="AC110" s="180">
        <v>0</v>
      </c>
      <c r="AD110" s="180">
        <v>0</v>
      </c>
      <c r="AE110" s="180">
        <v>0</v>
      </c>
      <c r="AF110" s="180">
        <v>0</v>
      </c>
      <c r="AG110" s="180">
        <v>0</v>
      </c>
      <c r="AH110" s="180"/>
      <c r="AI110" s="180">
        <v>0</v>
      </c>
      <c r="AJ110" s="180">
        <v>0</v>
      </c>
      <c r="AK110" s="180">
        <v>0</v>
      </c>
      <c r="AL110" s="180">
        <v>0</v>
      </c>
      <c r="AM110" s="180">
        <v>0</v>
      </c>
      <c r="AN110" s="180">
        <v>0</v>
      </c>
      <c r="AO110" s="180">
        <v>0</v>
      </c>
      <c r="AP110" s="180">
        <v>0</v>
      </c>
      <c r="AQ110" s="180">
        <v>0</v>
      </c>
      <c r="AR110" s="180">
        <v>0</v>
      </c>
      <c r="AS110" s="180">
        <v>0</v>
      </c>
      <c r="AT110" s="180">
        <v>0</v>
      </c>
      <c r="AU110" s="180">
        <v>-1</v>
      </c>
      <c r="AV110" s="180">
        <v>0</v>
      </c>
      <c r="AW110" s="180">
        <v>0</v>
      </c>
      <c r="AX110" s="180">
        <v>0</v>
      </c>
      <c r="AY110" s="180">
        <v>0</v>
      </c>
      <c r="AZ110" s="180">
        <v>0</v>
      </c>
      <c r="BA110" s="180">
        <v>0</v>
      </c>
      <c r="BB110" s="180">
        <v>0</v>
      </c>
      <c r="BC110" s="180">
        <v>-1</v>
      </c>
      <c r="BD110" s="180">
        <v>-177300</v>
      </c>
      <c r="BE110" s="180">
        <v>-319843</v>
      </c>
      <c r="BF110" s="180">
        <v>0</v>
      </c>
      <c r="BG110" s="180"/>
      <c r="BH110" s="180">
        <v>0</v>
      </c>
      <c r="BI110" s="180">
        <v>0</v>
      </c>
      <c r="BJ110" s="180">
        <v>0</v>
      </c>
      <c r="BK110" s="180">
        <v>0</v>
      </c>
      <c r="BL110" s="180">
        <v>0</v>
      </c>
      <c r="BM110" s="180">
        <v>0</v>
      </c>
      <c r="BN110" s="180">
        <v>0</v>
      </c>
      <c r="BO110" s="180">
        <v>0</v>
      </c>
      <c r="BP110" s="180">
        <v>0</v>
      </c>
      <c r="BQ110" s="180">
        <v>0</v>
      </c>
      <c r="BR110" s="180"/>
      <c r="BS110" s="180">
        <v>0</v>
      </c>
      <c r="BT110" s="180">
        <v>0</v>
      </c>
      <c r="BU110" s="180"/>
      <c r="BV110" s="180">
        <v>0</v>
      </c>
      <c r="BW110" s="180"/>
      <c r="BX110" s="180"/>
      <c r="BY110" s="180"/>
      <c r="BZ110" s="180"/>
      <c r="CA110" s="180"/>
      <c r="CB110" s="180"/>
      <c r="CC110" s="180"/>
      <c r="CD110" s="180"/>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378</v>
      </c>
      <c r="B111" s="180" t="s">
        <v>102</v>
      </c>
      <c r="C111" s="180"/>
      <c r="D111" s="180">
        <v>0</v>
      </c>
      <c r="E111" s="180">
        <v>0</v>
      </c>
      <c r="F111" s="180"/>
      <c r="G111" s="180">
        <v>0</v>
      </c>
      <c r="H111" s="180">
        <v>0</v>
      </c>
      <c r="I111" s="180">
        <v>0</v>
      </c>
      <c r="J111" s="180">
        <v>0</v>
      </c>
      <c r="K111" s="180">
        <v>0</v>
      </c>
      <c r="L111" s="180">
        <v>0</v>
      </c>
      <c r="M111" s="180">
        <v>0</v>
      </c>
      <c r="N111" s="180">
        <v>0</v>
      </c>
      <c r="O111" s="180">
        <v>0</v>
      </c>
      <c r="P111" s="180"/>
      <c r="Q111" s="180">
        <v>0</v>
      </c>
      <c r="R111" s="180">
        <v>0</v>
      </c>
      <c r="S111" s="180">
        <v>0</v>
      </c>
      <c r="T111" s="180">
        <v>0</v>
      </c>
      <c r="U111" s="180"/>
      <c r="V111" s="180">
        <v>0</v>
      </c>
      <c r="W111" s="180"/>
      <c r="X111" s="180">
        <v>0</v>
      </c>
      <c r="Y111" s="180">
        <v>0</v>
      </c>
      <c r="Z111" s="180">
        <v>0</v>
      </c>
      <c r="AA111" s="180">
        <v>0</v>
      </c>
      <c r="AB111" s="180"/>
      <c r="AC111" s="180">
        <v>0</v>
      </c>
      <c r="AD111" s="180">
        <v>0</v>
      </c>
      <c r="AE111" s="180">
        <v>0</v>
      </c>
      <c r="AF111" s="180">
        <v>0</v>
      </c>
      <c r="AG111" s="180">
        <v>0</v>
      </c>
      <c r="AH111" s="180"/>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-276759</v>
      </c>
      <c r="BF111" s="180">
        <v>0</v>
      </c>
      <c r="BG111" s="180"/>
      <c r="BH111" s="180">
        <v>0</v>
      </c>
      <c r="BI111" s="180">
        <v>0</v>
      </c>
      <c r="BJ111" s="180">
        <v>0</v>
      </c>
      <c r="BK111" s="180">
        <v>0</v>
      </c>
      <c r="BL111" s="180">
        <v>0</v>
      </c>
      <c r="BM111" s="180">
        <v>0</v>
      </c>
      <c r="BN111" s="180">
        <v>0</v>
      </c>
      <c r="BO111" s="180">
        <v>0</v>
      </c>
      <c r="BP111" s="180">
        <v>0</v>
      </c>
      <c r="BQ111" s="180">
        <v>0</v>
      </c>
      <c r="BR111" s="180"/>
      <c r="BS111" s="180">
        <v>0</v>
      </c>
      <c r="BT111" s="180">
        <v>0</v>
      </c>
      <c r="BU111" s="180"/>
      <c r="BV111" s="180">
        <v>0</v>
      </c>
      <c r="BW111" s="180"/>
      <c r="BX111" s="180"/>
      <c r="BY111" s="180"/>
      <c r="BZ111" s="180"/>
      <c r="CA111" s="180"/>
      <c r="CB111" s="180"/>
      <c r="CC111" s="180"/>
      <c r="CD111" s="180"/>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379</v>
      </c>
      <c r="B112" s="180" t="s">
        <v>110</v>
      </c>
      <c r="C112" s="180"/>
      <c r="D112" s="180">
        <v>9636701</v>
      </c>
      <c r="E112" s="180">
        <v>426532511</v>
      </c>
      <c r="F112" s="180"/>
      <c r="G112" s="180">
        <v>6594891</v>
      </c>
      <c r="H112" s="180">
        <v>1408858</v>
      </c>
      <c r="I112" s="180">
        <v>74079</v>
      </c>
      <c r="J112" s="180">
        <v>1507866</v>
      </c>
      <c r="K112" s="180">
        <v>7821310</v>
      </c>
      <c r="L112" s="180">
        <v>3292626</v>
      </c>
      <c r="M112" s="180">
        <v>15629020</v>
      </c>
      <c r="N112" s="180">
        <v>833090</v>
      </c>
      <c r="O112" s="180">
        <v>1081051</v>
      </c>
      <c r="P112" s="180"/>
      <c r="Q112" s="180">
        <v>748197</v>
      </c>
      <c r="R112" s="180">
        <v>1208258</v>
      </c>
      <c r="S112" s="180">
        <v>1347272</v>
      </c>
      <c r="T112" s="180">
        <v>6185243</v>
      </c>
      <c r="U112" s="180"/>
      <c r="V112" s="180">
        <v>1178950</v>
      </c>
      <c r="W112" s="180"/>
      <c r="X112" s="180">
        <v>6103140</v>
      </c>
      <c r="Y112" s="180">
        <v>1930931</v>
      </c>
      <c r="Z112" s="180">
        <v>70399202</v>
      </c>
      <c r="AA112" s="180">
        <v>10463601</v>
      </c>
      <c r="AB112" s="180"/>
      <c r="AC112" s="180">
        <v>560903</v>
      </c>
      <c r="AD112" s="180">
        <v>1151695</v>
      </c>
      <c r="AE112" s="180">
        <v>2488545</v>
      </c>
      <c r="AF112" s="180">
        <v>491338</v>
      </c>
      <c r="AG112" s="180">
        <v>692417</v>
      </c>
      <c r="AH112" s="180"/>
      <c r="AI112" s="180">
        <v>303947</v>
      </c>
      <c r="AJ112" s="180">
        <v>3854007</v>
      </c>
      <c r="AK112" s="180">
        <v>655291</v>
      </c>
      <c r="AL112" s="180">
        <v>1099758</v>
      </c>
      <c r="AM112" s="180">
        <v>2802220</v>
      </c>
      <c r="AN112" s="180">
        <v>706665</v>
      </c>
      <c r="AO112" s="180">
        <v>27346224</v>
      </c>
      <c r="AP112" s="180">
        <v>1381561</v>
      </c>
      <c r="AQ112" s="180">
        <v>668283</v>
      </c>
      <c r="AR112" s="180">
        <v>717717</v>
      </c>
      <c r="AS112" s="180">
        <v>26154502</v>
      </c>
      <c r="AT112" s="180">
        <v>518859</v>
      </c>
      <c r="AU112" s="180">
        <v>7034955</v>
      </c>
      <c r="AV112" s="180">
        <v>852985</v>
      </c>
      <c r="AW112" s="180">
        <v>578069</v>
      </c>
      <c r="AX112" s="180">
        <v>292592</v>
      </c>
      <c r="AY112" s="180">
        <v>591488</v>
      </c>
      <c r="AZ112" s="180">
        <v>5216962</v>
      </c>
      <c r="BA112" s="180">
        <v>1379388</v>
      </c>
      <c r="BB112" s="180">
        <v>243048</v>
      </c>
      <c r="BC112" s="180">
        <v>1422324</v>
      </c>
      <c r="BD112" s="180">
        <v>8301285</v>
      </c>
      <c r="BE112" s="180">
        <v>1617810</v>
      </c>
      <c r="BF112" s="180">
        <v>13544842</v>
      </c>
      <c r="BG112" s="180"/>
      <c r="BH112" s="180">
        <v>303072</v>
      </c>
      <c r="BI112" s="180">
        <v>540501</v>
      </c>
      <c r="BJ112" s="180">
        <v>16311619</v>
      </c>
      <c r="BK112" s="180">
        <v>1641232</v>
      </c>
      <c r="BL112" s="180">
        <v>14625936</v>
      </c>
      <c r="BM112" s="180">
        <v>9181711</v>
      </c>
      <c r="BN112" s="180">
        <v>5380448</v>
      </c>
      <c r="BO112" s="180">
        <v>2733674</v>
      </c>
      <c r="BP112" s="180">
        <v>64982</v>
      </c>
      <c r="BQ112" s="180">
        <v>2848454</v>
      </c>
      <c r="BR112" s="180"/>
      <c r="BS112" s="180">
        <v>3380072</v>
      </c>
      <c r="BT112" s="180">
        <v>1655666</v>
      </c>
      <c r="BU112" s="180"/>
      <c r="BV112" s="180">
        <v>4017590</v>
      </c>
      <c r="BW112" s="180"/>
      <c r="BX112" s="180"/>
      <c r="BY112" s="180"/>
      <c r="BZ112" s="180"/>
      <c r="CA112" s="180"/>
      <c r="CB112" s="180"/>
      <c r="CC112" s="180"/>
      <c r="CD112" s="180"/>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380</v>
      </c>
      <c r="B113" s="180" t="s">
        <v>113</v>
      </c>
      <c r="C113" s="180"/>
      <c r="D113" s="180">
        <v>132366</v>
      </c>
      <c r="E113" s="180">
        <v>910549</v>
      </c>
      <c r="F113" s="180"/>
      <c r="G113" s="180">
        <v>98019</v>
      </c>
      <c r="H113" s="180">
        <v>53812</v>
      </c>
      <c r="I113" s="180">
        <v>1181</v>
      </c>
      <c r="J113" s="180">
        <v>8280</v>
      </c>
      <c r="K113" s="180">
        <v>0</v>
      </c>
      <c r="L113" s="180">
        <v>807775</v>
      </c>
      <c r="M113" s="180">
        <v>1229637</v>
      </c>
      <c r="N113" s="180">
        <v>3876</v>
      </c>
      <c r="O113" s="180">
        <v>12889</v>
      </c>
      <c r="P113" s="180"/>
      <c r="Q113" s="180">
        <v>5661</v>
      </c>
      <c r="R113" s="180">
        <v>35886</v>
      </c>
      <c r="S113" s="180">
        <v>3682</v>
      </c>
      <c r="T113" s="180">
        <v>272509</v>
      </c>
      <c r="U113" s="180"/>
      <c r="V113" s="180">
        <v>12995</v>
      </c>
      <c r="W113" s="180"/>
      <c r="X113" s="180">
        <v>57172</v>
      </c>
      <c r="Y113" s="180">
        <v>27471</v>
      </c>
      <c r="Z113" s="180">
        <v>12234158</v>
      </c>
      <c r="AA113" s="180">
        <v>55800</v>
      </c>
      <c r="AB113" s="180"/>
      <c r="AC113" s="180">
        <v>90912</v>
      </c>
      <c r="AD113" s="180">
        <v>0</v>
      </c>
      <c r="AE113" s="180">
        <v>61708</v>
      </c>
      <c r="AF113" s="180">
        <v>826</v>
      </c>
      <c r="AG113" s="180">
        <v>136030</v>
      </c>
      <c r="AH113" s="180"/>
      <c r="AI113" s="180">
        <v>3215</v>
      </c>
      <c r="AJ113" s="180">
        <v>8604</v>
      </c>
      <c r="AK113" s="180">
        <v>4376</v>
      </c>
      <c r="AL113" s="180">
        <v>3088</v>
      </c>
      <c r="AM113" s="180">
        <v>48804</v>
      </c>
      <c r="AN113" s="180">
        <v>997</v>
      </c>
      <c r="AO113" s="180">
        <v>1136532</v>
      </c>
      <c r="AP113" s="180">
        <v>12214</v>
      </c>
      <c r="AQ113" s="180">
        <v>2679</v>
      </c>
      <c r="AR113" s="180">
        <v>4509</v>
      </c>
      <c r="AS113" s="180">
        <v>469205</v>
      </c>
      <c r="AT113" s="180">
        <v>33664</v>
      </c>
      <c r="AU113" s="180">
        <v>55722</v>
      </c>
      <c r="AV113" s="180">
        <v>113447</v>
      </c>
      <c r="AW113" s="180">
        <v>83545</v>
      </c>
      <c r="AX113" s="180">
        <v>722</v>
      </c>
      <c r="AY113" s="180">
        <v>15784</v>
      </c>
      <c r="AZ113" s="180">
        <v>40875</v>
      </c>
      <c r="BA113" s="180">
        <v>21925</v>
      </c>
      <c r="BB113" s="180">
        <v>2654</v>
      </c>
      <c r="BC113" s="180">
        <v>5698</v>
      </c>
      <c r="BD113" s="180">
        <v>104686</v>
      </c>
      <c r="BE113" s="180">
        <v>64704</v>
      </c>
      <c r="BF113" s="180">
        <v>428825</v>
      </c>
      <c r="BG113" s="180"/>
      <c r="BH113" s="180">
        <v>6843</v>
      </c>
      <c r="BI113" s="180">
        <v>845</v>
      </c>
      <c r="BJ113" s="180">
        <v>23902</v>
      </c>
      <c r="BK113" s="180">
        <v>36328</v>
      </c>
      <c r="BL113" s="180">
        <v>133045</v>
      </c>
      <c r="BM113" s="180">
        <v>40850</v>
      </c>
      <c r="BN113" s="180">
        <v>54217</v>
      </c>
      <c r="BO113" s="180">
        <v>3766</v>
      </c>
      <c r="BP113" s="180">
        <v>15021</v>
      </c>
      <c r="BQ113" s="180">
        <v>116301</v>
      </c>
      <c r="BR113" s="180"/>
      <c r="BS113" s="180">
        <v>155220</v>
      </c>
      <c r="BT113" s="180">
        <v>13062</v>
      </c>
      <c r="BU113" s="180"/>
      <c r="BV113" s="180">
        <v>382055</v>
      </c>
      <c r="BW113" s="180"/>
      <c r="BX113" s="180"/>
      <c r="BY113" s="180"/>
      <c r="BZ113" s="180"/>
      <c r="CA113" s="180"/>
      <c r="CB113" s="180"/>
      <c r="CC113" s="180"/>
      <c r="CD113" s="180"/>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381</v>
      </c>
      <c r="B114" s="180" t="s">
        <v>105</v>
      </c>
      <c r="C114" s="180"/>
      <c r="D114" s="180">
        <v>20282518</v>
      </c>
      <c r="E114" s="180">
        <v>2299510057</v>
      </c>
      <c r="F114" s="180"/>
      <c r="G114" s="180">
        <v>10144051</v>
      </c>
      <c r="H114" s="180">
        <v>5785928</v>
      </c>
      <c r="I114" s="180">
        <v>0</v>
      </c>
      <c r="J114" s="180">
        <v>0</v>
      </c>
      <c r="K114" s="180">
        <v>0</v>
      </c>
      <c r="L114" s="180">
        <v>16457986</v>
      </c>
      <c r="M114" s="180">
        <v>67480819</v>
      </c>
      <c r="N114" s="180">
        <v>133712</v>
      </c>
      <c r="O114" s="180">
        <v>5518933</v>
      </c>
      <c r="P114" s="180"/>
      <c r="Q114" s="180">
        <v>0</v>
      </c>
      <c r="R114" s="180">
        <v>0</v>
      </c>
      <c r="S114" s="180">
        <v>3965248</v>
      </c>
      <c r="T114" s="180">
        <v>0</v>
      </c>
      <c r="U114" s="180"/>
      <c r="V114" s="180">
        <v>15426649</v>
      </c>
      <c r="W114" s="180"/>
      <c r="X114" s="180">
        <v>17865598</v>
      </c>
      <c r="Y114" s="180">
        <v>0</v>
      </c>
      <c r="Z114" s="180">
        <v>105869631</v>
      </c>
      <c r="AA114" s="180">
        <v>0</v>
      </c>
      <c r="AB114" s="180"/>
      <c r="AC114" s="180">
        <v>6341321</v>
      </c>
      <c r="AD114" s="180">
        <v>8797002</v>
      </c>
      <c r="AE114" s="180">
        <v>3123681</v>
      </c>
      <c r="AF114" s="180">
        <v>4971718</v>
      </c>
      <c r="AG114" s="180">
        <v>3980579</v>
      </c>
      <c r="AH114" s="180"/>
      <c r="AI114" s="180">
        <v>0</v>
      </c>
      <c r="AJ114" s="180">
        <v>0</v>
      </c>
      <c r="AK114" s="180">
        <v>0</v>
      </c>
      <c r="AL114" s="180">
        <v>4298500</v>
      </c>
      <c r="AM114" s="180">
        <v>9521601</v>
      </c>
      <c r="AN114" s="180">
        <v>1745518</v>
      </c>
      <c r="AO114" s="180">
        <v>188365157</v>
      </c>
      <c r="AP114" s="180">
        <v>5710581</v>
      </c>
      <c r="AQ114" s="180">
        <v>0</v>
      </c>
      <c r="AR114" s="180">
        <v>1107244</v>
      </c>
      <c r="AS114" s="180">
        <v>203609052</v>
      </c>
      <c r="AT114" s="180">
        <v>6062925</v>
      </c>
      <c r="AU114" s="180">
        <v>10594011</v>
      </c>
      <c r="AV114" s="180">
        <v>7165011</v>
      </c>
      <c r="AW114" s="180">
        <v>7392964</v>
      </c>
      <c r="AX114" s="180">
        <v>0</v>
      </c>
      <c r="AY114" s="180">
        <v>15682</v>
      </c>
      <c r="AZ114" s="180">
        <v>14392370</v>
      </c>
      <c r="BA114" s="180">
        <v>2523148</v>
      </c>
      <c r="BB114" s="180">
        <v>3169636</v>
      </c>
      <c r="BC114" s="180">
        <v>1278010</v>
      </c>
      <c r="BD114" s="180">
        <v>16964187</v>
      </c>
      <c r="BE114" s="180">
        <v>9747528</v>
      </c>
      <c r="BF114" s="180">
        <v>145423442</v>
      </c>
      <c r="BG114" s="180"/>
      <c r="BH114" s="180">
        <v>0</v>
      </c>
      <c r="BI114" s="180">
        <v>2342568</v>
      </c>
      <c r="BJ114" s="180">
        <v>29381591</v>
      </c>
      <c r="BK114" s="180">
        <v>7112627</v>
      </c>
      <c r="BL114" s="180">
        <v>58805902</v>
      </c>
      <c r="BM114" s="180">
        <v>0</v>
      </c>
      <c r="BN114" s="180">
        <v>21576036</v>
      </c>
      <c r="BO114" s="180">
        <v>10834092</v>
      </c>
      <c r="BP114" s="180">
        <v>0</v>
      </c>
      <c r="BQ114" s="180">
        <v>0</v>
      </c>
      <c r="BR114" s="180"/>
      <c r="BS114" s="180">
        <v>16716341</v>
      </c>
      <c r="BT114" s="180">
        <v>3844919</v>
      </c>
      <c r="BU114" s="180"/>
      <c r="BV114" s="180">
        <v>15368966</v>
      </c>
      <c r="BW114" s="180"/>
      <c r="BX114" s="180"/>
      <c r="BY114" s="180"/>
      <c r="BZ114" s="180"/>
      <c r="CA114" s="180"/>
      <c r="CB114" s="180"/>
      <c r="CC114" s="180"/>
      <c r="CD114" s="180"/>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382</v>
      </c>
      <c r="B115" s="180" t="s">
        <v>106</v>
      </c>
      <c r="C115" s="180"/>
      <c r="D115" s="180">
        <v>0</v>
      </c>
      <c r="E115" s="180">
        <v>0</v>
      </c>
      <c r="F115" s="180"/>
      <c r="G115" s="180">
        <v>0</v>
      </c>
      <c r="H115" s="180">
        <v>0</v>
      </c>
      <c r="I115" s="180">
        <v>0</v>
      </c>
      <c r="J115" s="180">
        <v>0</v>
      </c>
      <c r="K115" s="180">
        <v>0</v>
      </c>
      <c r="L115" s="180">
        <v>2937363</v>
      </c>
      <c r="M115" s="180">
        <v>0</v>
      </c>
      <c r="N115" s="180">
        <v>0</v>
      </c>
      <c r="O115" s="180">
        <v>0</v>
      </c>
      <c r="P115" s="180"/>
      <c r="Q115" s="180">
        <v>0</v>
      </c>
      <c r="R115" s="180">
        <v>0</v>
      </c>
      <c r="S115" s="180">
        <v>0</v>
      </c>
      <c r="T115" s="180">
        <v>0</v>
      </c>
      <c r="U115" s="180"/>
      <c r="V115" s="180">
        <v>0</v>
      </c>
      <c r="W115" s="180"/>
      <c r="X115" s="180">
        <v>0</v>
      </c>
      <c r="Y115" s="180">
        <v>0</v>
      </c>
      <c r="Z115" s="180">
        <v>108057698</v>
      </c>
      <c r="AA115" s="180">
        <v>0</v>
      </c>
      <c r="AB115" s="180"/>
      <c r="AC115" s="180">
        <v>0</v>
      </c>
      <c r="AD115" s="180">
        <v>0</v>
      </c>
      <c r="AE115" s="180">
        <v>0</v>
      </c>
      <c r="AF115" s="180">
        <v>0</v>
      </c>
      <c r="AG115" s="180">
        <v>0</v>
      </c>
      <c r="AH115" s="180"/>
      <c r="AI115" s="180">
        <v>0</v>
      </c>
      <c r="AJ115" s="180">
        <v>0</v>
      </c>
      <c r="AK115" s="180">
        <v>0</v>
      </c>
      <c r="AL115" s="180">
        <v>0</v>
      </c>
      <c r="AM115" s="180">
        <v>0</v>
      </c>
      <c r="AN115" s="180">
        <v>0</v>
      </c>
      <c r="AO115" s="180">
        <v>0</v>
      </c>
      <c r="AP115" s="180">
        <v>0</v>
      </c>
      <c r="AQ115" s="180">
        <v>0</v>
      </c>
      <c r="AR115" s="180">
        <v>0</v>
      </c>
      <c r="AS115" s="180">
        <v>0</v>
      </c>
      <c r="AT115" s="180">
        <v>0</v>
      </c>
      <c r="AU115" s="180">
        <v>0</v>
      </c>
      <c r="AV115" s="180">
        <v>2760749</v>
      </c>
      <c r="AW115" s="180">
        <v>0</v>
      </c>
      <c r="AX115" s="180">
        <v>0</v>
      </c>
      <c r="AY115" s="180">
        <v>0</v>
      </c>
      <c r="AZ115" s="180">
        <v>5872175</v>
      </c>
      <c r="BA115" s="180">
        <v>0</v>
      </c>
      <c r="BB115" s="180">
        <v>0</v>
      </c>
      <c r="BC115" s="180">
        <v>0</v>
      </c>
      <c r="BD115" s="180">
        <v>0</v>
      </c>
      <c r="BE115" s="180">
        <v>3515156</v>
      </c>
      <c r="BF115" s="180">
        <v>37595093</v>
      </c>
      <c r="BG115" s="180"/>
      <c r="BH115" s="180">
        <v>0</v>
      </c>
      <c r="BI115" s="180">
        <v>0</v>
      </c>
      <c r="BJ115" s="180">
        <v>25191001</v>
      </c>
      <c r="BK115" s="180">
        <v>0</v>
      </c>
      <c r="BL115" s="180">
        <v>0</v>
      </c>
      <c r="BM115" s="180">
        <v>0</v>
      </c>
      <c r="BN115" s="180">
        <v>19685973</v>
      </c>
      <c r="BO115" s="180">
        <v>0</v>
      </c>
      <c r="BP115" s="180">
        <v>0</v>
      </c>
      <c r="BQ115" s="180">
        <v>0</v>
      </c>
      <c r="BR115" s="180"/>
      <c r="BS115" s="180">
        <v>0</v>
      </c>
      <c r="BT115" s="180">
        <v>0</v>
      </c>
      <c r="BU115" s="180"/>
      <c r="BV115" s="180">
        <v>0</v>
      </c>
      <c r="BW115" s="180"/>
      <c r="BX115" s="180"/>
      <c r="BY115" s="180"/>
      <c r="BZ115" s="180"/>
      <c r="CA115" s="180"/>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383</v>
      </c>
      <c r="B116" s="180" t="s">
        <v>212</v>
      </c>
      <c r="C116" s="180"/>
      <c r="D116" s="180">
        <v>0</v>
      </c>
      <c r="E116" s="180">
        <v>0</v>
      </c>
      <c r="F116" s="180"/>
      <c r="G116" s="180">
        <v>0</v>
      </c>
      <c r="H116" s="180">
        <v>0</v>
      </c>
      <c r="I116" s="180">
        <v>0</v>
      </c>
      <c r="J116" s="180">
        <v>0</v>
      </c>
      <c r="K116" s="180">
        <v>0</v>
      </c>
      <c r="L116" s="180">
        <v>0</v>
      </c>
      <c r="M116" s="180">
        <v>0</v>
      </c>
      <c r="N116" s="180">
        <v>0</v>
      </c>
      <c r="O116" s="180">
        <v>0</v>
      </c>
      <c r="P116" s="180"/>
      <c r="Q116" s="180">
        <v>0</v>
      </c>
      <c r="R116" s="180">
        <v>0</v>
      </c>
      <c r="S116" s="180">
        <v>0</v>
      </c>
      <c r="T116" s="180">
        <v>0</v>
      </c>
      <c r="U116" s="180"/>
      <c r="V116" s="180">
        <v>0</v>
      </c>
      <c r="W116" s="180"/>
      <c r="X116" s="180">
        <v>0</v>
      </c>
      <c r="Y116" s="180">
        <v>0</v>
      </c>
      <c r="Z116" s="180">
        <v>0</v>
      </c>
      <c r="AA116" s="180">
        <v>0</v>
      </c>
      <c r="AB116" s="180"/>
      <c r="AC116" s="180">
        <v>0</v>
      </c>
      <c r="AD116" s="180">
        <v>0</v>
      </c>
      <c r="AE116" s="180">
        <v>2658</v>
      </c>
      <c r="AF116" s="180">
        <v>0</v>
      </c>
      <c r="AG116" s="180">
        <v>0</v>
      </c>
      <c r="AH116" s="180"/>
      <c r="AI116" s="180">
        <v>0</v>
      </c>
      <c r="AJ116" s="180">
        <v>0</v>
      </c>
      <c r="AK116" s="180">
        <v>0</v>
      </c>
      <c r="AL116" s="180">
        <v>0</v>
      </c>
      <c r="AM116" s="180">
        <v>0</v>
      </c>
      <c r="AN116" s="180">
        <v>11124</v>
      </c>
      <c r="AO116" s="180">
        <v>0</v>
      </c>
      <c r="AP116" s="180">
        <v>0</v>
      </c>
      <c r="AQ116" s="180">
        <v>0</v>
      </c>
      <c r="AR116" s="180">
        <v>16130</v>
      </c>
      <c r="AS116" s="180">
        <v>0</v>
      </c>
      <c r="AT116" s="180">
        <v>0</v>
      </c>
      <c r="AU116" s="180">
        <v>0</v>
      </c>
      <c r="AV116" s="180">
        <v>0</v>
      </c>
      <c r="AW116" s="180">
        <v>0</v>
      </c>
      <c r="AX116" s="180">
        <v>0</v>
      </c>
      <c r="AY116" s="180">
        <v>0</v>
      </c>
      <c r="AZ116" s="180">
        <v>0</v>
      </c>
      <c r="BA116" s="180">
        <v>0</v>
      </c>
      <c r="BB116" s="180">
        <v>0</v>
      </c>
      <c r="BC116" s="180">
        <v>0</v>
      </c>
      <c r="BD116" s="180">
        <v>0</v>
      </c>
      <c r="BE116" s="180">
        <v>0</v>
      </c>
      <c r="BF116" s="180">
        <v>0</v>
      </c>
      <c r="BG116" s="180"/>
      <c r="BH116" s="180">
        <v>0</v>
      </c>
      <c r="BI116" s="180">
        <v>0</v>
      </c>
      <c r="BJ116" s="180">
        <v>0</v>
      </c>
      <c r="BK116" s="180">
        <v>0</v>
      </c>
      <c r="BL116" s="180">
        <v>0</v>
      </c>
      <c r="BM116" s="180">
        <v>0</v>
      </c>
      <c r="BN116" s="180">
        <v>0</v>
      </c>
      <c r="BO116" s="180">
        <v>0</v>
      </c>
      <c r="BP116" s="180">
        <v>0</v>
      </c>
      <c r="BQ116" s="180">
        <v>0</v>
      </c>
      <c r="BR116" s="180"/>
      <c r="BS116" s="180">
        <v>0</v>
      </c>
      <c r="BT116" s="180">
        <v>0</v>
      </c>
      <c r="BU116" s="180"/>
      <c r="BV116" s="180">
        <v>0</v>
      </c>
      <c r="BW116" s="180"/>
      <c r="BX116" s="180"/>
      <c r="BY116" s="180"/>
      <c r="BZ116" s="180"/>
      <c r="CA116" s="180"/>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384</v>
      </c>
      <c r="B117" s="180" t="s">
        <v>116</v>
      </c>
      <c r="C117" s="180"/>
      <c r="D117" s="180">
        <v>0</v>
      </c>
      <c r="E117" s="180">
        <v>0</v>
      </c>
      <c r="F117" s="180"/>
      <c r="G117" s="180">
        <v>0</v>
      </c>
      <c r="H117" s="180">
        <v>0</v>
      </c>
      <c r="I117" s="180">
        <v>0</v>
      </c>
      <c r="J117" s="180">
        <v>0</v>
      </c>
      <c r="K117" s="180">
        <v>0</v>
      </c>
      <c r="L117" s="180">
        <v>0</v>
      </c>
      <c r="M117" s="180">
        <v>0</v>
      </c>
      <c r="N117" s="180">
        <v>0</v>
      </c>
      <c r="O117" s="180">
        <v>0</v>
      </c>
      <c r="P117" s="180"/>
      <c r="Q117" s="180">
        <v>0</v>
      </c>
      <c r="R117" s="180">
        <v>0</v>
      </c>
      <c r="S117" s="180">
        <v>0</v>
      </c>
      <c r="T117" s="180">
        <v>0</v>
      </c>
      <c r="U117" s="180"/>
      <c r="V117" s="180">
        <v>0</v>
      </c>
      <c r="W117" s="180"/>
      <c r="X117" s="180">
        <v>0</v>
      </c>
      <c r="Y117" s="180">
        <v>0</v>
      </c>
      <c r="Z117" s="180">
        <v>0</v>
      </c>
      <c r="AA117" s="180">
        <v>0</v>
      </c>
      <c r="AB117" s="180"/>
      <c r="AC117" s="180">
        <v>0</v>
      </c>
      <c r="AD117" s="180">
        <v>0</v>
      </c>
      <c r="AE117" s="180">
        <v>0</v>
      </c>
      <c r="AF117" s="180">
        <v>0</v>
      </c>
      <c r="AG117" s="180">
        <v>0</v>
      </c>
      <c r="AH117" s="180"/>
      <c r="AI117" s="180">
        <v>0</v>
      </c>
      <c r="AJ117" s="180">
        <v>0</v>
      </c>
      <c r="AK117" s="180">
        <v>0</v>
      </c>
      <c r="AL117" s="180">
        <v>0</v>
      </c>
      <c r="AM117" s="180">
        <v>0</v>
      </c>
      <c r="AN117" s="180">
        <v>0</v>
      </c>
      <c r="AO117" s="180">
        <v>0</v>
      </c>
      <c r="AP117" s="180">
        <v>0</v>
      </c>
      <c r="AQ117" s="180">
        <v>0</v>
      </c>
      <c r="AR117" s="180">
        <v>0</v>
      </c>
      <c r="AS117" s="180">
        <v>0</v>
      </c>
      <c r="AT117" s="180">
        <v>0</v>
      </c>
      <c r="AU117" s="180">
        <v>0</v>
      </c>
      <c r="AV117" s="180">
        <v>0</v>
      </c>
      <c r="AW117" s="180">
        <v>0</v>
      </c>
      <c r="AX117" s="180">
        <v>0</v>
      </c>
      <c r="AY117" s="180">
        <v>0</v>
      </c>
      <c r="AZ117" s="180">
        <v>0</v>
      </c>
      <c r="BA117" s="180">
        <v>0</v>
      </c>
      <c r="BB117" s="180">
        <v>0</v>
      </c>
      <c r="BC117" s="180">
        <v>0</v>
      </c>
      <c r="BD117" s="180">
        <v>0</v>
      </c>
      <c r="BE117" s="180">
        <v>0</v>
      </c>
      <c r="BF117" s="180">
        <v>25792</v>
      </c>
      <c r="BG117" s="180"/>
      <c r="BH117" s="180">
        <v>0</v>
      </c>
      <c r="BI117" s="180">
        <v>0</v>
      </c>
      <c r="BJ117" s="180">
        <v>0</v>
      </c>
      <c r="BK117" s="180">
        <v>0</v>
      </c>
      <c r="BL117" s="180">
        <v>0</v>
      </c>
      <c r="BM117" s="180">
        <v>0</v>
      </c>
      <c r="BN117" s="180">
        <v>0</v>
      </c>
      <c r="BO117" s="180">
        <v>0</v>
      </c>
      <c r="BP117" s="180">
        <v>0</v>
      </c>
      <c r="BQ117" s="180">
        <v>0</v>
      </c>
      <c r="BR117" s="180"/>
      <c r="BS117" s="180">
        <v>0</v>
      </c>
      <c r="BT117" s="180">
        <v>0</v>
      </c>
      <c r="BU117" s="180"/>
      <c r="BV117" s="180">
        <v>0</v>
      </c>
      <c r="BW117" s="180"/>
      <c r="BX117" s="180"/>
      <c r="BY117" s="180"/>
      <c r="BZ117" s="180"/>
      <c r="CA117" s="180"/>
      <c r="CB117" s="180"/>
      <c r="CC117" s="180"/>
      <c r="CD117" s="180"/>
      <c r="CE117" s="180"/>
      <c r="CF117" s="180"/>
      <c r="CG117" s="180"/>
      <c r="CH117" s="180"/>
      <c r="CI117" s="180"/>
      <c r="CJ117" s="180"/>
      <c r="CK117" s="180"/>
      <c r="CL117" s="180"/>
      <c r="CM117" s="180"/>
      <c r="CN117" s="180"/>
      <c r="CO117" s="180"/>
      <c r="CP117" s="180"/>
      <c r="CQ117" s="180"/>
      <c r="CR117" s="180"/>
      <c r="CS117" s="180"/>
      <c r="CT117" s="180"/>
      <c r="CU117" s="180"/>
    </row>
    <row r="118" spans="1:99" s="639" customFormat="1" x14ac:dyDescent="0.3">
      <c r="A118" s="638">
        <v>385</v>
      </c>
      <c r="B118" s="639" t="s">
        <v>107</v>
      </c>
      <c r="D118" s="639">
        <v>15702314</v>
      </c>
      <c r="E118" s="639">
        <v>2272168807</v>
      </c>
      <c r="G118" s="639">
        <v>17549624</v>
      </c>
      <c r="H118" s="639">
        <v>4267193</v>
      </c>
      <c r="I118" s="639">
        <v>81928</v>
      </c>
      <c r="J118" s="639">
        <v>2500498</v>
      </c>
      <c r="K118" s="639">
        <v>11869828</v>
      </c>
      <c r="L118" s="639">
        <v>8264274</v>
      </c>
      <c r="M118" s="639">
        <v>48870281</v>
      </c>
      <c r="N118" s="639">
        <v>897770</v>
      </c>
      <c r="O118" s="639">
        <v>1811625</v>
      </c>
      <c r="Q118" s="639">
        <v>1491995</v>
      </c>
      <c r="R118" s="639">
        <v>2571871</v>
      </c>
      <c r="S118" s="639">
        <v>6077053</v>
      </c>
      <c r="T118" s="639">
        <v>29773829</v>
      </c>
      <c r="V118" s="639">
        <v>1338792</v>
      </c>
      <c r="X118" s="639">
        <v>38172515</v>
      </c>
      <c r="Y118" s="639">
        <v>4835766</v>
      </c>
      <c r="Z118" s="639">
        <v>236884804</v>
      </c>
      <c r="AA118" s="639">
        <v>59341878</v>
      </c>
      <c r="AC118" s="639">
        <v>1408228</v>
      </c>
      <c r="AD118" s="639">
        <v>2416912</v>
      </c>
      <c r="AE118" s="639">
        <v>3488267</v>
      </c>
      <c r="AF118" s="639">
        <v>1308546</v>
      </c>
      <c r="AG118" s="639">
        <v>1220570</v>
      </c>
      <c r="AI118" s="639">
        <v>663704</v>
      </c>
      <c r="AJ118" s="639">
        <v>9128617</v>
      </c>
      <c r="AK118" s="639">
        <v>755805</v>
      </c>
      <c r="AL118" s="639">
        <v>2577888</v>
      </c>
      <c r="AM118" s="639">
        <v>8524587</v>
      </c>
      <c r="AN118" s="639">
        <v>1270672</v>
      </c>
      <c r="AO118" s="639">
        <v>91968914</v>
      </c>
      <c r="AP118" s="639">
        <v>3168770</v>
      </c>
      <c r="AQ118" s="639">
        <v>725363</v>
      </c>
      <c r="AR118" s="639">
        <v>1224555</v>
      </c>
      <c r="AS118" s="639">
        <v>86583154</v>
      </c>
      <c r="AT118" s="639">
        <v>1096315</v>
      </c>
      <c r="AU118" s="639">
        <v>10333245</v>
      </c>
      <c r="AV118" s="639">
        <v>4013374</v>
      </c>
      <c r="AW118" s="639">
        <v>1127646</v>
      </c>
      <c r="AX118" s="639">
        <v>3090441</v>
      </c>
      <c r="AY118" s="639">
        <v>724725</v>
      </c>
      <c r="AZ118" s="639">
        <v>16746064</v>
      </c>
      <c r="BA118" s="639">
        <v>4377780</v>
      </c>
      <c r="BB118" s="639">
        <v>255334</v>
      </c>
      <c r="BC118" s="639">
        <v>1577059</v>
      </c>
      <c r="BD118" s="639">
        <v>26444244</v>
      </c>
      <c r="BE118" s="639">
        <v>2455570</v>
      </c>
      <c r="BF118" s="639">
        <v>96225158</v>
      </c>
      <c r="BH118" s="639">
        <v>375840</v>
      </c>
      <c r="BI118" s="639">
        <v>818109</v>
      </c>
      <c r="BJ118" s="639">
        <v>52959221</v>
      </c>
      <c r="BK118" s="639">
        <v>3444121</v>
      </c>
      <c r="BL118" s="639">
        <v>65306314</v>
      </c>
      <c r="BM118" s="639">
        <v>21529217</v>
      </c>
      <c r="BN118" s="639">
        <v>22003977</v>
      </c>
      <c r="BO118" s="639">
        <v>4616168</v>
      </c>
      <c r="BP118" s="639">
        <v>92295</v>
      </c>
      <c r="BQ118" s="639">
        <v>11248685</v>
      </c>
      <c r="BS118" s="639">
        <v>8031256</v>
      </c>
      <c r="BT118" s="639">
        <v>3719482</v>
      </c>
      <c r="BV118" s="639">
        <v>7920796</v>
      </c>
    </row>
    <row r="119" spans="1:99" x14ac:dyDescent="0.3">
      <c r="A119" s="155">
        <v>386</v>
      </c>
      <c r="B119" s="180" t="s">
        <v>185</v>
      </c>
      <c r="C119" s="180"/>
      <c r="D119" s="180">
        <v>0</v>
      </c>
      <c r="E119" s="180">
        <v>18074664</v>
      </c>
      <c r="F119" s="180"/>
      <c r="G119" s="180">
        <v>0</v>
      </c>
      <c r="H119" s="180">
        <v>0</v>
      </c>
      <c r="I119" s="180">
        <v>0</v>
      </c>
      <c r="J119" s="180">
        <v>0</v>
      </c>
      <c r="K119" s="180">
        <v>0</v>
      </c>
      <c r="L119" s="180">
        <v>517834</v>
      </c>
      <c r="M119" s="180">
        <v>0</v>
      </c>
      <c r="N119" s="180">
        <v>0</v>
      </c>
      <c r="O119" s="180">
        <v>0</v>
      </c>
      <c r="P119" s="180"/>
      <c r="Q119" s="180">
        <v>0</v>
      </c>
      <c r="R119" s="180">
        <v>0</v>
      </c>
      <c r="S119" s="180">
        <v>0</v>
      </c>
      <c r="T119" s="180">
        <v>0</v>
      </c>
      <c r="U119" s="180"/>
      <c r="V119" s="180">
        <v>0</v>
      </c>
      <c r="W119" s="180"/>
      <c r="X119" s="180">
        <v>0</v>
      </c>
      <c r="Y119" s="180">
        <v>0</v>
      </c>
      <c r="Z119" s="180">
        <v>6974755</v>
      </c>
      <c r="AA119" s="180">
        <v>0</v>
      </c>
      <c r="AB119" s="180"/>
      <c r="AC119" s="180">
        <v>0</v>
      </c>
      <c r="AD119" s="180">
        <v>0</v>
      </c>
      <c r="AE119" s="180">
        <v>0</v>
      </c>
      <c r="AF119" s="180">
        <v>0</v>
      </c>
      <c r="AG119" s="180">
        <v>0</v>
      </c>
      <c r="AH119" s="180"/>
      <c r="AI119" s="180">
        <v>0</v>
      </c>
      <c r="AJ119" s="180">
        <v>0</v>
      </c>
      <c r="AK119" s="180">
        <v>0</v>
      </c>
      <c r="AL119" s="180">
        <v>0</v>
      </c>
      <c r="AM119" s="180">
        <v>0</v>
      </c>
      <c r="AN119" s="180">
        <v>0</v>
      </c>
      <c r="AO119" s="180">
        <v>0</v>
      </c>
      <c r="AP119" s="180">
        <v>20000</v>
      </c>
      <c r="AQ119" s="180">
        <v>0</v>
      </c>
      <c r="AR119" s="180">
        <v>0</v>
      </c>
      <c r="AS119" s="180">
        <v>0</v>
      </c>
      <c r="AT119" s="180">
        <v>0</v>
      </c>
      <c r="AU119" s="180">
        <v>0</v>
      </c>
      <c r="AV119" s="180">
        <v>19357</v>
      </c>
      <c r="AW119" s="180">
        <v>0</v>
      </c>
      <c r="AX119" s="180">
        <v>0</v>
      </c>
      <c r="AY119" s="180">
        <v>0</v>
      </c>
      <c r="AZ119" s="180">
        <v>175000</v>
      </c>
      <c r="BA119" s="180">
        <v>0</v>
      </c>
      <c r="BB119" s="180">
        <v>0</v>
      </c>
      <c r="BC119" s="180">
        <v>0</v>
      </c>
      <c r="BD119" s="180">
        <v>0</v>
      </c>
      <c r="BE119" s="180">
        <v>348222</v>
      </c>
      <c r="BF119" s="180">
        <v>3390412</v>
      </c>
      <c r="BG119" s="180"/>
      <c r="BH119" s="180">
        <v>0</v>
      </c>
      <c r="BI119" s="180">
        <v>0</v>
      </c>
      <c r="BJ119" s="180">
        <v>1009400</v>
      </c>
      <c r="BK119" s="180">
        <v>0</v>
      </c>
      <c r="BL119" s="180">
        <v>0</v>
      </c>
      <c r="BM119" s="180">
        <v>0</v>
      </c>
      <c r="BN119" s="180">
        <v>0</v>
      </c>
      <c r="BO119" s="180">
        <v>27334</v>
      </c>
      <c r="BP119" s="180">
        <v>0</v>
      </c>
      <c r="BQ119" s="180">
        <v>0</v>
      </c>
      <c r="BR119" s="180"/>
      <c r="BS119" s="180">
        <v>0</v>
      </c>
      <c r="BT119" s="180">
        <v>0</v>
      </c>
      <c r="BU119" s="180"/>
      <c r="BV119" s="180">
        <v>0</v>
      </c>
      <c r="BW119" s="180"/>
      <c r="BX119" s="180"/>
      <c r="BY119" s="180"/>
      <c r="BZ119" s="180"/>
      <c r="CA119" s="180"/>
      <c r="CB119" s="180"/>
      <c r="CC119" s="180"/>
      <c r="CD119" s="180"/>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387</v>
      </c>
      <c r="B120" s="180" t="s">
        <v>186</v>
      </c>
      <c r="C120" s="180"/>
      <c r="D120" s="180">
        <v>0</v>
      </c>
      <c r="E120" s="180">
        <v>74826447</v>
      </c>
      <c r="F120" s="180"/>
      <c r="G120" s="180">
        <v>0</v>
      </c>
      <c r="H120" s="180">
        <v>0</v>
      </c>
      <c r="I120" s="180">
        <v>0</v>
      </c>
      <c r="J120" s="180">
        <v>0</v>
      </c>
      <c r="K120" s="180">
        <v>0</v>
      </c>
      <c r="L120" s="180">
        <v>0</v>
      </c>
      <c r="M120" s="180">
        <v>0</v>
      </c>
      <c r="N120" s="180">
        <v>0</v>
      </c>
      <c r="O120" s="180">
        <v>0</v>
      </c>
      <c r="P120" s="180"/>
      <c r="Q120" s="180">
        <v>0</v>
      </c>
      <c r="R120" s="180">
        <v>0</v>
      </c>
      <c r="S120" s="180">
        <v>0</v>
      </c>
      <c r="T120" s="180">
        <v>0</v>
      </c>
      <c r="U120" s="180"/>
      <c r="V120" s="180">
        <v>0</v>
      </c>
      <c r="W120" s="180"/>
      <c r="X120" s="180">
        <v>0</v>
      </c>
      <c r="Y120" s="180">
        <v>0</v>
      </c>
      <c r="Z120" s="180">
        <v>4299755</v>
      </c>
      <c r="AA120" s="180">
        <v>0</v>
      </c>
      <c r="AB120" s="180"/>
      <c r="AC120" s="180">
        <v>0</v>
      </c>
      <c r="AD120" s="180">
        <v>0</v>
      </c>
      <c r="AE120" s="180">
        <v>0</v>
      </c>
      <c r="AF120" s="180">
        <v>0</v>
      </c>
      <c r="AG120" s="180">
        <v>0</v>
      </c>
      <c r="AH120" s="180"/>
      <c r="AI120" s="180">
        <v>0</v>
      </c>
      <c r="AJ120" s="180">
        <v>0</v>
      </c>
      <c r="AK120" s="180">
        <v>0</v>
      </c>
      <c r="AL120" s="180">
        <v>0</v>
      </c>
      <c r="AM120" s="180">
        <v>0</v>
      </c>
      <c r="AN120" s="180">
        <v>0</v>
      </c>
      <c r="AO120" s="180">
        <v>3211611</v>
      </c>
      <c r="AP120" s="180">
        <v>0</v>
      </c>
      <c r="AQ120" s="180">
        <v>0</v>
      </c>
      <c r="AR120" s="180">
        <v>0</v>
      </c>
      <c r="AS120" s="180">
        <v>0</v>
      </c>
      <c r="AT120" s="180">
        <v>0</v>
      </c>
      <c r="AU120" s="180">
        <v>0</v>
      </c>
      <c r="AV120" s="180">
        <v>0</v>
      </c>
      <c r="AW120" s="180">
        <v>0</v>
      </c>
      <c r="AX120" s="180">
        <v>0</v>
      </c>
      <c r="AY120" s="180">
        <v>0</v>
      </c>
      <c r="AZ120" s="180">
        <v>0</v>
      </c>
      <c r="BA120" s="180">
        <v>0</v>
      </c>
      <c r="BB120" s="180">
        <v>0</v>
      </c>
      <c r="BC120" s="180">
        <v>0</v>
      </c>
      <c r="BD120" s="180">
        <v>0</v>
      </c>
      <c r="BE120" s="180">
        <v>0</v>
      </c>
      <c r="BF120" s="180">
        <v>0</v>
      </c>
      <c r="BG120" s="180"/>
      <c r="BH120" s="180">
        <v>0</v>
      </c>
      <c r="BI120" s="180">
        <v>0</v>
      </c>
      <c r="BJ120" s="180">
        <v>1009400</v>
      </c>
      <c r="BK120" s="180">
        <v>0</v>
      </c>
      <c r="BL120" s="180">
        <v>0</v>
      </c>
      <c r="BM120" s="180">
        <v>0</v>
      </c>
      <c r="BN120" s="180">
        <v>0</v>
      </c>
      <c r="BO120" s="180">
        <v>0</v>
      </c>
      <c r="BP120" s="180">
        <v>0</v>
      </c>
      <c r="BQ120" s="180">
        <v>0</v>
      </c>
      <c r="BR120" s="180"/>
      <c r="BS120" s="180">
        <v>0</v>
      </c>
      <c r="BT120" s="180">
        <v>0</v>
      </c>
      <c r="BU120" s="180"/>
      <c r="BV120" s="180">
        <v>0</v>
      </c>
      <c r="BW120" s="180"/>
      <c r="BX120" s="180"/>
      <c r="BY120" s="180"/>
      <c r="BZ120" s="180"/>
      <c r="CA120" s="180"/>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388</v>
      </c>
      <c r="B121" s="180" t="s">
        <v>180</v>
      </c>
      <c r="C121" s="180"/>
      <c r="D121" s="180">
        <v>5419005</v>
      </c>
      <c r="E121" s="180">
        <v>464166102</v>
      </c>
      <c r="F121" s="180"/>
      <c r="G121" s="180">
        <v>6220992</v>
      </c>
      <c r="H121" s="180">
        <v>2456625</v>
      </c>
      <c r="I121" s="180">
        <v>26808</v>
      </c>
      <c r="J121" s="180">
        <v>352145</v>
      </c>
      <c r="K121" s="180">
        <v>761030</v>
      </c>
      <c r="L121" s="180">
        <v>4202256</v>
      </c>
      <c r="M121" s="180">
        <v>16875539</v>
      </c>
      <c r="N121" s="180">
        <v>68759</v>
      </c>
      <c r="O121" s="180">
        <v>563224</v>
      </c>
      <c r="P121" s="180"/>
      <c r="Q121" s="180">
        <v>335377</v>
      </c>
      <c r="R121" s="180">
        <v>1490359</v>
      </c>
      <c r="S121" s="180">
        <v>1960153</v>
      </c>
      <c r="T121" s="180">
        <v>14459125</v>
      </c>
      <c r="U121" s="180"/>
      <c r="V121" s="180">
        <v>492026</v>
      </c>
      <c r="W121" s="180"/>
      <c r="X121" s="180">
        <v>9378939</v>
      </c>
      <c r="Y121" s="180">
        <v>1658323</v>
      </c>
      <c r="Z121" s="180">
        <v>72141387</v>
      </c>
      <c r="AA121" s="180">
        <v>9923376</v>
      </c>
      <c r="AB121" s="180"/>
      <c r="AC121" s="180">
        <v>339179</v>
      </c>
      <c r="AD121" s="180">
        <v>1396095</v>
      </c>
      <c r="AE121" s="180">
        <v>1237150</v>
      </c>
      <c r="AF121" s="180">
        <v>359216</v>
      </c>
      <c r="AG121" s="180">
        <v>1095939</v>
      </c>
      <c r="AH121" s="180"/>
      <c r="AI121" s="180">
        <v>117884</v>
      </c>
      <c r="AJ121" s="180">
        <v>3072643</v>
      </c>
      <c r="AK121" s="180">
        <v>191342</v>
      </c>
      <c r="AL121" s="180">
        <v>798262</v>
      </c>
      <c r="AM121" s="180">
        <v>4665330</v>
      </c>
      <c r="AN121" s="180">
        <v>392440</v>
      </c>
      <c r="AO121" s="180">
        <v>36792510</v>
      </c>
      <c r="AP121" s="180">
        <v>1201586</v>
      </c>
      <c r="AQ121" s="180">
        <v>93817</v>
      </c>
      <c r="AR121" s="180">
        <v>167879</v>
      </c>
      <c r="AS121" s="180">
        <v>37390830</v>
      </c>
      <c r="AT121" s="180">
        <v>285341</v>
      </c>
      <c r="AU121" s="180">
        <v>1875821</v>
      </c>
      <c r="AV121" s="180">
        <v>2060706</v>
      </c>
      <c r="AW121" s="180">
        <v>300717</v>
      </c>
      <c r="AX121" s="180">
        <v>403385</v>
      </c>
      <c r="AY121" s="180">
        <v>231169</v>
      </c>
      <c r="AZ121" s="180">
        <v>6215757</v>
      </c>
      <c r="BA121" s="180">
        <v>2069025</v>
      </c>
      <c r="BB121" s="180">
        <v>51035</v>
      </c>
      <c r="BC121" s="180">
        <v>358882</v>
      </c>
      <c r="BD121" s="180">
        <v>5282496</v>
      </c>
      <c r="BE121" s="180">
        <v>1391442</v>
      </c>
      <c r="BF121" s="180">
        <v>26746064</v>
      </c>
      <c r="BG121" s="180"/>
      <c r="BH121" s="180">
        <v>304364</v>
      </c>
      <c r="BI121" s="180">
        <v>202981</v>
      </c>
      <c r="BJ121" s="180">
        <v>14073435</v>
      </c>
      <c r="BK121" s="180">
        <v>1574657</v>
      </c>
      <c r="BL121" s="180">
        <v>19907136</v>
      </c>
      <c r="BM121" s="180">
        <v>0</v>
      </c>
      <c r="BN121" s="180">
        <v>8079367</v>
      </c>
      <c r="BO121" s="180">
        <v>1457097</v>
      </c>
      <c r="BP121" s="180">
        <v>37364</v>
      </c>
      <c r="BQ121" s="180">
        <v>3204722</v>
      </c>
      <c r="BR121" s="180"/>
      <c r="BS121" s="180">
        <v>3361937</v>
      </c>
      <c r="BT121" s="180">
        <v>1457848</v>
      </c>
      <c r="BU121" s="180"/>
      <c r="BV121" s="180">
        <v>2433219</v>
      </c>
      <c r="BW121" s="180"/>
      <c r="BX121" s="180"/>
      <c r="BY121" s="180"/>
      <c r="BZ121" s="180"/>
      <c r="CA121" s="180"/>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389</v>
      </c>
      <c r="B122" s="180" t="s">
        <v>187</v>
      </c>
      <c r="C122" s="180"/>
      <c r="D122" s="180">
        <v>0</v>
      </c>
      <c r="E122" s="180">
        <v>0</v>
      </c>
      <c r="F122" s="180"/>
      <c r="G122" s="180">
        <v>0</v>
      </c>
      <c r="H122" s="180">
        <v>0</v>
      </c>
      <c r="I122" s="180">
        <v>0</v>
      </c>
      <c r="J122" s="180">
        <v>0</v>
      </c>
      <c r="K122" s="180">
        <v>0</v>
      </c>
      <c r="L122" s="180">
        <v>0</v>
      </c>
      <c r="M122" s="180">
        <v>0</v>
      </c>
      <c r="N122" s="180">
        <v>0</v>
      </c>
      <c r="O122" s="180">
        <v>0</v>
      </c>
      <c r="P122" s="180"/>
      <c r="Q122" s="180">
        <v>0</v>
      </c>
      <c r="R122" s="180">
        <v>0</v>
      </c>
      <c r="S122" s="180">
        <v>0</v>
      </c>
      <c r="T122" s="180">
        <v>0</v>
      </c>
      <c r="U122" s="180"/>
      <c r="V122" s="180">
        <v>0</v>
      </c>
      <c r="W122" s="180"/>
      <c r="X122" s="180">
        <v>0</v>
      </c>
      <c r="Y122" s="180">
        <v>0</v>
      </c>
      <c r="Z122" s="180">
        <v>0</v>
      </c>
      <c r="AA122" s="180">
        <v>0</v>
      </c>
      <c r="AB122" s="180"/>
      <c r="AC122" s="180">
        <v>0</v>
      </c>
      <c r="AD122" s="180">
        <v>0</v>
      </c>
      <c r="AE122" s="180">
        <v>0</v>
      </c>
      <c r="AF122" s="180">
        <v>0</v>
      </c>
      <c r="AG122" s="180">
        <v>0</v>
      </c>
      <c r="AH122" s="180"/>
      <c r="AI122" s="180">
        <v>0</v>
      </c>
      <c r="AJ122" s="180">
        <v>0</v>
      </c>
      <c r="AK122" s="180">
        <v>0</v>
      </c>
      <c r="AL122" s="180">
        <v>0</v>
      </c>
      <c r="AM122" s="180">
        <v>0</v>
      </c>
      <c r="AN122" s="180">
        <v>0</v>
      </c>
      <c r="AO122" s="180">
        <v>0</v>
      </c>
      <c r="AP122" s="180">
        <v>0</v>
      </c>
      <c r="AQ122" s="180">
        <v>0</v>
      </c>
      <c r="AR122" s="180">
        <v>0</v>
      </c>
      <c r="AS122" s="180">
        <v>0</v>
      </c>
      <c r="AT122" s="180">
        <v>0</v>
      </c>
      <c r="AU122" s="180">
        <v>0</v>
      </c>
      <c r="AV122" s="180">
        <v>0</v>
      </c>
      <c r="AW122" s="180">
        <v>0</v>
      </c>
      <c r="AX122" s="180">
        <v>0</v>
      </c>
      <c r="AY122" s="180">
        <v>0</v>
      </c>
      <c r="AZ122" s="180">
        <v>0</v>
      </c>
      <c r="BA122" s="180">
        <v>0</v>
      </c>
      <c r="BB122" s="180">
        <v>0</v>
      </c>
      <c r="BC122" s="180">
        <v>0</v>
      </c>
      <c r="BD122" s="180">
        <v>0</v>
      </c>
      <c r="BE122" s="180">
        <v>0</v>
      </c>
      <c r="BF122" s="180">
        <v>0</v>
      </c>
      <c r="BG122" s="180"/>
      <c r="BH122" s="180">
        <v>0</v>
      </c>
      <c r="BI122" s="180">
        <v>0</v>
      </c>
      <c r="BJ122" s="180">
        <v>0</v>
      </c>
      <c r="BK122" s="180">
        <v>0</v>
      </c>
      <c r="BL122" s="180">
        <v>0</v>
      </c>
      <c r="BM122" s="180">
        <v>0</v>
      </c>
      <c r="BN122" s="180">
        <v>0</v>
      </c>
      <c r="BO122" s="180">
        <v>0</v>
      </c>
      <c r="BP122" s="180">
        <v>0</v>
      </c>
      <c r="BQ122" s="180">
        <v>0</v>
      </c>
      <c r="BR122" s="180"/>
      <c r="BS122" s="180">
        <v>0</v>
      </c>
      <c r="BT122" s="180">
        <v>0</v>
      </c>
      <c r="BU122" s="180"/>
      <c r="BV122" s="180">
        <v>0</v>
      </c>
      <c r="BW122" s="180"/>
      <c r="BX122" s="180"/>
      <c r="BY122" s="180"/>
      <c r="BZ122" s="180"/>
      <c r="CA122" s="180"/>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391</v>
      </c>
      <c r="B123" s="180" t="s">
        <v>192</v>
      </c>
      <c r="C123" s="180"/>
      <c r="D123" s="180">
        <v>628891</v>
      </c>
      <c r="E123" s="180">
        <v>63349343</v>
      </c>
      <c r="F123" s="180"/>
      <c r="G123" s="180">
        <v>846238</v>
      </c>
      <c r="H123" s="180">
        <v>163709</v>
      </c>
      <c r="I123" s="180">
        <v>0</v>
      </c>
      <c r="J123" s="180">
        <v>58198</v>
      </c>
      <c r="K123" s="180">
        <v>203664</v>
      </c>
      <c r="L123" s="180">
        <v>339567</v>
      </c>
      <c r="M123" s="180">
        <v>4766523</v>
      </c>
      <c r="N123" s="180">
        <v>0</v>
      </c>
      <c r="O123" s="180">
        <v>62809</v>
      </c>
      <c r="P123" s="180"/>
      <c r="Q123" s="180">
        <v>48212</v>
      </c>
      <c r="R123" s="180">
        <v>98185</v>
      </c>
      <c r="S123" s="180">
        <v>156054</v>
      </c>
      <c r="T123" s="180">
        <v>1226046</v>
      </c>
      <c r="U123" s="180"/>
      <c r="V123" s="180">
        <v>66985</v>
      </c>
      <c r="W123" s="180"/>
      <c r="X123" s="180">
        <v>1415134</v>
      </c>
      <c r="Y123" s="180">
        <v>224993</v>
      </c>
      <c r="Z123" s="180">
        <v>7421384</v>
      </c>
      <c r="AA123" s="180">
        <v>720446</v>
      </c>
      <c r="AB123" s="180"/>
      <c r="AC123" s="180">
        <v>29318</v>
      </c>
      <c r="AD123" s="180">
        <v>131128</v>
      </c>
      <c r="AE123" s="180">
        <v>387769</v>
      </c>
      <c r="AF123" s="180">
        <v>32762</v>
      </c>
      <c r="AG123" s="180">
        <v>103892</v>
      </c>
      <c r="AH123" s="180"/>
      <c r="AI123" s="180">
        <v>8244</v>
      </c>
      <c r="AJ123" s="180">
        <v>116870</v>
      </c>
      <c r="AK123" s="180">
        <v>11823</v>
      </c>
      <c r="AL123" s="180">
        <v>70647</v>
      </c>
      <c r="AM123" s="180">
        <v>588046</v>
      </c>
      <c r="AN123" s="180">
        <v>37172</v>
      </c>
      <c r="AO123" s="180">
        <v>6260723</v>
      </c>
      <c r="AP123" s="180">
        <v>121899</v>
      </c>
      <c r="AQ123" s="180">
        <v>22772</v>
      </c>
      <c r="AR123" s="180">
        <v>24929</v>
      </c>
      <c r="AS123" s="180">
        <v>4318895</v>
      </c>
      <c r="AT123" s="180">
        <v>24715</v>
      </c>
      <c r="AU123" s="180">
        <v>225874</v>
      </c>
      <c r="AV123" s="180">
        <v>105535</v>
      </c>
      <c r="AW123" s="180">
        <v>34683</v>
      </c>
      <c r="AX123" s="180">
        <v>27545</v>
      </c>
      <c r="AY123" s="180">
        <v>24800</v>
      </c>
      <c r="AZ123" s="180">
        <v>642663</v>
      </c>
      <c r="BA123" s="180">
        <v>129125</v>
      </c>
      <c r="BB123" s="180">
        <v>13537</v>
      </c>
      <c r="BC123" s="180">
        <v>14375</v>
      </c>
      <c r="BD123" s="180">
        <v>601313</v>
      </c>
      <c r="BE123" s="180">
        <v>311645</v>
      </c>
      <c r="BF123" s="180">
        <v>4307083</v>
      </c>
      <c r="BG123" s="180"/>
      <c r="BH123" s="180">
        <v>23338</v>
      </c>
      <c r="BI123" s="180">
        <v>38459</v>
      </c>
      <c r="BJ123" s="180">
        <v>2763791</v>
      </c>
      <c r="BK123" s="180">
        <v>119802</v>
      </c>
      <c r="BL123" s="180">
        <v>2045909</v>
      </c>
      <c r="BM123" s="180">
        <v>1082331</v>
      </c>
      <c r="BN123" s="180">
        <v>1408544</v>
      </c>
      <c r="BO123" s="180">
        <v>340054</v>
      </c>
      <c r="BP123" s="180">
        <v>3925</v>
      </c>
      <c r="BQ123" s="180">
        <v>303480</v>
      </c>
      <c r="BR123" s="180"/>
      <c r="BS123" s="180">
        <v>891839</v>
      </c>
      <c r="BT123" s="180">
        <v>108352</v>
      </c>
      <c r="BU123" s="180"/>
      <c r="BV123" s="180">
        <v>36022</v>
      </c>
      <c r="BW123" s="180"/>
      <c r="BX123" s="180"/>
      <c r="BY123" s="180"/>
      <c r="BZ123" s="180"/>
      <c r="CA123" s="180"/>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500</v>
      </c>
      <c r="B124" s="180" t="s">
        <v>175</v>
      </c>
      <c r="C124" s="180"/>
      <c r="D124" s="180">
        <v>830823</v>
      </c>
      <c r="E124" s="180">
        <v>104398678</v>
      </c>
      <c r="F124" s="180"/>
      <c r="G124" s="180">
        <v>774552</v>
      </c>
      <c r="H124" s="180">
        <v>409114</v>
      </c>
      <c r="I124" s="180">
        <v>1040</v>
      </c>
      <c r="J124" s="180">
        <v>33009</v>
      </c>
      <c r="K124" s="180">
        <v>0</v>
      </c>
      <c r="L124" s="180">
        <v>12755</v>
      </c>
      <c r="M124" s="180">
        <v>45594</v>
      </c>
      <c r="N124" s="180">
        <v>64781</v>
      </c>
      <c r="O124" s="180">
        <v>32647</v>
      </c>
      <c r="P124" s="180"/>
      <c r="Q124" s="180">
        <v>116463</v>
      </c>
      <c r="R124" s="180">
        <v>24197</v>
      </c>
      <c r="S124" s="180">
        <v>129108</v>
      </c>
      <c r="T124" s="180">
        <v>251997</v>
      </c>
      <c r="U124" s="180"/>
      <c r="V124" s="180">
        <v>579</v>
      </c>
      <c r="W124" s="180"/>
      <c r="X124" s="180">
        <v>360786</v>
      </c>
      <c r="Y124" s="180">
        <v>189801</v>
      </c>
      <c r="Z124" s="180">
        <v>8616011</v>
      </c>
      <c r="AA124" s="180">
        <v>789696</v>
      </c>
      <c r="AB124" s="180"/>
      <c r="AC124" s="180">
        <v>68861</v>
      </c>
      <c r="AD124" s="180">
        <v>0</v>
      </c>
      <c r="AE124" s="180">
        <v>244338</v>
      </c>
      <c r="AF124" s="180">
        <v>47048</v>
      </c>
      <c r="AG124" s="180">
        <v>0</v>
      </c>
      <c r="AH124" s="180"/>
      <c r="AI124" s="180">
        <v>8244</v>
      </c>
      <c r="AJ124" s="180">
        <v>183829</v>
      </c>
      <c r="AK124" s="180">
        <v>17290</v>
      </c>
      <c r="AL124" s="180">
        <v>0</v>
      </c>
      <c r="AM124" s="180">
        <v>215854</v>
      </c>
      <c r="AN124" s="180">
        <v>73179</v>
      </c>
      <c r="AO124" s="180">
        <v>1935078</v>
      </c>
      <c r="AP124" s="180">
        <v>16241</v>
      </c>
      <c r="AQ124" s="180">
        <v>19075</v>
      </c>
      <c r="AR124" s="180">
        <v>89250</v>
      </c>
      <c r="AS124" s="180">
        <v>2946819</v>
      </c>
      <c r="AT124" s="180">
        <v>61966</v>
      </c>
      <c r="AU124" s="180">
        <v>452265</v>
      </c>
      <c r="AV124" s="180">
        <v>203019</v>
      </c>
      <c r="AW124" s="180">
        <v>56242</v>
      </c>
      <c r="AX124" s="180">
        <v>34081</v>
      </c>
      <c r="AY124" s="180">
        <v>109700</v>
      </c>
      <c r="AZ124" s="180">
        <v>695366</v>
      </c>
      <c r="BA124" s="180">
        <v>0</v>
      </c>
      <c r="BB124" s="180">
        <v>37554</v>
      </c>
      <c r="BC124" s="180">
        <v>40266</v>
      </c>
      <c r="BD124" s="180">
        <v>327383</v>
      </c>
      <c r="BE124" s="180">
        <v>46013</v>
      </c>
      <c r="BF124" s="180">
        <v>2391901</v>
      </c>
      <c r="BG124" s="180"/>
      <c r="BH124" s="180">
        <v>177</v>
      </c>
      <c r="BI124" s="180">
        <v>43953</v>
      </c>
      <c r="BJ124" s="180">
        <v>1417167</v>
      </c>
      <c r="BK124" s="180">
        <v>116822</v>
      </c>
      <c r="BL124" s="180">
        <v>193799</v>
      </c>
      <c r="BM124" s="180">
        <v>466941</v>
      </c>
      <c r="BN124" s="180">
        <v>77419</v>
      </c>
      <c r="BO124" s="180">
        <v>70094</v>
      </c>
      <c r="BP124" s="180">
        <v>2605</v>
      </c>
      <c r="BQ124" s="180">
        <v>295916</v>
      </c>
      <c r="BR124" s="180"/>
      <c r="BS124" s="180">
        <v>33280</v>
      </c>
      <c r="BT124" s="180">
        <v>464406</v>
      </c>
      <c r="BU124" s="180"/>
      <c r="BV124" s="180">
        <v>9847</v>
      </c>
      <c r="BW124" s="180"/>
      <c r="BX124" s="180"/>
      <c r="BY124" s="180"/>
      <c r="BZ124" s="180"/>
      <c r="CA124" s="180"/>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502</v>
      </c>
      <c r="B125" s="180" t="s">
        <v>177</v>
      </c>
      <c r="C125" s="180"/>
      <c r="D125" s="180">
        <v>5549316</v>
      </c>
      <c r="E125" s="180">
        <v>575625367</v>
      </c>
      <c r="F125" s="180"/>
      <c r="G125" s="180">
        <v>3017216</v>
      </c>
      <c r="H125" s="180">
        <v>659427</v>
      </c>
      <c r="I125" s="180">
        <v>0</v>
      </c>
      <c r="J125" s="180">
        <v>0</v>
      </c>
      <c r="K125" s="180">
        <v>0</v>
      </c>
      <c r="L125" s="180">
        <v>732365</v>
      </c>
      <c r="M125" s="180">
        <v>8182045</v>
      </c>
      <c r="N125" s="180">
        <v>0</v>
      </c>
      <c r="O125" s="180">
        <v>448041</v>
      </c>
      <c r="P125" s="180"/>
      <c r="Q125" s="180">
        <v>0</v>
      </c>
      <c r="R125" s="180">
        <v>0</v>
      </c>
      <c r="S125" s="180">
        <v>2170014</v>
      </c>
      <c r="T125" s="180">
        <v>0</v>
      </c>
      <c r="U125" s="180"/>
      <c r="V125" s="180">
        <v>401391</v>
      </c>
      <c r="W125" s="180"/>
      <c r="X125" s="180">
        <v>3148148</v>
      </c>
      <c r="Y125" s="180">
        <v>0</v>
      </c>
      <c r="Z125" s="180">
        <v>77518357</v>
      </c>
      <c r="AA125" s="180">
        <v>0</v>
      </c>
      <c r="AB125" s="180"/>
      <c r="AC125" s="180">
        <v>78949</v>
      </c>
      <c r="AD125" s="180">
        <v>818775</v>
      </c>
      <c r="AE125" s="180">
        <v>344112</v>
      </c>
      <c r="AF125" s="180">
        <v>237459</v>
      </c>
      <c r="AG125" s="180">
        <v>85837</v>
      </c>
      <c r="AH125" s="180"/>
      <c r="AI125" s="180">
        <v>0</v>
      </c>
      <c r="AJ125" s="180">
        <v>0</v>
      </c>
      <c r="AK125" s="180">
        <v>0</v>
      </c>
      <c r="AL125" s="180">
        <v>940271</v>
      </c>
      <c r="AM125" s="180">
        <v>837714</v>
      </c>
      <c r="AN125" s="180">
        <v>511556</v>
      </c>
      <c r="AO125" s="180">
        <v>36205249</v>
      </c>
      <c r="AP125" s="180">
        <v>0</v>
      </c>
      <c r="AQ125" s="180">
        <v>0</v>
      </c>
      <c r="AR125" s="180">
        <v>57378</v>
      </c>
      <c r="AS125" s="180">
        <v>15721304</v>
      </c>
      <c r="AT125" s="180">
        <v>648759</v>
      </c>
      <c r="AU125" s="180">
        <v>4722320</v>
      </c>
      <c r="AV125" s="180">
        <v>1771153</v>
      </c>
      <c r="AW125" s="180">
        <v>633305</v>
      </c>
      <c r="AX125" s="180">
        <v>0</v>
      </c>
      <c r="AY125" s="180">
        <v>15682</v>
      </c>
      <c r="AZ125" s="180">
        <v>6406244</v>
      </c>
      <c r="BA125" s="180">
        <v>334497</v>
      </c>
      <c r="BB125" s="180">
        <v>549898</v>
      </c>
      <c r="BC125" s="180">
        <v>560956</v>
      </c>
      <c r="BD125" s="180">
        <v>4810265</v>
      </c>
      <c r="BE125" s="180">
        <v>2309260</v>
      </c>
      <c r="BF125" s="180">
        <v>32258531</v>
      </c>
      <c r="BG125" s="180"/>
      <c r="BH125" s="180">
        <v>0</v>
      </c>
      <c r="BI125" s="180">
        <v>775930</v>
      </c>
      <c r="BJ125" s="180">
        <v>24113303</v>
      </c>
      <c r="BK125" s="180">
        <v>670297</v>
      </c>
      <c r="BL125" s="180">
        <v>14148154</v>
      </c>
      <c r="BM125" s="180">
        <v>0</v>
      </c>
      <c r="BN125" s="180">
        <v>8356784</v>
      </c>
      <c r="BO125" s="180">
        <v>1232423</v>
      </c>
      <c r="BP125" s="180">
        <v>0</v>
      </c>
      <c r="BQ125" s="180">
        <v>0</v>
      </c>
      <c r="BR125" s="180"/>
      <c r="BS125" s="180">
        <v>1544786</v>
      </c>
      <c r="BT125" s="180">
        <v>328970</v>
      </c>
      <c r="BU125" s="180"/>
      <c r="BV125" s="180">
        <v>95541</v>
      </c>
      <c r="BW125" s="180"/>
      <c r="BX125" s="180"/>
      <c r="BY125" s="180"/>
      <c r="BZ125" s="180"/>
      <c r="CA125" s="180"/>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503</v>
      </c>
      <c r="B126" s="180" t="s">
        <v>178</v>
      </c>
      <c r="C126" s="180"/>
      <c r="D126" s="180">
        <v>59611</v>
      </c>
      <c r="E126" s="180">
        <v>53186778</v>
      </c>
      <c r="F126" s="180"/>
      <c r="G126" s="180">
        <v>0</v>
      </c>
      <c r="H126" s="180">
        <v>926226</v>
      </c>
      <c r="I126" s="180">
        <v>0</v>
      </c>
      <c r="J126" s="180">
        <v>0</v>
      </c>
      <c r="K126" s="180">
        <v>0</v>
      </c>
      <c r="L126" s="180">
        <v>406553</v>
      </c>
      <c r="M126" s="180">
        <v>2672160</v>
      </c>
      <c r="N126" s="180">
        <v>0</v>
      </c>
      <c r="O126" s="180">
        <v>22950</v>
      </c>
      <c r="P126" s="180"/>
      <c r="Q126" s="180">
        <v>0</v>
      </c>
      <c r="R126" s="180">
        <v>0</v>
      </c>
      <c r="S126" s="180">
        <v>22221</v>
      </c>
      <c r="T126" s="180">
        <v>0</v>
      </c>
      <c r="U126" s="180"/>
      <c r="V126" s="180">
        <v>71425</v>
      </c>
      <c r="W126" s="180"/>
      <c r="X126" s="180">
        <v>0</v>
      </c>
      <c r="Y126" s="180">
        <v>0</v>
      </c>
      <c r="Z126" s="180">
        <v>10585968</v>
      </c>
      <c r="AA126" s="180">
        <v>0</v>
      </c>
      <c r="AB126" s="180"/>
      <c r="AC126" s="180">
        <v>72137</v>
      </c>
      <c r="AD126" s="180">
        <v>102529</v>
      </c>
      <c r="AE126" s="180">
        <v>76447</v>
      </c>
      <c r="AF126" s="180">
        <v>71830</v>
      </c>
      <c r="AG126" s="180">
        <v>0</v>
      </c>
      <c r="AH126" s="180"/>
      <c r="AI126" s="180">
        <v>0</v>
      </c>
      <c r="AJ126" s="180">
        <v>0</v>
      </c>
      <c r="AK126" s="180">
        <v>0</v>
      </c>
      <c r="AL126" s="180">
        <v>0</v>
      </c>
      <c r="AM126" s="180">
        <v>0</v>
      </c>
      <c r="AN126" s="180">
        <v>16090</v>
      </c>
      <c r="AO126" s="180">
        <v>20099282</v>
      </c>
      <c r="AP126" s="180">
        <v>0</v>
      </c>
      <c r="AQ126" s="180">
        <v>0</v>
      </c>
      <c r="AR126" s="180">
        <v>16130</v>
      </c>
      <c r="AS126" s="180">
        <v>1095250</v>
      </c>
      <c r="AT126" s="180">
        <v>44337</v>
      </c>
      <c r="AU126" s="180">
        <v>92050</v>
      </c>
      <c r="AV126" s="180">
        <v>106476</v>
      </c>
      <c r="AW126" s="180">
        <v>0</v>
      </c>
      <c r="AX126" s="180">
        <v>0</v>
      </c>
      <c r="AY126" s="180">
        <v>0</v>
      </c>
      <c r="AZ126" s="180">
        <v>118741</v>
      </c>
      <c r="BA126" s="180">
        <v>0</v>
      </c>
      <c r="BB126" s="180">
        <v>2500</v>
      </c>
      <c r="BC126" s="180">
        <v>5525</v>
      </c>
      <c r="BD126" s="180">
        <v>149435</v>
      </c>
      <c r="BE126" s="180">
        <v>314467</v>
      </c>
      <c r="BF126" s="180">
        <v>617293</v>
      </c>
      <c r="BG126" s="180"/>
      <c r="BH126" s="180">
        <v>0</v>
      </c>
      <c r="BI126" s="180">
        <v>22102</v>
      </c>
      <c r="BJ126" s="180">
        <v>714721</v>
      </c>
      <c r="BK126" s="180">
        <v>118821</v>
      </c>
      <c r="BL126" s="180">
        <v>1251764</v>
      </c>
      <c r="BM126" s="180">
        <v>0</v>
      </c>
      <c r="BN126" s="180">
        <v>2411887</v>
      </c>
      <c r="BO126" s="180">
        <v>42317</v>
      </c>
      <c r="BP126" s="180">
        <v>0</v>
      </c>
      <c r="BQ126" s="180">
        <v>0</v>
      </c>
      <c r="BR126" s="180"/>
      <c r="BS126" s="180">
        <v>0</v>
      </c>
      <c r="BT126" s="180">
        <v>135762</v>
      </c>
      <c r="BU126" s="180"/>
      <c r="BV126" s="180">
        <v>54078</v>
      </c>
      <c r="BW126" s="180"/>
      <c r="BX126" s="180"/>
      <c r="BY126" s="180"/>
      <c r="BZ126" s="180"/>
      <c r="CA126" s="180"/>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504</v>
      </c>
      <c r="B127" s="180" t="s">
        <v>182</v>
      </c>
      <c r="C127" s="180"/>
      <c r="D127" s="180">
        <v>1274076</v>
      </c>
      <c r="E127" s="180">
        <v>37949909</v>
      </c>
      <c r="F127" s="180"/>
      <c r="G127" s="180">
        <v>125286</v>
      </c>
      <c r="H127" s="180">
        <v>109387</v>
      </c>
      <c r="I127" s="180">
        <v>4985</v>
      </c>
      <c r="J127" s="180">
        <v>0</v>
      </c>
      <c r="K127" s="180">
        <v>0</v>
      </c>
      <c r="L127" s="180">
        <v>515906</v>
      </c>
      <c r="M127" s="180">
        <v>844673</v>
      </c>
      <c r="N127" s="180">
        <v>22802</v>
      </c>
      <c r="O127" s="180">
        <v>79688</v>
      </c>
      <c r="P127" s="180"/>
      <c r="Q127" s="180">
        <v>23336</v>
      </c>
      <c r="R127" s="180">
        <v>81340</v>
      </c>
      <c r="S127" s="180">
        <v>237252</v>
      </c>
      <c r="T127" s="180">
        <v>564402</v>
      </c>
      <c r="U127" s="180"/>
      <c r="V127" s="180">
        <v>16474</v>
      </c>
      <c r="W127" s="180"/>
      <c r="X127" s="180">
        <v>692822</v>
      </c>
      <c r="Y127" s="180">
        <v>140007</v>
      </c>
      <c r="Z127" s="180">
        <v>8181445</v>
      </c>
      <c r="AA127" s="180">
        <v>293979</v>
      </c>
      <c r="AB127" s="180"/>
      <c r="AC127" s="180">
        <v>17996</v>
      </c>
      <c r="AD127" s="180">
        <v>108889</v>
      </c>
      <c r="AE127" s="180">
        <v>430166</v>
      </c>
      <c r="AF127" s="180">
        <v>64027</v>
      </c>
      <c r="AG127" s="180">
        <v>76383</v>
      </c>
      <c r="AH127" s="180"/>
      <c r="AI127" s="180">
        <v>8421</v>
      </c>
      <c r="AJ127" s="180">
        <v>740921</v>
      </c>
      <c r="AK127" s="180">
        <v>29717</v>
      </c>
      <c r="AL127" s="180">
        <v>52417</v>
      </c>
      <c r="AM127" s="180">
        <v>804132</v>
      </c>
      <c r="AN127" s="180">
        <v>15906</v>
      </c>
      <c r="AO127" s="180">
        <v>2581392</v>
      </c>
      <c r="AP127" s="180">
        <v>92191</v>
      </c>
      <c r="AQ127" s="180">
        <v>15254</v>
      </c>
      <c r="AR127" s="180">
        <v>50861</v>
      </c>
      <c r="AS127" s="180">
        <v>4161882</v>
      </c>
      <c r="AT127" s="180">
        <v>12721</v>
      </c>
      <c r="AU127" s="180">
        <v>171218</v>
      </c>
      <c r="AV127" s="180">
        <v>361448</v>
      </c>
      <c r="AW127" s="180">
        <v>40857</v>
      </c>
      <c r="AX127" s="180">
        <v>117174</v>
      </c>
      <c r="AY127" s="180">
        <v>0</v>
      </c>
      <c r="AZ127" s="180">
        <v>321596</v>
      </c>
      <c r="BA127" s="180">
        <v>206758</v>
      </c>
      <c r="BB127" s="180">
        <v>4116</v>
      </c>
      <c r="BC127" s="180">
        <v>8269</v>
      </c>
      <c r="BD127" s="180">
        <v>245607</v>
      </c>
      <c r="BE127" s="180">
        <v>108215</v>
      </c>
      <c r="BF127" s="180">
        <v>1932462</v>
      </c>
      <c r="BG127" s="180"/>
      <c r="BH127" s="180">
        <v>12421</v>
      </c>
      <c r="BI127" s="180">
        <v>8445</v>
      </c>
      <c r="BJ127" s="180">
        <v>917760</v>
      </c>
      <c r="BK127" s="180">
        <v>43918</v>
      </c>
      <c r="BL127" s="180">
        <v>775770</v>
      </c>
      <c r="BM127" s="180">
        <v>0</v>
      </c>
      <c r="BN127" s="180">
        <v>1064447</v>
      </c>
      <c r="BO127" s="180">
        <v>229419</v>
      </c>
      <c r="BP127" s="180">
        <v>2930</v>
      </c>
      <c r="BQ127" s="180">
        <v>110417</v>
      </c>
      <c r="BR127" s="180"/>
      <c r="BS127" s="180">
        <v>188487</v>
      </c>
      <c r="BT127" s="180">
        <v>74327</v>
      </c>
      <c r="BU127" s="180"/>
      <c r="BV127" s="180">
        <v>279994</v>
      </c>
      <c r="BW127" s="180"/>
      <c r="BX127" s="180"/>
      <c r="BY127" s="180"/>
      <c r="BZ127" s="180"/>
      <c r="CA127" s="180"/>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505</v>
      </c>
      <c r="B128" s="180" t="s">
        <v>183</v>
      </c>
      <c r="C128" s="180"/>
      <c r="D128" s="180">
        <v>0</v>
      </c>
      <c r="E128" s="180">
        <v>18283234</v>
      </c>
      <c r="F128" s="180"/>
      <c r="G128" s="180">
        <v>0</v>
      </c>
      <c r="H128" s="180">
        <v>0</v>
      </c>
      <c r="I128" s="180">
        <v>0</v>
      </c>
      <c r="J128" s="180">
        <v>15003</v>
      </c>
      <c r="K128" s="180">
        <v>61900</v>
      </c>
      <c r="L128" s="180">
        <v>0</v>
      </c>
      <c r="M128" s="180">
        <v>230898</v>
      </c>
      <c r="N128" s="180">
        <v>0</v>
      </c>
      <c r="O128" s="180">
        <v>0</v>
      </c>
      <c r="P128" s="180"/>
      <c r="Q128" s="180">
        <v>0</v>
      </c>
      <c r="R128" s="180">
        <v>1230</v>
      </c>
      <c r="S128" s="180">
        <v>0</v>
      </c>
      <c r="T128" s="180">
        <v>0</v>
      </c>
      <c r="U128" s="180"/>
      <c r="V128" s="180">
        <v>0</v>
      </c>
      <c r="W128" s="180"/>
      <c r="X128" s="180">
        <v>4150000</v>
      </c>
      <c r="Y128" s="180">
        <v>0</v>
      </c>
      <c r="Z128" s="180">
        <v>1189785</v>
      </c>
      <c r="AA128" s="180">
        <v>4177863</v>
      </c>
      <c r="AB128" s="180"/>
      <c r="AC128" s="180">
        <v>0</v>
      </c>
      <c r="AD128" s="180">
        <v>0</v>
      </c>
      <c r="AE128" s="180">
        <v>0</v>
      </c>
      <c r="AF128" s="180">
        <v>0</v>
      </c>
      <c r="AG128" s="180">
        <v>0</v>
      </c>
      <c r="AH128" s="180"/>
      <c r="AI128" s="180">
        <v>0</v>
      </c>
      <c r="AJ128" s="180">
        <v>0</v>
      </c>
      <c r="AK128" s="180">
        <v>0</v>
      </c>
      <c r="AL128" s="180">
        <v>0</v>
      </c>
      <c r="AM128" s="180">
        <v>0</v>
      </c>
      <c r="AN128" s="180">
        <v>73314</v>
      </c>
      <c r="AO128" s="180">
        <v>885213</v>
      </c>
      <c r="AP128" s="180">
        <v>0</v>
      </c>
      <c r="AQ128" s="180">
        <v>0</v>
      </c>
      <c r="AR128" s="180">
        <v>0</v>
      </c>
      <c r="AS128" s="180">
        <v>1874673</v>
      </c>
      <c r="AT128" s="180">
        <v>33829</v>
      </c>
      <c r="AU128" s="180">
        <v>0</v>
      </c>
      <c r="AV128" s="180">
        <v>0</v>
      </c>
      <c r="AW128" s="180">
        <v>0</v>
      </c>
      <c r="AX128" s="180">
        <v>0</v>
      </c>
      <c r="AY128" s="180">
        <v>0</v>
      </c>
      <c r="AZ128" s="180">
        <v>224437</v>
      </c>
      <c r="BA128" s="180">
        <v>0</v>
      </c>
      <c r="BB128" s="180">
        <v>0</v>
      </c>
      <c r="BC128" s="180">
        <v>0</v>
      </c>
      <c r="BD128" s="180">
        <v>0</v>
      </c>
      <c r="BE128" s="180">
        <v>0</v>
      </c>
      <c r="BF128" s="180">
        <v>1436537</v>
      </c>
      <c r="BG128" s="180"/>
      <c r="BH128" s="180">
        <v>0</v>
      </c>
      <c r="BI128" s="180">
        <v>15000</v>
      </c>
      <c r="BJ128" s="180">
        <v>103034</v>
      </c>
      <c r="BK128" s="180">
        <v>0</v>
      </c>
      <c r="BL128" s="180">
        <v>888156</v>
      </c>
      <c r="BM128" s="180">
        <v>0</v>
      </c>
      <c r="BN128" s="180">
        <v>0</v>
      </c>
      <c r="BO128" s="180">
        <v>152100</v>
      </c>
      <c r="BP128" s="180">
        <v>0</v>
      </c>
      <c r="BQ128" s="180">
        <v>213249</v>
      </c>
      <c r="BR128" s="180"/>
      <c r="BS128" s="180">
        <v>276094</v>
      </c>
      <c r="BT128" s="180">
        <v>177369</v>
      </c>
      <c r="BU128" s="180"/>
      <c r="BV128" s="180">
        <v>0</v>
      </c>
      <c r="BW128" s="180"/>
      <c r="BX128" s="180"/>
      <c r="BY128" s="180"/>
      <c r="BZ128" s="180"/>
      <c r="CA128" s="180"/>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506</v>
      </c>
      <c r="B129" s="180" t="s">
        <v>189</v>
      </c>
      <c r="C129" s="180"/>
      <c r="D129" s="180">
        <v>8044621</v>
      </c>
      <c r="E129" s="180">
        <v>337289989</v>
      </c>
      <c r="F129" s="180"/>
      <c r="G129" s="180">
        <v>5251457</v>
      </c>
      <c r="H129" s="180">
        <v>782223</v>
      </c>
      <c r="I129" s="180">
        <v>71858</v>
      </c>
      <c r="J129" s="180">
        <v>1408379</v>
      </c>
      <c r="K129" s="180">
        <v>7607748</v>
      </c>
      <c r="L129" s="180">
        <v>2132587</v>
      </c>
      <c r="M129" s="180">
        <v>11940726</v>
      </c>
      <c r="N129" s="180">
        <v>764433</v>
      </c>
      <c r="O129" s="180">
        <v>972706</v>
      </c>
      <c r="P129" s="180"/>
      <c r="Q129" s="180">
        <v>577861</v>
      </c>
      <c r="R129" s="180">
        <v>1049991</v>
      </c>
      <c r="S129" s="180">
        <v>1061105</v>
      </c>
      <c r="T129" s="180">
        <v>4371954</v>
      </c>
      <c r="U129" s="180"/>
      <c r="V129" s="180">
        <v>1098391</v>
      </c>
      <c r="W129" s="180"/>
      <c r="X129" s="180">
        <v>4254929</v>
      </c>
      <c r="Y129" s="180">
        <v>1561760</v>
      </c>
      <c r="Z129" s="180">
        <v>31953702</v>
      </c>
      <c r="AA129" s="180">
        <v>8953459</v>
      </c>
      <c r="AB129" s="180"/>
      <c r="AC129" s="180">
        <v>405944</v>
      </c>
      <c r="AD129" s="180">
        <v>987141</v>
      </c>
      <c r="AE129" s="180">
        <v>2281557</v>
      </c>
      <c r="AF129" s="180">
        <v>407702</v>
      </c>
      <c r="AG129" s="180">
        <v>452495</v>
      </c>
      <c r="AH129" s="180"/>
      <c r="AI129" s="180">
        <v>280858</v>
      </c>
      <c r="AJ129" s="180">
        <v>3546807</v>
      </c>
      <c r="AK129" s="180">
        <v>621802</v>
      </c>
      <c r="AL129" s="180">
        <v>1026023</v>
      </c>
      <c r="AM129" s="180">
        <v>1949516</v>
      </c>
      <c r="AN129" s="180">
        <v>595317</v>
      </c>
      <c r="AO129" s="180">
        <v>18024866</v>
      </c>
      <c r="AP129" s="180">
        <v>1231207</v>
      </c>
      <c r="AQ129" s="180">
        <v>623757</v>
      </c>
      <c r="AR129" s="180">
        <v>599029</v>
      </c>
      <c r="AS129" s="180">
        <v>19882994</v>
      </c>
      <c r="AT129" s="180">
        <v>398514</v>
      </c>
      <c r="AU129" s="180">
        <v>6291094</v>
      </c>
      <c r="AV129" s="180">
        <v>419785</v>
      </c>
      <c r="AW129" s="180">
        <v>403912</v>
      </c>
      <c r="AX129" s="180">
        <v>244532</v>
      </c>
      <c r="AY129" s="180">
        <v>438772</v>
      </c>
      <c r="AZ129" s="180">
        <v>3740156</v>
      </c>
      <c r="BA129" s="180">
        <v>1228338</v>
      </c>
      <c r="BB129" s="180">
        <v>189303</v>
      </c>
      <c r="BC129" s="180">
        <v>1361985</v>
      </c>
      <c r="BD129" s="180">
        <v>7255437</v>
      </c>
      <c r="BE129" s="180">
        <v>1195448</v>
      </c>
      <c r="BF129" s="180">
        <v>7338012</v>
      </c>
      <c r="BG129" s="180"/>
      <c r="BH129" s="180">
        <v>272714</v>
      </c>
      <c r="BI129" s="180">
        <v>457244</v>
      </c>
      <c r="BJ129" s="180">
        <v>13611131</v>
      </c>
      <c r="BK129" s="180">
        <v>1368280</v>
      </c>
      <c r="BL129" s="180">
        <v>12093408</v>
      </c>
      <c r="BM129" s="180">
        <v>7832994</v>
      </c>
      <c r="BN129" s="180">
        <v>3963389</v>
      </c>
      <c r="BO129" s="180">
        <v>2319760</v>
      </c>
      <c r="BP129" s="180">
        <v>43431</v>
      </c>
      <c r="BQ129" s="180">
        <v>2132757</v>
      </c>
      <c r="BR129" s="180"/>
      <c r="BS129" s="180">
        <v>2212242</v>
      </c>
      <c r="BT129" s="180">
        <v>1107035</v>
      </c>
      <c r="BU129" s="180"/>
      <c r="BV129" s="180">
        <v>3549248</v>
      </c>
      <c r="BW129" s="180"/>
      <c r="BX129" s="180"/>
      <c r="BY129" s="180"/>
      <c r="BZ129" s="180"/>
      <c r="CA129" s="180"/>
      <c r="CB129" s="180"/>
      <c r="CC129" s="180"/>
      <c r="CD129" s="180"/>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507</v>
      </c>
      <c r="B130" s="180" t="s">
        <v>1058</v>
      </c>
      <c r="C130" s="180"/>
      <c r="D130" s="180">
        <v>-1</v>
      </c>
      <c r="E130" s="180">
        <v>0</v>
      </c>
      <c r="F130" s="180"/>
      <c r="G130" s="180">
        <v>0</v>
      </c>
      <c r="H130" s="180">
        <v>0</v>
      </c>
      <c r="I130" s="180">
        <v>0</v>
      </c>
      <c r="J130" s="180">
        <v>0</v>
      </c>
      <c r="K130" s="180">
        <v>0</v>
      </c>
      <c r="L130" s="180">
        <v>-223024</v>
      </c>
      <c r="M130" s="180">
        <v>-11630</v>
      </c>
      <c r="N130" s="180">
        <v>0</v>
      </c>
      <c r="O130" s="180">
        <v>0</v>
      </c>
      <c r="P130" s="180"/>
      <c r="Q130" s="180">
        <v>0</v>
      </c>
      <c r="R130" s="180">
        <v>0</v>
      </c>
      <c r="S130" s="180">
        <v>-135087</v>
      </c>
      <c r="T130" s="180">
        <v>0</v>
      </c>
      <c r="U130" s="180"/>
      <c r="V130" s="180">
        <v>0</v>
      </c>
      <c r="W130" s="180"/>
      <c r="X130" s="180">
        <v>0</v>
      </c>
      <c r="Y130" s="180">
        <v>0</v>
      </c>
      <c r="Z130" s="180">
        <v>0</v>
      </c>
      <c r="AA130" s="180">
        <v>0</v>
      </c>
      <c r="AB130" s="180"/>
      <c r="AC130" s="180">
        <v>0</v>
      </c>
      <c r="AD130" s="180">
        <v>0</v>
      </c>
      <c r="AE130" s="180">
        <v>0</v>
      </c>
      <c r="AF130" s="180">
        <v>0</v>
      </c>
      <c r="AG130" s="180">
        <v>0</v>
      </c>
      <c r="AH130" s="180"/>
      <c r="AI130" s="180">
        <v>1</v>
      </c>
      <c r="AJ130" s="180">
        <v>0</v>
      </c>
      <c r="AK130" s="180">
        <v>0</v>
      </c>
      <c r="AL130" s="180">
        <v>0</v>
      </c>
      <c r="AM130" s="180">
        <v>0</v>
      </c>
      <c r="AN130" s="180">
        <v>0</v>
      </c>
      <c r="AO130" s="180">
        <v>0</v>
      </c>
      <c r="AP130" s="180">
        <v>0</v>
      </c>
      <c r="AQ130" s="180">
        <v>0</v>
      </c>
      <c r="AR130" s="180">
        <v>0</v>
      </c>
      <c r="AS130" s="180">
        <v>0</v>
      </c>
      <c r="AT130" s="180">
        <v>0</v>
      </c>
      <c r="AU130" s="180">
        <v>0</v>
      </c>
      <c r="AV130" s="180">
        <v>0</v>
      </c>
      <c r="AW130" s="180">
        <v>0</v>
      </c>
      <c r="AX130" s="180">
        <v>0</v>
      </c>
      <c r="AY130" s="180">
        <v>3</v>
      </c>
      <c r="AZ130" s="180">
        <v>0</v>
      </c>
      <c r="BA130" s="180">
        <v>0</v>
      </c>
      <c r="BB130" s="180">
        <v>0</v>
      </c>
      <c r="BC130" s="180">
        <v>0</v>
      </c>
      <c r="BD130" s="180">
        <v>0</v>
      </c>
      <c r="BE130" s="180">
        <v>0</v>
      </c>
      <c r="BF130" s="180">
        <v>0</v>
      </c>
      <c r="BG130" s="180"/>
      <c r="BH130" s="180">
        <v>0</v>
      </c>
      <c r="BI130" s="180">
        <v>0</v>
      </c>
      <c r="BJ130" s="180">
        <v>0</v>
      </c>
      <c r="BK130" s="180">
        <v>0</v>
      </c>
      <c r="BL130" s="180">
        <v>0</v>
      </c>
      <c r="BM130" s="180">
        <v>0</v>
      </c>
      <c r="BN130" s="180">
        <v>0</v>
      </c>
      <c r="BO130" s="180">
        <v>0</v>
      </c>
      <c r="BP130" s="180">
        <v>0</v>
      </c>
      <c r="BQ130" s="180">
        <v>-206300</v>
      </c>
      <c r="BR130" s="180"/>
      <c r="BS130" s="180">
        <v>0</v>
      </c>
      <c r="BT130" s="180">
        <v>0</v>
      </c>
      <c r="BU130" s="180"/>
      <c r="BV130" s="180">
        <v>0</v>
      </c>
      <c r="BW130" s="180"/>
      <c r="BX130" s="180"/>
      <c r="BY130" s="180"/>
      <c r="BZ130" s="180"/>
      <c r="CA130" s="180"/>
      <c r="CB130" s="180"/>
      <c r="CC130" s="180"/>
      <c r="CD130" s="180"/>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508</v>
      </c>
      <c r="B131" s="180" t="s">
        <v>204</v>
      </c>
      <c r="C131" s="180"/>
      <c r="D131" s="180">
        <v>0</v>
      </c>
      <c r="E131" s="180">
        <v>0</v>
      </c>
      <c r="F131" s="180"/>
      <c r="G131" s="180">
        <v>0</v>
      </c>
      <c r="H131" s="180">
        <v>0</v>
      </c>
      <c r="I131" s="180">
        <v>0</v>
      </c>
      <c r="J131" s="180">
        <v>0</v>
      </c>
      <c r="K131" s="180">
        <v>0</v>
      </c>
      <c r="L131" s="180">
        <v>0</v>
      </c>
      <c r="M131" s="180">
        <v>0</v>
      </c>
      <c r="N131" s="180">
        <v>0</v>
      </c>
      <c r="O131" s="180">
        <v>0</v>
      </c>
      <c r="P131" s="180"/>
      <c r="Q131" s="180">
        <v>0</v>
      </c>
      <c r="R131" s="180">
        <v>0</v>
      </c>
      <c r="S131" s="180">
        <v>0</v>
      </c>
      <c r="T131" s="180">
        <v>0</v>
      </c>
      <c r="U131" s="180"/>
      <c r="V131" s="180">
        <v>0</v>
      </c>
      <c r="W131" s="180"/>
      <c r="X131" s="180">
        <v>0</v>
      </c>
      <c r="Y131" s="180">
        <v>0</v>
      </c>
      <c r="Z131" s="180">
        <v>0</v>
      </c>
      <c r="AA131" s="180">
        <v>0</v>
      </c>
      <c r="AB131" s="180"/>
      <c r="AC131" s="180">
        <v>0</v>
      </c>
      <c r="AD131" s="180">
        <v>0</v>
      </c>
      <c r="AE131" s="180">
        <v>0</v>
      </c>
      <c r="AF131" s="180">
        <v>0</v>
      </c>
      <c r="AG131" s="180">
        <v>0</v>
      </c>
      <c r="AH131" s="180"/>
      <c r="AI131" s="180">
        <v>0</v>
      </c>
      <c r="AJ131" s="180">
        <v>0</v>
      </c>
      <c r="AK131" s="180">
        <v>0</v>
      </c>
      <c r="AL131" s="180">
        <v>0</v>
      </c>
      <c r="AM131" s="180">
        <v>0</v>
      </c>
      <c r="AN131" s="180">
        <v>0</v>
      </c>
      <c r="AO131" s="180">
        <v>0</v>
      </c>
      <c r="AP131" s="180">
        <v>0</v>
      </c>
      <c r="AQ131" s="180">
        <v>0</v>
      </c>
      <c r="AR131" s="180">
        <v>0</v>
      </c>
      <c r="AS131" s="180">
        <v>0</v>
      </c>
      <c r="AT131" s="180">
        <v>0</v>
      </c>
      <c r="AU131" s="180">
        <v>0</v>
      </c>
      <c r="AV131" s="180">
        <v>0</v>
      </c>
      <c r="AW131" s="180">
        <v>0</v>
      </c>
      <c r="AX131" s="180">
        <v>0</v>
      </c>
      <c r="AY131" s="180">
        <v>0</v>
      </c>
      <c r="AZ131" s="180">
        <v>0</v>
      </c>
      <c r="BA131" s="180">
        <v>0</v>
      </c>
      <c r="BB131" s="180">
        <v>0</v>
      </c>
      <c r="BC131" s="180">
        <v>0</v>
      </c>
      <c r="BD131" s="180">
        <v>0</v>
      </c>
      <c r="BE131" s="180">
        <v>0</v>
      </c>
      <c r="BF131" s="180">
        <v>0</v>
      </c>
      <c r="BG131" s="180"/>
      <c r="BH131" s="180">
        <v>0</v>
      </c>
      <c r="BI131" s="180">
        <v>0</v>
      </c>
      <c r="BJ131" s="180">
        <v>0</v>
      </c>
      <c r="BK131" s="180">
        <v>0</v>
      </c>
      <c r="BL131" s="180">
        <v>0</v>
      </c>
      <c r="BM131" s="180">
        <v>0</v>
      </c>
      <c r="BN131" s="180">
        <v>0</v>
      </c>
      <c r="BO131" s="180">
        <v>0</v>
      </c>
      <c r="BP131" s="180">
        <v>0</v>
      </c>
      <c r="BQ131" s="180">
        <v>0</v>
      </c>
      <c r="BR131" s="180"/>
      <c r="BS131" s="180">
        <v>0</v>
      </c>
      <c r="BT131" s="180">
        <v>0</v>
      </c>
      <c r="BU131" s="180"/>
      <c r="BV131" s="180">
        <v>0</v>
      </c>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509</v>
      </c>
      <c r="B132" s="180" t="s">
        <v>205</v>
      </c>
      <c r="C132" s="180"/>
      <c r="D132" s="180">
        <v>0</v>
      </c>
      <c r="E132" s="180">
        <v>0</v>
      </c>
      <c r="F132" s="180"/>
      <c r="G132" s="180">
        <v>0</v>
      </c>
      <c r="H132" s="180">
        <v>0</v>
      </c>
      <c r="I132" s="180">
        <v>0</v>
      </c>
      <c r="J132" s="180">
        <v>0</v>
      </c>
      <c r="K132" s="180">
        <v>0</v>
      </c>
      <c r="L132" s="180">
        <v>0</v>
      </c>
      <c r="M132" s="180">
        <v>0</v>
      </c>
      <c r="N132" s="180">
        <v>0</v>
      </c>
      <c r="O132" s="180">
        <v>0</v>
      </c>
      <c r="P132" s="180"/>
      <c r="Q132" s="180">
        <v>0</v>
      </c>
      <c r="R132" s="180">
        <v>0</v>
      </c>
      <c r="S132" s="180">
        <v>0</v>
      </c>
      <c r="T132" s="180">
        <v>0</v>
      </c>
      <c r="U132" s="180"/>
      <c r="V132" s="180">
        <v>0</v>
      </c>
      <c r="W132" s="180"/>
      <c r="X132" s="180">
        <v>0</v>
      </c>
      <c r="Y132" s="180">
        <v>0</v>
      </c>
      <c r="Z132" s="180">
        <v>0</v>
      </c>
      <c r="AA132" s="180">
        <v>0</v>
      </c>
      <c r="AB132" s="180"/>
      <c r="AC132" s="180">
        <v>0</v>
      </c>
      <c r="AD132" s="180">
        <v>0</v>
      </c>
      <c r="AE132" s="180">
        <v>0</v>
      </c>
      <c r="AF132" s="180">
        <v>0</v>
      </c>
      <c r="AG132" s="180">
        <v>0</v>
      </c>
      <c r="AH132" s="180"/>
      <c r="AI132" s="180">
        <v>0</v>
      </c>
      <c r="AJ132" s="180">
        <v>0</v>
      </c>
      <c r="AK132" s="180">
        <v>0</v>
      </c>
      <c r="AL132" s="180">
        <v>0</v>
      </c>
      <c r="AM132" s="180">
        <v>0</v>
      </c>
      <c r="AN132" s="180">
        <v>0</v>
      </c>
      <c r="AO132" s="180">
        <v>0</v>
      </c>
      <c r="AP132" s="180">
        <v>0</v>
      </c>
      <c r="AQ132" s="180">
        <v>0</v>
      </c>
      <c r="AR132" s="180">
        <v>0</v>
      </c>
      <c r="AS132" s="180">
        <v>0</v>
      </c>
      <c r="AT132" s="180">
        <v>0</v>
      </c>
      <c r="AU132" s="180">
        <v>0</v>
      </c>
      <c r="AV132" s="180">
        <v>0</v>
      </c>
      <c r="AW132" s="180">
        <v>0</v>
      </c>
      <c r="AX132" s="180">
        <v>0</v>
      </c>
      <c r="AY132" s="180">
        <v>0</v>
      </c>
      <c r="AZ132" s="180">
        <v>0</v>
      </c>
      <c r="BA132" s="180">
        <v>0</v>
      </c>
      <c r="BB132" s="180">
        <v>0</v>
      </c>
      <c r="BC132" s="180">
        <v>0</v>
      </c>
      <c r="BD132" s="180">
        <v>0</v>
      </c>
      <c r="BE132" s="180">
        <v>0</v>
      </c>
      <c r="BF132" s="180">
        <v>0</v>
      </c>
      <c r="BG132" s="180"/>
      <c r="BH132" s="180">
        <v>0</v>
      </c>
      <c r="BI132" s="180">
        <v>0</v>
      </c>
      <c r="BJ132" s="180">
        <v>0</v>
      </c>
      <c r="BK132" s="180">
        <v>0</v>
      </c>
      <c r="BL132" s="180">
        <v>0</v>
      </c>
      <c r="BM132" s="180">
        <v>0</v>
      </c>
      <c r="BN132" s="180">
        <v>0</v>
      </c>
      <c r="BO132" s="180">
        <v>0</v>
      </c>
      <c r="BP132" s="180">
        <v>0</v>
      </c>
      <c r="BQ132" s="180">
        <v>0</v>
      </c>
      <c r="BR132" s="180"/>
      <c r="BS132" s="180">
        <v>0</v>
      </c>
      <c r="BT132" s="180">
        <v>0</v>
      </c>
      <c r="BU132" s="180"/>
      <c r="BV132" s="180">
        <v>0</v>
      </c>
      <c r="BW132" s="180"/>
      <c r="BX132" s="180"/>
      <c r="BY132" s="180"/>
      <c r="BZ132" s="180"/>
      <c r="CA132" s="180"/>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510</v>
      </c>
      <c r="B133" s="180" t="s">
        <v>211</v>
      </c>
      <c r="C133" s="180"/>
      <c r="D133" s="180">
        <v>14633</v>
      </c>
      <c r="E133" s="180">
        <v>9729294</v>
      </c>
      <c r="F133" s="180"/>
      <c r="G133" s="180">
        <v>103376</v>
      </c>
      <c r="H133" s="180">
        <v>0</v>
      </c>
      <c r="I133" s="180">
        <v>0</v>
      </c>
      <c r="J133" s="180">
        <v>0</v>
      </c>
      <c r="K133" s="180">
        <v>0</v>
      </c>
      <c r="L133" s="180">
        <v>164442</v>
      </c>
      <c r="M133" s="180">
        <v>192330</v>
      </c>
      <c r="N133" s="180">
        <v>0</v>
      </c>
      <c r="O133" s="180">
        <v>0</v>
      </c>
      <c r="P133" s="180"/>
      <c r="Q133" s="180">
        <v>0</v>
      </c>
      <c r="R133" s="180">
        <v>0</v>
      </c>
      <c r="S133" s="180">
        <v>0</v>
      </c>
      <c r="T133" s="180">
        <v>0</v>
      </c>
      <c r="U133" s="180"/>
      <c r="V133" s="180">
        <v>0</v>
      </c>
      <c r="W133" s="180"/>
      <c r="X133" s="180">
        <v>166435</v>
      </c>
      <c r="Y133" s="180">
        <v>0</v>
      </c>
      <c r="Z133" s="180">
        <v>94755</v>
      </c>
      <c r="AA133" s="180">
        <v>0</v>
      </c>
      <c r="AB133" s="180"/>
      <c r="AC133" s="180">
        <v>0</v>
      </c>
      <c r="AD133" s="180">
        <v>0</v>
      </c>
      <c r="AE133" s="180">
        <v>0</v>
      </c>
      <c r="AF133" s="180">
        <v>0</v>
      </c>
      <c r="AG133" s="180">
        <v>4750</v>
      </c>
      <c r="AH133" s="180"/>
      <c r="AI133" s="180">
        <v>0</v>
      </c>
      <c r="AJ133" s="180">
        <v>0</v>
      </c>
      <c r="AK133" s="180">
        <v>0</v>
      </c>
      <c r="AL133" s="180">
        <v>0</v>
      </c>
      <c r="AM133" s="180">
        <v>0</v>
      </c>
      <c r="AN133" s="180">
        <v>0</v>
      </c>
      <c r="AO133" s="180">
        <v>588396</v>
      </c>
      <c r="AP133" s="180">
        <v>0</v>
      </c>
      <c r="AQ133" s="180">
        <v>0</v>
      </c>
      <c r="AR133" s="180">
        <v>0</v>
      </c>
      <c r="AS133" s="180">
        <v>165659</v>
      </c>
      <c r="AT133" s="180">
        <v>0</v>
      </c>
      <c r="AU133" s="180">
        <v>133071</v>
      </c>
      <c r="AV133" s="180">
        <v>22940</v>
      </c>
      <c r="AW133" s="180">
        <v>0</v>
      </c>
      <c r="AX133" s="180">
        <v>0</v>
      </c>
      <c r="AY133" s="180">
        <v>0</v>
      </c>
      <c r="AZ133" s="180">
        <v>90847</v>
      </c>
      <c r="BA133" s="180">
        <v>0</v>
      </c>
      <c r="BB133" s="180">
        <v>0</v>
      </c>
      <c r="BC133" s="180">
        <v>0</v>
      </c>
      <c r="BD133" s="180">
        <v>98951</v>
      </c>
      <c r="BE133" s="180">
        <v>30713</v>
      </c>
      <c r="BF133" s="180">
        <v>649706</v>
      </c>
      <c r="BG133" s="180"/>
      <c r="BH133" s="180">
        <v>0</v>
      </c>
      <c r="BI133" s="180">
        <v>0</v>
      </c>
      <c r="BJ133" s="180">
        <v>272022</v>
      </c>
      <c r="BK133" s="180">
        <v>32046</v>
      </c>
      <c r="BL133" s="180">
        <v>0</v>
      </c>
      <c r="BM133" s="180">
        <v>0</v>
      </c>
      <c r="BN133" s="180">
        <v>0</v>
      </c>
      <c r="BO133" s="180">
        <v>34588</v>
      </c>
      <c r="BP133" s="180">
        <v>0</v>
      </c>
      <c r="BQ133" s="180">
        <v>0</v>
      </c>
      <c r="BR133" s="180"/>
      <c r="BS133" s="180">
        <v>0</v>
      </c>
      <c r="BT133" s="180">
        <v>500</v>
      </c>
      <c r="BU133" s="180"/>
      <c r="BV133" s="180">
        <v>0</v>
      </c>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511</v>
      </c>
      <c r="B134" s="180" t="s">
        <v>216</v>
      </c>
      <c r="C134" s="180"/>
      <c r="D134" s="180">
        <v>0</v>
      </c>
      <c r="E134" s="180">
        <v>0</v>
      </c>
      <c r="F134" s="180"/>
      <c r="G134" s="180">
        <v>0</v>
      </c>
      <c r="H134" s="180">
        <v>0</v>
      </c>
      <c r="I134" s="180">
        <v>0</v>
      </c>
      <c r="J134" s="180">
        <v>0</v>
      </c>
      <c r="K134" s="180">
        <v>0</v>
      </c>
      <c r="L134" s="180">
        <v>494449</v>
      </c>
      <c r="M134" s="180">
        <v>0</v>
      </c>
      <c r="N134" s="180">
        <v>0</v>
      </c>
      <c r="O134" s="180">
        <v>0</v>
      </c>
      <c r="P134" s="180"/>
      <c r="Q134" s="180">
        <v>0</v>
      </c>
      <c r="R134" s="180">
        <v>0</v>
      </c>
      <c r="S134" s="180">
        <v>0</v>
      </c>
      <c r="T134" s="180">
        <v>0</v>
      </c>
      <c r="U134" s="180"/>
      <c r="V134" s="180">
        <v>0</v>
      </c>
      <c r="W134" s="180"/>
      <c r="X134" s="180">
        <v>0</v>
      </c>
      <c r="Y134" s="180">
        <v>0</v>
      </c>
      <c r="Z134" s="180">
        <v>1304843</v>
      </c>
      <c r="AA134" s="180">
        <v>0</v>
      </c>
      <c r="AB134" s="180"/>
      <c r="AC134" s="180">
        <v>0</v>
      </c>
      <c r="AD134" s="180">
        <v>0</v>
      </c>
      <c r="AE134" s="180">
        <v>0</v>
      </c>
      <c r="AF134" s="180">
        <v>0</v>
      </c>
      <c r="AG134" s="180">
        <v>0</v>
      </c>
      <c r="AH134" s="180"/>
      <c r="AI134" s="180">
        <v>0</v>
      </c>
      <c r="AJ134" s="180">
        <v>0</v>
      </c>
      <c r="AK134" s="180">
        <v>0</v>
      </c>
      <c r="AL134" s="180">
        <v>0</v>
      </c>
      <c r="AM134" s="180">
        <v>0</v>
      </c>
      <c r="AN134" s="180">
        <v>0</v>
      </c>
      <c r="AO134" s="180">
        <v>0</v>
      </c>
      <c r="AP134" s="180">
        <v>0</v>
      </c>
      <c r="AQ134" s="180">
        <v>0</v>
      </c>
      <c r="AR134" s="180">
        <v>0</v>
      </c>
      <c r="AS134" s="180">
        <v>0</v>
      </c>
      <c r="AT134" s="180">
        <v>0</v>
      </c>
      <c r="AU134" s="180">
        <v>0</v>
      </c>
      <c r="AV134" s="180">
        <v>216644</v>
      </c>
      <c r="AW134" s="180">
        <v>0</v>
      </c>
      <c r="AX134" s="180">
        <v>0</v>
      </c>
      <c r="AY134" s="180">
        <v>0</v>
      </c>
      <c r="AZ134" s="180">
        <v>355368</v>
      </c>
      <c r="BA134" s="180">
        <v>0</v>
      </c>
      <c r="BB134" s="180">
        <v>0</v>
      </c>
      <c r="BC134" s="180">
        <v>0</v>
      </c>
      <c r="BD134" s="180">
        <v>0</v>
      </c>
      <c r="BE134" s="180">
        <v>54865</v>
      </c>
      <c r="BF134" s="180">
        <v>911143</v>
      </c>
      <c r="BG134" s="180"/>
      <c r="BH134" s="180">
        <v>0</v>
      </c>
      <c r="BI134" s="180">
        <v>0</v>
      </c>
      <c r="BJ134" s="180">
        <v>1226104</v>
      </c>
      <c r="BK134" s="180">
        <v>0</v>
      </c>
      <c r="BL134" s="180">
        <v>0</v>
      </c>
      <c r="BM134" s="180">
        <v>0</v>
      </c>
      <c r="BN134" s="180">
        <v>0</v>
      </c>
      <c r="BO134" s="180">
        <v>0</v>
      </c>
      <c r="BP134" s="180">
        <v>0</v>
      </c>
      <c r="BQ134" s="180">
        <v>0</v>
      </c>
      <c r="BR134" s="180"/>
      <c r="BS134" s="180">
        <v>0</v>
      </c>
      <c r="BT134" s="180">
        <v>0</v>
      </c>
      <c r="BU134" s="180"/>
      <c r="BV134" s="180">
        <v>0</v>
      </c>
      <c r="BW134" s="180"/>
      <c r="BX134" s="180"/>
      <c r="BY134" s="180"/>
      <c r="BZ134" s="180"/>
      <c r="CA134" s="180"/>
      <c r="CB134" s="180"/>
      <c r="CC134" s="180"/>
      <c r="CD134" s="180"/>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512</v>
      </c>
      <c r="B135" s="180" t="s">
        <v>243</v>
      </c>
      <c r="C135" s="180"/>
      <c r="D135" s="180">
        <v>0</v>
      </c>
      <c r="E135" s="180">
        <v>164744792</v>
      </c>
      <c r="F135" s="180"/>
      <c r="G135" s="180">
        <v>126005</v>
      </c>
      <c r="H135" s="180">
        <v>0</v>
      </c>
      <c r="I135" s="180">
        <v>0</v>
      </c>
      <c r="J135" s="180">
        <v>0</v>
      </c>
      <c r="K135" s="180">
        <v>0</v>
      </c>
      <c r="L135" s="180">
        <v>0</v>
      </c>
      <c r="M135" s="180">
        <v>0</v>
      </c>
      <c r="N135" s="180">
        <v>0</v>
      </c>
      <c r="O135" s="180">
        <v>0</v>
      </c>
      <c r="P135" s="180"/>
      <c r="Q135" s="180">
        <v>0</v>
      </c>
      <c r="R135" s="180">
        <v>0</v>
      </c>
      <c r="S135" s="180">
        <v>0</v>
      </c>
      <c r="T135" s="180">
        <v>0</v>
      </c>
      <c r="U135" s="180"/>
      <c r="V135" s="180">
        <v>0</v>
      </c>
      <c r="W135" s="180"/>
      <c r="X135" s="180">
        <v>0</v>
      </c>
      <c r="Y135" s="180">
        <v>0</v>
      </c>
      <c r="Z135" s="180">
        <v>225465</v>
      </c>
      <c r="AA135" s="180">
        <v>0</v>
      </c>
      <c r="AB135" s="180"/>
      <c r="AC135" s="180">
        <v>0</v>
      </c>
      <c r="AD135" s="180">
        <v>0</v>
      </c>
      <c r="AE135" s="180">
        <v>0</v>
      </c>
      <c r="AF135" s="180">
        <v>0</v>
      </c>
      <c r="AG135" s="180">
        <v>0</v>
      </c>
      <c r="AH135" s="180"/>
      <c r="AI135" s="180">
        <v>0</v>
      </c>
      <c r="AJ135" s="180">
        <v>0</v>
      </c>
      <c r="AK135" s="180">
        <v>0</v>
      </c>
      <c r="AL135" s="180">
        <v>0</v>
      </c>
      <c r="AM135" s="180">
        <v>0</v>
      </c>
      <c r="AN135" s="180">
        <v>0</v>
      </c>
      <c r="AO135" s="180">
        <v>220842</v>
      </c>
      <c r="AP135" s="180">
        <v>0</v>
      </c>
      <c r="AQ135" s="180">
        <v>0</v>
      </c>
      <c r="AR135" s="180">
        <v>0</v>
      </c>
      <c r="AS135" s="180">
        <v>4491279</v>
      </c>
      <c r="AT135" s="180">
        <v>0</v>
      </c>
      <c r="AU135" s="180">
        <v>0</v>
      </c>
      <c r="AV135" s="180">
        <v>0</v>
      </c>
      <c r="AW135" s="180">
        <v>0</v>
      </c>
      <c r="AX135" s="180">
        <v>0</v>
      </c>
      <c r="AY135" s="180">
        <v>0</v>
      </c>
      <c r="AZ135" s="180">
        <v>0</v>
      </c>
      <c r="BA135" s="180">
        <v>0</v>
      </c>
      <c r="BB135" s="180">
        <v>0</v>
      </c>
      <c r="BC135" s="180">
        <v>0</v>
      </c>
      <c r="BD135" s="180">
        <v>0</v>
      </c>
      <c r="BE135" s="180">
        <v>0</v>
      </c>
      <c r="BF135" s="180">
        <v>0</v>
      </c>
      <c r="BG135" s="180"/>
      <c r="BH135" s="180">
        <v>0</v>
      </c>
      <c r="BI135" s="180">
        <v>0</v>
      </c>
      <c r="BJ135" s="180">
        <v>231235</v>
      </c>
      <c r="BK135" s="180">
        <v>0</v>
      </c>
      <c r="BL135" s="180">
        <v>26518</v>
      </c>
      <c r="BM135" s="180">
        <v>0</v>
      </c>
      <c r="BN135" s="180">
        <v>85755</v>
      </c>
      <c r="BO135" s="180">
        <v>0</v>
      </c>
      <c r="BP135" s="180">
        <v>0</v>
      </c>
      <c r="BQ135" s="180">
        <v>0</v>
      </c>
      <c r="BR135" s="180"/>
      <c r="BS135" s="180">
        <v>0</v>
      </c>
      <c r="BT135" s="180">
        <v>0</v>
      </c>
      <c r="BU135" s="180"/>
      <c r="BV135" s="180">
        <v>0</v>
      </c>
      <c r="BW135" s="180"/>
      <c r="BX135" s="180"/>
      <c r="BY135" s="180"/>
      <c r="BZ135" s="180"/>
      <c r="CA135" s="180"/>
      <c r="CB135" s="180"/>
      <c r="CC135" s="180"/>
      <c r="CD135" s="180"/>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513</v>
      </c>
      <c r="B136" s="180" t="s">
        <v>249</v>
      </c>
      <c r="C136" s="180"/>
      <c r="D136" s="180">
        <v>0</v>
      </c>
      <c r="E136" s="180">
        <v>0</v>
      </c>
      <c r="F136" s="180"/>
      <c r="G136" s="180">
        <v>0</v>
      </c>
      <c r="H136" s="180">
        <v>0</v>
      </c>
      <c r="I136" s="180">
        <v>0</v>
      </c>
      <c r="J136" s="180">
        <v>0</v>
      </c>
      <c r="K136" s="180">
        <v>0</v>
      </c>
      <c r="L136" s="180">
        <v>35382</v>
      </c>
      <c r="M136" s="180">
        <v>0</v>
      </c>
      <c r="N136" s="180">
        <v>0</v>
      </c>
      <c r="O136" s="180">
        <v>0</v>
      </c>
      <c r="P136" s="180"/>
      <c r="Q136" s="180">
        <v>0</v>
      </c>
      <c r="R136" s="180">
        <v>0</v>
      </c>
      <c r="S136" s="180">
        <v>0</v>
      </c>
      <c r="T136" s="180">
        <v>0</v>
      </c>
      <c r="U136" s="180"/>
      <c r="V136" s="180">
        <v>0</v>
      </c>
      <c r="W136" s="180"/>
      <c r="X136" s="180">
        <v>0</v>
      </c>
      <c r="Y136" s="180">
        <v>0</v>
      </c>
      <c r="Z136" s="180">
        <v>0</v>
      </c>
      <c r="AA136" s="180">
        <v>0</v>
      </c>
      <c r="AB136" s="180"/>
      <c r="AC136" s="180">
        <v>0</v>
      </c>
      <c r="AD136" s="180">
        <v>0</v>
      </c>
      <c r="AE136" s="180">
        <v>0</v>
      </c>
      <c r="AF136" s="180">
        <v>0</v>
      </c>
      <c r="AG136" s="180">
        <v>0</v>
      </c>
      <c r="AH136" s="180"/>
      <c r="AI136" s="180">
        <v>0</v>
      </c>
      <c r="AJ136" s="180">
        <v>0</v>
      </c>
      <c r="AK136" s="180">
        <v>0</v>
      </c>
      <c r="AL136" s="180">
        <v>0</v>
      </c>
      <c r="AM136" s="180">
        <v>0</v>
      </c>
      <c r="AN136" s="180">
        <v>0</v>
      </c>
      <c r="AO136" s="180">
        <v>0</v>
      </c>
      <c r="AP136" s="180">
        <v>0</v>
      </c>
      <c r="AQ136" s="180">
        <v>0</v>
      </c>
      <c r="AR136" s="180">
        <v>0</v>
      </c>
      <c r="AS136" s="180">
        <v>0</v>
      </c>
      <c r="AT136" s="180">
        <v>0</v>
      </c>
      <c r="AU136" s="180">
        <v>0</v>
      </c>
      <c r="AV136" s="180">
        <v>0</v>
      </c>
      <c r="AW136" s="180">
        <v>0</v>
      </c>
      <c r="AX136" s="180">
        <v>0</v>
      </c>
      <c r="AY136" s="180">
        <v>0</v>
      </c>
      <c r="AZ136" s="180">
        <v>0</v>
      </c>
      <c r="BA136" s="180">
        <v>0</v>
      </c>
      <c r="BB136" s="180">
        <v>0</v>
      </c>
      <c r="BC136" s="180">
        <v>0</v>
      </c>
      <c r="BD136" s="180">
        <v>0</v>
      </c>
      <c r="BE136" s="180">
        <v>0</v>
      </c>
      <c r="BF136" s="180">
        <v>0</v>
      </c>
      <c r="BG136" s="180"/>
      <c r="BH136" s="180">
        <v>0</v>
      </c>
      <c r="BI136" s="180">
        <v>0</v>
      </c>
      <c r="BJ136" s="180">
        <v>0</v>
      </c>
      <c r="BK136" s="180">
        <v>0</v>
      </c>
      <c r="BL136" s="180">
        <v>0</v>
      </c>
      <c r="BM136" s="180">
        <v>0</v>
      </c>
      <c r="BN136" s="180">
        <v>0</v>
      </c>
      <c r="BO136" s="180">
        <v>0</v>
      </c>
      <c r="BP136" s="180">
        <v>0</v>
      </c>
      <c r="BQ136" s="180">
        <v>0</v>
      </c>
      <c r="BR136" s="180"/>
      <c r="BS136" s="180">
        <v>0</v>
      </c>
      <c r="BT136" s="180">
        <v>0</v>
      </c>
      <c r="BU136" s="180"/>
      <c r="BV136" s="180">
        <v>0</v>
      </c>
      <c r="BW136" s="180"/>
      <c r="BX136" s="180"/>
      <c r="BY136" s="180"/>
      <c r="BZ136" s="180"/>
      <c r="CA136" s="180"/>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514</v>
      </c>
      <c r="B137" s="180" t="s">
        <v>250</v>
      </c>
      <c r="C137" s="180"/>
      <c r="D137" s="180">
        <v>0</v>
      </c>
      <c r="E137" s="180">
        <v>0</v>
      </c>
      <c r="F137" s="180"/>
      <c r="G137" s="180">
        <v>0</v>
      </c>
      <c r="H137" s="180">
        <v>0</v>
      </c>
      <c r="I137" s="180">
        <v>0</v>
      </c>
      <c r="J137" s="180">
        <v>0</v>
      </c>
      <c r="K137" s="180">
        <v>0</v>
      </c>
      <c r="L137" s="180">
        <v>164490</v>
      </c>
      <c r="M137" s="180">
        <v>0</v>
      </c>
      <c r="N137" s="180">
        <v>0</v>
      </c>
      <c r="O137" s="180">
        <v>0</v>
      </c>
      <c r="P137" s="180"/>
      <c r="Q137" s="180">
        <v>0</v>
      </c>
      <c r="R137" s="180">
        <v>0</v>
      </c>
      <c r="S137" s="180">
        <v>0</v>
      </c>
      <c r="T137" s="180">
        <v>0</v>
      </c>
      <c r="U137" s="180"/>
      <c r="V137" s="180">
        <v>0</v>
      </c>
      <c r="W137" s="180"/>
      <c r="X137" s="180">
        <v>0</v>
      </c>
      <c r="Y137" s="180">
        <v>0</v>
      </c>
      <c r="Z137" s="180">
        <v>2485000</v>
      </c>
      <c r="AA137" s="180">
        <v>0</v>
      </c>
      <c r="AB137" s="180"/>
      <c r="AC137" s="180">
        <v>0</v>
      </c>
      <c r="AD137" s="180">
        <v>0</v>
      </c>
      <c r="AE137" s="180">
        <v>0</v>
      </c>
      <c r="AF137" s="180">
        <v>0</v>
      </c>
      <c r="AG137" s="180">
        <v>0</v>
      </c>
      <c r="AH137" s="180"/>
      <c r="AI137" s="180">
        <v>0</v>
      </c>
      <c r="AJ137" s="180">
        <v>0</v>
      </c>
      <c r="AK137" s="180">
        <v>0</v>
      </c>
      <c r="AL137" s="180">
        <v>0</v>
      </c>
      <c r="AM137" s="180">
        <v>0</v>
      </c>
      <c r="AN137" s="180">
        <v>0</v>
      </c>
      <c r="AO137" s="180">
        <v>0</v>
      </c>
      <c r="AP137" s="180">
        <v>0</v>
      </c>
      <c r="AQ137" s="180">
        <v>0</v>
      </c>
      <c r="AR137" s="180">
        <v>0</v>
      </c>
      <c r="AS137" s="180">
        <v>0</v>
      </c>
      <c r="AT137" s="180">
        <v>0</v>
      </c>
      <c r="AU137" s="180">
        <v>0</v>
      </c>
      <c r="AV137" s="180">
        <v>99357</v>
      </c>
      <c r="AW137" s="180">
        <v>0</v>
      </c>
      <c r="AX137" s="180">
        <v>0</v>
      </c>
      <c r="AY137" s="180">
        <v>0</v>
      </c>
      <c r="AZ137" s="180">
        <v>175000</v>
      </c>
      <c r="BA137" s="180">
        <v>0</v>
      </c>
      <c r="BB137" s="180">
        <v>0</v>
      </c>
      <c r="BC137" s="180">
        <v>0</v>
      </c>
      <c r="BD137" s="180">
        <v>0</v>
      </c>
      <c r="BE137" s="180">
        <v>348222</v>
      </c>
      <c r="BF137" s="180">
        <v>900000</v>
      </c>
      <c r="BG137" s="180"/>
      <c r="BH137" s="180">
        <v>0</v>
      </c>
      <c r="BI137" s="180">
        <v>0</v>
      </c>
      <c r="BJ137" s="180">
        <v>0</v>
      </c>
      <c r="BK137" s="180">
        <v>0</v>
      </c>
      <c r="BL137" s="180">
        <v>0</v>
      </c>
      <c r="BM137" s="180">
        <v>0</v>
      </c>
      <c r="BN137" s="180">
        <v>0</v>
      </c>
      <c r="BO137" s="180">
        <v>0</v>
      </c>
      <c r="BP137" s="180">
        <v>0</v>
      </c>
      <c r="BQ137" s="180">
        <v>0</v>
      </c>
      <c r="BR137" s="180"/>
      <c r="BS137" s="180">
        <v>0</v>
      </c>
      <c r="BT137" s="180">
        <v>0</v>
      </c>
      <c r="BU137" s="180"/>
      <c r="BV137" s="180">
        <v>0</v>
      </c>
      <c r="BW137" s="180"/>
      <c r="BX137" s="180"/>
      <c r="BY137" s="180"/>
      <c r="BZ137" s="180"/>
      <c r="CA137" s="180"/>
      <c r="CB137" s="180"/>
      <c r="CC137" s="180"/>
      <c r="CD137" s="180"/>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515</v>
      </c>
      <c r="B138" s="180" t="s">
        <v>262</v>
      </c>
      <c r="C138" s="180"/>
      <c r="D138" s="180">
        <v>8705</v>
      </c>
      <c r="E138" s="180">
        <v>90607911</v>
      </c>
      <c r="F138" s="180"/>
      <c r="G138" s="180">
        <v>2309554</v>
      </c>
      <c r="H138" s="180">
        <v>8770</v>
      </c>
      <c r="I138" s="180">
        <v>0</v>
      </c>
      <c r="J138" s="180">
        <v>0</v>
      </c>
      <c r="K138" s="180">
        <v>0</v>
      </c>
      <c r="L138" s="180">
        <v>0</v>
      </c>
      <c r="M138" s="180">
        <v>0</v>
      </c>
      <c r="N138" s="180">
        <v>0</v>
      </c>
      <c r="O138" s="180">
        <v>0</v>
      </c>
      <c r="P138" s="180"/>
      <c r="Q138" s="180">
        <v>0</v>
      </c>
      <c r="R138" s="180">
        <v>0</v>
      </c>
      <c r="S138" s="180">
        <v>8960</v>
      </c>
      <c r="T138" s="180">
        <v>0</v>
      </c>
      <c r="U138" s="180"/>
      <c r="V138" s="180">
        <v>0</v>
      </c>
      <c r="W138" s="180"/>
      <c r="X138" s="180">
        <v>1141203</v>
      </c>
      <c r="Y138" s="180">
        <v>0</v>
      </c>
      <c r="Z138" s="180">
        <v>52783602</v>
      </c>
      <c r="AA138" s="180">
        <v>0</v>
      </c>
      <c r="AB138" s="180"/>
      <c r="AC138" s="180">
        <v>0</v>
      </c>
      <c r="AD138" s="180">
        <v>0</v>
      </c>
      <c r="AE138" s="180">
        <v>0</v>
      </c>
      <c r="AF138" s="180">
        <v>0</v>
      </c>
      <c r="AG138" s="180">
        <v>0</v>
      </c>
      <c r="AH138" s="180"/>
      <c r="AI138" s="180">
        <v>0</v>
      </c>
      <c r="AJ138" s="180">
        <v>0</v>
      </c>
      <c r="AK138" s="180">
        <v>0</v>
      </c>
      <c r="AL138" s="180">
        <v>16731</v>
      </c>
      <c r="AM138" s="180">
        <v>0</v>
      </c>
      <c r="AN138" s="180">
        <v>0</v>
      </c>
      <c r="AO138" s="180">
        <v>20999557</v>
      </c>
      <c r="AP138" s="180">
        <v>0</v>
      </c>
      <c r="AQ138" s="180">
        <v>0</v>
      </c>
      <c r="AR138" s="180">
        <v>0</v>
      </c>
      <c r="AS138" s="180">
        <v>514524</v>
      </c>
      <c r="AT138" s="180">
        <v>6504</v>
      </c>
      <c r="AU138" s="180">
        <v>0</v>
      </c>
      <c r="AV138" s="180">
        <v>0</v>
      </c>
      <c r="AW138" s="180">
        <v>264433</v>
      </c>
      <c r="AX138" s="180">
        <v>0</v>
      </c>
      <c r="AY138" s="180">
        <v>0</v>
      </c>
      <c r="AZ138" s="180">
        <v>1184728</v>
      </c>
      <c r="BA138" s="180">
        <v>0</v>
      </c>
      <c r="BB138" s="180">
        <v>0</v>
      </c>
      <c r="BC138" s="180">
        <v>949</v>
      </c>
      <c r="BD138" s="180">
        <v>0</v>
      </c>
      <c r="BE138" s="180">
        <v>0</v>
      </c>
      <c r="BF138" s="180">
        <v>30760816</v>
      </c>
      <c r="BG138" s="180"/>
      <c r="BH138" s="180">
        <v>0</v>
      </c>
      <c r="BI138" s="180">
        <v>2863</v>
      </c>
      <c r="BJ138" s="180">
        <v>0</v>
      </c>
      <c r="BK138" s="180">
        <v>250062</v>
      </c>
      <c r="BL138" s="180">
        <v>1424609</v>
      </c>
      <c r="BM138" s="180">
        <v>0</v>
      </c>
      <c r="BN138" s="180">
        <v>0</v>
      </c>
      <c r="BO138" s="180">
        <v>0</v>
      </c>
      <c r="BP138" s="180">
        <v>0</v>
      </c>
      <c r="BQ138" s="180">
        <v>0</v>
      </c>
      <c r="BR138" s="180"/>
      <c r="BS138" s="180">
        <v>2459636</v>
      </c>
      <c r="BT138" s="180">
        <v>0</v>
      </c>
      <c r="BU138" s="180"/>
      <c r="BV138" s="180">
        <v>0</v>
      </c>
      <c r="BW138" s="180"/>
      <c r="BX138" s="180"/>
      <c r="BY138" s="180"/>
      <c r="BZ138" s="180"/>
      <c r="CA138" s="180"/>
      <c r="CB138" s="180"/>
      <c r="CC138" s="180"/>
      <c r="CD138" s="180"/>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516</v>
      </c>
      <c r="B139" s="180" t="s">
        <v>263</v>
      </c>
      <c r="C139" s="180"/>
      <c r="D139" s="180">
        <v>21260461</v>
      </c>
      <c r="E139" s="180">
        <v>1316473328</v>
      </c>
      <c r="F139" s="180"/>
      <c r="G139" s="180">
        <v>7412172</v>
      </c>
      <c r="H139" s="180">
        <v>6839604</v>
      </c>
      <c r="I139" s="180">
        <v>0</v>
      </c>
      <c r="J139" s="180">
        <v>0</v>
      </c>
      <c r="K139" s="180">
        <v>0</v>
      </c>
      <c r="L139" s="180">
        <v>16316591</v>
      </c>
      <c r="M139" s="180">
        <v>85985200</v>
      </c>
      <c r="N139" s="180">
        <v>0</v>
      </c>
      <c r="O139" s="180">
        <v>6484590</v>
      </c>
      <c r="P139" s="180"/>
      <c r="Q139" s="180">
        <v>0</v>
      </c>
      <c r="R139" s="180">
        <v>0</v>
      </c>
      <c r="S139" s="180">
        <v>5818448</v>
      </c>
      <c r="T139" s="180">
        <v>0</v>
      </c>
      <c r="U139" s="180"/>
      <c r="V139" s="180">
        <v>21663736</v>
      </c>
      <c r="W139" s="180"/>
      <c r="X139" s="180">
        <v>34426295</v>
      </c>
      <c r="Y139" s="180">
        <v>0</v>
      </c>
      <c r="Z139" s="180">
        <v>0</v>
      </c>
      <c r="AA139" s="180">
        <v>0</v>
      </c>
      <c r="AB139" s="180"/>
      <c r="AC139" s="180">
        <v>4363430</v>
      </c>
      <c r="AD139" s="180">
        <v>11088548</v>
      </c>
      <c r="AE139" s="180">
        <v>6224171</v>
      </c>
      <c r="AF139" s="180">
        <v>7090698</v>
      </c>
      <c r="AG139" s="180">
        <v>7536225</v>
      </c>
      <c r="AH139" s="180"/>
      <c r="AI139" s="180">
        <v>0</v>
      </c>
      <c r="AJ139" s="180">
        <v>0</v>
      </c>
      <c r="AK139" s="180">
        <v>0</v>
      </c>
      <c r="AL139" s="180">
        <v>5708791</v>
      </c>
      <c r="AM139" s="180">
        <v>10746139</v>
      </c>
      <c r="AN139" s="180">
        <v>2854752</v>
      </c>
      <c r="AO139" s="180">
        <v>186930676</v>
      </c>
      <c r="AP139" s="180">
        <v>5598413</v>
      </c>
      <c r="AQ139" s="180">
        <v>0</v>
      </c>
      <c r="AR139" s="180">
        <v>1289393</v>
      </c>
      <c r="AS139" s="180">
        <v>245916315</v>
      </c>
      <c r="AT139" s="180">
        <v>6050904</v>
      </c>
      <c r="AU139" s="180">
        <v>7130180</v>
      </c>
      <c r="AV139" s="180">
        <v>16472210</v>
      </c>
      <c r="AW139" s="180">
        <v>8428743</v>
      </c>
      <c r="AX139" s="180">
        <v>0</v>
      </c>
      <c r="AY139" s="180">
        <v>0</v>
      </c>
      <c r="AZ139" s="180">
        <v>19006187</v>
      </c>
      <c r="BA139" s="180">
        <v>2988899</v>
      </c>
      <c r="BB139" s="180">
        <v>4110738</v>
      </c>
      <c r="BC139" s="180">
        <v>1641523</v>
      </c>
      <c r="BD139" s="180">
        <v>15608064</v>
      </c>
      <c r="BE139" s="180">
        <v>12732207</v>
      </c>
      <c r="BF139" s="180">
        <v>84685469</v>
      </c>
      <c r="BG139" s="180"/>
      <c r="BH139" s="180">
        <v>0</v>
      </c>
      <c r="BI139" s="180">
        <v>2523166</v>
      </c>
      <c r="BJ139" s="180">
        <v>17851278</v>
      </c>
      <c r="BK139" s="180">
        <v>11397760</v>
      </c>
      <c r="BL139" s="180">
        <v>59232291</v>
      </c>
      <c r="BM139" s="180">
        <v>0</v>
      </c>
      <c r="BN139" s="180">
        <v>18559710</v>
      </c>
      <c r="BO139" s="180">
        <v>7645211</v>
      </c>
      <c r="BP139" s="180">
        <v>0</v>
      </c>
      <c r="BQ139" s="180">
        <v>0</v>
      </c>
      <c r="BR139" s="180"/>
      <c r="BS139" s="180">
        <v>6509513</v>
      </c>
      <c r="BT139" s="180">
        <v>4535873</v>
      </c>
      <c r="BU139" s="180"/>
      <c r="BV139" s="180">
        <v>25290598</v>
      </c>
      <c r="BW139" s="180"/>
      <c r="BX139" s="180"/>
      <c r="BY139" s="180"/>
      <c r="BZ139" s="180"/>
      <c r="CA139" s="180"/>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517</v>
      </c>
      <c r="B140" s="180" t="s">
        <v>264</v>
      </c>
      <c r="C140" s="180"/>
      <c r="D140" s="180">
        <v>0</v>
      </c>
      <c r="E140" s="180">
        <v>216355589</v>
      </c>
      <c r="F140" s="180"/>
      <c r="G140" s="180">
        <v>3405999</v>
      </c>
      <c r="H140" s="180">
        <v>0</v>
      </c>
      <c r="I140" s="180">
        <v>0</v>
      </c>
      <c r="J140" s="180">
        <v>0</v>
      </c>
      <c r="K140" s="180">
        <v>0</v>
      </c>
      <c r="L140" s="180">
        <v>0</v>
      </c>
      <c r="M140" s="180">
        <v>0</v>
      </c>
      <c r="N140" s="180">
        <v>0</v>
      </c>
      <c r="O140" s="180">
        <v>0</v>
      </c>
      <c r="P140" s="180"/>
      <c r="Q140" s="180">
        <v>0</v>
      </c>
      <c r="R140" s="180">
        <v>0</v>
      </c>
      <c r="S140" s="180">
        <v>0</v>
      </c>
      <c r="T140" s="180">
        <v>0</v>
      </c>
      <c r="U140" s="180"/>
      <c r="V140" s="180">
        <v>0</v>
      </c>
      <c r="W140" s="180"/>
      <c r="X140" s="180">
        <v>0</v>
      </c>
      <c r="Y140" s="180">
        <v>0</v>
      </c>
      <c r="Z140" s="180">
        <v>69064941</v>
      </c>
      <c r="AA140" s="180">
        <v>0</v>
      </c>
      <c r="AB140" s="180"/>
      <c r="AC140" s="180">
        <v>0</v>
      </c>
      <c r="AD140" s="180">
        <v>0</v>
      </c>
      <c r="AE140" s="180">
        <v>0</v>
      </c>
      <c r="AF140" s="180">
        <v>0</v>
      </c>
      <c r="AG140" s="180">
        <v>0</v>
      </c>
      <c r="AH140" s="180"/>
      <c r="AI140" s="180">
        <v>0</v>
      </c>
      <c r="AJ140" s="180">
        <v>0</v>
      </c>
      <c r="AK140" s="180">
        <v>0</v>
      </c>
      <c r="AL140" s="180">
        <v>0</v>
      </c>
      <c r="AM140" s="180">
        <v>42284</v>
      </c>
      <c r="AN140" s="180">
        <v>0</v>
      </c>
      <c r="AO140" s="180">
        <v>0</v>
      </c>
      <c r="AP140" s="180">
        <v>0</v>
      </c>
      <c r="AQ140" s="180">
        <v>0</v>
      </c>
      <c r="AR140" s="180">
        <v>0</v>
      </c>
      <c r="AS140" s="180">
        <v>0</v>
      </c>
      <c r="AT140" s="180">
        <v>0</v>
      </c>
      <c r="AU140" s="180">
        <v>0</v>
      </c>
      <c r="AV140" s="180">
        <v>0</v>
      </c>
      <c r="AW140" s="180">
        <v>0</v>
      </c>
      <c r="AX140" s="180">
        <v>0</v>
      </c>
      <c r="AY140" s="180">
        <v>0</v>
      </c>
      <c r="AZ140" s="180">
        <v>0</v>
      </c>
      <c r="BA140" s="180">
        <v>0</v>
      </c>
      <c r="BB140" s="180">
        <v>0</v>
      </c>
      <c r="BC140" s="180">
        <v>0</v>
      </c>
      <c r="BD140" s="180">
        <v>0</v>
      </c>
      <c r="BE140" s="180">
        <v>0</v>
      </c>
      <c r="BF140" s="180">
        <v>0</v>
      </c>
      <c r="BG140" s="180"/>
      <c r="BH140" s="180">
        <v>0</v>
      </c>
      <c r="BI140" s="180">
        <v>0</v>
      </c>
      <c r="BJ140" s="180">
        <v>0</v>
      </c>
      <c r="BK140" s="180">
        <v>26691</v>
      </c>
      <c r="BL140" s="180">
        <v>0</v>
      </c>
      <c r="BM140" s="180">
        <v>0</v>
      </c>
      <c r="BN140" s="180">
        <v>0</v>
      </c>
      <c r="BO140" s="180">
        <v>0</v>
      </c>
      <c r="BP140" s="180">
        <v>0</v>
      </c>
      <c r="BQ140" s="180">
        <v>0</v>
      </c>
      <c r="BR140" s="180"/>
      <c r="BS140" s="180">
        <v>12826851</v>
      </c>
      <c r="BT140" s="180">
        <v>0</v>
      </c>
      <c r="BU140" s="180"/>
      <c r="BV140" s="180">
        <v>0</v>
      </c>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518</v>
      </c>
      <c r="B141" s="180" t="s">
        <v>265</v>
      </c>
      <c r="C141" s="180"/>
      <c r="D141" s="180">
        <v>4737557</v>
      </c>
      <c r="E141" s="180">
        <v>31944331</v>
      </c>
      <c r="F141" s="180"/>
      <c r="G141" s="180">
        <v>3095134</v>
      </c>
      <c r="H141" s="180">
        <v>668388</v>
      </c>
      <c r="I141" s="180">
        <v>0</v>
      </c>
      <c r="J141" s="180">
        <v>0</v>
      </c>
      <c r="K141" s="180">
        <v>0</v>
      </c>
      <c r="L141" s="180">
        <v>1142312</v>
      </c>
      <c r="M141" s="180">
        <v>3496751</v>
      </c>
      <c r="N141" s="180">
        <v>0</v>
      </c>
      <c r="O141" s="180">
        <v>98365</v>
      </c>
      <c r="P141" s="180"/>
      <c r="Q141" s="180">
        <v>0</v>
      </c>
      <c r="R141" s="180">
        <v>0</v>
      </c>
      <c r="S141" s="180">
        <v>334670</v>
      </c>
      <c r="T141" s="180">
        <v>0</v>
      </c>
      <c r="U141" s="180"/>
      <c r="V141" s="180">
        <v>530058</v>
      </c>
      <c r="W141" s="180"/>
      <c r="X141" s="180">
        <v>4522692</v>
      </c>
      <c r="Y141" s="180">
        <v>0</v>
      </c>
      <c r="Z141" s="180">
        <v>47903981</v>
      </c>
      <c r="AA141" s="180">
        <v>0</v>
      </c>
      <c r="AB141" s="180"/>
      <c r="AC141" s="180">
        <v>31496</v>
      </c>
      <c r="AD141" s="180">
        <v>703893</v>
      </c>
      <c r="AE141" s="180">
        <v>560827</v>
      </c>
      <c r="AF141" s="180">
        <v>253507</v>
      </c>
      <c r="AG141" s="180">
        <v>458407</v>
      </c>
      <c r="AH141" s="180"/>
      <c r="AI141" s="180">
        <v>0</v>
      </c>
      <c r="AJ141" s="180">
        <v>0</v>
      </c>
      <c r="AK141" s="180">
        <v>0</v>
      </c>
      <c r="AL141" s="180">
        <v>302440</v>
      </c>
      <c r="AM141" s="180">
        <v>652651</v>
      </c>
      <c r="AN141" s="180">
        <v>329927</v>
      </c>
      <c r="AO141" s="180">
        <v>12877604</v>
      </c>
      <c r="AP141" s="180">
        <v>487691</v>
      </c>
      <c r="AQ141" s="180">
        <v>0</v>
      </c>
      <c r="AR141" s="180">
        <v>3360</v>
      </c>
      <c r="AS141" s="180">
        <v>4846221</v>
      </c>
      <c r="AT141" s="180">
        <v>98355</v>
      </c>
      <c r="AU141" s="180">
        <v>1320690</v>
      </c>
      <c r="AV141" s="180">
        <v>587074</v>
      </c>
      <c r="AW141" s="180">
        <v>48503</v>
      </c>
      <c r="AX141" s="180">
        <v>0</v>
      </c>
      <c r="AY141" s="180">
        <v>0</v>
      </c>
      <c r="AZ141" s="180">
        <v>1469096</v>
      </c>
      <c r="BA141" s="180">
        <v>407814</v>
      </c>
      <c r="BB141" s="180">
        <v>88914</v>
      </c>
      <c r="BC141" s="180">
        <v>162057</v>
      </c>
      <c r="BD141" s="180">
        <v>1266982</v>
      </c>
      <c r="BE141" s="180">
        <v>571379</v>
      </c>
      <c r="BF141" s="180">
        <v>5127100</v>
      </c>
      <c r="BG141" s="180"/>
      <c r="BH141" s="180">
        <v>0</v>
      </c>
      <c r="BI141" s="180">
        <v>34710</v>
      </c>
      <c r="BJ141" s="180">
        <v>3046890</v>
      </c>
      <c r="BK141" s="180">
        <v>534445</v>
      </c>
      <c r="BL141" s="180">
        <v>4518639</v>
      </c>
      <c r="BM141" s="180">
        <v>0</v>
      </c>
      <c r="BN141" s="180">
        <v>1650067</v>
      </c>
      <c r="BO141" s="180">
        <v>217643</v>
      </c>
      <c r="BP141" s="180">
        <v>0</v>
      </c>
      <c r="BQ141" s="180">
        <v>0</v>
      </c>
      <c r="BR141" s="180"/>
      <c r="BS141" s="180">
        <v>1088852</v>
      </c>
      <c r="BT141" s="180">
        <v>101460</v>
      </c>
      <c r="BU141" s="180"/>
      <c r="BV141" s="180">
        <v>584897</v>
      </c>
      <c r="BW141" s="180"/>
      <c r="BX141" s="180"/>
      <c r="BY141" s="180"/>
      <c r="BZ141" s="180"/>
      <c r="CA141" s="180"/>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row>
    <row r="142" spans="1:99" x14ac:dyDescent="0.3">
      <c r="A142" s="155">
        <v>519</v>
      </c>
      <c r="B142" s="180" t="s">
        <v>266</v>
      </c>
      <c r="C142" s="180"/>
      <c r="D142" s="180">
        <v>304</v>
      </c>
      <c r="E142" s="180">
        <v>2001541</v>
      </c>
      <c r="F142" s="180"/>
      <c r="G142" s="180">
        <v>69121</v>
      </c>
      <c r="H142" s="180">
        <v>0</v>
      </c>
      <c r="I142" s="180">
        <v>0</v>
      </c>
      <c r="J142" s="180">
        <v>0</v>
      </c>
      <c r="K142" s="180">
        <v>0</v>
      </c>
      <c r="L142" s="180">
        <v>0</v>
      </c>
      <c r="M142" s="180">
        <v>0</v>
      </c>
      <c r="N142" s="180">
        <v>0</v>
      </c>
      <c r="O142" s="180">
        <v>0</v>
      </c>
      <c r="P142" s="180"/>
      <c r="Q142" s="180">
        <v>0</v>
      </c>
      <c r="R142" s="180">
        <v>0</v>
      </c>
      <c r="S142" s="180">
        <v>224</v>
      </c>
      <c r="T142" s="180">
        <v>0</v>
      </c>
      <c r="U142" s="180"/>
      <c r="V142" s="180">
        <v>0</v>
      </c>
      <c r="W142" s="180"/>
      <c r="X142" s="180">
        <v>35921</v>
      </c>
      <c r="Y142" s="180">
        <v>0</v>
      </c>
      <c r="Z142" s="180">
        <v>949959</v>
      </c>
      <c r="AA142" s="180">
        <v>0</v>
      </c>
      <c r="AB142" s="180"/>
      <c r="AC142" s="180">
        <v>0</v>
      </c>
      <c r="AD142" s="180">
        <v>0</v>
      </c>
      <c r="AE142" s="180">
        <v>0</v>
      </c>
      <c r="AF142" s="180">
        <v>0</v>
      </c>
      <c r="AG142" s="180">
        <v>0</v>
      </c>
      <c r="AH142" s="180"/>
      <c r="AI142" s="180">
        <v>0</v>
      </c>
      <c r="AJ142" s="180">
        <v>0</v>
      </c>
      <c r="AK142" s="180">
        <v>0</v>
      </c>
      <c r="AL142" s="180">
        <v>0</v>
      </c>
      <c r="AM142" s="180">
        <v>0</v>
      </c>
      <c r="AN142" s="180">
        <v>0</v>
      </c>
      <c r="AO142" s="180">
        <v>370319</v>
      </c>
      <c r="AP142" s="180">
        <v>0</v>
      </c>
      <c r="AQ142" s="180">
        <v>0</v>
      </c>
      <c r="AR142" s="180">
        <v>0</v>
      </c>
      <c r="AS142" s="180">
        <v>12754</v>
      </c>
      <c r="AT142" s="180">
        <v>163</v>
      </c>
      <c r="AU142" s="180">
        <v>0</v>
      </c>
      <c r="AV142" s="180">
        <v>0</v>
      </c>
      <c r="AW142" s="180">
        <v>7565</v>
      </c>
      <c r="AX142" s="180">
        <v>0</v>
      </c>
      <c r="AY142" s="180">
        <v>0</v>
      </c>
      <c r="AZ142" s="180">
        <v>16435</v>
      </c>
      <c r="BA142" s="180">
        <v>0</v>
      </c>
      <c r="BB142" s="180">
        <v>0</v>
      </c>
      <c r="BC142" s="180">
        <v>0</v>
      </c>
      <c r="BD142" s="180">
        <v>0</v>
      </c>
      <c r="BE142" s="180">
        <v>0</v>
      </c>
      <c r="BF142" s="180">
        <v>518702</v>
      </c>
      <c r="BG142" s="180"/>
      <c r="BH142" s="180">
        <v>0</v>
      </c>
      <c r="BI142" s="180">
        <v>143</v>
      </c>
      <c r="BJ142" s="180">
        <v>0</v>
      </c>
      <c r="BK142" s="180">
        <v>7725</v>
      </c>
      <c r="BL142" s="180">
        <v>28492</v>
      </c>
      <c r="BM142" s="180">
        <v>0</v>
      </c>
      <c r="BN142" s="180">
        <v>0</v>
      </c>
      <c r="BO142" s="180">
        <v>0</v>
      </c>
      <c r="BP142" s="180">
        <v>0</v>
      </c>
      <c r="BQ142" s="180">
        <v>0</v>
      </c>
      <c r="BR142" s="180"/>
      <c r="BS142" s="180">
        <v>49016</v>
      </c>
      <c r="BT142" s="180">
        <v>0</v>
      </c>
      <c r="BU142" s="180"/>
      <c r="BV142" s="180">
        <v>0</v>
      </c>
      <c r="BW142" s="180"/>
      <c r="BX142" s="180"/>
      <c r="BY142" s="180"/>
      <c r="BZ142" s="180"/>
      <c r="CA142" s="180"/>
      <c r="CB142" s="180"/>
      <c r="CC142" s="180"/>
      <c r="CD142" s="180"/>
      <c r="CE142" s="180"/>
      <c r="CF142" s="180"/>
      <c r="CG142" s="180"/>
      <c r="CH142" s="180"/>
      <c r="CI142" s="180"/>
      <c r="CJ142" s="180"/>
      <c r="CK142" s="180"/>
      <c r="CL142" s="180"/>
      <c r="CM142" s="180"/>
      <c r="CN142" s="180"/>
      <c r="CO142" s="180"/>
      <c r="CP142" s="180"/>
      <c r="CQ142" s="180"/>
      <c r="CR142" s="180"/>
      <c r="CS142" s="180"/>
      <c r="CT142" s="180"/>
      <c r="CU142" s="180"/>
    </row>
    <row r="143" spans="1:99" x14ac:dyDescent="0.3">
      <c r="A143" s="155">
        <v>520</v>
      </c>
      <c r="B143" s="180" t="s">
        <v>267</v>
      </c>
      <c r="C143" s="180"/>
      <c r="D143" s="180">
        <v>527759</v>
      </c>
      <c r="E143" s="180">
        <v>27286380</v>
      </c>
      <c r="F143" s="180"/>
      <c r="G143" s="180">
        <v>129805</v>
      </c>
      <c r="H143" s="180">
        <v>150673</v>
      </c>
      <c r="I143" s="180">
        <v>0</v>
      </c>
      <c r="J143" s="180">
        <v>0</v>
      </c>
      <c r="K143" s="180">
        <v>0</v>
      </c>
      <c r="L143" s="180">
        <v>382299</v>
      </c>
      <c r="M143" s="180">
        <v>1771729</v>
      </c>
      <c r="N143" s="180">
        <v>0</v>
      </c>
      <c r="O143" s="180">
        <v>165635</v>
      </c>
      <c r="P143" s="180"/>
      <c r="Q143" s="180">
        <v>0</v>
      </c>
      <c r="R143" s="180">
        <v>0</v>
      </c>
      <c r="S143" s="180">
        <v>193665</v>
      </c>
      <c r="T143" s="180">
        <v>0</v>
      </c>
      <c r="U143" s="180"/>
      <c r="V143" s="180">
        <v>482089</v>
      </c>
      <c r="W143" s="180"/>
      <c r="X143" s="180">
        <v>805871</v>
      </c>
      <c r="Y143" s="180">
        <v>0</v>
      </c>
      <c r="Z143" s="180">
        <v>0</v>
      </c>
      <c r="AA143" s="180">
        <v>0</v>
      </c>
      <c r="AB143" s="180"/>
      <c r="AC143" s="180">
        <v>106491</v>
      </c>
      <c r="AD143" s="180">
        <v>277214</v>
      </c>
      <c r="AE143" s="180">
        <v>152817</v>
      </c>
      <c r="AF143" s="180">
        <v>173630</v>
      </c>
      <c r="AG143" s="180">
        <v>140019</v>
      </c>
      <c r="AH143" s="180"/>
      <c r="AI143" s="180">
        <v>0</v>
      </c>
      <c r="AJ143" s="180">
        <v>0</v>
      </c>
      <c r="AK143" s="180">
        <v>0</v>
      </c>
      <c r="AL143" s="180">
        <v>131141</v>
      </c>
      <c r="AM143" s="180">
        <v>277963</v>
      </c>
      <c r="AN143" s="180">
        <v>61635</v>
      </c>
      <c r="AO143" s="180">
        <v>4325243</v>
      </c>
      <c r="AP143" s="180">
        <v>97454</v>
      </c>
      <c r="AQ143" s="180">
        <v>0</v>
      </c>
      <c r="AR143" s="180">
        <v>25788</v>
      </c>
      <c r="AS143" s="180">
        <v>5543883</v>
      </c>
      <c r="AT143" s="180">
        <v>137685</v>
      </c>
      <c r="AU143" s="180">
        <v>140769</v>
      </c>
      <c r="AV143" s="180">
        <v>524114</v>
      </c>
      <c r="AW143" s="180">
        <v>95176</v>
      </c>
      <c r="AX143" s="180">
        <v>0</v>
      </c>
      <c r="AY143" s="180">
        <v>0</v>
      </c>
      <c r="AZ143" s="180">
        <v>584533</v>
      </c>
      <c r="BA143" s="180">
        <v>61369</v>
      </c>
      <c r="BB143" s="180">
        <v>102055</v>
      </c>
      <c r="BC143" s="180">
        <v>43692</v>
      </c>
      <c r="BD143" s="180">
        <v>416951</v>
      </c>
      <c r="BE143" s="180">
        <v>248135</v>
      </c>
      <c r="BF143" s="180">
        <v>1791963</v>
      </c>
      <c r="BG143" s="180"/>
      <c r="BH143" s="180">
        <v>0</v>
      </c>
      <c r="BI143" s="180">
        <v>49569</v>
      </c>
      <c r="BJ143" s="180">
        <v>466875</v>
      </c>
      <c r="BK143" s="180">
        <v>277010</v>
      </c>
      <c r="BL143" s="180">
        <v>1271989</v>
      </c>
      <c r="BM143" s="180">
        <v>0</v>
      </c>
      <c r="BN143" s="180">
        <v>419992</v>
      </c>
      <c r="BO143" s="180">
        <v>139813</v>
      </c>
      <c r="BP143" s="180">
        <v>0</v>
      </c>
      <c r="BQ143" s="180">
        <v>0</v>
      </c>
      <c r="BR143" s="180"/>
      <c r="BS143" s="180">
        <v>204166</v>
      </c>
      <c r="BT143" s="180">
        <v>108939</v>
      </c>
      <c r="BU143" s="180"/>
      <c r="BV143" s="180">
        <v>588438</v>
      </c>
      <c r="BW143" s="180"/>
      <c r="BX143" s="180"/>
      <c r="BY143" s="180"/>
      <c r="BZ143" s="180"/>
      <c r="CA143" s="180"/>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row>
    <row r="144" spans="1:99" x14ac:dyDescent="0.3">
      <c r="A144" s="155">
        <v>521</v>
      </c>
      <c r="B144" s="180" t="s">
        <v>268</v>
      </c>
      <c r="C144" s="180"/>
      <c r="D144" s="180">
        <v>0</v>
      </c>
      <c r="E144" s="180">
        <v>11126635</v>
      </c>
      <c r="F144" s="180"/>
      <c r="G144" s="180">
        <v>128269</v>
      </c>
      <c r="H144" s="180">
        <v>0</v>
      </c>
      <c r="I144" s="180">
        <v>0</v>
      </c>
      <c r="J144" s="180">
        <v>0</v>
      </c>
      <c r="K144" s="180">
        <v>0</v>
      </c>
      <c r="L144" s="180">
        <v>0</v>
      </c>
      <c r="M144" s="180">
        <v>0</v>
      </c>
      <c r="N144" s="180">
        <v>0</v>
      </c>
      <c r="O144" s="180">
        <v>0</v>
      </c>
      <c r="P144" s="180"/>
      <c r="Q144" s="180">
        <v>0</v>
      </c>
      <c r="R144" s="180">
        <v>0</v>
      </c>
      <c r="S144" s="180">
        <v>0</v>
      </c>
      <c r="T144" s="180">
        <v>0</v>
      </c>
      <c r="U144" s="180"/>
      <c r="V144" s="180">
        <v>0</v>
      </c>
      <c r="W144" s="180"/>
      <c r="X144" s="180">
        <v>0</v>
      </c>
      <c r="Y144" s="180">
        <v>0</v>
      </c>
      <c r="Z144" s="180">
        <v>897905</v>
      </c>
      <c r="AA144" s="180">
        <v>0</v>
      </c>
      <c r="AB144" s="180"/>
      <c r="AC144" s="180">
        <v>0</v>
      </c>
      <c r="AD144" s="180">
        <v>0</v>
      </c>
      <c r="AE144" s="180">
        <v>0</v>
      </c>
      <c r="AF144" s="180">
        <v>0</v>
      </c>
      <c r="AG144" s="180">
        <v>0</v>
      </c>
      <c r="AH144" s="180"/>
      <c r="AI144" s="180">
        <v>0</v>
      </c>
      <c r="AJ144" s="180">
        <v>0</v>
      </c>
      <c r="AK144" s="180">
        <v>0</v>
      </c>
      <c r="AL144" s="180">
        <v>0</v>
      </c>
      <c r="AM144" s="180">
        <v>1791</v>
      </c>
      <c r="AN144" s="180">
        <v>0</v>
      </c>
      <c r="AO144" s="180">
        <v>0</v>
      </c>
      <c r="AP144" s="180">
        <v>0</v>
      </c>
      <c r="AQ144" s="180">
        <v>0</v>
      </c>
      <c r="AR144" s="180">
        <v>0</v>
      </c>
      <c r="AS144" s="180">
        <v>0</v>
      </c>
      <c r="AT144" s="180">
        <v>0</v>
      </c>
      <c r="AU144" s="180">
        <v>0</v>
      </c>
      <c r="AV144" s="180">
        <v>0</v>
      </c>
      <c r="AW144" s="180">
        <v>0</v>
      </c>
      <c r="AX144" s="180">
        <v>0</v>
      </c>
      <c r="AY144" s="180">
        <v>0</v>
      </c>
      <c r="AZ144" s="180">
        <v>0</v>
      </c>
      <c r="BA144" s="180">
        <v>0</v>
      </c>
      <c r="BB144" s="180">
        <v>0</v>
      </c>
      <c r="BC144" s="180">
        <v>0</v>
      </c>
      <c r="BD144" s="180">
        <v>0</v>
      </c>
      <c r="BE144" s="180">
        <v>0</v>
      </c>
      <c r="BF144" s="180">
        <v>0</v>
      </c>
      <c r="BG144" s="180"/>
      <c r="BH144" s="180">
        <v>0</v>
      </c>
      <c r="BI144" s="180">
        <v>0</v>
      </c>
      <c r="BJ144" s="180">
        <v>0</v>
      </c>
      <c r="BK144" s="180">
        <v>1446</v>
      </c>
      <c r="BL144" s="180">
        <v>0</v>
      </c>
      <c r="BM144" s="180">
        <v>0</v>
      </c>
      <c r="BN144" s="180">
        <v>0</v>
      </c>
      <c r="BO144" s="180">
        <v>0</v>
      </c>
      <c r="BP144" s="180">
        <v>0</v>
      </c>
      <c r="BQ144" s="180">
        <v>0</v>
      </c>
      <c r="BR144" s="180"/>
      <c r="BS144" s="180">
        <v>267620</v>
      </c>
      <c r="BT144" s="180">
        <v>0</v>
      </c>
      <c r="BU144" s="180"/>
      <c r="BV144" s="180">
        <v>0</v>
      </c>
      <c r="BW144" s="180"/>
      <c r="BX144" s="180"/>
      <c r="BY144" s="180"/>
      <c r="BZ144" s="180"/>
      <c r="CA144" s="180"/>
      <c r="CB144" s="180"/>
      <c r="CC144" s="180"/>
      <c r="CD144" s="180"/>
      <c r="CE144" s="180"/>
      <c r="CF144" s="180"/>
      <c r="CG144" s="180"/>
      <c r="CH144" s="180"/>
      <c r="CI144" s="180"/>
      <c r="CJ144" s="180"/>
      <c r="CK144" s="180"/>
      <c r="CL144" s="180"/>
      <c r="CM144" s="180"/>
      <c r="CN144" s="180"/>
      <c r="CO144" s="180"/>
      <c r="CP144" s="180"/>
      <c r="CQ144" s="180"/>
      <c r="CR144" s="180"/>
      <c r="CS144" s="180"/>
      <c r="CT144" s="180"/>
      <c r="CU144" s="180"/>
    </row>
    <row r="145" spans="1:99" x14ac:dyDescent="0.3">
      <c r="A145" s="155">
        <v>522</v>
      </c>
      <c r="B145" s="180" t="s">
        <v>269</v>
      </c>
      <c r="C145" s="180"/>
      <c r="D145" s="180">
        <v>377946</v>
      </c>
      <c r="E145" s="180">
        <v>2166569</v>
      </c>
      <c r="F145" s="180"/>
      <c r="G145" s="180">
        <v>112374</v>
      </c>
      <c r="H145" s="180">
        <v>45364</v>
      </c>
      <c r="I145" s="180">
        <v>0</v>
      </c>
      <c r="J145" s="180">
        <v>0</v>
      </c>
      <c r="K145" s="180">
        <v>0</v>
      </c>
      <c r="L145" s="180">
        <v>98478</v>
      </c>
      <c r="M145" s="180">
        <v>177034</v>
      </c>
      <c r="N145" s="180">
        <v>0</v>
      </c>
      <c r="O145" s="180">
        <v>5616</v>
      </c>
      <c r="P145" s="180"/>
      <c r="Q145" s="180">
        <v>0</v>
      </c>
      <c r="R145" s="180">
        <v>0</v>
      </c>
      <c r="S145" s="180">
        <v>18398</v>
      </c>
      <c r="T145" s="180">
        <v>0</v>
      </c>
      <c r="U145" s="180"/>
      <c r="V145" s="180">
        <v>18352</v>
      </c>
      <c r="W145" s="180"/>
      <c r="X145" s="180">
        <v>297589</v>
      </c>
      <c r="Y145" s="180">
        <v>0</v>
      </c>
      <c r="Z145" s="180">
        <v>1650021</v>
      </c>
      <c r="AA145" s="180">
        <v>0</v>
      </c>
      <c r="AB145" s="180"/>
      <c r="AC145" s="180">
        <v>433</v>
      </c>
      <c r="AD145" s="180">
        <v>79168</v>
      </c>
      <c r="AE145" s="180">
        <v>26873</v>
      </c>
      <c r="AF145" s="180">
        <v>33360</v>
      </c>
      <c r="AG145" s="180">
        <v>0</v>
      </c>
      <c r="AH145" s="180"/>
      <c r="AI145" s="180">
        <v>0</v>
      </c>
      <c r="AJ145" s="180">
        <v>0</v>
      </c>
      <c r="AK145" s="180">
        <v>0</v>
      </c>
      <c r="AL145" s="180">
        <v>10864</v>
      </c>
      <c r="AM145" s="180">
        <v>62498</v>
      </c>
      <c r="AN145" s="180">
        <v>23134</v>
      </c>
      <c r="AO145" s="180">
        <v>478814</v>
      </c>
      <c r="AP145" s="180">
        <v>39477</v>
      </c>
      <c r="AQ145" s="180">
        <v>0</v>
      </c>
      <c r="AR145" s="180">
        <v>28</v>
      </c>
      <c r="AS145" s="180">
        <v>386070</v>
      </c>
      <c r="AT145" s="180">
        <v>8689</v>
      </c>
      <c r="AU145" s="180">
        <v>31246</v>
      </c>
      <c r="AV145" s="180">
        <v>12015</v>
      </c>
      <c r="AW145" s="180">
        <v>3345</v>
      </c>
      <c r="AX145" s="180">
        <v>0</v>
      </c>
      <c r="AY145" s="180">
        <v>0</v>
      </c>
      <c r="AZ145" s="180">
        <v>60045</v>
      </c>
      <c r="BA145" s="180">
        <v>17659</v>
      </c>
      <c r="BB145" s="180">
        <v>9790</v>
      </c>
      <c r="BC145" s="180">
        <v>4313</v>
      </c>
      <c r="BD145" s="180">
        <v>94653</v>
      </c>
      <c r="BE145" s="180">
        <v>41747</v>
      </c>
      <c r="BF145" s="180">
        <v>144072</v>
      </c>
      <c r="BG145" s="180"/>
      <c r="BH145" s="180">
        <v>0</v>
      </c>
      <c r="BI145" s="180">
        <v>1921</v>
      </c>
      <c r="BJ145" s="180">
        <v>161083</v>
      </c>
      <c r="BK145" s="180">
        <v>33021</v>
      </c>
      <c r="BL145" s="180">
        <v>343116</v>
      </c>
      <c r="BM145" s="180">
        <v>0</v>
      </c>
      <c r="BN145" s="180">
        <v>21476</v>
      </c>
      <c r="BO145" s="180">
        <v>4619</v>
      </c>
      <c r="BP145" s="180">
        <v>0</v>
      </c>
      <c r="BQ145" s="180">
        <v>0</v>
      </c>
      <c r="BR145" s="180"/>
      <c r="BS145" s="180">
        <v>40220</v>
      </c>
      <c r="BT145" s="180">
        <v>93</v>
      </c>
      <c r="BU145" s="180"/>
      <c r="BV145" s="180">
        <v>38842</v>
      </c>
      <c r="BW145" s="180"/>
      <c r="BX145" s="180"/>
      <c r="BY145" s="180"/>
      <c r="BZ145" s="180"/>
      <c r="CA145" s="180"/>
      <c r="CB145" s="180"/>
      <c r="CC145" s="180"/>
      <c r="CD145" s="180"/>
      <c r="CE145" s="180"/>
      <c r="CF145" s="180"/>
      <c r="CG145" s="180"/>
      <c r="CH145" s="180"/>
      <c r="CI145" s="180"/>
      <c r="CJ145" s="180"/>
      <c r="CK145" s="180"/>
      <c r="CL145" s="180"/>
      <c r="CM145" s="180"/>
      <c r="CN145" s="180"/>
      <c r="CO145" s="180"/>
      <c r="CP145" s="180"/>
      <c r="CQ145" s="180"/>
      <c r="CR145" s="180"/>
      <c r="CS145" s="180"/>
      <c r="CT145" s="180"/>
      <c r="CU145" s="180"/>
    </row>
    <row r="146" spans="1:99" x14ac:dyDescent="0.3">
      <c r="A146" s="155">
        <v>523</v>
      </c>
      <c r="B146" s="180" t="s">
        <v>270</v>
      </c>
      <c r="C146" s="180"/>
      <c r="D146" s="180">
        <v>1891</v>
      </c>
      <c r="E146" s="180">
        <v>52691160</v>
      </c>
      <c r="F146" s="180"/>
      <c r="G146" s="180">
        <v>1896296</v>
      </c>
      <c r="H146" s="180">
        <v>8770</v>
      </c>
      <c r="I146" s="180">
        <v>0</v>
      </c>
      <c r="J146" s="180">
        <v>0</v>
      </c>
      <c r="K146" s="180">
        <v>0</v>
      </c>
      <c r="L146" s="180">
        <v>0</v>
      </c>
      <c r="M146" s="180">
        <v>0</v>
      </c>
      <c r="N146" s="180">
        <v>0</v>
      </c>
      <c r="O146" s="180">
        <v>0</v>
      </c>
      <c r="P146" s="180"/>
      <c r="Q146" s="180">
        <v>0</v>
      </c>
      <c r="R146" s="180">
        <v>0</v>
      </c>
      <c r="S146" s="180">
        <v>2464</v>
      </c>
      <c r="T146" s="180">
        <v>0</v>
      </c>
      <c r="U146" s="180"/>
      <c r="V146" s="180">
        <v>0</v>
      </c>
      <c r="W146" s="180"/>
      <c r="X146" s="180">
        <v>923157</v>
      </c>
      <c r="Y146" s="180">
        <v>0</v>
      </c>
      <c r="Z146" s="180">
        <v>28395552</v>
      </c>
      <c r="AA146" s="180">
        <v>0</v>
      </c>
      <c r="AB146" s="180"/>
      <c r="AC146" s="180">
        <v>0</v>
      </c>
      <c r="AD146" s="180">
        <v>0</v>
      </c>
      <c r="AE146" s="180">
        <v>0</v>
      </c>
      <c r="AF146" s="180">
        <v>0</v>
      </c>
      <c r="AG146" s="180">
        <v>0</v>
      </c>
      <c r="AH146" s="180"/>
      <c r="AI146" s="180">
        <v>0</v>
      </c>
      <c r="AJ146" s="180">
        <v>0</v>
      </c>
      <c r="AK146" s="180">
        <v>0</v>
      </c>
      <c r="AL146" s="180">
        <v>16731</v>
      </c>
      <c r="AM146" s="180">
        <v>0</v>
      </c>
      <c r="AN146" s="180">
        <v>0</v>
      </c>
      <c r="AO146" s="180">
        <v>12850434</v>
      </c>
      <c r="AP146" s="180">
        <v>0</v>
      </c>
      <c r="AQ146" s="180">
        <v>0</v>
      </c>
      <c r="AR146" s="180">
        <v>0</v>
      </c>
      <c r="AS146" s="180">
        <v>352375</v>
      </c>
      <c r="AT146" s="180">
        <v>2114</v>
      </c>
      <c r="AU146" s="180">
        <v>0</v>
      </c>
      <c r="AV146" s="180">
        <v>0</v>
      </c>
      <c r="AW146" s="180">
        <v>75661</v>
      </c>
      <c r="AX146" s="180">
        <v>0</v>
      </c>
      <c r="AY146" s="180">
        <v>0</v>
      </c>
      <c r="AZ146" s="180">
        <v>1016426</v>
      </c>
      <c r="BA146" s="180">
        <v>0</v>
      </c>
      <c r="BB146" s="180">
        <v>0</v>
      </c>
      <c r="BC146" s="180">
        <v>949</v>
      </c>
      <c r="BD146" s="180">
        <v>0</v>
      </c>
      <c r="BE146" s="180">
        <v>0</v>
      </c>
      <c r="BF146" s="180">
        <v>17286776</v>
      </c>
      <c r="BG146" s="180"/>
      <c r="BH146" s="180">
        <v>0</v>
      </c>
      <c r="BI146" s="180">
        <v>2577</v>
      </c>
      <c r="BJ146" s="180">
        <v>0</v>
      </c>
      <c r="BK146" s="180">
        <v>144494</v>
      </c>
      <c r="BL146" s="180">
        <v>458249</v>
      </c>
      <c r="BM146" s="180">
        <v>0</v>
      </c>
      <c r="BN146" s="180">
        <v>0</v>
      </c>
      <c r="BO146" s="180">
        <v>0</v>
      </c>
      <c r="BP146" s="180">
        <v>0</v>
      </c>
      <c r="BQ146" s="180">
        <v>0</v>
      </c>
      <c r="BR146" s="180"/>
      <c r="BS146" s="180">
        <v>1822429</v>
      </c>
      <c r="BT146" s="180">
        <v>0</v>
      </c>
      <c r="BU146" s="180"/>
      <c r="BV146" s="180">
        <v>0</v>
      </c>
      <c r="BW146" s="180"/>
      <c r="BX146" s="180"/>
      <c r="BY146" s="180"/>
      <c r="BZ146" s="180"/>
      <c r="CA146" s="180"/>
      <c r="CB146" s="180"/>
      <c r="CC146" s="180"/>
      <c r="CD146" s="180"/>
      <c r="CE146" s="180"/>
      <c r="CF146" s="180"/>
      <c r="CG146" s="180"/>
      <c r="CH146" s="180"/>
      <c r="CI146" s="180"/>
      <c r="CJ146" s="180"/>
      <c r="CK146" s="180"/>
      <c r="CL146" s="180"/>
      <c r="CM146" s="180"/>
      <c r="CN146" s="180"/>
      <c r="CO146" s="180"/>
      <c r="CP146" s="180"/>
      <c r="CQ146" s="180"/>
      <c r="CR146" s="180"/>
      <c r="CS146" s="180"/>
      <c r="CT146" s="180"/>
      <c r="CU146" s="180"/>
    </row>
    <row r="147" spans="1:99" x14ac:dyDescent="0.3">
      <c r="A147" s="155">
        <v>524</v>
      </c>
      <c r="B147" s="180" t="s">
        <v>271</v>
      </c>
      <c r="C147" s="180"/>
      <c r="D147" s="180">
        <v>13546000</v>
      </c>
      <c r="E147" s="180">
        <v>509107573</v>
      </c>
      <c r="F147" s="180"/>
      <c r="G147" s="180">
        <v>5591078</v>
      </c>
      <c r="H147" s="180">
        <v>3533273</v>
      </c>
      <c r="I147" s="180">
        <v>0</v>
      </c>
      <c r="J147" s="180">
        <v>0</v>
      </c>
      <c r="K147" s="180">
        <v>0</v>
      </c>
      <c r="L147" s="180">
        <v>9903591</v>
      </c>
      <c r="M147" s="180">
        <v>36856870</v>
      </c>
      <c r="N147" s="180">
        <v>0</v>
      </c>
      <c r="O147" s="180">
        <v>1922297</v>
      </c>
      <c r="P147" s="180"/>
      <c r="Q147" s="180">
        <v>0</v>
      </c>
      <c r="R147" s="180">
        <v>0</v>
      </c>
      <c r="S147" s="180">
        <v>4845367</v>
      </c>
      <c r="T147" s="180">
        <v>0</v>
      </c>
      <c r="U147" s="180"/>
      <c r="V147" s="180">
        <v>7316036</v>
      </c>
      <c r="W147" s="180"/>
      <c r="X147" s="180">
        <v>23517426</v>
      </c>
      <c r="Y147" s="180">
        <v>0</v>
      </c>
      <c r="Z147" s="180">
        <v>0</v>
      </c>
      <c r="AA147" s="180">
        <v>0</v>
      </c>
      <c r="AB147" s="180"/>
      <c r="AC147" s="180">
        <v>2184273</v>
      </c>
      <c r="AD147" s="180">
        <v>3705002</v>
      </c>
      <c r="AE147" s="180">
        <v>3798009</v>
      </c>
      <c r="AF147" s="180">
        <v>2585946</v>
      </c>
      <c r="AG147" s="180">
        <v>3810680</v>
      </c>
      <c r="AH147" s="180"/>
      <c r="AI147" s="180">
        <v>0</v>
      </c>
      <c r="AJ147" s="180">
        <v>0</v>
      </c>
      <c r="AK147" s="180">
        <v>0</v>
      </c>
      <c r="AL147" s="180">
        <v>2598605</v>
      </c>
      <c r="AM147" s="180">
        <v>5229914</v>
      </c>
      <c r="AN147" s="180">
        <v>1943497</v>
      </c>
      <c r="AO147" s="180">
        <v>95654807</v>
      </c>
      <c r="AP147" s="180">
        <v>1227842</v>
      </c>
      <c r="AQ147" s="180">
        <v>0</v>
      </c>
      <c r="AR147" s="180">
        <v>257879</v>
      </c>
      <c r="AS147" s="180">
        <v>88726132</v>
      </c>
      <c r="AT147" s="180">
        <v>1719512</v>
      </c>
      <c r="AU147" s="180">
        <v>2658696</v>
      </c>
      <c r="AV147" s="180">
        <v>9865000</v>
      </c>
      <c r="AW147" s="180">
        <v>2444148</v>
      </c>
      <c r="AX147" s="180">
        <v>0</v>
      </c>
      <c r="AY147" s="180">
        <v>0</v>
      </c>
      <c r="AZ147" s="180">
        <v>10845311</v>
      </c>
      <c r="BA147" s="180">
        <v>904679</v>
      </c>
      <c r="BB147" s="180">
        <v>1622903</v>
      </c>
      <c r="BC147" s="180">
        <v>964218</v>
      </c>
      <c r="BD147" s="180">
        <v>5584943</v>
      </c>
      <c r="BE147" s="180">
        <v>3837719</v>
      </c>
      <c r="BF147" s="180">
        <v>24048469</v>
      </c>
      <c r="BG147" s="180"/>
      <c r="BH147" s="180">
        <v>0</v>
      </c>
      <c r="BI147" s="180">
        <v>1051042</v>
      </c>
      <c r="BJ147" s="180">
        <v>10695701</v>
      </c>
      <c r="BK147" s="180">
        <v>6779411</v>
      </c>
      <c r="BL147" s="180">
        <v>29289167</v>
      </c>
      <c r="BM147" s="180">
        <v>0</v>
      </c>
      <c r="BN147" s="180">
        <v>7515047</v>
      </c>
      <c r="BO147" s="180">
        <v>3599932</v>
      </c>
      <c r="BP147" s="180">
        <v>0</v>
      </c>
      <c r="BQ147" s="180">
        <v>0</v>
      </c>
      <c r="BR147" s="180"/>
      <c r="BS147" s="180">
        <v>3031583</v>
      </c>
      <c r="BT147" s="180">
        <v>1261020</v>
      </c>
      <c r="BU147" s="180"/>
      <c r="BV147" s="180">
        <v>11014207</v>
      </c>
      <c r="BW147" s="180"/>
      <c r="BX147" s="180"/>
      <c r="BY147" s="180"/>
      <c r="BZ147" s="180"/>
      <c r="CA147" s="180"/>
      <c r="CB147" s="180"/>
      <c r="CC147" s="180"/>
      <c r="CD147" s="180"/>
      <c r="CE147" s="180"/>
      <c r="CF147" s="180"/>
      <c r="CG147" s="180"/>
      <c r="CH147" s="180"/>
      <c r="CI147" s="180"/>
      <c r="CJ147" s="180"/>
      <c r="CK147" s="180"/>
      <c r="CL147" s="180"/>
      <c r="CM147" s="180"/>
      <c r="CN147" s="180"/>
      <c r="CO147" s="180"/>
      <c r="CP147" s="180"/>
      <c r="CQ147" s="180"/>
      <c r="CR147" s="180"/>
      <c r="CS147" s="180"/>
      <c r="CT147" s="180"/>
      <c r="CU147" s="180"/>
    </row>
    <row r="148" spans="1:99" x14ac:dyDescent="0.3">
      <c r="A148" s="155">
        <v>525</v>
      </c>
      <c r="B148" s="180" t="s">
        <v>272</v>
      </c>
      <c r="C148" s="180"/>
      <c r="D148" s="180">
        <v>0</v>
      </c>
      <c r="E148" s="180">
        <v>98283957</v>
      </c>
      <c r="F148" s="180"/>
      <c r="G148" s="180">
        <v>1463389</v>
      </c>
      <c r="H148" s="180">
        <v>0</v>
      </c>
      <c r="I148" s="180">
        <v>0</v>
      </c>
      <c r="J148" s="180">
        <v>0</v>
      </c>
      <c r="K148" s="180">
        <v>0</v>
      </c>
      <c r="L148" s="180">
        <v>0</v>
      </c>
      <c r="M148" s="180">
        <v>0</v>
      </c>
      <c r="N148" s="180">
        <v>0</v>
      </c>
      <c r="O148" s="180">
        <v>0</v>
      </c>
      <c r="P148" s="180"/>
      <c r="Q148" s="180">
        <v>0</v>
      </c>
      <c r="R148" s="180">
        <v>0</v>
      </c>
      <c r="S148" s="180">
        <v>0</v>
      </c>
      <c r="T148" s="180">
        <v>0</v>
      </c>
      <c r="U148" s="180"/>
      <c r="V148" s="180">
        <v>0</v>
      </c>
      <c r="W148" s="180"/>
      <c r="X148" s="180">
        <v>0</v>
      </c>
      <c r="Y148" s="180">
        <v>0</v>
      </c>
      <c r="Z148" s="180">
        <v>24980976</v>
      </c>
      <c r="AA148" s="180">
        <v>0</v>
      </c>
      <c r="AB148" s="180"/>
      <c r="AC148" s="180">
        <v>0</v>
      </c>
      <c r="AD148" s="180">
        <v>0</v>
      </c>
      <c r="AE148" s="180">
        <v>0</v>
      </c>
      <c r="AF148" s="180">
        <v>0</v>
      </c>
      <c r="AG148" s="180">
        <v>0</v>
      </c>
      <c r="AH148" s="180"/>
      <c r="AI148" s="180">
        <v>0</v>
      </c>
      <c r="AJ148" s="180">
        <v>0</v>
      </c>
      <c r="AK148" s="180">
        <v>0</v>
      </c>
      <c r="AL148" s="180">
        <v>0</v>
      </c>
      <c r="AM148" s="180">
        <v>10042</v>
      </c>
      <c r="AN148" s="180">
        <v>0</v>
      </c>
      <c r="AO148" s="180">
        <v>0</v>
      </c>
      <c r="AP148" s="180">
        <v>0</v>
      </c>
      <c r="AQ148" s="180">
        <v>0</v>
      </c>
      <c r="AR148" s="180">
        <v>0</v>
      </c>
      <c r="AS148" s="180">
        <v>0</v>
      </c>
      <c r="AT148" s="180">
        <v>0</v>
      </c>
      <c r="AU148" s="180">
        <v>0</v>
      </c>
      <c r="AV148" s="180">
        <v>0</v>
      </c>
      <c r="AW148" s="180">
        <v>0</v>
      </c>
      <c r="AX148" s="180">
        <v>0</v>
      </c>
      <c r="AY148" s="180">
        <v>0</v>
      </c>
      <c r="AZ148" s="180">
        <v>0</v>
      </c>
      <c r="BA148" s="180">
        <v>0</v>
      </c>
      <c r="BB148" s="180">
        <v>0</v>
      </c>
      <c r="BC148" s="180">
        <v>0</v>
      </c>
      <c r="BD148" s="180">
        <v>0</v>
      </c>
      <c r="BE148" s="180">
        <v>0</v>
      </c>
      <c r="BF148" s="180">
        <v>0</v>
      </c>
      <c r="BG148" s="180"/>
      <c r="BH148" s="180">
        <v>0</v>
      </c>
      <c r="BI148" s="180">
        <v>0</v>
      </c>
      <c r="BJ148" s="180">
        <v>0</v>
      </c>
      <c r="BK148" s="180">
        <v>10326</v>
      </c>
      <c r="BL148" s="180">
        <v>0</v>
      </c>
      <c r="BM148" s="180">
        <v>0</v>
      </c>
      <c r="BN148" s="180">
        <v>0</v>
      </c>
      <c r="BO148" s="180">
        <v>0</v>
      </c>
      <c r="BP148" s="180">
        <v>0</v>
      </c>
      <c r="BQ148" s="180">
        <v>0</v>
      </c>
      <c r="BR148" s="180"/>
      <c r="BS148" s="180">
        <v>2530593</v>
      </c>
      <c r="BT148" s="180">
        <v>0</v>
      </c>
      <c r="BU148" s="180"/>
      <c r="BV148" s="180">
        <v>0</v>
      </c>
      <c r="BW148" s="180"/>
      <c r="BX148" s="180"/>
      <c r="BY148" s="180"/>
      <c r="BZ148" s="180"/>
      <c r="CA148" s="180"/>
      <c r="CB148" s="180"/>
      <c r="CC148" s="180"/>
      <c r="CD148" s="180"/>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526</v>
      </c>
      <c r="B149" s="180" t="s">
        <v>273</v>
      </c>
      <c r="C149" s="180"/>
      <c r="D149" s="180">
        <v>2240192</v>
      </c>
      <c r="E149" s="180">
        <v>24671827</v>
      </c>
      <c r="F149" s="180"/>
      <c r="G149" s="180">
        <v>1375889</v>
      </c>
      <c r="H149" s="180">
        <v>352046</v>
      </c>
      <c r="I149" s="180">
        <v>0</v>
      </c>
      <c r="J149" s="180">
        <v>0</v>
      </c>
      <c r="K149" s="180">
        <v>0</v>
      </c>
      <c r="L149" s="180">
        <v>533880</v>
      </c>
      <c r="M149" s="180">
        <v>2323982</v>
      </c>
      <c r="N149" s="180">
        <v>0</v>
      </c>
      <c r="O149" s="180">
        <v>65384</v>
      </c>
      <c r="P149" s="180"/>
      <c r="Q149" s="180">
        <v>0</v>
      </c>
      <c r="R149" s="180">
        <v>0</v>
      </c>
      <c r="S149" s="180">
        <v>273686</v>
      </c>
      <c r="T149" s="180">
        <v>0</v>
      </c>
      <c r="U149" s="180"/>
      <c r="V149" s="180">
        <v>377974</v>
      </c>
      <c r="W149" s="180"/>
      <c r="X149" s="180">
        <v>2761127</v>
      </c>
      <c r="Y149" s="180">
        <v>0</v>
      </c>
      <c r="Z149" s="180">
        <v>36057838</v>
      </c>
      <c r="AA149" s="180">
        <v>0</v>
      </c>
      <c r="AB149" s="180"/>
      <c r="AC149" s="180">
        <v>30846</v>
      </c>
      <c r="AD149" s="180">
        <v>435046</v>
      </c>
      <c r="AE149" s="180">
        <v>416024</v>
      </c>
      <c r="AF149" s="180">
        <v>161909</v>
      </c>
      <c r="AG149" s="180">
        <v>458024</v>
      </c>
      <c r="AH149" s="180"/>
      <c r="AI149" s="180">
        <v>0</v>
      </c>
      <c r="AJ149" s="180">
        <v>0</v>
      </c>
      <c r="AK149" s="180">
        <v>0</v>
      </c>
      <c r="AL149" s="180">
        <v>146886</v>
      </c>
      <c r="AM149" s="180">
        <v>406098</v>
      </c>
      <c r="AN149" s="180">
        <v>254607</v>
      </c>
      <c r="AO149" s="180">
        <v>11603358</v>
      </c>
      <c r="AP149" s="180">
        <v>355972</v>
      </c>
      <c r="AQ149" s="180">
        <v>0</v>
      </c>
      <c r="AR149" s="180">
        <v>3360</v>
      </c>
      <c r="AS149" s="180">
        <v>3155311</v>
      </c>
      <c r="AT149" s="180">
        <v>67990</v>
      </c>
      <c r="AU149" s="180">
        <v>314574</v>
      </c>
      <c r="AV149" s="180">
        <v>455320</v>
      </c>
      <c r="AW149" s="180">
        <v>21463</v>
      </c>
      <c r="AX149" s="180">
        <v>0</v>
      </c>
      <c r="AY149" s="180">
        <v>0</v>
      </c>
      <c r="AZ149" s="180">
        <v>1098813</v>
      </c>
      <c r="BA149" s="180">
        <v>351511</v>
      </c>
      <c r="BB149" s="180">
        <v>41285</v>
      </c>
      <c r="BC149" s="180">
        <v>142694</v>
      </c>
      <c r="BD149" s="180">
        <v>720900</v>
      </c>
      <c r="BE149" s="180">
        <v>453523</v>
      </c>
      <c r="BF149" s="180">
        <v>4693880</v>
      </c>
      <c r="BG149" s="180"/>
      <c r="BH149" s="180">
        <v>0</v>
      </c>
      <c r="BI149" s="180">
        <v>22229</v>
      </c>
      <c r="BJ149" s="180">
        <v>2217020</v>
      </c>
      <c r="BK149" s="180">
        <v>463269</v>
      </c>
      <c r="BL149" s="180">
        <v>2723029</v>
      </c>
      <c r="BM149" s="180">
        <v>0</v>
      </c>
      <c r="BN149" s="180">
        <v>1023686</v>
      </c>
      <c r="BO149" s="180">
        <v>183427</v>
      </c>
      <c r="BP149" s="180">
        <v>0</v>
      </c>
      <c r="BQ149" s="180">
        <v>0</v>
      </c>
      <c r="BR149" s="180"/>
      <c r="BS149" s="180">
        <v>727085</v>
      </c>
      <c r="BT149" s="180">
        <v>101459</v>
      </c>
      <c r="BU149" s="180"/>
      <c r="BV149" s="180">
        <v>456284</v>
      </c>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row>
    <row r="150" spans="1:99" x14ac:dyDescent="0.3">
      <c r="A150" s="155">
        <v>527</v>
      </c>
      <c r="B150" s="180" t="s">
        <v>274</v>
      </c>
      <c r="C150" s="180"/>
      <c r="D150" s="180">
        <v>0</v>
      </c>
      <c r="E150" s="180">
        <v>0</v>
      </c>
      <c r="F150" s="180"/>
      <c r="G150" s="180">
        <v>0</v>
      </c>
      <c r="H150" s="180">
        <v>0</v>
      </c>
      <c r="I150" s="180">
        <v>0</v>
      </c>
      <c r="J150" s="180">
        <v>0</v>
      </c>
      <c r="K150" s="180">
        <v>0</v>
      </c>
      <c r="L150" s="180">
        <v>0</v>
      </c>
      <c r="M150" s="180">
        <v>0</v>
      </c>
      <c r="N150" s="180">
        <v>0</v>
      </c>
      <c r="O150" s="180">
        <v>0</v>
      </c>
      <c r="P150" s="180"/>
      <c r="Q150" s="180">
        <v>0</v>
      </c>
      <c r="R150" s="180">
        <v>0</v>
      </c>
      <c r="S150" s="180">
        <v>0</v>
      </c>
      <c r="T150" s="180">
        <v>0</v>
      </c>
      <c r="U150" s="180"/>
      <c r="V150" s="180">
        <v>0</v>
      </c>
      <c r="W150" s="180"/>
      <c r="X150" s="180">
        <v>0</v>
      </c>
      <c r="Y150" s="180">
        <v>0</v>
      </c>
      <c r="Z150" s="180">
        <v>550752</v>
      </c>
      <c r="AA150" s="180">
        <v>0</v>
      </c>
      <c r="AB150" s="180"/>
      <c r="AC150" s="180">
        <v>0</v>
      </c>
      <c r="AD150" s="180">
        <v>0</v>
      </c>
      <c r="AE150" s="180">
        <v>0</v>
      </c>
      <c r="AF150" s="180">
        <v>0</v>
      </c>
      <c r="AG150" s="180">
        <v>0</v>
      </c>
      <c r="AH150" s="180"/>
      <c r="AI150" s="180">
        <v>0</v>
      </c>
      <c r="AJ150" s="180">
        <v>0</v>
      </c>
      <c r="AK150" s="180">
        <v>0</v>
      </c>
      <c r="AL150" s="180">
        <v>0</v>
      </c>
      <c r="AM150" s="180">
        <v>0</v>
      </c>
      <c r="AN150" s="180">
        <v>0</v>
      </c>
      <c r="AO150" s="180">
        <v>0</v>
      </c>
      <c r="AP150" s="180">
        <v>0</v>
      </c>
      <c r="AQ150" s="180">
        <v>0</v>
      </c>
      <c r="AR150" s="180">
        <v>0</v>
      </c>
      <c r="AS150" s="180">
        <v>0</v>
      </c>
      <c r="AT150" s="180">
        <v>0</v>
      </c>
      <c r="AU150" s="180">
        <v>0</v>
      </c>
      <c r="AV150" s="180">
        <v>11543</v>
      </c>
      <c r="AW150" s="180">
        <v>0</v>
      </c>
      <c r="AX150" s="180">
        <v>0</v>
      </c>
      <c r="AY150" s="180">
        <v>0</v>
      </c>
      <c r="AZ150" s="180">
        <v>672033</v>
      </c>
      <c r="BA150" s="180">
        <v>0</v>
      </c>
      <c r="BB150" s="180">
        <v>0</v>
      </c>
      <c r="BC150" s="180">
        <v>0</v>
      </c>
      <c r="BD150" s="180">
        <v>0</v>
      </c>
      <c r="BE150" s="180">
        <v>0</v>
      </c>
      <c r="BF150" s="180">
        <v>625594</v>
      </c>
      <c r="BG150" s="180"/>
      <c r="BH150" s="180">
        <v>0</v>
      </c>
      <c r="BI150" s="180">
        <v>0</v>
      </c>
      <c r="BJ150" s="180">
        <v>2276179</v>
      </c>
      <c r="BK150" s="180">
        <v>0</v>
      </c>
      <c r="BL150" s="180">
        <v>0</v>
      </c>
      <c r="BM150" s="180">
        <v>0</v>
      </c>
      <c r="BN150" s="180">
        <v>1854714</v>
      </c>
      <c r="BO150" s="180">
        <v>0</v>
      </c>
      <c r="BP150" s="180">
        <v>0</v>
      </c>
      <c r="BQ150" s="180">
        <v>0</v>
      </c>
      <c r="BR150" s="180"/>
      <c r="BS150" s="180">
        <v>0</v>
      </c>
      <c r="BT150" s="180">
        <v>0</v>
      </c>
      <c r="BU150" s="180"/>
      <c r="BV150" s="180">
        <v>0</v>
      </c>
      <c r="BW150" s="180"/>
      <c r="BX150" s="180"/>
      <c r="BY150" s="180"/>
      <c r="BZ150" s="180"/>
      <c r="CA150" s="180"/>
      <c r="CB150" s="180"/>
      <c r="CC150" s="180"/>
      <c r="CD150" s="180"/>
      <c r="CE150" s="180"/>
      <c r="CF150" s="180"/>
      <c r="CG150" s="180"/>
      <c r="CH150" s="180"/>
      <c r="CI150" s="180"/>
      <c r="CJ150" s="180"/>
      <c r="CK150" s="180"/>
      <c r="CL150" s="180"/>
      <c r="CM150" s="180"/>
      <c r="CN150" s="180"/>
      <c r="CO150" s="180"/>
      <c r="CP150" s="180"/>
      <c r="CQ150" s="180"/>
      <c r="CR150" s="180"/>
      <c r="CS150" s="180"/>
      <c r="CT150" s="180"/>
      <c r="CU150" s="180"/>
    </row>
    <row r="151" spans="1:99" x14ac:dyDescent="0.3">
      <c r="A151" s="155">
        <v>528</v>
      </c>
      <c r="B151" s="180" t="s">
        <v>257</v>
      </c>
      <c r="C151" s="180"/>
      <c r="D151" s="180">
        <v>2341051</v>
      </c>
      <c r="E151" s="180">
        <v>257331325</v>
      </c>
      <c r="F151" s="180"/>
      <c r="G151" s="180">
        <v>2567167</v>
      </c>
      <c r="H151" s="180">
        <v>1048399</v>
      </c>
      <c r="I151" s="180">
        <v>1249</v>
      </c>
      <c r="J151" s="180">
        <v>79682</v>
      </c>
      <c r="K151" s="180">
        <v>0</v>
      </c>
      <c r="L151" s="180">
        <v>1053689</v>
      </c>
      <c r="M151" s="180">
        <v>8174527</v>
      </c>
      <c r="N151" s="180">
        <v>9737</v>
      </c>
      <c r="O151" s="180">
        <v>212695</v>
      </c>
      <c r="P151" s="180"/>
      <c r="Q151" s="180">
        <v>144596</v>
      </c>
      <c r="R151" s="180">
        <v>589617</v>
      </c>
      <c r="S151" s="180">
        <v>712299</v>
      </c>
      <c r="T151" s="180">
        <v>7426178</v>
      </c>
      <c r="U151" s="180"/>
      <c r="V151" s="180">
        <v>303064</v>
      </c>
      <c r="W151" s="180"/>
      <c r="X151" s="180">
        <v>3643348</v>
      </c>
      <c r="Y151" s="180">
        <v>821318</v>
      </c>
      <c r="Z151" s="180">
        <v>25633766</v>
      </c>
      <c r="AA151" s="180">
        <v>5326348</v>
      </c>
      <c r="AB151" s="180"/>
      <c r="AC151" s="180">
        <v>122699</v>
      </c>
      <c r="AD151" s="180">
        <v>455706</v>
      </c>
      <c r="AE151" s="180">
        <v>491480</v>
      </c>
      <c r="AF151" s="180">
        <v>91567</v>
      </c>
      <c r="AG151" s="180">
        <v>362220</v>
      </c>
      <c r="AH151" s="180"/>
      <c r="AI151" s="180">
        <v>23227</v>
      </c>
      <c r="AJ151" s="180">
        <v>1255353</v>
      </c>
      <c r="AK151" s="180">
        <v>82148</v>
      </c>
      <c r="AL151" s="180">
        <v>154732</v>
      </c>
      <c r="AM151" s="180">
        <v>1958964</v>
      </c>
      <c r="AN151" s="180">
        <v>93176</v>
      </c>
      <c r="AO151" s="180">
        <v>21029707</v>
      </c>
      <c r="AP151" s="180">
        <v>759333</v>
      </c>
      <c r="AQ151" s="180">
        <v>35167</v>
      </c>
      <c r="AR151" s="180">
        <v>54492</v>
      </c>
      <c r="AS151" s="180">
        <v>16118170</v>
      </c>
      <c r="AT151" s="180">
        <v>134869</v>
      </c>
      <c r="AU151" s="180">
        <v>448360</v>
      </c>
      <c r="AV151" s="180">
        <v>578489</v>
      </c>
      <c r="AW151" s="180">
        <v>107905</v>
      </c>
      <c r="AX151" s="180">
        <v>200134</v>
      </c>
      <c r="AY151" s="180">
        <v>131318</v>
      </c>
      <c r="AZ151" s="180">
        <v>2910352</v>
      </c>
      <c r="BA151" s="180">
        <v>810027</v>
      </c>
      <c r="BB151" s="180">
        <v>13425</v>
      </c>
      <c r="BC151" s="180">
        <v>210539</v>
      </c>
      <c r="BD151" s="180">
        <v>2289189</v>
      </c>
      <c r="BE151" s="180">
        <v>317076</v>
      </c>
      <c r="BF151" s="180">
        <v>12474365</v>
      </c>
      <c r="BG151" s="180"/>
      <c r="BH151" s="180">
        <v>97089</v>
      </c>
      <c r="BI151" s="180">
        <v>89295</v>
      </c>
      <c r="BJ151" s="180">
        <v>6587837</v>
      </c>
      <c r="BK151" s="180">
        <v>335954</v>
      </c>
      <c r="BL151" s="180">
        <v>10495867</v>
      </c>
      <c r="BM151" s="180">
        <v>3094703</v>
      </c>
      <c r="BN151" s="180">
        <v>3051750</v>
      </c>
      <c r="BO151" s="180">
        <v>627278</v>
      </c>
      <c r="BP151" s="180">
        <v>12207</v>
      </c>
      <c r="BQ151" s="180">
        <v>1482478</v>
      </c>
      <c r="BR151" s="180"/>
      <c r="BS151" s="180">
        <v>1256160</v>
      </c>
      <c r="BT151" s="180">
        <v>522629</v>
      </c>
      <c r="BU151" s="180"/>
      <c r="BV151" s="180">
        <v>1310030</v>
      </c>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529</v>
      </c>
      <c r="B152" s="180" t="s">
        <v>258</v>
      </c>
      <c r="C152" s="180"/>
      <c r="D152" s="180">
        <v>218816</v>
      </c>
      <c r="E152" s="180">
        <v>18222782</v>
      </c>
      <c r="F152" s="180"/>
      <c r="G152" s="180">
        <v>250706</v>
      </c>
      <c r="H152" s="180">
        <v>158372</v>
      </c>
      <c r="I152" s="180">
        <v>220</v>
      </c>
      <c r="J152" s="180">
        <v>15748</v>
      </c>
      <c r="K152" s="180">
        <v>0</v>
      </c>
      <c r="L152" s="180">
        <v>137243</v>
      </c>
      <c r="M152" s="180">
        <v>776211</v>
      </c>
      <c r="N152" s="180">
        <v>2379</v>
      </c>
      <c r="O152" s="180">
        <v>26015</v>
      </c>
      <c r="P152" s="180"/>
      <c r="Q152" s="180">
        <v>18938</v>
      </c>
      <c r="R152" s="180">
        <v>63957</v>
      </c>
      <c r="S152" s="180">
        <v>91517</v>
      </c>
      <c r="T152" s="180">
        <v>965003</v>
      </c>
      <c r="U152" s="180"/>
      <c r="V152" s="180">
        <v>16690</v>
      </c>
      <c r="W152" s="180"/>
      <c r="X152" s="180">
        <v>377465</v>
      </c>
      <c r="Y152" s="180">
        <v>98793</v>
      </c>
      <c r="Z152" s="180">
        <v>3182160</v>
      </c>
      <c r="AA152" s="180">
        <v>605613</v>
      </c>
      <c r="AB152" s="180"/>
      <c r="AC152" s="180">
        <v>19277</v>
      </c>
      <c r="AD152" s="180">
        <v>100398</v>
      </c>
      <c r="AE152" s="180">
        <v>50692</v>
      </c>
      <c r="AF152" s="180">
        <v>12138</v>
      </c>
      <c r="AG152" s="180">
        <v>37320</v>
      </c>
      <c r="AH152" s="180"/>
      <c r="AI152" s="180">
        <v>4039</v>
      </c>
      <c r="AJ152" s="180">
        <v>94505</v>
      </c>
      <c r="AK152" s="180">
        <v>7833</v>
      </c>
      <c r="AL152" s="180">
        <v>13362</v>
      </c>
      <c r="AM152" s="180">
        <v>178560</v>
      </c>
      <c r="AN152" s="180">
        <v>13123</v>
      </c>
      <c r="AO152" s="180">
        <v>2208558</v>
      </c>
      <c r="AP152" s="180">
        <v>43808</v>
      </c>
      <c r="AQ152" s="180">
        <v>6515</v>
      </c>
      <c r="AR152" s="180">
        <v>12325</v>
      </c>
      <c r="AS152" s="180">
        <v>1585949</v>
      </c>
      <c r="AT152" s="180">
        <v>15824</v>
      </c>
      <c r="AU152" s="180">
        <v>84004</v>
      </c>
      <c r="AV152" s="180">
        <v>84661</v>
      </c>
      <c r="AW152" s="180">
        <v>20670</v>
      </c>
      <c r="AX152" s="180">
        <v>14033</v>
      </c>
      <c r="AY152" s="180">
        <v>16251</v>
      </c>
      <c r="AZ152" s="180">
        <v>214573</v>
      </c>
      <c r="BA152" s="180">
        <v>22858</v>
      </c>
      <c r="BB152" s="180">
        <v>1694</v>
      </c>
      <c r="BC152" s="180">
        <v>13266</v>
      </c>
      <c r="BD152" s="180">
        <v>227821</v>
      </c>
      <c r="BE152" s="180">
        <v>69052</v>
      </c>
      <c r="BF152" s="180">
        <v>889292</v>
      </c>
      <c r="BG152" s="180"/>
      <c r="BH152" s="180">
        <v>15696</v>
      </c>
      <c r="BI152" s="180">
        <v>16832</v>
      </c>
      <c r="BJ152" s="180">
        <v>703717</v>
      </c>
      <c r="BK152" s="180">
        <v>63790</v>
      </c>
      <c r="BL152" s="180">
        <v>719103</v>
      </c>
      <c r="BM152" s="180">
        <v>113415</v>
      </c>
      <c r="BN152" s="180">
        <v>170952</v>
      </c>
      <c r="BO152" s="180">
        <v>56265</v>
      </c>
      <c r="BP152" s="180">
        <v>2372</v>
      </c>
      <c r="BQ152" s="180">
        <v>152769</v>
      </c>
      <c r="BR152" s="180"/>
      <c r="BS152" s="180">
        <v>149045</v>
      </c>
      <c r="BT152" s="180">
        <v>74710</v>
      </c>
      <c r="BU152" s="180"/>
      <c r="BV152" s="180">
        <v>96643</v>
      </c>
      <c r="BW152" s="180"/>
      <c r="BX152" s="180"/>
      <c r="BY152" s="180"/>
      <c r="BZ152" s="180"/>
      <c r="CA152" s="180"/>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530</v>
      </c>
      <c r="B153" s="180" t="s">
        <v>259</v>
      </c>
      <c r="C153" s="180"/>
      <c r="D153" s="180">
        <v>62508</v>
      </c>
      <c r="E153" s="180">
        <v>706040</v>
      </c>
      <c r="F153" s="180"/>
      <c r="G153" s="180">
        <v>18505</v>
      </c>
      <c r="H153" s="180">
        <v>33107</v>
      </c>
      <c r="I153" s="180">
        <v>30</v>
      </c>
      <c r="J153" s="180">
        <v>3029</v>
      </c>
      <c r="K153" s="180">
        <v>0</v>
      </c>
      <c r="L153" s="180">
        <v>62167</v>
      </c>
      <c r="M153" s="180">
        <v>104580</v>
      </c>
      <c r="N153" s="180">
        <v>832</v>
      </c>
      <c r="O153" s="180">
        <v>11096</v>
      </c>
      <c r="P153" s="180"/>
      <c r="Q153" s="180">
        <v>2816</v>
      </c>
      <c r="R153" s="180">
        <v>3165</v>
      </c>
      <c r="S153" s="180">
        <v>2336</v>
      </c>
      <c r="T153" s="180">
        <v>76661</v>
      </c>
      <c r="U153" s="180"/>
      <c r="V153" s="180">
        <v>7499</v>
      </c>
      <c r="W153" s="180"/>
      <c r="X153" s="180">
        <v>25715</v>
      </c>
      <c r="Y153" s="180">
        <v>13488</v>
      </c>
      <c r="Z153" s="180">
        <v>1112524</v>
      </c>
      <c r="AA153" s="180">
        <v>15630</v>
      </c>
      <c r="AB153" s="180"/>
      <c r="AC153" s="180">
        <v>21727</v>
      </c>
      <c r="AD153" s="180">
        <v>15949</v>
      </c>
      <c r="AE153" s="180">
        <v>24000</v>
      </c>
      <c r="AF153" s="180">
        <v>235</v>
      </c>
      <c r="AG153" s="180">
        <v>20609</v>
      </c>
      <c r="AH153" s="180"/>
      <c r="AI153" s="180">
        <v>999</v>
      </c>
      <c r="AJ153" s="180">
        <v>5615</v>
      </c>
      <c r="AK153" s="180">
        <v>1153</v>
      </c>
      <c r="AL153" s="180">
        <v>2764</v>
      </c>
      <c r="AM153" s="180">
        <v>26687</v>
      </c>
      <c r="AN153" s="180">
        <v>467</v>
      </c>
      <c r="AO153" s="180">
        <v>437990</v>
      </c>
      <c r="AP153" s="180">
        <v>5394</v>
      </c>
      <c r="AQ153" s="180">
        <v>1291</v>
      </c>
      <c r="AR153" s="180">
        <v>2207</v>
      </c>
      <c r="AS153" s="180">
        <v>149158</v>
      </c>
      <c r="AT153" s="180">
        <v>2453</v>
      </c>
      <c r="AU153" s="180">
        <v>14579</v>
      </c>
      <c r="AV153" s="180">
        <v>25320</v>
      </c>
      <c r="AW153" s="180">
        <v>12956</v>
      </c>
      <c r="AX153" s="180">
        <v>846</v>
      </c>
      <c r="AY153" s="180">
        <v>4421</v>
      </c>
      <c r="AZ153" s="180">
        <v>7737</v>
      </c>
      <c r="BA153" s="180">
        <v>1669</v>
      </c>
      <c r="BB153" s="180">
        <v>843</v>
      </c>
      <c r="BC153" s="180">
        <v>1587</v>
      </c>
      <c r="BD153" s="180">
        <v>38465</v>
      </c>
      <c r="BE153" s="180">
        <v>12241</v>
      </c>
      <c r="BF153" s="180">
        <v>203286</v>
      </c>
      <c r="BG153" s="180"/>
      <c r="BH153" s="180">
        <v>2297</v>
      </c>
      <c r="BI153" s="180">
        <v>532</v>
      </c>
      <c r="BJ153" s="180">
        <v>16991</v>
      </c>
      <c r="BK153" s="180">
        <v>11936</v>
      </c>
      <c r="BL153" s="180">
        <v>27541</v>
      </c>
      <c r="BM153" s="180">
        <v>5887</v>
      </c>
      <c r="BN153" s="180">
        <v>29684</v>
      </c>
      <c r="BO153" s="180">
        <v>9242</v>
      </c>
      <c r="BP153" s="180">
        <v>2018</v>
      </c>
      <c r="BQ153" s="180">
        <v>30312</v>
      </c>
      <c r="BR153" s="180"/>
      <c r="BS153" s="180">
        <v>48792</v>
      </c>
      <c r="BT153" s="180">
        <v>5582</v>
      </c>
      <c r="BU153" s="180"/>
      <c r="BV153" s="180">
        <v>27705</v>
      </c>
      <c r="BW153" s="180"/>
      <c r="BX153" s="180"/>
      <c r="BY153" s="180"/>
      <c r="BZ153" s="180"/>
      <c r="CA153" s="180"/>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531</v>
      </c>
      <c r="B154" s="180" t="s">
        <v>260</v>
      </c>
      <c r="C154" s="180"/>
      <c r="D154" s="180">
        <v>0</v>
      </c>
      <c r="E154" s="180">
        <v>0</v>
      </c>
      <c r="F154" s="180"/>
      <c r="G154" s="180">
        <v>0</v>
      </c>
      <c r="H154" s="180">
        <v>0</v>
      </c>
      <c r="I154" s="180">
        <v>0</v>
      </c>
      <c r="J154" s="180">
        <v>14</v>
      </c>
      <c r="K154" s="180">
        <v>0</v>
      </c>
      <c r="L154" s="180">
        <v>0</v>
      </c>
      <c r="M154" s="180">
        <v>0</v>
      </c>
      <c r="N154" s="180">
        <v>0</v>
      </c>
      <c r="O154" s="180">
        <v>0</v>
      </c>
      <c r="P154" s="180"/>
      <c r="Q154" s="180">
        <v>0</v>
      </c>
      <c r="R154" s="180">
        <v>0</v>
      </c>
      <c r="S154" s="180">
        <v>0</v>
      </c>
      <c r="T154" s="180">
        <v>2979</v>
      </c>
      <c r="U154" s="180"/>
      <c r="V154" s="180">
        <v>0</v>
      </c>
      <c r="W154" s="180"/>
      <c r="X154" s="180">
        <v>0</v>
      </c>
      <c r="Y154" s="180">
        <v>0</v>
      </c>
      <c r="Z154" s="180">
        <v>11879</v>
      </c>
      <c r="AA154" s="180">
        <v>0</v>
      </c>
      <c r="AB154" s="180"/>
      <c r="AC154" s="180">
        <v>126</v>
      </c>
      <c r="AD154" s="180">
        <v>0</v>
      </c>
      <c r="AE154" s="180">
        <v>0</v>
      </c>
      <c r="AF154" s="180">
        <v>0</v>
      </c>
      <c r="AG154" s="180">
        <v>0</v>
      </c>
      <c r="AH154" s="180"/>
      <c r="AI154" s="180">
        <v>0</v>
      </c>
      <c r="AJ154" s="180">
        <v>0</v>
      </c>
      <c r="AK154" s="180">
        <v>0</v>
      </c>
      <c r="AL154" s="180">
        <v>0</v>
      </c>
      <c r="AM154" s="180">
        <v>0</v>
      </c>
      <c r="AN154" s="180">
        <v>0</v>
      </c>
      <c r="AO154" s="180">
        <v>5173</v>
      </c>
      <c r="AP154" s="180">
        <v>0</v>
      </c>
      <c r="AQ154" s="180">
        <v>0</v>
      </c>
      <c r="AR154" s="180">
        <v>0</v>
      </c>
      <c r="AS154" s="180">
        <v>30845</v>
      </c>
      <c r="AT154" s="180">
        <v>0</v>
      </c>
      <c r="AU154" s="180">
        <v>0</v>
      </c>
      <c r="AV154" s="180">
        <v>0</v>
      </c>
      <c r="AW154" s="180">
        <v>0</v>
      </c>
      <c r="AX154" s="180">
        <v>0</v>
      </c>
      <c r="AY154" s="180">
        <v>0</v>
      </c>
      <c r="AZ154" s="180">
        <v>0</v>
      </c>
      <c r="BA154" s="180">
        <v>0</v>
      </c>
      <c r="BB154" s="180">
        <v>0</v>
      </c>
      <c r="BC154" s="180">
        <v>0</v>
      </c>
      <c r="BD154" s="180">
        <v>0</v>
      </c>
      <c r="BE154" s="180">
        <v>0</v>
      </c>
      <c r="BF154" s="180">
        <v>0</v>
      </c>
      <c r="BG154" s="180"/>
      <c r="BH154" s="180">
        <v>0</v>
      </c>
      <c r="BI154" s="180">
        <v>0</v>
      </c>
      <c r="BJ154" s="180">
        <v>0</v>
      </c>
      <c r="BK154" s="180">
        <v>0</v>
      </c>
      <c r="BL154" s="180">
        <v>0</v>
      </c>
      <c r="BM154" s="180">
        <v>0</v>
      </c>
      <c r="BN154" s="180">
        <v>444</v>
      </c>
      <c r="BO154" s="180">
        <v>0</v>
      </c>
      <c r="BP154" s="180">
        <v>0</v>
      </c>
      <c r="BQ154" s="180">
        <v>0</v>
      </c>
      <c r="BR154" s="180"/>
      <c r="BS154" s="180">
        <v>0</v>
      </c>
      <c r="BT154" s="180">
        <v>0</v>
      </c>
      <c r="BU154" s="180"/>
      <c r="BV154" s="180">
        <v>0</v>
      </c>
      <c r="BW154" s="180"/>
      <c r="BX154" s="180"/>
      <c r="BY154" s="180"/>
      <c r="BZ154" s="180"/>
      <c r="CA154" s="180"/>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532</v>
      </c>
      <c r="B155" s="180" t="s">
        <v>1059</v>
      </c>
      <c r="C155" s="180"/>
      <c r="D155" s="180">
        <v>5164713</v>
      </c>
      <c r="E155" s="180">
        <v>417276541</v>
      </c>
      <c r="F155" s="180"/>
      <c r="G155" s="180">
        <v>5683150</v>
      </c>
      <c r="H155" s="180">
        <v>2231367</v>
      </c>
      <c r="I155" s="180">
        <v>26414</v>
      </c>
      <c r="J155" s="180">
        <v>338794</v>
      </c>
      <c r="K155" s="180">
        <v>1078151</v>
      </c>
      <c r="L155" s="180">
        <v>4862091</v>
      </c>
      <c r="M155" s="180">
        <v>15120139</v>
      </c>
      <c r="N155" s="180">
        <v>78718</v>
      </c>
      <c r="O155" s="180">
        <v>621235</v>
      </c>
      <c r="P155" s="180"/>
      <c r="Q155" s="180">
        <v>858688</v>
      </c>
      <c r="R155" s="180">
        <v>1408071</v>
      </c>
      <c r="S155" s="180">
        <v>2042481</v>
      </c>
      <c r="T155" s="180">
        <v>14891660</v>
      </c>
      <c r="U155" s="180"/>
      <c r="V155" s="180">
        <v>491109</v>
      </c>
      <c r="W155" s="180"/>
      <c r="X155" s="180">
        <v>8201909</v>
      </c>
      <c r="Y155" s="180">
        <v>1726700</v>
      </c>
      <c r="Z155" s="180">
        <v>67931631</v>
      </c>
      <c r="AA155" s="180">
        <v>8333569</v>
      </c>
      <c r="AB155" s="180"/>
      <c r="AC155" s="180">
        <v>296849</v>
      </c>
      <c r="AD155" s="180">
        <v>1582125</v>
      </c>
      <c r="AE155" s="180">
        <v>1169479</v>
      </c>
      <c r="AF155" s="180">
        <v>476940</v>
      </c>
      <c r="AG155" s="180">
        <v>1070240</v>
      </c>
      <c r="AH155" s="180"/>
      <c r="AI155" s="180">
        <v>111537</v>
      </c>
      <c r="AJ155" s="180">
        <v>2821260</v>
      </c>
      <c r="AK155" s="180">
        <v>197094</v>
      </c>
      <c r="AL155" s="180">
        <v>873308</v>
      </c>
      <c r="AM155" s="180">
        <v>5165777</v>
      </c>
      <c r="AN155" s="180">
        <v>296876</v>
      </c>
      <c r="AO155" s="180">
        <v>38476384</v>
      </c>
      <c r="AP155" s="180">
        <v>1190721</v>
      </c>
      <c r="AQ155" s="180">
        <v>81858</v>
      </c>
      <c r="AR155" s="180">
        <v>162252</v>
      </c>
      <c r="AS155" s="180">
        <v>30949588</v>
      </c>
      <c r="AT155" s="180">
        <v>293591</v>
      </c>
      <c r="AU155" s="180">
        <v>2232347</v>
      </c>
      <c r="AV155" s="180">
        <v>1899134</v>
      </c>
      <c r="AW155" s="180">
        <v>312660</v>
      </c>
      <c r="AX155" s="180">
        <v>307475</v>
      </c>
      <c r="AY155" s="180">
        <v>218643</v>
      </c>
      <c r="AZ155" s="180">
        <v>6235452</v>
      </c>
      <c r="BA155" s="180">
        <v>2128892</v>
      </c>
      <c r="BB155" s="180">
        <v>49055</v>
      </c>
      <c r="BC155" s="180">
        <v>321018</v>
      </c>
      <c r="BD155" s="180">
        <v>5807460</v>
      </c>
      <c r="BE155" s="180">
        <v>1538755</v>
      </c>
      <c r="BF155" s="180">
        <v>25484921</v>
      </c>
      <c r="BG155" s="180"/>
      <c r="BH155" s="180">
        <v>302579</v>
      </c>
      <c r="BI155" s="180">
        <v>241637</v>
      </c>
      <c r="BJ155" s="180">
        <v>13028800</v>
      </c>
      <c r="BK155" s="180">
        <v>1299795</v>
      </c>
      <c r="BL155" s="180">
        <v>18731812</v>
      </c>
      <c r="BM155" s="180">
        <v>6362908</v>
      </c>
      <c r="BN155" s="180">
        <v>7738115</v>
      </c>
      <c r="BO155" s="180">
        <v>1542368</v>
      </c>
      <c r="BP155" s="180">
        <v>34502</v>
      </c>
      <c r="BQ155" s="180">
        <v>3451200</v>
      </c>
      <c r="BR155" s="180"/>
      <c r="BS155" s="180">
        <v>3528981</v>
      </c>
      <c r="BT155" s="180">
        <v>1184205</v>
      </c>
      <c r="BU155" s="180"/>
      <c r="BV155" s="180">
        <v>2687472</v>
      </c>
      <c r="BW155" s="180"/>
      <c r="BX155" s="180"/>
      <c r="BY155" s="180"/>
      <c r="BZ155" s="180"/>
      <c r="CA155" s="180"/>
      <c r="CB155" s="180"/>
      <c r="CC155" s="180"/>
      <c r="CD155" s="180"/>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533</v>
      </c>
      <c r="B156" s="180" t="s">
        <v>1060</v>
      </c>
      <c r="C156" s="180"/>
      <c r="D156" s="180">
        <v>377500</v>
      </c>
      <c r="E156" s="180">
        <v>0</v>
      </c>
      <c r="F156" s="180"/>
      <c r="G156" s="180">
        <v>450000</v>
      </c>
      <c r="H156" s="180">
        <v>116900</v>
      </c>
      <c r="I156" s="180">
        <v>0</v>
      </c>
      <c r="J156" s="180">
        <v>0</v>
      </c>
      <c r="K156" s="180">
        <v>0</v>
      </c>
      <c r="L156" s="180">
        <v>463785</v>
      </c>
      <c r="M156" s="180">
        <v>0</v>
      </c>
      <c r="N156" s="180">
        <v>0</v>
      </c>
      <c r="O156" s="180">
        <v>0</v>
      </c>
      <c r="P156" s="180"/>
      <c r="Q156" s="180">
        <v>0</v>
      </c>
      <c r="R156" s="180">
        <v>0</v>
      </c>
      <c r="S156" s="180">
        <v>0</v>
      </c>
      <c r="T156" s="180">
        <v>190000</v>
      </c>
      <c r="U156" s="180"/>
      <c r="V156" s="180">
        <v>0</v>
      </c>
      <c r="W156" s="180"/>
      <c r="X156" s="180">
        <v>0</v>
      </c>
      <c r="Y156" s="180">
        <v>0</v>
      </c>
      <c r="Z156" s="180">
        <v>0</v>
      </c>
      <c r="AA156" s="180">
        <v>0</v>
      </c>
      <c r="AB156" s="180"/>
      <c r="AC156" s="180">
        <v>0</v>
      </c>
      <c r="AD156" s="180">
        <v>0</v>
      </c>
      <c r="AE156" s="180">
        <v>0</v>
      </c>
      <c r="AF156" s="180">
        <v>0</v>
      </c>
      <c r="AG156" s="180">
        <v>0</v>
      </c>
      <c r="AH156" s="180"/>
      <c r="AI156" s="180">
        <v>0</v>
      </c>
      <c r="AJ156" s="180">
        <v>0</v>
      </c>
      <c r="AK156" s="180">
        <v>0</v>
      </c>
      <c r="AL156" s="180">
        <v>0</v>
      </c>
      <c r="AM156" s="180">
        <v>0</v>
      </c>
      <c r="AN156" s="180">
        <v>0</v>
      </c>
      <c r="AO156" s="180">
        <v>0</v>
      </c>
      <c r="AP156" s="180">
        <v>0</v>
      </c>
      <c r="AQ156" s="180">
        <v>0</v>
      </c>
      <c r="AR156" s="180">
        <v>0</v>
      </c>
      <c r="AS156" s="180">
        <v>1165909</v>
      </c>
      <c r="AT156" s="180">
        <v>0</v>
      </c>
      <c r="AU156" s="180">
        <v>0</v>
      </c>
      <c r="AV156" s="180">
        <v>0</v>
      </c>
      <c r="AW156" s="180">
        <v>0</v>
      </c>
      <c r="AX156" s="180">
        <v>0</v>
      </c>
      <c r="AY156" s="180">
        <v>0</v>
      </c>
      <c r="AZ156" s="180">
        <v>0</v>
      </c>
      <c r="BA156" s="180">
        <v>0</v>
      </c>
      <c r="BB156" s="180">
        <v>0</v>
      </c>
      <c r="BC156" s="180">
        <v>0</v>
      </c>
      <c r="BD156" s="180">
        <v>0</v>
      </c>
      <c r="BE156" s="180">
        <v>200342</v>
      </c>
      <c r="BF156" s="180">
        <v>622143</v>
      </c>
      <c r="BG156" s="180"/>
      <c r="BH156" s="180">
        <v>0</v>
      </c>
      <c r="BI156" s="180">
        <v>0</v>
      </c>
      <c r="BJ156" s="180">
        <v>0</v>
      </c>
      <c r="BK156" s="180">
        <v>0</v>
      </c>
      <c r="BL156" s="180">
        <v>0</v>
      </c>
      <c r="BM156" s="180">
        <v>0</v>
      </c>
      <c r="BN156" s="180">
        <v>0</v>
      </c>
      <c r="BO156" s="180">
        <v>0</v>
      </c>
      <c r="BP156" s="180">
        <v>0</v>
      </c>
      <c r="BQ156" s="180">
        <v>0</v>
      </c>
      <c r="BR156" s="180"/>
      <c r="BS156" s="180">
        <v>450000</v>
      </c>
      <c r="BT156" s="180">
        <v>1500</v>
      </c>
      <c r="BU156" s="180"/>
      <c r="BV156" s="180">
        <v>0</v>
      </c>
      <c r="BW156" s="180"/>
      <c r="BX156" s="180"/>
      <c r="BY156" s="180"/>
      <c r="BZ156" s="180"/>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x14ac:dyDescent="0.3">
      <c r="A157" s="155">
        <v>534</v>
      </c>
      <c r="B157" s="180" t="s">
        <v>1061</v>
      </c>
      <c r="C157" s="180"/>
      <c r="D157" s="180">
        <v>0</v>
      </c>
      <c r="E157" s="180">
        <v>0</v>
      </c>
      <c r="F157" s="180"/>
      <c r="G157" s="180">
        <v>0</v>
      </c>
      <c r="H157" s="180">
        <v>0</v>
      </c>
      <c r="I157" s="180">
        <v>0</v>
      </c>
      <c r="J157" s="180">
        <v>0</v>
      </c>
      <c r="K157" s="180">
        <v>0</v>
      </c>
      <c r="L157" s="180">
        <v>0</v>
      </c>
      <c r="M157" s="180">
        <v>0</v>
      </c>
      <c r="N157" s="180">
        <v>0</v>
      </c>
      <c r="O157" s="180">
        <v>0</v>
      </c>
      <c r="P157" s="180"/>
      <c r="Q157" s="180">
        <v>0</v>
      </c>
      <c r="R157" s="180">
        <v>0</v>
      </c>
      <c r="S157" s="180">
        <v>0</v>
      </c>
      <c r="T157" s="180">
        <v>0</v>
      </c>
      <c r="U157" s="180"/>
      <c r="V157" s="180">
        <v>0</v>
      </c>
      <c r="W157" s="180"/>
      <c r="X157" s="180">
        <v>0</v>
      </c>
      <c r="Y157" s="180">
        <v>0</v>
      </c>
      <c r="Z157" s="180">
        <v>0</v>
      </c>
      <c r="AA157" s="180">
        <v>0</v>
      </c>
      <c r="AB157" s="180"/>
      <c r="AC157" s="180">
        <v>0</v>
      </c>
      <c r="AD157" s="180">
        <v>0</v>
      </c>
      <c r="AE157" s="180">
        <v>0</v>
      </c>
      <c r="AF157" s="180">
        <v>0</v>
      </c>
      <c r="AG157" s="180">
        <v>0</v>
      </c>
      <c r="AH157" s="180"/>
      <c r="AI157" s="180">
        <v>0</v>
      </c>
      <c r="AJ157" s="180">
        <v>0</v>
      </c>
      <c r="AK157" s="180">
        <v>0</v>
      </c>
      <c r="AL157" s="180">
        <v>0</v>
      </c>
      <c r="AM157" s="180">
        <v>0</v>
      </c>
      <c r="AN157" s="180">
        <v>0</v>
      </c>
      <c r="AO157" s="180">
        <v>0</v>
      </c>
      <c r="AP157" s="180">
        <v>0</v>
      </c>
      <c r="AQ157" s="180">
        <v>0</v>
      </c>
      <c r="AR157" s="180">
        <v>0</v>
      </c>
      <c r="AS157" s="180">
        <v>0</v>
      </c>
      <c r="AT157" s="180">
        <v>0</v>
      </c>
      <c r="AU157" s="180">
        <v>0</v>
      </c>
      <c r="AV157" s="180">
        <v>0</v>
      </c>
      <c r="AW157" s="180">
        <v>0</v>
      </c>
      <c r="AX157" s="180">
        <v>0</v>
      </c>
      <c r="AY157" s="180">
        <v>0</v>
      </c>
      <c r="AZ157" s="180">
        <v>0</v>
      </c>
      <c r="BA157" s="180">
        <v>0</v>
      </c>
      <c r="BB157" s="180">
        <v>0</v>
      </c>
      <c r="BC157" s="180">
        <v>0</v>
      </c>
      <c r="BD157" s="180">
        <v>0</v>
      </c>
      <c r="BE157" s="180">
        <v>0</v>
      </c>
      <c r="BF157" s="180">
        <v>0</v>
      </c>
      <c r="BG157" s="180"/>
      <c r="BH157" s="180">
        <v>0</v>
      </c>
      <c r="BI157" s="180">
        <v>0</v>
      </c>
      <c r="BJ157" s="180">
        <v>0</v>
      </c>
      <c r="BK157" s="180">
        <v>0</v>
      </c>
      <c r="BL157" s="180">
        <v>0</v>
      </c>
      <c r="BM157" s="180">
        <v>0</v>
      </c>
      <c r="BN157" s="180">
        <v>0</v>
      </c>
      <c r="BO157" s="180">
        <v>0</v>
      </c>
      <c r="BP157" s="180">
        <v>0</v>
      </c>
      <c r="BQ157" s="180">
        <v>0</v>
      </c>
      <c r="BR157" s="180"/>
      <c r="BS157" s="180">
        <v>0</v>
      </c>
      <c r="BT157" s="180">
        <v>0</v>
      </c>
      <c r="BU157" s="180"/>
      <c r="BV157" s="180">
        <v>0</v>
      </c>
      <c r="BW157" s="180"/>
      <c r="BX157" s="180"/>
      <c r="BY157" s="180"/>
      <c r="BZ157" s="180"/>
      <c r="CA157" s="180"/>
      <c r="CB157" s="180"/>
      <c r="CC157" s="180"/>
      <c r="CD157" s="180"/>
      <c r="CE157" s="180"/>
      <c r="CF157" s="180"/>
      <c r="CG157" s="180"/>
      <c r="CH157" s="180"/>
      <c r="CI157" s="180"/>
      <c r="CJ157" s="180"/>
      <c r="CK157" s="180"/>
      <c r="CL157" s="180"/>
      <c r="CM157" s="180"/>
      <c r="CN157" s="180"/>
      <c r="CO157" s="180"/>
      <c r="CP157" s="180"/>
      <c r="CQ157" s="180"/>
      <c r="CR157" s="180"/>
      <c r="CS157" s="180"/>
      <c r="CT157" s="180"/>
      <c r="CU157" s="180"/>
    </row>
    <row r="158" spans="1:99" x14ac:dyDescent="0.3">
      <c r="A158" s="155">
        <v>535</v>
      </c>
      <c r="B158" s="180" t="s">
        <v>244</v>
      </c>
      <c r="C158" s="180"/>
      <c r="D158" s="180">
        <v>0</v>
      </c>
      <c r="E158" s="180">
        <v>120499959</v>
      </c>
      <c r="F158" s="180"/>
      <c r="G158" s="180">
        <v>0</v>
      </c>
      <c r="H158" s="180">
        <v>0</v>
      </c>
      <c r="I158" s="180">
        <v>0</v>
      </c>
      <c r="J158" s="180">
        <v>0</v>
      </c>
      <c r="K158" s="180">
        <v>0</v>
      </c>
      <c r="L158" s="180">
        <v>0</v>
      </c>
      <c r="M158" s="180">
        <v>2672160</v>
      </c>
      <c r="N158" s="180">
        <v>1</v>
      </c>
      <c r="O158" s="180">
        <v>0</v>
      </c>
      <c r="P158" s="180"/>
      <c r="Q158" s="180">
        <v>0</v>
      </c>
      <c r="R158" s="180">
        <v>0</v>
      </c>
      <c r="S158" s="180">
        <v>0</v>
      </c>
      <c r="T158" s="180">
        <v>0</v>
      </c>
      <c r="U158" s="180"/>
      <c r="V158" s="180">
        <v>0</v>
      </c>
      <c r="W158" s="180"/>
      <c r="X158" s="180">
        <v>0</v>
      </c>
      <c r="Y158" s="180">
        <v>0</v>
      </c>
      <c r="Z158" s="180">
        <v>4434076</v>
      </c>
      <c r="AA158" s="180">
        <v>0</v>
      </c>
      <c r="AB158" s="180"/>
      <c r="AC158" s="180">
        <v>0</v>
      </c>
      <c r="AD158" s="180">
        <v>0</v>
      </c>
      <c r="AE158" s="180">
        <v>0</v>
      </c>
      <c r="AF158" s="180">
        <v>0</v>
      </c>
      <c r="AG158" s="180">
        <v>1</v>
      </c>
      <c r="AH158" s="180"/>
      <c r="AI158" s="180">
        <v>0</v>
      </c>
      <c r="AJ158" s="180">
        <v>0</v>
      </c>
      <c r="AK158" s="180">
        <v>0</v>
      </c>
      <c r="AL158" s="180">
        <v>0</v>
      </c>
      <c r="AM158" s="180">
        <v>0</v>
      </c>
      <c r="AN158" s="180">
        <v>0</v>
      </c>
      <c r="AO158" s="180">
        <v>19968647</v>
      </c>
      <c r="AP158" s="180">
        <v>0</v>
      </c>
      <c r="AQ158" s="180">
        <v>0</v>
      </c>
      <c r="AR158" s="180">
        <v>0</v>
      </c>
      <c r="AS158" s="180">
        <v>2062272</v>
      </c>
      <c r="AT158" s="180">
        <v>0</v>
      </c>
      <c r="AU158" s="180">
        <v>0</v>
      </c>
      <c r="AV158" s="180">
        <v>0</v>
      </c>
      <c r="AW158" s="180">
        <v>0</v>
      </c>
      <c r="AX158" s="180">
        <v>0</v>
      </c>
      <c r="AY158" s="180">
        <v>0</v>
      </c>
      <c r="AZ158" s="180">
        <v>0</v>
      </c>
      <c r="BA158" s="180">
        <v>0</v>
      </c>
      <c r="BB158" s="180">
        <v>0</v>
      </c>
      <c r="BC158" s="180">
        <v>0</v>
      </c>
      <c r="BD158" s="180">
        <v>0</v>
      </c>
      <c r="BE158" s="180">
        <v>0</v>
      </c>
      <c r="BF158" s="180">
        <v>575622</v>
      </c>
      <c r="BG158" s="180"/>
      <c r="BH158" s="180">
        <v>0</v>
      </c>
      <c r="BI158" s="180">
        <v>0</v>
      </c>
      <c r="BJ158" s="180">
        <v>774961</v>
      </c>
      <c r="BK158" s="180">
        <v>0</v>
      </c>
      <c r="BL158" s="180">
        <v>0</v>
      </c>
      <c r="BM158" s="180">
        <v>0</v>
      </c>
      <c r="BN158" s="180">
        <v>0</v>
      </c>
      <c r="BO158" s="180">
        <v>0</v>
      </c>
      <c r="BP158" s="180">
        <v>0</v>
      </c>
      <c r="BQ158" s="180">
        <v>2447125</v>
      </c>
      <c r="BR158" s="180"/>
      <c r="BS158" s="180">
        <v>0</v>
      </c>
      <c r="BT158" s="180">
        <v>0</v>
      </c>
      <c r="BU158" s="180"/>
      <c r="BV158" s="180">
        <v>0</v>
      </c>
      <c r="BW158" s="180"/>
      <c r="BX158" s="180"/>
      <c r="BY158" s="180"/>
      <c r="BZ158" s="180"/>
      <c r="CA158" s="180"/>
      <c r="CB158" s="180"/>
      <c r="CC158" s="180"/>
      <c r="CD158" s="180"/>
      <c r="CE158" s="180"/>
      <c r="CF158" s="180"/>
      <c r="CG158" s="180"/>
      <c r="CH158" s="180"/>
      <c r="CI158" s="180"/>
      <c r="CJ158" s="180"/>
      <c r="CK158" s="180"/>
      <c r="CL158" s="180"/>
      <c r="CM158" s="180"/>
      <c r="CN158" s="180"/>
      <c r="CO158" s="180"/>
      <c r="CP158" s="180"/>
      <c r="CQ158" s="180"/>
      <c r="CR158" s="180"/>
      <c r="CS158" s="180"/>
      <c r="CT158" s="180"/>
      <c r="CU158" s="180"/>
    </row>
    <row r="159" spans="1:99" x14ac:dyDescent="0.3">
      <c r="A159" s="155">
        <v>536</v>
      </c>
      <c r="B159" s="180" t="s">
        <v>190</v>
      </c>
      <c r="C159" s="180"/>
      <c r="D159" s="180">
        <v>830823</v>
      </c>
      <c r="E159" s="180">
        <v>2848770</v>
      </c>
      <c r="F159" s="180"/>
      <c r="G159" s="180">
        <v>774552</v>
      </c>
      <c r="H159" s="180">
        <v>409114</v>
      </c>
      <c r="I159" s="180">
        <v>1040</v>
      </c>
      <c r="J159" s="180">
        <v>33009</v>
      </c>
      <c r="K159" s="180">
        <v>0</v>
      </c>
      <c r="L159" s="180">
        <v>12755</v>
      </c>
      <c r="M159" s="180">
        <v>0</v>
      </c>
      <c r="N159" s="180">
        <v>64781</v>
      </c>
      <c r="O159" s="180">
        <v>32647</v>
      </c>
      <c r="P159" s="180"/>
      <c r="Q159" s="180">
        <v>116463</v>
      </c>
      <c r="R159" s="180">
        <v>24197</v>
      </c>
      <c r="S159" s="180">
        <v>129108</v>
      </c>
      <c r="T159" s="180">
        <v>226934</v>
      </c>
      <c r="U159" s="180"/>
      <c r="V159" s="180">
        <v>579</v>
      </c>
      <c r="W159" s="180"/>
      <c r="X159" s="180">
        <v>360786</v>
      </c>
      <c r="Y159" s="180">
        <v>131369</v>
      </c>
      <c r="Z159" s="180">
        <v>1718816</v>
      </c>
      <c r="AA159" s="180">
        <v>789696</v>
      </c>
      <c r="AB159" s="180"/>
      <c r="AC159" s="180">
        <v>38861</v>
      </c>
      <c r="AD159" s="180">
        <v>0</v>
      </c>
      <c r="AE159" s="180">
        <v>0</v>
      </c>
      <c r="AF159" s="180">
        <v>47048</v>
      </c>
      <c r="AG159" s="180">
        <v>0</v>
      </c>
      <c r="AH159" s="180"/>
      <c r="AI159" s="180">
        <v>8244</v>
      </c>
      <c r="AJ159" s="180">
        <v>181726</v>
      </c>
      <c r="AK159" s="180">
        <v>17290</v>
      </c>
      <c r="AL159" s="180">
        <v>0</v>
      </c>
      <c r="AM159" s="180">
        <v>215854</v>
      </c>
      <c r="AN159" s="180">
        <v>73179</v>
      </c>
      <c r="AO159" s="180">
        <v>1235955</v>
      </c>
      <c r="AP159" s="180">
        <v>16241</v>
      </c>
      <c r="AQ159" s="180">
        <v>19075</v>
      </c>
      <c r="AR159" s="180">
        <v>89250</v>
      </c>
      <c r="AS159" s="180">
        <v>2442469</v>
      </c>
      <c r="AT159" s="180">
        <v>61966</v>
      </c>
      <c r="AU159" s="180">
        <v>462265</v>
      </c>
      <c r="AV159" s="180">
        <v>203019</v>
      </c>
      <c r="AW159" s="180">
        <v>56242</v>
      </c>
      <c r="AX159" s="180">
        <v>19793</v>
      </c>
      <c r="AY159" s="180">
        <v>109700</v>
      </c>
      <c r="AZ159" s="180">
        <v>695366</v>
      </c>
      <c r="BA159" s="180">
        <v>0</v>
      </c>
      <c r="BB159" s="180">
        <v>37554</v>
      </c>
      <c r="BC159" s="180">
        <v>40266</v>
      </c>
      <c r="BD159" s="180">
        <v>327383</v>
      </c>
      <c r="BE159" s="180">
        <v>46013</v>
      </c>
      <c r="BF159" s="180">
        <v>896848</v>
      </c>
      <c r="BG159" s="180"/>
      <c r="BH159" s="180">
        <v>177</v>
      </c>
      <c r="BI159" s="180">
        <v>43953</v>
      </c>
      <c r="BJ159" s="180">
        <v>642219</v>
      </c>
      <c r="BK159" s="180">
        <v>116822</v>
      </c>
      <c r="BL159" s="180">
        <v>193799</v>
      </c>
      <c r="BM159" s="180">
        <v>466941</v>
      </c>
      <c r="BN159" s="180">
        <v>77419</v>
      </c>
      <c r="BO159" s="180">
        <v>70094</v>
      </c>
      <c r="BP159" s="180">
        <v>2605</v>
      </c>
      <c r="BQ159" s="180">
        <v>295916</v>
      </c>
      <c r="BR159" s="180"/>
      <c r="BS159" s="180">
        <v>33280</v>
      </c>
      <c r="BT159" s="180">
        <v>437772</v>
      </c>
      <c r="BU159" s="180"/>
      <c r="BV159" s="180">
        <v>9847</v>
      </c>
      <c r="BW159" s="180"/>
      <c r="BX159" s="180"/>
      <c r="BY159" s="180"/>
      <c r="BZ159" s="180"/>
      <c r="CA159" s="180"/>
      <c r="CB159" s="180"/>
      <c r="CC159" s="180"/>
      <c r="CD159" s="180"/>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537</v>
      </c>
      <c r="B160" s="180" t="s">
        <v>280</v>
      </c>
      <c r="C160" s="180"/>
      <c r="D160" s="180">
        <v>1</v>
      </c>
      <c r="E160" s="180">
        <v>2</v>
      </c>
      <c r="F160" s="180"/>
      <c r="G160" s="180">
        <v>2</v>
      </c>
      <c r="H160" s="180">
        <v>2</v>
      </c>
      <c r="I160" s="180">
        <v>0</v>
      </c>
      <c r="J160" s="180">
        <v>2</v>
      </c>
      <c r="K160" s="180">
        <v>2</v>
      </c>
      <c r="L160" s="180">
        <v>2</v>
      </c>
      <c r="M160" s="180">
        <v>2</v>
      </c>
      <c r="N160" s="180">
        <v>2</v>
      </c>
      <c r="O160" s="180">
        <v>1</v>
      </c>
      <c r="P160" s="180"/>
      <c r="Q160" s="180">
        <v>0</v>
      </c>
      <c r="R160" s="180">
        <v>2</v>
      </c>
      <c r="S160" s="180">
        <v>2</v>
      </c>
      <c r="T160" s="180">
        <v>0</v>
      </c>
      <c r="U160" s="180"/>
      <c r="V160" s="180">
        <v>2</v>
      </c>
      <c r="W160" s="180"/>
      <c r="X160" s="180">
        <v>2</v>
      </c>
      <c r="Y160" s="180">
        <v>0</v>
      </c>
      <c r="Z160" s="180">
        <v>2</v>
      </c>
      <c r="AA160" s="180">
        <v>0</v>
      </c>
      <c r="AB160" s="180"/>
      <c r="AC160" s="180">
        <v>2</v>
      </c>
      <c r="AD160" s="180">
        <v>2</v>
      </c>
      <c r="AE160" s="180">
        <v>1</v>
      </c>
      <c r="AF160" s="180">
        <v>2</v>
      </c>
      <c r="AG160" s="180">
        <v>2</v>
      </c>
      <c r="AH160" s="180"/>
      <c r="AI160" s="180">
        <v>0</v>
      </c>
      <c r="AJ160" s="180">
        <v>0</v>
      </c>
      <c r="AK160" s="180">
        <v>0</v>
      </c>
      <c r="AL160" s="180">
        <v>1</v>
      </c>
      <c r="AM160" s="180">
        <v>2</v>
      </c>
      <c r="AN160" s="180">
        <v>2</v>
      </c>
      <c r="AO160" s="180">
        <v>1</v>
      </c>
      <c r="AP160" s="180">
        <v>2</v>
      </c>
      <c r="AQ160" s="180">
        <v>2</v>
      </c>
      <c r="AR160" s="180">
        <v>2</v>
      </c>
      <c r="AS160" s="180">
        <v>1</v>
      </c>
      <c r="AT160" s="180">
        <v>2</v>
      </c>
      <c r="AU160" s="180">
        <v>0</v>
      </c>
      <c r="AV160" s="180">
        <v>2</v>
      </c>
      <c r="AW160" s="180">
        <v>2</v>
      </c>
      <c r="AX160" s="180">
        <v>0</v>
      </c>
      <c r="AY160" s="180">
        <v>2</v>
      </c>
      <c r="AZ160" s="180">
        <v>1</v>
      </c>
      <c r="BA160" s="180">
        <v>2</v>
      </c>
      <c r="BB160" s="180">
        <v>2</v>
      </c>
      <c r="BC160" s="180">
        <v>2</v>
      </c>
      <c r="BD160" s="180">
        <v>2</v>
      </c>
      <c r="BE160" s="180">
        <v>2</v>
      </c>
      <c r="BF160" s="180">
        <v>2</v>
      </c>
      <c r="BG160" s="180"/>
      <c r="BH160" s="180">
        <v>0</v>
      </c>
      <c r="BI160" s="180">
        <v>1</v>
      </c>
      <c r="BJ160" s="180">
        <v>1</v>
      </c>
      <c r="BK160" s="180">
        <v>2</v>
      </c>
      <c r="BL160" s="180">
        <v>1</v>
      </c>
      <c r="BM160" s="180">
        <v>0</v>
      </c>
      <c r="BN160" s="180">
        <v>1</v>
      </c>
      <c r="BO160" s="180">
        <v>1</v>
      </c>
      <c r="BP160" s="180">
        <v>0</v>
      </c>
      <c r="BQ160" s="180">
        <v>0</v>
      </c>
      <c r="BR160" s="180"/>
      <c r="BS160" s="180">
        <v>1</v>
      </c>
      <c r="BT160" s="180">
        <v>2</v>
      </c>
      <c r="BU160" s="180"/>
      <c r="BV160" s="180">
        <v>1</v>
      </c>
      <c r="BW160" s="180"/>
      <c r="BX160" s="180"/>
      <c r="BY160" s="180"/>
      <c r="BZ160" s="180"/>
      <c r="CA160" s="180"/>
      <c r="CB160" s="180"/>
      <c r="CC160" s="180"/>
      <c r="CD160" s="180"/>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538</v>
      </c>
      <c r="B161" s="180" t="s">
        <v>279</v>
      </c>
      <c r="C161" s="180"/>
      <c r="D161" s="180">
        <v>1</v>
      </c>
      <c r="E161" s="180">
        <v>1</v>
      </c>
      <c r="F161" s="180"/>
      <c r="G161" s="180">
        <v>2</v>
      </c>
      <c r="H161" s="180">
        <v>2</v>
      </c>
      <c r="I161" s="180">
        <v>0</v>
      </c>
      <c r="J161" s="180">
        <v>2</v>
      </c>
      <c r="K161" s="180">
        <v>2</v>
      </c>
      <c r="L161" s="180">
        <v>2</v>
      </c>
      <c r="M161" s="180">
        <v>1</v>
      </c>
      <c r="N161" s="180">
        <v>2</v>
      </c>
      <c r="O161" s="180">
        <v>1</v>
      </c>
      <c r="P161" s="180"/>
      <c r="Q161" s="180">
        <v>0</v>
      </c>
      <c r="R161" s="180">
        <v>2</v>
      </c>
      <c r="S161" s="180">
        <v>1</v>
      </c>
      <c r="T161" s="180">
        <v>0</v>
      </c>
      <c r="U161" s="180"/>
      <c r="V161" s="180">
        <v>2</v>
      </c>
      <c r="W161" s="180"/>
      <c r="X161" s="180">
        <v>2</v>
      </c>
      <c r="Y161" s="180">
        <v>0</v>
      </c>
      <c r="Z161" s="180">
        <v>2</v>
      </c>
      <c r="AA161" s="180">
        <v>0</v>
      </c>
      <c r="AB161" s="180"/>
      <c r="AC161" s="180">
        <v>2</v>
      </c>
      <c r="AD161" s="180">
        <v>2</v>
      </c>
      <c r="AE161" s="180">
        <v>1</v>
      </c>
      <c r="AF161" s="180">
        <v>1</v>
      </c>
      <c r="AG161" s="180">
        <v>2</v>
      </c>
      <c r="AH161" s="180"/>
      <c r="AI161" s="180">
        <v>0</v>
      </c>
      <c r="AJ161" s="180">
        <v>0</v>
      </c>
      <c r="AK161" s="180">
        <v>0</v>
      </c>
      <c r="AL161" s="180">
        <v>2</v>
      </c>
      <c r="AM161" s="180">
        <v>1</v>
      </c>
      <c r="AN161" s="180">
        <v>2</v>
      </c>
      <c r="AO161" s="180">
        <v>1</v>
      </c>
      <c r="AP161" s="180">
        <v>2</v>
      </c>
      <c r="AQ161" s="180">
        <v>2</v>
      </c>
      <c r="AR161" s="180">
        <v>2</v>
      </c>
      <c r="AS161" s="180">
        <v>1</v>
      </c>
      <c r="AT161" s="180">
        <v>2</v>
      </c>
      <c r="AU161" s="180">
        <v>0</v>
      </c>
      <c r="AV161" s="180">
        <v>2</v>
      </c>
      <c r="AW161" s="180">
        <v>2</v>
      </c>
      <c r="AX161" s="180">
        <v>0</v>
      </c>
      <c r="AY161" s="180">
        <v>2</v>
      </c>
      <c r="AZ161" s="180">
        <v>1</v>
      </c>
      <c r="BA161" s="180">
        <v>2</v>
      </c>
      <c r="BB161" s="180">
        <v>1</v>
      </c>
      <c r="BC161" s="180">
        <v>2</v>
      </c>
      <c r="BD161" s="180">
        <v>2</v>
      </c>
      <c r="BE161" s="180">
        <v>2</v>
      </c>
      <c r="BF161" s="180">
        <v>1</v>
      </c>
      <c r="BG161" s="180"/>
      <c r="BH161" s="180">
        <v>0</v>
      </c>
      <c r="BI161" s="180">
        <v>1</v>
      </c>
      <c r="BJ161" s="180">
        <v>2</v>
      </c>
      <c r="BK161" s="180">
        <v>2</v>
      </c>
      <c r="BL161" s="180">
        <v>1</v>
      </c>
      <c r="BM161" s="180">
        <v>0</v>
      </c>
      <c r="BN161" s="180">
        <v>1</v>
      </c>
      <c r="BO161" s="180">
        <v>1</v>
      </c>
      <c r="BP161" s="180">
        <v>0</v>
      </c>
      <c r="BQ161" s="180">
        <v>0</v>
      </c>
      <c r="BR161" s="180"/>
      <c r="BS161" s="180">
        <v>1</v>
      </c>
      <c r="BT161" s="180">
        <v>2</v>
      </c>
      <c r="BU161" s="180"/>
      <c r="BV161" s="180">
        <v>1</v>
      </c>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540</v>
      </c>
      <c r="B162" s="180" t="s">
        <v>253</v>
      </c>
      <c r="C162" s="180"/>
      <c r="D162" s="180">
        <v>0</v>
      </c>
      <c r="E162" s="180">
        <v>24092116</v>
      </c>
      <c r="F162" s="180"/>
      <c r="G162" s="180">
        <v>120000</v>
      </c>
      <c r="H162" s="180">
        <v>0</v>
      </c>
      <c r="I162" s="180">
        <v>0</v>
      </c>
      <c r="J162" s="180">
        <v>0</v>
      </c>
      <c r="K162" s="180">
        <v>0</v>
      </c>
      <c r="L162" s="180">
        <v>0</v>
      </c>
      <c r="M162" s="180">
        <v>0</v>
      </c>
      <c r="N162" s="180">
        <v>0</v>
      </c>
      <c r="O162" s="180">
        <v>0</v>
      </c>
      <c r="P162" s="180"/>
      <c r="Q162" s="180">
        <v>0</v>
      </c>
      <c r="R162" s="180">
        <v>0</v>
      </c>
      <c r="S162" s="180">
        <v>244602</v>
      </c>
      <c r="T162" s="180">
        <v>0</v>
      </c>
      <c r="U162" s="180"/>
      <c r="V162" s="180">
        <v>0</v>
      </c>
      <c r="W162" s="180"/>
      <c r="X162" s="180">
        <v>750000</v>
      </c>
      <c r="Y162" s="180">
        <v>119000</v>
      </c>
      <c r="Z162" s="180">
        <v>4520486</v>
      </c>
      <c r="AA162" s="180">
        <v>0</v>
      </c>
      <c r="AB162" s="180"/>
      <c r="AC162" s="180">
        <v>0</v>
      </c>
      <c r="AD162" s="180">
        <v>0</v>
      </c>
      <c r="AE162" s="180">
        <v>0</v>
      </c>
      <c r="AF162" s="180">
        <v>87500</v>
      </c>
      <c r="AG162" s="180">
        <v>0</v>
      </c>
      <c r="AH162" s="180"/>
      <c r="AI162" s="180">
        <v>0</v>
      </c>
      <c r="AJ162" s="180">
        <v>242953</v>
      </c>
      <c r="AK162" s="180">
        <v>46138</v>
      </c>
      <c r="AL162" s="180">
        <v>15000</v>
      </c>
      <c r="AM162" s="180">
        <v>0</v>
      </c>
      <c r="AN162" s="180">
        <v>73000</v>
      </c>
      <c r="AO162" s="180">
        <v>3956669</v>
      </c>
      <c r="AP162" s="180">
        <v>133486</v>
      </c>
      <c r="AQ162" s="180">
        <v>23</v>
      </c>
      <c r="AR162" s="180">
        <v>20918</v>
      </c>
      <c r="AS162" s="180">
        <v>756641</v>
      </c>
      <c r="AT162" s="180">
        <v>75000</v>
      </c>
      <c r="AU162" s="180">
        <v>0</v>
      </c>
      <c r="AV162" s="180">
        <v>0</v>
      </c>
      <c r="AW162" s="180">
        <v>0</v>
      </c>
      <c r="AX162" s="180">
        <v>0</v>
      </c>
      <c r="AY162" s="180">
        <v>0</v>
      </c>
      <c r="AZ162" s="180">
        <v>55000</v>
      </c>
      <c r="BA162" s="180">
        <v>0</v>
      </c>
      <c r="BB162" s="180">
        <v>0</v>
      </c>
      <c r="BC162" s="180">
        <v>0</v>
      </c>
      <c r="BD162" s="180">
        <v>1293635</v>
      </c>
      <c r="BE162" s="180">
        <v>0</v>
      </c>
      <c r="BF162" s="180">
        <v>0</v>
      </c>
      <c r="BG162" s="180"/>
      <c r="BH162" s="180">
        <v>0</v>
      </c>
      <c r="BI162" s="180">
        <v>10000</v>
      </c>
      <c r="BJ162" s="180">
        <v>613305</v>
      </c>
      <c r="BK162" s="180">
        <v>0</v>
      </c>
      <c r="BL162" s="180">
        <v>2834047</v>
      </c>
      <c r="BM162" s="180">
        <v>1270519</v>
      </c>
      <c r="BN162" s="180">
        <v>0</v>
      </c>
      <c r="BO162" s="180">
        <v>0</v>
      </c>
      <c r="BP162" s="180">
        <v>0</v>
      </c>
      <c r="BQ162" s="180">
        <v>287349</v>
      </c>
      <c r="BR162" s="180"/>
      <c r="BS162" s="180">
        <v>377020</v>
      </c>
      <c r="BT162" s="180">
        <v>0</v>
      </c>
      <c r="BU162" s="180"/>
      <c r="BV162" s="180">
        <v>0</v>
      </c>
      <c r="BW162" s="180"/>
      <c r="BX162" s="180"/>
      <c r="BY162" s="180"/>
      <c r="BZ162" s="180"/>
      <c r="CA162" s="180"/>
      <c r="CB162" s="180"/>
      <c r="CC162" s="180"/>
      <c r="CD162" s="180"/>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541</v>
      </c>
      <c r="B163" s="180" t="s">
        <v>311</v>
      </c>
      <c r="C163" s="180"/>
      <c r="D163" s="180">
        <v>561241</v>
      </c>
      <c r="E163" s="180">
        <v>106022147</v>
      </c>
      <c r="F163" s="180"/>
      <c r="G163" s="180">
        <v>605447</v>
      </c>
      <c r="H163" s="180">
        <v>-95931</v>
      </c>
      <c r="I163" s="180">
        <v>0</v>
      </c>
      <c r="J163" s="180">
        <v>0</v>
      </c>
      <c r="K163" s="180">
        <v>0</v>
      </c>
      <c r="L163" s="180">
        <v>139240</v>
      </c>
      <c r="M163" s="180">
        <v>1537520</v>
      </c>
      <c r="N163" s="180">
        <v>0</v>
      </c>
      <c r="O163" s="180">
        <v>93946</v>
      </c>
      <c r="P163" s="180"/>
      <c r="Q163" s="180">
        <v>0</v>
      </c>
      <c r="R163" s="180">
        <v>0</v>
      </c>
      <c r="S163" s="180">
        <v>36973</v>
      </c>
      <c r="T163" s="180">
        <v>0</v>
      </c>
      <c r="U163" s="180"/>
      <c r="V163" s="180">
        <v>116503</v>
      </c>
      <c r="W163" s="180"/>
      <c r="X163" s="180">
        <v>1039443</v>
      </c>
      <c r="Y163" s="180">
        <v>0</v>
      </c>
      <c r="Z163" s="180">
        <v>-2973214</v>
      </c>
      <c r="AA163" s="180">
        <v>0</v>
      </c>
      <c r="AB163" s="180"/>
      <c r="AC163" s="180">
        <v>-26798</v>
      </c>
      <c r="AD163" s="180">
        <v>-1153479</v>
      </c>
      <c r="AE163" s="180">
        <v>63376</v>
      </c>
      <c r="AF163" s="180">
        <v>-39705</v>
      </c>
      <c r="AG163" s="180">
        <v>6614</v>
      </c>
      <c r="AH163" s="180"/>
      <c r="AI163" s="180">
        <v>0</v>
      </c>
      <c r="AJ163" s="180">
        <v>0</v>
      </c>
      <c r="AK163" s="180">
        <v>0</v>
      </c>
      <c r="AL163" s="180">
        <v>-57869</v>
      </c>
      <c r="AM163" s="180">
        <v>-35178</v>
      </c>
      <c r="AN163" s="180">
        <v>-86626</v>
      </c>
      <c r="AO163" s="180">
        <v>2553411</v>
      </c>
      <c r="AP163" s="180">
        <v>-166768</v>
      </c>
      <c r="AQ163" s="180">
        <v>0</v>
      </c>
      <c r="AR163" s="180">
        <v>6020</v>
      </c>
      <c r="AS163" s="180">
        <v>4216980</v>
      </c>
      <c r="AT163" s="180">
        <v>5176</v>
      </c>
      <c r="AU163" s="180">
        <v>374438</v>
      </c>
      <c r="AV163" s="180">
        <v>67305</v>
      </c>
      <c r="AW163" s="180">
        <v>1560018</v>
      </c>
      <c r="AX163" s="180">
        <v>0</v>
      </c>
      <c r="AY163" s="180">
        <v>2</v>
      </c>
      <c r="AZ163" s="180">
        <v>8563</v>
      </c>
      <c r="BA163" s="180">
        <v>111749</v>
      </c>
      <c r="BB163" s="180">
        <v>52426</v>
      </c>
      <c r="BC163" s="180">
        <v>0</v>
      </c>
      <c r="BD163" s="180">
        <v>643409</v>
      </c>
      <c r="BE163" s="180">
        <v>-310855</v>
      </c>
      <c r="BF163" s="180">
        <v>718647</v>
      </c>
      <c r="BG163" s="180"/>
      <c r="BH163" s="180">
        <v>0</v>
      </c>
      <c r="BI163" s="180">
        <v>1371</v>
      </c>
      <c r="BJ163" s="180">
        <v>2360347</v>
      </c>
      <c r="BK163" s="180">
        <v>105827</v>
      </c>
      <c r="BL163" s="180">
        <v>1526086</v>
      </c>
      <c r="BM163" s="180">
        <v>0</v>
      </c>
      <c r="BN163" s="180">
        <v>1001797</v>
      </c>
      <c r="BO163" s="180">
        <v>-28081</v>
      </c>
      <c r="BP163" s="180">
        <v>0</v>
      </c>
      <c r="BQ163" s="180">
        <v>0</v>
      </c>
      <c r="BR163" s="180"/>
      <c r="BS163" s="180">
        <v>-148173</v>
      </c>
      <c r="BT163" s="180">
        <v>93628</v>
      </c>
      <c r="BU163" s="180"/>
      <c r="BV163" s="180">
        <v>-112377</v>
      </c>
      <c r="BW163" s="180"/>
      <c r="BX163" s="180"/>
      <c r="BY163" s="180"/>
      <c r="BZ163" s="180"/>
      <c r="CA163" s="180"/>
      <c r="CB163" s="180"/>
      <c r="CC163" s="180"/>
      <c r="CD163" s="180"/>
      <c r="CE163" s="180"/>
      <c r="CF163" s="180"/>
      <c r="CG163" s="180"/>
      <c r="CH163" s="180"/>
      <c r="CI163" s="180"/>
      <c r="CJ163" s="180"/>
      <c r="CK163" s="180"/>
      <c r="CL163" s="180"/>
      <c r="CM163" s="180"/>
      <c r="CN163" s="180"/>
      <c r="CO163" s="180"/>
      <c r="CP163" s="180"/>
      <c r="CQ163" s="180"/>
      <c r="CR163" s="180"/>
      <c r="CS163" s="180"/>
      <c r="CT163" s="180"/>
      <c r="CU163" s="180"/>
    </row>
    <row r="164" spans="1:99" x14ac:dyDescent="0.3">
      <c r="A164" s="155">
        <v>542</v>
      </c>
      <c r="B164" s="180" t="s">
        <v>1062</v>
      </c>
      <c r="C164" s="180"/>
      <c r="D164" s="180">
        <v>0</v>
      </c>
      <c r="E164" s="180">
        <v>102568072</v>
      </c>
      <c r="F164" s="180"/>
      <c r="G164" s="180">
        <v>0</v>
      </c>
      <c r="H164" s="180">
        <v>0</v>
      </c>
      <c r="I164" s="180">
        <v>0</v>
      </c>
      <c r="J164" s="180">
        <v>0</v>
      </c>
      <c r="K164" s="180">
        <v>0</v>
      </c>
      <c r="L164" s="180">
        <v>0</v>
      </c>
      <c r="M164" s="180">
        <v>0</v>
      </c>
      <c r="N164" s="180">
        <v>0</v>
      </c>
      <c r="O164" s="180">
        <v>0</v>
      </c>
      <c r="P164" s="180"/>
      <c r="Q164" s="180">
        <v>0</v>
      </c>
      <c r="R164" s="180">
        <v>0</v>
      </c>
      <c r="S164" s="180">
        <v>129758</v>
      </c>
      <c r="T164" s="180">
        <v>0</v>
      </c>
      <c r="U164" s="180"/>
      <c r="V164" s="180">
        <v>0</v>
      </c>
      <c r="W164" s="180"/>
      <c r="X164" s="180">
        <v>0</v>
      </c>
      <c r="Y164" s="180">
        <v>0</v>
      </c>
      <c r="Z164" s="180">
        <v>1015527</v>
      </c>
      <c r="AA164" s="180">
        <v>0</v>
      </c>
      <c r="AB164" s="180"/>
      <c r="AC164" s="180">
        <v>0</v>
      </c>
      <c r="AD164" s="180">
        <v>0</v>
      </c>
      <c r="AE164" s="180">
        <v>0</v>
      </c>
      <c r="AF164" s="180">
        <v>20000</v>
      </c>
      <c r="AG164" s="180">
        <v>0</v>
      </c>
      <c r="AH164" s="180"/>
      <c r="AI164" s="180">
        <v>0</v>
      </c>
      <c r="AJ164" s="180">
        <v>0</v>
      </c>
      <c r="AK164" s="180">
        <v>0</v>
      </c>
      <c r="AL164" s="180">
        <v>108950</v>
      </c>
      <c r="AM164" s="180">
        <v>0</v>
      </c>
      <c r="AN164" s="180">
        <v>0</v>
      </c>
      <c r="AO164" s="180">
        <v>750000</v>
      </c>
      <c r="AP164" s="180">
        <v>0</v>
      </c>
      <c r="AQ164" s="180">
        <v>0</v>
      </c>
      <c r="AR164" s="180">
        <v>9350</v>
      </c>
      <c r="AS164" s="180">
        <v>0</v>
      </c>
      <c r="AT164" s="180">
        <v>0</v>
      </c>
      <c r="AU164" s="180">
        <v>0</v>
      </c>
      <c r="AV164" s="180">
        <v>0</v>
      </c>
      <c r="AW164" s="180">
        <v>0</v>
      </c>
      <c r="AX164" s="180">
        <v>0</v>
      </c>
      <c r="AY164" s="180">
        <v>0</v>
      </c>
      <c r="AZ164" s="180">
        <v>0</v>
      </c>
      <c r="BA164" s="180">
        <v>0</v>
      </c>
      <c r="BB164" s="180">
        <v>0</v>
      </c>
      <c r="BC164" s="180">
        <v>0</v>
      </c>
      <c r="BD164" s="180">
        <v>0</v>
      </c>
      <c r="BE164" s="180">
        <v>0</v>
      </c>
      <c r="BF164" s="180">
        <v>275174</v>
      </c>
      <c r="BG164" s="180"/>
      <c r="BH164" s="180">
        <v>0</v>
      </c>
      <c r="BI164" s="180">
        <v>10000</v>
      </c>
      <c r="BJ164" s="180">
        <v>0</v>
      </c>
      <c r="BK164" s="180">
        <v>0</v>
      </c>
      <c r="BL164" s="180">
        <v>325567</v>
      </c>
      <c r="BM164" s="180">
        <v>0</v>
      </c>
      <c r="BN164" s="180">
        <v>7370</v>
      </c>
      <c r="BO164" s="180">
        <v>0</v>
      </c>
      <c r="BP164" s="180">
        <v>0</v>
      </c>
      <c r="BQ164" s="180">
        <v>0</v>
      </c>
      <c r="BR164" s="180"/>
      <c r="BS164" s="180">
        <v>0</v>
      </c>
      <c r="BT164" s="180">
        <v>0</v>
      </c>
      <c r="BU164" s="180"/>
      <c r="BV164" s="180">
        <v>0</v>
      </c>
      <c r="BW164" s="180"/>
      <c r="BX164" s="180"/>
      <c r="BY164" s="180"/>
      <c r="BZ164" s="180"/>
      <c r="CA164" s="180"/>
      <c r="CB164" s="180"/>
      <c r="CC164" s="180"/>
      <c r="CD164" s="180"/>
      <c r="CE164" s="180"/>
      <c r="CF164" s="180"/>
      <c r="CG164" s="180"/>
      <c r="CH164" s="180"/>
      <c r="CI164" s="180"/>
      <c r="CJ164" s="180"/>
      <c r="CK164" s="180"/>
      <c r="CL164" s="180"/>
      <c r="CM164" s="180"/>
      <c r="CN164" s="180"/>
      <c r="CO164" s="180"/>
      <c r="CP164" s="180"/>
      <c r="CQ164" s="180"/>
      <c r="CR164" s="180"/>
      <c r="CS164" s="180"/>
      <c r="CT164" s="180"/>
      <c r="CU164" s="180"/>
    </row>
    <row r="165" spans="1:99" x14ac:dyDescent="0.3">
      <c r="A165" s="155">
        <v>544</v>
      </c>
      <c r="B165" s="180" t="s">
        <v>52</v>
      </c>
      <c r="C165" s="180"/>
      <c r="D165" s="180">
        <v>0</v>
      </c>
      <c r="E165" s="180">
        <v>0</v>
      </c>
      <c r="F165" s="180"/>
      <c r="G165" s="180">
        <v>0</v>
      </c>
      <c r="H165" s="180">
        <v>0</v>
      </c>
      <c r="I165" s="180">
        <v>0</v>
      </c>
      <c r="J165" s="180">
        <v>0</v>
      </c>
      <c r="K165" s="180">
        <v>0</v>
      </c>
      <c r="L165" s="180">
        <v>0</v>
      </c>
      <c r="M165" s="180">
        <v>0</v>
      </c>
      <c r="N165" s="180">
        <v>0</v>
      </c>
      <c r="O165" s="180">
        <v>0</v>
      </c>
      <c r="P165" s="180"/>
      <c r="Q165" s="180">
        <v>0</v>
      </c>
      <c r="R165" s="180">
        <v>0</v>
      </c>
      <c r="S165" s="180">
        <v>0</v>
      </c>
      <c r="T165" s="180">
        <v>0</v>
      </c>
      <c r="U165" s="180"/>
      <c r="V165" s="180">
        <v>0</v>
      </c>
      <c r="W165" s="180"/>
      <c r="X165" s="180">
        <v>0.1</v>
      </c>
      <c r="Y165" s="180">
        <v>0</v>
      </c>
      <c r="Z165" s="180">
        <v>0</v>
      </c>
      <c r="AA165" s="180">
        <v>0</v>
      </c>
      <c r="AB165" s="180"/>
      <c r="AC165" s="180">
        <v>0</v>
      </c>
      <c r="AD165" s="180">
        <v>0</v>
      </c>
      <c r="AE165" s="180">
        <v>0</v>
      </c>
      <c r="AF165" s="180">
        <v>0</v>
      </c>
      <c r="AG165" s="180">
        <v>0</v>
      </c>
      <c r="AH165" s="180"/>
      <c r="AI165" s="180">
        <v>0</v>
      </c>
      <c r="AJ165" s="180">
        <v>0</v>
      </c>
      <c r="AK165" s="180">
        <v>0</v>
      </c>
      <c r="AL165" s="180">
        <v>0</v>
      </c>
      <c r="AM165" s="180">
        <v>0</v>
      </c>
      <c r="AN165" s="180">
        <v>0</v>
      </c>
      <c r="AO165" s="180">
        <v>0</v>
      </c>
      <c r="AP165" s="180">
        <v>0</v>
      </c>
      <c r="AQ165" s="180">
        <v>0</v>
      </c>
      <c r="AR165" s="180">
        <v>0</v>
      </c>
      <c r="AS165" s="180">
        <v>0</v>
      </c>
      <c r="AT165" s="180">
        <v>0</v>
      </c>
      <c r="AU165" s="180">
        <v>0</v>
      </c>
      <c r="AV165" s="180">
        <v>0</v>
      </c>
      <c r="AW165" s="180">
        <v>0</v>
      </c>
      <c r="AX165" s="180">
        <v>0</v>
      </c>
      <c r="AY165" s="180">
        <v>0</v>
      </c>
      <c r="AZ165" s="180">
        <v>0.03</v>
      </c>
      <c r="BA165" s="180">
        <v>0</v>
      </c>
      <c r="BB165" s="180">
        <v>0</v>
      </c>
      <c r="BC165" s="180">
        <v>0</v>
      </c>
      <c r="BD165" s="180">
        <v>0</v>
      </c>
      <c r="BE165" s="180">
        <v>0</v>
      </c>
      <c r="BF165" s="180">
        <v>0</v>
      </c>
      <c r="BG165" s="180"/>
      <c r="BH165" s="180">
        <v>0</v>
      </c>
      <c r="BI165" s="180">
        <v>0</v>
      </c>
      <c r="BJ165" s="180">
        <v>0</v>
      </c>
      <c r="BK165" s="180">
        <v>0</v>
      </c>
      <c r="BL165" s="180">
        <v>0</v>
      </c>
      <c r="BM165" s="180">
        <v>0</v>
      </c>
      <c r="BN165" s="180">
        <v>0</v>
      </c>
      <c r="BO165" s="180">
        <v>0</v>
      </c>
      <c r="BP165" s="180">
        <v>0</v>
      </c>
      <c r="BQ165" s="180">
        <v>0</v>
      </c>
      <c r="BR165" s="180"/>
      <c r="BS165" s="180">
        <v>0</v>
      </c>
      <c r="BT165" s="180">
        <v>0</v>
      </c>
      <c r="BU165" s="180"/>
      <c r="BV165" s="180">
        <v>0</v>
      </c>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row>
    <row r="166" spans="1:99" s="643" customFormat="1" x14ac:dyDescent="0.3">
      <c r="A166" s="642">
        <v>545</v>
      </c>
      <c r="B166" s="643" t="s">
        <v>53</v>
      </c>
      <c r="D166" s="643">
        <v>0</v>
      </c>
      <c r="E166" s="643">
        <v>1.78</v>
      </c>
      <c r="G166" s="643">
        <v>0</v>
      </c>
      <c r="H166" s="643">
        <v>0</v>
      </c>
      <c r="I166" s="643">
        <v>0</v>
      </c>
      <c r="J166" s="643">
        <v>0</v>
      </c>
      <c r="K166" s="643">
        <v>0</v>
      </c>
      <c r="L166" s="643">
        <v>0</v>
      </c>
      <c r="M166" s="643">
        <v>0</v>
      </c>
      <c r="N166" s="643">
        <v>0</v>
      </c>
      <c r="O166" s="643">
        <v>0</v>
      </c>
      <c r="Q166" s="643">
        <v>0</v>
      </c>
      <c r="R166" s="643">
        <v>0</v>
      </c>
      <c r="S166" s="643">
        <v>0</v>
      </c>
      <c r="T166" s="643">
        <v>0.01</v>
      </c>
      <c r="V166" s="643">
        <v>0</v>
      </c>
      <c r="X166" s="643">
        <v>0</v>
      </c>
      <c r="Y166" s="643">
        <v>0</v>
      </c>
      <c r="Z166" s="643">
        <v>0</v>
      </c>
      <c r="AA166" s="643">
        <v>0</v>
      </c>
      <c r="AC166" s="643">
        <v>0</v>
      </c>
      <c r="AD166" s="643">
        <v>0</v>
      </c>
      <c r="AE166" s="643">
        <v>0</v>
      </c>
      <c r="AF166" s="643">
        <v>0</v>
      </c>
      <c r="AG166" s="643">
        <v>0</v>
      </c>
      <c r="AI166" s="643">
        <v>0</v>
      </c>
      <c r="AJ166" s="643">
        <v>0</v>
      </c>
      <c r="AK166" s="643">
        <v>0</v>
      </c>
      <c r="AL166" s="643">
        <v>0</v>
      </c>
      <c r="AM166" s="643">
        <v>0</v>
      </c>
      <c r="AN166" s="643">
        <v>0</v>
      </c>
      <c r="AO166" s="643">
        <v>0</v>
      </c>
      <c r="AP166" s="643">
        <v>0</v>
      </c>
      <c r="AQ166" s="643">
        <v>0</v>
      </c>
      <c r="AR166" s="643">
        <v>0</v>
      </c>
      <c r="AS166" s="643">
        <v>2</v>
      </c>
      <c r="AT166" s="643">
        <v>0</v>
      </c>
      <c r="AU166" s="643">
        <v>0</v>
      </c>
      <c r="AV166" s="643">
        <v>0</v>
      </c>
      <c r="AW166" s="643">
        <v>0</v>
      </c>
      <c r="AX166" s="643">
        <v>0</v>
      </c>
      <c r="AY166" s="643">
        <v>0</v>
      </c>
      <c r="AZ166" s="643">
        <v>0.01</v>
      </c>
      <c r="BA166" s="643">
        <v>0</v>
      </c>
      <c r="BB166" s="643">
        <v>0</v>
      </c>
      <c r="BC166" s="643">
        <v>0</v>
      </c>
      <c r="BD166" s="643">
        <v>0</v>
      </c>
      <c r="BE166" s="643">
        <v>0</v>
      </c>
      <c r="BF166" s="643">
        <v>0</v>
      </c>
      <c r="BH166" s="643">
        <v>0</v>
      </c>
      <c r="BI166" s="643">
        <v>0</v>
      </c>
      <c r="BJ166" s="643">
        <v>0</v>
      </c>
      <c r="BK166" s="643">
        <v>0</v>
      </c>
      <c r="BL166" s="643">
        <v>0</v>
      </c>
      <c r="BM166" s="643">
        <v>0</v>
      </c>
      <c r="BN166" s="643">
        <v>0</v>
      </c>
      <c r="BO166" s="643">
        <v>0</v>
      </c>
      <c r="BP166" s="643">
        <v>0</v>
      </c>
      <c r="BQ166" s="643">
        <v>0</v>
      </c>
      <c r="BS166" s="643">
        <v>0</v>
      </c>
      <c r="BT166" s="643">
        <v>0</v>
      </c>
      <c r="BV166" s="643">
        <v>0</v>
      </c>
    </row>
    <row r="167" spans="1:99" x14ac:dyDescent="0.3">
      <c r="A167" s="155">
        <v>546</v>
      </c>
      <c r="B167" s="180" t="s">
        <v>1063</v>
      </c>
      <c r="C167" s="180"/>
      <c r="D167" s="180">
        <v>0</v>
      </c>
      <c r="E167" s="180">
        <v>0</v>
      </c>
      <c r="F167" s="180"/>
      <c r="G167" s="180">
        <v>0</v>
      </c>
      <c r="H167" s="180">
        <v>0</v>
      </c>
      <c r="I167" s="180">
        <v>0</v>
      </c>
      <c r="J167" s="180">
        <v>0</v>
      </c>
      <c r="K167" s="180">
        <v>0</v>
      </c>
      <c r="L167" s="180">
        <v>0</v>
      </c>
      <c r="M167" s="180">
        <v>0</v>
      </c>
      <c r="N167" s="180">
        <v>0</v>
      </c>
      <c r="O167" s="180">
        <v>0</v>
      </c>
      <c r="P167" s="180"/>
      <c r="Q167" s="180">
        <v>0</v>
      </c>
      <c r="R167" s="180">
        <v>0</v>
      </c>
      <c r="S167" s="180">
        <v>0</v>
      </c>
      <c r="T167" s="180">
        <v>0</v>
      </c>
      <c r="U167" s="180"/>
      <c r="V167" s="180">
        <v>0</v>
      </c>
      <c r="W167" s="180"/>
      <c r="X167" s="180">
        <v>0</v>
      </c>
      <c r="Y167" s="180">
        <v>0</v>
      </c>
      <c r="Z167" s="180">
        <v>0</v>
      </c>
      <c r="AA167" s="180">
        <v>0</v>
      </c>
      <c r="AB167" s="180"/>
      <c r="AC167" s="180">
        <v>0</v>
      </c>
      <c r="AD167" s="180">
        <v>0</v>
      </c>
      <c r="AE167" s="180">
        <v>0</v>
      </c>
      <c r="AF167" s="180">
        <v>0</v>
      </c>
      <c r="AG167" s="180">
        <v>0</v>
      </c>
      <c r="AH167" s="180"/>
      <c r="AI167" s="180">
        <v>0</v>
      </c>
      <c r="AJ167" s="180">
        <v>0</v>
      </c>
      <c r="AK167" s="180">
        <v>0</v>
      </c>
      <c r="AL167" s="180">
        <v>0</v>
      </c>
      <c r="AM167" s="180">
        <v>0</v>
      </c>
      <c r="AN167" s="180">
        <v>0</v>
      </c>
      <c r="AO167" s="180">
        <v>0</v>
      </c>
      <c r="AP167" s="180">
        <v>0</v>
      </c>
      <c r="AQ167" s="180">
        <v>0</v>
      </c>
      <c r="AR167" s="180">
        <v>0</v>
      </c>
      <c r="AS167" s="180">
        <v>0</v>
      </c>
      <c r="AT167" s="180">
        <v>0</v>
      </c>
      <c r="AU167" s="180">
        <v>0</v>
      </c>
      <c r="AV167" s="180">
        <v>0</v>
      </c>
      <c r="AW167" s="180">
        <v>0</v>
      </c>
      <c r="AX167" s="180">
        <v>0</v>
      </c>
      <c r="AY167" s="180">
        <v>0</v>
      </c>
      <c r="AZ167" s="180">
        <v>0</v>
      </c>
      <c r="BA167" s="180">
        <v>0</v>
      </c>
      <c r="BB167" s="180">
        <v>0</v>
      </c>
      <c r="BC167" s="180">
        <v>0</v>
      </c>
      <c r="BD167" s="180">
        <v>0</v>
      </c>
      <c r="BE167" s="180">
        <v>0</v>
      </c>
      <c r="BF167" s="180">
        <v>0</v>
      </c>
      <c r="BG167" s="180"/>
      <c r="BH167" s="180">
        <v>0</v>
      </c>
      <c r="BI167" s="180">
        <v>0</v>
      </c>
      <c r="BJ167" s="180">
        <v>0</v>
      </c>
      <c r="BK167" s="180">
        <v>0</v>
      </c>
      <c r="BL167" s="180">
        <v>0</v>
      </c>
      <c r="BM167" s="180">
        <v>0</v>
      </c>
      <c r="BN167" s="180">
        <v>0</v>
      </c>
      <c r="BO167" s="180">
        <v>0</v>
      </c>
      <c r="BP167" s="180">
        <v>0</v>
      </c>
      <c r="BQ167" s="180">
        <v>0</v>
      </c>
      <c r="BR167" s="180"/>
      <c r="BS167" s="180">
        <v>0</v>
      </c>
      <c r="BT167" s="180">
        <v>0</v>
      </c>
      <c r="BU167" s="180"/>
      <c r="BV167" s="180">
        <v>0</v>
      </c>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547</v>
      </c>
      <c r="B168" s="180" t="s">
        <v>1064</v>
      </c>
      <c r="C168" s="180"/>
      <c r="D168" s="180">
        <v>3</v>
      </c>
      <c r="E168" s="180">
        <v>3</v>
      </c>
      <c r="F168" s="180"/>
      <c r="G168" s="180">
        <v>3</v>
      </c>
      <c r="H168" s="180">
        <v>2</v>
      </c>
      <c r="I168" s="180">
        <v>2</v>
      </c>
      <c r="J168" s="180">
        <v>2</v>
      </c>
      <c r="K168" s="180">
        <v>2</v>
      </c>
      <c r="L168" s="180">
        <v>3</v>
      </c>
      <c r="M168" s="180">
        <v>3</v>
      </c>
      <c r="N168" s="180">
        <v>2</v>
      </c>
      <c r="O168" s="180">
        <v>2</v>
      </c>
      <c r="P168" s="180"/>
      <c r="Q168" s="180">
        <v>2</v>
      </c>
      <c r="R168" s="180">
        <v>2</v>
      </c>
      <c r="S168" s="180">
        <v>2</v>
      </c>
      <c r="T168" s="180">
        <v>1</v>
      </c>
      <c r="U168" s="180"/>
      <c r="V168" s="180">
        <v>2</v>
      </c>
      <c r="W168" s="180"/>
      <c r="X168" s="180">
        <v>3</v>
      </c>
      <c r="Y168" s="180">
        <v>2</v>
      </c>
      <c r="Z168" s="180">
        <v>3</v>
      </c>
      <c r="AA168" s="180">
        <v>3</v>
      </c>
      <c r="AB168" s="180"/>
      <c r="AC168" s="180">
        <v>0</v>
      </c>
      <c r="AD168" s="180">
        <v>3</v>
      </c>
      <c r="AE168" s="180">
        <v>2</v>
      </c>
      <c r="AF168" s="180">
        <v>2</v>
      </c>
      <c r="AG168" s="180">
        <v>3</v>
      </c>
      <c r="AH168" s="180"/>
      <c r="AI168" s="180">
        <v>0</v>
      </c>
      <c r="AJ168" s="180">
        <v>3</v>
      </c>
      <c r="AK168" s="180">
        <v>2</v>
      </c>
      <c r="AL168" s="180">
        <v>2</v>
      </c>
      <c r="AM168" s="180">
        <v>2</v>
      </c>
      <c r="AN168" s="180">
        <v>2</v>
      </c>
      <c r="AO168" s="180">
        <v>1</v>
      </c>
      <c r="AP168" s="180">
        <v>2</v>
      </c>
      <c r="AQ168" s="180">
        <v>2</v>
      </c>
      <c r="AR168" s="180">
        <v>2</v>
      </c>
      <c r="AS168" s="180">
        <v>3</v>
      </c>
      <c r="AT168" s="180">
        <v>2</v>
      </c>
      <c r="AU168" s="180">
        <v>2</v>
      </c>
      <c r="AV168" s="180">
        <v>2</v>
      </c>
      <c r="AW168" s="180">
        <v>2</v>
      </c>
      <c r="AX168" s="180">
        <v>2</v>
      </c>
      <c r="AY168" s="180">
        <v>2</v>
      </c>
      <c r="AZ168" s="180">
        <v>3</v>
      </c>
      <c r="BA168" s="180">
        <v>2</v>
      </c>
      <c r="BB168" s="180">
        <v>2</v>
      </c>
      <c r="BC168" s="180">
        <v>2</v>
      </c>
      <c r="BD168" s="180">
        <v>1</v>
      </c>
      <c r="BE168" s="180">
        <v>2</v>
      </c>
      <c r="BF168" s="180">
        <v>3</v>
      </c>
      <c r="BG168" s="180"/>
      <c r="BH168" s="180">
        <v>2</v>
      </c>
      <c r="BI168" s="180">
        <v>2</v>
      </c>
      <c r="BJ168" s="180">
        <v>3</v>
      </c>
      <c r="BK168" s="180">
        <v>2</v>
      </c>
      <c r="BL168" s="180">
        <v>2</v>
      </c>
      <c r="BM168" s="180">
        <v>3</v>
      </c>
      <c r="BN168" s="180">
        <v>1</v>
      </c>
      <c r="BO168" s="180">
        <v>2</v>
      </c>
      <c r="BP168" s="180">
        <v>2</v>
      </c>
      <c r="BQ168" s="180">
        <v>2</v>
      </c>
      <c r="BR168" s="180"/>
      <c r="BS168" s="180">
        <v>3</v>
      </c>
      <c r="BT168" s="180">
        <v>2</v>
      </c>
      <c r="BU168" s="180"/>
      <c r="BV168" s="180">
        <v>2</v>
      </c>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row>
    <row r="169" spans="1:99" s="630" customFormat="1" x14ac:dyDescent="0.3">
      <c r="A169" s="633">
        <v>554</v>
      </c>
      <c r="B169" s="630" t="s">
        <v>323</v>
      </c>
      <c r="D169" s="630">
        <v>275175</v>
      </c>
      <c r="E169" s="630">
        <v>71284072</v>
      </c>
      <c r="L169" s="630">
        <v>5872380</v>
      </c>
      <c r="M169" s="630">
        <v>815640</v>
      </c>
      <c r="Z169" s="630">
        <v>5195256</v>
      </c>
      <c r="AO169" s="630">
        <v>2232132</v>
      </c>
      <c r="AP169" s="630">
        <v>2099098</v>
      </c>
      <c r="AS169" s="630">
        <v>3971617</v>
      </c>
      <c r="AT169" s="630">
        <v>63542</v>
      </c>
      <c r="AW169" s="630">
        <v>698588</v>
      </c>
      <c r="BF169" s="630">
        <v>6069052</v>
      </c>
      <c r="BJ169" s="630">
        <v>647417</v>
      </c>
      <c r="BN169" s="630">
        <v>812628</v>
      </c>
      <c r="BO169" s="630">
        <v>1367982</v>
      </c>
    </row>
    <row r="170" spans="1:99" s="630" customFormat="1" x14ac:dyDescent="0.3">
      <c r="A170" s="633">
        <v>555</v>
      </c>
      <c r="B170" s="630" t="s">
        <v>324</v>
      </c>
      <c r="D170" s="630">
        <v>0</v>
      </c>
      <c r="E170" s="630">
        <v>18991923</v>
      </c>
      <c r="L170" s="630">
        <v>5757103</v>
      </c>
      <c r="M170" s="630">
        <v>333105</v>
      </c>
      <c r="Z170" s="630">
        <v>3194363</v>
      </c>
      <c r="AO170" s="630">
        <v>716454</v>
      </c>
      <c r="AP170" s="630">
        <v>2048000</v>
      </c>
      <c r="AS170" s="630">
        <v>3125417</v>
      </c>
      <c r="AT170" s="630">
        <v>0</v>
      </c>
      <c r="AW170" s="630">
        <v>0</v>
      </c>
      <c r="BF170" s="630">
        <v>4934581</v>
      </c>
      <c r="BJ170" s="630">
        <v>0</v>
      </c>
      <c r="BN170" s="630">
        <v>779456</v>
      </c>
      <c r="BO170" s="630">
        <v>1206145</v>
      </c>
    </row>
    <row r="171" spans="1:99" s="630" customFormat="1" x14ac:dyDescent="0.3">
      <c r="A171" s="633">
        <v>556</v>
      </c>
      <c r="B171" s="630" t="s">
        <v>325</v>
      </c>
      <c r="D171" s="630">
        <v>2863154</v>
      </c>
      <c r="E171" s="630">
        <v>7160857</v>
      </c>
      <c r="L171" s="630">
        <v>1442714</v>
      </c>
      <c r="M171" s="630">
        <v>989625</v>
      </c>
      <c r="Z171" s="630">
        <v>6554643</v>
      </c>
      <c r="AO171" s="630">
        <v>901154</v>
      </c>
      <c r="AP171" s="630">
        <v>51098</v>
      </c>
      <c r="AS171" s="630">
        <v>2602136</v>
      </c>
      <c r="AT171" s="630">
        <v>921626</v>
      </c>
      <c r="AW171" s="630">
        <v>847783</v>
      </c>
      <c r="BF171" s="630">
        <v>743493</v>
      </c>
      <c r="BJ171" s="630">
        <v>1811337</v>
      </c>
      <c r="BN171" s="630">
        <v>886614</v>
      </c>
      <c r="BO171" s="630">
        <v>608328</v>
      </c>
    </row>
    <row r="172" spans="1:99" s="630" customFormat="1" x14ac:dyDescent="0.3">
      <c r="A172" s="633">
        <v>557</v>
      </c>
      <c r="B172" s="630" t="s">
        <v>326</v>
      </c>
      <c r="D172" s="630">
        <v>2839017</v>
      </c>
      <c r="E172" s="630">
        <v>6579955</v>
      </c>
      <c r="L172" s="630">
        <v>1046795</v>
      </c>
      <c r="M172" s="630">
        <v>423220</v>
      </c>
      <c r="Z172" s="630">
        <v>5989425</v>
      </c>
      <c r="AO172" s="630">
        <v>1128581</v>
      </c>
      <c r="AP172" s="630">
        <v>0</v>
      </c>
      <c r="AS172" s="630">
        <v>1084893</v>
      </c>
      <c r="AT172" s="630">
        <v>921626</v>
      </c>
      <c r="AW172" s="630">
        <v>830719</v>
      </c>
      <c r="BF172" s="630">
        <v>543975</v>
      </c>
      <c r="BJ172" s="630">
        <v>1714309</v>
      </c>
      <c r="BN172" s="630">
        <v>599024</v>
      </c>
      <c r="BO172" s="630">
        <v>295000</v>
      </c>
    </row>
    <row r="173" spans="1:99" x14ac:dyDescent="0.3">
      <c r="A173" s="155">
        <v>558</v>
      </c>
      <c r="B173" s="180" t="s">
        <v>1065</v>
      </c>
      <c r="C173" s="180"/>
      <c r="D173" s="180">
        <v>0</v>
      </c>
      <c r="E173" s="180">
        <v>0</v>
      </c>
      <c r="F173" s="180"/>
      <c r="G173" s="180">
        <v>0</v>
      </c>
      <c r="H173" s="180">
        <v>0</v>
      </c>
      <c r="I173" s="180">
        <v>0</v>
      </c>
      <c r="J173" s="180">
        <v>0</v>
      </c>
      <c r="K173" s="180">
        <v>0</v>
      </c>
      <c r="L173" s="180">
        <v>0</v>
      </c>
      <c r="M173" s="180">
        <v>0</v>
      </c>
      <c r="N173" s="180">
        <v>0</v>
      </c>
      <c r="O173" s="180">
        <v>0</v>
      </c>
      <c r="P173" s="180"/>
      <c r="Q173" s="180">
        <v>0</v>
      </c>
      <c r="R173" s="180">
        <v>0</v>
      </c>
      <c r="S173" s="180">
        <v>0</v>
      </c>
      <c r="T173" s="180">
        <v>0</v>
      </c>
      <c r="U173" s="180"/>
      <c r="V173" s="180">
        <v>0</v>
      </c>
      <c r="W173" s="180"/>
      <c r="X173" s="180">
        <v>0</v>
      </c>
      <c r="Y173" s="180">
        <v>0</v>
      </c>
      <c r="Z173" s="180">
        <v>0</v>
      </c>
      <c r="AA173" s="180">
        <v>0</v>
      </c>
      <c r="AB173" s="180"/>
      <c r="AC173" s="180">
        <v>0</v>
      </c>
      <c r="AD173" s="180">
        <v>0</v>
      </c>
      <c r="AE173" s="180">
        <v>0</v>
      </c>
      <c r="AF173" s="180">
        <v>0</v>
      </c>
      <c r="AG173" s="180">
        <v>0</v>
      </c>
      <c r="AH173" s="180"/>
      <c r="AI173" s="180">
        <v>0</v>
      </c>
      <c r="AJ173" s="180">
        <v>0</v>
      </c>
      <c r="AK173" s="180">
        <v>0</v>
      </c>
      <c r="AL173" s="180">
        <v>0</v>
      </c>
      <c r="AM173" s="180">
        <v>0</v>
      </c>
      <c r="AN173" s="180">
        <v>0</v>
      </c>
      <c r="AO173" s="180">
        <v>0</v>
      </c>
      <c r="AP173" s="180">
        <v>0</v>
      </c>
      <c r="AQ173" s="180">
        <v>0</v>
      </c>
      <c r="AR173" s="180">
        <v>0</v>
      </c>
      <c r="AS173" s="180">
        <v>0</v>
      </c>
      <c r="AT173" s="180">
        <v>0</v>
      </c>
      <c r="AU173" s="180">
        <v>0</v>
      </c>
      <c r="AV173" s="180">
        <v>0</v>
      </c>
      <c r="AW173" s="180">
        <v>0</v>
      </c>
      <c r="AX173" s="180">
        <v>0</v>
      </c>
      <c r="AY173" s="180">
        <v>0</v>
      </c>
      <c r="AZ173" s="180">
        <v>0</v>
      </c>
      <c r="BA173" s="180">
        <v>0</v>
      </c>
      <c r="BB173" s="180">
        <v>0</v>
      </c>
      <c r="BC173" s="180">
        <v>0</v>
      </c>
      <c r="BD173" s="180">
        <v>0</v>
      </c>
      <c r="BE173" s="180">
        <v>0</v>
      </c>
      <c r="BF173" s="180">
        <v>0</v>
      </c>
      <c r="BG173" s="180"/>
      <c r="BH173" s="180">
        <v>0</v>
      </c>
      <c r="BI173" s="180">
        <v>0</v>
      </c>
      <c r="BJ173" s="180">
        <v>0</v>
      </c>
      <c r="BK173" s="180">
        <v>0</v>
      </c>
      <c r="BL173" s="180">
        <v>0</v>
      </c>
      <c r="BM173" s="180">
        <v>0</v>
      </c>
      <c r="BN173" s="180">
        <v>0</v>
      </c>
      <c r="BO173" s="180">
        <v>0</v>
      </c>
      <c r="BP173" s="180">
        <v>0</v>
      </c>
      <c r="BQ173" s="180">
        <v>0</v>
      </c>
      <c r="BR173" s="180"/>
      <c r="BS173" s="180">
        <v>0</v>
      </c>
      <c r="BT173" s="180">
        <v>0</v>
      </c>
      <c r="BU173" s="180"/>
      <c r="BV173" s="180">
        <v>0</v>
      </c>
      <c r="BW173" s="180"/>
      <c r="BX173" s="180"/>
      <c r="BY173" s="180"/>
      <c r="BZ173" s="180"/>
      <c r="CA173" s="180"/>
      <c r="CB173" s="180"/>
      <c r="CC173" s="180"/>
      <c r="CD173" s="180"/>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559</v>
      </c>
      <c r="B174" s="180" t="s">
        <v>1066</v>
      </c>
      <c r="C174" s="180"/>
      <c r="D174" s="180">
        <v>0</v>
      </c>
      <c r="E174" s="180">
        <v>0</v>
      </c>
      <c r="F174" s="180"/>
      <c r="G174" s="180">
        <v>0</v>
      </c>
      <c r="H174" s="180">
        <v>0</v>
      </c>
      <c r="I174" s="180">
        <v>0</v>
      </c>
      <c r="J174" s="180">
        <v>0</v>
      </c>
      <c r="K174" s="180">
        <v>0</v>
      </c>
      <c r="L174" s="180">
        <v>0</v>
      </c>
      <c r="M174" s="180">
        <v>0</v>
      </c>
      <c r="N174" s="180">
        <v>0</v>
      </c>
      <c r="O174" s="180">
        <v>0</v>
      </c>
      <c r="P174" s="180"/>
      <c r="Q174" s="180">
        <v>0</v>
      </c>
      <c r="R174" s="180">
        <v>0</v>
      </c>
      <c r="S174" s="180">
        <v>0</v>
      </c>
      <c r="T174" s="180">
        <v>0</v>
      </c>
      <c r="U174" s="180"/>
      <c r="V174" s="180">
        <v>0</v>
      </c>
      <c r="W174" s="180"/>
      <c r="X174" s="180">
        <v>0</v>
      </c>
      <c r="Y174" s="180">
        <v>0</v>
      </c>
      <c r="Z174" s="180">
        <v>0</v>
      </c>
      <c r="AA174" s="180">
        <v>0</v>
      </c>
      <c r="AB174" s="180"/>
      <c r="AC174" s="180">
        <v>0</v>
      </c>
      <c r="AD174" s="180">
        <v>0</v>
      </c>
      <c r="AE174" s="180">
        <v>0</v>
      </c>
      <c r="AF174" s="180">
        <v>0</v>
      </c>
      <c r="AG174" s="180">
        <v>0</v>
      </c>
      <c r="AH174" s="180"/>
      <c r="AI174" s="180">
        <v>0</v>
      </c>
      <c r="AJ174" s="180">
        <v>0</v>
      </c>
      <c r="AK174" s="180">
        <v>0</v>
      </c>
      <c r="AL174" s="180">
        <v>0</v>
      </c>
      <c r="AM174" s="180">
        <v>0</v>
      </c>
      <c r="AN174" s="180">
        <v>0</v>
      </c>
      <c r="AO174" s="180">
        <v>0</v>
      </c>
      <c r="AP174" s="180">
        <v>0</v>
      </c>
      <c r="AQ174" s="180">
        <v>0</v>
      </c>
      <c r="AR174" s="180">
        <v>0</v>
      </c>
      <c r="AS174" s="180">
        <v>0</v>
      </c>
      <c r="AT174" s="180">
        <v>0</v>
      </c>
      <c r="AU174" s="180">
        <v>0</v>
      </c>
      <c r="AV174" s="180">
        <v>0</v>
      </c>
      <c r="AW174" s="180">
        <v>0</v>
      </c>
      <c r="AX174" s="180">
        <v>0</v>
      </c>
      <c r="AY174" s="180">
        <v>0</v>
      </c>
      <c r="AZ174" s="180">
        <v>0</v>
      </c>
      <c r="BA174" s="180">
        <v>0</v>
      </c>
      <c r="BB174" s="180">
        <v>0</v>
      </c>
      <c r="BC174" s="180">
        <v>0</v>
      </c>
      <c r="BD174" s="180">
        <v>0</v>
      </c>
      <c r="BE174" s="180">
        <v>0</v>
      </c>
      <c r="BF174" s="180">
        <v>0</v>
      </c>
      <c r="BG174" s="180"/>
      <c r="BH174" s="180">
        <v>0</v>
      </c>
      <c r="BI174" s="180">
        <v>0</v>
      </c>
      <c r="BJ174" s="180">
        <v>0</v>
      </c>
      <c r="BK174" s="180">
        <v>0</v>
      </c>
      <c r="BL174" s="180">
        <v>0</v>
      </c>
      <c r="BM174" s="180">
        <v>0</v>
      </c>
      <c r="BN174" s="180">
        <v>0</v>
      </c>
      <c r="BO174" s="180">
        <v>0</v>
      </c>
      <c r="BP174" s="180">
        <v>0</v>
      </c>
      <c r="BQ174" s="180">
        <v>0</v>
      </c>
      <c r="BR174" s="180"/>
      <c r="BS174" s="180">
        <v>0</v>
      </c>
      <c r="BT174" s="180">
        <v>0</v>
      </c>
      <c r="BU174" s="180"/>
      <c r="BV174" s="180">
        <v>0</v>
      </c>
      <c r="BW174" s="180"/>
      <c r="BX174" s="180"/>
      <c r="BY174" s="180"/>
      <c r="BZ174" s="180"/>
      <c r="CA174" s="180"/>
      <c r="CB174" s="180"/>
      <c r="CC174" s="180"/>
      <c r="CD174" s="180"/>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560</v>
      </c>
      <c r="B175" s="180" t="s">
        <v>1067</v>
      </c>
      <c r="C175" s="180"/>
      <c r="D175" s="180">
        <v>0</v>
      </c>
      <c r="E175" s="180">
        <v>0</v>
      </c>
      <c r="F175" s="180"/>
      <c r="G175" s="180">
        <v>0</v>
      </c>
      <c r="H175" s="180">
        <v>0</v>
      </c>
      <c r="I175" s="180">
        <v>0</v>
      </c>
      <c r="J175" s="180">
        <v>0</v>
      </c>
      <c r="K175" s="180">
        <v>0</v>
      </c>
      <c r="L175" s="180">
        <v>0</v>
      </c>
      <c r="M175" s="180">
        <v>0</v>
      </c>
      <c r="N175" s="180">
        <v>0</v>
      </c>
      <c r="O175" s="180">
        <v>0</v>
      </c>
      <c r="P175" s="180"/>
      <c r="Q175" s="180">
        <v>0</v>
      </c>
      <c r="R175" s="180">
        <v>0</v>
      </c>
      <c r="S175" s="180">
        <v>0</v>
      </c>
      <c r="T175" s="180">
        <v>0</v>
      </c>
      <c r="U175" s="180"/>
      <c r="V175" s="180">
        <v>0</v>
      </c>
      <c r="W175" s="180"/>
      <c r="X175" s="180">
        <v>0</v>
      </c>
      <c r="Y175" s="180">
        <v>0</v>
      </c>
      <c r="Z175" s="180">
        <v>0</v>
      </c>
      <c r="AA175" s="180">
        <v>0</v>
      </c>
      <c r="AB175" s="180"/>
      <c r="AC175" s="180">
        <v>0</v>
      </c>
      <c r="AD175" s="180">
        <v>0</v>
      </c>
      <c r="AE175" s="180">
        <v>0</v>
      </c>
      <c r="AF175" s="180">
        <v>0</v>
      </c>
      <c r="AG175" s="180">
        <v>0</v>
      </c>
      <c r="AH175" s="180"/>
      <c r="AI175" s="180">
        <v>0</v>
      </c>
      <c r="AJ175" s="180">
        <v>0</v>
      </c>
      <c r="AK175" s="180">
        <v>0</v>
      </c>
      <c r="AL175" s="180">
        <v>0</v>
      </c>
      <c r="AM175" s="180">
        <v>0</v>
      </c>
      <c r="AN175" s="180">
        <v>0</v>
      </c>
      <c r="AO175" s="180">
        <v>0</v>
      </c>
      <c r="AP175" s="180">
        <v>0</v>
      </c>
      <c r="AQ175" s="180">
        <v>0</v>
      </c>
      <c r="AR175" s="180">
        <v>0</v>
      </c>
      <c r="AS175" s="180">
        <v>0</v>
      </c>
      <c r="AT175" s="180">
        <v>0</v>
      </c>
      <c r="AU175" s="180">
        <v>0</v>
      </c>
      <c r="AV175" s="180">
        <v>0</v>
      </c>
      <c r="AW175" s="180">
        <v>0</v>
      </c>
      <c r="AX175" s="180">
        <v>0</v>
      </c>
      <c r="AY175" s="180">
        <v>0</v>
      </c>
      <c r="AZ175" s="180">
        <v>0</v>
      </c>
      <c r="BA175" s="180">
        <v>0</v>
      </c>
      <c r="BB175" s="180">
        <v>0</v>
      </c>
      <c r="BC175" s="180">
        <v>0</v>
      </c>
      <c r="BD175" s="180">
        <v>0</v>
      </c>
      <c r="BE175" s="180">
        <v>0</v>
      </c>
      <c r="BF175" s="180">
        <v>0</v>
      </c>
      <c r="BG175" s="180"/>
      <c r="BH175" s="180">
        <v>0</v>
      </c>
      <c r="BI175" s="180">
        <v>0</v>
      </c>
      <c r="BJ175" s="180">
        <v>0</v>
      </c>
      <c r="BK175" s="180">
        <v>0</v>
      </c>
      <c r="BL175" s="180">
        <v>0</v>
      </c>
      <c r="BM175" s="180">
        <v>0</v>
      </c>
      <c r="BN175" s="180">
        <v>0</v>
      </c>
      <c r="BO175" s="180">
        <v>0</v>
      </c>
      <c r="BP175" s="180">
        <v>0</v>
      </c>
      <c r="BQ175" s="180">
        <v>0</v>
      </c>
      <c r="BR175" s="180"/>
      <c r="BS175" s="180">
        <v>0</v>
      </c>
      <c r="BT175" s="180">
        <v>0</v>
      </c>
      <c r="BU175" s="180"/>
      <c r="BV175" s="180">
        <v>0</v>
      </c>
      <c r="BW175" s="180"/>
      <c r="BX175" s="180"/>
      <c r="BY175" s="180"/>
      <c r="BZ175" s="180"/>
      <c r="CA175" s="180"/>
      <c r="CB175" s="180"/>
      <c r="CC175" s="180"/>
      <c r="CD175" s="180"/>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561</v>
      </c>
      <c r="B176" s="180" t="s">
        <v>1068</v>
      </c>
      <c r="C176" s="180"/>
      <c r="D176" s="180">
        <v>0</v>
      </c>
      <c r="E176" s="180">
        <v>0</v>
      </c>
      <c r="F176" s="180"/>
      <c r="G176" s="180">
        <v>0</v>
      </c>
      <c r="H176" s="180">
        <v>0</v>
      </c>
      <c r="I176" s="180">
        <v>0</v>
      </c>
      <c r="J176" s="180">
        <v>0</v>
      </c>
      <c r="K176" s="180">
        <v>0</v>
      </c>
      <c r="L176" s="180">
        <v>0</v>
      </c>
      <c r="M176" s="180">
        <v>0</v>
      </c>
      <c r="N176" s="180">
        <v>0</v>
      </c>
      <c r="O176" s="180">
        <v>0</v>
      </c>
      <c r="P176" s="180"/>
      <c r="Q176" s="180">
        <v>0</v>
      </c>
      <c r="R176" s="180">
        <v>0</v>
      </c>
      <c r="S176" s="180">
        <v>0</v>
      </c>
      <c r="T176" s="180">
        <v>0</v>
      </c>
      <c r="U176" s="180"/>
      <c r="V176" s="180">
        <v>0</v>
      </c>
      <c r="W176" s="180"/>
      <c r="X176" s="180">
        <v>0</v>
      </c>
      <c r="Y176" s="180">
        <v>0</v>
      </c>
      <c r="Z176" s="180">
        <v>0</v>
      </c>
      <c r="AA176" s="180">
        <v>0</v>
      </c>
      <c r="AB176" s="180"/>
      <c r="AC176" s="180">
        <v>0</v>
      </c>
      <c r="AD176" s="180">
        <v>0</v>
      </c>
      <c r="AE176" s="180">
        <v>0</v>
      </c>
      <c r="AF176" s="180">
        <v>0</v>
      </c>
      <c r="AG176" s="180">
        <v>0</v>
      </c>
      <c r="AH176" s="180"/>
      <c r="AI176" s="180">
        <v>0</v>
      </c>
      <c r="AJ176" s="180">
        <v>0</v>
      </c>
      <c r="AK176" s="180">
        <v>0</v>
      </c>
      <c r="AL176" s="180">
        <v>0</v>
      </c>
      <c r="AM176" s="180">
        <v>0</v>
      </c>
      <c r="AN176" s="180">
        <v>0</v>
      </c>
      <c r="AO176" s="180">
        <v>0</v>
      </c>
      <c r="AP176" s="180">
        <v>0</v>
      </c>
      <c r="AQ176" s="180">
        <v>0</v>
      </c>
      <c r="AR176" s="180">
        <v>0</v>
      </c>
      <c r="AS176" s="180">
        <v>0</v>
      </c>
      <c r="AT176" s="180">
        <v>0</v>
      </c>
      <c r="AU176" s="180">
        <v>0</v>
      </c>
      <c r="AV176" s="180">
        <v>0</v>
      </c>
      <c r="AW176" s="180">
        <v>0</v>
      </c>
      <c r="AX176" s="180">
        <v>0</v>
      </c>
      <c r="AY176" s="180">
        <v>0</v>
      </c>
      <c r="AZ176" s="180">
        <v>0</v>
      </c>
      <c r="BA176" s="180">
        <v>0</v>
      </c>
      <c r="BB176" s="180">
        <v>0</v>
      </c>
      <c r="BC176" s="180">
        <v>0</v>
      </c>
      <c r="BD176" s="180">
        <v>0</v>
      </c>
      <c r="BE176" s="180">
        <v>0</v>
      </c>
      <c r="BF176" s="180">
        <v>0</v>
      </c>
      <c r="BG176" s="180"/>
      <c r="BH176" s="180">
        <v>0</v>
      </c>
      <c r="BI176" s="180">
        <v>0</v>
      </c>
      <c r="BJ176" s="180">
        <v>0</v>
      </c>
      <c r="BK176" s="180">
        <v>0</v>
      </c>
      <c r="BL176" s="180">
        <v>0</v>
      </c>
      <c r="BM176" s="180">
        <v>0</v>
      </c>
      <c r="BN176" s="180">
        <v>0</v>
      </c>
      <c r="BO176" s="180">
        <v>0</v>
      </c>
      <c r="BP176" s="180">
        <v>0</v>
      </c>
      <c r="BQ176" s="180">
        <v>0</v>
      </c>
      <c r="BR176" s="180"/>
      <c r="BS176" s="180">
        <v>0</v>
      </c>
      <c r="BT176" s="180">
        <v>0</v>
      </c>
      <c r="BU176" s="180"/>
      <c r="BV176" s="180">
        <v>0</v>
      </c>
      <c r="BW176" s="180"/>
      <c r="BX176" s="180"/>
      <c r="BY176" s="180"/>
      <c r="BZ176" s="180"/>
      <c r="CA176" s="180"/>
      <c r="CB176" s="180"/>
      <c r="CC176" s="180"/>
      <c r="CD176" s="180"/>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562</v>
      </c>
      <c r="B177" s="180" t="s">
        <v>1069</v>
      </c>
      <c r="C177" s="180"/>
      <c r="D177" s="180">
        <v>0</v>
      </c>
      <c r="E177" s="180">
        <v>0</v>
      </c>
      <c r="F177" s="180"/>
      <c r="G177" s="180">
        <v>0</v>
      </c>
      <c r="H177" s="180">
        <v>0</v>
      </c>
      <c r="I177" s="180">
        <v>0</v>
      </c>
      <c r="J177" s="180">
        <v>0</v>
      </c>
      <c r="K177" s="180">
        <v>0</v>
      </c>
      <c r="L177" s="180">
        <v>0</v>
      </c>
      <c r="M177" s="180">
        <v>0</v>
      </c>
      <c r="N177" s="180">
        <v>0</v>
      </c>
      <c r="O177" s="180">
        <v>0</v>
      </c>
      <c r="P177" s="180"/>
      <c r="Q177" s="180">
        <v>0</v>
      </c>
      <c r="R177" s="180">
        <v>0</v>
      </c>
      <c r="S177" s="180">
        <v>0</v>
      </c>
      <c r="T177" s="180">
        <v>0</v>
      </c>
      <c r="U177" s="180"/>
      <c r="V177" s="180">
        <v>0</v>
      </c>
      <c r="W177" s="180"/>
      <c r="X177" s="180">
        <v>0</v>
      </c>
      <c r="Y177" s="180">
        <v>0</v>
      </c>
      <c r="Z177" s="180">
        <v>0</v>
      </c>
      <c r="AA177" s="180">
        <v>0</v>
      </c>
      <c r="AB177" s="180"/>
      <c r="AC177" s="180">
        <v>0</v>
      </c>
      <c r="AD177" s="180">
        <v>0</v>
      </c>
      <c r="AE177" s="180">
        <v>0</v>
      </c>
      <c r="AF177" s="180">
        <v>0</v>
      </c>
      <c r="AG177" s="180">
        <v>0</v>
      </c>
      <c r="AH177" s="180"/>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c r="BH177" s="180">
        <v>0</v>
      </c>
      <c r="BI177" s="180">
        <v>0</v>
      </c>
      <c r="BJ177" s="180">
        <v>0</v>
      </c>
      <c r="BK177" s="180">
        <v>0</v>
      </c>
      <c r="BL177" s="180">
        <v>0</v>
      </c>
      <c r="BM177" s="180">
        <v>0</v>
      </c>
      <c r="BN177" s="180">
        <v>0</v>
      </c>
      <c r="BO177" s="180">
        <v>0</v>
      </c>
      <c r="BP177" s="180">
        <v>0</v>
      </c>
      <c r="BQ177" s="180">
        <v>0</v>
      </c>
      <c r="BR177" s="180"/>
      <c r="BS177" s="180">
        <v>0</v>
      </c>
      <c r="BT177" s="180">
        <v>0</v>
      </c>
      <c r="BU177" s="180"/>
      <c r="BV177" s="180">
        <v>0</v>
      </c>
      <c r="BW177" s="180"/>
      <c r="BX177" s="180"/>
      <c r="BY177" s="180"/>
      <c r="BZ177" s="180"/>
      <c r="CA177" s="180"/>
      <c r="CB177" s="180"/>
      <c r="CC177" s="180"/>
      <c r="CD177" s="180"/>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563</v>
      </c>
      <c r="B178" s="180" t="s">
        <v>1070</v>
      </c>
      <c r="C178" s="180"/>
      <c r="D178" s="180">
        <v>0</v>
      </c>
      <c r="E178" s="180">
        <v>0</v>
      </c>
      <c r="F178" s="180"/>
      <c r="G178" s="180">
        <v>0</v>
      </c>
      <c r="H178" s="180">
        <v>0</v>
      </c>
      <c r="I178" s="180">
        <v>0</v>
      </c>
      <c r="J178" s="180">
        <v>0</v>
      </c>
      <c r="K178" s="180">
        <v>0</v>
      </c>
      <c r="L178" s="180">
        <v>0</v>
      </c>
      <c r="M178" s="180">
        <v>0</v>
      </c>
      <c r="N178" s="180">
        <v>0</v>
      </c>
      <c r="O178" s="180">
        <v>0</v>
      </c>
      <c r="P178" s="180"/>
      <c r="Q178" s="180">
        <v>0</v>
      </c>
      <c r="R178" s="180">
        <v>0</v>
      </c>
      <c r="S178" s="180">
        <v>0</v>
      </c>
      <c r="T178" s="180">
        <v>0</v>
      </c>
      <c r="U178" s="180"/>
      <c r="V178" s="180">
        <v>0</v>
      </c>
      <c r="W178" s="180"/>
      <c r="X178" s="180">
        <v>0</v>
      </c>
      <c r="Y178" s="180">
        <v>0</v>
      </c>
      <c r="Z178" s="180">
        <v>0</v>
      </c>
      <c r="AA178" s="180">
        <v>0</v>
      </c>
      <c r="AB178" s="180"/>
      <c r="AC178" s="180">
        <v>0</v>
      </c>
      <c r="AD178" s="180">
        <v>0</v>
      </c>
      <c r="AE178" s="180">
        <v>0</v>
      </c>
      <c r="AF178" s="180">
        <v>0</v>
      </c>
      <c r="AG178" s="180">
        <v>0</v>
      </c>
      <c r="AH178" s="180"/>
      <c r="AI178" s="180">
        <v>0</v>
      </c>
      <c r="AJ178" s="180">
        <v>0</v>
      </c>
      <c r="AK178" s="180">
        <v>0</v>
      </c>
      <c r="AL178" s="180">
        <v>0</v>
      </c>
      <c r="AM178" s="180">
        <v>0</v>
      </c>
      <c r="AN178" s="180">
        <v>0</v>
      </c>
      <c r="AO178" s="180">
        <v>0</v>
      </c>
      <c r="AP178" s="180">
        <v>0</v>
      </c>
      <c r="AQ178" s="180">
        <v>0</v>
      </c>
      <c r="AR178" s="180">
        <v>0</v>
      </c>
      <c r="AS178" s="180">
        <v>0</v>
      </c>
      <c r="AT178" s="180">
        <v>0</v>
      </c>
      <c r="AU178" s="180">
        <v>0</v>
      </c>
      <c r="AV178" s="180">
        <v>0</v>
      </c>
      <c r="AW178" s="180">
        <v>0</v>
      </c>
      <c r="AX178" s="180">
        <v>0</v>
      </c>
      <c r="AY178" s="180">
        <v>0</v>
      </c>
      <c r="AZ178" s="180">
        <v>0</v>
      </c>
      <c r="BA178" s="180">
        <v>0</v>
      </c>
      <c r="BB178" s="180">
        <v>0</v>
      </c>
      <c r="BC178" s="180">
        <v>0</v>
      </c>
      <c r="BD178" s="180">
        <v>0</v>
      </c>
      <c r="BE178" s="180">
        <v>0</v>
      </c>
      <c r="BF178" s="180">
        <v>0</v>
      </c>
      <c r="BG178" s="180"/>
      <c r="BH178" s="180">
        <v>0</v>
      </c>
      <c r="BI178" s="180">
        <v>0</v>
      </c>
      <c r="BJ178" s="180">
        <v>0</v>
      </c>
      <c r="BK178" s="180">
        <v>0</v>
      </c>
      <c r="BL178" s="180">
        <v>0</v>
      </c>
      <c r="BM178" s="180">
        <v>0</v>
      </c>
      <c r="BN178" s="180">
        <v>0</v>
      </c>
      <c r="BO178" s="180">
        <v>0</v>
      </c>
      <c r="BP178" s="180">
        <v>0</v>
      </c>
      <c r="BQ178" s="180">
        <v>0</v>
      </c>
      <c r="BR178" s="180"/>
      <c r="BS178" s="180">
        <v>0</v>
      </c>
      <c r="BT178" s="180">
        <v>0</v>
      </c>
      <c r="BU178" s="180"/>
      <c r="BV178" s="180">
        <v>0</v>
      </c>
      <c r="BW178" s="180"/>
      <c r="BX178" s="180"/>
      <c r="BY178" s="180"/>
      <c r="BZ178" s="180"/>
      <c r="CA178" s="180"/>
      <c r="CB178" s="180"/>
      <c r="CC178" s="180"/>
      <c r="CD178" s="180"/>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564</v>
      </c>
      <c r="B179" s="180" t="s">
        <v>1071</v>
      </c>
      <c r="C179" s="180"/>
      <c r="D179" s="180">
        <v>0</v>
      </c>
      <c r="E179" s="180">
        <v>0</v>
      </c>
      <c r="F179" s="180"/>
      <c r="G179" s="180">
        <v>0</v>
      </c>
      <c r="H179" s="180">
        <v>0</v>
      </c>
      <c r="I179" s="180">
        <v>0</v>
      </c>
      <c r="J179" s="180">
        <v>0</v>
      </c>
      <c r="K179" s="180">
        <v>0</v>
      </c>
      <c r="L179" s="180">
        <v>0</v>
      </c>
      <c r="M179" s="180">
        <v>0</v>
      </c>
      <c r="N179" s="180">
        <v>0</v>
      </c>
      <c r="O179" s="180">
        <v>0</v>
      </c>
      <c r="P179" s="180"/>
      <c r="Q179" s="180">
        <v>0</v>
      </c>
      <c r="R179" s="180">
        <v>0</v>
      </c>
      <c r="S179" s="180">
        <v>0</v>
      </c>
      <c r="T179" s="180">
        <v>0</v>
      </c>
      <c r="U179" s="180"/>
      <c r="V179" s="180">
        <v>0</v>
      </c>
      <c r="W179" s="180"/>
      <c r="X179" s="180">
        <v>0</v>
      </c>
      <c r="Y179" s="180">
        <v>0</v>
      </c>
      <c r="Z179" s="180">
        <v>0</v>
      </c>
      <c r="AA179" s="180">
        <v>0</v>
      </c>
      <c r="AB179" s="180"/>
      <c r="AC179" s="180">
        <v>0</v>
      </c>
      <c r="AD179" s="180">
        <v>0</v>
      </c>
      <c r="AE179" s="180">
        <v>0</v>
      </c>
      <c r="AF179" s="180">
        <v>0</v>
      </c>
      <c r="AG179" s="180">
        <v>0</v>
      </c>
      <c r="AH179" s="180"/>
      <c r="AI179" s="180">
        <v>0</v>
      </c>
      <c r="AJ179" s="180">
        <v>0</v>
      </c>
      <c r="AK179" s="180">
        <v>0</v>
      </c>
      <c r="AL179" s="180">
        <v>0</v>
      </c>
      <c r="AM179" s="180">
        <v>0</v>
      </c>
      <c r="AN179" s="180">
        <v>0</v>
      </c>
      <c r="AO179" s="180">
        <v>0</v>
      </c>
      <c r="AP179" s="180">
        <v>0</v>
      </c>
      <c r="AQ179" s="180">
        <v>0</v>
      </c>
      <c r="AR179" s="180">
        <v>0</v>
      </c>
      <c r="AS179" s="180">
        <v>0</v>
      </c>
      <c r="AT179" s="180">
        <v>0</v>
      </c>
      <c r="AU179" s="180">
        <v>0</v>
      </c>
      <c r="AV179" s="180">
        <v>0</v>
      </c>
      <c r="AW179" s="180">
        <v>0</v>
      </c>
      <c r="AX179" s="180">
        <v>0</v>
      </c>
      <c r="AY179" s="180">
        <v>0</v>
      </c>
      <c r="AZ179" s="180">
        <v>0</v>
      </c>
      <c r="BA179" s="180">
        <v>0</v>
      </c>
      <c r="BB179" s="180">
        <v>0</v>
      </c>
      <c r="BC179" s="180">
        <v>0</v>
      </c>
      <c r="BD179" s="180">
        <v>0</v>
      </c>
      <c r="BE179" s="180">
        <v>0</v>
      </c>
      <c r="BF179" s="180">
        <v>0</v>
      </c>
      <c r="BG179" s="180"/>
      <c r="BH179" s="180">
        <v>0</v>
      </c>
      <c r="BI179" s="180">
        <v>0</v>
      </c>
      <c r="BJ179" s="180">
        <v>0</v>
      </c>
      <c r="BK179" s="180">
        <v>0</v>
      </c>
      <c r="BL179" s="180">
        <v>0</v>
      </c>
      <c r="BM179" s="180">
        <v>0</v>
      </c>
      <c r="BN179" s="180">
        <v>0</v>
      </c>
      <c r="BO179" s="180">
        <v>0</v>
      </c>
      <c r="BP179" s="180">
        <v>0</v>
      </c>
      <c r="BQ179" s="180">
        <v>0</v>
      </c>
      <c r="BR179" s="180"/>
      <c r="BS179" s="180">
        <v>0</v>
      </c>
      <c r="BT179" s="180">
        <v>0</v>
      </c>
      <c r="BU179" s="180"/>
      <c r="BV179" s="180">
        <v>0</v>
      </c>
      <c r="BW179" s="180"/>
      <c r="BX179" s="180"/>
      <c r="BY179" s="180"/>
      <c r="BZ179" s="180"/>
      <c r="CA179" s="180"/>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565</v>
      </c>
      <c r="B180" s="180" t="s">
        <v>1072</v>
      </c>
      <c r="C180" s="180"/>
      <c r="D180" s="180">
        <v>0</v>
      </c>
      <c r="E180" s="180">
        <v>0</v>
      </c>
      <c r="F180" s="180"/>
      <c r="G180" s="180">
        <v>0</v>
      </c>
      <c r="H180" s="180">
        <v>0</v>
      </c>
      <c r="I180" s="180">
        <v>0</v>
      </c>
      <c r="J180" s="180">
        <v>0</v>
      </c>
      <c r="K180" s="180">
        <v>0</v>
      </c>
      <c r="L180" s="180">
        <v>0</v>
      </c>
      <c r="M180" s="180">
        <v>0</v>
      </c>
      <c r="N180" s="180">
        <v>0</v>
      </c>
      <c r="O180" s="180">
        <v>0</v>
      </c>
      <c r="P180" s="180"/>
      <c r="Q180" s="180">
        <v>0</v>
      </c>
      <c r="R180" s="180">
        <v>0</v>
      </c>
      <c r="S180" s="180">
        <v>0</v>
      </c>
      <c r="T180" s="180">
        <v>0</v>
      </c>
      <c r="U180" s="180"/>
      <c r="V180" s="180">
        <v>0</v>
      </c>
      <c r="W180" s="180"/>
      <c r="X180" s="180">
        <v>0</v>
      </c>
      <c r="Y180" s="180">
        <v>0</v>
      </c>
      <c r="Z180" s="180">
        <v>0</v>
      </c>
      <c r="AA180" s="180">
        <v>0</v>
      </c>
      <c r="AB180" s="180"/>
      <c r="AC180" s="180">
        <v>0</v>
      </c>
      <c r="AD180" s="180">
        <v>0</v>
      </c>
      <c r="AE180" s="180">
        <v>0</v>
      </c>
      <c r="AF180" s="180">
        <v>0</v>
      </c>
      <c r="AG180" s="180">
        <v>0</v>
      </c>
      <c r="AH180" s="180"/>
      <c r="AI180" s="180">
        <v>0</v>
      </c>
      <c r="AJ180" s="180">
        <v>0</v>
      </c>
      <c r="AK180" s="180">
        <v>0</v>
      </c>
      <c r="AL180" s="180">
        <v>0</v>
      </c>
      <c r="AM180" s="180">
        <v>0</v>
      </c>
      <c r="AN180" s="180">
        <v>0</v>
      </c>
      <c r="AO180" s="180">
        <v>0</v>
      </c>
      <c r="AP180" s="180">
        <v>0</v>
      </c>
      <c r="AQ180" s="180">
        <v>0</v>
      </c>
      <c r="AR180" s="180">
        <v>0</v>
      </c>
      <c r="AS180" s="180">
        <v>0</v>
      </c>
      <c r="AT180" s="180">
        <v>0</v>
      </c>
      <c r="AU180" s="180">
        <v>0</v>
      </c>
      <c r="AV180" s="180">
        <v>0</v>
      </c>
      <c r="AW180" s="180">
        <v>0</v>
      </c>
      <c r="AX180" s="180">
        <v>0</v>
      </c>
      <c r="AY180" s="180">
        <v>0</v>
      </c>
      <c r="AZ180" s="180">
        <v>0</v>
      </c>
      <c r="BA180" s="180">
        <v>0</v>
      </c>
      <c r="BB180" s="180">
        <v>0</v>
      </c>
      <c r="BC180" s="180">
        <v>0</v>
      </c>
      <c r="BD180" s="180">
        <v>0</v>
      </c>
      <c r="BE180" s="180">
        <v>0</v>
      </c>
      <c r="BF180" s="180">
        <v>0</v>
      </c>
      <c r="BG180" s="180"/>
      <c r="BH180" s="180">
        <v>0</v>
      </c>
      <c r="BI180" s="180">
        <v>0</v>
      </c>
      <c r="BJ180" s="180">
        <v>0</v>
      </c>
      <c r="BK180" s="180">
        <v>0</v>
      </c>
      <c r="BL180" s="180">
        <v>0</v>
      </c>
      <c r="BM180" s="180">
        <v>0</v>
      </c>
      <c r="BN180" s="180">
        <v>0</v>
      </c>
      <c r="BO180" s="180">
        <v>0</v>
      </c>
      <c r="BP180" s="180">
        <v>0</v>
      </c>
      <c r="BQ180" s="180">
        <v>0</v>
      </c>
      <c r="BR180" s="180"/>
      <c r="BS180" s="180">
        <v>0</v>
      </c>
      <c r="BT180" s="180">
        <v>0</v>
      </c>
      <c r="BU180" s="180"/>
      <c r="BV180" s="180">
        <v>0</v>
      </c>
      <c r="BW180" s="180"/>
      <c r="BX180" s="180"/>
      <c r="BY180" s="180"/>
      <c r="BZ180" s="180"/>
      <c r="CA180" s="180"/>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566</v>
      </c>
      <c r="B181" s="180" t="s">
        <v>1073</v>
      </c>
      <c r="C181" s="180"/>
      <c r="D181" s="180">
        <v>0</v>
      </c>
      <c r="E181" s="180">
        <v>0</v>
      </c>
      <c r="F181" s="180"/>
      <c r="G181" s="180">
        <v>0</v>
      </c>
      <c r="H181" s="180">
        <v>0</v>
      </c>
      <c r="I181" s="180">
        <v>0</v>
      </c>
      <c r="J181" s="180">
        <v>0</v>
      </c>
      <c r="K181" s="180">
        <v>0</v>
      </c>
      <c r="L181" s="180">
        <v>0</v>
      </c>
      <c r="M181" s="180">
        <v>0</v>
      </c>
      <c r="N181" s="180">
        <v>0</v>
      </c>
      <c r="O181" s="180">
        <v>0</v>
      </c>
      <c r="P181" s="180"/>
      <c r="Q181" s="180">
        <v>0</v>
      </c>
      <c r="R181" s="180">
        <v>0</v>
      </c>
      <c r="S181" s="180">
        <v>0</v>
      </c>
      <c r="T181" s="180">
        <v>0</v>
      </c>
      <c r="U181" s="180"/>
      <c r="V181" s="180">
        <v>0</v>
      </c>
      <c r="W181" s="180"/>
      <c r="X181" s="180">
        <v>0</v>
      </c>
      <c r="Y181" s="180">
        <v>0</v>
      </c>
      <c r="Z181" s="180">
        <v>0</v>
      </c>
      <c r="AA181" s="180">
        <v>0</v>
      </c>
      <c r="AB181" s="180"/>
      <c r="AC181" s="180">
        <v>0</v>
      </c>
      <c r="AD181" s="180">
        <v>0</v>
      </c>
      <c r="AE181" s="180">
        <v>0</v>
      </c>
      <c r="AF181" s="180">
        <v>0</v>
      </c>
      <c r="AG181" s="180">
        <v>0</v>
      </c>
      <c r="AH181" s="180"/>
      <c r="AI181" s="180">
        <v>0</v>
      </c>
      <c r="AJ181" s="180">
        <v>0</v>
      </c>
      <c r="AK181" s="180">
        <v>0</v>
      </c>
      <c r="AL181" s="180">
        <v>0</v>
      </c>
      <c r="AM181" s="180">
        <v>0</v>
      </c>
      <c r="AN181" s="180">
        <v>0</v>
      </c>
      <c r="AO181" s="180">
        <v>0</v>
      </c>
      <c r="AP181" s="180">
        <v>0</v>
      </c>
      <c r="AQ181" s="180">
        <v>0</v>
      </c>
      <c r="AR181" s="180">
        <v>0</v>
      </c>
      <c r="AS181" s="180">
        <v>0</v>
      </c>
      <c r="AT181" s="180">
        <v>0</v>
      </c>
      <c r="AU181" s="180">
        <v>0</v>
      </c>
      <c r="AV181" s="180">
        <v>0</v>
      </c>
      <c r="AW181" s="180">
        <v>0</v>
      </c>
      <c r="AX181" s="180">
        <v>0</v>
      </c>
      <c r="AY181" s="180">
        <v>0</v>
      </c>
      <c r="AZ181" s="180">
        <v>0</v>
      </c>
      <c r="BA181" s="180">
        <v>0</v>
      </c>
      <c r="BB181" s="180">
        <v>0</v>
      </c>
      <c r="BC181" s="180">
        <v>0</v>
      </c>
      <c r="BD181" s="180">
        <v>0</v>
      </c>
      <c r="BE181" s="180">
        <v>0</v>
      </c>
      <c r="BF181" s="180">
        <v>0</v>
      </c>
      <c r="BG181" s="180"/>
      <c r="BH181" s="180">
        <v>0</v>
      </c>
      <c r="BI181" s="180">
        <v>0</v>
      </c>
      <c r="BJ181" s="180">
        <v>0</v>
      </c>
      <c r="BK181" s="180">
        <v>0</v>
      </c>
      <c r="BL181" s="180">
        <v>0</v>
      </c>
      <c r="BM181" s="180">
        <v>0</v>
      </c>
      <c r="BN181" s="180">
        <v>0</v>
      </c>
      <c r="BO181" s="180">
        <v>0</v>
      </c>
      <c r="BP181" s="180">
        <v>0</v>
      </c>
      <c r="BQ181" s="180">
        <v>0</v>
      </c>
      <c r="BR181" s="180"/>
      <c r="BS181" s="180">
        <v>0</v>
      </c>
      <c r="BT181" s="180">
        <v>0</v>
      </c>
      <c r="BU181" s="180"/>
      <c r="BV181" s="180">
        <v>0</v>
      </c>
      <c r="BW181" s="180"/>
      <c r="BX181" s="180"/>
      <c r="BY181" s="180"/>
      <c r="BZ181" s="180"/>
      <c r="CA181" s="180"/>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567</v>
      </c>
      <c r="B182" s="180" t="s">
        <v>1074</v>
      </c>
      <c r="C182" s="180"/>
      <c r="D182" s="180">
        <v>0</v>
      </c>
      <c r="E182" s="180">
        <v>0</v>
      </c>
      <c r="F182" s="180"/>
      <c r="G182" s="180">
        <v>0</v>
      </c>
      <c r="H182" s="180">
        <v>0</v>
      </c>
      <c r="I182" s="180">
        <v>0</v>
      </c>
      <c r="J182" s="180">
        <v>0</v>
      </c>
      <c r="K182" s="180">
        <v>0</v>
      </c>
      <c r="L182" s="180">
        <v>0</v>
      </c>
      <c r="M182" s="180">
        <v>0</v>
      </c>
      <c r="N182" s="180">
        <v>0</v>
      </c>
      <c r="O182" s="180">
        <v>0</v>
      </c>
      <c r="P182" s="180"/>
      <c r="Q182" s="180">
        <v>0</v>
      </c>
      <c r="R182" s="180">
        <v>0</v>
      </c>
      <c r="S182" s="180">
        <v>0</v>
      </c>
      <c r="T182" s="180">
        <v>0</v>
      </c>
      <c r="U182" s="180"/>
      <c r="V182" s="180">
        <v>0</v>
      </c>
      <c r="W182" s="180"/>
      <c r="X182" s="180">
        <v>0</v>
      </c>
      <c r="Y182" s="180">
        <v>0</v>
      </c>
      <c r="Z182" s="180">
        <v>0</v>
      </c>
      <c r="AA182" s="180">
        <v>0</v>
      </c>
      <c r="AB182" s="180"/>
      <c r="AC182" s="180">
        <v>0</v>
      </c>
      <c r="AD182" s="180">
        <v>0</v>
      </c>
      <c r="AE182" s="180">
        <v>0</v>
      </c>
      <c r="AF182" s="180">
        <v>0</v>
      </c>
      <c r="AG182" s="180">
        <v>0</v>
      </c>
      <c r="AH182" s="180"/>
      <c r="AI182" s="180">
        <v>0</v>
      </c>
      <c r="AJ182" s="180">
        <v>0</v>
      </c>
      <c r="AK182" s="180">
        <v>0</v>
      </c>
      <c r="AL182" s="180">
        <v>0</v>
      </c>
      <c r="AM182" s="180">
        <v>0</v>
      </c>
      <c r="AN182" s="180">
        <v>0</v>
      </c>
      <c r="AO182" s="180">
        <v>0</v>
      </c>
      <c r="AP182" s="180">
        <v>0</v>
      </c>
      <c r="AQ182" s="180">
        <v>0</v>
      </c>
      <c r="AR182" s="180">
        <v>0</v>
      </c>
      <c r="AS182" s="180">
        <v>0</v>
      </c>
      <c r="AT182" s="180">
        <v>0</v>
      </c>
      <c r="AU182" s="180">
        <v>0</v>
      </c>
      <c r="AV182" s="180">
        <v>0</v>
      </c>
      <c r="AW182" s="180">
        <v>0</v>
      </c>
      <c r="AX182" s="180">
        <v>0</v>
      </c>
      <c r="AY182" s="180">
        <v>0</v>
      </c>
      <c r="AZ182" s="180">
        <v>0</v>
      </c>
      <c r="BA182" s="180">
        <v>0</v>
      </c>
      <c r="BB182" s="180">
        <v>0</v>
      </c>
      <c r="BC182" s="180">
        <v>0</v>
      </c>
      <c r="BD182" s="180">
        <v>0</v>
      </c>
      <c r="BE182" s="180">
        <v>0</v>
      </c>
      <c r="BF182" s="180">
        <v>0</v>
      </c>
      <c r="BG182" s="180"/>
      <c r="BH182" s="180">
        <v>0</v>
      </c>
      <c r="BI182" s="180">
        <v>0</v>
      </c>
      <c r="BJ182" s="180">
        <v>0</v>
      </c>
      <c r="BK182" s="180">
        <v>0</v>
      </c>
      <c r="BL182" s="180">
        <v>0</v>
      </c>
      <c r="BM182" s="180">
        <v>0</v>
      </c>
      <c r="BN182" s="180">
        <v>0</v>
      </c>
      <c r="BO182" s="180">
        <v>0</v>
      </c>
      <c r="BP182" s="180">
        <v>0</v>
      </c>
      <c r="BQ182" s="180">
        <v>0</v>
      </c>
      <c r="BR182" s="180"/>
      <c r="BS182" s="180">
        <v>0</v>
      </c>
      <c r="BT182" s="180">
        <v>0</v>
      </c>
      <c r="BU182" s="180"/>
      <c r="BV182" s="180">
        <v>0</v>
      </c>
      <c r="BW182" s="180"/>
      <c r="BX182" s="180"/>
      <c r="BY182" s="180"/>
      <c r="BZ182" s="180"/>
      <c r="CA182" s="180"/>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568</v>
      </c>
      <c r="B183" s="180" t="s">
        <v>1075</v>
      </c>
      <c r="C183" s="180"/>
      <c r="D183" s="180">
        <v>0</v>
      </c>
      <c r="E183" s="180">
        <v>0</v>
      </c>
      <c r="F183" s="180"/>
      <c r="G183" s="180">
        <v>0</v>
      </c>
      <c r="H183" s="180">
        <v>0</v>
      </c>
      <c r="I183" s="180">
        <v>0</v>
      </c>
      <c r="J183" s="180">
        <v>0</v>
      </c>
      <c r="K183" s="180">
        <v>0</v>
      </c>
      <c r="L183" s="180">
        <v>0</v>
      </c>
      <c r="M183" s="180">
        <v>0</v>
      </c>
      <c r="N183" s="180">
        <v>0</v>
      </c>
      <c r="O183" s="180">
        <v>0</v>
      </c>
      <c r="P183" s="180"/>
      <c r="Q183" s="180">
        <v>0</v>
      </c>
      <c r="R183" s="180">
        <v>0</v>
      </c>
      <c r="S183" s="180">
        <v>0</v>
      </c>
      <c r="T183" s="180">
        <v>0</v>
      </c>
      <c r="U183" s="180"/>
      <c r="V183" s="180">
        <v>0</v>
      </c>
      <c r="W183" s="180"/>
      <c r="X183" s="180">
        <v>0</v>
      </c>
      <c r="Y183" s="180">
        <v>0</v>
      </c>
      <c r="Z183" s="180">
        <v>0</v>
      </c>
      <c r="AA183" s="180">
        <v>0</v>
      </c>
      <c r="AB183" s="180"/>
      <c r="AC183" s="180">
        <v>0</v>
      </c>
      <c r="AD183" s="180">
        <v>0</v>
      </c>
      <c r="AE183" s="180">
        <v>0</v>
      </c>
      <c r="AF183" s="180">
        <v>0</v>
      </c>
      <c r="AG183" s="180">
        <v>0</v>
      </c>
      <c r="AH183" s="180"/>
      <c r="AI183" s="180">
        <v>0</v>
      </c>
      <c r="AJ183" s="180">
        <v>0</v>
      </c>
      <c r="AK183" s="180">
        <v>0</v>
      </c>
      <c r="AL183" s="180">
        <v>0</v>
      </c>
      <c r="AM183" s="180">
        <v>0</v>
      </c>
      <c r="AN183" s="180">
        <v>0</v>
      </c>
      <c r="AO183" s="180">
        <v>0</v>
      </c>
      <c r="AP183" s="180">
        <v>0</v>
      </c>
      <c r="AQ183" s="180">
        <v>0</v>
      </c>
      <c r="AR183" s="180">
        <v>0</v>
      </c>
      <c r="AS183" s="180">
        <v>0</v>
      </c>
      <c r="AT183" s="180">
        <v>0</v>
      </c>
      <c r="AU183" s="180">
        <v>0</v>
      </c>
      <c r="AV183" s="180">
        <v>0</v>
      </c>
      <c r="AW183" s="180">
        <v>0</v>
      </c>
      <c r="AX183" s="180">
        <v>0</v>
      </c>
      <c r="AY183" s="180">
        <v>0</v>
      </c>
      <c r="AZ183" s="180">
        <v>0</v>
      </c>
      <c r="BA183" s="180">
        <v>0</v>
      </c>
      <c r="BB183" s="180">
        <v>0</v>
      </c>
      <c r="BC183" s="180">
        <v>0</v>
      </c>
      <c r="BD183" s="180">
        <v>0</v>
      </c>
      <c r="BE183" s="180">
        <v>0</v>
      </c>
      <c r="BF183" s="180">
        <v>0</v>
      </c>
      <c r="BG183" s="180"/>
      <c r="BH183" s="180">
        <v>0</v>
      </c>
      <c r="BI183" s="180">
        <v>0</v>
      </c>
      <c r="BJ183" s="180">
        <v>0</v>
      </c>
      <c r="BK183" s="180">
        <v>0</v>
      </c>
      <c r="BL183" s="180">
        <v>0</v>
      </c>
      <c r="BM183" s="180">
        <v>0</v>
      </c>
      <c r="BN183" s="180">
        <v>0</v>
      </c>
      <c r="BO183" s="180">
        <v>0</v>
      </c>
      <c r="BP183" s="180">
        <v>0</v>
      </c>
      <c r="BQ183" s="180">
        <v>0</v>
      </c>
      <c r="BR183" s="180"/>
      <c r="BS183" s="180">
        <v>0</v>
      </c>
      <c r="BT183" s="180">
        <v>0</v>
      </c>
      <c r="BU183" s="180"/>
      <c r="BV183" s="180">
        <v>0</v>
      </c>
      <c r="BW183" s="180"/>
      <c r="BX183" s="180"/>
      <c r="BY183" s="180"/>
      <c r="BZ183" s="180"/>
      <c r="CA183" s="180"/>
      <c r="CB183" s="180"/>
      <c r="CC183" s="180"/>
      <c r="CD183" s="180"/>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569</v>
      </c>
      <c r="B184" s="180" t="s">
        <v>1076</v>
      </c>
      <c r="C184" s="180"/>
      <c r="D184" s="180">
        <v>0</v>
      </c>
      <c r="E184" s="180">
        <v>0</v>
      </c>
      <c r="F184" s="180"/>
      <c r="G184" s="180">
        <v>0</v>
      </c>
      <c r="H184" s="180">
        <v>0</v>
      </c>
      <c r="I184" s="180">
        <v>0</v>
      </c>
      <c r="J184" s="180">
        <v>0</v>
      </c>
      <c r="K184" s="180">
        <v>0</v>
      </c>
      <c r="L184" s="180">
        <v>0</v>
      </c>
      <c r="M184" s="180">
        <v>0</v>
      </c>
      <c r="N184" s="180">
        <v>0</v>
      </c>
      <c r="O184" s="180">
        <v>0</v>
      </c>
      <c r="P184" s="180"/>
      <c r="Q184" s="180">
        <v>0</v>
      </c>
      <c r="R184" s="180">
        <v>0</v>
      </c>
      <c r="S184" s="180">
        <v>0</v>
      </c>
      <c r="T184" s="180">
        <v>0</v>
      </c>
      <c r="U184" s="180"/>
      <c r="V184" s="180">
        <v>0</v>
      </c>
      <c r="W184" s="180"/>
      <c r="X184" s="180">
        <v>0</v>
      </c>
      <c r="Y184" s="180">
        <v>0</v>
      </c>
      <c r="Z184" s="180">
        <v>0</v>
      </c>
      <c r="AA184" s="180">
        <v>0</v>
      </c>
      <c r="AB184" s="180"/>
      <c r="AC184" s="180">
        <v>0</v>
      </c>
      <c r="AD184" s="180">
        <v>0</v>
      </c>
      <c r="AE184" s="180">
        <v>0</v>
      </c>
      <c r="AF184" s="180">
        <v>0</v>
      </c>
      <c r="AG184" s="180">
        <v>0</v>
      </c>
      <c r="AH184" s="180"/>
      <c r="AI184" s="180">
        <v>0</v>
      </c>
      <c r="AJ184" s="180">
        <v>0</v>
      </c>
      <c r="AK184" s="180">
        <v>0</v>
      </c>
      <c r="AL184" s="180">
        <v>0</v>
      </c>
      <c r="AM184" s="180">
        <v>0</v>
      </c>
      <c r="AN184" s="180">
        <v>0</v>
      </c>
      <c r="AO184" s="180">
        <v>0</v>
      </c>
      <c r="AP184" s="180">
        <v>0</v>
      </c>
      <c r="AQ184" s="180">
        <v>0</v>
      </c>
      <c r="AR184" s="180">
        <v>0</v>
      </c>
      <c r="AS184" s="180">
        <v>0</v>
      </c>
      <c r="AT184" s="180">
        <v>0</v>
      </c>
      <c r="AU184" s="180">
        <v>0</v>
      </c>
      <c r="AV184" s="180">
        <v>0</v>
      </c>
      <c r="AW184" s="180">
        <v>0</v>
      </c>
      <c r="AX184" s="180">
        <v>0</v>
      </c>
      <c r="AY184" s="180">
        <v>0</v>
      </c>
      <c r="AZ184" s="180">
        <v>0</v>
      </c>
      <c r="BA184" s="180">
        <v>0</v>
      </c>
      <c r="BB184" s="180">
        <v>0</v>
      </c>
      <c r="BC184" s="180">
        <v>0</v>
      </c>
      <c r="BD184" s="180">
        <v>0</v>
      </c>
      <c r="BE184" s="180">
        <v>0</v>
      </c>
      <c r="BF184" s="180">
        <v>0</v>
      </c>
      <c r="BG184" s="180"/>
      <c r="BH184" s="180">
        <v>0</v>
      </c>
      <c r="BI184" s="180">
        <v>0</v>
      </c>
      <c r="BJ184" s="180">
        <v>0</v>
      </c>
      <c r="BK184" s="180">
        <v>0</v>
      </c>
      <c r="BL184" s="180">
        <v>0</v>
      </c>
      <c r="BM184" s="180">
        <v>0</v>
      </c>
      <c r="BN184" s="180">
        <v>0</v>
      </c>
      <c r="BO184" s="180">
        <v>0</v>
      </c>
      <c r="BP184" s="180">
        <v>0</v>
      </c>
      <c r="BQ184" s="180">
        <v>0</v>
      </c>
      <c r="BR184" s="180"/>
      <c r="BS184" s="180">
        <v>0</v>
      </c>
      <c r="BT184" s="180">
        <v>0</v>
      </c>
      <c r="BU184" s="180"/>
      <c r="BV184" s="180">
        <v>0</v>
      </c>
      <c r="BW184" s="180"/>
      <c r="BX184" s="180"/>
      <c r="BY184" s="180"/>
      <c r="BZ184" s="180"/>
      <c r="CA184" s="180"/>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571</v>
      </c>
      <c r="B185" s="180" t="s">
        <v>794</v>
      </c>
      <c r="C185" s="180"/>
      <c r="D185" s="180">
        <v>0</v>
      </c>
      <c r="E185" s="180">
        <v>0</v>
      </c>
      <c r="F185" s="180"/>
      <c r="G185" s="180">
        <v>0</v>
      </c>
      <c r="H185" s="180">
        <v>0</v>
      </c>
      <c r="I185" s="180">
        <v>0</v>
      </c>
      <c r="J185" s="180">
        <v>0</v>
      </c>
      <c r="K185" s="180">
        <v>0</v>
      </c>
      <c r="L185" s="180">
        <v>0</v>
      </c>
      <c r="M185" s="180">
        <v>0</v>
      </c>
      <c r="N185" s="180">
        <v>0</v>
      </c>
      <c r="O185" s="180">
        <v>0</v>
      </c>
      <c r="P185" s="180"/>
      <c r="Q185" s="180">
        <v>0</v>
      </c>
      <c r="R185" s="180">
        <v>0</v>
      </c>
      <c r="S185" s="180">
        <v>0</v>
      </c>
      <c r="T185" s="180">
        <v>0</v>
      </c>
      <c r="U185" s="180"/>
      <c r="V185" s="180">
        <v>0</v>
      </c>
      <c r="W185" s="180"/>
      <c r="X185" s="180">
        <v>0</v>
      </c>
      <c r="Y185" s="180">
        <v>0</v>
      </c>
      <c r="Z185" s="180">
        <v>0</v>
      </c>
      <c r="AA185" s="180">
        <v>0</v>
      </c>
      <c r="AB185" s="180"/>
      <c r="AC185" s="180">
        <v>0</v>
      </c>
      <c r="AD185" s="180">
        <v>0</v>
      </c>
      <c r="AE185" s="180">
        <v>0</v>
      </c>
      <c r="AF185" s="180">
        <v>0</v>
      </c>
      <c r="AG185" s="180">
        <v>0</v>
      </c>
      <c r="AH185" s="180"/>
      <c r="AI185" s="180">
        <v>0</v>
      </c>
      <c r="AJ185" s="180">
        <v>0</v>
      </c>
      <c r="AK185" s="180">
        <v>0</v>
      </c>
      <c r="AL185" s="180">
        <v>0</v>
      </c>
      <c r="AM185" s="180">
        <v>0</v>
      </c>
      <c r="AN185" s="180">
        <v>0</v>
      </c>
      <c r="AO185" s="180">
        <v>0</v>
      </c>
      <c r="AP185" s="180">
        <v>0</v>
      </c>
      <c r="AQ185" s="180">
        <v>0</v>
      </c>
      <c r="AR185" s="180">
        <v>0</v>
      </c>
      <c r="AS185" s="180">
        <v>0</v>
      </c>
      <c r="AT185" s="180">
        <v>0</v>
      </c>
      <c r="AU185" s="180">
        <v>0</v>
      </c>
      <c r="AV185" s="180">
        <v>0</v>
      </c>
      <c r="AW185" s="180">
        <v>0</v>
      </c>
      <c r="AX185" s="180">
        <v>0</v>
      </c>
      <c r="AY185" s="180">
        <v>0</v>
      </c>
      <c r="AZ185" s="180">
        <v>0</v>
      </c>
      <c r="BA185" s="180">
        <v>0</v>
      </c>
      <c r="BB185" s="180">
        <v>0</v>
      </c>
      <c r="BC185" s="180">
        <v>0</v>
      </c>
      <c r="BD185" s="180">
        <v>0</v>
      </c>
      <c r="BE185" s="180">
        <v>0</v>
      </c>
      <c r="BF185" s="180">
        <v>0</v>
      </c>
      <c r="BG185" s="180"/>
      <c r="BH185" s="180">
        <v>0</v>
      </c>
      <c r="BI185" s="180">
        <v>0</v>
      </c>
      <c r="BJ185" s="180">
        <v>0</v>
      </c>
      <c r="BK185" s="180">
        <v>0</v>
      </c>
      <c r="BL185" s="180">
        <v>0</v>
      </c>
      <c r="BM185" s="180">
        <v>0</v>
      </c>
      <c r="BN185" s="180">
        <v>0</v>
      </c>
      <c r="BO185" s="180">
        <v>0</v>
      </c>
      <c r="BP185" s="180">
        <v>0</v>
      </c>
      <c r="BQ185" s="180">
        <v>0</v>
      </c>
      <c r="BR185" s="180"/>
      <c r="BS185" s="180">
        <v>0</v>
      </c>
      <c r="BT185" s="180">
        <v>0</v>
      </c>
      <c r="BU185" s="180"/>
      <c r="BV185" s="180">
        <v>0</v>
      </c>
      <c r="BW185" s="180"/>
      <c r="BX185" s="180"/>
      <c r="BY185" s="180"/>
      <c r="BZ185" s="180"/>
      <c r="CA185" s="180"/>
      <c r="CB185" s="180"/>
      <c r="CC185" s="180"/>
      <c r="CD185" s="180"/>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572</v>
      </c>
      <c r="B186" s="180" t="s">
        <v>795</v>
      </c>
      <c r="C186" s="180"/>
      <c r="D186" s="180">
        <v>0</v>
      </c>
      <c r="E186" s="180">
        <v>0</v>
      </c>
      <c r="F186" s="180"/>
      <c r="G186" s="180">
        <v>0</v>
      </c>
      <c r="H186" s="180">
        <v>0</v>
      </c>
      <c r="I186" s="180">
        <v>0</v>
      </c>
      <c r="J186" s="180">
        <v>0</v>
      </c>
      <c r="K186" s="180">
        <v>0</v>
      </c>
      <c r="L186" s="180">
        <v>0</v>
      </c>
      <c r="M186" s="180">
        <v>0</v>
      </c>
      <c r="N186" s="180">
        <v>0</v>
      </c>
      <c r="O186" s="180">
        <v>0</v>
      </c>
      <c r="P186" s="180"/>
      <c r="Q186" s="180">
        <v>0</v>
      </c>
      <c r="R186" s="180">
        <v>0</v>
      </c>
      <c r="S186" s="180">
        <v>0</v>
      </c>
      <c r="T186" s="180">
        <v>0</v>
      </c>
      <c r="U186" s="180"/>
      <c r="V186" s="180">
        <v>0</v>
      </c>
      <c r="W186" s="180"/>
      <c r="X186" s="180">
        <v>0</v>
      </c>
      <c r="Y186" s="180">
        <v>0</v>
      </c>
      <c r="Z186" s="180">
        <v>0</v>
      </c>
      <c r="AA186" s="180">
        <v>0</v>
      </c>
      <c r="AB186" s="180"/>
      <c r="AC186" s="180">
        <v>0</v>
      </c>
      <c r="AD186" s="180">
        <v>0</v>
      </c>
      <c r="AE186" s="180">
        <v>0</v>
      </c>
      <c r="AF186" s="180">
        <v>0</v>
      </c>
      <c r="AG186" s="180">
        <v>0</v>
      </c>
      <c r="AH186" s="180"/>
      <c r="AI186" s="180">
        <v>0</v>
      </c>
      <c r="AJ186" s="180">
        <v>0</v>
      </c>
      <c r="AK186" s="180">
        <v>0</v>
      </c>
      <c r="AL186" s="180">
        <v>0</v>
      </c>
      <c r="AM186" s="180">
        <v>0</v>
      </c>
      <c r="AN186" s="180">
        <v>0</v>
      </c>
      <c r="AO186" s="180">
        <v>0</v>
      </c>
      <c r="AP186" s="180">
        <v>0</v>
      </c>
      <c r="AQ186" s="180">
        <v>0</v>
      </c>
      <c r="AR186" s="180">
        <v>0</v>
      </c>
      <c r="AS186" s="180">
        <v>0</v>
      </c>
      <c r="AT186" s="180">
        <v>0</v>
      </c>
      <c r="AU186" s="180">
        <v>0</v>
      </c>
      <c r="AV186" s="180">
        <v>0</v>
      </c>
      <c r="AW186" s="180">
        <v>0</v>
      </c>
      <c r="AX186" s="180">
        <v>0</v>
      </c>
      <c r="AY186" s="180">
        <v>0</v>
      </c>
      <c r="AZ186" s="180">
        <v>0</v>
      </c>
      <c r="BA186" s="180">
        <v>0</v>
      </c>
      <c r="BB186" s="180">
        <v>0</v>
      </c>
      <c r="BC186" s="180">
        <v>0</v>
      </c>
      <c r="BD186" s="180">
        <v>0</v>
      </c>
      <c r="BE186" s="180">
        <v>0</v>
      </c>
      <c r="BF186" s="180">
        <v>0</v>
      </c>
      <c r="BG186" s="180"/>
      <c r="BH186" s="180">
        <v>0</v>
      </c>
      <c r="BI186" s="180">
        <v>0</v>
      </c>
      <c r="BJ186" s="180">
        <v>0</v>
      </c>
      <c r="BK186" s="180">
        <v>0</v>
      </c>
      <c r="BL186" s="180">
        <v>0</v>
      </c>
      <c r="BM186" s="180">
        <v>0</v>
      </c>
      <c r="BN186" s="180">
        <v>0</v>
      </c>
      <c r="BO186" s="180">
        <v>0</v>
      </c>
      <c r="BP186" s="180">
        <v>0</v>
      </c>
      <c r="BQ186" s="180">
        <v>0</v>
      </c>
      <c r="BR186" s="180"/>
      <c r="BS186" s="180">
        <v>0</v>
      </c>
      <c r="BT186" s="180">
        <v>0</v>
      </c>
      <c r="BU186" s="180"/>
      <c r="BV186" s="180">
        <v>0</v>
      </c>
      <c r="BW186" s="180"/>
      <c r="BX186" s="180"/>
      <c r="BY186" s="180"/>
      <c r="BZ186" s="180"/>
      <c r="CA186" s="180"/>
      <c r="CB186" s="180"/>
      <c r="CC186" s="180"/>
      <c r="CD186" s="180"/>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573</v>
      </c>
      <c r="B187" s="180" t="s">
        <v>913</v>
      </c>
      <c r="C187" s="180"/>
      <c r="D187" s="180">
        <v>0</v>
      </c>
      <c r="E187" s="180">
        <v>0</v>
      </c>
      <c r="F187" s="180"/>
      <c r="G187" s="180">
        <v>0</v>
      </c>
      <c r="H187" s="180">
        <v>0</v>
      </c>
      <c r="I187" s="180">
        <v>0</v>
      </c>
      <c r="J187" s="180">
        <v>0</v>
      </c>
      <c r="K187" s="180">
        <v>0</v>
      </c>
      <c r="L187" s="180">
        <v>0</v>
      </c>
      <c r="M187" s="180">
        <v>0</v>
      </c>
      <c r="N187" s="180">
        <v>0</v>
      </c>
      <c r="O187" s="180">
        <v>0</v>
      </c>
      <c r="P187" s="180"/>
      <c r="Q187" s="180">
        <v>0</v>
      </c>
      <c r="R187" s="180">
        <v>0</v>
      </c>
      <c r="S187" s="180">
        <v>0</v>
      </c>
      <c r="T187" s="180">
        <v>0</v>
      </c>
      <c r="U187" s="180"/>
      <c r="V187" s="180">
        <v>0</v>
      </c>
      <c r="W187" s="180"/>
      <c r="X187" s="180">
        <v>0</v>
      </c>
      <c r="Y187" s="180">
        <v>0</v>
      </c>
      <c r="Z187" s="180">
        <v>0</v>
      </c>
      <c r="AA187" s="180">
        <v>0</v>
      </c>
      <c r="AB187" s="180"/>
      <c r="AC187" s="180">
        <v>0</v>
      </c>
      <c r="AD187" s="180">
        <v>0</v>
      </c>
      <c r="AE187" s="180">
        <v>0</v>
      </c>
      <c r="AF187" s="180">
        <v>0</v>
      </c>
      <c r="AG187" s="180">
        <v>0</v>
      </c>
      <c r="AH187" s="180"/>
      <c r="AI187" s="180">
        <v>0</v>
      </c>
      <c r="AJ187" s="180">
        <v>0</v>
      </c>
      <c r="AK187" s="180">
        <v>0</v>
      </c>
      <c r="AL187" s="180">
        <v>0</v>
      </c>
      <c r="AM187" s="180">
        <v>0</v>
      </c>
      <c r="AN187" s="180">
        <v>0</v>
      </c>
      <c r="AO187" s="180">
        <v>0</v>
      </c>
      <c r="AP187" s="180">
        <v>0</v>
      </c>
      <c r="AQ187" s="180">
        <v>0</v>
      </c>
      <c r="AR187" s="180">
        <v>0</v>
      </c>
      <c r="AS187" s="180">
        <v>0</v>
      </c>
      <c r="AT187" s="180">
        <v>0</v>
      </c>
      <c r="AU187" s="180">
        <v>0</v>
      </c>
      <c r="AV187" s="180">
        <v>0</v>
      </c>
      <c r="AW187" s="180">
        <v>0</v>
      </c>
      <c r="AX187" s="180">
        <v>0</v>
      </c>
      <c r="AY187" s="180">
        <v>0</v>
      </c>
      <c r="AZ187" s="180">
        <v>0</v>
      </c>
      <c r="BA187" s="180">
        <v>0</v>
      </c>
      <c r="BB187" s="180">
        <v>0</v>
      </c>
      <c r="BC187" s="180">
        <v>0</v>
      </c>
      <c r="BD187" s="180">
        <v>0</v>
      </c>
      <c r="BE187" s="180">
        <v>0</v>
      </c>
      <c r="BF187" s="180">
        <v>0</v>
      </c>
      <c r="BG187" s="180"/>
      <c r="BH187" s="180">
        <v>0</v>
      </c>
      <c r="BI187" s="180">
        <v>0</v>
      </c>
      <c r="BJ187" s="180">
        <v>0</v>
      </c>
      <c r="BK187" s="180">
        <v>0</v>
      </c>
      <c r="BL187" s="180">
        <v>0</v>
      </c>
      <c r="BM187" s="180">
        <v>0</v>
      </c>
      <c r="BN187" s="180">
        <v>0</v>
      </c>
      <c r="BO187" s="180">
        <v>0</v>
      </c>
      <c r="BP187" s="180">
        <v>0</v>
      </c>
      <c r="BQ187" s="180">
        <v>0</v>
      </c>
      <c r="BR187" s="180"/>
      <c r="BS187" s="180">
        <v>0</v>
      </c>
      <c r="BT187" s="180">
        <v>0</v>
      </c>
      <c r="BU187" s="180"/>
      <c r="BV187" s="180">
        <v>0</v>
      </c>
      <c r="BW187" s="180"/>
      <c r="BX187" s="180"/>
      <c r="BY187" s="180"/>
      <c r="BZ187" s="180"/>
      <c r="CA187" s="180"/>
      <c r="CB187" s="180"/>
      <c r="CC187" s="180"/>
      <c r="CD187" s="180"/>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575</v>
      </c>
      <c r="B188" s="180" t="s">
        <v>303</v>
      </c>
      <c r="C188" s="180"/>
      <c r="D188" s="180">
        <v>0</v>
      </c>
      <c r="E188" s="180">
        <v>11420729</v>
      </c>
      <c r="F188" s="180"/>
      <c r="G188" s="180">
        <v>0</v>
      </c>
      <c r="H188" s="180">
        <v>0</v>
      </c>
      <c r="I188" s="180">
        <v>0</v>
      </c>
      <c r="J188" s="180">
        <v>0</v>
      </c>
      <c r="K188" s="180">
        <v>0</v>
      </c>
      <c r="L188" s="180">
        <v>0</v>
      </c>
      <c r="M188" s="180">
        <v>0</v>
      </c>
      <c r="N188" s="180">
        <v>0</v>
      </c>
      <c r="O188" s="180">
        <v>0</v>
      </c>
      <c r="P188" s="180"/>
      <c r="Q188" s="180">
        <v>0</v>
      </c>
      <c r="R188" s="180">
        <v>0</v>
      </c>
      <c r="S188" s="180">
        <v>0</v>
      </c>
      <c r="T188" s="180">
        <v>0</v>
      </c>
      <c r="U188" s="180"/>
      <c r="V188" s="180">
        <v>5209</v>
      </c>
      <c r="W188" s="180"/>
      <c r="X188" s="180">
        <v>0</v>
      </c>
      <c r="Y188" s="180">
        <v>0</v>
      </c>
      <c r="Z188" s="180">
        <v>0</v>
      </c>
      <c r="AA188" s="180">
        <v>0</v>
      </c>
      <c r="AB188" s="180"/>
      <c r="AC188" s="180">
        <v>0</v>
      </c>
      <c r="AD188" s="180">
        <v>2528</v>
      </c>
      <c r="AE188" s="180">
        <v>34200</v>
      </c>
      <c r="AF188" s="180">
        <v>0</v>
      </c>
      <c r="AG188" s="180">
        <v>0</v>
      </c>
      <c r="AH188" s="180"/>
      <c r="AI188" s="180">
        <v>0</v>
      </c>
      <c r="AJ188" s="180">
        <v>0</v>
      </c>
      <c r="AK188" s="180">
        <v>0</v>
      </c>
      <c r="AL188" s="180">
        <v>0</v>
      </c>
      <c r="AM188" s="180">
        <v>0</v>
      </c>
      <c r="AN188" s="180">
        <v>0</v>
      </c>
      <c r="AO188" s="180">
        <v>0</v>
      </c>
      <c r="AP188" s="180">
        <v>0</v>
      </c>
      <c r="AQ188" s="180">
        <v>0</v>
      </c>
      <c r="AR188" s="180">
        <v>0</v>
      </c>
      <c r="AS188" s="180">
        <v>0</v>
      </c>
      <c r="AT188" s="180">
        <v>0</v>
      </c>
      <c r="AU188" s="180">
        <v>0</v>
      </c>
      <c r="AV188" s="180">
        <v>0</v>
      </c>
      <c r="AW188" s="180">
        <v>0</v>
      </c>
      <c r="AX188" s="180">
        <v>0</v>
      </c>
      <c r="AY188" s="180">
        <v>0</v>
      </c>
      <c r="AZ188" s="180">
        <v>0</v>
      </c>
      <c r="BA188" s="180">
        <v>0</v>
      </c>
      <c r="BB188" s="180">
        <v>0</v>
      </c>
      <c r="BC188" s="180">
        <v>0</v>
      </c>
      <c r="BD188" s="180">
        <v>0</v>
      </c>
      <c r="BE188" s="180">
        <v>0</v>
      </c>
      <c r="BF188" s="180">
        <v>34592</v>
      </c>
      <c r="BG188" s="180"/>
      <c r="BH188" s="180">
        <v>0</v>
      </c>
      <c r="BI188" s="180">
        <v>21966</v>
      </c>
      <c r="BJ188" s="180">
        <v>0</v>
      </c>
      <c r="BK188" s="180">
        <v>0</v>
      </c>
      <c r="BL188" s="180">
        <v>0</v>
      </c>
      <c r="BM188" s="180">
        <v>0</v>
      </c>
      <c r="BN188" s="180">
        <v>0</v>
      </c>
      <c r="BO188" s="180">
        <v>123838</v>
      </c>
      <c r="BP188" s="180">
        <v>0</v>
      </c>
      <c r="BQ188" s="180">
        <v>0</v>
      </c>
      <c r="BR188" s="180"/>
      <c r="BS188" s="180">
        <v>0</v>
      </c>
      <c r="BT188" s="180">
        <v>0</v>
      </c>
      <c r="BU188" s="180"/>
      <c r="BV188" s="180">
        <v>0</v>
      </c>
      <c r="BW188" s="180"/>
      <c r="BX188" s="180"/>
      <c r="BY188" s="180"/>
      <c r="BZ188" s="180"/>
      <c r="CA188" s="180"/>
      <c r="CB188" s="180"/>
      <c r="CC188" s="180"/>
      <c r="CD188" s="180"/>
      <c r="CE188" s="180"/>
      <c r="CF188" s="180"/>
      <c r="CG188" s="180"/>
      <c r="CH188" s="180"/>
      <c r="CI188" s="180"/>
      <c r="CJ188" s="180"/>
      <c r="CK188" s="180"/>
      <c r="CL188" s="180"/>
      <c r="CM188" s="180"/>
      <c r="CN188" s="180"/>
      <c r="CO188" s="180"/>
      <c r="CP188" s="180"/>
      <c r="CQ188" s="180"/>
      <c r="CR188" s="180"/>
      <c r="CS188" s="180"/>
      <c r="CT188" s="180"/>
      <c r="CU188" s="180"/>
    </row>
    <row r="189" spans="1:99" s="637" customFormat="1" x14ac:dyDescent="0.3">
      <c r="A189" s="636">
        <v>576</v>
      </c>
      <c r="B189" s="637" t="s">
        <v>304</v>
      </c>
      <c r="D189" s="637">
        <v>0</v>
      </c>
      <c r="E189" s="637">
        <v>0</v>
      </c>
      <c r="G189" s="637">
        <v>0</v>
      </c>
      <c r="H189" s="637">
        <v>0</v>
      </c>
      <c r="I189" s="637">
        <v>0</v>
      </c>
      <c r="J189" s="637">
        <v>0</v>
      </c>
      <c r="K189" s="637">
        <v>0</v>
      </c>
      <c r="L189" s="637">
        <v>0</v>
      </c>
      <c r="M189" s="637">
        <v>0</v>
      </c>
      <c r="N189" s="637">
        <v>0</v>
      </c>
      <c r="O189" s="637">
        <v>1265</v>
      </c>
      <c r="Q189" s="637">
        <v>0</v>
      </c>
      <c r="R189" s="637">
        <v>0</v>
      </c>
      <c r="S189" s="637">
        <v>0</v>
      </c>
      <c r="T189" s="637">
        <v>0</v>
      </c>
      <c r="V189" s="637">
        <v>0</v>
      </c>
      <c r="X189" s="637">
        <v>0</v>
      </c>
      <c r="Y189" s="637">
        <v>0</v>
      </c>
      <c r="Z189" s="637">
        <v>566474</v>
      </c>
      <c r="AA189" s="637">
        <v>0</v>
      </c>
      <c r="AC189" s="637">
        <v>0</v>
      </c>
      <c r="AD189" s="637">
        <v>0</v>
      </c>
      <c r="AE189" s="637">
        <v>0</v>
      </c>
      <c r="AF189" s="637">
        <v>0</v>
      </c>
      <c r="AG189" s="637">
        <v>27914</v>
      </c>
      <c r="AI189" s="637">
        <v>0</v>
      </c>
      <c r="AJ189" s="637">
        <v>0</v>
      </c>
      <c r="AK189" s="637">
        <v>0</v>
      </c>
      <c r="AL189" s="637">
        <v>0</v>
      </c>
      <c r="AM189" s="637">
        <v>0</v>
      </c>
      <c r="AN189" s="637">
        <v>0</v>
      </c>
      <c r="AO189" s="637">
        <v>0</v>
      </c>
      <c r="AP189" s="637">
        <v>0</v>
      </c>
      <c r="AQ189" s="637">
        <v>0</v>
      </c>
      <c r="AR189" s="637">
        <v>0</v>
      </c>
      <c r="AS189" s="637">
        <v>0</v>
      </c>
      <c r="AT189" s="637">
        <v>0</v>
      </c>
      <c r="AU189" s="637">
        <v>0</v>
      </c>
      <c r="AV189" s="637">
        <v>0</v>
      </c>
      <c r="AW189" s="637">
        <v>0</v>
      </c>
      <c r="AX189" s="637">
        <v>0</v>
      </c>
      <c r="AY189" s="637">
        <v>0</v>
      </c>
      <c r="AZ189" s="637">
        <v>0</v>
      </c>
      <c r="BA189" s="637">
        <v>0</v>
      </c>
      <c r="BB189" s="637">
        <v>0</v>
      </c>
      <c r="BC189" s="637">
        <v>0</v>
      </c>
      <c r="BD189" s="637">
        <v>39842</v>
      </c>
      <c r="BE189" s="637">
        <v>0</v>
      </c>
      <c r="BF189" s="637">
        <v>0</v>
      </c>
      <c r="BH189" s="637">
        <v>0</v>
      </c>
      <c r="BI189" s="637">
        <v>0</v>
      </c>
      <c r="BJ189" s="637">
        <v>0</v>
      </c>
      <c r="BK189" s="637">
        <v>165000</v>
      </c>
      <c r="BL189" s="637">
        <v>0</v>
      </c>
      <c r="BM189" s="637">
        <v>0</v>
      </c>
      <c r="BN189" s="637">
        <v>0</v>
      </c>
      <c r="BO189" s="637">
        <v>0</v>
      </c>
      <c r="BP189" s="637">
        <v>0</v>
      </c>
      <c r="BQ189" s="637">
        <v>0</v>
      </c>
      <c r="BS189" s="637">
        <v>0</v>
      </c>
      <c r="BT189" s="637">
        <v>27351</v>
      </c>
      <c r="BV189" s="637">
        <v>0</v>
      </c>
    </row>
    <row r="190" spans="1:99" s="643" customFormat="1" x14ac:dyDescent="0.3">
      <c r="A190" s="642">
        <v>577</v>
      </c>
      <c r="B190" s="643" t="s">
        <v>1077</v>
      </c>
      <c r="D190" s="643">
        <v>2</v>
      </c>
      <c r="E190" s="643">
        <v>1</v>
      </c>
      <c r="G190" s="643">
        <v>2</v>
      </c>
      <c r="H190" s="643">
        <v>2</v>
      </c>
      <c r="I190" s="643">
        <v>2</v>
      </c>
      <c r="J190" s="643">
        <v>2</v>
      </c>
      <c r="L190" s="643">
        <v>2</v>
      </c>
      <c r="M190" s="643">
        <v>1</v>
      </c>
      <c r="N190" s="643">
        <v>2</v>
      </c>
      <c r="Q190" s="643">
        <v>2</v>
      </c>
      <c r="R190" s="643">
        <v>2</v>
      </c>
      <c r="S190" s="643">
        <v>2</v>
      </c>
      <c r="T190" s="643">
        <v>2</v>
      </c>
      <c r="V190" s="643">
        <v>2</v>
      </c>
      <c r="X190" s="643">
        <v>2</v>
      </c>
      <c r="Y190" s="643">
        <v>2</v>
      </c>
      <c r="Z190" s="643">
        <v>2</v>
      </c>
      <c r="AA190" s="643">
        <v>1</v>
      </c>
      <c r="AC190" s="643">
        <v>2</v>
      </c>
      <c r="AD190" s="643">
        <v>2</v>
      </c>
      <c r="AE190" s="643">
        <v>2</v>
      </c>
      <c r="AF190" s="643">
        <v>2</v>
      </c>
      <c r="AG190" s="643">
        <v>2</v>
      </c>
      <c r="AJ190" s="643">
        <v>2</v>
      </c>
      <c r="AM190" s="643">
        <v>2</v>
      </c>
      <c r="AN190" s="643">
        <v>2</v>
      </c>
      <c r="AO190" s="643">
        <v>2</v>
      </c>
      <c r="AP190" s="643">
        <v>1</v>
      </c>
      <c r="AQ190" s="643">
        <v>2</v>
      </c>
      <c r="AR190" s="643">
        <v>2</v>
      </c>
      <c r="AS190" s="643">
        <v>2</v>
      </c>
      <c r="AT190" s="643">
        <v>2</v>
      </c>
      <c r="AU190" s="643">
        <v>2</v>
      </c>
      <c r="AV190" s="643">
        <v>2</v>
      </c>
      <c r="AX190" s="643">
        <v>2</v>
      </c>
      <c r="AZ190" s="643">
        <v>2</v>
      </c>
      <c r="BA190" s="643">
        <v>2</v>
      </c>
      <c r="BB190" s="643">
        <v>2</v>
      </c>
      <c r="BD190" s="643">
        <v>2</v>
      </c>
      <c r="BE190" s="643">
        <v>2</v>
      </c>
      <c r="BF190" s="643">
        <v>2</v>
      </c>
      <c r="BH190" s="643">
        <v>2</v>
      </c>
      <c r="BI190" s="643">
        <v>2</v>
      </c>
      <c r="BJ190" s="643">
        <v>2</v>
      </c>
      <c r="BL190" s="643">
        <v>2</v>
      </c>
      <c r="BM190" s="643">
        <v>2</v>
      </c>
      <c r="BN190" s="643">
        <v>2</v>
      </c>
      <c r="BO190" s="643">
        <v>2</v>
      </c>
      <c r="BQ190" s="643">
        <v>1</v>
      </c>
      <c r="BS190" s="643">
        <v>2</v>
      </c>
      <c r="BV190" s="643">
        <v>2</v>
      </c>
    </row>
    <row r="191" spans="1:99" x14ac:dyDescent="0.3">
      <c r="A191" s="155">
        <v>578</v>
      </c>
      <c r="B191" s="180" t="s">
        <v>1078</v>
      </c>
      <c r="C191" s="180"/>
      <c r="D191" s="180">
        <v>0</v>
      </c>
      <c r="E191" s="180">
        <v>0</v>
      </c>
      <c r="F191" s="180"/>
      <c r="G191" s="180">
        <v>0</v>
      </c>
      <c r="H191" s="180">
        <v>0</v>
      </c>
      <c r="I191" s="180">
        <v>0</v>
      </c>
      <c r="J191" s="180">
        <v>0</v>
      </c>
      <c r="K191" s="180">
        <v>0</v>
      </c>
      <c r="L191" s="180">
        <v>0</v>
      </c>
      <c r="M191" s="180">
        <v>0</v>
      </c>
      <c r="N191" s="180">
        <v>0</v>
      </c>
      <c r="O191" s="180">
        <v>0</v>
      </c>
      <c r="P191" s="180"/>
      <c r="Q191" s="180">
        <v>0</v>
      </c>
      <c r="R191" s="180">
        <v>0</v>
      </c>
      <c r="S191" s="180">
        <v>0</v>
      </c>
      <c r="T191" s="180">
        <v>0</v>
      </c>
      <c r="U191" s="180"/>
      <c r="V191" s="180">
        <v>0</v>
      </c>
      <c r="W191" s="180"/>
      <c r="X191" s="180">
        <v>0</v>
      </c>
      <c r="Y191" s="180">
        <v>0</v>
      </c>
      <c r="Z191" s="180">
        <v>0</v>
      </c>
      <c r="AA191" s="180">
        <v>0</v>
      </c>
      <c r="AB191" s="180"/>
      <c r="AC191" s="180">
        <v>0</v>
      </c>
      <c r="AD191" s="180">
        <v>0</v>
      </c>
      <c r="AE191" s="180">
        <v>0</v>
      </c>
      <c r="AF191" s="180">
        <v>0</v>
      </c>
      <c r="AG191" s="180">
        <v>0</v>
      </c>
      <c r="AH191" s="180"/>
      <c r="AI191" s="180">
        <v>0</v>
      </c>
      <c r="AJ191" s="180">
        <v>0</v>
      </c>
      <c r="AK191" s="180">
        <v>0</v>
      </c>
      <c r="AL191" s="180">
        <v>0</v>
      </c>
      <c r="AM191" s="180">
        <v>0</v>
      </c>
      <c r="AN191" s="180">
        <v>0</v>
      </c>
      <c r="AO191" s="180">
        <v>0</v>
      </c>
      <c r="AP191" s="180">
        <v>0</v>
      </c>
      <c r="AQ191" s="180">
        <v>0</v>
      </c>
      <c r="AR191" s="180">
        <v>0</v>
      </c>
      <c r="AS191" s="180">
        <v>0</v>
      </c>
      <c r="AT191" s="180">
        <v>0</v>
      </c>
      <c r="AU191" s="180">
        <v>0</v>
      </c>
      <c r="AV191" s="180">
        <v>0</v>
      </c>
      <c r="AW191" s="180">
        <v>0</v>
      </c>
      <c r="AX191" s="180">
        <v>0</v>
      </c>
      <c r="AY191" s="180">
        <v>0</v>
      </c>
      <c r="AZ191" s="180">
        <v>425000</v>
      </c>
      <c r="BA191" s="180">
        <v>0</v>
      </c>
      <c r="BB191" s="180">
        <v>0</v>
      </c>
      <c r="BC191" s="180">
        <v>0</v>
      </c>
      <c r="BD191" s="180">
        <v>39842</v>
      </c>
      <c r="BE191" s="180">
        <v>0</v>
      </c>
      <c r="BF191" s="180">
        <v>2470000</v>
      </c>
      <c r="BG191" s="180"/>
      <c r="BH191" s="180">
        <v>0</v>
      </c>
      <c r="BI191" s="180">
        <v>0</v>
      </c>
      <c r="BJ191" s="180">
        <v>0</v>
      </c>
      <c r="BK191" s="180">
        <v>0</v>
      </c>
      <c r="BL191" s="180">
        <v>0</v>
      </c>
      <c r="BM191" s="180">
        <v>0</v>
      </c>
      <c r="BN191" s="180">
        <v>0</v>
      </c>
      <c r="BO191" s="180">
        <v>123838</v>
      </c>
      <c r="BP191" s="180">
        <v>0</v>
      </c>
      <c r="BQ191" s="180">
        <v>0</v>
      </c>
      <c r="BR191" s="180"/>
      <c r="BS191" s="180">
        <v>0</v>
      </c>
      <c r="BT191" s="180">
        <v>0</v>
      </c>
      <c r="BU191" s="180"/>
      <c r="BV191" s="180">
        <v>0</v>
      </c>
      <c r="BW191" s="180"/>
      <c r="BX191" s="180"/>
      <c r="BY191" s="180"/>
      <c r="BZ191" s="180"/>
      <c r="CA191" s="180"/>
      <c r="CB191" s="180"/>
      <c r="CC191" s="180"/>
      <c r="CD191" s="180"/>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579</v>
      </c>
      <c r="B192" s="180" t="s">
        <v>1079</v>
      </c>
      <c r="C192" s="180"/>
      <c r="D192" s="180">
        <v>0</v>
      </c>
      <c r="E192" s="180">
        <v>0</v>
      </c>
      <c r="F192" s="180"/>
      <c r="G192" s="180">
        <v>0</v>
      </c>
      <c r="H192" s="180">
        <v>0</v>
      </c>
      <c r="I192" s="180">
        <v>0</v>
      </c>
      <c r="J192" s="180">
        <v>0</v>
      </c>
      <c r="K192" s="180">
        <v>0</v>
      </c>
      <c r="L192" s="180">
        <v>0</v>
      </c>
      <c r="M192" s="180">
        <v>0</v>
      </c>
      <c r="N192" s="180">
        <v>0</v>
      </c>
      <c r="O192" s="180">
        <v>1265</v>
      </c>
      <c r="P192" s="180"/>
      <c r="Q192" s="180">
        <v>0</v>
      </c>
      <c r="R192" s="180">
        <v>0</v>
      </c>
      <c r="S192" s="180">
        <v>0</v>
      </c>
      <c r="T192" s="180">
        <v>0</v>
      </c>
      <c r="U192" s="180"/>
      <c r="V192" s="180">
        <v>0</v>
      </c>
      <c r="W192" s="180"/>
      <c r="X192" s="180">
        <v>0</v>
      </c>
      <c r="Y192" s="180">
        <v>0</v>
      </c>
      <c r="Z192" s="180">
        <v>0</v>
      </c>
      <c r="AA192" s="180">
        <v>0</v>
      </c>
      <c r="AB192" s="180"/>
      <c r="AC192" s="180">
        <v>0</v>
      </c>
      <c r="AD192" s="180">
        <v>0</v>
      </c>
      <c r="AE192" s="180">
        <v>0</v>
      </c>
      <c r="AF192" s="180">
        <v>0</v>
      </c>
      <c r="AG192" s="180">
        <v>0</v>
      </c>
      <c r="AH192" s="180"/>
      <c r="AI192" s="180">
        <v>0</v>
      </c>
      <c r="AJ192" s="180">
        <v>0</v>
      </c>
      <c r="AK192" s="180">
        <v>0</v>
      </c>
      <c r="AL192" s="180">
        <v>0</v>
      </c>
      <c r="AM192" s="180">
        <v>0</v>
      </c>
      <c r="AN192" s="180">
        <v>0</v>
      </c>
      <c r="AO192" s="180">
        <v>5901961</v>
      </c>
      <c r="AP192" s="180">
        <v>0</v>
      </c>
      <c r="AQ192" s="180">
        <v>0</v>
      </c>
      <c r="AR192" s="180">
        <v>0</v>
      </c>
      <c r="AS192" s="180">
        <v>0</v>
      </c>
      <c r="AT192" s="180">
        <v>0</v>
      </c>
      <c r="AU192" s="180">
        <v>0</v>
      </c>
      <c r="AV192" s="180">
        <v>0</v>
      </c>
      <c r="AW192" s="180">
        <v>0</v>
      </c>
      <c r="AX192" s="180">
        <v>0</v>
      </c>
      <c r="AY192" s="180">
        <v>0</v>
      </c>
      <c r="AZ192" s="180">
        <v>0</v>
      </c>
      <c r="BA192" s="180">
        <v>0</v>
      </c>
      <c r="BB192" s="180">
        <v>0</v>
      </c>
      <c r="BC192" s="180">
        <v>0</v>
      </c>
      <c r="BD192" s="180">
        <v>39842</v>
      </c>
      <c r="BE192" s="180">
        <v>0</v>
      </c>
      <c r="BF192" s="180">
        <v>0</v>
      </c>
      <c r="BG192" s="180"/>
      <c r="BH192" s="180">
        <v>0</v>
      </c>
      <c r="BI192" s="180">
        <v>0</v>
      </c>
      <c r="BJ192" s="180">
        <v>0</v>
      </c>
      <c r="BK192" s="180">
        <v>0</v>
      </c>
      <c r="BL192" s="180">
        <v>0</v>
      </c>
      <c r="BM192" s="180">
        <v>0</v>
      </c>
      <c r="BN192" s="180">
        <v>0</v>
      </c>
      <c r="BO192" s="180">
        <v>0</v>
      </c>
      <c r="BP192" s="180">
        <v>0</v>
      </c>
      <c r="BQ192" s="180">
        <v>0</v>
      </c>
      <c r="BR192" s="180"/>
      <c r="BS192" s="180">
        <v>0</v>
      </c>
      <c r="BT192" s="180">
        <v>0</v>
      </c>
      <c r="BU192" s="180"/>
      <c r="BV192" s="180">
        <v>0</v>
      </c>
      <c r="BW192" s="180"/>
      <c r="BX192" s="180"/>
      <c r="BY192" s="180"/>
      <c r="BZ192" s="180"/>
      <c r="CA192" s="180"/>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580</v>
      </c>
      <c r="B193" s="180" t="s">
        <v>1080</v>
      </c>
      <c r="C193" s="180"/>
      <c r="D193" s="180">
        <v>0</v>
      </c>
      <c r="E193" s="180">
        <v>0</v>
      </c>
      <c r="F193" s="180"/>
      <c r="G193" s="180">
        <v>0</v>
      </c>
      <c r="H193" s="180">
        <v>0</v>
      </c>
      <c r="I193" s="180">
        <v>0</v>
      </c>
      <c r="J193" s="180">
        <v>0</v>
      </c>
      <c r="K193" s="180">
        <v>0</v>
      </c>
      <c r="L193" s="180">
        <v>0</v>
      </c>
      <c r="M193" s="180">
        <v>0</v>
      </c>
      <c r="N193" s="180">
        <v>0</v>
      </c>
      <c r="O193" s="180">
        <v>0</v>
      </c>
      <c r="P193" s="180"/>
      <c r="Q193" s="180">
        <v>0</v>
      </c>
      <c r="R193" s="180">
        <v>0</v>
      </c>
      <c r="S193" s="180">
        <v>0</v>
      </c>
      <c r="T193" s="180">
        <v>0</v>
      </c>
      <c r="U193" s="180"/>
      <c r="V193" s="180">
        <v>0</v>
      </c>
      <c r="W193" s="180"/>
      <c r="X193" s="180">
        <v>0</v>
      </c>
      <c r="Y193" s="180">
        <v>0</v>
      </c>
      <c r="Z193" s="180">
        <v>0</v>
      </c>
      <c r="AA193" s="180">
        <v>0</v>
      </c>
      <c r="AB193" s="180"/>
      <c r="AC193" s="180">
        <v>0</v>
      </c>
      <c r="AD193" s="180">
        <v>0</v>
      </c>
      <c r="AE193" s="180">
        <v>0</v>
      </c>
      <c r="AF193" s="180">
        <v>0</v>
      </c>
      <c r="AG193" s="180">
        <v>0</v>
      </c>
      <c r="AH193" s="180"/>
      <c r="AI193" s="180">
        <v>0</v>
      </c>
      <c r="AJ193" s="180">
        <v>0</v>
      </c>
      <c r="AK193" s="180">
        <v>0</v>
      </c>
      <c r="AL193" s="180">
        <v>0</v>
      </c>
      <c r="AM193" s="180">
        <v>0</v>
      </c>
      <c r="AN193" s="180">
        <v>0</v>
      </c>
      <c r="AO193" s="180">
        <v>0</v>
      </c>
      <c r="AP193" s="180">
        <v>0</v>
      </c>
      <c r="AQ193" s="180">
        <v>0</v>
      </c>
      <c r="AR193" s="180">
        <v>0</v>
      </c>
      <c r="AS193" s="180">
        <v>0</v>
      </c>
      <c r="AT193" s="180">
        <v>0</v>
      </c>
      <c r="AU193" s="180">
        <v>0</v>
      </c>
      <c r="AV193" s="180">
        <v>0</v>
      </c>
      <c r="AW193" s="180">
        <v>0</v>
      </c>
      <c r="AX193" s="180">
        <v>0</v>
      </c>
      <c r="AY193" s="180">
        <v>0</v>
      </c>
      <c r="AZ193" s="180">
        <v>0</v>
      </c>
      <c r="BA193" s="180">
        <v>0</v>
      </c>
      <c r="BB193" s="180">
        <v>0</v>
      </c>
      <c r="BC193" s="180">
        <v>0</v>
      </c>
      <c r="BD193" s="180">
        <v>0</v>
      </c>
      <c r="BE193" s="180">
        <v>0</v>
      </c>
      <c r="BF193" s="180">
        <v>0</v>
      </c>
      <c r="BG193" s="180"/>
      <c r="BH193" s="180">
        <v>0</v>
      </c>
      <c r="BI193" s="180">
        <v>0</v>
      </c>
      <c r="BJ193" s="180">
        <v>0</v>
      </c>
      <c r="BK193" s="180">
        <v>0</v>
      </c>
      <c r="BL193" s="180">
        <v>0</v>
      </c>
      <c r="BM193" s="180">
        <v>0</v>
      </c>
      <c r="BN193" s="180">
        <v>0</v>
      </c>
      <c r="BO193" s="180">
        <v>0</v>
      </c>
      <c r="BP193" s="180">
        <v>0</v>
      </c>
      <c r="BQ193" s="180">
        <v>0</v>
      </c>
      <c r="BR193" s="180"/>
      <c r="BS193" s="180">
        <v>0</v>
      </c>
      <c r="BT193" s="180">
        <v>0</v>
      </c>
      <c r="BU193" s="180"/>
      <c r="BV193" s="180">
        <v>0</v>
      </c>
      <c r="BW193" s="180"/>
      <c r="BX193" s="180"/>
      <c r="BY193" s="180"/>
      <c r="BZ193" s="180"/>
      <c r="CA193" s="180"/>
      <c r="CB193" s="180"/>
      <c r="CC193" s="180"/>
      <c r="CD193" s="180"/>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581</v>
      </c>
      <c r="B194" s="180" t="s">
        <v>1081</v>
      </c>
      <c r="C194" s="180"/>
      <c r="D194" s="180">
        <v>0</v>
      </c>
      <c r="E194" s="180">
        <v>0</v>
      </c>
      <c r="F194" s="180"/>
      <c r="G194" s="180">
        <v>0</v>
      </c>
      <c r="H194" s="180">
        <v>0</v>
      </c>
      <c r="I194" s="180">
        <v>0</v>
      </c>
      <c r="J194" s="180">
        <v>0</v>
      </c>
      <c r="K194" s="180">
        <v>0</v>
      </c>
      <c r="L194" s="180">
        <v>0</v>
      </c>
      <c r="M194" s="180">
        <v>0</v>
      </c>
      <c r="N194" s="180">
        <v>0</v>
      </c>
      <c r="O194" s="180">
        <v>0</v>
      </c>
      <c r="P194" s="180"/>
      <c r="Q194" s="180">
        <v>0</v>
      </c>
      <c r="R194" s="180">
        <v>0</v>
      </c>
      <c r="S194" s="180">
        <v>0</v>
      </c>
      <c r="T194" s="180">
        <v>0</v>
      </c>
      <c r="U194" s="180"/>
      <c r="V194" s="180">
        <v>0</v>
      </c>
      <c r="W194" s="180"/>
      <c r="X194" s="180">
        <v>0</v>
      </c>
      <c r="Y194" s="180">
        <v>0</v>
      </c>
      <c r="Z194" s="180">
        <v>0</v>
      </c>
      <c r="AA194" s="180">
        <v>0</v>
      </c>
      <c r="AB194" s="180"/>
      <c r="AC194" s="180">
        <v>0</v>
      </c>
      <c r="AD194" s="180">
        <v>0</v>
      </c>
      <c r="AE194" s="180">
        <v>0</v>
      </c>
      <c r="AF194" s="180">
        <v>0</v>
      </c>
      <c r="AG194" s="180">
        <v>0</v>
      </c>
      <c r="AH194" s="180"/>
      <c r="AI194" s="180">
        <v>0</v>
      </c>
      <c r="AJ194" s="180">
        <v>0</v>
      </c>
      <c r="AK194" s="180">
        <v>0</v>
      </c>
      <c r="AL194" s="180">
        <v>0</v>
      </c>
      <c r="AM194" s="180">
        <v>0</v>
      </c>
      <c r="AN194" s="180">
        <v>0</v>
      </c>
      <c r="AO194" s="180">
        <v>0</v>
      </c>
      <c r="AP194" s="180">
        <v>0</v>
      </c>
      <c r="AQ194" s="180">
        <v>0</v>
      </c>
      <c r="AR194" s="180">
        <v>0</v>
      </c>
      <c r="AS194" s="180">
        <v>0</v>
      </c>
      <c r="AT194" s="180">
        <v>0</v>
      </c>
      <c r="AU194" s="180">
        <v>0</v>
      </c>
      <c r="AV194" s="180">
        <v>0</v>
      </c>
      <c r="AW194" s="180">
        <v>0</v>
      </c>
      <c r="AX194" s="180">
        <v>0</v>
      </c>
      <c r="AY194" s="180">
        <v>0</v>
      </c>
      <c r="AZ194" s="180">
        <v>0</v>
      </c>
      <c r="BA194" s="180">
        <v>0</v>
      </c>
      <c r="BB194" s="180">
        <v>0</v>
      </c>
      <c r="BC194" s="180">
        <v>0</v>
      </c>
      <c r="BD194" s="180">
        <v>0</v>
      </c>
      <c r="BE194" s="180">
        <v>0</v>
      </c>
      <c r="BF194" s="180">
        <v>1600000</v>
      </c>
      <c r="BG194" s="180"/>
      <c r="BH194" s="180">
        <v>0</v>
      </c>
      <c r="BI194" s="180">
        <v>0</v>
      </c>
      <c r="BJ194" s="180">
        <v>0</v>
      </c>
      <c r="BK194" s="180">
        <v>0</v>
      </c>
      <c r="BL194" s="180">
        <v>0</v>
      </c>
      <c r="BM194" s="180">
        <v>0</v>
      </c>
      <c r="BN194" s="180">
        <v>0</v>
      </c>
      <c r="BO194" s="180">
        <v>0</v>
      </c>
      <c r="BP194" s="180">
        <v>0</v>
      </c>
      <c r="BQ194" s="180">
        <v>0</v>
      </c>
      <c r="BR194" s="180"/>
      <c r="BS194" s="180">
        <v>0</v>
      </c>
      <c r="BT194" s="180">
        <v>0</v>
      </c>
      <c r="BU194" s="180"/>
      <c r="BV194" s="180">
        <v>0</v>
      </c>
      <c r="BW194" s="180"/>
      <c r="BX194" s="180"/>
      <c r="BY194" s="180"/>
      <c r="BZ194" s="180"/>
      <c r="CA194" s="180"/>
      <c r="CB194" s="180"/>
      <c r="CC194" s="180"/>
      <c r="CD194" s="180"/>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585</v>
      </c>
      <c r="B195" s="180" t="s">
        <v>1082</v>
      </c>
      <c r="C195" s="180"/>
      <c r="D195" s="180">
        <v>0</v>
      </c>
      <c r="E195" s="180">
        <v>0</v>
      </c>
      <c r="F195" s="180"/>
      <c r="G195" s="180">
        <v>0</v>
      </c>
      <c r="H195" s="180">
        <v>0</v>
      </c>
      <c r="I195" s="180">
        <v>0</v>
      </c>
      <c r="J195" s="180">
        <v>0</v>
      </c>
      <c r="K195" s="180">
        <v>0</v>
      </c>
      <c r="L195" s="180">
        <v>0</v>
      </c>
      <c r="M195" s="180">
        <v>0</v>
      </c>
      <c r="N195" s="180">
        <v>0</v>
      </c>
      <c r="O195" s="180">
        <v>0</v>
      </c>
      <c r="P195" s="180"/>
      <c r="Q195" s="180">
        <v>0</v>
      </c>
      <c r="R195" s="180">
        <v>0</v>
      </c>
      <c r="S195" s="180">
        <v>0</v>
      </c>
      <c r="T195" s="180">
        <v>0</v>
      </c>
      <c r="U195" s="180"/>
      <c r="V195" s="180">
        <v>0</v>
      </c>
      <c r="W195" s="180"/>
      <c r="X195" s="180">
        <v>0</v>
      </c>
      <c r="Y195" s="180">
        <v>0</v>
      </c>
      <c r="Z195" s="180">
        <v>0</v>
      </c>
      <c r="AA195" s="180">
        <v>0</v>
      </c>
      <c r="AB195" s="180"/>
      <c r="AC195" s="180">
        <v>0</v>
      </c>
      <c r="AD195" s="180">
        <v>0</v>
      </c>
      <c r="AE195" s="180">
        <v>0</v>
      </c>
      <c r="AF195" s="180">
        <v>0</v>
      </c>
      <c r="AG195" s="180">
        <v>0</v>
      </c>
      <c r="AH195" s="180"/>
      <c r="AI195" s="180">
        <v>0</v>
      </c>
      <c r="AJ195" s="180">
        <v>0</v>
      </c>
      <c r="AK195" s="180">
        <v>0</v>
      </c>
      <c r="AL195" s="180">
        <v>0</v>
      </c>
      <c r="AM195" s="180">
        <v>0</v>
      </c>
      <c r="AN195" s="180">
        <v>0</v>
      </c>
      <c r="AO195" s="180">
        <v>0</v>
      </c>
      <c r="AP195" s="180">
        <v>0</v>
      </c>
      <c r="AQ195" s="180">
        <v>0</v>
      </c>
      <c r="AR195" s="180">
        <v>0</v>
      </c>
      <c r="AS195" s="180">
        <v>0</v>
      </c>
      <c r="AT195" s="180">
        <v>0</v>
      </c>
      <c r="AU195" s="180">
        <v>0</v>
      </c>
      <c r="AV195" s="180">
        <v>0</v>
      </c>
      <c r="AW195" s="180">
        <v>0</v>
      </c>
      <c r="AX195" s="180">
        <v>0</v>
      </c>
      <c r="AY195" s="180">
        <v>0</v>
      </c>
      <c r="AZ195" s="180">
        <v>0</v>
      </c>
      <c r="BA195" s="180">
        <v>0</v>
      </c>
      <c r="BB195" s="180">
        <v>0</v>
      </c>
      <c r="BC195" s="180">
        <v>0</v>
      </c>
      <c r="BD195" s="180">
        <v>0</v>
      </c>
      <c r="BE195" s="180">
        <v>0</v>
      </c>
      <c r="BF195" s="180">
        <v>0</v>
      </c>
      <c r="BG195" s="180"/>
      <c r="BH195" s="180">
        <v>0</v>
      </c>
      <c r="BI195" s="180">
        <v>0</v>
      </c>
      <c r="BJ195" s="180">
        <v>0</v>
      </c>
      <c r="BK195" s="180">
        <v>0</v>
      </c>
      <c r="BL195" s="180">
        <v>0</v>
      </c>
      <c r="BM195" s="180">
        <v>0</v>
      </c>
      <c r="BN195" s="180">
        <v>0</v>
      </c>
      <c r="BO195" s="180">
        <v>0</v>
      </c>
      <c r="BP195" s="180">
        <v>0</v>
      </c>
      <c r="BQ195" s="180">
        <v>0</v>
      </c>
      <c r="BR195" s="180"/>
      <c r="BS195" s="180">
        <v>0</v>
      </c>
      <c r="BT195" s="180">
        <v>0</v>
      </c>
      <c r="BU195" s="180"/>
      <c r="BV195" s="180">
        <v>0</v>
      </c>
      <c r="BW195" s="180"/>
      <c r="BX195" s="180"/>
      <c r="BY195" s="180"/>
      <c r="BZ195" s="180"/>
      <c r="CA195" s="180"/>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586</v>
      </c>
      <c r="B196" s="180" t="s">
        <v>1083</v>
      </c>
      <c r="C196" s="180"/>
      <c r="D196" s="180">
        <v>0</v>
      </c>
      <c r="E196" s="180">
        <v>5931594</v>
      </c>
      <c r="F196" s="180"/>
      <c r="G196" s="180">
        <v>0</v>
      </c>
      <c r="H196" s="180">
        <v>0</v>
      </c>
      <c r="I196" s="180">
        <v>0</v>
      </c>
      <c r="J196" s="180">
        <v>0</v>
      </c>
      <c r="K196" s="180">
        <v>0</v>
      </c>
      <c r="L196" s="180">
        <v>0</v>
      </c>
      <c r="M196" s="180">
        <v>0</v>
      </c>
      <c r="N196" s="180">
        <v>0</v>
      </c>
      <c r="O196" s="180">
        <v>0</v>
      </c>
      <c r="P196" s="180"/>
      <c r="Q196" s="180">
        <v>0</v>
      </c>
      <c r="R196" s="180">
        <v>0</v>
      </c>
      <c r="S196" s="180">
        <v>0</v>
      </c>
      <c r="T196" s="180">
        <v>0</v>
      </c>
      <c r="U196" s="180"/>
      <c r="V196" s="180">
        <v>0</v>
      </c>
      <c r="W196" s="180"/>
      <c r="X196" s="180">
        <v>0</v>
      </c>
      <c r="Y196" s="180">
        <v>0</v>
      </c>
      <c r="Z196" s="180">
        <v>16649800</v>
      </c>
      <c r="AA196" s="180">
        <v>0</v>
      </c>
      <c r="AB196" s="180"/>
      <c r="AC196" s="180">
        <v>0</v>
      </c>
      <c r="AD196" s="180">
        <v>0</v>
      </c>
      <c r="AE196" s="180">
        <v>0</v>
      </c>
      <c r="AF196" s="180">
        <v>0</v>
      </c>
      <c r="AG196" s="180">
        <v>0</v>
      </c>
      <c r="AH196" s="180"/>
      <c r="AI196" s="180">
        <v>0</v>
      </c>
      <c r="AJ196" s="180">
        <v>0</v>
      </c>
      <c r="AK196" s="180">
        <v>0</v>
      </c>
      <c r="AL196" s="180">
        <v>0</v>
      </c>
      <c r="AM196" s="180">
        <v>0</v>
      </c>
      <c r="AN196" s="180">
        <v>0</v>
      </c>
      <c r="AO196" s="180">
        <v>0</v>
      </c>
      <c r="AP196" s="180">
        <v>0</v>
      </c>
      <c r="AQ196" s="180">
        <v>0</v>
      </c>
      <c r="AR196" s="180">
        <v>0</v>
      </c>
      <c r="AS196" s="180">
        <v>0</v>
      </c>
      <c r="AT196" s="180">
        <v>0</v>
      </c>
      <c r="AU196" s="180">
        <v>0</v>
      </c>
      <c r="AV196" s="180">
        <v>0</v>
      </c>
      <c r="AW196" s="180">
        <v>0</v>
      </c>
      <c r="AX196" s="180">
        <v>0</v>
      </c>
      <c r="AY196" s="180">
        <v>0</v>
      </c>
      <c r="AZ196" s="180">
        <v>0</v>
      </c>
      <c r="BA196" s="180">
        <v>0</v>
      </c>
      <c r="BB196" s="180">
        <v>0</v>
      </c>
      <c r="BC196" s="180">
        <v>0</v>
      </c>
      <c r="BD196" s="180">
        <v>0</v>
      </c>
      <c r="BE196" s="180">
        <v>0</v>
      </c>
      <c r="BF196" s="180">
        <v>0</v>
      </c>
      <c r="BG196" s="180"/>
      <c r="BH196" s="180">
        <v>0</v>
      </c>
      <c r="BI196" s="180">
        <v>0</v>
      </c>
      <c r="BJ196" s="180">
        <v>0</v>
      </c>
      <c r="BK196" s="180">
        <v>0</v>
      </c>
      <c r="BL196" s="180">
        <v>0</v>
      </c>
      <c r="BM196" s="180">
        <v>0</v>
      </c>
      <c r="BN196" s="180">
        <v>0</v>
      </c>
      <c r="BO196" s="180">
        <v>0</v>
      </c>
      <c r="BP196" s="180">
        <v>0</v>
      </c>
      <c r="BQ196" s="180">
        <v>0</v>
      </c>
      <c r="BR196" s="180"/>
      <c r="BS196" s="180">
        <v>0</v>
      </c>
      <c r="BT196" s="180">
        <v>0</v>
      </c>
      <c r="BU196" s="180"/>
      <c r="BV196" s="180">
        <v>0</v>
      </c>
      <c r="BW196" s="180"/>
      <c r="BX196" s="180"/>
      <c r="BY196" s="180"/>
      <c r="BZ196" s="180"/>
      <c r="CA196" s="180"/>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587</v>
      </c>
      <c r="B197" s="180" t="s">
        <v>1084</v>
      </c>
      <c r="C197" s="180"/>
      <c r="D197" s="180">
        <v>0</v>
      </c>
      <c r="E197" s="180">
        <v>0</v>
      </c>
      <c r="F197" s="180"/>
      <c r="G197" s="180">
        <v>0</v>
      </c>
      <c r="H197" s="180">
        <v>0</v>
      </c>
      <c r="I197" s="180">
        <v>0</v>
      </c>
      <c r="J197" s="180">
        <v>0</v>
      </c>
      <c r="K197" s="180">
        <v>0</v>
      </c>
      <c r="L197" s="180">
        <v>0</v>
      </c>
      <c r="M197" s="180">
        <v>0</v>
      </c>
      <c r="N197" s="180">
        <v>0</v>
      </c>
      <c r="O197" s="180">
        <v>0</v>
      </c>
      <c r="P197" s="180"/>
      <c r="Q197" s="180">
        <v>0</v>
      </c>
      <c r="R197" s="180">
        <v>0</v>
      </c>
      <c r="S197" s="180">
        <v>0</v>
      </c>
      <c r="T197" s="180">
        <v>0</v>
      </c>
      <c r="U197" s="180"/>
      <c r="V197" s="180">
        <v>0</v>
      </c>
      <c r="W197" s="180"/>
      <c r="X197" s="180">
        <v>0</v>
      </c>
      <c r="Y197" s="180">
        <v>0</v>
      </c>
      <c r="Z197" s="180">
        <v>0</v>
      </c>
      <c r="AA197" s="180">
        <v>0</v>
      </c>
      <c r="AB197" s="180"/>
      <c r="AC197" s="180">
        <v>0</v>
      </c>
      <c r="AD197" s="180">
        <v>0</v>
      </c>
      <c r="AE197" s="180">
        <v>0</v>
      </c>
      <c r="AF197" s="180">
        <v>0</v>
      </c>
      <c r="AG197" s="180">
        <v>0</v>
      </c>
      <c r="AH197" s="180"/>
      <c r="AI197" s="180">
        <v>0</v>
      </c>
      <c r="AJ197" s="180">
        <v>0</v>
      </c>
      <c r="AK197" s="180">
        <v>0</v>
      </c>
      <c r="AL197" s="180">
        <v>0</v>
      </c>
      <c r="AM197" s="180">
        <v>0</v>
      </c>
      <c r="AN197" s="180">
        <v>0</v>
      </c>
      <c r="AO197" s="180">
        <v>0</v>
      </c>
      <c r="AP197" s="180">
        <v>0</v>
      </c>
      <c r="AQ197" s="180">
        <v>0</v>
      </c>
      <c r="AR197" s="180">
        <v>0</v>
      </c>
      <c r="AS197" s="180">
        <v>0</v>
      </c>
      <c r="AT197" s="180">
        <v>0</v>
      </c>
      <c r="AU197" s="180">
        <v>0</v>
      </c>
      <c r="AV197" s="180">
        <v>0</v>
      </c>
      <c r="AW197" s="180">
        <v>0</v>
      </c>
      <c r="AX197" s="180">
        <v>0</v>
      </c>
      <c r="AY197" s="180">
        <v>0</v>
      </c>
      <c r="AZ197" s="180">
        <v>0</v>
      </c>
      <c r="BA197" s="180">
        <v>0</v>
      </c>
      <c r="BB197" s="180">
        <v>0</v>
      </c>
      <c r="BC197" s="180">
        <v>0</v>
      </c>
      <c r="BD197" s="180">
        <v>0</v>
      </c>
      <c r="BE197" s="180">
        <v>0</v>
      </c>
      <c r="BF197" s="180">
        <v>0</v>
      </c>
      <c r="BG197" s="180"/>
      <c r="BH197" s="180">
        <v>0</v>
      </c>
      <c r="BI197" s="180">
        <v>0</v>
      </c>
      <c r="BJ197" s="180">
        <v>0</v>
      </c>
      <c r="BK197" s="180">
        <v>0</v>
      </c>
      <c r="BL197" s="180">
        <v>0</v>
      </c>
      <c r="BM197" s="180">
        <v>0</v>
      </c>
      <c r="BN197" s="180">
        <v>0</v>
      </c>
      <c r="BO197" s="180">
        <v>0</v>
      </c>
      <c r="BP197" s="180">
        <v>0</v>
      </c>
      <c r="BQ197" s="180">
        <v>0</v>
      </c>
      <c r="BR197" s="180"/>
      <c r="BS197" s="180">
        <v>0</v>
      </c>
      <c r="BT197" s="180">
        <v>0</v>
      </c>
      <c r="BU197" s="180"/>
      <c r="BV197" s="180">
        <v>0</v>
      </c>
      <c r="BW197" s="180"/>
      <c r="BX197" s="180"/>
      <c r="BY197" s="180"/>
      <c r="BZ197" s="180"/>
      <c r="CA197" s="180"/>
      <c r="CB197" s="180"/>
      <c r="CC197" s="180"/>
      <c r="CD197" s="180"/>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588</v>
      </c>
      <c r="B198" s="180" t="s">
        <v>1085</v>
      </c>
      <c r="C198" s="180"/>
      <c r="D198" s="180">
        <v>0</v>
      </c>
      <c r="E198" s="180">
        <v>0</v>
      </c>
      <c r="F198" s="180"/>
      <c r="G198" s="180">
        <v>0</v>
      </c>
      <c r="H198" s="180">
        <v>0</v>
      </c>
      <c r="I198" s="180">
        <v>0</v>
      </c>
      <c r="J198" s="180">
        <v>0</v>
      </c>
      <c r="K198" s="180">
        <v>0</v>
      </c>
      <c r="L198" s="180">
        <v>0</v>
      </c>
      <c r="M198" s="180">
        <v>0</v>
      </c>
      <c r="N198" s="180">
        <v>0</v>
      </c>
      <c r="O198" s="180">
        <v>0</v>
      </c>
      <c r="P198" s="180"/>
      <c r="Q198" s="180">
        <v>0</v>
      </c>
      <c r="R198" s="180">
        <v>0</v>
      </c>
      <c r="S198" s="180">
        <v>0</v>
      </c>
      <c r="T198" s="180">
        <v>0</v>
      </c>
      <c r="U198" s="180"/>
      <c r="V198" s="180">
        <v>0</v>
      </c>
      <c r="W198" s="180"/>
      <c r="X198" s="180">
        <v>0</v>
      </c>
      <c r="Y198" s="180">
        <v>0</v>
      </c>
      <c r="Z198" s="180">
        <v>0</v>
      </c>
      <c r="AA198" s="180">
        <v>0</v>
      </c>
      <c r="AB198" s="180"/>
      <c r="AC198" s="180">
        <v>0</v>
      </c>
      <c r="AD198" s="180">
        <v>0</v>
      </c>
      <c r="AE198" s="180">
        <v>0</v>
      </c>
      <c r="AF198" s="180">
        <v>0</v>
      </c>
      <c r="AG198" s="180">
        <v>0</v>
      </c>
      <c r="AH198" s="180"/>
      <c r="AI198" s="180">
        <v>0</v>
      </c>
      <c r="AJ198" s="180">
        <v>0</v>
      </c>
      <c r="AK198" s="180">
        <v>0</v>
      </c>
      <c r="AL198" s="180">
        <v>0</v>
      </c>
      <c r="AM198" s="180">
        <v>0</v>
      </c>
      <c r="AN198" s="180">
        <v>0</v>
      </c>
      <c r="AO198" s="180">
        <v>0</v>
      </c>
      <c r="AP198" s="180">
        <v>0</v>
      </c>
      <c r="AQ198" s="180">
        <v>0</v>
      </c>
      <c r="AR198" s="180">
        <v>0</v>
      </c>
      <c r="AS198" s="180">
        <v>0</v>
      </c>
      <c r="AT198" s="180">
        <v>0</v>
      </c>
      <c r="AU198" s="180">
        <v>0</v>
      </c>
      <c r="AV198" s="180">
        <v>0</v>
      </c>
      <c r="AW198" s="180">
        <v>0</v>
      </c>
      <c r="AX198" s="180">
        <v>0</v>
      </c>
      <c r="AY198" s="180">
        <v>0</v>
      </c>
      <c r="AZ198" s="180">
        <v>0</v>
      </c>
      <c r="BA198" s="180">
        <v>0</v>
      </c>
      <c r="BB198" s="180">
        <v>0</v>
      </c>
      <c r="BC198" s="180">
        <v>0</v>
      </c>
      <c r="BD198" s="180">
        <v>0</v>
      </c>
      <c r="BE198" s="180">
        <v>0</v>
      </c>
      <c r="BF198" s="180">
        <v>0</v>
      </c>
      <c r="BG198" s="180"/>
      <c r="BH198" s="180">
        <v>0</v>
      </c>
      <c r="BI198" s="180">
        <v>0</v>
      </c>
      <c r="BJ198" s="180">
        <v>0</v>
      </c>
      <c r="BK198" s="180">
        <v>0</v>
      </c>
      <c r="BL198" s="180">
        <v>0</v>
      </c>
      <c r="BM198" s="180">
        <v>0</v>
      </c>
      <c r="BN198" s="180">
        <v>0</v>
      </c>
      <c r="BO198" s="180">
        <v>0</v>
      </c>
      <c r="BP198" s="180">
        <v>0</v>
      </c>
      <c r="BQ198" s="180">
        <v>0</v>
      </c>
      <c r="BR198" s="180"/>
      <c r="BS198" s="180">
        <v>0</v>
      </c>
      <c r="BT198" s="180">
        <v>0</v>
      </c>
      <c r="BU198" s="180"/>
      <c r="BV198" s="180">
        <v>0</v>
      </c>
      <c r="BW198" s="180"/>
      <c r="BX198" s="180"/>
      <c r="BY198" s="180"/>
      <c r="BZ198" s="180"/>
      <c r="CA198" s="180"/>
      <c r="CB198" s="180"/>
      <c r="CC198" s="180"/>
      <c r="CD198" s="180"/>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589</v>
      </c>
      <c r="B199" s="180" t="s">
        <v>1086</v>
      </c>
      <c r="C199" s="180"/>
      <c r="D199" s="180">
        <v>0</v>
      </c>
      <c r="E199" s="180">
        <v>0</v>
      </c>
      <c r="F199" s="180"/>
      <c r="G199" s="180">
        <v>0</v>
      </c>
      <c r="H199" s="180">
        <v>0</v>
      </c>
      <c r="I199" s="180">
        <v>0</v>
      </c>
      <c r="J199" s="180">
        <v>0</v>
      </c>
      <c r="K199" s="180">
        <v>0</v>
      </c>
      <c r="L199" s="180">
        <v>0</v>
      </c>
      <c r="M199" s="180">
        <v>0</v>
      </c>
      <c r="N199" s="180">
        <v>0</v>
      </c>
      <c r="O199" s="180">
        <v>0</v>
      </c>
      <c r="P199" s="180"/>
      <c r="Q199" s="180">
        <v>0</v>
      </c>
      <c r="R199" s="180">
        <v>0</v>
      </c>
      <c r="S199" s="180">
        <v>0</v>
      </c>
      <c r="T199" s="180">
        <v>0</v>
      </c>
      <c r="U199" s="180"/>
      <c r="V199" s="180">
        <v>0</v>
      </c>
      <c r="W199" s="180"/>
      <c r="X199" s="180">
        <v>0</v>
      </c>
      <c r="Y199" s="180">
        <v>0</v>
      </c>
      <c r="Z199" s="180">
        <v>0</v>
      </c>
      <c r="AA199" s="180">
        <v>0</v>
      </c>
      <c r="AB199" s="180"/>
      <c r="AC199" s="180">
        <v>0</v>
      </c>
      <c r="AD199" s="180">
        <v>0</v>
      </c>
      <c r="AE199" s="180">
        <v>0</v>
      </c>
      <c r="AF199" s="180">
        <v>0</v>
      </c>
      <c r="AG199" s="180">
        <v>0</v>
      </c>
      <c r="AH199" s="180"/>
      <c r="AI199" s="180">
        <v>0</v>
      </c>
      <c r="AJ199" s="180">
        <v>0</v>
      </c>
      <c r="AK199" s="180">
        <v>0</v>
      </c>
      <c r="AL199" s="180">
        <v>0</v>
      </c>
      <c r="AM199" s="180">
        <v>0</v>
      </c>
      <c r="AN199" s="180">
        <v>0</v>
      </c>
      <c r="AO199" s="180">
        <v>0</v>
      </c>
      <c r="AP199" s="180">
        <v>0</v>
      </c>
      <c r="AQ199" s="180">
        <v>0</v>
      </c>
      <c r="AR199" s="180">
        <v>0</v>
      </c>
      <c r="AS199" s="180">
        <v>0</v>
      </c>
      <c r="AT199" s="180">
        <v>0</v>
      </c>
      <c r="AU199" s="180">
        <v>0</v>
      </c>
      <c r="AV199" s="180">
        <v>0</v>
      </c>
      <c r="AW199" s="180">
        <v>0</v>
      </c>
      <c r="AX199" s="180">
        <v>0</v>
      </c>
      <c r="AY199" s="180">
        <v>0</v>
      </c>
      <c r="AZ199" s="180">
        <v>0</v>
      </c>
      <c r="BA199" s="180">
        <v>0</v>
      </c>
      <c r="BB199" s="180">
        <v>0</v>
      </c>
      <c r="BC199" s="180">
        <v>0</v>
      </c>
      <c r="BD199" s="180">
        <v>0</v>
      </c>
      <c r="BE199" s="180">
        <v>0</v>
      </c>
      <c r="BF199" s="180">
        <v>0</v>
      </c>
      <c r="BG199" s="180"/>
      <c r="BH199" s="180">
        <v>0</v>
      </c>
      <c r="BI199" s="180">
        <v>0</v>
      </c>
      <c r="BJ199" s="180">
        <v>0</v>
      </c>
      <c r="BK199" s="180">
        <v>0</v>
      </c>
      <c r="BL199" s="180">
        <v>0</v>
      </c>
      <c r="BM199" s="180">
        <v>0</v>
      </c>
      <c r="BN199" s="180">
        <v>0</v>
      </c>
      <c r="BO199" s="180">
        <v>0</v>
      </c>
      <c r="BP199" s="180">
        <v>0</v>
      </c>
      <c r="BQ199" s="180">
        <v>0</v>
      </c>
      <c r="BR199" s="180"/>
      <c r="BS199" s="180">
        <v>0</v>
      </c>
      <c r="BT199" s="180">
        <v>0</v>
      </c>
      <c r="BU199" s="180"/>
      <c r="BV199" s="180">
        <v>0</v>
      </c>
      <c r="BW199" s="180"/>
      <c r="BX199" s="180"/>
      <c r="BY199" s="180"/>
      <c r="BZ199" s="180"/>
      <c r="CA199" s="180"/>
      <c r="CB199" s="180"/>
      <c r="CC199" s="180"/>
      <c r="CD199" s="180"/>
      <c r="CE199" s="180"/>
      <c r="CF199" s="180"/>
      <c r="CG199" s="180"/>
      <c r="CH199" s="180"/>
      <c r="CI199" s="180"/>
      <c r="CJ199" s="180"/>
      <c r="CK199" s="180"/>
      <c r="CL199" s="180"/>
      <c r="CM199" s="180"/>
      <c r="CN199" s="180"/>
      <c r="CO199" s="180"/>
      <c r="CP199" s="180"/>
      <c r="CQ199" s="180"/>
      <c r="CR199" s="180"/>
      <c r="CS199" s="180"/>
      <c r="CT199" s="180"/>
      <c r="CU199" s="180"/>
    </row>
    <row r="200" spans="1:99" s="646" customFormat="1" x14ac:dyDescent="0.3">
      <c r="A200" s="645">
        <v>591</v>
      </c>
      <c r="B200" s="646" t="s">
        <v>333</v>
      </c>
      <c r="D200" s="646">
        <v>2591436</v>
      </c>
      <c r="E200" s="646">
        <v>323471782</v>
      </c>
      <c r="G200" s="646">
        <v>2282845</v>
      </c>
      <c r="H200" s="646">
        <v>1719244</v>
      </c>
      <c r="I200" s="646">
        <v>0</v>
      </c>
      <c r="J200" s="646">
        <v>0</v>
      </c>
      <c r="K200" s="646">
        <v>0</v>
      </c>
      <c r="L200" s="646">
        <v>5920127</v>
      </c>
      <c r="M200" s="646">
        <v>8599080</v>
      </c>
      <c r="N200" s="646">
        <v>0</v>
      </c>
      <c r="O200" s="646">
        <v>397688</v>
      </c>
      <c r="Q200" s="646">
        <v>0</v>
      </c>
      <c r="R200" s="646">
        <v>0</v>
      </c>
      <c r="S200" s="646">
        <v>1046488</v>
      </c>
      <c r="T200" s="646">
        <v>0</v>
      </c>
      <c r="V200" s="646">
        <v>1454338</v>
      </c>
      <c r="X200" s="646">
        <v>6913065</v>
      </c>
      <c r="Y200" s="646">
        <v>0</v>
      </c>
      <c r="Z200" s="646">
        <v>121152233</v>
      </c>
      <c r="AA200" s="646">
        <v>0</v>
      </c>
      <c r="AC200" s="646">
        <v>264934</v>
      </c>
      <c r="AD200" s="646">
        <v>1188379</v>
      </c>
      <c r="AE200" s="646">
        <v>701066</v>
      </c>
      <c r="AF200" s="646">
        <v>652511</v>
      </c>
      <c r="AG200" s="646">
        <v>628512</v>
      </c>
      <c r="AI200" s="646">
        <v>0</v>
      </c>
      <c r="AJ200" s="646">
        <v>0</v>
      </c>
      <c r="AK200" s="646">
        <v>0</v>
      </c>
      <c r="AL200" s="646">
        <v>752317</v>
      </c>
      <c r="AM200" s="646">
        <v>1162465</v>
      </c>
      <c r="AN200" s="646">
        <v>448950</v>
      </c>
      <c r="AO200" s="646">
        <v>29383231</v>
      </c>
      <c r="AP200" s="646">
        <v>843551</v>
      </c>
      <c r="AQ200" s="646">
        <v>0</v>
      </c>
      <c r="AR200" s="646">
        <v>66023</v>
      </c>
      <c r="AS200" s="646">
        <v>25675701</v>
      </c>
      <c r="AT200" s="646">
        <v>367793</v>
      </c>
      <c r="AU200" s="646">
        <v>836536</v>
      </c>
      <c r="AV200" s="646">
        <v>0</v>
      </c>
      <c r="AW200" s="646">
        <v>533792</v>
      </c>
      <c r="AX200" s="646">
        <v>0</v>
      </c>
      <c r="AY200" s="646">
        <v>0</v>
      </c>
      <c r="AZ200" s="646">
        <v>11690133</v>
      </c>
      <c r="BA200" s="646">
        <v>198022</v>
      </c>
      <c r="BB200" s="646">
        <v>556156</v>
      </c>
      <c r="BC200" s="646">
        <v>104114</v>
      </c>
      <c r="BD200" s="646">
        <v>3529804</v>
      </c>
      <c r="BE200" s="646">
        <v>3898909</v>
      </c>
      <c r="BF200" s="646">
        <v>44709160</v>
      </c>
      <c r="BH200" s="646">
        <v>0</v>
      </c>
      <c r="BI200" s="646">
        <v>187160</v>
      </c>
      <c r="BJ200" s="646">
        <v>22272211</v>
      </c>
      <c r="BK200" s="646">
        <v>1236376</v>
      </c>
      <c r="BL200" s="646">
        <v>8654092</v>
      </c>
      <c r="BM200" s="646">
        <v>0</v>
      </c>
      <c r="BN200" s="646">
        <v>11591446</v>
      </c>
      <c r="BO200" s="646">
        <v>2896328</v>
      </c>
      <c r="BP200" s="646">
        <v>0</v>
      </c>
      <c r="BQ200" s="646">
        <v>0</v>
      </c>
      <c r="BS200" s="646">
        <v>1657448</v>
      </c>
      <c r="BT200" s="646">
        <v>0</v>
      </c>
      <c r="BV200" s="646">
        <v>2819994</v>
      </c>
    </row>
    <row r="201" spans="1:99" s="646" customFormat="1" x14ac:dyDescent="0.3">
      <c r="A201" s="645">
        <v>592</v>
      </c>
      <c r="B201" s="646" t="s">
        <v>334</v>
      </c>
      <c r="D201" s="646">
        <v>-62805</v>
      </c>
      <c r="E201" s="646">
        <v>133937260</v>
      </c>
      <c r="G201" s="646">
        <v>414480</v>
      </c>
      <c r="H201" s="646">
        <v>-289222</v>
      </c>
      <c r="I201" s="646">
        <v>0</v>
      </c>
      <c r="J201" s="646">
        <v>0</v>
      </c>
      <c r="K201" s="646">
        <v>0</v>
      </c>
      <c r="L201" s="646">
        <v>2488286</v>
      </c>
      <c r="M201" s="646">
        <v>1561890</v>
      </c>
      <c r="N201" s="646">
        <v>0</v>
      </c>
      <c r="O201" s="646">
        <v>215517</v>
      </c>
      <c r="Q201" s="646">
        <v>0</v>
      </c>
      <c r="R201" s="646">
        <v>0</v>
      </c>
      <c r="S201" s="646">
        <v>86547</v>
      </c>
      <c r="T201" s="646">
        <v>0</v>
      </c>
      <c r="V201" s="646">
        <v>-323776</v>
      </c>
      <c r="X201" s="646">
        <v>97461</v>
      </c>
      <c r="Y201" s="646">
        <v>0</v>
      </c>
      <c r="Z201" s="646">
        <v>4712410</v>
      </c>
      <c r="AA201" s="646">
        <v>0</v>
      </c>
      <c r="AC201" s="646">
        <v>674392</v>
      </c>
      <c r="AD201" s="646">
        <v>-77986</v>
      </c>
      <c r="AE201" s="646">
        <v>-9821</v>
      </c>
      <c r="AF201" s="646">
        <v>-158047</v>
      </c>
      <c r="AG201" s="646">
        <v>-112186</v>
      </c>
      <c r="AI201" s="646">
        <v>0</v>
      </c>
      <c r="AJ201" s="646">
        <v>0</v>
      </c>
      <c r="AK201" s="646">
        <v>0</v>
      </c>
      <c r="AL201" s="646">
        <v>-30147</v>
      </c>
      <c r="AM201" s="646">
        <v>-231060</v>
      </c>
      <c r="AN201" s="646">
        <v>9</v>
      </c>
      <c r="AO201" s="646">
        <v>4964344</v>
      </c>
      <c r="AP201" s="646">
        <v>115918</v>
      </c>
      <c r="AQ201" s="646">
        <v>0</v>
      </c>
      <c r="AR201" s="646">
        <v>-19796</v>
      </c>
      <c r="AS201" s="646">
        <v>5580528</v>
      </c>
      <c r="AT201" s="646">
        <v>-16035</v>
      </c>
      <c r="AU201" s="646">
        <v>362823</v>
      </c>
      <c r="AV201" s="646">
        <v>0</v>
      </c>
      <c r="AW201" s="646">
        <v>6025</v>
      </c>
      <c r="AX201" s="646">
        <v>0</v>
      </c>
      <c r="AY201" s="646">
        <v>2</v>
      </c>
      <c r="AZ201" s="646">
        <v>1284397</v>
      </c>
      <c r="BA201" s="646">
        <v>104159</v>
      </c>
      <c r="BB201" s="646">
        <v>-59419</v>
      </c>
      <c r="BC201" s="646">
        <v>-3947</v>
      </c>
      <c r="BD201" s="646">
        <v>654489</v>
      </c>
      <c r="BE201" s="646">
        <v>-176100</v>
      </c>
      <c r="BF201" s="646">
        <v>11548618</v>
      </c>
      <c r="BH201" s="646">
        <v>0</v>
      </c>
      <c r="BI201" s="646">
        <v>-50262</v>
      </c>
      <c r="BJ201" s="646">
        <v>3046536</v>
      </c>
      <c r="BK201" s="646">
        <v>-10879</v>
      </c>
      <c r="BL201" s="646">
        <v>5375156</v>
      </c>
      <c r="BM201" s="646">
        <v>0</v>
      </c>
      <c r="BN201" s="646">
        <v>3131320</v>
      </c>
      <c r="BO201" s="646">
        <v>1442653</v>
      </c>
      <c r="BP201" s="646">
        <v>0</v>
      </c>
      <c r="BQ201" s="646">
        <v>0</v>
      </c>
      <c r="BS201" s="646">
        <v>-177434</v>
      </c>
      <c r="BT201" s="646">
        <v>0</v>
      </c>
      <c r="BV201" s="646">
        <v>-543804</v>
      </c>
    </row>
    <row r="202" spans="1:99" x14ac:dyDescent="0.3">
      <c r="A202" s="155">
        <v>593</v>
      </c>
      <c r="B202" s="180" t="s">
        <v>1087</v>
      </c>
      <c r="C202" s="180"/>
      <c r="D202" s="180">
        <v>0</v>
      </c>
      <c r="E202" s="180">
        <v>0</v>
      </c>
      <c r="F202" s="180"/>
      <c r="G202" s="180">
        <v>0</v>
      </c>
      <c r="H202" s="180">
        <v>0</v>
      </c>
      <c r="I202" s="180">
        <v>0</v>
      </c>
      <c r="J202" s="180">
        <v>0</v>
      </c>
      <c r="K202" s="180">
        <v>0</v>
      </c>
      <c r="L202" s="180">
        <v>0</v>
      </c>
      <c r="M202" s="180">
        <v>0</v>
      </c>
      <c r="N202" s="180">
        <v>0</v>
      </c>
      <c r="O202" s="180">
        <v>0</v>
      </c>
      <c r="P202" s="180"/>
      <c r="Q202" s="180">
        <v>0</v>
      </c>
      <c r="R202" s="180">
        <v>0</v>
      </c>
      <c r="S202" s="180">
        <v>0</v>
      </c>
      <c r="T202" s="180">
        <v>0</v>
      </c>
      <c r="U202" s="180"/>
      <c r="V202" s="180">
        <v>0</v>
      </c>
      <c r="W202" s="180"/>
      <c r="X202" s="180">
        <v>0</v>
      </c>
      <c r="Y202" s="180">
        <v>0</v>
      </c>
      <c r="Z202" s="180">
        <v>0</v>
      </c>
      <c r="AA202" s="180">
        <v>0</v>
      </c>
      <c r="AB202" s="180"/>
      <c r="AC202" s="180">
        <v>0</v>
      </c>
      <c r="AD202" s="180">
        <v>0</v>
      </c>
      <c r="AE202" s="180">
        <v>0</v>
      </c>
      <c r="AF202" s="180">
        <v>0</v>
      </c>
      <c r="AG202" s="180">
        <v>0</v>
      </c>
      <c r="AH202" s="180"/>
      <c r="AI202" s="180">
        <v>0</v>
      </c>
      <c r="AJ202" s="180">
        <v>0</v>
      </c>
      <c r="AK202" s="180">
        <v>0</v>
      </c>
      <c r="AL202" s="180">
        <v>0</v>
      </c>
      <c r="AM202" s="180">
        <v>0</v>
      </c>
      <c r="AN202" s="180">
        <v>0</v>
      </c>
      <c r="AO202" s="180">
        <v>0</v>
      </c>
      <c r="AP202" s="180">
        <v>0</v>
      </c>
      <c r="AQ202" s="180">
        <v>0</v>
      </c>
      <c r="AR202" s="180">
        <v>0</v>
      </c>
      <c r="AS202" s="180">
        <v>0</v>
      </c>
      <c r="AT202" s="180">
        <v>0</v>
      </c>
      <c r="AU202" s="180">
        <v>0</v>
      </c>
      <c r="AV202" s="180">
        <v>0</v>
      </c>
      <c r="AW202" s="180">
        <v>0</v>
      </c>
      <c r="AX202" s="180">
        <v>0</v>
      </c>
      <c r="AY202" s="180">
        <v>0</v>
      </c>
      <c r="AZ202" s="180">
        <v>0</v>
      </c>
      <c r="BA202" s="180">
        <v>0</v>
      </c>
      <c r="BB202" s="180">
        <v>0</v>
      </c>
      <c r="BC202" s="180">
        <v>0</v>
      </c>
      <c r="BD202" s="180">
        <v>0</v>
      </c>
      <c r="BE202" s="180">
        <v>0</v>
      </c>
      <c r="BF202" s="180">
        <v>0</v>
      </c>
      <c r="BG202" s="180"/>
      <c r="BH202" s="180">
        <v>0</v>
      </c>
      <c r="BI202" s="180">
        <v>0</v>
      </c>
      <c r="BJ202" s="180">
        <v>0</v>
      </c>
      <c r="BK202" s="180">
        <v>0</v>
      </c>
      <c r="BL202" s="180">
        <v>0</v>
      </c>
      <c r="BM202" s="180">
        <v>0</v>
      </c>
      <c r="BN202" s="180">
        <v>0</v>
      </c>
      <c r="BO202" s="180">
        <v>0</v>
      </c>
      <c r="BP202" s="180">
        <v>0</v>
      </c>
      <c r="BQ202" s="180">
        <v>0</v>
      </c>
      <c r="BR202" s="180"/>
      <c r="BS202" s="180">
        <v>0</v>
      </c>
      <c r="BT202" s="180">
        <v>0</v>
      </c>
      <c r="BU202" s="180"/>
      <c r="BV202" s="180">
        <v>0</v>
      </c>
      <c r="BW202" s="180"/>
      <c r="BX202" s="180"/>
      <c r="BY202" s="180"/>
      <c r="BZ202" s="180"/>
      <c r="CA202" s="180"/>
      <c r="CB202" s="180"/>
      <c r="CC202" s="180"/>
      <c r="CD202" s="180"/>
      <c r="CE202" s="180"/>
      <c r="CF202" s="180"/>
      <c r="CG202" s="180"/>
      <c r="CH202" s="180"/>
      <c r="CI202" s="180"/>
      <c r="CJ202" s="180"/>
      <c r="CK202" s="180"/>
      <c r="CL202" s="180"/>
      <c r="CM202" s="180"/>
      <c r="CN202" s="180"/>
      <c r="CO202" s="180"/>
      <c r="CP202" s="180"/>
      <c r="CQ202" s="180"/>
      <c r="CR202" s="180"/>
      <c r="CS202" s="180"/>
      <c r="CT202" s="180"/>
      <c r="CU202" s="180"/>
    </row>
    <row r="203" spans="1:99" x14ac:dyDescent="0.3">
      <c r="A203" s="155">
        <v>594</v>
      </c>
      <c r="B203" s="180" t="s">
        <v>1088</v>
      </c>
      <c r="C203" s="180"/>
      <c r="D203" s="180">
        <v>0</v>
      </c>
      <c r="E203" s="180">
        <v>0</v>
      </c>
      <c r="F203" s="180"/>
      <c r="G203" s="180">
        <v>0</v>
      </c>
      <c r="H203" s="180">
        <v>0</v>
      </c>
      <c r="I203" s="180">
        <v>0</v>
      </c>
      <c r="J203" s="180">
        <v>0</v>
      </c>
      <c r="K203" s="180">
        <v>0</v>
      </c>
      <c r="L203" s="180">
        <v>0</v>
      </c>
      <c r="M203" s="180">
        <v>0</v>
      </c>
      <c r="N203" s="180">
        <v>0</v>
      </c>
      <c r="O203" s="180">
        <v>0</v>
      </c>
      <c r="P203" s="180"/>
      <c r="Q203" s="180">
        <v>0</v>
      </c>
      <c r="R203" s="180">
        <v>0</v>
      </c>
      <c r="S203" s="180">
        <v>0</v>
      </c>
      <c r="T203" s="180">
        <v>0</v>
      </c>
      <c r="U203" s="180"/>
      <c r="V203" s="180">
        <v>0</v>
      </c>
      <c r="W203" s="180"/>
      <c r="X203" s="180">
        <v>0</v>
      </c>
      <c r="Y203" s="180">
        <v>0</v>
      </c>
      <c r="Z203" s="180">
        <v>0</v>
      </c>
      <c r="AA203" s="180">
        <v>0</v>
      </c>
      <c r="AB203" s="180"/>
      <c r="AC203" s="180">
        <v>0</v>
      </c>
      <c r="AD203" s="180">
        <v>0</v>
      </c>
      <c r="AE203" s="180">
        <v>0</v>
      </c>
      <c r="AF203" s="180">
        <v>0</v>
      </c>
      <c r="AG203" s="180">
        <v>0</v>
      </c>
      <c r="AH203" s="180"/>
      <c r="AI203" s="180">
        <v>0</v>
      </c>
      <c r="AJ203" s="180">
        <v>0</v>
      </c>
      <c r="AK203" s="180">
        <v>0</v>
      </c>
      <c r="AL203" s="180">
        <v>0</v>
      </c>
      <c r="AM203" s="180">
        <v>0</v>
      </c>
      <c r="AN203" s="180">
        <v>0</v>
      </c>
      <c r="AO203" s="180">
        <v>0</v>
      </c>
      <c r="AP203" s="180">
        <v>0</v>
      </c>
      <c r="AQ203" s="180">
        <v>0</v>
      </c>
      <c r="AR203" s="180">
        <v>0</v>
      </c>
      <c r="AS203" s="180">
        <v>0</v>
      </c>
      <c r="AT203" s="180">
        <v>0</v>
      </c>
      <c r="AU203" s="180">
        <v>0</v>
      </c>
      <c r="AV203" s="180">
        <v>0</v>
      </c>
      <c r="AW203" s="180">
        <v>0</v>
      </c>
      <c r="AX203" s="180">
        <v>0</v>
      </c>
      <c r="AY203" s="180">
        <v>0</v>
      </c>
      <c r="AZ203" s="180">
        <v>0</v>
      </c>
      <c r="BA203" s="180">
        <v>0</v>
      </c>
      <c r="BB203" s="180">
        <v>0</v>
      </c>
      <c r="BC203" s="180">
        <v>0</v>
      </c>
      <c r="BD203" s="180">
        <v>0</v>
      </c>
      <c r="BE203" s="180">
        <v>0</v>
      </c>
      <c r="BF203" s="180">
        <v>0</v>
      </c>
      <c r="BG203" s="180"/>
      <c r="BH203" s="180">
        <v>0</v>
      </c>
      <c r="BI203" s="180">
        <v>0</v>
      </c>
      <c r="BJ203" s="180">
        <v>0</v>
      </c>
      <c r="BK203" s="180">
        <v>0</v>
      </c>
      <c r="BL203" s="180">
        <v>0</v>
      </c>
      <c r="BM203" s="180">
        <v>0</v>
      </c>
      <c r="BN203" s="180">
        <v>0</v>
      </c>
      <c r="BO203" s="180">
        <v>0</v>
      </c>
      <c r="BP203" s="180">
        <v>0</v>
      </c>
      <c r="BQ203" s="180">
        <v>0</v>
      </c>
      <c r="BR203" s="180"/>
      <c r="BS203" s="180">
        <v>0</v>
      </c>
      <c r="BT203" s="180">
        <v>0</v>
      </c>
      <c r="BU203" s="180"/>
      <c r="BV203" s="180">
        <v>0</v>
      </c>
      <c r="BW203" s="180"/>
      <c r="BX203" s="180"/>
      <c r="BY203" s="180"/>
      <c r="BZ203" s="180"/>
      <c r="CA203" s="180"/>
      <c r="CB203" s="180"/>
      <c r="CC203" s="180"/>
      <c r="CD203" s="180"/>
      <c r="CE203" s="180"/>
      <c r="CF203" s="180"/>
      <c r="CG203" s="180"/>
      <c r="CH203" s="180"/>
      <c r="CI203" s="180"/>
      <c r="CJ203" s="180"/>
      <c r="CK203" s="180"/>
      <c r="CL203" s="180"/>
      <c r="CM203" s="180"/>
      <c r="CN203" s="180"/>
      <c r="CO203" s="180"/>
      <c r="CP203" s="180"/>
      <c r="CQ203" s="180"/>
      <c r="CR203" s="180"/>
      <c r="CS203" s="180"/>
      <c r="CT203" s="180"/>
      <c r="CU203" s="180"/>
    </row>
    <row r="204" spans="1:99" x14ac:dyDescent="0.3">
      <c r="A204" s="155">
        <v>596</v>
      </c>
      <c r="B204" s="180" t="s">
        <v>336</v>
      </c>
      <c r="C204" s="180"/>
      <c r="D204" s="180">
        <v>52</v>
      </c>
      <c r="E204" s="180">
        <v>52</v>
      </c>
      <c r="F204" s="180"/>
      <c r="G204" s="180">
        <v>52</v>
      </c>
      <c r="H204" s="180">
        <v>52</v>
      </c>
      <c r="I204" s="180">
        <v>0</v>
      </c>
      <c r="J204" s="180">
        <v>52</v>
      </c>
      <c r="K204" s="180">
        <v>52</v>
      </c>
      <c r="L204" s="180">
        <v>52</v>
      </c>
      <c r="M204" s="180">
        <v>52</v>
      </c>
      <c r="N204" s="180">
        <v>52</v>
      </c>
      <c r="O204" s="180">
        <v>52</v>
      </c>
      <c r="P204" s="180"/>
      <c r="Q204" s="180">
        <v>51</v>
      </c>
      <c r="R204" s="180">
        <v>52</v>
      </c>
      <c r="S204" s="180">
        <v>52</v>
      </c>
      <c r="T204" s="180">
        <v>52</v>
      </c>
      <c r="U204" s="180"/>
      <c r="V204" s="180">
        <v>52</v>
      </c>
      <c r="W204" s="180"/>
      <c r="X204" s="180">
        <v>52</v>
      </c>
      <c r="Y204" s="180">
        <v>0</v>
      </c>
      <c r="Z204" s="180">
        <v>52</v>
      </c>
      <c r="AA204" s="180">
        <v>52</v>
      </c>
      <c r="AB204" s="180"/>
      <c r="AC204" s="180">
        <v>52</v>
      </c>
      <c r="AD204" s="180">
        <v>52</v>
      </c>
      <c r="AE204" s="180">
        <v>52</v>
      </c>
      <c r="AF204" s="180">
        <v>52</v>
      </c>
      <c r="AG204" s="180">
        <v>52</v>
      </c>
      <c r="AH204" s="180"/>
      <c r="AI204" s="180">
        <v>0</v>
      </c>
      <c r="AJ204" s="180">
        <v>0</v>
      </c>
      <c r="AK204" s="180">
        <v>0</v>
      </c>
      <c r="AL204" s="180">
        <v>52</v>
      </c>
      <c r="AM204" s="180">
        <v>52</v>
      </c>
      <c r="AN204" s="180">
        <v>52</v>
      </c>
      <c r="AO204" s="180">
        <v>52</v>
      </c>
      <c r="AP204" s="180">
        <v>52</v>
      </c>
      <c r="AQ204" s="180">
        <v>52</v>
      </c>
      <c r="AR204" s="180">
        <v>52</v>
      </c>
      <c r="AS204" s="180">
        <v>52</v>
      </c>
      <c r="AT204" s="180">
        <v>52</v>
      </c>
      <c r="AU204" s="180">
        <v>52</v>
      </c>
      <c r="AV204" s="180">
        <v>52</v>
      </c>
      <c r="AW204" s="180">
        <v>52</v>
      </c>
      <c r="AX204" s="180">
        <v>0</v>
      </c>
      <c r="AY204" s="180">
        <v>52</v>
      </c>
      <c r="AZ204" s="180">
        <v>52</v>
      </c>
      <c r="BA204" s="180">
        <v>52</v>
      </c>
      <c r="BB204" s="180">
        <v>52</v>
      </c>
      <c r="BC204" s="180">
        <v>52</v>
      </c>
      <c r="BD204" s="180">
        <v>52</v>
      </c>
      <c r="BE204" s="180">
        <v>52</v>
      </c>
      <c r="BF204" s="180">
        <v>52</v>
      </c>
      <c r="BG204" s="180"/>
      <c r="BH204" s="180">
        <v>52</v>
      </c>
      <c r="BI204" s="180">
        <v>52</v>
      </c>
      <c r="BJ204" s="180">
        <v>52</v>
      </c>
      <c r="BK204" s="180">
        <v>52</v>
      </c>
      <c r="BL204" s="180">
        <v>52</v>
      </c>
      <c r="BM204" s="180">
        <v>0</v>
      </c>
      <c r="BN204" s="180">
        <v>52</v>
      </c>
      <c r="BO204" s="180">
        <v>52</v>
      </c>
      <c r="BP204" s="180">
        <v>0</v>
      </c>
      <c r="BQ204" s="180">
        <v>0</v>
      </c>
      <c r="BR204" s="180"/>
      <c r="BS204" s="180">
        <v>52</v>
      </c>
      <c r="BT204" s="180">
        <v>0</v>
      </c>
      <c r="BU204" s="180"/>
      <c r="BV204" s="180">
        <v>52</v>
      </c>
      <c r="BW204" s="180"/>
      <c r="BX204" s="180"/>
      <c r="BY204" s="180"/>
      <c r="BZ204" s="180"/>
      <c r="CA204" s="180"/>
      <c r="CB204" s="180"/>
      <c r="CC204" s="180"/>
      <c r="CD204" s="180"/>
      <c r="CE204" s="180"/>
      <c r="CF204" s="180"/>
      <c r="CG204" s="180"/>
      <c r="CH204" s="180"/>
      <c r="CI204" s="180"/>
      <c r="CJ204" s="180"/>
      <c r="CK204" s="180"/>
      <c r="CL204" s="180"/>
      <c r="CM204" s="180"/>
      <c r="CN204" s="180"/>
      <c r="CO204" s="180"/>
      <c r="CP204" s="180"/>
      <c r="CQ204" s="180"/>
      <c r="CR204" s="180"/>
      <c r="CS204" s="180"/>
      <c r="CT204" s="180"/>
      <c r="CU204" s="180"/>
    </row>
    <row r="205" spans="1:99" x14ac:dyDescent="0.3">
      <c r="A205" s="155">
        <v>597</v>
      </c>
      <c r="B205" s="180" t="s">
        <v>339</v>
      </c>
      <c r="C205" s="180"/>
      <c r="D205" s="180">
        <v>2755</v>
      </c>
      <c r="E205" s="180">
        <v>23349722</v>
      </c>
      <c r="F205" s="180"/>
      <c r="G205" s="180">
        <v>2161</v>
      </c>
      <c r="H205" s="180">
        <v>446</v>
      </c>
      <c r="I205" s="180">
        <v>0</v>
      </c>
      <c r="J205" s="180">
        <v>16769</v>
      </c>
      <c r="K205" s="180">
        <v>26414</v>
      </c>
      <c r="L205" s="180">
        <v>26091</v>
      </c>
      <c r="M205" s="180">
        <v>16838</v>
      </c>
      <c r="N205" s="180">
        <v>0</v>
      </c>
      <c r="O205" s="180">
        <v>477</v>
      </c>
      <c r="P205" s="180"/>
      <c r="Q205" s="180">
        <v>572</v>
      </c>
      <c r="R205" s="180">
        <v>117</v>
      </c>
      <c r="S205" s="180">
        <v>810</v>
      </c>
      <c r="T205" s="180">
        <v>921</v>
      </c>
      <c r="U205" s="180"/>
      <c r="V205" s="180">
        <v>731</v>
      </c>
      <c r="W205" s="180"/>
      <c r="X205" s="180">
        <v>2701</v>
      </c>
      <c r="Y205" s="180">
        <v>4531</v>
      </c>
      <c r="Z205" s="180">
        <v>337749</v>
      </c>
      <c r="AA205" s="180">
        <v>2485</v>
      </c>
      <c r="AB205" s="180"/>
      <c r="AC205" s="180">
        <v>0</v>
      </c>
      <c r="AD205" s="180">
        <v>511</v>
      </c>
      <c r="AE205" s="180">
        <v>962</v>
      </c>
      <c r="AF205" s="180">
        <v>1072</v>
      </c>
      <c r="AG205" s="180">
        <v>0</v>
      </c>
      <c r="AH205" s="180"/>
      <c r="AI205" s="180">
        <v>564</v>
      </c>
      <c r="AJ205" s="180">
        <v>1083</v>
      </c>
      <c r="AK205" s="180">
        <v>1193</v>
      </c>
      <c r="AL205" s="180">
        <v>257</v>
      </c>
      <c r="AM205" s="180">
        <v>-17653</v>
      </c>
      <c r="AN205" s="180">
        <v>400</v>
      </c>
      <c r="AO205" s="180">
        <v>201472</v>
      </c>
      <c r="AP205" s="180">
        <v>875</v>
      </c>
      <c r="AQ205" s="180">
        <v>21</v>
      </c>
      <c r="AR205" s="180">
        <v>63</v>
      </c>
      <c r="AS205" s="180">
        <v>31428</v>
      </c>
      <c r="AT205" s="180">
        <v>1806</v>
      </c>
      <c r="AU205" s="180">
        <v>2969</v>
      </c>
      <c r="AV205" s="180">
        <v>1710</v>
      </c>
      <c r="AW205" s="180">
        <v>15</v>
      </c>
      <c r="AX205" s="180">
        <v>18</v>
      </c>
      <c r="AY205" s="180">
        <v>82</v>
      </c>
      <c r="AZ205" s="180">
        <v>10307</v>
      </c>
      <c r="BA205" s="180">
        <v>19607</v>
      </c>
      <c r="BB205" s="180">
        <v>526</v>
      </c>
      <c r="BC205" s="180">
        <v>0</v>
      </c>
      <c r="BD205" s="180">
        <v>7200</v>
      </c>
      <c r="BE205" s="180">
        <v>1067</v>
      </c>
      <c r="BF205" s="180">
        <v>29022</v>
      </c>
      <c r="BG205" s="180"/>
      <c r="BH205" s="180">
        <v>242</v>
      </c>
      <c r="BI205" s="180">
        <v>848</v>
      </c>
      <c r="BJ205" s="180">
        <v>39651</v>
      </c>
      <c r="BK205" s="180">
        <v>0</v>
      </c>
      <c r="BL205" s="180">
        <v>71101</v>
      </c>
      <c r="BM205" s="180">
        <v>0</v>
      </c>
      <c r="BN205" s="180">
        <v>44256</v>
      </c>
      <c r="BO205" s="180">
        <v>2627</v>
      </c>
      <c r="BP205" s="180">
        <v>19</v>
      </c>
      <c r="BQ205" s="180">
        <v>218</v>
      </c>
      <c r="BR205" s="180"/>
      <c r="BS205" s="180">
        <v>4205</v>
      </c>
      <c r="BT205" s="180">
        <v>135</v>
      </c>
      <c r="BU205" s="180"/>
      <c r="BV205" s="180">
        <v>553</v>
      </c>
      <c r="BW205" s="180"/>
      <c r="BX205" s="180"/>
      <c r="BY205" s="180"/>
      <c r="BZ205" s="180"/>
      <c r="CA205" s="180"/>
      <c r="CB205" s="180"/>
      <c r="CC205" s="180"/>
      <c r="CD205" s="180"/>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598</v>
      </c>
      <c r="B206" s="180" t="s">
        <v>344</v>
      </c>
      <c r="C206" s="180"/>
      <c r="D206" s="180">
        <v>1620</v>
      </c>
      <c r="E206" s="180">
        <v>0</v>
      </c>
      <c r="F206" s="180"/>
      <c r="G206" s="180">
        <v>0</v>
      </c>
      <c r="H206" s="180">
        <v>0</v>
      </c>
      <c r="I206" s="180">
        <v>0</v>
      </c>
      <c r="J206" s="180">
        <v>0</v>
      </c>
      <c r="K206" s="180">
        <v>0</v>
      </c>
      <c r="L206" s="180">
        <v>12571</v>
      </c>
      <c r="M206" s="180">
        <v>100786</v>
      </c>
      <c r="N206" s="180">
        <v>0</v>
      </c>
      <c r="O206" s="180">
        <v>0</v>
      </c>
      <c r="P206" s="180"/>
      <c r="Q206" s="180">
        <v>0</v>
      </c>
      <c r="R206" s="180">
        <v>0</v>
      </c>
      <c r="S206" s="180">
        <v>8191</v>
      </c>
      <c r="T206" s="180">
        <v>125627</v>
      </c>
      <c r="U206" s="180"/>
      <c r="V206" s="180">
        <v>0</v>
      </c>
      <c r="W206" s="180"/>
      <c r="X206" s="180">
        <v>13124</v>
      </c>
      <c r="Y206" s="180">
        <v>6354</v>
      </c>
      <c r="Z206" s="180">
        <v>465254</v>
      </c>
      <c r="AA206" s="180">
        <v>0</v>
      </c>
      <c r="AB206" s="180"/>
      <c r="AC206" s="180">
        <v>0</v>
      </c>
      <c r="AD206" s="180">
        <v>9721</v>
      </c>
      <c r="AE206" s="180">
        <v>0</v>
      </c>
      <c r="AF206" s="180">
        <v>0</v>
      </c>
      <c r="AG206" s="180">
        <v>16577</v>
      </c>
      <c r="AH206" s="180"/>
      <c r="AI206" s="180">
        <v>0</v>
      </c>
      <c r="AJ206" s="180">
        <v>0</v>
      </c>
      <c r="AK206" s="180">
        <v>0</v>
      </c>
      <c r="AL206" s="180">
        <v>0</v>
      </c>
      <c r="AM206" s="180">
        <v>9795</v>
      </c>
      <c r="AN206" s="180">
        <v>0</v>
      </c>
      <c r="AO206" s="180">
        <v>248179</v>
      </c>
      <c r="AP206" s="180">
        <v>0</v>
      </c>
      <c r="AQ206" s="180">
        <v>0</v>
      </c>
      <c r="AR206" s="180">
        <v>0</v>
      </c>
      <c r="AS206" s="180">
        <v>341658</v>
      </c>
      <c r="AT206" s="180">
        <v>0</v>
      </c>
      <c r="AU206" s="180">
        <v>0</v>
      </c>
      <c r="AV206" s="180">
        <v>0</v>
      </c>
      <c r="AW206" s="180">
        <v>0</v>
      </c>
      <c r="AX206" s="180">
        <v>0</v>
      </c>
      <c r="AY206" s="180">
        <v>0</v>
      </c>
      <c r="AZ206" s="180">
        <v>86017</v>
      </c>
      <c r="BA206" s="180">
        <v>0</v>
      </c>
      <c r="BB206" s="180">
        <v>0</v>
      </c>
      <c r="BC206" s="180">
        <v>0</v>
      </c>
      <c r="BD206" s="180">
        <v>26689</v>
      </c>
      <c r="BE206" s="180">
        <v>0</v>
      </c>
      <c r="BF206" s="180">
        <v>154773</v>
      </c>
      <c r="BG206" s="180"/>
      <c r="BH206" s="180">
        <v>0</v>
      </c>
      <c r="BI206" s="180">
        <v>0</v>
      </c>
      <c r="BJ206" s="180">
        <v>87446</v>
      </c>
      <c r="BK206" s="180">
        <v>4684</v>
      </c>
      <c r="BL206" s="180">
        <v>37294</v>
      </c>
      <c r="BM206" s="180">
        <v>21908</v>
      </c>
      <c r="BN206" s="180">
        <v>12820</v>
      </c>
      <c r="BO206" s="180">
        <v>7077</v>
      </c>
      <c r="BP206" s="180">
        <v>0</v>
      </c>
      <c r="BQ206" s="180">
        <v>0</v>
      </c>
      <c r="BR206" s="180"/>
      <c r="BS206" s="180">
        <v>13096</v>
      </c>
      <c r="BT206" s="180">
        <v>11330</v>
      </c>
      <c r="BU206" s="180"/>
      <c r="BV206" s="180">
        <v>19892</v>
      </c>
      <c r="BW206" s="180"/>
      <c r="BX206" s="180"/>
      <c r="BY206" s="180"/>
      <c r="BZ206" s="180"/>
      <c r="CA206" s="180"/>
      <c r="CB206" s="180"/>
      <c r="CC206" s="180"/>
      <c r="CD206" s="180"/>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599</v>
      </c>
      <c r="B207" s="180" t="s">
        <v>343</v>
      </c>
      <c r="C207" s="180"/>
      <c r="D207" s="180">
        <v>368898</v>
      </c>
      <c r="E207" s="180">
        <v>0</v>
      </c>
      <c r="F207" s="180"/>
      <c r="G207" s="180">
        <v>543728</v>
      </c>
      <c r="H207" s="180">
        <v>453929</v>
      </c>
      <c r="I207" s="180">
        <v>0</v>
      </c>
      <c r="J207" s="180">
        <v>0</v>
      </c>
      <c r="K207" s="180">
        <v>0</v>
      </c>
      <c r="L207" s="180">
        <v>267156</v>
      </c>
      <c r="M207" s="180">
        <v>2193587</v>
      </c>
      <c r="N207" s="180">
        <v>0</v>
      </c>
      <c r="O207" s="180">
        <v>123</v>
      </c>
      <c r="P207" s="180"/>
      <c r="Q207" s="180">
        <v>0</v>
      </c>
      <c r="R207" s="180">
        <v>144425</v>
      </c>
      <c r="S207" s="180">
        <v>226362</v>
      </c>
      <c r="T207" s="180">
        <v>1654129</v>
      </c>
      <c r="U207" s="180"/>
      <c r="V207" s="180">
        <v>0</v>
      </c>
      <c r="W207" s="180"/>
      <c r="X207" s="180">
        <v>1574598</v>
      </c>
      <c r="Y207" s="180">
        <v>211379</v>
      </c>
      <c r="Z207" s="180">
        <v>9644868</v>
      </c>
      <c r="AA207" s="180">
        <v>795332</v>
      </c>
      <c r="AB207" s="180"/>
      <c r="AC207" s="180">
        <v>0</v>
      </c>
      <c r="AD207" s="180">
        <v>244507</v>
      </c>
      <c r="AE207" s="180">
        <v>0</v>
      </c>
      <c r="AF207" s="180">
        <v>0</v>
      </c>
      <c r="AG207" s="180">
        <v>172582</v>
      </c>
      <c r="AH207" s="180"/>
      <c r="AI207" s="180">
        <v>0</v>
      </c>
      <c r="AJ207" s="180">
        <v>0</v>
      </c>
      <c r="AK207" s="180">
        <v>0</v>
      </c>
      <c r="AL207" s="180">
        <v>0</v>
      </c>
      <c r="AM207" s="180">
        <v>384167</v>
      </c>
      <c r="AN207" s="180">
        <v>0</v>
      </c>
      <c r="AO207" s="180">
        <v>4008996</v>
      </c>
      <c r="AP207" s="180">
        <v>3356</v>
      </c>
      <c r="AQ207" s="180">
        <v>0</v>
      </c>
      <c r="AR207" s="180">
        <v>0</v>
      </c>
      <c r="AS207" s="180">
        <v>5662346</v>
      </c>
      <c r="AT207" s="180">
        <v>0</v>
      </c>
      <c r="AU207" s="180">
        <v>0</v>
      </c>
      <c r="AV207" s="180">
        <v>168974</v>
      </c>
      <c r="AW207" s="180">
        <v>0</v>
      </c>
      <c r="AX207" s="180">
        <v>4279</v>
      </c>
      <c r="AY207" s="180">
        <v>0</v>
      </c>
      <c r="AZ207" s="180">
        <v>1009044</v>
      </c>
      <c r="BA207" s="180">
        <v>223629</v>
      </c>
      <c r="BB207" s="180">
        <v>0</v>
      </c>
      <c r="BC207" s="180">
        <v>0</v>
      </c>
      <c r="BD207" s="180">
        <v>463826</v>
      </c>
      <c r="BE207" s="180">
        <v>63529</v>
      </c>
      <c r="BF207" s="180">
        <v>3994593</v>
      </c>
      <c r="BG207" s="180"/>
      <c r="BH207" s="180">
        <v>0</v>
      </c>
      <c r="BI207" s="180">
        <v>0</v>
      </c>
      <c r="BJ207" s="180">
        <v>1950581</v>
      </c>
      <c r="BK207" s="180">
        <v>103404</v>
      </c>
      <c r="BL207" s="180">
        <v>2467605</v>
      </c>
      <c r="BM207" s="180">
        <v>713229</v>
      </c>
      <c r="BN207" s="180">
        <v>409347</v>
      </c>
      <c r="BO207" s="180">
        <v>67746</v>
      </c>
      <c r="BP207" s="180">
        <v>0</v>
      </c>
      <c r="BQ207" s="180">
        <v>149552</v>
      </c>
      <c r="BR207" s="180"/>
      <c r="BS207" s="180">
        <v>352857</v>
      </c>
      <c r="BT207" s="180">
        <v>226571</v>
      </c>
      <c r="BU207" s="180"/>
      <c r="BV207" s="180">
        <v>450103</v>
      </c>
      <c r="BW207" s="180"/>
      <c r="BX207" s="180"/>
      <c r="BY207" s="180"/>
      <c r="BZ207" s="180"/>
      <c r="CA207" s="180"/>
      <c r="CB207" s="180"/>
      <c r="CC207" s="180"/>
      <c r="CD207" s="180"/>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602</v>
      </c>
      <c r="B208" s="180" t="s">
        <v>345</v>
      </c>
      <c r="C208" s="180"/>
      <c r="D208" s="180">
        <v>0</v>
      </c>
      <c r="E208" s="180">
        <v>0</v>
      </c>
      <c r="F208" s="180"/>
      <c r="G208" s="180">
        <v>0</v>
      </c>
      <c r="H208" s="180">
        <v>0</v>
      </c>
      <c r="I208" s="180">
        <v>0</v>
      </c>
      <c r="J208" s="180">
        <v>0</v>
      </c>
      <c r="K208" s="180">
        <v>0</v>
      </c>
      <c r="L208" s="180">
        <v>0</v>
      </c>
      <c r="M208" s="180">
        <v>0</v>
      </c>
      <c r="N208" s="180">
        <v>0</v>
      </c>
      <c r="O208" s="180">
        <v>0</v>
      </c>
      <c r="P208" s="180"/>
      <c r="Q208" s="180">
        <v>0</v>
      </c>
      <c r="R208" s="180">
        <v>0</v>
      </c>
      <c r="S208" s="180">
        <v>0</v>
      </c>
      <c r="T208" s="180">
        <v>0</v>
      </c>
      <c r="U208" s="180"/>
      <c r="V208" s="180">
        <v>0</v>
      </c>
      <c r="W208" s="180"/>
      <c r="X208" s="180">
        <v>0</v>
      </c>
      <c r="Y208" s="180">
        <v>0</v>
      </c>
      <c r="Z208" s="180">
        <v>0</v>
      </c>
      <c r="AA208" s="180">
        <v>0</v>
      </c>
      <c r="AB208" s="180"/>
      <c r="AC208" s="180">
        <v>0</v>
      </c>
      <c r="AD208" s="180">
        <v>0</v>
      </c>
      <c r="AE208" s="180">
        <v>0</v>
      </c>
      <c r="AF208" s="180">
        <v>0</v>
      </c>
      <c r="AG208" s="180">
        <v>0</v>
      </c>
      <c r="AH208" s="180"/>
      <c r="AI208" s="180">
        <v>0</v>
      </c>
      <c r="AJ208" s="180">
        <v>0</v>
      </c>
      <c r="AK208" s="180">
        <v>0</v>
      </c>
      <c r="AL208" s="180">
        <v>0</v>
      </c>
      <c r="AM208" s="180">
        <v>0</v>
      </c>
      <c r="AN208" s="180">
        <v>0</v>
      </c>
      <c r="AO208" s="180">
        <v>0</v>
      </c>
      <c r="AP208" s="180">
        <v>0</v>
      </c>
      <c r="AQ208" s="180">
        <v>0</v>
      </c>
      <c r="AR208" s="180">
        <v>0</v>
      </c>
      <c r="AS208" s="180">
        <v>0</v>
      </c>
      <c r="AT208" s="180">
        <v>0</v>
      </c>
      <c r="AU208" s="180">
        <v>0</v>
      </c>
      <c r="AV208" s="180">
        <v>0</v>
      </c>
      <c r="AW208" s="180">
        <v>0</v>
      </c>
      <c r="AX208" s="180">
        <v>0</v>
      </c>
      <c r="AY208" s="180">
        <v>0</v>
      </c>
      <c r="AZ208" s="180">
        <v>0</v>
      </c>
      <c r="BA208" s="180">
        <v>0</v>
      </c>
      <c r="BB208" s="180">
        <v>0</v>
      </c>
      <c r="BC208" s="180">
        <v>0</v>
      </c>
      <c r="BD208" s="180">
        <v>0</v>
      </c>
      <c r="BE208" s="180">
        <v>0</v>
      </c>
      <c r="BF208" s="180">
        <v>0</v>
      </c>
      <c r="BG208" s="180"/>
      <c r="BH208" s="180">
        <v>0</v>
      </c>
      <c r="BI208" s="180">
        <v>0</v>
      </c>
      <c r="BJ208" s="180">
        <v>0</v>
      </c>
      <c r="BK208" s="180">
        <v>0</v>
      </c>
      <c r="BL208" s="180">
        <v>0</v>
      </c>
      <c r="BM208" s="180">
        <v>0</v>
      </c>
      <c r="BN208" s="180">
        <v>0</v>
      </c>
      <c r="BO208" s="180">
        <v>0</v>
      </c>
      <c r="BP208" s="180">
        <v>0</v>
      </c>
      <c r="BQ208" s="180">
        <v>0</v>
      </c>
      <c r="BR208" s="180"/>
      <c r="BS208" s="180">
        <v>0</v>
      </c>
      <c r="BT208" s="180">
        <v>0</v>
      </c>
      <c r="BU208" s="180"/>
      <c r="BV208" s="180">
        <v>0</v>
      </c>
      <c r="BW208" s="180"/>
      <c r="BX208" s="180"/>
      <c r="BY208" s="180"/>
      <c r="BZ208" s="180"/>
      <c r="CA208" s="180"/>
      <c r="CB208" s="180"/>
      <c r="CC208" s="180"/>
      <c r="CD208" s="180"/>
      <c r="CE208" s="180"/>
      <c r="CF208" s="180"/>
      <c r="CG208" s="180"/>
      <c r="CH208" s="180"/>
      <c r="CI208" s="180"/>
      <c r="CJ208" s="180"/>
      <c r="CK208" s="180"/>
      <c r="CL208" s="180"/>
      <c r="CM208" s="180"/>
      <c r="CN208" s="180"/>
      <c r="CO208" s="180"/>
      <c r="CP208" s="180"/>
      <c r="CQ208" s="180"/>
      <c r="CR208" s="180"/>
      <c r="CS208" s="180"/>
      <c r="CT208" s="180"/>
      <c r="CU208" s="180"/>
    </row>
    <row r="209" spans="1:99" s="630" customFormat="1" x14ac:dyDescent="0.3">
      <c r="A209" s="633">
        <v>606</v>
      </c>
      <c r="B209" s="630" t="s">
        <v>1089</v>
      </c>
      <c r="D209" s="630">
        <v>1</v>
      </c>
      <c r="E209" s="630">
        <v>1</v>
      </c>
      <c r="L209" s="630">
        <v>1</v>
      </c>
      <c r="M209" s="630">
        <v>1</v>
      </c>
      <c r="Z209" s="630">
        <v>1</v>
      </c>
      <c r="AO209" s="630">
        <v>1</v>
      </c>
      <c r="AP209" s="630">
        <v>1</v>
      </c>
      <c r="AS209" s="630">
        <v>1</v>
      </c>
      <c r="AT209" s="630">
        <v>1</v>
      </c>
      <c r="AW209" s="630">
        <v>1</v>
      </c>
      <c r="BF209" s="630">
        <v>1</v>
      </c>
      <c r="BJ209" s="630">
        <v>1</v>
      </c>
      <c r="BN209" s="630">
        <v>1</v>
      </c>
      <c r="BO209" s="630">
        <v>1</v>
      </c>
    </row>
    <row r="210" spans="1:99" x14ac:dyDescent="0.3">
      <c r="A210" s="155">
        <v>619</v>
      </c>
      <c r="B210" s="180" t="s">
        <v>1090</v>
      </c>
      <c r="C210" s="180"/>
      <c r="D210" s="180">
        <v>0</v>
      </c>
      <c r="E210" s="180">
        <v>0</v>
      </c>
      <c r="F210" s="180"/>
      <c r="G210" s="180">
        <v>0</v>
      </c>
      <c r="H210" s="180">
        <v>0</v>
      </c>
      <c r="I210" s="180">
        <v>0</v>
      </c>
      <c r="J210" s="180">
        <v>0</v>
      </c>
      <c r="K210" s="180">
        <v>0</v>
      </c>
      <c r="L210" s="180">
        <v>0</v>
      </c>
      <c r="M210" s="180">
        <v>0</v>
      </c>
      <c r="N210" s="180">
        <v>0</v>
      </c>
      <c r="O210" s="180">
        <v>0</v>
      </c>
      <c r="P210" s="180"/>
      <c r="Q210" s="180">
        <v>0</v>
      </c>
      <c r="R210" s="180">
        <v>0</v>
      </c>
      <c r="S210" s="180">
        <v>0</v>
      </c>
      <c r="T210" s="180">
        <v>0</v>
      </c>
      <c r="U210" s="180"/>
      <c r="V210" s="180">
        <v>0</v>
      </c>
      <c r="W210" s="180"/>
      <c r="X210" s="180">
        <v>0</v>
      </c>
      <c r="Y210" s="180">
        <v>0</v>
      </c>
      <c r="Z210" s="180">
        <v>0</v>
      </c>
      <c r="AA210" s="180">
        <v>0</v>
      </c>
      <c r="AB210" s="180"/>
      <c r="AC210" s="180">
        <v>0</v>
      </c>
      <c r="AD210" s="180">
        <v>0</v>
      </c>
      <c r="AE210" s="180">
        <v>0</v>
      </c>
      <c r="AF210" s="180">
        <v>0</v>
      </c>
      <c r="AG210" s="180">
        <v>0</v>
      </c>
      <c r="AH210" s="180"/>
      <c r="AI210" s="180">
        <v>0</v>
      </c>
      <c r="AJ210" s="180">
        <v>0</v>
      </c>
      <c r="AK210" s="180">
        <v>0</v>
      </c>
      <c r="AL210" s="180">
        <v>0</v>
      </c>
      <c r="AM210" s="180">
        <v>0</v>
      </c>
      <c r="AN210" s="180">
        <v>0</v>
      </c>
      <c r="AO210" s="180">
        <v>0</v>
      </c>
      <c r="AP210" s="180">
        <v>0</v>
      </c>
      <c r="AQ210" s="180">
        <v>0</v>
      </c>
      <c r="AR210" s="180">
        <v>0</v>
      </c>
      <c r="AS210" s="180">
        <v>0</v>
      </c>
      <c r="AT210" s="180">
        <v>0</v>
      </c>
      <c r="AU210" s="180">
        <v>0</v>
      </c>
      <c r="AV210" s="180">
        <v>0</v>
      </c>
      <c r="AW210" s="180">
        <v>0</v>
      </c>
      <c r="AX210" s="180">
        <v>0</v>
      </c>
      <c r="AY210" s="180">
        <v>0</v>
      </c>
      <c r="AZ210" s="180">
        <v>0</v>
      </c>
      <c r="BA210" s="180">
        <v>0</v>
      </c>
      <c r="BB210" s="180">
        <v>0</v>
      </c>
      <c r="BC210" s="180">
        <v>0</v>
      </c>
      <c r="BD210" s="180">
        <v>0</v>
      </c>
      <c r="BE210" s="180">
        <v>0</v>
      </c>
      <c r="BF210" s="180">
        <v>0</v>
      </c>
      <c r="BG210" s="180"/>
      <c r="BH210" s="180">
        <v>0</v>
      </c>
      <c r="BI210" s="180">
        <v>0</v>
      </c>
      <c r="BJ210" s="180">
        <v>0</v>
      </c>
      <c r="BK210" s="180">
        <v>0</v>
      </c>
      <c r="BL210" s="180">
        <v>0</v>
      </c>
      <c r="BM210" s="180">
        <v>0</v>
      </c>
      <c r="BN210" s="180">
        <v>0</v>
      </c>
      <c r="BO210" s="180">
        <v>0</v>
      </c>
      <c r="BP210" s="180">
        <v>0</v>
      </c>
      <c r="BQ210" s="180">
        <v>0</v>
      </c>
      <c r="BR210" s="180"/>
      <c r="BS210" s="180">
        <v>0</v>
      </c>
      <c r="BT210" s="180">
        <v>0</v>
      </c>
      <c r="BU210" s="180"/>
      <c r="BV210" s="180">
        <v>0</v>
      </c>
      <c r="BW210" s="180"/>
      <c r="BX210" s="180"/>
      <c r="BY210" s="180"/>
      <c r="BZ210" s="180"/>
      <c r="CA210" s="180"/>
      <c r="CB210" s="180"/>
      <c r="CC210" s="180"/>
      <c r="CD210" s="180"/>
      <c r="CE210" s="180"/>
      <c r="CF210" s="180"/>
      <c r="CG210" s="180"/>
      <c r="CH210" s="180"/>
      <c r="CI210" s="180"/>
      <c r="CJ210" s="180"/>
      <c r="CK210" s="180"/>
      <c r="CL210" s="180"/>
      <c r="CM210" s="180"/>
      <c r="CN210" s="180"/>
      <c r="CO210" s="180"/>
      <c r="CP210" s="180"/>
      <c r="CQ210" s="180"/>
      <c r="CR210" s="180"/>
      <c r="CS210" s="180"/>
      <c r="CT210" s="180"/>
      <c r="CU210" s="180"/>
    </row>
    <row r="211" spans="1:99" s="643" customFormat="1" x14ac:dyDescent="0.3">
      <c r="A211" s="642">
        <v>620</v>
      </c>
      <c r="B211" s="643" t="s">
        <v>1091</v>
      </c>
      <c r="D211" s="643">
        <v>2</v>
      </c>
      <c r="E211" s="643">
        <v>1</v>
      </c>
      <c r="G211" s="643">
        <v>1</v>
      </c>
      <c r="H211" s="643">
        <v>2</v>
      </c>
      <c r="I211" s="643">
        <v>2</v>
      </c>
      <c r="J211" s="643">
        <v>2</v>
      </c>
      <c r="K211" s="643">
        <v>2</v>
      </c>
      <c r="L211" s="643">
        <v>2</v>
      </c>
      <c r="M211" s="643">
        <v>2</v>
      </c>
      <c r="N211" s="643">
        <v>2</v>
      </c>
      <c r="O211" s="643">
        <v>2</v>
      </c>
      <c r="Q211" s="643">
        <v>2</v>
      </c>
      <c r="R211" s="643">
        <v>2</v>
      </c>
      <c r="S211" s="643">
        <v>2</v>
      </c>
      <c r="T211" s="643">
        <v>2</v>
      </c>
      <c r="V211" s="643">
        <v>2</v>
      </c>
      <c r="X211" s="643">
        <v>2</v>
      </c>
      <c r="Y211" s="643">
        <v>2</v>
      </c>
      <c r="Z211" s="643">
        <v>1</v>
      </c>
      <c r="AA211" s="643">
        <v>1</v>
      </c>
      <c r="AC211" s="643">
        <v>2</v>
      </c>
      <c r="AD211" s="643">
        <v>2</v>
      </c>
      <c r="AE211" s="643">
        <v>2</v>
      </c>
      <c r="AF211" s="643">
        <v>2</v>
      </c>
      <c r="AG211" s="643">
        <v>2</v>
      </c>
      <c r="AI211" s="643">
        <v>2</v>
      </c>
      <c r="AJ211" s="643">
        <v>2</v>
      </c>
      <c r="AK211" s="643">
        <v>2</v>
      </c>
      <c r="AL211" s="643">
        <v>2</v>
      </c>
      <c r="AM211" s="643">
        <v>2</v>
      </c>
      <c r="AN211" s="643">
        <v>2</v>
      </c>
      <c r="AO211" s="643">
        <v>2</v>
      </c>
      <c r="AP211" s="643">
        <v>2</v>
      </c>
      <c r="AQ211" s="643">
        <v>2</v>
      </c>
      <c r="AR211" s="643">
        <v>2</v>
      </c>
      <c r="AS211" s="643">
        <v>1</v>
      </c>
      <c r="AT211" s="643">
        <v>2</v>
      </c>
      <c r="AU211" s="643">
        <v>2</v>
      </c>
      <c r="AV211" s="643">
        <v>2</v>
      </c>
      <c r="AW211" s="643">
        <v>2</v>
      </c>
      <c r="AX211" s="643">
        <v>2</v>
      </c>
      <c r="AY211" s="643">
        <v>2</v>
      </c>
      <c r="AZ211" s="643">
        <v>2</v>
      </c>
      <c r="BA211" s="643">
        <v>2</v>
      </c>
      <c r="BB211" s="643">
        <v>2</v>
      </c>
      <c r="BC211" s="643">
        <v>0</v>
      </c>
      <c r="BD211" s="643">
        <v>2</v>
      </c>
      <c r="BE211" s="643">
        <v>2</v>
      </c>
      <c r="BF211" s="643">
        <v>1</v>
      </c>
      <c r="BH211" s="643">
        <v>2</v>
      </c>
      <c r="BI211" s="643">
        <v>2</v>
      </c>
      <c r="BJ211" s="643">
        <v>2</v>
      </c>
      <c r="BK211" s="643">
        <v>2</v>
      </c>
      <c r="BL211" s="643">
        <v>2</v>
      </c>
      <c r="BM211" s="643">
        <v>1</v>
      </c>
      <c r="BN211" s="643">
        <v>1</v>
      </c>
      <c r="BO211" s="643">
        <v>2</v>
      </c>
      <c r="BP211" s="643">
        <v>2</v>
      </c>
      <c r="BQ211" s="643">
        <v>2</v>
      </c>
      <c r="BS211" s="643">
        <v>1</v>
      </c>
      <c r="BT211" s="643">
        <v>2</v>
      </c>
      <c r="BV211" s="643">
        <v>2</v>
      </c>
    </row>
    <row r="212" spans="1:99" x14ac:dyDescent="0.3">
      <c r="A212" s="155">
        <v>621</v>
      </c>
      <c r="B212" s="180" t="s">
        <v>1092</v>
      </c>
      <c r="C212" s="180"/>
      <c r="D212" s="180">
        <v>0</v>
      </c>
      <c r="E212" s="180">
        <v>0</v>
      </c>
      <c r="F212" s="180"/>
      <c r="G212" s="180">
        <v>0</v>
      </c>
      <c r="H212" s="180">
        <v>0</v>
      </c>
      <c r="I212" s="180">
        <v>0</v>
      </c>
      <c r="J212" s="180">
        <v>0</v>
      </c>
      <c r="K212" s="180">
        <v>0</v>
      </c>
      <c r="L212" s="180">
        <v>0</v>
      </c>
      <c r="M212" s="180">
        <v>0</v>
      </c>
      <c r="N212" s="180">
        <v>0</v>
      </c>
      <c r="O212" s="180">
        <v>0</v>
      </c>
      <c r="P212" s="180"/>
      <c r="Q212" s="180">
        <v>0</v>
      </c>
      <c r="R212" s="180">
        <v>0</v>
      </c>
      <c r="S212" s="180">
        <v>0</v>
      </c>
      <c r="T212" s="180">
        <v>0</v>
      </c>
      <c r="U212" s="180"/>
      <c r="V212" s="180">
        <v>0</v>
      </c>
      <c r="W212" s="180"/>
      <c r="X212" s="180">
        <v>4332381</v>
      </c>
      <c r="Y212" s="180">
        <v>0</v>
      </c>
      <c r="Z212" s="180">
        <v>0</v>
      </c>
      <c r="AA212" s="180">
        <v>0</v>
      </c>
      <c r="AB212" s="180"/>
      <c r="AC212" s="180">
        <v>0</v>
      </c>
      <c r="AD212" s="180">
        <v>0</v>
      </c>
      <c r="AE212" s="180">
        <v>0</v>
      </c>
      <c r="AF212" s="180">
        <v>0</v>
      </c>
      <c r="AG212" s="180">
        <v>0</v>
      </c>
      <c r="AH212" s="180"/>
      <c r="AI212" s="180">
        <v>0</v>
      </c>
      <c r="AJ212" s="180">
        <v>0</v>
      </c>
      <c r="AK212" s="180">
        <v>0</v>
      </c>
      <c r="AL212" s="180">
        <v>0</v>
      </c>
      <c r="AM212" s="180">
        <v>0</v>
      </c>
      <c r="AN212" s="180">
        <v>0</v>
      </c>
      <c r="AO212" s="180">
        <v>0</v>
      </c>
      <c r="AP212" s="180">
        <v>0</v>
      </c>
      <c r="AQ212" s="180">
        <v>0</v>
      </c>
      <c r="AR212" s="180">
        <v>0</v>
      </c>
      <c r="AS212" s="180">
        <v>0</v>
      </c>
      <c r="AT212" s="180">
        <v>0</v>
      </c>
      <c r="AU212" s="180">
        <v>0</v>
      </c>
      <c r="AV212" s="180">
        <v>0</v>
      </c>
      <c r="AW212" s="180">
        <v>0</v>
      </c>
      <c r="AX212" s="180">
        <v>0</v>
      </c>
      <c r="AY212" s="180">
        <v>0</v>
      </c>
      <c r="AZ212" s="180">
        <v>0</v>
      </c>
      <c r="BA212" s="180">
        <v>0</v>
      </c>
      <c r="BB212" s="180">
        <v>0</v>
      </c>
      <c r="BC212" s="180">
        <v>0</v>
      </c>
      <c r="BD212" s="180">
        <v>305864</v>
      </c>
      <c r="BE212" s="180">
        <v>0</v>
      </c>
      <c r="BF212" s="180">
        <v>0</v>
      </c>
      <c r="BG212" s="180"/>
      <c r="BH212" s="180">
        <v>0</v>
      </c>
      <c r="BI212" s="180">
        <v>0</v>
      </c>
      <c r="BJ212" s="180">
        <v>0</v>
      </c>
      <c r="BK212" s="180">
        <v>0</v>
      </c>
      <c r="BL212" s="180">
        <v>0</v>
      </c>
      <c r="BM212" s="180">
        <v>0</v>
      </c>
      <c r="BN212" s="180">
        <v>0</v>
      </c>
      <c r="BO212" s="180">
        <v>0</v>
      </c>
      <c r="BP212" s="180">
        <v>0</v>
      </c>
      <c r="BQ212" s="180">
        <v>0</v>
      </c>
      <c r="BR212" s="180"/>
      <c r="BS212" s="180">
        <v>0</v>
      </c>
      <c r="BT212" s="180">
        <v>0</v>
      </c>
      <c r="BU212" s="180"/>
      <c r="BV212" s="180">
        <v>0</v>
      </c>
      <c r="BW212" s="180"/>
      <c r="BX212" s="180"/>
      <c r="BY212" s="180"/>
      <c r="BZ212" s="180"/>
      <c r="CA212" s="180"/>
      <c r="CB212" s="180"/>
      <c r="CC212" s="180"/>
      <c r="CD212" s="180"/>
      <c r="CE212" s="180"/>
      <c r="CF212" s="180"/>
      <c r="CG212" s="180"/>
      <c r="CH212" s="180"/>
      <c r="CI212" s="180"/>
      <c r="CJ212" s="180"/>
      <c r="CK212" s="180"/>
      <c r="CL212" s="180"/>
      <c r="CM212" s="180"/>
      <c r="CN212" s="180"/>
      <c r="CO212" s="180"/>
      <c r="CP212" s="180"/>
      <c r="CQ212" s="180"/>
      <c r="CR212" s="180"/>
      <c r="CS212" s="180"/>
      <c r="CT212" s="180"/>
      <c r="CU212" s="180"/>
    </row>
    <row r="213" spans="1:99" x14ac:dyDescent="0.3">
      <c r="A213" s="155">
        <v>622</v>
      </c>
      <c r="B213" s="180" t="s">
        <v>1093</v>
      </c>
      <c r="C213" s="180"/>
      <c r="D213" s="180">
        <v>1110621</v>
      </c>
      <c r="E213" s="180">
        <v>134615246</v>
      </c>
      <c r="F213" s="180"/>
      <c r="G213" s="180">
        <v>0</v>
      </c>
      <c r="H213" s="180">
        <v>564244</v>
      </c>
      <c r="I213" s="180">
        <v>0</v>
      </c>
      <c r="J213" s="180">
        <v>0</v>
      </c>
      <c r="K213" s="180">
        <v>0</v>
      </c>
      <c r="L213" s="180">
        <v>936595</v>
      </c>
      <c r="M213" s="180">
        <v>4298474</v>
      </c>
      <c r="N213" s="180">
        <v>0</v>
      </c>
      <c r="O213" s="180">
        <v>87549</v>
      </c>
      <c r="P213" s="180"/>
      <c r="Q213" s="180">
        <v>0</v>
      </c>
      <c r="R213" s="180">
        <v>310173</v>
      </c>
      <c r="S213" s="180">
        <v>522435</v>
      </c>
      <c r="T213" s="180">
        <v>0</v>
      </c>
      <c r="U213" s="180"/>
      <c r="V213" s="180">
        <v>222267</v>
      </c>
      <c r="W213" s="180"/>
      <c r="X213" s="180">
        <v>2990243</v>
      </c>
      <c r="Y213" s="180">
        <v>189034</v>
      </c>
      <c r="Z213" s="180">
        <v>23782578</v>
      </c>
      <c r="AA213" s="180">
        <v>1373982</v>
      </c>
      <c r="AB213" s="180"/>
      <c r="AC213" s="180">
        <v>38236</v>
      </c>
      <c r="AD213" s="180">
        <v>370564</v>
      </c>
      <c r="AE213" s="180">
        <v>126499</v>
      </c>
      <c r="AF213" s="180">
        <v>0</v>
      </c>
      <c r="AG213" s="180">
        <v>159732</v>
      </c>
      <c r="AH213" s="180"/>
      <c r="AI213" s="180">
        <v>0</v>
      </c>
      <c r="AJ213" s="180">
        <v>482058</v>
      </c>
      <c r="AK213" s="180">
        <v>0</v>
      </c>
      <c r="AL213" s="180">
        <v>128286</v>
      </c>
      <c r="AM213" s="180">
        <v>1022001</v>
      </c>
      <c r="AN213" s="180">
        <v>89693</v>
      </c>
      <c r="AO213" s="180">
        <v>12227905</v>
      </c>
      <c r="AP213" s="180">
        <v>234774</v>
      </c>
      <c r="AQ213" s="180">
        <v>0</v>
      </c>
      <c r="AR213" s="180">
        <v>0</v>
      </c>
      <c r="AS213" s="180">
        <v>8734168</v>
      </c>
      <c r="AT213" s="180">
        <v>0</v>
      </c>
      <c r="AU213" s="180">
        <v>244065</v>
      </c>
      <c r="AV213" s="180">
        <v>487058</v>
      </c>
      <c r="AW213" s="180">
        <v>0</v>
      </c>
      <c r="AX213" s="180">
        <v>23942</v>
      </c>
      <c r="AY213" s="180">
        <v>0</v>
      </c>
      <c r="AZ213" s="180">
        <v>1824948</v>
      </c>
      <c r="BA213" s="180">
        <v>323395</v>
      </c>
      <c r="BB213" s="180">
        <v>0</v>
      </c>
      <c r="BC213" s="180">
        <v>0</v>
      </c>
      <c r="BD213" s="180">
        <v>1532285</v>
      </c>
      <c r="BE213" s="180">
        <v>462402</v>
      </c>
      <c r="BF213" s="180">
        <v>8292492</v>
      </c>
      <c r="BG213" s="180"/>
      <c r="BH213" s="180">
        <v>0</v>
      </c>
      <c r="BI213" s="180">
        <v>0</v>
      </c>
      <c r="BJ213" s="180">
        <v>3549841</v>
      </c>
      <c r="BK213" s="180">
        <v>368420</v>
      </c>
      <c r="BL213" s="180">
        <v>4934901</v>
      </c>
      <c r="BM213" s="180">
        <v>790084</v>
      </c>
      <c r="BN213" s="180">
        <v>1322525</v>
      </c>
      <c r="BO213" s="180">
        <v>135790</v>
      </c>
      <c r="BP213" s="180">
        <v>0</v>
      </c>
      <c r="BQ213" s="180">
        <v>469191</v>
      </c>
      <c r="BR213" s="180"/>
      <c r="BS213" s="180">
        <v>730051</v>
      </c>
      <c r="BT213" s="180">
        <v>243708</v>
      </c>
      <c r="BU213" s="180"/>
      <c r="BV213" s="180">
        <v>596405</v>
      </c>
      <c r="BW213" s="180"/>
      <c r="BX213" s="180"/>
      <c r="BY213" s="180"/>
      <c r="BZ213" s="180"/>
      <c r="CA213" s="180"/>
      <c r="CB213" s="180"/>
      <c r="CC213" s="180"/>
      <c r="CD213" s="180"/>
      <c r="CE213" s="180"/>
      <c r="CF213" s="180"/>
      <c r="CG213" s="180"/>
      <c r="CH213" s="180"/>
      <c r="CI213" s="180"/>
      <c r="CJ213" s="180"/>
      <c r="CK213" s="180"/>
      <c r="CL213" s="180"/>
      <c r="CM213" s="180"/>
      <c r="CN213" s="180"/>
      <c r="CO213" s="180"/>
      <c r="CP213" s="180"/>
      <c r="CQ213" s="180"/>
      <c r="CR213" s="180"/>
      <c r="CS213" s="180"/>
      <c r="CT213" s="180"/>
      <c r="CU213" s="180"/>
    </row>
    <row r="214" spans="1:99" s="643" customFormat="1" x14ac:dyDescent="0.3">
      <c r="A214" s="642">
        <v>624</v>
      </c>
      <c r="B214" s="643" t="s">
        <v>358</v>
      </c>
      <c r="D214" s="643">
        <v>2</v>
      </c>
      <c r="E214" s="643">
        <v>1</v>
      </c>
      <c r="G214" s="643">
        <v>2</v>
      </c>
      <c r="H214" s="643">
        <v>1</v>
      </c>
      <c r="I214" s="643">
        <v>1</v>
      </c>
      <c r="J214" s="643">
        <v>1</v>
      </c>
      <c r="K214" s="643">
        <v>2</v>
      </c>
      <c r="L214" s="643">
        <v>1</v>
      </c>
      <c r="M214" s="643">
        <v>1</v>
      </c>
      <c r="N214" s="643">
        <v>1</v>
      </c>
      <c r="O214" s="643">
        <v>1</v>
      </c>
      <c r="Q214" s="643">
        <v>1</v>
      </c>
      <c r="R214" s="643">
        <v>1</v>
      </c>
      <c r="S214" s="643">
        <v>1</v>
      </c>
      <c r="T214" s="643">
        <v>1</v>
      </c>
      <c r="V214" s="643">
        <v>1</v>
      </c>
      <c r="X214" s="643">
        <v>2</v>
      </c>
      <c r="Y214" s="643">
        <v>1</v>
      </c>
      <c r="Z214" s="643">
        <v>2</v>
      </c>
      <c r="AA214" s="643">
        <v>1</v>
      </c>
      <c r="AC214" s="643">
        <v>1</v>
      </c>
      <c r="AD214" s="643">
        <v>2</v>
      </c>
      <c r="AE214" s="643">
        <v>1</v>
      </c>
      <c r="AF214" s="643">
        <v>1</v>
      </c>
      <c r="AG214" s="643">
        <v>1</v>
      </c>
      <c r="AI214" s="643">
        <v>1</v>
      </c>
      <c r="AJ214" s="643">
        <v>1</v>
      </c>
      <c r="AK214" s="643">
        <v>1</v>
      </c>
      <c r="AL214" s="643">
        <v>2</v>
      </c>
      <c r="AM214" s="643">
        <v>1</v>
      </c>
      <c r="AN214" s="643">
        <v>2</v>
      </c>
      <c r="AO214" s="643">
        <v>1</v>
      </c>
      <c r="AP214" s="643">
        <v>1</v>
      </c>
      <c r="AQ214" s="643">
        <v>1</v>
      </c>
      <c r="AR214" s="643">
        <v>1</v>
      </c>
      <c r="AS214" s="643">
        <v>1</v>
      </c>
      <c r="AT214" s="643">
        <v>1</v>
      </c>
      <c r="AU214" s="643">
        <v>1</v>
      </c>
      <c r="AV214" s="643">
        <v>1</v>
      </c>
      <c r="AW214" s="643">
        <v>1</v>
      </c>
      <c r="AX214" s="643">
        <v>1</v>
      </c>
      <c r="AY214" s="643">
        <v>1</v>
      </c>
      <c r="AZ214" s="643">
        <v>1</v>
      </c>
      <c r="BA214" s="643">
        <v>2</v>
      </c>
      <c r="BB214" s="643">
        <v>1</v>
      </c>
      <c r="BC214" s="643">
        <v>0</v>
      </c>
      <c r="BD214" s="643">
        <v>1</v>
      </c>
      <c r="BE214" s="643">
        <v>1</v>
      </c>
      <c r="BF214" s="643">
        <v>1</v>
      </c>
      <c r="BH214" s="643">
        <v>1</v>
      </c>
      <c r="BI214" s="643">
        <v>1</v>
      </c>
      <c r="BJ214" s="643">
        <v>1</v>
      </c>
      <c r="BK214" s="643">
        <v>1</v>
      </c>
      <c r="BL214" s="643">
        <v>2</v>
      </c>
      <c r="BM214" s="643">
        <v>1</v>
      </c>
      <c r="BN214" s="643">
        <v>1</v>
      </c>
      <c r="BO214" s="643">
        <v>1</v>
      </c>
      <c r="BP214" s="643">
        <v>2</v>
      </c>
      <c r="BQ214" s="643">
        <v>2</v>
      </c>
      <c r="BS214" s="643">
        <v>1</v>
      </c>
      <c r="BT214" s="643">
        <v>2</v>
      </c>
      <c r="BV214" s="643">
        <v>2</v>
      </c>
    </row>
    <row r="215" spans="1:99" s="639" customFormat="1" x14ac:dyDescent="0.3">
      <c r="A215" s="638">
        <v>626</v>
      </c>
      <c r="B215" s="639" t="s">
        <v>1094</v>
      </c>
      <c r="D215" s="639">
        <v>502399</v>
      </c>
      <c r="E215" s="639">
        <v>168698688</v>
      </c>
      <c r="G215" s="639">
        <v>307387</v>
      </c>
      <c r="H215" s="639">
        <v>64033</v>
      </c>
      <c r="I215" s="639">
        <v>0</v>
      </c>
      <c r="J215" s="639">
        <v>509</v>
      </c>
      <c r="K215" s="639">
        <v>14627</v>
      </c>
      <c r="L215" s="639">
        <v>509273</v>
      </c>
      <c r="M215" s="639">
        <v>1528604</v>
      </c>
      <c r="N215" s="639">
        <v>5950</v>
      </c>
      <c r="O215" s="639">
        <v>40758</v>
      </c>
      <c r="Q215" s="639">
        <v>6836</v>
      </c>
      <c r="R215" s="639">
        <v>110907</v>
      </c>
      <c r="S215" s="639">
        <v>79428</v>
      </c>
      <c r="T215" s="639">
        <v>1766043</v>
      </c>
      <c r="V215" s="639">
        <v>4174</v>
      </c>
      <c r="X215" s="639">
        <v>732483</v>
      </c>
      <c r="Y215" s="639">
        <v>269607</v>
      </c>
      <c r="Z215" s="639">
        <v>11902038</v>
      </c>
      <c r="AA215" s="639">
        <v>926151</v>
      </c>
      <c r="AC215" s="639">
        <v>15168</v>
      </c>
      <c r="AD215" s="639">
        <v>34949</v>
      </c>
      <c r="AE215" s="639">
        <v>34535</v>
      </c>
      <c r="AF215" s="639">
        <v>31665</v>
      </c>
      <c r="AG215" s="639">
        <v>79983</v>
      </c>
      <c r="AI215" s="639">
        <v>4759</v>
      </c>
      <c r="AJ215" s="639">
        <v>339498</v>
      </c>
      <c r="AK215" s="639">
        <v>5902</v>
      </c>
      <c r="AL215" s="639">
        <v>130642</v>
      </c>
      <c r="AM215" s="639">
        <v>520485</v>
      </c>
      <c r="AN215" s="639">
        <v>24394</v>
      </c>
      <c r="AO215" s="639">
        <v>5494665</v>
      </c>
      <c r="AP215" s="639">
        <v>63867</v>
      </c>
      <c r="AQ215" s="639">
        <v>340</v>
      </c>
      <c r="AR215" s="639">
        <v>10817</v>
      </c>
      <c r="AS215" s="639">
        <v>5085122</v>
      </c>
      <c r="AT215" s="639">
        <v>14641</v>
      </c>
      <c r="AU215" s="639">
        <v>51455</v>
      </c>
      <c r="AV215" s="639">
        <v>18833</v>
      </c>
      <c r="AW215" s="639">
        <v>53524</v>
      </c>
      <c r="AX215" s="639">
        <v>40392</v>
      </c>
      <c r="AY215" s="639">
        <v>12795</v>
      </c>
      <c r="AZ215" s="639">
        <v>656619</v>
      </c>
      <c r="BA215" s="639">
        <v>244078</v>
      </c>
      <c r="BB215" s="639">
        <v>4007</v>
      </c>
      <c r="BC215" s="639">
        <v>69190</v>
      </c>
      <c r="BD215" s="639">
        <v>1063750</v>
      </c>
      <c r="BE215" s="639">
        <v>158640</v>
      </c>
      <c r="BF215" s="639">
        <v>4062728</v>
      </c>
      <c r="BH215" s="639">
        <v>9814</v>
      </c>
      <c r="BI215" s="639">
        <v>6131</v>
      </c>
      <c r="BJ215" s="639">
        <v>1430124</v>
      </c>
      <c r="BK215" s="639">
        <v>243485</v>
      </c>
      <c r="BL215" s="639">
        <v>2794754</v>
      </c>
      <c r="BM215" s="639">
        <v>548386</v>
      </c>
      <c r="BN215" s="639">
        <v>811556</v>
      </c>
      <c r="BO215" s="639">
        <v>52314</v>
      </c>
      <c r="BP215" s="639">
        <v>3235</v>
      </c>
      <c r="BQ215" s="639">
        <v>3010354</v>
      </c>
      <c r="BS215" s="639">
        <v>447670</v>
      </c>
      <c r="BT215" s="639">
        <v>70933</v>
      </c>
      <c r="BV215" s="639">
        <v>230478</v>
      </c>
    </row>
    <row r="216" spans="1:99" x14ac:dyDescent="0.3">
      <c r="A216" s="155">
        <v>627</v>
      </c>
      <c r="B216" s="180" t="s">
        <v>1095</v>
      </c>
      <c r="C216" s="180"/>
      <c r="D216" s="180">
        <v>0</v>
      </c>
      <c r="E216" s="180">
        <v>0</v>
      </c>
      <c r="F216" s="180"/>
      <c r="G216" s="180">
        <v>0</v>
      </c>
      <c r="H216" s="180">
        <v>0</v>
      </c>
      <c r="I216" s="180">
        <v>0</v>
      </c>
      <c r="J216" s="180">
        <v>0</v>
      </c>
      <c r="K216" s="180">
        <v>0</v>
      </c>
      <c r="L216" s="180">
        <v>0</v>
      </c>
      <c r="M216" s="180">
        <v>0</v>
      </c>
      <c r="N216" s="180">
        <v>0</v>
      </c>
      <c r="O216" s="180">
        <v>0</v>
      </c>
      <c r="P216" s="180"/>
      <c r="Q216" s="180">
        <v>0</v>
      </c>
      <c r="R216" s="180">
        <v>0</v>
      </c>
      <c r="S216" s="180">
        <v>0</v>
      </c>
      <c r="T216" s="180">
        <v>0</v>
      </c>
      <c r="U216" s="180"/>
      <c r="V216" s="180">
        <v>0</v>
      </c>
      <c r="W216" s="180"/>
      <c r="X216" s="180">
        <v>0</v>
      </c>
      <c r="Y216" s="180">
        <v>0</v>
      </c>
      <c r="Z216" s="180">
        <v>0</v>
      </c>
      <c r="AA216" s="180">
        <v>493000</v>
      </c>
      <c r="AB216" s="180"/>
      <c r="AC216" s="180">
        <v>0</v>
      </c>
      <c r="AD216" s="180">
        <v>0</v>
      </c>
      <c r="AE216" s="180">
        <v>0</v>
      </c>
      <c r="AF216" s="180">
        <v>0</v>
      </c>
      <c r="AG216" s="180">
        <v>0</v>
      </c>
      <c r="AH216" s="180"/>
      <c r="AI216" s="180">
        <v>0</v>
      </c>
      <c r="AJ216" s="180">
        <v>0</v>
      </c>
      <c r="AK216" s="180">
        <v>0</v>
      </c>
      <c r="AL216" s="180">
        <v>0</v>
      </c>
      <c r="AM216" s="180">
        <v>0</v>
      </c>
      <c r="AN216" s="180">
        <v>0</v>
      </c>
      <c r="AO216" s="180">
        <v>0</v>
      </c>
      <c r="AP216" s="180">
        <v>0</v>
      </c>
      <c r="AQ216" s="180">
        <v>0</v>
      </c>
      <c r="AR216" s="180">
        <v>0</v>
      </c>
      <c r="AS216" s="180">
        <v>0</v>
      </c>
      <c r="AT216" s="180">
        <v>0</v>
      </c>
      <c r="AU216" s="180">
        <v>0</v>
      </c>
      <c r="AV216" s="180">
        <v>0</v>
      </c>
      <c r="AW216" s="180">
        <v>0</v>
      </c>
      <c r="AX216" s="180">
        <v>0</v>
      </c>
      <c r="AY216" s="180">
        <v>0</v>
      </c>
      <c r="AZ216" s="180">
        <v>0</v>
      </c>
      <c r="BA216" s="180">
        <v>0</v>
      </c>
      <c r="BB216" s="180">
        <v>0</v>
      </c>
      <c r="BC216" s="180">
        <v>0</v>
      </c>
      <c r="BD216" s="180">
        <v>0</v>
      </c>
      <c r="BE216" s="180">
        <v>0</v>
      </c>
      <c r="BF216" s="180">
        <v>0</v>
      </c>
      <c r="BG216" s="180"/>
      <c r="BH216" s="180">
        <v>0</v>
      </c>
      <c r="BI216" s="180">
        <v>0</v>
      </c>
      <c r="BJ216" s="180">
        <v>0</v>
      </c>
      <c r="BK216" s="180">
        <v>0</v>
      </c>
      <c r="BL216" s="180">
        <v>0</v>
      </c>
      <c r="BM216" s="180">
        <v>0</v>
      </c>
      <c r="BN216" s="180">
        <v>0</v>
      </c>
      <c r="BO216" s="180">
        <v>0</v>
      </c>
      <c r="BP216" s="180">
        <v>0</v>
      </c>
      <c r="BQ216" s="180">
        <v>0</v>
      </c>
      <c r="BR216" s="180"/>
      <c r="BS216" s="180">
        <v>0</v>
      </c>
      <c r="BT216" s="180">
        <v>0</v>
      </c>
      <c r="BU216" s="180"/>
      <c r="BV216" s="180">
        <v>0</v>
      </c>
      <c r="BW216" s="180"/>
      <c r="BX216" s="180"/>
      <c r="BY216" s="180"/>
      <c r="BZ216" s="180"/>
      <c r="CA216" s="180"/>
      <c r="CB216" s="180"/>
      <c r="CC216" s="180"/>
      <c r="CD216" s="180"/>
      <c r="CE216" s="180"/>
      <c r="CF216" s="180"/>
      <c r="CG216" s="180"/>
      <c r="CH216" s="180"/>
      <c r="CI216" s="180"/>
      <c r="CJ216" s="180"/>
      <c r="CK216" s="180"/>
      <c r="CL216" s="180"/>
      <c r="CM216" s="180"/>
      <c r="CN216" s="180"/>
      <c r="CO216" s="180"/>
      <c r="CP216" s="180"/>
      <c r="CQ216" s="180"/>
      <c r="CR216" s="180"/>
      <c r="CS216" s="180"/>
      <c r="CT216" s="180"/>
      <c r="CU216" s="180"/>
    </row>
    <row r="217" spans="1:99" x14ac:dyDescent="0.3">
      <c r="A217" s="155">
        <v>628</v>
      </c>
      <c r="B217" s="180" t="s">
        <v>1096</v>
      </c>
      <c r="C217" s="180"/>
      <c r="D217" s="180">
        <v>60020</v>
      </c>
      <c r="E217" s="180">
        <v>14980384</v>
      </c>
      <c r="F217" s="180"/>
      <c r="G217" s="180">
        <v>24000</v>
      </c>
      <c r="H217" s="180">
        <v>0</v>
      </c>
      <c r="I217" s="180">
        <v>0</v>
      </c>
      <c r="J217" s="180">
        <v>0</v>
      </c>
      <c r="K217" s="180">
        <v>0</v>
      </c>
      <c r="L217" s="180">
        <v>10000</v>
      </c>
      <c r="M217" s="180">
        <v>0</v>
      </c>
      <c r="N217" s="180">
        <v>0</v>
      </c>
      <c r="O217" s="180">
        <v>14696</v>
      </c>
      <c r="P217" s="180"/>
      <c r="Q217" s="180">
        <v>946</v>
      </c>
      <c r="R217" s="180">
        <v>48034</v>
      </c>
      <c r="S217" s="180">
        <v>41966</v>
      </c>
      <c r="T217" s="180">
        <v>49836</v>
      </c>
      <c r="U217" s="180"/>
      <c r="V217" s="180">
        <v>2582</v>
      </c>
      <c r="W217" s="180"/>
      <c r="X217" s="180">
        <v>233848</v>
      </c>
      <c r="Y217" s="180">
        <v>27977</v>
      </c>
      <c r="Z217" s="180">
        <v>1890738</v>
      </c>
      <c r="AA217" s="180">
        <v>0</v>
      </c>
      <c r="AB217" s="180"/>
      <c r="AC217" s="180">
        <v>0</v>
      </c>
      <c r="AD217" s="180">
        <v>0</v>
      </c>
      <c r="AE217" s="180">
        <v>2286</v>
      </c>
      <c r="AF217" s="180">
        <v>750</v>
      </c>
      <c r="AG217" s="180">
        <v>0</v>
      </c>
      <c r="AH217" s="180"/>
      <c r="AI217" s="180">
        <v>0</v>
      </c>
      <c r="AJ217" s="180">
        <v>0</v>
      </c>
      <c r="AK217" s="180">
        <v>0</v>
      </c>
      <c r="AL217" s="180">
        <v>8498</v>
      </c>
      <c r="AM217" s="180">
        <v>14404</v>
      </c>
      <c r="AN217" s="180">
        <v>0</v>
      </c>
      <c r="AO217" s="180">
        <v>188524</v>
      </c>
      <c r="AP217" s="180">
        <v>0</v>
      </c>
      <c r="AQ217" s="180">
        <v>0</v>
      </c>
      <c r="AR217" s="180">
        <v>0</v>
      </c>
      <c r="AS217" s="180">
        <v>1131413</v>
      </c>
      <c r="AT217" s="180">
        <v>0</v>
      </c>
      <c r="AU217" s="180">
        <v>0</v>
      </c>
      <c r="AV217" s="180">
        <v>0</v>
      </c>
      <c r="AW217" s="180">
        <v>6936</v>
      </c>
      <c r="AX217" s="180">
        <v>3124</v>
      </c>
      <c r="AY217" s="180">
        <v>0</v>
      </c>
      <c r="AZ217" s="180">
        <v>111867</v>
      </c>
      <c r="BA217" s="180">
        <v>0</v>
      </c>
      <c r="BB217" s="180">
        <v>0</v>
      </c>
      <c r="BC217" s="180">
        <v>0</v>
      </c>
      <c r="BD217" s="180">
        <v>0</v>
      </c>
      <c r="BE217" s="180">
        <v>0</v>
      </c>
      <c r="BF217" s="180">
        <v>696000</v>
      </c>
      <c r="BG217" s="180"/>
      <c r="BH217" s="180">
        <v>0</v>
      </c>
      <c r="BI217" s="180">
        <v>0</v>
      </c>
      <c r="BJ217" s="180">
        <v>112334</v>
      </c>
      <c r="BK217" s="180">
        <v>20172</v>
      </c>
      <c r="BL217" s="180">
        <v>355271</v>
      </c>
      <c r="BM217" s="180">
        <v>25000</v>
      </c>
      <c r="BN217" s="180">
        <v>51739</v>
      </c>
      <c r="BO217" s="180">
        <v>0</v>
      </c>
      <c r="BP217" s="180">
        <v>0</v>
      </c>
      <c r="BQ217" s="180">
        <v>0</v>
      </c>
      <c r="BR217" s="180"/>
      <c r="BS217" s="180">
        <v>19000</v>
      </c>
      <c r="BT217" s="180">
        <v>0</v>
      </c>
      <c r="BU217" s="180"/>
      <c r="BV217" s="180">
        <v>29500</v>
      </c>
      <c r="BW217" s="180"/>
      <c r="BX217" s="180"/>
      <c r="BY217" s="180"/>
      <c r="BZ217" s="180"/>
      <c r="CA217" s="180"/>
      <c r="CB217" s="180"/>
      <c r="CC217" s="180"/>
      <c r="CD217" s="180"/>
      <c r="CE217" s="180"/>
      <c r="CF217" s="180"/>
      <c r="CG217" s="180"/>
      <c r="CH217" s="180"/>
      <c r="CI217" s="180"/>
      <c r="CJ217" s="180"/>
      <c r="CK217" s="180"/>
      <c r="CL217" s="180"/>
      <c r="CM217" s="180"/>
      <c r="CN217" s="180"/>
      <c r="CO217" s="180"/>
      <c r="CP217" s="180"/>
      <c r="CQ217" s="180"/>
      <c r="CR217" s="180"/>
      <c r="CS217" s="180"/>
      <c r="CT217" s="180"/>
      <c r="CU217" s="180"/>
    </row>
    <row r="218" spans="1:99" x14ac:dyDescent="0.3">
      <c r="A218" s="155">
        <v>629</v>
      </c>
      <c r="B218" s="180" t="s">
        <v>1097</v>
      </c>
      <c r="C218" s="180"/>
      <c r="D218" s="180">
        <v>0</v>
      </c>
      <c r="E218" s="180">
        <v>0</v>
      </c>
      <c r="F218" s="180"/>
      <c r="G218" s="180">
        <v>0</v>
      </c>
      <c r="H218" s="180">
        <v>0</v>
      </c>
      <c r="I218" s="180">
        <v>0</v>
      </c>
      <c r="J218" s="180">
        <v>0</v>
      </c>
      <c r="K218" s="180">
        <v>0</v>
      </c>
      <c r="L218" s="180">
        <v>0</v>
      </c>
      <c r="M218" s="180">
        <v>0</v>
      </c>
      <c r="N218" s="180">
        <v>0</v>
      </c>
      <c r="O218" s="180">
        <v>0</v>
      </c>
      <c r="P218" s="180"/>
      <c r="Q218" s="180">
        <v>0</v>
      </c>
      <c r="R218" s="180">
        <v>0</v>
      </c>
      <c r="S218" s="180">
        <v>0</v>
      </c>
      <c r="T218" s="180">
        <v>0</v>
      </c>
      <c r="U218" s="180"/>
      <c r="V218" s="180">
        <v>0</v>
      </c>
      <c r="W218" s="180"/>
      <c r="X218" s="180">
        <v>0</v>
      </c>
      <c r="Y218" s="180">
        <v>0</v>
      </c>
      <c r="Z218" s="180">
        <v>0</v>
      </c>
      <c r="AA218" s="180">
        <v>0</v>
      </c>
      <c r="AB218" s="180"/>
      <c r="AC218" s="180">
        <v>0</v>
      </c>
      <c r="AD218" s="180">
        <v>0</v>
      </c>
      <c r="AE218" s="180">
        <v>0</v>
      </c>
      <c r="AF218" s="180">
        <v>0</v>
      </c>
      <c r="AG218" s="180">
        <v>0</v>
      </c>
      <c r="AH218" s="180"/>
      <c r="AI218" s="180">
        <v>0</v>
      </c>
      <c r="AJ218" s="180">
        <v>0</v>
      </c>
      <c r="AK218" s="180">
        <v>0</v>
      </c>
      <c r="AL218" s="180">
        <v>0</v>
      </c>
      <c r="AM218" s="180">
        <v>0</v>
      </c>
      <c r="AN218" s="180">
        <v>0</v>
      </c>
      <c r="AO218" s="180">
        <v>0</v>
      </c>
      <c r="AP218" s="180">
        <v>0</v>
      </c>
      <c r="AQ218" s="180">
        <v>0</v>
      </c>
      <c r="AR218" s="180">
        <v>0</v>
      </c>
      <c r="AS218" s="180">
        <v>0</v>
      </c>
      <c r="AT218" s="180">
        <v>0</v>
      </c>
      <c r="AU218" s="180">
        <v>0</v>
      </c>
      <c r="AV218" s="180">
        <v>0</v>
      </c>
      <c r="AW218" s="180">
        <v>0</v>
      </c>
      <c r="AX218" s="180">
        <v>0</v>
      </c>
      <c r="AY218" s="180">
        <v>0</v>
      </c>
      <c r="AZ218" s="180">
        <v>0</v>
      </c>
      <c r="BA218" s="180">
        <v>0</v>
      </c>
      <c r="BB218" s="180">
        <v>0</v>
      </c>
      <c r="BC218" s="180">
        <v>50028</v>
      </c>
      <c r="BD218" s="180">
        <v>0</v>
      </c>
      <c r="BE218" s="180">
        <v>0</v>
      </c>
      <c r="BF218" s="180">
        <v>0</v>
      </c>
      <c r="BG218" s="180"/>
      <c r="BH218" s="180">
        <v>0</v>
      </c>
      <c r="BI218" s="180">
        <v>0</v>
      </c>
      <c r="BJ218" s="180">
        <v>0</v>
      </c>
      <c r="BK218" s="180">
        <v>0</v>
      </c>
      <c r="BL218" s="180">
        <v>34825</v>
      </c>
      <c r="BM218" s="180">
        <v>0</v>
      </c>
      <c r="BN218" s="180">
        <v>0</v>
      </c>
      <c r="BO218" s="180">
        <v>0</v>
      </c>
      <c r="BP218" s="180">
        <v>0</v>
      </c>
      <c r="BQ218" s="180">
        <v>0</v>
      </c>
      <c r="BR218" s="180"/>
      <c r="BS218" s="180">
        <v>0</v>
      </c>
      <c r="BT218" s="180">
        <v>0</v>
      </c>
      <c r="BU218" s="180"/>
      <c r="BV218" s="180">
        <v>0</v>
      </c>
      <c r="BW218" s="180"/>
      <c r="BX218" s="180"/>
      <c r="BY218" s="180"/>
      <c r="BZ218" s="180"/>
      <c r="CA218" s="180"/>
      <c r="CB218" s="180"/>
      <c r="CC218" s="180"/>
      <c r="CD218" s="180"/>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630</v>
      </c>
      <c r="B219" s="180" t="s">
        <v>1098</v>
      </c>
      <c r="C219" s="180"/>
      <c r="D219" s="180">
        <v>0</v>
      </c>
      <c r="E219" s="180">
        <v>0</v>
      </c>
      <c r="F219" s="180"/>
      <c r="G219" s="180">
        <v>0</v>
      </c>
      <c r="H219" s="180">
        <v>0</v>
      </c>
      <c r="I219" s="180">
        <v>0</v>
      </c>
      <c r="J219" s="180">
        <v>0</v>
      </c>
      <c r="K219" s="180">
        <v>0</v>
      </c>
      <c r="L219" s="180">
        <v>0</v>
      </c>
      <c r="M219" s="180">
        <v>0</v>
      </c>
      <c r="N219" s="180">
        <v>0</v>
      </c>
      <c r="O219" s="180">
        <v>0</v>
      </c>
      <c r="P219" s="180"/>
      <c r="Q219" s="180">
        <v>0</v>
      </c>
      <c r="R219" s="180">
        <v>0</v>
      </c>
      <c r="S219" s="180">
        <v>0</v>
      </c>
      <c r="T219" s="180">
        <v>0</v>
      </c>
      <c r="U219" s="180"/>
      <c r="V219" s="180">
        <v>0</v>
      </c>
      <c r="W219" s="180"/>
      <c r="X219" s="180">
        <v>0</v>
      </c>
      <c r="Y219" s="180">
        <v>0</v>
      </c>
      <c r="Z219" s="180">
        <v>0</v>
      </c>
      <c r="AA219" s="180">
        <v>0</v>
      </c>
      <c r="AB219" s="180"/>
      <c r="AC219" s="180">
        <v>0</v>
      </c>
      <c r="AD219" s="180">
        <v>0</v>
      </c>
      <c r="AE219" s="180">
        <v>0</v>
      </c>
      <c r="AF219" s="180">
        <v>0</v>
      </c>
      <c r="AG219" s="180">
        <v>0</v>
      </c>
      <c r="AH219" s="180"/>
      <c r="AI219" s="180">
        <v>0</v>
      </c>
      <c r="AJ219" s="180">
        <v>2103</v>
      </c>
      <c r="AK219" s="180">
        <v>0</v>
      </c>
      <c r="AL219" s="180">
        <v>0</v>
      </c>
      <c r="AM219" s="180">
        <v>0</v>
      </c>
      <c r="AN219" s="180">
        <v>0</v>
      </c>
      <c r="AO219" s="180">
        <v>0</v>
      </c>
      <c r="AP219" s="180">
        <v>0</v>
      </c>
      <c r="AQ219" s="180">
        <v>0</v>
      </c>
      <c r="AR219" s="180">
        <v>0</v>
      </c>
      <c r="AS219" s="180">
        <v>0</v>
      </c>
      <c r="AT219" s="180">
        <v>0</v>
      </c>
      <c r="AU219" s="180">
        <v>0</v>
      </c>
      <c r="AV219" s="180">
        <v>0</v>
      </c>
      <c r="AW219" s="180">
        <v>0</v>
      </c>
      <c r="AX219" s="180">
        <v>0</v>
      </c>
      <c r="AY219" s="180">
        <v>0</v>
      </c>
      <c r="AZ219" s="180">
        <v>0</v>
      </c>
      <c r="BA219" s="180">
        <v>0</v>
      </c>
      <c r="BB219" s="180">
        <v>0</v>
      </c>
      <c r="BC219" s="180">
        <v>0</v>
      </c>
      <c r="BD219" s="180">
        <v>348827</v>
      </c>
      <c r="BE219" s="180">
        <v>0</v>
      </c>
      <c r="BF219" s="180">
        <v>0</v>
      </c>
      <c r="BG219" s="180"/>
      <c r="BH219" s="180">
        <v>0</v>
      </c>
      <c r="BI219" s="180">
        <v>0</v>
      </c>
      <c r="BJ219" s="180">
        <v>0</v>
      </c>
      <c r="BK219" s="180">
        <v>0</v>
      </c>
      <c r="BL219" s="180">
        <v>193799</v>
      </c>
      <c r="BM219" s="180">
        <v>0</v>
      </c>
      <c r="BN219" s="180">
        <v>0</v>
      </c>
      <c r="BO219" s="180">
        <v>0</v>
      </c>
      <c r="BP219" s="180">
        <v>0</v>
      </c>
      <c r="BQ219" s="180">
        <v>0</v>
      </c>
      <c r="BR219" s="180"/>
      <c r="BS219" s="180">
        <v>0</v>
      </c>
      <c r="BT219" s="180">
        <v>0</v>
      </c>
      <c r="BU219" s="180"/>
      <c r="BV219" s="180">
        <v>0</v>
      </c>
      <c r="BW219" s="180"/>
      <c r="BX219" s="180"/>
      <c r="BY219" s="180"/>
      <c r="BZ219" s="180"/>
      <c r="CA219" s="180"/>
      <c r="CB219" s="180"/>
      <c r="CC219" s="180"/>
      <c r="CD219" s="180"/>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631</v>
      </c>
      <c r="B220" s="180" t="s">
        <v>1099</v>
      </c>
      <c r="C220" s="180"/>
      <c r="D220" s="180">
        <v>0</v>
      </c>
      <c r="E220" s="180">
        <v>0</v>
      </c>
      <c r="F220" s="180"/>
      <c r="G220" s="180">
        <v>0</v>
      </c>
      <c r="H220" s="180">
        <v>0</v>
      </c>
      <c r="I220" s="180">
        <v>0</v>
      </c>
      <c r="J220" s="180">
        <v>0</v>
      </c>
      <c r="K220" s="180">
        <v>0</v>
      </c>
      <c r="L220" s="180">
        <v>0</v>
      </c>
      <c r="M220" s="180">
        <v>0</v>
      </c>
      <c r="N220" s="180">
        <v>0</v>
      </c>
      <c r="O220" s="180">
        <v>0</v>
      </c>
      <c r="P220" s="180"/>
      <c r="Q220" s="180">
        <v>0</v>
      </c>
      <c r="R220" s="180">
        <v>0</v>
      </c>
      <c r="S220" s="180">
        <v>0</v>
      </c>
      <c r="T220" s="180">
        <v>0</v>
      </c>
      <c r="U220" s="180"/>
      <c r="V220" s="180">
        <v>0</v>
      </c>
      <c r="W220" s="180"/>
      <c r="X220" s="180">
        <v>0</v>
      </c>
      <c r="Y220" s="180">
        <v>0</v>
      </c>
      <c r="Z220" s="180">
        <v>0</v>
      </c>
      <c r="AA220" s="180">
        <v>0</v>
      </c>
      <c r="AB220" s="180"/>
      <c r="AC220" s="180">
        <v>0</v>
      </c>
      <c r="AD220" s="180">
        <v>0</v>
      </c>
      <c r="AE220" s="180">
        <v>0</v>
      </c>
      <c r="AF220" s="180">
        <v>0</v>
      </c>
      <c r="AG220" s="180">
        <v>0</v>
      </c>
      <c r="AH220" s="180"/>
      <c r="AI220" s="180">
        <v>0</v>
      </c>
      <c r="AJ220" s="180">
        <v>0</v>
      </c>
      <c r="AK220" s="180">
        <v>0</v>
      </c>
      <c r="AL220" s="180">
        <v>0</v>
      </c>
      <c r="AM220" s="180">
        <v>0</v>
      </c>
      <c r="AN220" s="180">
        <v>0</v>
      </c>
      <c r="AO220" s="180">
        <v>0</v>
      </c>
      <c r="AP220" s="180">
        <v>0</v>
      </c>
      <c r="AQ220" s="180">
        <v>0</v>
      </c>
      <c r="AR220" s="180">
        <v>0</v>
      </c>
      <c r="AS220" s="180">
        <v>0</v>
      </c>
      <c r="AT220" s="180">
        <v>0</v>
      </c>
      <c r="AU220" s="180">
        <v>0</v>
      </c>
      <c r="AV220" s="180">
        <v>0</v>
      </c>
      <c r="AW220" s="180">
        <v>0</v>
      </c>
      <c r="AX220" s="180">
        <v>0</v>
      </c>
      <c r="AY220" s="180">
        <v>0</v>
      </c>
      <c r="AZ220" s="180">
        <v>0</v>
      </c>
      <c r="BA220" s="180">
        <v>0</v>
      </c>
      <c r="BB220" s="180">
        <v>0</v>
      </c>
      <c r="BC220" s="180">
        <v>0</v>
      </c>
      <c r="BD220" s="180">
        <v>0</v>
      </c>
      <c r="BE220" s="180">
        <v>0</v>
      </c>
      <c r="BF220" s="180">
        <v>0</v>
      </c>
      <c r="BG220" s="180"/>
      <c r="BH220" s="180">
        <v>0</v>
      </c>
      <c r="BI220" s="180">
        <v>0</v>
      </c>
      <c r="BJ220" s="180">
        <v>0</v>
      </c>
      <c r="BK220" s="180">
        <v>0</v>
      </c>
      <c r="BL220" s="180">
        <v>0</v>
      </c>
      <c r="BM220" s="180">
        <v>0</v>
      </c>
      <c r="BN220" s="180">
        <v>0</v>
      </c>
      <c r="BO220" s="180">
        <v>0</v>
      </c>
      <c r="BP220" s="180">
        <v>0</v>
      </c>
      <c r="BQ220" s="180">
        <v>0</v>
      </c>
      <c r="BR220" s="180"/>
      <c r="BS220" s="180">
        <v>0</v>
      </c>
      <c r="BT220" s="180">
        <v>0</v>
      </c>
      <c r="BU220" s="180"/>
      <c r="BV220" s="180">
        <v>0</v>
      </c>
      <c r="BW220" s="180"/>
      <c r="BX220" s="180"/>
      <c r="BY220" s="180"/>
      <c r="BZ220" s="180"/>
      <c r="CA220" s="180"/>
      <c r="CB220" s="180"/>
      <c r="CC220" s="180"/>
      <c r="CD220" s="180"/>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632</v>
      </c>
      <c r="B221" s="180" t="s">
        <v>1100</v>
      </c>
      <c r="C221" s="180"/>
      <c r="D221" s="180">
        <v>0</v>
      </c>
      <c r="E221" s="180">
        <v>0</v>
      </c>
      <c r="F221" s="180"/>
      <c r="G221" s="180">
        <v>0</v>
      </c>
      <c r="H221" s="180">
        <v>0</v>
      </c>
      <c r="I221" s="180">
        <v>0</v>
      </c>
      <c r="J221" s="180">
        <v>0</v>
      </c>
      <c r="K221" s="180">
        <v>0</v>
      </c>
      <c r="L221" s="180">
        <v>0</v>
      </c>
      <c r="M221" s="180">
        <v>0</v>
      </c>
      <c r="N221" s="180">
        <v>0</v>
      </c>
      <c r="O221" s="180">
        <v>0</v>
      </c>
      <c r="P221" s="180"/>
      <c r="Q221" s="180">
        <v>0</v>
      </c>
      <c r="R221" s="180">
        <v>0</v>
      </c>
      <c r="S221" s="180">
        <v>0</v>
      </c>
      <c r="T221" s="180">
        <v>0</v>
      </c>
      <c r="U221" s="180"/>
      <c r="V221" s="180">
        <v>0</v>
      </c>
      <c r="W221" s="180"/>
      <c r="X221" s="180">
        <v>0</v>
      </c>
      <c r="Y221" s="180">
        <v>0</v>
      </c>
      <c r="Z221" s="180">
        <v>0</v>
      </c>
      <c r="AA221" s="180">
        <v>0</v>
      </c>
      <c r="AB221" s="180"/>
      <c r="AC221" s="180">
        <v>0</v>
      </c>
      <c r="AD221" s="180">
        <v>0</v>
      </c>
      <c r="AE221" s="180">
        <v>0</v>
      </c>
      <c r="AF221" s="180">
        <v>0</v>
      </c>
      <c r="AG221" s="180">
        <v>0</v>
      </c>
      <c r="AH221" s="180"/>
      <c r="AI221" s="180">
        <v>0</v>
      </c>
      <c r="AJ221" s="180">
        <v>0</v>
      </c>
      <c r="AK221" s="180">
        <v>0</v>
      </c>
      <c r="AL221" s="180">
        <v>0</v>
      </c>
      <c r="AM221" s="180">
        <v>0</v>
      </c>
      <c r="AN221" s="180">
        <v>0</v>
      </c>
      <c r="AO221" s="180">
        <v>0</v>
      </c>
      <c r="AP221" s="180">
        <v>0</v>
      </c>
      <c r="AQ221" s="180">
        <v>0</v>
      </c>
      <c r="AR221" s="180">
        <v>0</v>
      </c>
      <c r="AS221" s="180">
        <v>0</v>
      </c>
      <c r="AT221" s="180">
        <v>0</v>
      </c>
      <c r="AU221" s="180">
        <v>0</v>
      </c>
      <c r="AV221" s="180">
        <v>0</v>
      </c>
      <c r="AW221" s="180">
        <v>0</v>
      </c>
      <c r="AX221" s="180">
        <v>0</v>
      </c>
      <c r="AY221" s="180">
        <v>0</v>
      </c>
      <c r="AZ221" s="180">
        <v>0</v>
      </c>
      <c r="BA221" s="180">
        <v>0</v>
      </c>
      <c r="BB221" s="180">
        <v>0</v>
      </c>
      <c r="BC221" s="180">
        <v>0</v>
      </c>
      <c r="BD221" s="180">
        <v>0</v>
      </c>
      <c r="BE221" s="180">
        <v>0</v>
      </c>
      <c r="BF221" s="180">
        <v>0</v>
      </c>
      <c r="BG221" s="180"/>
      <c r="BH221" s="180">
        <v>0</v>
      </c>
      <c r="BI221" s="180">
        <v>0</v>
      </c>
      <c r="BJ221" s="180">
        <v>0</v>
      </c>
      <c r="BK221" s="180">
        <v>0</v>
      </c>
      <c r="BL221" s="180">
        <v>0</v>
      </c>
      <c r="BM221" s="180">
        <v>0</v>
      </c>
      <c r="BN221" s="180">
        <v>0</v>
      </c>
      <c r="BO221" s="180">
        <v>0</v>
      </c>
      <c r="BP221" s="180">
        <v>0</v>
      </c>
      <c r="BQ221" s="180">
        <v>0</v>
      </c>
      <c r="BR221" s="180"/>
      <c r="BS221" s="180">
        <v>0</v>
      </c>
      <c r="BT221" s="180">
        <v>0</v>
      </c>
      <c r="BU221" s="180"/>
      <c r="BV221" s="180">
        <v>0</v>
      </c>
      <c r="BW221" s="180"/>
      <c r="BX221" s="180"/>
      <c r="BY221" s="180"/>
      <c r="BZ221" s="180"/>
      <c r="CA221" s="180"/>
      <c r="CB221" s="180"/>
      <c r="CC221" s="180"/>
      <c r="CD221" s="180"/>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633</v>
      </c>
      <c r="B222" s="180" t="s">
        <v>374</v>
      </c>
      <c r="C222" s="180"/>
      <c r="D222" s="180">
        <v>3735065</v>
      </c>
      <c r="E222" s="180">
        <v>69830497</v>
      </c>
      <c r="F222" s="180"/>
      <c r="G222" s="180">
        <v>350721</v>
      </c>
      <c r="H222" s="180">
        <v>92675</v>
      </c>
      <c r="I222" s="180">
        <v>0</v>
      </c>
      <c r="J222" s="180">
        <v>0</v>
      </c>
      <c r="K222" s="180">
        <v>0</v>
      </c>
      <c r="L222" s="180">
        <v>362135</v>
      </c>
      <c r="M222" s="180">
        <v>2563632</v>
      </c>
      <c r="N222" s="180">
        <v>0</v>
      </c>
      <c r="O222" s="180">
        <v>43624</v>
      </c>
      <c r="P222" s="180"/>
      <c r="Q222" s="180">
        <v>0</v>
      </c>
      <c r="R222" s="180">
        <v>0</v>
      </c>
      <c r="S222" s="180">
        <v>319163</v>
      </c>
      <c r="T222" s="180">
        <v>0</v>
      </c>
      <c r="U222" s="180"/>
      <c r="V222" s="180">
        <v>190384</v>
      </c>
      <c r="W222" s="180"/>
      <c r="X222" s="180">
        <v>301409</v>
      </c>
      <c r="Y222" s="180">
        <v>0</v>
      </c>
      <c r="Z222" s="180">
        <v>1923356</v>
      </c>
      <c r="AA222" s="180">
        <v>0</v>
      </c>
      <c r="AB222" s="180"/>
      <c r="AC222" s="180">
        <v>150051</v>
      </c>
      <c r="AD222" s="180">
        <v>58563</v>
      </c>
      <c r="AE222" s="180">
        <v>217283</v>
      </c>
      <c r="AF222" s="180">
        <v>147172</v>
      </c>
      <c r="AG222" s="180">
        <v>102341</v>
      </c>
      <c r="AH222" s="180"/>
      <c r="AI222" s="180">
        <v>0</v>
      </c>
      <c r="AJ222" s="180">
        <v>0</v>
      </c>
      <c r="AK222" s="180">
        <v>0</v>
      </c>
      <c r="AL222" s="180">
        <v>104387</v>
      </c>
      <c r="AM222" s="180">
        <v>186801</v>
      </c>
      <c r="AN222" s="180">
        <v>83997</v>
      </c>
      <c r="AO222" s="180">
        <v>10800333</v>
      </c>
      <c r="AP222" s="180">
        <v>187732</v>
      </c>
      <c r="AQ222" s="180">
        <v>0</v>
      </c>
      <c r="AR222" s="180">
        <v>16130</v>
      </c>
      <c r="AS222" s="180">
        <v>6069123</v>
      </c>
      <c r="AT222" s="180">
        <v>112172</v>
      </c>
      <c r="AU222" s="180">
        <v>183979</v>
      </c>
      <c r="AV222" s="180">
        <v>128617</v>
      </c>
      <c r="AW222" s="180">
        <v>60749</v>
      </c>
      <c r="AX222" s="180">
        <v>0</v>
      </c>
      <c r="AY222" s="180">
        <v>0</v>
      </c>
      <c r="AZ222" s="180">
        <v>585783</v>
      </c>
      <c r="BA222" s="180">
        <v>41025</v>
      </c>
      <c r="BB222" s="180">
        <v>23658</v>
      </c>
      <c r="BC222" s="180">
        <v>6267</v>
      </c>
      <c r="BD222" s="180">
        <v>303138</v>
      </c>
      <c r="BE222" s="180">
        <v>292130</v>
      </c>
      <c r="BF222" s="180">
        <v>5363437</v>
      </c>
      <c r="BG222" s="180"/>
      <c r="BH222" s="180">
        <v>0</v>
      </c>
      <c r="BI222" s="180">
        <v>47711</v>
      </c>
      <c r="BJ222" s="180">
        <v>1740241</v>
      </c>
      <c r="BK222" s="180">
        <v>134963</v>
      </c>
      <c r="BL222" s="180">
        <v>684626</v>
      </c>
      <c r="BM222" s="180">
        <v>0</v>
      </c>
      <c r="BN222" s="180">
        <v>878191</v>
      </c>
      <c r="BO222" s="180">
        <v>462901</v>
      </c>
      <c r="BP222" s="180">
        <v>0</v>
      </c>
      <c r="BQ222" s="180">
        <v>0</v>
      </c>
      <c r="BR222" s="180"/>
      <c r="BS222" s="180">
        <v>624447</v>
      </c>
      <c r="BT222" s="180">
        <v>69252</v>
      </c>
      <c r="BU222" s="180"/>
      <c r="BV222" s="180">
        <v>655083</v>
      </c>
      <c r="BW222" s="180"/>
      <c r="BX222" s="180"/>
      <c r="BY222" s="180"/>
      <c r="BZ222" s="180"/>
      <c r="CA222" s="180"/>
      <c r="CB222" s="180"/>
      <c r="CC222" s="180"/>
      <c r="CD222" s="180"/>
      <c r="CE222" s="180"/>
      <c r="CF222" s="180"/>
      <c r="CG222" s="180"/>
      <c r="CH222" s="180"/>
      <c r="CI222" s="180"/>
      <c r="CJ222" s="180"/>
      <c r="CK222" s="180"/>
      <c r="CL222" s="180"/>
      <c r="CM222" s="180"/>
      <c r="CN222" s="180"/>
      <c r="CO222" s="180"/>
      <c r="CP222" s="180"/>
      <c r="CQ222" s="180"/>
      <c r="CR222" s="180"/>
      <c r="CS222" s="180"/>
      <c r="CT222" s="180"/>
      <c r="CU222" s="180"/>
    </row>
    <row r="223" spans="1:99" x14ac:dyDescent="0.3">
      <c r="A223" s="155">
        <v>634</v>
      </c>
      <c r="B223" s="180" t="s">
        <v>375</v>
      </c>
      <c r="C223" s="180"/>
      <c r="D223" s="180">
        <v>2839017</v>
      </c>
      <c r="E223" s="180">
        <v>0</v>
      </c>
      <c r="F223" s="180"/>
      <c r="G223" s="180">
        <v>0</v>
      </c>
      <c r="H223" s="180">
        <v>0</v>
      </c>
      <c r="I223" s="180">
        <v>0</v>
      </c>
      <c r="J223" s="180">
        <v>0</v>
      </c>
      <c r="K223" s="180">
        <v>0</v>
      </c>
      <c r="L223" s="180">
        <v>0</v>
      </c>
      <c r="M223" s="180">
        <v>0</v>
      </c>
      <c r="N223" s="180">
        <v>0</v>
      </c>
      <c r="O223" s="180">
        <v>0</v>
      </c>
      <c r="P223" s="180"/>
      <c r="Q223" s="180">
        <v>0</v>
      </c>
      <c r="R223" s="180">
        <v>0</v>
      </c>
      <c r="S223" s="180">
        <v>0</v>
      </c>
      <c r="T223" s="180">
        <v>0</v>
      </c>
      <c r="U223" s="180"/>
      <c r="V223" s="180">
        <v>91116</v>
      </c>
      <c r="W223" s="180"/>
      <c r="X223" s="180">
        <v>0</v>
      </c>
      <c r="Y223" s="180">
        <v>0</v>
      </c>
      <c r="Z223" s="180">
        <v>0</v>
      </c>
      <c r="AA223" s="180">
        <v>0</v>
      </c>
      <c r="AB223" s="180"/>
      <c r="AC223" s="180">
        <v>0</v>
      </c>
      <c r="AD223" s="180">
        <v>12745</v>
      </c>
      <c r="AE223" s="180">
        <v>0</v>
      </c>
      <c r="AF223" s="180">
        <v>0</v>
      </c>
      <c r="AG223" s="180">
        <v>0</v>
      </c>
      <c r="AH223" s="180"/>
      <c r="AI223" s="180">
        <v>0</v>
      </c>
      <c r="AJ223" s="180">
        <v>0</v>
      </c>
      <c r="AK223" s="180">
        <v>0</v>
      </c>
      <c r="AL223" s="180">
        <v>0</v>
      </c>
      <c r="AM223" s="180">
        <v>0</v>
      </c>
      <c r="AN223" s="180">
        <v>0</v>
      </c>
      <c r="AO223" s="180">
        <v>0</v>
      </c>
      <c r="AP223" s="180">
        <v>0</v>
      </c>
      <c r="AQ223" s="180">
        <v>0</v>
      </c>
      <c r="AR223" s="180">
        <v>0</v>
      </c>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G223" s="180"/>
      <c r="BH223" s="180">
        <v>0</v>
      </c>
      <c r="BI223" s="180">
        <v>0</v>
      </c>
      <c r="BJ223" s="180">
        <v>0</v>
      </c>
      <c r="BK223" s="180">
        <v>0</v>
      </c>
      <c r="BL223" s="180">
        <v>0</v>
      </c>
      <c r="BM223" s="180">
        <v>0</v>
      </c>
      <c r="BN223" s="180">
        <v>0</v>
      </c>
      <c r="BO223" s="180">
        <v>0</v>
      </c>
      <c r="BP223" s="180">
        <v>0</v>
      </c>
      <c r="BQ223" s="180">
        <v>0</v>
      </c>
      <c r="BR223" s="180"/>
      <c r="BS223" s="180">
        <v>0</v>
      </c>
      <c r="BT223" s="180">
        <v>0</v>
      </c>
      <c r="BU223" s="180"/>
      <c r="BV223" s="180">
        <v>0</v>
      </c>
      <c r="BW223" s="180"/>
      <c r="BX223" s="180"/>
      <c r="BY223" s="180"/>
      <c r="BZ223" s="180"/>
      <c r="CA223" s="180"/>
      <c r="CB223" s="180"/>
      <c r="CC223" s="180"/>
      <c r="CD223" s="180"/>
      <c r="CE223" s="180"/>
      <c r="CF223" s="180"/>
      <c r="CG223" s="180"/>
      <c r="CH223" s="180"/>
      <c r="CI223" s="180"/>
      <c r="CJ223" s="180"/>
      <c r="CK223" s="180"/>
      <c r="CL223" s="180"/>
      <c r="CM223" s="180"/>
      <c r="CN223" s="180"/>
      <c r="CO223" s="180"/>
      <c r="CP223" s="180"/>
      <c r="CQ223" s="180"/>
      <c r="CR223" s="180"/>
      <c r="CS223" s="180"/>
      <c r="CT223" s="180"/>
      <c r="CU223" s="180"/>
    </row>
    <row r="224" spans="1:99" x14ac:dyDescent="0.3">
      <c r="A224" s="155">
        <v>635</v>
      </c>
      <c r="B224" s="180" t="s">
        <v>376</v>
      </c>
      <c r="C224" s="180"/>
      <c r="D224" s="180">
        <v>7474</v>
      </c>
      <c r="E224" s="180">
        <v>2293723</v>
      </c>
      <c r="F224" s="180"/>
      <c r="G224" s="180">
        <v>11000</v>
      </c>
      <c r="H224" s="180">
        <v>0</v>
      </c>
      <c r="I224" s="180">
        <v>0</v>
      </c>
      <c r="J224" s="180">
        <v>0</v>
      </c>
      <c r="K224" s="180">
        <v>0</v>
      </c>
      <c r="L224" s="180">
        <v>5000</v>
      </c>
      <c r="M224" s="180">
        <v>0</v>
      </c>
      <c r="N224" s="180">
        <v>0</v>
      </c>
      <c r="O224" s="180">
        <v>687</v>
      </c>
      <c r="P224" s="180"/>
      <c r="Q224" s="180">
        <v>0</v>
      </c>
      <c r="R224" s="180">
        <v>0</v>
      </c>
      <c r="S224" s="180">
        <v>16165</v>
      </c>
      <c r="T224" s="180">
        <v>0</v>
      </c>
      <c r="U224" s="180"/>
      <c r="V224" s="180">
        <v>24000</v>
      </c>
      <c r="W224" s="180"/>
      <c r="X224" s="180">
        <v>69534</v>
      </c>
      <c r="Y224" s="180">
        <v>0</v>
      </c>
      <c r="Z224" s="180">
        <v>205513</v>
      </c>
      <c r="AA224" s="180">
        <v>0</v>
      </c>
      <c r="AB224" s="180"/>
      <c r="AC224" s="180">
        <v>0</v>
      </c>
      <c r="AD224" s="180">
        <v>170</v>
      </c>
      <c r="AE224" s="180">
        <v>1879</v>
      </c>
      <c r="AF224" s="180">
        <v>3841</v>
      </c>
      <c r="AG224" s="180">
        <v>0</v>
      </c>
      <c r="AH224" s="180"/>
      <c r="AI224" s="180">
        <v>0</v>
      </c>
      <c r="AJ224" s="180">
        <v>0</v>
      </c>
      <c r="AK224" s="180">
        <v>0</v>
      </c>
      <c r="AL224" s="180">
        <v>3922</v>
      </c>
      <c r="AM224" s="180">
        <v>958</v>
      </c>
      <c r="AN224" s="180">
        <v>0</v>
      </c>
      <c r="AO224" s="180">
        <v>51164</v>
      </c>
      <c r="AP224" s="180">
        <v>0</v>
      </c>
      <c r="AQ224" s="180">
        <v>0</v>
      </c>
      <c r="AR224" s="180">
        <v>0</v>
      </c>
      <c r="AS224" s="180">
        <v>250095</v>
      </c>
      <c r="AT224" s="180">
        <v>0</v>
      </c>
      <c r="AU224" s="180">
        <v>0</v>
      </c>
      <c r="AV224" s="180">
        <v>0</v>
      </c>
      <c r="AW224" s="180">
        <v>0</v>
      </c>
      <c r="AX224" s="180">
        <v>0</v>
      </c>
      <c r="AY224" s="180">
        <v>0</v>
      </c>
      <c r="AZ224" s="180">
        <v>10152</v>
      </c>
      <c r="BA224" s="180">
        <v>2752</v>
      </c>
      <c r="BB224" s="180">
        <v>0</v>
      </c>
      <c r="BC224" s="180">
        <v>0</v>
      </c>
      <c r="BD224" s="180">
        <v>0</v>
      </c>
      <c r="BE224" s="180">
        <v>0</v>
      </c>
      <c r="BF224" s="180">
        <v>107686</v>
      </c>
      <c r="BG224" s="180"/>
      <c r="BH224" s="180">
        <v>0</v>
      </c>
      <c r="BI224" s="180">
        <v>0</v>
      </c>
      <c r="BJ224" s="180">
        <v>22026</v>
      </c>
      <c r="BK224" s="180">
        <v>9198</v>
      </c>
      <c r="BL224" s="180">
        <v>30779</v>
      </c>
      <c r="BM224" s="180">
        <v>0</v>
      </c>
      <c r="BN224" s="180">
        <v>4417</v>
      </c>
      <c r="BO224" s="180">
        <v>0</v>
      </c>
      <c r="BP224" s="180">
        <v>0</v>
      </c>
      <c r="BQ224" s="180">
        <v>0</v>
      </c>
      <c r="BR224" s="180"/>
      <c r="BS224" s="180">
        <v>11000</v>
      </c>
      <c r="BT224" s="180">
        <v>0</v>
      </c>
      <c r="BU224" s="180"/>
      <c r="BV224" s="180">
        <v>0</v>
      </c>
      <c r="BW224" s="180"/>
      <c r="BX224" s="180"/>
      <c r="BY224" s="180"/>
      <c r="BZ224" s="180"/>
      <c r="CA224" s="180"/>
      <c r="CB224" s="180"/>
      <c r="CC224" s="180"/>
      <c r="CD224" s="180"/>
      <c r="CE224" s="180"/>
      <c r="CF224" s="180"/>
      <c r="CG224" s="180"/>
      <c r="CH224" s="180"/>
      <c r="CI224" s="180"/>
      <c r="CJ224" s="180"/>
      <c r="CK224" s="180"/>
      <c r="CL224" s="180"/>
      <c r="CM224" s="180"/>
      <c r="CN224" s="180"/>
      <c r="CO224" s="180"/>
      <c r="CP224" s="180"/>
      <c r="CQ224" s="180"/>
      <c r="CR224" s="180"/>
      <c r="CS224" s="180"/>
      <c r="CT224" s="180"/>
      <c r="CU224" s="180"/>
    </row>
    <row r="225" spans="1:99" x14ac:dyDescent="0.3">
      <c r="A225" s="155">
        <v>636</v>
      </c>
      <c r="B225" s="180" t="s">
        <v>1101</v>
      </c>
      <c r="C225" s="180"/>
      <c r="D225" s="180">
        <v>0</v>
      </c>
      <c r="E225" s="180">
        <v>0</v>
      </c>
      <c r="F225" s="180"/>
      <c r="G225" s="180">
        <v>0</v>
      </c>
      <c r="H225" s="180">
        <v>0</v>
      </c>
      <c r="I225" s="180">
        <v>0</v>
      </c>
      <c r="J225" s="180">
        <v>0</v>
      </c>
      <c r="K225" s="180">
        <v>0</v>
      </c>
      <c r="L225" s="180">
        <v>0</v>
      </c>
      <c r="M225" s="180">
        <v>0</v>
      </c>
      <c r="N225" s="180">
        <v>0</v>
      </c>
      <c r="O225" s="180">
        <v>0</v>
      </c>
      <c r="P225" s="180"/>
      <c r="Q225" s="180">
        <v>0</v>
      </c>
      <c r="R225" s="180">
        <v>0</v>
      </c>
      <c r="S225" s="180">
        <v>0</v>
      </c>
      <c r="T225" s="180">
        <v>0</v>
      </c>
      <c r="U225" s="180"/>
      <c r="V225" s="180">
        <v>0</v>
      </c>
      <c r="W225" s="180"/>
      <c r="X225" s="180">
        <v>0</v>
      </c>
      <c r="Y225" s="180">
        <v>0</v>
      </c>
      <c r="Z225" s="180">
        <v>0</v>
      </c>
      <c r="AA225" s="180">
        <v>0</v>
      </c>
      <c r="AB225" s="180"/>
      <c r="AC225" s="180">
        <v>0</v>
      </c>
      <c r="AD225" s="180">
        <v>0</v>
      </c>
      <c r="AE225" s="180">
        <v>0</v>
      </c>
      <c r="AF225" s="180">
        <v>0</v>
      </c>
      <c r="AG225" s="180">
        <v>0</v>
      </c>
      <c r="AH225" s="180"/>
      <c r="AI225" s="180">
        <v>0</v>
      </c>
      <c r="AJ225" s="180">
        <v>0</v>
      </c>
      <c r="AK225" s="180">
        <v>0</v>
      </c>
      <c r="AL225" s="180">
        <v>0</v>
      </c>
      <c r="AM225" s="180">
        <v>0</v>
      </c>
      <c r="AN225" s="180">
        <v>0</v>
      </c>
      <c r="AO225" s="180">
        <v>0</v>
      </c>
      <c r="AP225" s="180">
        <v>0</v>
      </c>
      <c r="AQ225" s="180">
        <v>0</v>
      </c>
      <c r="AR225" s="180">
        <v>0</v>
      </c>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c r="BH225" s="180">
        <v>0</v>
      </c>
      <c r="BI225" s="180">
        <v>0</v>
      </c>
      <c r="BJ225" s="180">
        <v>0</v>
      </c>
      <c r="BK225" s="180">
        <v>0</v>
      </c>
      <c r="BL225" s="180">
        <v>0</v>
      </c>
      <c r="BM225" s="180">
        <v>0</v>
      </c>
      <c r="BN225" s="180">
        <v>0</v>
      </c>
      <c r="BO225" s="180">
        <v>0</v>
      </c>
      <c r="BP225" s="180">
        <v>0</v>
      </c>
      <c r="BQ225" s="180">
        <v>0</v>
      </c>
      <c r="BR225" s="180"/>
      <c r="BS225" s="180">
        <v>0</v>
      </c>
      <c r="BT225" s="180">
        <v>0</v>
      </c>
      <c r="BU225" s="180"/>
      <c r="BV225" s="180">
        <v>0</v>
      </c>
      <c r="BW225" s="180"/>
      <c r="BX225" s="180"/>
      <c r="BY225" s="180"/>
      <c r="BZ225" s="180"/>
      <c r="CA225" s="180"/>
      <c r="CB225" s="180"/>
      <c r="CC225" s="180"/>
      <c r="CD225" s="180"/>
      <c r="CE225" s="180"/>
      <c r="CF225" s="180"/>
      <c r="CG225" s="180"/>
      <c r="CH225" s="180"/>
      <c r="CI225" s="180"/>
      <c r="CJ225" s="180"/>
      <c r="CK225" s="180"/>
      <c r="CL225" s="180"/>
      <c r="CM225" s="180"/>
      <c r="CN225" s="180"/>
      <c r="CO225" s="180"/>
      <c r="CP225" s="180"/>
      <c r="CQ225" s="180"/>
      <c r="CR225" s="180"/>
      <c r="CS225" s="180"/>
      <c r="CT225" s="180"/>
      <c r="CU225" s="180"/>
    </row>
    <row r="226" spans="1:99" x14ac:dyDescent="0.3">
      <c r="A226" s="155">
        <v>637</v>
      </c>
      <c r="B226" s="180" t="s">
        <v>1102</v>
      </c>
      <c r="C226" s="180"/>
      <c r="D226" s="180">
        <v>0</v>
      </c>
      <c r="E226" s="180">
        <v>40130240</v>
      </c>
      <c r="F226" s="180"/>
      <c r="G226" s="180">
        <v>0</v>
      </c>
      <c r="H226" s="180">
        <v>32993</v>
      </c>
      <c r="I226" s="180">
        <v>0</v>
      </c>
      <c r="J226" s="180">
        <v>0</v>
      </c>
      <c r="K226" s="180">
        <v>0</v>
      </c>
      <c r="L226" s="180">
        <v>0</v>
      </c>
      <c r="M226" s="180">
        <v>0</v>
      </c>
      <c r="N226" s="180">
        <v>0</v>
      </c>
      <c r="O226" s="180">
        <v>22950</v>
      </c>
      <c r="P226" s="180"/>
      <c r="Q226" s="180">
        <v>0</v>
      </c>
      <c r="R226" s="180">
        <v>0</v>
      </c>
      <c r="S226" s="180">
        <v>22221</v>
      </c>
      <c r="T226" s="180">
        <v>0</v>
      </c>
      <c r="U226" s="180"/>
      <c r="V226" s="180">
        <v>0</v>
      </c>
      <c r="W226" s="180"/>
      <c r="X226" s="180">
        <v>0</v>
      </c>
      <c r="Y226" s="180">
        <v>0</v>
      </c>
      <c r="Z226" s="180">
        <v>0</v>
      </c>
      <c r="AA226" s="180">
        <v>0</v>
      </c>
      <c r="AB226" s="180"/>
      <c r="AC226" s="180">
        <v>72137</v>
      </c>
      <c r="AD226" s="180">
        <v>0</v>
      </c>
      <c r="AE226" s="180">
        <v>0</v>
      </c>
      <c r="AF226" s="180">
        <v>71830</v>
      </c>
      <c r="AG226" s="180">
        <v>0</v>
      </c>
      <c r="AH226" s="180"/>
      <c r="AI226" s="180">
        <v>0</v>
      </c>
      <c r="AJ226" s="180">
        <v>0</v>
      </c>
      <c r="AK226" s="180">
        <v>0</v>
      </c>
      <c r="AL226" s="180">
        <v>0</v>
      </c>
      <c r="AM226" s="180">
        <v>0</v>
      </c>
      <c r="AN226" s="180">
        <v>0</v>
      </c>
      <c r="AO226" s="180">
        <v>0</v>
      </c>
      <c r="AP226" s="180">
        <v>0</v>
      </c>
      <c r="AQ226" s="180">
        <v>0</v>
      </c>
      <c r="AR226" s="180">
        <v>0</v>
      </c>
      <c r="AS226" s="180">
        <v>0</v>
      </c>
      <c r="AT226" s="180">
        <v>44337</v>
      </c>
      <c r="AU226" s="180">
        <v>92050</v>
      </c>
      <c r="AV226" s="180">
        <v>0</v>
      </c>
      <c r="AW226" s="180">
        <v>0</v>
      </c>
      <c r="AX226" s="180">
        <v>0</v>
      </c>
      <c r="AY226" s="180">
        <v>0</v>
      </c>
      <c r="AZ226" s="180">
        <v>0</v>
      </c>
      <c r="BA226" s="180">
        <v>0</v>
      </c>
      <c r="BB226" s="180">
        <v>0</v>
      </c>
      <c r="BC226" s="180">
        <v>0</v>
      </c>
      <c r="BD226" s="180">
        <v>149435</v>
      </c>
      <c r="BE226" s="180">
        <v>98886</v>
      </c>
      <c r="BF226" s="180">
        <v>0</v>
      </c>
      <c r="BG226" s="180"/>
      <c r="BH226" s="180">
        <v>0</v>
      </c>
      <c r="BI226" s="180">
        <v>0</v>
      </c>
      <c r="BJ226" s="180">
        <v>0</v>
      </c>
      <c r="BK226" s="180">
        <v>0</v>
      </c>
      <c r="BL226" s="180">
        <v>85635</v>
      </c>
      <c r="BM226" s="180">
        <v>0</v>
      </c>
      <c r="BN226" s="180">
        <v>173970</v>
      </c>
      <c r="BO226" s="180">
        <v>33110</v>
      </c>
      <c r="BP226" s="180">
        <v>0</v>
      </c>
      <c r="BQ226" s="180">
        <v>0</v>
      </c>
      <c r="BR226" s="180"/>
      <c r="BS226" s="180">
        <v>0</v>
      </c>
      <c r="BT226" s="180">
        <v>0</v>
      </c>
      <c r="BU226" s="180"/>
      <c r="BV226" s="180">
        <v>0</v>
      </c>
      <c r="BW226" s="180"/>
      <c r="BX226" s="180"/>
      <c r="BY226" s="180"/>
      <c r="BZ226" s="180"/>
      <c r="CA226" s="180"/>
      <c r="CB226" s="180"/>
      <c r="CC226" s="180"/>
      <c r="CD226" s="180"/>
      <c r="CE226" s="180"/>
      <c r="CF226" s="180"/>
      <c r="CG226" s="180"/>
      <c r="CH226" s="180"/>
      <c r="CI226" s="180"/>
      <c r="CJ226" s="180"/>
      <c r="CK226" s="180"/>
      <c r="CL226" s="180"/>
      <c r="CM226" s="180"/>
      <c r="CN226" s="180"/>
      <c r="CO226" s="180"/>
      <c r="CP226" s="180"/>
      <c r="CQ226" s="180"/>
      <c r="CR226" s="180"/>
      <c r="CS226" s="180"/>
      <c r="CT226" s="180"/>
      <c r="CU226" s="180"/>
    </row>
    <row r="227" spans="1:99" x14ac:dyDescent="0.3">
      <c r="A227" s="155">
        <v>638</v>
      </c>
      <c r="B227" s="180" t="s">
        <v>1103</v>
      </c>
      <c r="C227" s="180"/>
      <c r="D227" s="180">
        <v>0</v>
      </c>
      <c r="E227" s="180">
        <v>0</v>
      </c>
      <c r="F227" s="180"/>
      <c r="G227" s="180">
        <v>0</v>
      </c>
      <c r="H227" s="180">
        <v>0</v>
      </c>
      <c r="I227" s="180">
        <v>0</v>
      </c>
      <c r="J227" s="180">
        <v>0</v>
      </c>
      <c r="K227" s="180">
        <v>0</v>
      </c>
      <c r="L227" s="180">
        <v>0</v>
      </c>
      <c r="M227" s="180">
        <v>0</v>
      </c>
      <c r="N227" s="180">
        <v>0</v>
      </c>
      <c r="O227" s="180">
        <v>0</v>
      </c>
      <c r="P227" s="180"/>
      <c r="Q227" s="180">
        <v>0</v>
      </c>
      <c r="R227" s="180">
        <v>0</v>
      </c>
      <c r="S227" s="180">
        <v>0</v>
      </c>
      <c r="T227" s="180">
        <v>0</v>
      </c>
      <c r="U227" s="180"/>
      <c r="V227" s="180">
        <v>0</v>
      </c>
      <c r="W227" s="180"/>
      <c r="X227" s="180">
        <v>0</v>
      </c>
      <c r="Y227" s="180">
        <v>0</v>
      </c>
      <c r="Z227" s="180">
        <v>0</v>
      </c>
      <c r="AA227" s="180">
        <v>0</v>
      </c>
      <c r="AB227" s="180"/>
      <c r="AC227" s="180">
        <v>0</v>
      </c>
      <c r="AD227" s="180">
        <v>0</v>
      </c>
      <c r="AE227" s="180">
        <v>0</v>
      </c>
      <c r="AF227" s="180">
        <v>0</v>
      </c>
      <c r="AG227" s="180">
        <v>0</v>
      </c>
      <c r="AH227" s="180"/>
      <c r="AI227" s="180">
        <v>0</v>
      </c>
      <c r="AJ227" s="180">
        <v>0</v>
      </c>
      <c r="AK227" s="180">
        <v>0</v>
      </c>
      <c r="AL227" s="180">
        <v>0</v>
      </c>
      <c r="AM227" s="180">
        <v>0</v>
      </c>
      <c r="AN227" s="180">
        <v>0</v>
      </c>
      <c r="AO227" s="180">
        <v>0</v>
      </c>
      <c r="AP227" s="180">
        <v>0</v>
      </c>
      <c r="AQ227" s="180">
        <v>0</v>
      </c>
      <c r="AR227" s="180">
        <v>0</v>
      </c>
      <c r="AS227" s="180">
        <v>0</v>
      </c>
      <c r="AT227" s="180">
        <v>0</v>
      </c>
      <c r="AU227" s="180">
        <v>0</v>
      </c>
      <c r="AV227" s="180">
        <v>0</v>
      </c>
      <c r="AW227" s="180">
        <v>0</v>
      </c>
      <c r="AX227" s="180">
        <v>0</v>
      </c>
      <c r="AY227" s="180">
        <v>0</v>
      </c>
      <c r="AZ227" s="180">
        <v>0</v>
      </c>
      <c r="BA227" s="180">
        <v>0</v>
      </c>
      <c r="BB227" s="180">
        <v>0</v>
      </c>
      <c r="BC227" s="180">
        <v>0</v>
      </c>
      <c r="BD227" s="180">
        <v>0</v>
      </c>
      <c r="BE227" s="180">
        <v>0</v>
      </c>
      <c r="BF227" s="180">
        <v>0</v>
      </c>
      <c r="BG227" s="180"/>
      <c r="BH227" s="180">
        <v>0</v>
      </c>
      <c r="BI227" s="180">
        <v>0</v>
      </c>
      <c r="BJ227" s="180">
        <v>0</v>
      </c>
      <c r="BK227" s="180">
        <v>0</v>
      </c>
      <c r="BL227" s="180">
        <v>0</v>
      </c>
      <c r="BM227" s="180">
        <v>0</v>
      </c>
      <c r="BN227" s="180">
        <v>0</v>
      </c>
      <c r="BO227" s="180">
        <v>0</v>
      </c>
      <c r="BP227" s="180">
        <v>0</v>
      </c>
      <c r="BQ227" s="180">
        <v>0</v>
      </c>
      <c r="BR227" s="180"/>
      <c r="BS227" s="180">
        <v>0</v>
      </c>
      <c r="BT227" s="180">
        <v>0</v>
      </c>
      <c r="BU227" s="180"/>
      <c r="BV227" s="180">
        <v>0</v>
      </c>
      <c r="BW227" s="180"/>
      <c r="BX227" s="180"/>
      <c r="BY227" s="180"/>
      <c r="BZ227" s="180"/>
      <c r="CA227" s="180"/>
      <c r="CB227" s="180"/>
      <c r="CC227" s="180"/>
      <c r="CD227" s="180"/>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639</v>
      </c>
      <c r="B228" s="180" t="s">
        <v>1104</v>
      </c>
      <c r="C228" s="180"/>
      <c r="D228" s="180">
        <v>0</v>
      </c>
      <c r="E228" s="180">
        <v>0</v>
      </c>
      <c r="F228" s="180"/>
      <c r="G228" s="180">
        <v>0</v>
      </c>
      <c r="H228" s="180">
        <v>0</v>
      </c>
      <c r="I228" s="180">
        <v>0</v>
      </c>
      <c r="J228" s="180">
        <v>0</v>
      </c>
      <c r="K228" s="180">
        <v>0</v>
      </c>
      <c r="L228" s="180">
        <v>394503</v>
      </c>
      <c r="M228" s="180">
        <v>0</v>
      </c>
      <c r="N228" s="180">
        <v>0</v>
      </c>
      <c r="O228" s="180">
        <v>0</v>
      </c>
      <c r="P228" s="180"/>
      <c r="Q228" s="180">
        <v>0</v>
      </c>
      <c r="R228" s="180">
        <v>0</v>
      </c>
      <c r="S228" s="180">
        <v>0</v>
      </c>
      <c r="T228" s="180">
        <v>0</v>
      </c>
      <c r="U228" s="180"/>
      <c r="V228" s="180">
        <v>0</v>
      </c>
      <c r="W228" s="180"/>
      <c r="X228" s="180">
        <v>0</v>
      </c>
      <c r="Y228" s="180">
        <v>0</v>
      </c>
      <c r="Z228" s="180">
        <v>7942458</v>
      </c>
      <c r="AA228" s="180">
        <v>0</v>
      </c>
      <c r="AB228" s="180"/>
      <c r="AC228" s="180">
        <v>0</v>
      </c>
      <c r="AD228" s="180">
        <v>0</v>
      </c>
      <c r="AE228" s="180">
        <v>0</v>
      </c>
      <c r="AF228" s="180">
        <v>0</v>
      </c>
      <c r="AG228" s="180">
        <v>0</v>
      </c>
      <c r="AH228" s="180"/>
      <c r="AI228" s="180">
        <v>0</v>
      </c>
      <c r="AJ228" s="180">
        <v>0</v>
      </c>
      <c r="AK228" s="180">
        <v>0</v>
      </c>
      <c r="AL228" s="180">
        <v>0</v>
      </c>
      <c r="AM228" s="180">
        <v>0</v>
      </c>
      <c r="AN228" s="180">
        <v>0</v>
      </c>
      <c r="AO228" s="180">
        <v>0</v>
      </c>
      <c r="AP228" s="180">
        <v>0</v>
      </c>
      <c r="AQ228" s="180">
        <v>0</v>
      </c>
      <c r="AR228" s="180">
        <v>0</v>
      </c>
      <c r="AS228" s="180">
        <v>0</v>
      </c>
      <c r="AT228" s="180">
        <v>0</v>
      </c>
      <c r="AU228" s="180">
        <v>0</v>
      </c>
      <c r="AV228" s="180">
        <v>750232</v>
      </c>
      <c r="AW228" s="180">
        <v>0</v>
      </c>
      <c r="AX228" s="180">
        <v>0</v>
      </c>
      <c r="AY228" s="180">
        <v>0</v>
      </c>
      <c r="AZ228" s="180">
        <v>949594</v>
      </c>
      <c r="BA228" s="180">
        <v>0</v>
      </c>
      <c r="BB228" s="180">
        <v>0</v>
      </c>
      <c r="BC228" s="180">
        <v>0</v>
      </c>
      <c r="BD228" s="180">
        <v>0</v>
      </c>
      <c r="BE228" s="180">
        <v>312065</v>
      </c>
      <c r="BF228" s="180">
        <v>2480385</v>
      </c>
      <c r="BG228" s="180"/>
      <c r="BH228" s="180">
        <v>0</v>
      </c>
      <c r="BI228" s="180">
        <v>0</v>
      </c>
      <c r="BJ228" s="180">
        <v>2142586</v>
      </c>
      <c r="BK228" s="180">
        <v>0</v>
      </c>
      <c r="BL228" s="180">
        <v>0</v>
      </c>
      <c r="BM228" s="180">
        <v>0</v>
      </c>
      <c r="BN228" s="180">
        <v>1502905</v>
      </c>
      <c r="BO228" s="180">
        <v>0</v>
      </c>
      <c r="BP228" s="180">
        <v>0</v>
      </c>
      <c r="BQ228" s="180">
        <v>0</v>
      </c>
      <c r="BR228" s="180"/>
      <c r="BS228" s="180">
        <v>0</v>
      </c>
      <c r="BT228" s="180">
        <v>0</v>
      </c>
      <c r="BU228" s="180"/>
      <c r="BV228" s="180">
        <v>0</v>
      </c>
      <c r="BW228" s="180"/>
      <c r="BX228" s="180"/>
      <c r="BY228" s="180"/>
      <c r="BZ228" s="180"/>
      <c r="CA228" s="180"/>
      <c r="CB228" s="180"/>
      <c r="CC228" s="180"/>
      <c r="CD228" s="180"/>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640</v>
      </c>
      <c r="B229" s="180" t="s">
        <v>1105</v>
      </c>
      <c r="C229" s="180"/>
      <c r="D229" s="180">
        <v>0</v>
      </c>
      <c r="E229" s="180">
        <v>0</v>
      </c>
      <c r="F229" s="180"/>
      <c r="G229" s="180">
        <v>0</v>
      </c>
      <c r="H229" s="180">
        <v>0</v>
      </c>
      <c r="I229" s="180">
        <v>0</v>
      </c>
      <c r="J229" s="180">
        <v>0</v>
      </c>
      <c r="K229" s="180">
        <v>0</v>
      </c>
      <c r="L229" s="180">
        <v>0</v>
      </c>
      <c r="M229" s="180">
        <v>0</v>
      </c>
      <c r="N229" s="180">
        <v>0</v>
      </c>
      <c r="O229" s="180">
        <v>0</v>
      </c>
      <c r="P229" s="180"/>
      <c r="Q229" s="180">
        <v>0</v>
      </c>
      <c r="R229" s="180">
        <v>0</v>
      </c>
      <c r="S229" s="180">
        <v>0</v>
      </c>
      <c r="T229" s="180">
        <v>0</v>
      </c>
      <c r="U229" s="180"/>
      <c r="V229" s="180">
        <v>0</v>
      </c>
      <c r="W229" s="180"/>
      <c r="X229" s="180">
        <v>0</v>
      </c>
      <c r="Y229" s="180">
        <v>0</v>
      </c>
      <c r="Z229" s="180">
        <v>0</v>
      </c>
      <c r="AA229" s="180">
        <v>0</v>
      </c>
      <c r="AB229" s="180"/>
      <c r="AC229" s="180">
        <v>0</v>
      </c>
      <c r="AD229" s="180">
        <v>0</v>
      </c>
      <c r="AE229" s="180">
        <v>0</v>
      </c>
      <c r="AF229" s="180">
        <v>0</v>
      </c>
      <c r="AG229" s="180">
        <v>0</v>
      </c>
      <c r="AH229" s="180"/>
      <c r="AI229" s="180">
        <v>0</v>
      </c>
      <c r="AJ229" s="180">
        <v>0</v>
      </c>
      <c r="AK229" s="180">
        <v>0</v>
      </c>
      <c r="AL229" s="180">
        <v>0</v>
      </c>
      <c r="AM229" s="180">
        <v>0</v>
      </c>
      <c r="AN229" s="180">
        <v>0</v>
      </c>
      <c r="AO229" s="180">
        <v>0</v>
      </c>
      <c r="AP229" s="180">
        <v>0</v>
      </c>
      <c r="AQ229" s="180">
        <v>0</v>
      </c>
      <c r="AR229" s="180">
        <v>0</v>
      </c>
      <c r="AS229" s="180">
        <v>0</v>
      </c>
      <c r="AT229" s="180">
        <v>0</v>
      </c>
      <c r="AU229" s="180">
        <v>0</v>
      </c>
      <c r="AV229" s="180">
        <v>0</v>
      </c>
      <c r="AW229" s="180">
        <v>0</v>
      </c>
      <c r="AX229" s="180">
        <v>0</v>
      </c>
      <c r="AY229" s="180">
        <v>0</v>
      </c>
      <c r="AZ229" s="180">
        <v>0</v>
      </c>
      <c r="BA229" s="180">
        <v>0</v>
      </c>
      <c r="BB229" s="180">
        <v>0</v>
      </c>
      <c r="BC229" s="180">
        <v>0</v>
      </c>
      <c r="BD229" s="180">
        <v>0</v>
      </c>
      <c r="BE229" s="180">
        <v>0</v>
      </c>
      <c r="BF229" s="180">
        <v>0</v>
      </c>
      <c r="BG229" s="180"/>
      <c r="BH229" s="180">
        <v>0</v>
      </c>
      <c r="BI229" s="180">
        <v>0</v>
      </c>
      <c r="BJ229" s="180">
        <v>0</v>
      </c>
      <c r="BK229" s="180">
        <v>0</v>
      </c>
      <c r="BL229" s="180">
        <v>0</v>
      </c>
      <c r="BM229" s="180">
        <v>0</v>
      </c>
      <c r="BN229" s="180">
        <v>0</v>
      </c>
      <c r="BO229" s="180">
        <v>0</v>
      </c>
      <c r="BP229" s="180">
        <v>0</v>
      </c>
      <c r="BQ229" s="180">
        <v>0</v>
      </c>
      <c r="BR229" s="180"/>
      <c r="BS229" s="180">
        <v>0</v>
      </c>
      <c r="BT229" s="180">
        <v>0</v>
      </c>
      <c r="BU229" s="180"/>
      <c r="BV229" s="180">
        <v>0</v>
      </c>
      <c r="BW229" s="180"/>
      <c r="BX229" s="180"/>
      <c r="BY229" s="180"/>
      <c r="BZ229" s="180"/>
      <c r="CA229" s="180"/>
      <c r="CB229" s="180"/>
      <c r="CC229" s="180"/>
      <c r="CD229" s="180"/>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641</v>
      </c>
      <c r="B230" s="180" t="s">
        <v>1106</v>
      </c>
      <c r="C230" s="180"/>
      <c r="D230" s="180">
        <v>0</v>
      </c>
      <c r="E230" s="180">
        <v>0</v>
      </c>
      <c r="F230" s="180"/>
      <c r="G230" s="180">
        <v>0</v>
      </c>
      <c r="H230" s="180">
        <v>0</v>
      </c>
      <c r="I230" s="180">
        <v>0</v>
      </c>
      <c r="J230" s="180">
        <v>0</v>
      </c>
      <c r="K230" s="180">
        <v>0</v>
      </c>
      <c r="L230" s="180">
        <v>5000</v>
      </c>
      <c r="M230" s="180">
        <v>0</v>
      </c>
      <c r="N230" s="180">
        <v>0</v>
      </c>
      <c r="O230" s="180">
        <v>0</v>
      </c>
      <c r="P230" s="180"/>
      <c r="Q230" s="180">
        <v>0</v>
      </c>
      <c r="R230" s="180">
        <v>0</v>
      </c>
      <c r="S230" s="180">
        <v>0</v>
      </c>
      <c r="T230" s="180">
        <v>0</v>
      </c>
      <c r="U230" s="180"/>
      <c r="V230" s="180">
        <v>0</v>
      </c>
      <c r="W230" s="180"/>
      <c r="X230" s="180">
        <v>0</v>
      </c>
      <c r="Y230" s="180">
        <v>0</v>
      </c>
      <c r="Z230" s="180">
        <v>230129</v>
      </c>
      <c r="AA230" s="180">
        <v>0</v>
      </c>
      <c r="AB230" s="180"/>
      <c r="AC230" s="180">
        <v>0</v>
      </c>
      <c r="AD230" s="180">
        <v>0</v>
      </c>
      <c r="AE230" s="180">
        <v>0</v>
      </c>
      <c r="AF230" s="180">
        <v>0</v>
      </c>
      <c r="AG230" s="180">
        <v>0</v>
      </c>
      <c r="AH230" s="180"/>
      <c r="AI230" s="180">
        <v>0</v>
      </c>
      <c r="AJ230" s="180">
        <v>0</v>
      </c>
      <c r="AK230" s="180">
        <v>0</v>
      </c>
      <c r="AL230" s="180">
        <v>0</v>
      </c>
      <c r="AM230" s="180">
        <v>0</v>
      </c>
      <c r="AN230" s="180">
        <v>0</v>
      </c>
      <c r="AO230" s="180">
        <v>0</v>
      </c>
      <c r="AP230" s="180">
        <v>0</v>
      </c>
      <c r="AQ230" s="180">
        <v>0</v>
      </c>
      <c r="AR230" s="180">
        <v>0</v>
      </c>
      <c r="AS230" s="180">
        <v>0</v>
      </c>
      <c r="AT230" s="180">
        <v>0</v>
      </c>
      <c r="AU230" s="180">
        <v>0</v>
      </c>
      <c r="AV230" s="180">
        <v>0</v>
      </c>
      <c r="AW230" s="180">
        <v>0</v>
      </c>
      <c r="AX230" s="180">
        <v>0</v>
      </c>
      <c r="AY230" s="180">
        <v>0</v>
      </c>
      <c r="AZ230" s="180">
        <v>20271</v>
      </c>
      <c r="BA230" s="180">
        <v>0</v>
      </c>
      <c r="BB230" s="180">
        <v>0</v>
      </c>
      <c r="BC230" s="180">
        <v>0</v>
      </c>
      <c r="BD230" s="180">
        <v>0</v>
      </c>
      <c r="BE230" s="180">
        <v>0</v>
      </c>
      <c r="BF230" s="180">
        <v>43088</v>
      </c>
      <c r="BG230" s="180"/>
      <c r="BH230" s="180">
        <v>0</v>
      </c>
      <c r="BI230" s="180">
        <v>0</v>
      </c>
      <c r="BJ230" s="180">
        <v>27733</v>
      </c>
      <c r="BK230" s="180">
        <v>0</v>
      </c>
      <c r="BL230" s="180">
        <v>0</v>
      </c>
      <c r="BM230" s="180">
        <v>0</v>
      </c>
      <c r="BN230" s="180">
        <v>1859</v>
      </c>
      <c r="BO230" s="180">
        <v>0</v>
      </c>
      <c r="BP230" s="180">
        <v>0</v>
      </c>
      <c r="BQ230" s="180">
        <v>0</v>
      </c>
      <c r="BR230" s="180"/>
      <c r="BS230" s="180">
        <v>0</v>
      </c>
      <c r="BT230" s="180">
        <v>0</v>
      </c>
      <c r="BU230" s="180"/>
      <c r="BV230" s="180">
        <v>0</v>
      </c>
      <c r="BW230" s="180"/>
      <c r="BX230" s="180"/>
      <c r="BY230" s="180"/>
      <c r="BZ230" s="180"/>
      <c r="CA230" s="180"/>
      <c r="CB230" s="180"/>
      <c r="CC230" s="180"/>
      <c r="CD230" s="180"/>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642</v>
      </c>
      <c r="B231" s="180" t="s">
        <v>1107</v>
      </c>
      <c r="C231" s="180"/>
      <c r="D231" s="180">
        <v>0</v>
      </c>
      <c r="E231" s="180">
        <v>0</v>
      </c>
      <c r="F231" s="180"/>
      <c r="G231" s="180">
        <v>0</v>
      </c>
      <c r="H231" s="180">
        <v>0</v>
      </c>
      <c r="I231" s="180">
        <v>0</v>
      </c>
      <c r="J231" s="180">
        <v>0</v>
      </c>
      <c r="K231" s="180">
        <v>0</v>
      </c>
      <c r="L231" s="180">
        <v>0</v>
      </c>
      <c r="M231" s="180">
        <v>0</v>
      </c>
      <c r="N231" s="180">
        <v>0</v>
      </c>
      <c r="O231" s="180">
        <v>0</v>
      </c>
      <c r="P231" s="180"/>
      <c r="Q231" s="180">
        <v>0</v>
      </c>
      <c r="R231" s="180">
        <v>0</v>
      </c>
      <c r="S231" s="180">
        <v>0</v>
      </c>
      <c r="T231" s="180">
        <v>0</v>
      </c>
      <c r="U231" s="180"/>
      <c r="V231" s="180">
        <v>0</v>
      </c>
      <c r="W231" s="180"/>
      <c r="X231" s="180">
        <v>0</v>
      </c>
      <c r="Y231" s="180">
        <v>0</v>
      </c>
      <c r="Z231" s="180">
        <v>0</v>
      </c>
      <c r="AA231" s="180">
        <v>0</v>
      </c>
      <c r="AB231" s="180"/>
      <c r="AC231" s="180">
        <v>0</v>
      </c>
      <c r="AD231" s="180">
        <v>0</v>
      </c>
      <c r="AE231" s="180">
        <v>0</v>
      </c>
      <c r="AF231" s="180">
        <v>0</v>
      </c>
      <c r="AG231" s="180">
        <v>0</v>
      </c>
      <c r="AH231" s="180"/>
      <c r="AI231" s="180">
        <v>0</v>
      </c>
      <c r="AJ231" s="180">
        <v>0</v>
      </c>
      <c r="AK231" s="180">
        <v>0</v>
      </c>
      <c r="AL231" s="180">
        <v>0</v>
      </c>
      <c r="AM231" s="180">
        <v>0</v>
      </c>
      <c r="AN231" s="180">
        <v>0</v>
      </c>
      <c r="AO231" s="180">
        <v>0</v>
      </c>
      <c r="AP231" s="180">
        <v>0</v>
      </c>
      <c r="AQ231" s="180">
        <v>0</v>
      </c>
      <c r="AR231" s="180">
        <v>0</v>
      </c>
      <c r="AS231" s="180">
        <v>0</v>
      </c>
      <c r="AT231" s="180">
        <v>0</v>
      </c>
      <c r="AU231" s="180">
        <v>0</v>
      </c>
      <c r="AV231" s="180">
        <v>0</v>
      </c>
      <c r="AW231" s="180">
        <v>0</v>
      </c>
      <c r="AX231" s="180">
        <v>0</v>
      </c>
      <c r="AY231" s="180">
        <v>0</v>
      </c>
      <c r="AZ231" s="180">
        <v>0</v>
      </c>
      <c r="BA231" s="180">
        <v>0</v>
      </c>
      <c r="BB231" s="180">
        <v>0</v>
      </c>
      <c r="BC231" s="180">
        <v>0</v>
      </c>
      <c r="BD231" s="180">
        <v>0</v>
      </c>
      <c r="BE231" s="180">
        <v>0</v>
      </c>
      <c r="BF231" s="180">
        <v>0</v>
      </c>
      <c r="BG231" s="180"/>
      <c r="BH231" s="180">
        <v>0</v>
      </c>
      <c r="BI231" s="180">
        <v>0</v>
      </c>
      <c r="BJ231" s="180">
        <v>0</v>
      </c>
      <c r="BK231" s="180">
        <v>0</v>
      </c>
      <c r="BL231" s="180">
        <v>0</v>
      </c>
      <c r="BM231" s="180">
        <v>0</v>
      </c>
      <c r="BN231" s="180">
        <v>0</v>
      </c>
      <c r="BO231" s="180">
        <v>0</v>
      </c>
      <c r="BP231" s="180">
        <v>0</v>
      </c>
      <c r="BQ231" s="180">
        <v>0</v>
      </c>
      <c r="BR231" s="180"/>
      <c r="BS231" s="180">
        <v>0</v>
      </c>
      <c r="BT231" s="180">
        <v>0</v>
      </c>
      <c r="BU231" s="180"/>
      <c r="BV231" s="180">
        <v>0</v>
      </c>
      <c r="BW231" s="180"/>
      <c r="BX231" s="180"/>
      <c r="BY231" s="180"/>
      <c r="BZ231" s="180"/>
      <c r="CA231" s="180"/>
      <c r="CB231" s="180"/>
      <c r="CC231" s="180"/>
      <c r="CD231" s="180"/>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643</v>
      </c>
      <c r="B232" s="180" t="s">
        <v>1108</v>
      </c>
      <c r="C232" s="180"/>
      <c r="D232" s="180">
        <v>0</v>
      </c>
      <c r="E232" s="180">
        <v>0</v>
      </c>
      <c r="F232" s="180"/>
      <c r="G232" s="180">
        <v>0</v>
      </c>
      <c r="H232" s="180">
        <v>0</v>
      </c>
      <c r="I232" s="180">
        <v>0</v>
      </c>
      <c r="J232" s="180">
        <v>0</v>
      </c>
      <c r="K232" s="180">
        <v>0</v>
      </c>
      <c r="L232" s="180">
        <v>0</v>
      </c>
      <c r="M232" s="180">
        <v>0</v>
      </c>
      <c r="N232" s="180">
        <v>0</v>
      </c>
      <c r="O232" s="180">
        <v>0</v>
      </c>
      <c r="P232" s="180"/>
      <c r="Q232" s="180">
        <v>0</v>
      </c>
      <c r="R232" s="180">
        <v>0</v>
      </c>
      <c r="S232" s="180">
        <v>0</v>
      </c>
      <c r="T232" s="180">
        <v>0</v>
      </c>
      <c r="U232" s="180"/>
      <c r="V232" s="180">
        <v>0</v>
      </c>
      <c r="W232" s="180"/>
      <c r="X232" s="180">
        <v>0</v>
      </c>
      <c r="Y232" s="180">
        <v>0</v>
      </c>
      <c r="Z232" s="180">
        <v>0</v>
      </c>
      <c r="AA232" s="180">
        <v>0</v>
      </c>
      <c r="AB232" s="180"/>
      <c r="AC232" s="180">
        <v>0</v>
      </c>
      <c r="AD232" s="180">
        <v>0</v>
      </c>
      <c r="AE232" s="180">
        <v>0</v>
      </c>
      <c r="AF232" s="180">
        <v>0</v>
      </c>
      <c r="AG232" s="180">
        <v>0</v>
      </c>
      <c r="AH232" s="180"/>
      <c r="AI232" s="180">
        <v>0</v>
      </c>
      <c r="AJ232" s="180">
        <v>0</v>
      </c>
      <c r="AK232" s="180">
        <v>0</v>
      </c>
      <c r="AL232" s="180">
        <v>0</v>
      </c>
      <c r="AM232" s="180">
        <v>0</v>
      </c>
      <c r="AN232" s="180">
        <v>0</v>
      </c>
      <c r="AO232" s="180">
        <v>0</v>
      </c>
      <c r="AP232" s="180">
        <v>0</v>
      </c>
      <c r="AQ232" s="180">
        <v>0</v>
      </c>
      <c r="AR232" s="180">
        <v>0</v>
      </c>
      <c r="AS232" s="180">
        <v>0</v>
      </c>
      <c r="AT232" s="180">
        <v>0</v>
      </c>
      <c r="AU232" s="180">
        <v>0</v>
      </c>
      <c r="AV232" s="180">
        <v>0</v>
      </c>
      <c r="AW232" s="180">
        <v>0</v>
      </c>
      <c r="AX232" s="180">
        <v>0</v>
      </c>
      <c r="AY232" s="180">
        <v>0</v>
      </c>
      <c r="AZ232" s="180">
        <v>0</v>
      </c>
      <c r="BA232" s="180">
        <v>0</v>
      </c>
      <c r="BB232" s="180">
        <v>0</v>
      </c>
      <c r="BC232" s="180">
        <v>0</v>
      </c>
      <c r="BD232" s="180">
        <v>0</v>
      </c>
      <c r="BE232" s="180">
        <v>198907</v>
      </c>
      <c r="BF232" s="180">
        <v>575034</v>
      </c>
      <c r="BG232" s="180"/>
      <c r="BH232" s="180">
        <v>0</v>
      </c>
      <c r="BI232" s="180">
        <v>0</v>
      </c>
      <c r="BJ232" s="180">
        <v>0</v>
      </c>
      <c r="BK232" s="180">
        <v>0</v>
      </c>
      <c r="BL232" s="180">
        <v>0</v>
      </c>
      <c r="BM232" s="180">
        <v>0</v>
      </c>
      <c r="BN232" s="180">
        <v>0</v>
      </c>
      <c r="BO232" s="180">
        <v>0</v>
      </c>
      <c r="BP232" s="180">
        <v>0</v>
      </c>
      <c r="BQ232" s="180">
        <v>0</v>
      </c>
      <c r="BR232" s="180"/>
      <c r="BS232" s="180">
        <v>0</v>
      </c>
      <c r="BT232" s="180">
        <v>0</v>
      </c>
      <c r="BU232" s="180"/>
      <c r="BV232" s="180">
        <v>0</v>
      </c>
      <c r="BW232" s="180"/>
      <c r="BX232" s="180"/>
      <c r="BY232" s="180"/>
      <c r="BZ232" s="180"/>
      <c r="CA232" s="180"/>
      <c r="CB232" s="180"/>
      <c r="CC232" s="180"/>
      <c r="CD232" s="180"/>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644</v>
      </c>
      <c r="B233" s="180" t="s">
        <v>1109</v>
      </c>
      <c r="C233" s="180"/>
      <c r="D233" s="180">
        <v>0</v>
      </c>
      <c r="E233" s="180">
        <v>0</v>
      </c>
      <c r="F233" s="180"/>
      <c r="G233" s="180">
        <v>0</v>
      </c>
      <c r="H233" s="180">
        <v>0</v>
      </c>
      <c r="I233" s="180">
        <v>0</v>
      </c>
      <c r="J233" s="180">
        <v>0</v>
      </c>
      <c r="K233" s="180">
        <v>0</v>
      </c>
      <c r="L233" s="180">
        <v>0</v>
      </c>
      <c r="M233" s="180">
        <v>0</v>
      </c>
      <c r="N233" s="180">
        <v>0</v>
      </c>
      <c r="O233" s="180">
        <v>0</v>
      </c>
      <c r="P233" s="180"/>
      <c r="Q233" s="180">
        <v>0</v>
      </c>
      <c r="R233" s="180">
        <v>0</v>
      </c>
      <c r="S233" s="180">
        <v>0</v>
      </c>
      <c r="T233" s="180">
        <v>0</v>
      </c>
      <c r="U233" s="180"/>
      <c r="V233" s="180">
        <v>0</v>
      </c>
      <c r="W233" s="180"/>
      <c r="X233" s="180">
        <v>0</v>
      </c>
      <c r="Y233" s="180">
        <v>0</v>
      </c>
      <c r="Z233" s="180">
        <v>0</v>
      </c>
      <c r="AA233" s="180">
        <v>0</v>
      </c>
      <c r="AB233" s="180"/>
      <c r="AC233" s="180">
        <v>0</v>
      </c>
      <c r="AD233" s="180">
        <v>0</v>
      </c>
      <c r="AE233" s="180">
        <v>0</v>
      </c>
      <c r="AF233" s="180">
        <v>0</v>
      </c>
      <c r="AG233" s="180">
        <v>0</v>
      </c>
      <c r="AH233" s="180"/>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c r="BH233" s="180">
        <v>0</v>
      </c>
      <c r="BI233" s="180">
        <v>0</v>
      </c>
      <c r="BJ233" s="180">
        <v>0</v>
      </c>
      <c r="BK233" s="180">
        <v>0</v>
      </c>
      <c r="BL233" s="180">
        <v>0</v>
      </c>
      <c r="BM233" s="180">
        <v>0</v>
      </c>
      <c r="BN233" s="180">
        <v>0</v>
      </c>
      <c r="BO233" s="180">
        <v>0</v>
      </c>
      <c r="BP233" s="180">
        <v>0</v>
      </c>
      <c r="BQ233" s="180">
        <v>0</v>
      </c>
      <c r="BR233" s="180"/>
      <c r="BS233" s="180">
        <v>0</v>
      </c>
      <c r="BT233" s="180">
        <v>0</v>
      </c>
      <c r="BU233" s="180"/>
      <c r="BV233" s="180">
        <v>0</v>
      </c>
      <c r="BW233" s="180"/>
      <c r="BX233" s="180"/>
      <c r="BY233" s="180"/>
      <c r="BZ233" s="180"/>
      <c r="CA233" s="180"/>
      <c r="CB233" s="180"/>
      <c r="CC233" s="180"/>
      <c r="CD233" s="180"/>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645</v>
      </c>
      <c r="B234" s="180" t="s">
        <v>387</v>
      </c>
      <c r="C234" s="180"/>
      <c r="D234" s="180">
        <v>523632</v>
      </c>
      <c r="E234" s="180">
        <v>214304656</v>
      </c>
      <c r="F234" s="180"/>
      <c r="G234" s="180">
        <v>0</v>
      </c>
      <c r="H234" s="180">
        <v>182091</v>
      </c>
      <c r="I234" s="180">
        <v>0</v>
      </c>
      <c r="J234" s="180">
        <v>0</v>
      </c>
      <c r="K234" s="180">
        <v>0</v>
      </c>
      <c r="L234" s="180">
        <v>0</v>
      </c>
      <c r="M234" s="180">
        <v>4000</v>
      </c>
      <c r="N234" s="180">
        <v>0</v>
      </c>
      <c r="O234" s="180">
        <v>0</v>
      </c>
      <c r="P234" s="180"/>
      <c r="Q234" s="180">
        <v>0</v>
      </c>
      <c r="R234" s="180">
        <v>0</v>
      </c>
      <c r="S234" s="180">
        <v>254573</v>
      </c>
      <c r="T234" s="180">
        <v>103228</v>
      </c>
      <c r="U234" s="180"/>
      <c r="V234" s="180">
        <v>0</v>
      </c>
      <c r="W234" s="180"/>
      <c r="X234" s="180">
        <v>750000</v>
      </c>
      <c r="Y234" s="180">
        <v>119000</v>
      </c>
      <c r="Z234" s="180">
        <v>4520486</v>
      </c>
      <c r="AA234" s="180">
        <v>2233000</v>
      </c>
      <c r="AB234" s="180"/>
      <c r="AC234" s="180">
        <v>0</v>
      </c>
      <c r="AD234" s="180">
        <v>0</v>
      </c>
      <c r="AE234" s="180">
        <v>0</v>
      </c>
      <c r="AF234" s="180">
        <v>87500</v>
      </c>
      <c r="AG234" s="180">
        <v>0</v>
      </c>
      <c r="AH234" s="180"/>
      <c r="AI234" s="180">
        <v>0</v>
      </c>
      <c r="AJ234" s="180">
        <v>242953</v>
      </c>
      <c r="AK234" s="180">
        <v>46138</v>
      </c>
      <c r="AL234" s="180">
        <v>15000</v>
      </c>
      <c r="AM234" s="180">
        <v>264970</v>
      </c>
      <c r="AN234" s="180">
        <v>73000</v>
      </c>
      <c r="AO234" s="180">
        <v>3956669</v>
      </c>
      <c r="AP234" s="180">
        <v>133486</v>
      </c>
      <c r="AQ234" s="180">
        <v>23</v>
      </c>
      <c r="AR234" s="180">
        <v>20918</v>
      </c>
      <c r="AS234" s="180">
        <v>756641</v>
      </c>
      <c r="AT234" s="180">
        <v>75000</v>
      </c>
      <c r="AU234" s="180">
        <v>0</v>
      </c>
      <c r="AV234" s="180">
        <v>308554</v>
      </c>
      <c r="AW234" s="180">
        <v>0</v>
      </c>
      <c r="AX234" s="180">
        <v>0</v>
      </c>
      <c r="AY234" s="180">
        <v>0</v>
      </c>
      <c r="AZ234" s="180">
        <v>174050</v>
      </c>
      <c r="BA234" s="180">
        <v>129125</v>
      </c>
      <c r="BB234" s="180">
        <v>14983</v>
      </c>
      <c r="BC234" s="180">
        <v>16450</v>
      </c>
      <c r="BD234" s="180">
        <v>1387497</v>
      </c>
      <c r="BE234" s="180">
        <v>0</v>
      </c>
      <c r="BF234" s="180">
        <v>0</v>
      </c>
      <c r="BG234" s="180"/>
      <c r="BH234" s="180">
        <v>0</v>
      </c>
      <c r="BI234" s="180">
        <v>10000</v>
      </c>
      <c r="BJ234" s="180">
        <v>782534</v>
      </c>
      <c r="BK234" s="180">
        <v>0</v>
      </c>
      <c r="BL234" s="180">
        <v>2834047</v>
      </c>
      <c r="BM234" s="180">
        <v>1270519</v>
      </c>
      <c r="BN234" s="180">
        <v>0</v>
      </c>
      <c r="BO234" s="180">
        <v>116762</v>
      </c>
      <c r="BP234" s="180">
        <v>0</v>
      </c>
      <c r="BQ234" s="180">
        <v>287349</v>
      </c>
      <c r="BR234" s="180"/>
      <c r="BS234" s="180">
        <v>377020</v>
      </c>
      <c r="BT234" s="180">
        <v>546124</v>
      </c>
      <c r="BU234" s="180"/>
      <c r="BV234" s="180">
        <v>0</v>
      </c>
      <c r="BW234" s="180"/>
      <c r="BX234" s="180"/>
      <c r="BY234" s="180"/>
      <c r="BZ234" s="180"/>
      <c r="CA234" s="180"/>
      <c r="CB234" s="180"/>
      <c r="CC234" s="180"/>
      <c r="CD234" s="180"/>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646</v>
      </c>
      <c r="B235" s="180" t="s">
        <v>362</v>
      </c>
      <c r="C235" s="180"/>
      <c r="D235" s="180">
        <v>7331786</v>
      </c>
      <c r="E235" s="180">
        <v>104219526</v>
      </c>
      <c r="F235" s="180"/>
      <c r="G235" s="180">
        <v>4684557</v>
      </c>
      <c r="H235" s="180">
        <v>573929</v>
      </c>
      <c r="I235" s="180">
        <v>71858</v>
      </c>
      <c r="J235" s="180">
        <v>1407871</v>
      </c>
      <c r="K235" s="180">
        <v>0</v>
      </c>
      <c r="L235" s="180">
        <v>1809731</v>
      </c>
      <c r="M235" s="180">
        <v>7735740</v>
      </c>
      <c r="N235" s="180">
        <v>758483</v>
      </c>
      <c r="O235" s="180">
        <v>961373</v>
      </c>
      <c r="P235" s="180"/>
      <c r="Q235" s="180">
        <v>571971</v>
      </c>
      <c r="R235" s="180">
        <v>1023770</v>
      </c>
      <c r="S235" s="180">
        <v>895501</v>
      </c>
      <c r="T235" s="180">
        <v>4118325</v>
      </c>
      <c r="U235" s="180"/>
      <c r="V235" s="180">
        <v>1096799</v>
      </c>
      <c r="W235" s="180"/>
      <c r="X235" s="180">
        <v>3225198</v>
      </c>
      <c r="Y235" s="180">
        <v>1414995</v>
      </c>
      <c r="Z235" s="180">
        <v>18918002</v>
      </c>
      <c r="AA235" s="180">
        <v>6445226</v>
      </c>
      <c r="AB235" s="180"/>
      <c r="AC235" s="180">
        <v>386644</v>
      </c>
      <c r="AD235" s="180">
        <v>952192</v>
      </c>
      <c r="AE235" s="180">
        <v>1948068</v>
      </c>
      <c r="AF235" s="180">
        <v>299867</v>
      </c>
      <c r="AG235" s="180">
        <v>377695</v>
      </c>
      <c r="AH235" s="180"/>
      <c r="AI235" s="180">
        <v>276099</v>
      </c>
      <c r="AJ235" s="180">
        <v>3054061</v>
      </c>
      <c r="AK235" s="180">
        <v>569762</v>
      </c>
      <c r="AL235" s="180">
        <v>905592</v>
      </c>
      <c r="AM235" s="180">
        <v>1392930</v>
      </c>
      <c r="AN235" s="180">
        <v>502982</v>
      </c>
      <c r="AO235" s="180">
        <v>6825510</v>
      </c>
      <c r="AP235" s="180">
        <v>1057792</v>
      </c>
      <c r="AQ235" s="180">
        <v>623394</v>
      </c>
      <c r="AR235" s="180">
        <v>575913</v>
      </c>
      <c r="AS235" s="180">
        <v>14992210</v>
      </c>
      <c r="AT235" s="180">
        <v>320821</v>
      </c>
      <c r="AU235" s="180">
        <v>6239639</v>
      </c>
      <c r="AV235" s="180">
        <v>412151</v>
      </c>
      <c r="AW235" s="180">
        <v>363816</v>
      </c>
      <c r="AX235" s="180">
        <v>207263</v>
      </c>
      <c r="AY235" s="180">
        <v>425977</v>
      </c>
      <c r="AZ235" s="180">
        <v>3132024</v>
      </c>
      <c r="BA235" s="180">
        <v>1157536</v>
      </c>
      <c r="BB235" s="180">
        <v>170313</v>
      </c>
      <c r="BC235" s="180">
        <v>1326373</v>
      </c>
      <c r="BD235" s="180">
        <v>5758676</v>
      </c>
      <c r="BE235" s="180">
        <v>1098305</v>
      </c>
      <c r="BF235" s="180">
        <v>6424760</v>
      </c>
      <c r="BG235" s="180"/>
      <c r="BH235" s="180">
        <v>262900</v>
      </c>
      <c r="BI235" s="180">
        <v>441113</v>
      </c>
      <c r="BJ235" s="180">
        <v>11248279</v>
      </c>
      <c r="BK235" s="180">
        <v>1280517</v>
      </c>
      <c r="BL235" s="180">
        <v>8420430</v>
      </c>
      <c r="BM235" s="180">
        <v>5189116</v>
      </c>
      <c r="BN235" s="180">
        <v>3434217</v>
      </c>
      <c r="BO235" s="180">
        <v>2108281</v>
      </c>
      <c r="BP235" s="180">
        <v>40196</v>
      </c>
      <c r="BQ235" s="180">
        <v>1692200</v>
      </c>
      <c r="BR235" s="180"/>
      <c r="BS235" s="180">
        <v>1612406</v>
      </c>
      <c r="BT235" s="180">
        <v>1062203</v>
      </c>
      <c r="BU235" s="180"/>
      <c r="BV235" s="180">
        <v>3349212</v>
      </c>
      <c r="BW235" s="180"/>
      <c r="BX235" s="180"/>
      <c r="BY235" s="180"/>
      <c r="BZ235" s="180"/>
      <c r="CA235" s="180"/>
      <c r="CB235" s="180"/>
      <c r="CC235" s="180"/>
      <c r="CD235" s="180"/>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647</v>
      </c>
      <c r="B236" s="180" t="s">
        <v>1110</v>
      </c>
      <c r="C236" s="180"/>
      <c r="D236" s="180">
        <v>0</v>
      </c>
      <c r="E236" s="180">
        <v>152863210</v>
      </c>
      <c r="F236" s="180"/>
      <c r="G236" s="180">
        <v>0</v>
      </c>
      <c r="H236" s="180">
        <v>0</v>
      </c>
      <c r="I236" s="180">
        <v>0</v>
      </c>
      <c r="J236" s="180">
        <v>0</v>
      </c>
      <c r="K236" s="180">
        <v>0</v>
      </c>
      <c r="L236" s="180">
        <v>0</v>
      </c>
      <c r="M236" s="180">
        <v>0</v>
      </c>
      <c r="N236" s="180">
        <v>0</v>
      </c>
      <c r="O236" s="180">
        <v>0</v>
      </c>
      <c r="P236" s="180"/>
      <c r="Q236" s="180">
        <v>0</v>
      </c>
      <c r="R236" s="180">
        <v>0</v>
      </c>
      <c r="S236" s="180">
        <v>0</v>
      </c>
      <c r="T236" s="180">
        <v>0</v>
      </c>
      <c r="U236" s="180"/>
      <c r="V236" s="180">
        <v>0</v>
      </c>
      <c r="W236" s="180"/>
      <c r="X236" s="180">
        <v>0</v>
      </c>
      <c r="Y236" s="180">
        <v>0</v>
      </c>
      <c r="Z236" s="180">
        <v>0</v>
      </c>
      <c r="AA236" s="180">
        <v>0</v>
      </c>
      <c r="AB236" s="180"/>
      <c r="AC236" s="180">
        <v>0</v>
      </c>
      <c r="AD236" s="180">
        <v>0</v>
      </c>
      <c r="AE236" s="180">
        <v>0</v>
      </c>
      <c r="AF236" s="180">
        <v>0</v>
      </c>
      <c r="AG236" s="180">
        <v>0</v>
      </c>
      <c r="AH236" s="180"/>
      <c r="AI236" s="180">
        <v>0</v>
      </c>
      <c r="AJ236" s="180">
        <v>0</v>
      </c>
      <c r="AK236" s="180">
        <v>0</v>
      </c>
      <c r="AL236" s="180">
        <v>0</v>
      </c>
      <c r="AM236" s="180">
        <v>0</v>
      </c>
      <c r="AN236" s="180">
        <v>0</v>
      </c>
      <c r="AO236" s="180">
        <v>0</v>
      </c>
      <c r="AP236" s="180">
        <v>0</v>
      </c>
      <c r="AQ236" s="180">
        <v>0</v>
      </c>
      <c r="AR236" s="180">
        <v>0</v>
      </c>
      <c r="AS236" s="180">
        <v>0</v>
      </c>
      <c r="AT236" s="180">
        <v>0</v>
      </c>
      <c r="AU236" s="180">
        <v>0</v>
      </c>
      <c r="AV236" s="180">
        <v>0</v>
      </c>
      <c r="AW236" s="180">
        <v>0</v>
      </c>
      <c r="AX236" s="180">
        <v>0</v>
      </c>
      <c r="AY236" s="180">
        <v>0</v>
      </c>
      <c r="AZ236" s="180">
        <v>0</v>
      </c>
      <c r="BA236" s="180">
        <v>0</v>
      </c>
      <c r="BB236" s="180">
        <v>0</v>
      </c>
      <c r="BC236" s="180">
        <v>0</v>
      </c>
      <c r="BD236" s="180">
        <v>0</v>
      </c>
      <c r="BE236" s="180">
        <v>0</v>
      </c>
      <c r="BF236" s="180">
        <v>0</v>
      </c>
      <c r="BG236" s="180"/>
      <c r="BH236" s="180">
        <v>0</v>
      </c>
      <c r="BI236" s="180">
        <v>0</v>
      </c>
      <c r="BJ236" s="180">
        <v>0</v>
      </c>
      <c r="BK236" s="180">
        <v>0</v>
      </c>
      <c r="BL236" s="180">
        <v>0</v>
      </c>
      <c r="BM236" s="180">
        <v>0</v>
      </c>
      <c r="BN236" s="180">
        <v>0</v>
      </c>
      <c r="BO236" s="180">
        <v>0</v>
      </c>
      <c r="BP236" s="180">
        <v>0</v>
      </c>
      <c r="BQ236" s="180">
        <v>0</v>
      </c>
      <c r="BR236" s="180"/>
      <c r="BS236" s="180">
        <v>0</v>
      </c>
      <c r="BT236" s="180">
        <v>0</v>
      </c>
      <c r="BU236" s="180"/>
      <c r="BV236" s="180">
        <v>0</v>
      </c>
      <c r="BW236" s="180"/>
      <c r="BX236" s="180"/>
      <c r="BY236" s="180"/>
      <c r="BZ236" s="180"/>
      <c r="CA236" s="180"/>
      <c r="CB236" s="180"/>
      <c r="CC236" s="180"/>
      <c r="CD236" s="180"/>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648</v>
      </c>
      <c r="B237" s="180" t="s">
        <v>622</v>
      </c>
      <c r="C237" s="180"/>
      <c r="D237" s="180">
        <v>0.48</v>
      </c>
      <c r="E237" s="180">
        <v>0</v>
      </c>
      <c r="F237" s="180"/>
      <c r="G237" s="180">
        <v>0.63</v>
      </c>
      <c r="H237" s="180">
        <v>0.4</v>
      </c>
      <c r="I237" s="180">
        <v>5.0000000000000001E-3</v>
      </c>
      <c r="J237" s="180">
        <v>0.16</v>
      </c>
      <c r="K237" s="180">
        <v>0</v>
      </c>
      <c r="L237" s="180">
        <v>0.64</v>
      </c>
      <c r="M237" s="180">
        <v>7.4000000000000003E-3</v>
      </c>
      <c r="N237" s="180">
        <v>1E-3</v>
      </c>
      <c r="O237" s="180">
        <v>0.55000000000000004</v>
      </c>
      <c r="P237" s="180"/>
      <c r="Q237" s="180">
        <v>0.22</v>
      </c>
      <c r="R237" s="180">
        <v>0</v>
      </c>
      <c r="S237" s="180">
        <v>0.26</v>
      </c>
      <c r="T237" s="180">
        <v>0.65100000000000002</v>
      </c>
      <c r="U237" s="180"/>
      <c r="V237" s="180">
        <v>0.6</v>
      </c>
      <c r="W237" s="180"/>
      <c r="X237" s="180">
        <v>0.57999999999999996</v>
      </c>
      <c r="Y237" s="180">
        <v>0.46</v>
      </c>
      <c r="Z237" s="180">
        <v>0.68500000000000005</v>
      </c>
      <c r="AA237" s="180">
        <v>0.46</v>
      </c>
      <c r="AB237" s="180"/>
      <c r="AC237" s="180">
        <v>0.82</v>
      </c>
      <c r="AD237" s="180">
        <v>0.75</v>
      </c>
      <c r="AE237" s="180">
        <v>0.65</v>
      </c>
      <c r="AF237" s="180">
        <v>0.44</v>
      </c>
      <c r="AG237" s="180">
        <v>0.79</v>
      </c>
      <c r="AH237" s="180"/>
      <c r="AI237" s="180">
        <v>2.5000000000000001E-3</v>
      </c>
      <c r="AJ237" s="180">
        <v>0.31</v>
      </c>
      <c r="AK237" s="180">
        <v>0.28000000000000003</v>
      </c>
      <c r="AL237" s="180">
        <v>0.12</v>
      </c>
      <c r="AM237" s="180">
        <v>0.54</v>
      </c>
      <c r="AN237" s="180">
        <v>0.3</v>
      </c>
      <c r="AO237" s="180">
        <v>0.71960000000000002</v>
      </c>
      <c r="AP237" s="180">
        <v>0.66500000000000004</v>
      </c>
      <c r="AQ237" s="180">
        <v>0.25</v>
      </c>
      <c r="AR237" s="180">
        <v>0.35</v>
      </c>
      <c r="AS237" s="180">
        <v>0.6</v>
      </c>
      <c r="AT237" s="180">
        <v>0.57999999999999996</v>
      </c>
      <c r="AU237" s="180">
        <v>0</v>
      </c>
      <c r="AV237" s="180">
        <v>0.78500000000000003</v>
      </c>
      <c r="AW237" s="180">
        <v>0</v>
      </c>
      <c r="AX237" s="180">
        <v>0.44</v>
      </c>
      <c r="AY237" s="180">
        <v>0.27500000000000002</v>
      </c>
      <c r="AZ237" s="180">
        <v>0.56999999999999995</v>
      </c>
      <c r="BA237" s="180">
        <v>0.51</v>
      </c>
      <c r="BB237" s="180">
        <v>0.54</v>
      </c>
      <c r="BC237" s="180">
        <v>0.35</v>
      </c>
      <c r="BD237" s="180">
        <v>0.35249999999999998</v>
      </c>
      <c r="BE237" s="180">
        <v>0.55000000000000004</v>
      </c>
      <c r="BF237" s="180">
        <v>0.52249999999999996</v>
      </c>
      <c r="BG237" s="180"/>
      <c r="BH237" s="180">
        <v>0.45</v>
      </c>
      <c r="BI237" s="180">
        <v>0.5</v>
      </c>
      <c r="BJ237" s="180">
        <v>0.56999999999999995</v>
      </c>
      <c r="BK237" s="180">
        <v>0</v>
      </c>
      <c r="BL237" s="180">
        <v>0.4</v>
      </c>
      <c r="BM237" s="180">
        <v>0.1958</v>
      </c>
      <c r="BN237" s="180">
        <v>0.29559999999999997</v>
      </c>
      <c r="BO237" s="180">
        <v>0.39</v>
      </c>
      <c r="BP237" s="180">
        <v>0.3</v>
      </c>
      <c r="BQ237" s="180">
        <v>0</v>
      </c>
      <c r="BR237" s="180"/>
      <c r="BS237" s="180">
        <v>0.59299999999999997</v>
      </c>
      <c r="BT237" s="180">
        <v>0</v>
      </c>
      <c r="BU237" s="180"/>
      <c r="BV237" s="180">
        <v>0.51</v>
      </c>
      <c r="BW237" s="180"/>
      <c r="BX237" s="180"/>
      <c r="BY237" s="180"/>
      <c r="BZ237" s="180"/>
      <c r="CA237" s="180"/>
      <c r="CB237" s="180"/>
      <c r="CC237" s="180"/>
      <c r="CD237" s="180"/>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654</v>
      </c>
      <c r="B238" s="180" t="s">
        <v>418</v>
      </c>
      <c r="C238" s="180"/>
      <c r="D238" s="180">
        <v>6757667</v>
      </c>
      <c r="E238" s="180">
        <v>516820273</v>
      </c>
      <c r="F238" s="180"/>
      <c r="G238" s="180">
        <v>3746871</v>
      </c>
      <c r="H238" s="180">
        <v>1931771</v>
      </c>
      <c r="I238" s="180">
        <v>0</v>
      </c>
      <c r="J238" s="180">
        <v>0</v>
      </c>
      <c r="K238" s="180">
        <v>0</v>
      </c>
      <c r="L238" s="180">
        <v>813803</v>
      </c>
      <c r="M238" s="180">
        <v>13798887</v>
      </c>
      <c r="N238" s="180">
        <v>0</v>
      </c>
      <c r="O238" s="180">
        <v>505708</v>
      </c>
      <c r="P238" s="180"/>
      <c r="Q238" s="180">
        <v>0</v>
      </c>
      <c r="R238" s="180">
        <v>0</v>
      </c>
      <c r="S238" s="180">
        <v>2374616</v>
      </c>
      <c r="T238" s="180">
        <v>0</v>
      </c>
      <c r="U238" s="180"/>
      <c r="V238" s="180">
        <v>594749</v>
      </c>
      <c r="W238" s="180"/>
      <c r="X238" s="180">
        <v>3965896</v>
      </c>
      <c r="Y238" s="180">
        <v>0</v>
      </c>
      <c r="Z238" s="180">
        <v>21132447</v>
      </c>
      <c r="AA238" s="180">
        <v>0</v>
      </c>
      <c r="AB238" s="180"/>
      <c r="AC238" s="180">
        <v>518734</v>
      </c>
      <c r="AD238" s="180">
        <v>954945</v>
      </c>
      <c r="AE238" s="180">
        <v>474359</v>
      </c>
      <c r="AF238" s="180">
        <v>371868</v>
      </c>
      <c r="AG238" s="180">
        <v>202592</v>
      </c>
      <c r="AH238" s="180"/>
      <c r="AI238" s="180">
        <v>0</v>
      </c>
      <c r="AJ238" s="180">
        <v>0</v>
      </c>
      <c r="AK238" s="180">
        <v>0</v>
      </c>
      <c r="AL238" s="180">
        <v>1021536</v>
      </c>
      <c r="AM238" s="180">
        <v>1040309</v>
      </c>
      <c r="AN238" s="180">
        <v>580736</v>
      </c>
      <c r="AO238" s="180">
        <v>56374413</v>
      </c>
      <c r="AP238" s="180">
        <v>906829</v>
      </c>
      <c r="AQ238" s="180">
        <v>0</v>
      </c>
      <c r="AR238" s="180">
        <v>75730</v>
      </c>
      <c r="AS238" s="180">
        <v>21712220</v>
      </c>
      <c r="AT238" s="180">
        <v>710628</v>
      </c>
      <c r="AU238" s="180">
        <v>5075103</v>
      </c>
      <c r="AV238" s="180">
        <v>357700</v>
      </c>
      <c r="AW238" s="180">
        <v>791011</v>
      </c>
      <c r="AX238" s="180">
        <v>0</v>
      </c>
      <c r="AY238" s="180">
        <v>15682</v>
      </c>
      <c r="AZ238" s="180">
        <v>4656203</v>
      </c>
      <c r="BA238" s="180">
        <v>364121</v>
      </c>
      <c r="BB238" s="180">
        <v>634172</v>
      </c>
      <c r="BC238" s="180">
        <v>581292</v>
      </c>
      <c r="BD238" s="180">
        <v>5889566</v>
      </c>
      <c r="BE238" s="180">
        <v>604913</v>
      </c>
      <c r="BF238" s="180">
        <v>13222853</v>
      </c>
      <c r="BG238" s="180"/>
      <c r="BH238" s="180">
        <v>0</v>
      </c>
      <c r="BI238" s="180">
        <v>801943</v>
      </c>
      <c r="BJ238" s="180">
        <v>14293299</v>
      </c>
      <c r="BK238" s="180">
        <v>1261544</v>
      </c>
      <c r="BL238" s="180">
        <v>17074968</v>
      </c>
      <c r="BM238" s="180">
        <v>0</v>
      </c>
      <c r="BN238" s="180">
        <v>4912599</v>
      </c>
      <c r="BO238" s="180">
        <v>1447106</v>
      </c>
      <c r="BP238" s="180">
        <v>0</v>
      </c>
      <c r="BQ238" s="180">
        <v>0</v>
      </c>
      <c r="BR238" s="180"/>
      <c r="BS238" s="180">
        <v>1631155</v>
      </c>
      <c r="BT238" s="180">
        <v>562558</v>
      </c>
      <c r="BU238" s="180"/>
      <c r="BV238" s="180">
        <v>522839</v>
      </c>
      <c r="BW238" s="180"/>
      <c r="BX238" s="180"/>
      <c r="BY238" s="180"/>
      <c r="BZ238" s="180"/>
      <c r="CA238" s="180"/>
      <c r="CB238" s="180"/>
      <c r="CC238" s="180"/>
      <c r="CD238" s="180"/>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655</v>
      </c>
      <c r="B239" s="180" t="s">
        <v>1111</v>
      </c>
      <c r="C239" s="180"/>
      <c r="D239" s="180">
        <v>59611</v>
      </c>
      <c r="E239" s="180">
        <v>0</v>
      </c>
      <c r="F239" s="180"/>
      <c r="G239" s="180">
        <v>0</v>
      </c>
      <c r="H239" s="180">
        <v>926226</v>
      </c>
      <c r="I239" s="180">
        <v>0</v>
      </c>
      <c r="J239" s="180">
        <v>0</v>
      </c>
      <c r="K239" s="180">
        <v>0</v>
      </c>
      <c r="L239" s="180">
        <v>86688</v>
      </c>
      <c r="M239" s="180">
        <v>2672160</v>
      </c>
      <c r="N239" s="180">
        <v>0</v>
      </c>
      <c r="O239" s="180">
        <v>22950</v>
      </c>
      <c r="P239" s="180"/>
      <c r="Q239" s="180">
        <v>0</v>
      </c>
      <c r="R239" s="180">
        <v>0</v>
      </c>
      <c r="S239" s="180">
        <v>0</v>
      </c>
      <c r="T239" s="180">
        <v>0</v>
      </c>
      <c r="U239" s="180"/>
      <c r="V239" s="180">
        <v>71425</v>
      </c>
      <c r="W239" s="180"/>
      <c r="X239" s="180">
        <v>0</v>
      </c>
      <c r="Y239" s="180">
        <v>0</v>
      </c>
      <c r="Z239" s="180">
        <v>1372500</v>
      </c>
      <c r="AA239" s="180">
        <v>0</v>
      </c>
      <c r="AB239" s="180"/>
      <c r="AC239" s="180">
        <v>72137</v>
      </c>
      <c r="AD239" s="180">
        <v>174274</v>
      </c>
      <c r="AE239" s="180">
        <v>75797</v>
      </c>
      <c r="AF239" s="180">
        <v>71830</v>
      </c>
      <c r="AG239" s="180">
        <v>0</v>
      </c>
      <c r="AH239" s="180"/>
      <c r="AI239" s="180">
        <v>0</v>
      </c>
      <c r="AJ239" s="180">
        <v>0</v>
      </c>
      <c r="AK239" s="180">
        <v>0</v>
      </c>
      <c r="AL239" s="180">
        <v>0</v>
      </c>
      <c r="AM239" s="180">
        <v>0</v>
      </c>
      <c r="AN239" s="180">
        <v>16090</v>
      </c>
      <c r="AO239" s="180">
        <v>20099282</v>
      </c>
      <c r="AP239" s="180">
        <v>105528</v>
      </c>
      <c r="AQ239" s="180">
        <v>0</v>
      </c>
      <c r="AR239" s="180">
        <v>16130</v>
      </c>
      <c r="AS239" s="180">
        <v>1095250</v>
      </c>
      <c r="AT239" s="180">
        <v>44337</v>
      </c>
      <c r="AU239" s="180">
        <v>92050</v>
      </c>
      <c r="AV239" s="180">
        <v>26065</v>
      </c>
      <c r="AW239" s="180">
        <v>0</v>
      </c>
      <c r="AX239" s="180">
        <v>0</v>
      </c>
      <c r="AY239" s="180">
        <v>0</v>
      </c>
      <c r="AZ239" s="180">
        <v>109209</v>
      </c>
      <c r="BA239" s="180">
        <v>0</v>
      </c>
      <c r="BB239" s="180">
        <v>2500</v>
      </c>
      <c r="BC239" s="180">
        <v>0</v>
      </c>
      <c r="BD239" s="180">
        <v>149435</v>
      </c>
      <c r="BE239" s="180">
        <v>115560</v>
      </c>
      <c r="BF239" s="180">
        <v>0</v>
      </c>
      <c r="BG239" s="180"/>
      <c r="BH239" s="180">
        <v>0</v>
      </c>
      <c r="BI239" s="180">
        <v>22102</v>
      </c>
      <c r="BJ239" s="180">
        <v>154780</v>
      </c>
      <c r="BK239" s="180">
        <v>118821</v>
      </c>
      <c r="BL239" s="180">
        <v>1251764</v>
      </c>
      <c r="BM239" s="180">
        <v>0</v>
      </c>
      <c r="BN239" s="180">
        <v>2285210</v>
      </c>
      <c r="BO239" s="180">
        <v>42317</v>
      </c>
      <c r="BP239" s="180">
        <v>0</v>
      </c>
      <c r="BQ239" s="180">
        <v>0</v>
      </c>
      <c r="BR239" s="180"/>
      <c r="BS239" s="180">
        <v>0</v>
      </c>
      <c r="BT239" s="180">
        <v>135762</v>
      </c>
      <c r="BU239" s="180"/>
      <c r="BV239" s="180">
        <v>54078</v>
      </c>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656</v>
      </c>
      <c r="B240" s="180" t="s">
        <v>424</v>
      </c>
      <c r="C240" s="180"/>
      <c r="D240" s="180">
        <v>2</v>
      </c>
      <c r="E240" s="180">
        <v>1</v>
      </c>
      <c r="F240" s="180"/>
      <c r="G240" s="180">
        <v>2</v>
      </c>
      <c r="H240" s="180">
        <v>2</v>
      </c>
      <c r="I240" s="180">
        <v>0</v>
      </c>
      <c r="J240" s="180">
        <v>0</v>
      </c>
      <c r="K240" s="180">
        <v>2</v>
      </c>
      <c r="L240" s="180">
        <v>2</v>
      </c>
      <c r="M240" s="180">
        <v>2</v>
      </c>
      <c r="N240" s="180">
        <v>0</v>
      </c>
      <c r="O240" s="180">
        <v>0</v>
      </c>
      <c r="P240" s="180"/>
      <c r="Q240" s="180">
        <v>0</v>
      </c>
      <c r="R240" s="180">
        <v>0</v>
      </c>
      <c r="S240" s="180">
        <v>0</v>
      </c>
      <c r="T240" s="180">
        <v>0</v>
      </c>
      <c r="U240" s="180"/>
      <c r="V240" s="180">
        <v>2</v>
      </c>
      <c r="W240" s="180"/>
      <c r="X240" s="180">
        <v>2</v>
      </c>
      <c r="Y240" s="180">
        <v>0</v>
      </c>
      <c r="Z240" s="180">
        <v>2</v>
      </c>
      <c r="AA240" s="180">
        <v>2</v>
      </c>
      <c r="AB240" s="180"/>
      <c r="AC240" s="180">
        <v>0</v>
      </c>
      <c r="AD240" s="180">
        <v>0</v>
      </c>
      <c r="AE240" s="180">
        <v>2</v>
      </c>
      <c r="AF240" s="180">
        <v>0</v>
      </c>
      <c r="AG240" s="180">
        <v>0</v>
      </c>
      <c r="AH240" s="180"/>
      <c r="AI240" s="180">
        <v>0</v>
      </c>
      <c r="AJ240" s="180">
        <v>2</v>
      </c>
      <c r="AK240" s="180">
        <v>0</v>
      </c>
      <c r="AL240" s="180">
        <v>0</v>
      </c>
      <c r="AM240" s="180">
        <v>2</v>
      </c>
      <c r="AN240" s="180">
        <v>0</v>
      </c>
      <c r="AO240" s="180">
        <v>0</v>
      </c>
      <c r="AP240" s="180">
        <v>0</v>
      </c>
      <c r="AQ240" s="180">
        <v>2</v>
      </c>
      <c r="AR240" s="180">
        <v>0</v>
      </c>
      <c r="AS240" s="180">
        <v>2</v>
      </c>
      <c r="AT240" s="180">
        <v>0</v>
      </c>
      <c r="AU240" s="180">
        <v>0</v>
      </c>
      <c r="AV240" s="180">
        <v>2</v>
      </c>
      <c r="AW240" s="180">
        <v>0</v>
      </c>
      <c r="AX240" s="180">
        <v>0</v>
      </c>
      <c r="AY240" s="180">
        <v>2</v>
      </c>
      <c r="AZ240" s="180">
        <v>2</v>
      </c>
      <c r="BA240" s="180">
        <v>2</v>
      </c>
      <c r="BB240" s="180">
        <v>2</v>
      </c>
      <c r="BC240" s="180">
        <v>0</v>
      </c>
      <c r="BD240" s="180">
        <v>0</v>
      </c>
      <c r="BE240" s="180">
        <v>2</v>
      </c>
      <c r="BF240" s="180">
        <v>2</v>
      </c>
      <c r="BG240" s="180"/>
      <c r="BH240" s="180">
        <v>2</v>
      </c>
      <c r="BI240" s="180">
        <v>0</v>
      </c>
      <c r="BJ240" s="180">
        <v>0</v>
      </c>
      <c r="BK240" s="180">
        <v>2</v>
      </c>
      <c r="BL240" s="180">
        <v>2</v>
      </c>
      <c r="BM240" s="180">
        <v>0</v>
      </c>
      <c r="BN240" s="180">
        <v>2</v>
      </c>
      <c r="BO240" s="180">
        <v>2</v>
      </c>
      <c r="BP240" s="180">
        <v>0</v>
      </c>
      <c r="BQ240" s="180">
        <v>0</v>
      </c>
      <c r="BR240" s="180"/>
      <c r="BS240" s="180">
        <v>2</v>
      </c>
      <c r="BT240" s="180">
        <v>2</v>
      </c>
      <c r="BU240" s="180"/>
      <c r="BV240" s="180">
        <v>2</v>
      </c>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657</v>
      </c>
      <c r="B241" s="180" t="s">
        <v>1112</v>
      </c>
      <c r="C241" s="180"/>
      <c r="D241" s="180">
        <v>0</v>
      </c>
      <c r="E241" s="180">
        <v>0</v>
      </c>
      <c r="F241" s="180"/>
      <c r="G241" s="180">
        <v>0</v>
      </c>
      <c r="H241" s="180">
        <v>0</v>
      </c>
      <c r="I241" s="180">
        <v>0</v>
      </c>
      <c r="J241" s="180">
        <v>0</v>
      </c>
      <c r="K241" s="180">
        <v>0</v>
      </c>
      <c r="L241" s="180">
        <v>1926869</v>
      </c>
      <c r="M241" s="180">
        <v>0</v>
      </c>
      <c r="N241" s="180">
        <v>0</v>
      </c>
      <c r="O241" s="180">
        <v>0</v>
      </c>
      <c r="P241" s="180"/>
      <c r="Q241" s="180">
        <v>0</v>
      </c>
      <c r="R241" s="180">
        <v>0</v>
      </c>
      <c r="S241" s="180">
        <v>0</v>
      </c>
      <c r="T241" s="180">
        <v>0</v>
      </c>
      <c r="U241" s="180"/>
      <c r="V241" s="180">
        <v>0</v>
      </c>
      <c r="W241" s="180"/>
      <c r="X241" s="180">
        <v>0</v>
      </c>
      <c r="Y241" s="180">
        <v>0</v>
      </c>
      <c r="Z241" s="180">
        <v>57582327</v>
      </c>
      <c r="AA241" s="180">
        <v>0</v>
      </c>
      <c r="AB241" s="180"/>
      <c r="AC241" s="180">
        <v>0</v>
      </c>
      <c r="AD241" s="180">
        <v>0</v>
      </c>
      <c r="AE241" s="180">
        <v>0</v>
      </c>
      <c r="AF241" s="180">
        <v>0</v>
      </c>
      <c r="AG241" s="180">
        <v>0</v>
      </c>
      <c r="AH241" s="180"/>
      <c r="AI241" s="180">
        <v>0</v>
      </c>
      <c r="AJ241" s="180">
        <v>0</v>
      </c>
      <c r="AK241" s="180">
        <v>0</v>
      </c>
      <c r="AL241" s="180">
        <v>0</v>
      </c>
      <c r="AM241" s="180">
        <v>0</v>
      </c>
      <c r="AN241" s="180">
        <v>0</v>
      </c>
      <c r="AO241" s="180">
        <v>0</v>
      </c>
      <c r="AP241" s="180">
        <v>0</v>
      </c>
      <c r="AQ241" s="180">
        <v>0</v>
      </c>
      <c r="AR241" s="180">
        <v>0</v>
      </c>
      <c r="AS241" s="180">
        <v>0</v>
      </c>
      <c r="AT241" s="180">
        <v>0</v>
      </c>
      <c r="AU241" s="180">
        <v>0</v>
      </c>
      <c r="AV241" s="180">
        <v>2377420</v>
      </c>
      <c r="AW241" s="180">
        <v>0</v>
      </c>
      <c r="AX241" s="180">
        <v>0</v>
      </c>
      <c r="AY241" s="180">
        <v>0</v>
      </c>
      <c r="AZ241" s="180">
        <v>3683217</v>
      </c>
      <c r="BA241" s="180">
        <v>0</v>
      </c>
      <c r="BB241" s="180">
        <v>0</v>
      </c>
      <c r="BC241" s="180">
        <v>0</v>
      </c>
      <c r="BD241" s="180">
        <v>0</v>
      </c>
      <c r="BE241" s="180">
        <v>2743547</v>
      </c>
      <c r="BF241" s="180">
        <v>15320081</v>
      </c>
      <c r="BG241" s="180"/>
      <c r="BH241" s="180">
        <v>0</v>
      </c>
      <c r="BI241" s="180">
        <v>0</v>
      </c>
      <c r="BJ241" s="180">
        <v>14456620</v>
      </c>
      <c r="BK241" s="180">
        <v>0</v>
      </c>
      <c r="BL241" s="180">
        <v>0</v>
      </c>
      <c r="BM241" s="180">
        <v>0</v>
      </c>
      <c r="BN241" s="180">
        <v>8323867</v>
      </c>
      <c r="BO241" s="180">
        <v>0</v>
      </c>
      <c r="BP241" s="180">
        <v>0</v>
      </c>
      <c r="BQ241" s="180">
        <v>0</v>
      </c>
      <c r="BR241" s="180"/>
      <c r="BS241" s="180">
        <v>0</v>
      </c>
      <c r="BT241" s="180">
        <v>0</v>
      </c>
      <c r="BU241" s="180"/>
      <c r="BV241" s="180">
        <v>0</v>
      </c>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658</v>
      </c>
      <c r="B242" s="180" t="s">
        <v>1113</v>
      </c>
      <c r="C242" s="180"/>
      <c r="D242" s="180">
        <v>0</v>
      </c>
      <c r="E242" s="180">
        <v>0</v>
      </c>
      <c r="F242" s="180"/>
      <c r="G242" s="180">
        <v>0</v>
      </c>
      <c r="H242" s="180">
        <v>0</v>
      </c>
      <c r="I242" s="180">
        <v>0</v>
      </c>
      <c r="J242" s="180">
        <v>0</v>
      </c>
      <c r="K242" s="180">
        <v>0</v>
      </c>
      <c r="L242" s="180">
        <v>319865</v>
      </c>
      <c r="M242" s="180">
        <v>0</v>
      </c>
      <c r="N242" s="180">
        <v>0</v>
      </c>
      <c r="O242" s="180">
        <v>0</v>
      </c>
      <c r="P242" s="180"/>
      <c r="Q242" s="180">
        <v>0</v>
      </c>
      <c r="R242" s="180">
        <v>0</v>
      </c>
      <c r="S242" s="180">
        <v>0</v>
      </c>
      <c r="T242" s="180">
        <v>0</v>
      </c>
      <c r="U242" s="180"/>
      <c r="V242" s="180">
        <v>0</v>
      </c>
      <c r="W242" s="180"/>
      <c r="X242" s="180">
        <v>0</v>
      </c>
      <c r="Y242" s="180">
        <v>0</v>
      </c>
      <c r="Z242" s="180">
        <v>7654259</v>
      </c>
      <c r="AA242" s="180">
        <v>0</v>
      </c>
      <c r="AB242" s="180"/>
      <c r="AC242" s="180">
        <v>0</v>
      </c>
      <c r="AD242" s="180">
        <v>0</v>
      </c>
      <c r="AE242" s="180">
        <v>0</v>
      </c>
      <c r="AF242" s="180">
        <v>0</v>
      </c>
      <c r="AG242" s="180">
        <v>0</v>
      </c>
      <c r="AH242" s="180"/>
      <c r="AI242" s="180">
        <v>0</v>
      </c>
      <c r="AJ242" s="180">
        <v>0</v>
      </c>
      <c r="AK242" s="180">
        <v>0</v>
      </c>
      <c r="AL242" s="180">
        <v>0</v>
      </c>
      <c r="AM242" s="180">
        <v>0</v>
      </c>
      <c r="AN242" s="180">
        <v>0</v>
      </c>
      <c r="AO242" s="180">
        <v>0</v>
      </c>
      <c r="AP242" s="180">
        <v>0</v>
      </c>
      <c r="AQ242" s="180">
        <v>0</v>
      </c>
      <c r="AR242" s="180">
        <v>0</v>
      </c>
      <c r="AS242" s="180">
        <v>0</v>
      </c>
      <c r="AT242" s="180">
        <v>0</v>
      </c>
      <c r="AU242" s="180">
        <v>0</v>
      </c>
      <c r="AV242" s="180">
        <v>80411</v>
      </c>
      <c r="AW242" s="180">
        <v>0</v>
      </c>
      <c r="AX242" s="180">
        <v>0</v>
      </c>
      <c r="AY242" s="180">
        <v>0</v>
      </c>
      <c r="AZ242" s="180">
        <v>9532</v>
      </c>
      <c r="BA242" s="180">
        <v>0</v>
      </c>
      <c r="BB242" s="180">
        <v>0</v>
      </c>
      <c r="BC242" s="180">
        <v>0</v>
      </c>
      <c r="BD242" s="180">
        <v>0</v>
      </c>
      <c r="BE242" s="180">
        <v>198907</v>
      </c>
      <c r="BF242" s="180">
        <v>0</v>
      </c>
      <c r="BG242" s="180"/>
      <c r="BH242" s="180">
        <v>0</v>
      </c>
      <c r="BI242" s="180">
        <v>0</v>
      </c>
      <c r="BJ242" s="180">
        <v>559941</v>
      </c>
      <c r="BK242" s="180">
        <v>0</v>
      </c>
      <c r="BL242" s="180">
        <v>0</v>
      </c>
      <c r="BM242" s="180">
        <v>0</v>
      </c>
      <c r="BN242" s="180">
        <v>126677</v>
      </c>
      <c r="BO242" s="180">
        <v>0</v>
      </c>
      <c r="BP242" s="180">
        <v>0</v>
      </c>
      <c r="BQ242" s="180">
        <v>0</v>
      </c>
      <c r="BR242" s="180"/>
      <c r="BS242" s="180">
        <v>0</v>
      </c>
      <c r="BT242" s="180">
        <v>0</v>
      </c>
      <c r="BU242" s="180"/>
      <c r="BV242" s="180">
        <v>0</v>
      </c>
      <c r="BW242" s="180"/>
      <c r="BX242" s="180"/>
      <c r="BY242" s="180"/>
      <c r="BZ242" s="180"/>
      <c r="CA242" s="180"/>
      <c r="CB242" s="180"/>
      <c r="CC242" s="180"/>
      <c r="CD242" s="180"/>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659</v>
      </c>
      <c r="B243" s="180" t="s">
        <v>1114</v>
      </c>
      <c r="C243" s="180"/>
      <c r="D243" s="180">
        <v>3046188</v>
      </c>
      <c r="E243" s="180">
        <v>260364370</v>
      </c>
      <c r="F243" s="180"/>
      <c r="G243" s="180">
        <v>1736959</v>
      </c>
      <c r="H243" s="180">
        <v>0</v>
      </c>
      <c r="I243" s="180">
        <v>0</v>
      </c>
      <c r="J243" s="180">
        <v>0</v>
      </c>
      <c r="K243" s="180">
        <v>0</v>
      </c>
      <c r="L243" s="180">
        <v>2680972</v>
      </c>
      <c r="M243" s="180">
        <v>7874920</v>
      </c>
      <c r="N243" s="180">
        <v>0</v>
      </c>
      <c r="O243" s="180">
        <v>0</v>
      </c>
      <c r="P243" s="180"/>
      <c r="Q243" s="180">
        <v>0</v>
      </c>
      <c r="R243" s="180">
        <v>0</v>
      </c>
      <c r="S243" s="180">
        <v>0</v>
      </c>
      <c r="T243" s="180">
        <v>6379708</v>
      </c>
      <c r="U243" s="180"/>
      <c r="V243" s="180">
        <v>0</v>
      </c>
      <c r="W243" s="180"/>
      <c r="X243" s="180">
        <v>4332381</v>
      </c>
      <c r="Y243" s="180">
        <v>0</v>
      </c>
      <c r="Z243" s="180">
        <v>43720660</v>
      </c>
      <c r="AA243" s="180">
        <v>1932550</v>
      </c>
      <c r="AB243" s="180"/>
      <c r="AC243" s="180">
        <v>0</v>
      </c>
      <c r="AD243" s="180">
        <v>566039</v>
      </c>
      <c r="AE243" s="180">
        <v>0</v>
      </c>
      <c r="AF243" s="180">
        <v>0</v>
      </c>
      <c r="AG243" s="180">
        <v>0</v>
      </c>
      <c r="AH243" s="180"/>
      <c r="AI243" s="180">
        <v>0</v>
      </c>
      <c r="AJ243" s="180">
        <v>1562736</v>
      </c>
      <c r="AK243" s="180">
        <v>0</v>
      </c>
      <c r="AL243" s="180">
        <v>0</v>
      </c>
      <c r="AM243" s="180">
        <v>0</v>
      </c>
      <c r="AN243" s="180">
        <v>0</v>
      </c>
      <c r="AO243" s="180">
        <v>11571548</v>
      </c>
      <c r="AP243" s="180">
        <v>0</v>
      </c>
      <c r="AQ243" s="180">
        <v>0</v>
      </c>
      <c r="AR243" s="180">
        <v>0</v>
      </c>
      <c r="AS243" s="180">
        <v>61452463</v>
      </c>
      <c r="AT243" s="180">
        <v>0</v>
      </c>
      <c r="AU243" s="180">
        <v>0</v>
      </c>
      <c r="AV243" s="180">
        <v>0</v>
      </c>
      <c r="AW243" s="180">
        <v>0</v>
      </c>
      <c r="AX243" s="180">
        <v>0</v>
      </c>
      <c r="AY243" s="180">
        <v>0</v>
      </c>
      <c r="AZ243" s="180">
        <v>8301339</v>
      </c>
      <c r="BA243" s="180">
        <v>0</v>
      </c>
      <c r="BB243" s="180">
        <v>0</v>
      </c>
      <c r="BC243" s="180">
        <v>0</v>
      </c>
      <c r="BD243" s="180">
        <v>305864</v>
      </c>
      <c r="BE243" s="180">
        <v>0</v>
      </c>
      <c r="BF243" s="180">
        <v>18818304</v>
      </c>
      <c r="BG243" s="180"/>
      <c r="BH243" s="180">
        <v>0</v>
      </c>
      <c r="BI243" s="180">
        <v>0</v>
      </c>
      <c r="BJ243" s="180">
        <v>13853620</v>
      </c>
      <c r="BK243" s="180">
        <v>0</v>
      </c>
      <c r="BL243" s="180">
        <v>0</v>
      </c>
      <c r="BM243" s="180">
        <v>1640367</v>
      </c>
      <c r="BN243" s="180">
        <v>5644453</v>
      </c>
      <c r="BO243" s="180">
        <v>0</v>
      </c>
      <c r="BP243" s="180">
        <v>0</v>
      </c>
      <c r="BQ243" s="180">
        <v>0</v>
      </c>
      <c r="BR243" s="180"/>
      <c r="BS243" s="180">
        <v>2270762</v>
      </c>
      <c r="BT243" s="180">
        <v>0</v>
      </c>
      <c r="BU243" s="180"/>
      <c r="BV243" s="180">
        <v>0</v>
      </c>
      <c r="BW243" s="180"/>
      <c r="BX243" s="180"/>
      <c r="BY243" s="180"/>
      <c r="BZ243" s="180"/>
      <c r="CA243" s="180"/>
      <c r="CB243" s="180"/>
      <c r="CC243" s="180"/>
      <c r="CD243" s="180"/>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660</v>
      </c>
      <c r="B244" s="180" t="s">
        <v>1115</v>
      </c>
      <c r="C244" s="180"/>
      <c r="D244" s="180">
        <v>0</v>
      </c>
      <c r="E244" s="180">
        <v>70430272</v>
      </c>
      <c r="F244" s="180"/>
      <c r="G244" s="180">
        <v>0</v>
      </c>
      <c r="H244" s="180">
        <v>0</v>
      </c>
      <c r="I244" s="180">
        <v>0</v>
      </c>
      <c r="J244" s="180">
        <v>0</v>
      </c>
      <c r="K244" s="180">
        <v>0</v>
      </c>
      <c r="L244" s="180">
        <v>0</v>
      </c>
      <c r="M244" s="180">
        <v>0</v>
      </c>
      <c r="N244" s="180">
        <v>0</v>
      </c>
      <c r="O244" s="180">
        <v>0</v>
      </c>
      <c r="P244" s="180"/>
      <c r="Q244" s="180">
        <v>0</v>
      </c>
      <c r="R244" s="180">
        <v>0</v>
      </c>
      <c r="S244" s="180">
        <v>0</v>
      </c>
      <c r="T244" s="180">
        <v>0</v>
      </c>
      <c r="U244" s="180"/>
      <c r="V244" s="180">
        <v>0</v>
      </c>
      <c r="W244" s="180"/>
      <c r="X244" s="180">
        <v>0</v>
      </c>
      <c r="Y244" s="180">
        <v>0</v>
      </c>
      <c r="Z244" s="180">
        <v>0</v>
      </c>
      <c r="AA244" s="180">
        <v>0</v>
      </c>
      <c r="AB244" s="180"/>
      <c r="AC244" s="180">
        <v>0</v>
      </c>
      <c r="AD244" s="180">
        <v>0</v>
      </c>
      <c r="AE244" s="180">
        <v>0</v>
      </c>
      <c r="AF244" s="180">
        <v>0</v>
      </c>
      <c r="AG244" s="180">
        <v>0</v>
      </c>
      <c r="AH244" s="180"/>
      <c r="AI244" s="180">
        <v>0</v>
      </c>
      <c r="AJ244" s="180">
        <v>0</v>
      </c>
      <c r="AK244" s="180">
        <v>0</v>
      </c>
      <c r="AL244" s="180">
        <v>0</v>
      </c>
      <c r="AM244" s="180">
        <v>0</v>
      </c>
      <c r="AN244" s="180">
        <v>0</v>
      </c>
      <c r="AO244" s="180">
        <v>0</v>
      </c>
      <c r="AP244" s="180">
        <v>0</v>
      </c>
      <c r="AQ244" s="180">
        <v>0</v>
      </c>
      <c r="AR244" s="180">
        <v>0</v>
      </c>
      <c r="AS244" s="180">
        <v>4223505</v>
      </c>
      <c r="AT244" s="180">
        <v>0</v>
      </c>
      <c r="AU244" s="180">
        <v>0</v>
      </c>
      <c r="AV244" s="180">
        <v>0</v>
      </c>
      <c r="AW244" s="180">
        <v>0</v>
      </c>
      <c r="AX244" s="180">
        <v>0</v>
      </c>
      <c r="AY244" s="180">
        <v>0</v>
      </c>
      <c r="AZ244" s="180">
        <v>0</v>
      </c>
      <c r="BA244" s="180">
        <v>0</v>
      </c>
      <c r="BB244" s="180">
        <v>0</v>
      </c>
      <c r="BC244" s="180">
        <v>0</v>
      </c>
      <c r="BD244" s="180">
        <v>0</v>
      </c>
      <c r="BE244" s="180">
        <v>0</v>
      </c>
      <c r="BF244" s="180">
        <v>0</v>
      </c>
      <c r="BG244" s="180"/>
      <c r="BH244" s="180">
        <v>0</v>
      </c>
      <c r="BI244" s="180">
        <v>0</v>
      </c>
      <c r="BJ244" s="180">
        <v>0</v>
      </c>
      <c r="BK244" s="180">
        <v>0</v>
      </c>
      <c r="BL244" s="180">
        <v>0</v>
      </c>
      <c r="BM244" s="180">
        <v>0</v>
      </c>
      <c r="BN244" s="180">
        <v>0</v>
      </c>
      <c r="BO244" s="180">
        <v>0</v>
      </c>
      <c r="BP244" s="180">
        <v>0</v>
      </c>
      <c r="BQ244" s="180">
        <v>0</v>
      </c>
      <c r="BR244" s="180"/>
      <c r="BS244" s="180">
        <v>0</v>
      </c>
      <c r="BT244" s="180">
        <v>0</v>
      </c>
      <c r="BU244" s="180"/>
      <c r="BV244" s="180">
        <v>0</v>
      </c>
      <c r="BW244" s="180"/>
      <c r="BX244" s="180"/>
      <c r="BY244" s="180"/>
      <c r="BZ244" s="180"/>
      <c r="CA244" s="180"/>
      <c r="CB244" s="180"/>
      <c r="CC244" s="180"/>
      <c r="CD244" s="180"/>
      <c r="CE244" s="180"/>
      <c r="CF244" s="180"/>
      <c r="CG244" s="180"/>
      <c r="CH244" s="180"/>
      <c r="CI244" s="180"/>
      <c r="CJ244" s="180"/>
      <c r="CK244" s="180"/>
      <c r="CL244" s="180"/>
      <c r="CM244" s="180"/>
      <c r="CN244" s="180"/>
      <c r="CO244" s="180"/>
      <c r="CP244" s="180"/>
      <c r="CQ244" s="180"/>
      <c r="CR244" s="180"/>
      <c r="CS244" s="180"/>
      <c r="CT244" s="180"/>
      <c r="CU244" s="180"/>
    </row>
    <row r="245" spans="1:99" x14ac:dyDescent="0.3">
      <c r="A245" s="155">
        <v>661</v>
      </c>
      <c r="B245" s="180" t="s">
        <v>423</v>
      </c>
      <c r="C245" s="180"/>
      <c r="D245" s="180">
        <v>0</v>
      </c>
      <c r="E245" s="180">
        <v>27.1</v>
      </c>
      <c r="F245" s="180"/>
      <c r="G245" s="180">
        <v>0</v>
      </c>
      <c r="H245" s="180">
        <v>0</v>
      </c>
      <c r="I245" s="180">
        <v>0</v>
      </c>
      <c r="J245" s="180">
        <v>0</v>
      </c>
      <c r="K245" s="180">
        <v>0</v>
      </c>
      <c r="L245" s="180">
        <v>0</v>
      </c>
      <c r="M245" s="180">
        <v>0</v>
      </c>
      <c r="N245" s="180">
        <v>0</v>
      </c>
      <c r="O245" s="180">
        <v>0</v>
      </c>
      <c r="P245" s="180"/>
      <c r="Q245" s="180">
        <v>0</v>
      </c>
      <c r="R245" s="180">
        <v>0</v>
      </c>
      <c r="S245" s="180">
        <v>0</v>
      </c>
      <c r="T245" s="180">
        <v>0</v>
      </c>
      <c r="U245" s="180"/>
      <c r="V245" s="180">
        <v>0</v>
      </c>
      <c r="W245" s="180"/>
      <c r="X245" s="180">
        <v>0</v>
      </c>
      <c r="Y245" s="180">
        <v>0</v>
      </c>
      <c r="Z245" s="180">
        <v>0</v>
      </c>
      <c r="AA245" s="180">
        <v>0</v>
      </c>
      <c r="AB245" s="180"/>
      <c r="AC245" s="180">
        <v>0</v>
      </c>
      <c r="AD245" s="180">
        <v>0</v>
      </c>
      <c r="AE245" s="180">
        <v>0</v>
      </c>
      <c r="AF245" s="180">
        <v>0</v>
      </c>
      <c r="AG245" s="180">
        <v>0</v>
      </c>
      <c r="AH245" s="180"/>
      <c r="AI245" s="180">
        <v>0</v>
      </c>
      <c r="AJ245" s="180">
        <v>0</v>
      </c>
      <c r="AK245" s="180">
        <v>0</v>
      </c>
      <c r="AL245" s="180">
        <v>0</v>
      </c>
      <c r="AM245" s="180">
        <v>0</v>
      </c>
      <c r="AN245" s="180">
        <v>0</v>
      </c>
      <c r="AO245" s="180">
        <v>0</v>
      </c>
      <c r="AP245" s="180">
        <v>0</v>
      </c>
      <c r="AQ245" s="180">
        <v>0</v>
      </c>
      <c r="AR245" s="180">
        <v>0</v>
      </c>
      <c r="AS245" s="180">
        <v>6.9</v>
      </c>
      <c r="AT245" s="180">
        <v>0</v>
      </c>
      <c r="AU245" s="180">
        <v>0</v>
      </c>
      <c r="AV245" s="180">
        <v>0</v>
      </c>
      <c r="AW245" s="180">
        <v>0</v>
      </c>
      <c r="AX245" s="180">
        <v>0</v>
      </c>
      <c r="AY245" s="180">
        <v>0</v>
      </c>
      <c r="AZ245" s="180">
        <v>0</v>
      </c>
      <c r="BA245" s="180">
        <v>0</v>
      </c>
      <c r="BB245" s="180">
        <v>0</v>
      </c>
      <c r="BC245" s="180">
        <v>0</v>
      </c>
      <c r="BD245" s="180">
        <v>0</v>
      </c>
      <c r="BE245" s="180">
        <v>0</v>
      </c>
      <c r="BF245" s="180">
        <v>0</v>
      </c>
      <c r="BG245" s="180"/>
      <c r="BH245" s="180">
        <v>0</v>
      </c>
      <c r="BI245" s="180">
        <v>0</v>
      </c>
      <c r="BJ245" s="180">
        <v>0</v>
      </c>
      <c r="BK245" s="180">
        <v>0</v>
      </c>
      <c r="BL245" s="180">
        <v>0</v>
      </c>
      <c r="BM245" s="180">
        <v>0</v>
      </c>
      <c r="BN245" s="180">
        <v>0</v>
      </c>
      <c r="BO245" s="180">
        <v>0</v>
      </c>
      <c r="BP245" s="180">
        <v>0</v>
      </c>
      <c r="BQ245" s="180">
        <v>0</v>
      </c>
      <c r="BR245" s="180"/>
      <c r="BS245" s="180">
        <v>0</v>
      </c>
      <c r="BT245" s="180">
        <v>0</v>
      </c>
      <c r="BU245" s="180"/>
      <c r="BV245" s="180">
        <v>0</v>
      </c>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row>
    <row r="246" spans="1:99" s="630" customFormat="1" x14ac:dyDescent="0.3">
      <c r="A246" s="633">
        <v>662</v>
      </c>
      <c r="B246" s="630" t="s">
        <v>456</v>
      </c>
      <c r="D246" s="630">
        <v>167833</v>
      </c>
      <c r="E246" s="630">
        <v>14778211</v>
      </c>
      <c r="L246" s="630">
        <v>0</v>
      </c>
      <c r="M246" s="630">
        <v>333105</v>
      </c>
      <c r="Z246" s="630">
        <v>665162</v>
      </c>
      <c r="AO246" s="630">
        <v>716454</v>
      </c>
      <c r="AP246" s="630">
        <v>51098</v>
      </c>
      <c r="AS246" s="630">
        <v>476324</v>
      </c>
      <c r="AT246" s="630">
        <v>12638</v>
      </c>
      <c r="AW246" s="630">
        <v>23511</v>
      </c>
      <c r="BF246" s="630">
        <v>533602</v>
      </c>
      <c r="BJ246" s="630">
        <v>421535</v>
      </c>
      <c r="BN246" s="630">
        <v>33172</v>
      </c>
      <c r="BO246" s="630">
        <v>161837</v>
      </c>
    </row>
    <row r="247" spans="1:99" s="630" customFormat="1" x14ac:dyDescent="0.3">
      <c r="A247" s="633">
        <v>663</v>
      </c>
      <c r="B247" s="630" t="s">
        <v>1116</v>
      </c>
      <c r="D247" s="630">
        <v>0</v>
      </c>
      <c r="E247" s="630">
        <v>2217122</v>
      </c>
      <c r="L247" s="630">
        <v>112242</v>
      </c>
      <c r="M247" s="630">
        <v>0</v>
      </c>
      <c r="Z247" s="630">
        <v>0</v>
      </c>
      <c r="AO247" s="630">
        <v>0</v>
      </c>
      <c r="AP247" s="630">
        <v>0</v>
      </c>
      <c r="AS247" s="630">
        <v>0</v>
      </c>
      <c r="AT247" s="630">
        <v>0</v>
      </c>
      <c r="AW247" s="630">
        <v>0</v>
      </c>
      <c r="BF247" s="630">
        <v>0</v>
      </c>
      <c r="BJ247" s="630">
        <v>0</v>
      </c>
      <c r="BN247" s="630">
        <v>0</v>
      </c>
      <c r="BO247" s="630">
        <v>0</v>
      </c>
    </row>
    <row r="248" spans="1:99" s="632" customFormat="1" x14ac:dyDescent="0.3">
      <c r="A248" s="631">
        <v>906</v>
      </c>
      <c r="B248" s="632" t="s">
        <v>1117</v>
      </c>
      <c r="D248" s="632">
        <v>1</v>
      </c>
      <c r="E248" s="632">
        <v>1</v>
      </c>
      <c r="G248" s="632">
        <v>1</v>
      </c>
      <c r="H248" s="632">
        <v>1</v>
      </c>
      <c r="I248" s="632">
        <v>1</v>
      </c>
      <c r="J248" s="632">
        <v>1</v>
      </c>
      <c r="K248" s="632">
        <v>1</v>
      </c>
      <c r="L248" s="632">
        <v>1</v>
      </c>
      <c r="M248" s="632">
        <v>1</v>
      </c>
      <c r="N248" s="632">
        <v>1</v>
      </c>
      <c r="O248" s="632">
        <v>1</v>
      </c>
      <c r="Q248" s="632">
        <v>1</v>
      </c>
      <c r="R248" s="632">
        <v>1</v>
      </c>
      <c r="S248" s="632">
        <v>1</v>
      </c>
      <c r="T248" s="632">
        <v>1</v>
      </c>
      <c r="V248" s="632">
        <v>1</v>
      </c>
      <c r="X248" s="632">
        <v>1</v>
      </c>
      <c r="Y248" s="632">
        <v>1</v>
      </c>
      <c r="Z248" s="632">
        <v>1</v>
      </c>
      <c r="AA248" s="632">
        <v>1</v>
      </c>
      <c r="AC248" s="632">
        <v>1</v>
      </c>
      <c r="AD248" s="632">
        <v>1</v>
      </c>
      <c r="AE248" s="632">
        <v>1</v>
      </c>
      <c r="AF248" s="632">
        <v>1</v>
      </c>
      <c r="AG248" s="632">
        <v>1</v>
      </c>
      <c r="AI248" s="632">
        <v>1</v>
      </c>
      <c r="AJ248" s="632">
        <v>1</v>
      </c>
      <c r="AK248" s="632">
        <v>1</v>
      </c>
      <c r="AL248" s="632">
        <v>1</v>
      </c>
      <c r="AM248" s="632">
        <v>1</v>
      </c>
      <c r="AN248" s="632">
        <v>1</v>
      </c>
      <c r="AO248" s="632">
        <v>1</v>
      </c>
      <c r="AP248" s="632">
        <v>1</v>
      </c>
      <c r="AQ248" s="632">
        <v>1</v>
      </c>
      <c r="AR248" s="632">
        <v>1</v>
      </c>
      <c r="AS248" s="632">
        <v>1</v>
      </c>
      <c r="AT248" s="632">
        <v>1</v>
      </c>
      <c r="AU248" s="632">
        <v>1</v>
      </c>
      <c r="AV248" s="632">
        <v>1</v>
      </c>
      <c r="AW248" s="632">
        <v>1</v>
      </c>
      <c r="AX248" s="632">
        <v>1</v>
      </c>
      <c r="AY248" s="632">
        <v>1</v>
      </c>
      <c r="AZ248" s="632">
        <v>1</v>
      </c>
      <c r="BA248" s="632">
        <v>1</v>
      </c>
      <c r="BB248" s="632">
        <v>1</v>
      </c>
      <c r="BC248" s="632">
        <v>1</v>
      </c>
      <c r="BD248" s="632">
        <v>1</v>
      </c>
      <c r="BE248" s="632">
        <v>1</v>
      </c>
      <c r="BF248" s="632">
        <v>1</v>
      </c>
      <c r="BH248" s="632">
        <v>1</v>
      </c>
      <c r="BI248" s="632">
        <v>1</v>
      </c>
      <c r="BJ248" s="632">
        <v>1</v>
      </c>
      <c r="BK248" s="632">
        <v>1</v>
      </c>
      <c r="BL248" s="632">
        <v>1</v>
      </c>
      <c r="BM248" s="632">
        <v>1</v>
      </c>
      <c r="BN248" s="632">
        <v>1</v>
      </c>
      <c r="BO248" s="632">
        <v>1</v>
      </c>
      <c r="BP248" s="632">
        <v>1</v>
      </c>
      <c r="BQ248" s="632">
        <v>1</v>
      </c>
      <c r="BS248" s="632">
        <v>1</v>
      </c>
      <c r="BT248" s="632">
        <v>1</v>
      </c>
      <c r="BV248" s="632">
        <v>1</v>
      </c>
    </row>
    <row r="249" spans="1:99" s="632" customFormat="1" x14ac:dyDescent="0.3">
      <c r="A249" s="631">
        <v>907</v>
      </c>
      <c r="B249" s="632" t="s">
        <v>1118</v>
      </c>
      <c r="D249" s="632">
        <v>1</v>
      </c>
      <c r="E249" s="632">
        <v>2</v>
      </c>
      <c r="G249" s="632">
        <v>2</v>
      </c>
      <c r="H249" s="632">
        <v>2</v>
      </c>
      <c r="I249" s="632">
        <v>1</v>
      </c>
      <c r="J249" s="632">
        <v>2</v>
      </c>
      <c r="K249" s="632">
        <v>2</v>
      </c>
      <c r="L249" s="632">
        <v>2</v>
      </c>
      <c r="M249" s="632">
        <v>2</v>
      </c>
      <c r="N249" s="632">
        <v>1</v>
      </c>
      <c r="O249" s="632">
        <v>2</v>
      </c>
      <c r="Q249" s="632">
        <v>1</v>
      </c>
      <c r="R249" s="632">
        <v>1</v>
      </c>
      <c r="S249" s="632">
        <v>2</v>
      </c>
      <c r="T249" s="632">
        <v>2</v>
      </c>
      <c r="V249" s="632">
        <v>1</v>
      </c>
      <c r="X249" s="632">
        <v>2</v>
      </c>
      <c r="Y249" s="632">
        <v>2</v>
      </c>
      <c r="Z249" s="632">
        <v>2</v>
      </c>
      <c r="AA249" s="632">
        <v>2</v>
      </c>
      <c r="AC249" s="632">
        <v>2</v>
      </c>
      <c r="AD249" s="632">
        <v>2</v>
      </c>
      <c r="AE249" s="632">
        <v>1</v>
      </c>
      <c r="AF249" s="632">
        <v>2</v>
      </c>
      <c r="AG249" s="632">
        <v>2</v>
      </c>
      <c r="AI249" s="632">
        <v>1</v>
      </c>
      <c r="AJ249" s="632">
        <v>1</v>
      </c>
      <c r="AK249" s="632">
        <v>1</v>
      </c>
      <c r="AL249" s="632">
        <v>2</v>
      </c>
      <c r="AM249" s="632">
        <v>1</v>
      </c>
      <c r="AN249" s="632">
        <v>1</v>
      </c>
      <c r="AO249" s="632">
        <v>2</v>
      </c>
      <c r="AP249" s="632">
        <v>1</v>
      </c>
      <c r="AQ249" s="632">
        <v>2</v>
      </c>
      <c r="AR249" s="632">
        <v>1</v>
      </c>
      <c r="AS249" s="632">
        <v>2</v>
      </c>
      <c r="AT249" s="632">
        <v>1</v>
      </c>
      <c r="AU249" s="632">
        <v>1</v>
      </c>
      <c r="AV249" s="632">
        <v>2</v>
      </c>
      <c r="AW249" s="632">
        <v>1</v>
      </c>
      <c r="AX249" s="632">
        <v>2</v>
      </c>
      <c r="AY249" s="632">
        <v>1</v>
      </c>
      <c r="AZ249" s="632">
        <v>2</v>
      </c>
      <c r="BA249" s="632">
        <v>2</v>
      </c>
      <c r="BB249" s="632">
        <v>1</v>
      </c>
      <c r="BC249" s="632">
        <v>1</v>
      </c>
      <c r="BD249" s="632">
        <v>2</v>
      </c>
      <c r="BE249" s="632">
        <v>1</v>
      </c>
      <c r="BF249" s="632">
        <v>2</v>
      </c>
      <c r="BH249" s="632">
        <v>1</v>
      </c>
      <c r="BI249" s="632">
        <v>1</v>
      </c>
      <c r="BJ249" s="632">
        <v>2</v>
      </c>
      <c r="BK249" s="632">
        <v>1</v>
      </c>
      <c r="BL249" s="632">
        <v>2</v>
      </c>
      <c r="BM249" s="632">
        <v>2</v>
      </c>
      <c r="BN249" s="632">
        <v>2</v>
      </c>
      <c r="BO249" s="632">
        <v>1</v>
      </c>
      <c r="BP249" s="632">
        <v>2</v>
      </c>
      <c r="BQ249" s="632">
        <v>1</v>
      </c>
      <c r="BS249" s="632">
        <v>2</v>
      </c>
      <c r="BT249" s="632">
        <v>1</v>
      </c>
      <c r="BV249" s="632">
        <v>2</v>
      </c>
    </row>
    <row r="250" spans="1:99" s="637" customFormat="1" x14ac:dyDescent="0.3">
      <c r="A250" s="636">
        <v>947</v>
      </c>
      <c r="B250" s="637" t="s">
        <v>1119</v>
      </c>
      <c r="D250" s="637" t="s">
        <v>2155</v>
      </c>
      <c r="E250" s="637" t="s">
        <v>2156</v>
      </c>
      <c r="G250" s="637" t="s">
        <v>1579</v>
      </c>
      <c r="H250" s="637" t="s">
        <v>2157</v>
      </c>
      <c r="I250" s="637" t="s">
        <v>1297</v>
      </c>
      <c r="J250" s="637" t="s">
        <v>2158</v>
      </c>
      <c r="K250" s="637" t="s">
        <v>2159</v>
      </c>
      <c r="L250" s="637" t="s">
        <v>2160</v>
      </c>
      <c r="M250" s="637" t="s">
        <v>1578</v>
      </c>
      <c r="N250" s="637" t="s">
        <v>2161</v>
      </c>
      <c r="O250" s="637" t="s">
        <v>2162</v>
      </c>
      <c r="Q250" s="637" t="s">
        <v>2163</v>
      </c>
      <c r="R250" s="637" t="s">
        <v>2164</v>
      </c>
      <c r="S250" s="637" t="s">
        <v>2165</v>
      </c>
      <c r="T250" s="637" t="s">
        <v>2166</v>
      </c>
      <c r="V250" s="637" t="s">
        <v>2167</v>
      </c>
      <c r="X250" s="637" t="s">
        <v>1295</v>
      </c>
      <c r="Y250" s="637" t="s">
        <v>2168</v>
      </c>
      <c r="Z250" s="637" t="s">
        <v>2169</v>
      </c>
      <c r="AA250" s="637" t="s">
        <v>1120</v>
      </c>
      <c r="AC250" s="637" t="s">
        <v>2170</v>
      </c>
      <c r="AD250" s="637" t="s">
        <v>2171</v>
      </c>
      <c r="AE250" s="637" t="s">
        <v>2172</v>
      </c>
      <c r="AF250" s="637" t="s">
        <v>434</v>
      </c>
      <c r="AG250" s="637" t="s">
        <v>2173</v>
      </c>
      <c r="AI250" s="637" t="s">
        <v>2174</v>
      </c>
      <c r="AJ250" s="637" t="s">
        <v>1255</v>
      </c>
      <c r="AK250" s="637" t="s">
        <v>2175</v>
      </c>
      <c r="AL250" s="637" t="s">
        <v>2176</v>
      </c>
      <c r="AM250" s="637" t="s">
        <v>2167</v>
      </c>
      <c r="AN250" s="637" t="s">
        <v>2177</v>
      </c>
      <c r="AO250" s="637" t="s">
        <v>1255</v>
      </c>
      <c r="AP250" s="637" t="s">
        <v>2178</v>
      </c>
      <c r="AQ250" s="637" t="s">
        <v>2179</v>
      </c>
      <c r="AR250" s="637" t="s">
        <v>2180</v>
      </c>
      <c r="AS250" s="637" t="s">
        <v>2181</v>
      </c>
      <c r="AT250" s="637" t="s">
        <v>1580</v>
      </c>
      <c r="AU250" s="637" t="s">
        <v>1296</v>
      </c>
      <c r="AV250" s="637" t="s">
        <v>2182</v>
      </c>
      <c r="AW250" s="637" t="s">
        <v>2183</v>
      </c>
      <c r="AX250" s="637" t="s">
        <v>2184</v>
      </c>
      <c r="AY250" s="637" t="s">
        <v>2185</v>
      </c>
      <c r="AZ250" s="637" t="s">
        <v>2186</v>
      </c>
      <c r="BA250" s="637" t="s">
        <v>2187</v>
      </c>
      <c r="BB250" s="637" t="s">
        <v>2188</v>
      </c>
      <c r="BC250" s="637" t="s">
        <v>2189</v>
      </c>
      <c r="BD250" s="637" t="s">
        <v>2190</v>
      </c>
      <c r="BE250" s="637" t="s">
        <v>2826</v>
      </c>
      <c r="BF250" s="637" t="s">
        <v>2181</v>
      </c>
      <c r="BH250" s="637" t="s">
        <v>1122</v>
      </c>
      <c r="BI250" s="637" t="s">
        <v>2186</v>
      </c>
      <c r="BJ250" s="637" t="s">
        <v>2191</v>
      </c>
      <c r="BK250" s="637" t="s">
        <v>2192</v>
      </c>
      <c r="BL250" s="637" t="s">
        <v>2193</v>
      </c>
      <c r="BM250" s="637" t="s">
        <v>2194</v>
      </c>
      <c r="BN250" s="637" t="s">
        <v>2195</v>
      </c>
      <c r="BO250" s="637" t="s">
        <v>1121</v>
      </c>
      <c r="BP250" s="637" t="s">
        <v>2196</v>
      </c>
      <c r="BQ250" s="637" t="s">
        <v>1293</v>
      </c>
      <c r="BS250" s="637" t="s">
        <v>2197</v>
      </c>
      <c r="BT250" s="637" t="s">
        <v>2198</v>
      </c>
      <c r="BV250" s="637" t="s">
        <v>1579</v>
      </c>
    </row>
    <row r="251" spans="1:99" s="637" customFormat="1" x14ac:dyDescent="0.3">
      <c r="A251" s="636">
        <v>948</v>
      </c>
      <c r="B251" s="637" t="s">
        <v>1123</v>
      </c>
      <c r="D251" s="637" t="s">
        <v>1301</v>
      </c>
      <c r="E251" s="637" t="s">
        <v>2199</v>
      </c>
      <c r="G251" s="637" t="s">
        <v>2200</v>
      </c>
      <c r="H251" s="637" t="s">
        <v>2201</v>
      </c>
      <c r="I251" s="637" t="s">
        <v>2202</v>
      </c>
      <c r="J251" s="637" t="s">
        <v>2203</v>
      </c>
      <c r="K251" s="637" t="s">
        <v>2204</v>
      </c>
      <c r="L251" s="637" t="s">
        <v>2205</v>
      </c>
      <c r="M251" s="637" t="s">
        <v>1298</v>
      </c>
      <c r="N251" s="637" t="s">
        <v>2206</v>
      </c>
      <c r="O251" s="637" t="s">
        <v>2207</v>
      </c>
      <c r="Q251" s="637" t="s">
        <v>2208</v>
      </c>
      <c r="R251" s="637" t="s">
        <v>2209</v>
      </c>
      <c r="S251" s="637" t="s">
        <v>2210</v>
      </c>
      <c r="T251" s="637" t="s">
        <v>2211</v>
      </c>
      <c r="V251" s="637" t="s">
        <v>1270</v>
      </c>
      <c r="X251" s="637" t="s">
        <v>2212</v>
      </c>
      <c r="Y251" s="637" t="s">
        <v>1741</v>
      </c>
      <c r="Z251" s="637" t="s">
        <v>2213</v>
      </c>
      <c r="AA251" s="637" t="s">
        <v>2214</v>
      </c>
      <c r="AC251" s="637" t="s">
        <v>2215</v>
      </c>
      <c r="AD251" s="637" t="s">
        <v>2216</v>
      </c>
      <c r="AE251" s="637" t="s">
        <v>442</v>
      </c>
      <c r="AF251" s="637" t="s">
        <v>434</v>
      </c>
      <c r="AG251" s="637" t="s">
        <v>2217</v>
      </c>
      <c r="AI251" s="637" t="s">
        <v>2218</v>
      </c>
      <c r="AJ251" s="637" t="s">
        <v>2219</v>
      </c>
      <c r="AK251" s="637" t="s">
        <v>2220</v>
      </c>
      <c r="AL251" s="637" t="s">
        <v>2221</v>
      </c>
      <c r="AM251" s="637" t="s">
        <v>2222</v>
      </c>
      <c r="AN251" s="637" t="s">
        <v>2223</v>
      </c>
      <c r="AO251" s="637" t="s">
        <v>2224</v>
      </c>
      <c r="AP251" s="637" t="s">
        <v>2225</v>
      </c>
      <c r="AQ251" s="637" t="s">
        <v>2226</v>
      </c>
      <c r="AR251" s="637" t="s">
        <v>2227</v>
      </c>
      <c r="AS251" s="637" t="s">
        <v>2228</v>
      </c>
      <c r="AT251" s="637" t="s">
        <v>1281</v>
      </c>
      <c r="AU251" s="637" t="s">
        <v>2229</v>
      </c>
      <c r="AV251" s="637" t="s">
        <v>2230</v>
      </c>
      <c r="AW251" s="637" t="s">
        <v>2231</v>
      </c>
      <c r="AX251" s="637" t="s">
        <v>2232</v>
      </c>
      <c r="AY251" s="637" t="s">
        <v>2233</v>
      </c>
      <c r="AZ251" s="637" t="s">
        <v>2234</v>
      </c>
      <c r="BA251" s="637" t="s">
        <v>2235</v>
      </c>
      <c r="BB251" s="637" t="s">
        <v>2236</v>
      </c>
      <c r="BC251" s="637" t="s">
        <v>2237</v>
      </c>
      <c r="BD251" s="637" t="s">
        <v>2238</v>
      </c>
      <c r="BE251" s="637" t="s">
        <v>2685</v>
      </c>
      <c r="BF251" s="637" t="s">
        <v>2239</v>
      </c>
      <c r="BH251" s="637" t="s">
        <v>2240</v>
      </c>
      <c r="BI251" s="637" t="s">
        <v>2241</v>
      </c>
      <c r="BJ251" s="637" t="s">
        <v>2242</v>
      </c>
      <c r="BK251" s="637" t="s">
        <v>2243</v>
      </c>
      <c r="BL251" s="637" t="s">
        <v>2244</v>
      </c>
      <c r="BM251" s="637" t="s">
        <v>2245</v>
      </c>
      <c r="BN251" s="637" t="s">
        <v>2246</v>
      </c>
      <c r="BO251" s="637" t="s">
        <v>2247</v>
      </c>
      <c r="BP251" s="637" t="s">
        <v>1754</v>
      </c>
      <c r="BQ251" s="637" t="s">
        <v>2248</v>
      </c>
      <c r="BS251" s="637" t="s">
        <v>2249</v>
      </c>
      <c r="BT251" s="637" t="s">
        <v>2250</v>
      </c>
      <c r="BV251" s="637" t="s">
        <v>2202</v>
      </c>
    </row>
    <row r="252" spans="1:99" s="637" customFormat="1" x14ac:dyDescent="0.3">
      <c r="A252" s="636">
        <v>949</v>
      </c>
      <c r="B252" s="637" t="s">
        <v>1124</v>
      </c>
      <c r="D252" s="637" t="s">
        <v>415</v>
      </c>
      <c r="E252" s="637" t="s">
        <v>415</v>
      </c>
      <c r="G252" s="637" t="s">
        <v>415</v>
      </c>
      <c r="H252" s="637" t="s">
        <v>415</v>
      </c>
      <c r="I252" s="637" t="s">
        <v>415</v>
      </c>
      <c r="J252" s="637" t="s">
        <v>415</v>
      </c>
      <c r="K252" s="637" t="s">
        <v>415</v>
      </c>
      <c r="L252" s="637" t="s">
        <v>415</v>
      </c>
      <c r="M252" s="637" t="s">
        <v>415</v>
      </c>
      <c r="N252" s="637" t="s">
        <v>415</v>
      </c>
      <c r="O252" s="637" t="s">
        <v>415</v>
      </c>
      <c r="Q252" s="637" t="s">
        <v>415</v>
      </c>
      <c r="R252" s="637" t="s">
        <v>415</v>
      </c>
      <c r="S252" s="637" t="s">
        <v>415</v>
      </c>
      <c r="T252" s="637" t="s">
        <v>415</v>
      </c>
      <c r="V252" s="637" t="s">
        <v>415</v>
      </c>
      <c r="X252" s="637" t="s">
        <v>415</v>
      </c>
      <c r="Y252" s="637" t="s">
        <v>415</v>
      </c>
      <c r="Z252" s="637" t="s">
        <v>433</v>
      </c>
      <c r="AA252" s="637" t="s">
        <v>415</v>
      </c>
      <c r="AC252" s="637" t="s">
        <v>415</v>
      </c>
      <c r="AD252" s="637" t="s">
        <v>415</v>
      </c>
      <c r="AE252" s="637" t="s">
        <v>415</v>
      </c>
      <c r="AF252" s="637" t="s">
        <v>434</v>
      </c>
      <c r="AG252" s="637" t="s">
        <v>415</v>
      </c>
      <c r="AI252" s="637" t="s">
        <v>415</v>
      </c>
      <c r="AJ252" s="637" t="s">
        <v>415</v>
      </c>
      <c r="AK252" s="637" t="s">
        <v>415</v>
      </c>
      <c r="AL252" s="637" t="s">
        <v>415</v>
      </c>
      <c r="AM252" s="637" t="s">
        <v>415</v>
      </c>
      <c r="AN252" s="637" t="s">
        <v>415</v>
      </c>
      <c r="AO252" s="637" t="s">
        <v>415</v>
      </c>
      <c r="AP252" s="637" t="s">
        <v>415</v>
      </c>
      <c r="AQ252" s="637" t="s">
        <v>433</v>
      </c>
      <c r="AR252" s="637" t="s">
        <v>415</v>
      </c>
      <c r="AS252" s="637" t="s">
        <v>415</v>
      </c>
      <c r="AT252" s="637" t="s">
        <v>415</v>
      </c>
      <c r="AU252" s="637" t="s">
        <v>415</v>
      </c>
      <c r="AV252" s="637" t="s">
        <v>415</v>
      </c>
      <c r="AW252" s="637" t="s">
        <v>415</v>
      </c>
      <c r="AX252" s="637" t="s">
        <v>415</v>
      </c>
      <c r="AY252" s="637" t="s">
        <v>415</v>
      </c>
      <c r="AZ252" s="637" t="s">
        <v>415</v>
      </c>
      <c r="BA252" s="637" t="s">
        <v>415</v>
      </c>
      <c r="BB252" s="637" t="s">
        <v>415</v>
      </c>
      <c r="BC252" s="637" t="s">
        <v>415</v>
      </c>
      <c r="BD252" s="637" t="s">
        <v>415</v>
      </c>
      <c r="BE252" s="637" t="s">
        <v>415</v>
      </c>
      <c r="BF252" s="637" t="s">
        <v>415</v>
      </c>
      <c r="BH252" s="637" t="s">
        <v>415</v>
      </c>
      <c r="BI252" s="637" t="s">
        <v>415</v>
      </c>
      <c r="BJ252" s="637" t="s">
        <v>415</v>
      </c>
      <c r="BK252" s="637" t="s">
        <v>415</v>
      </c>
      <c r="BL252" s="637" t="s">
        <v>415</v>
      </c>
      <c r="BM252" s="637" t="s">
        <v>415</v>
      </c>
      <c r="BN252" s="637" t="s">
        <v>415</v>
      </c>
      <c r="BO252" s="637" t="s">
        <v>415</v>
      </c>
      <c r="BP252" s="637" t="s">
        <v>415</v>
      </c>
      <c r="BQ252" s="637" t="s">
        <v>433</v>
      </c>
      <c r="BS252" s="637" t="s">
        <v>415</v>
      </c>
      <c r="BT252" s="637" t="s">
        <v>415</v>
      </c>
      <c r="BV252" s="637" t="s">
        <v>415</v>
      </c>
    </row>
    <row r="253" spans="1:99" s="637" customFormat="1" x14ac:dyDescent="0.3">
      <c r="A253" s="636">
        <v>950</v>
      </c>
      <c r="B253" s="637" t="s">
        <v>1125</v>
      </c>
      <c r="D253" s="637" t="s">
        <v>50</v>
      </c>
      <c r="E253" s="637" t="s">
        <v>51</v>
      </c>
      <c r="G253" s="637" t="s">
        <v>50</v>
      </c>
      <c r="H253" s="637" t="s">
        <v>50</v>
      </c>
      <c r="I253" s="637" t="s">
        <v>50</v>
      </c>
      <c r="J253" s="637" t="s">
        <v>50</v>
      </c>
      <c r="K253" s="637" t="s">
        <v>50</v>
      </c>
      <c r="L253" s="637" t="s">
        <v>50</v>
      </c>
      <c r="M253" s="637" t="s">
        <v>50</v>
      </c>
      <c r="N253" s="637" t="s">
        <v>50</v>
      </c>
      <c r="O253" s="637" t="s">
        <v>50</v>
      </c>
      <c r="Q253" s="637" t="s">
        <v>50</v>
      </c>
      <c r="R253" s="637" t="s">
        <v>50</v>
      </c>
      <c r="S253" s="637" t="s">
        <v>50</v>
      </c>
      <c r="T253" s="637" t="s">
        <v>50</v>
      </c>
      <c r="V253" s="637" t="s">
        <v>50</v>
      </c>
      <c r="X253" s="637" t="s">
        <v>50</v>
      </c>
      <c r="Y253" s="637" t="s">
        <v>50</v>
      </c>
      <c r="Z253" s="637" t="s">
        <v>51</v>
      </c>
      <c r="AA253" s="637" t="s">
        <v>50</v>
      </c>
      <c r="AC253" s="637" t="s">
        <v>50</v>
      </c>
      <c r="AD253" s="637" t="s">
        <v>50</v>
      </c>
      <c r="AE253" s="637" t="s">
        <v>50</v>
      </c>
      <c r="AF253" s="637" t="s">
        <v>51</v>
      </c>
      <c r="AG253" s="637" t="s">
        <v>50</v>
      </c>
      <c r="AI253" s="637" t="s">
        <v>50</v>
      </c>
      <c r="AJ253" s="637" t="s">
        <v>50</v>
      </c>
      <c r="AK253" s="637" t="s">
        <v>50</v>
      </c>
      <c r="AL253" s="637" t="s">
        <v>50</v>
      </c>
      <c r="AM253" s="637" t="s">
        <v>50</v>
      </c>
      <c r="AN253" s="637" t="s">
        <v>50</v>
      </c>
      <c r="AO253" s="637" t="s">
        <v>50</v>
      </c>
      <c r="AP253" s="637" t="s">
        <v>50</v>
      </c>
      <c r="AQ253" s="637" t="s">
        <v>50</v>
      </c>
      <c r="AR253" s="637" t="s">
        <v>50</v>
      </c>
      <c r="AS253" s="637" t="s">
        <v>50</v>
      </c>
      <c r="AT253" s="637" t="s">
        <v>50</v>
      </c>
      <c r="AU253" s="637" t="s">
        <v>50</v>
      </c>
      <c r="AV253" s="637" t="s">
        <v>50</v>
      </c>
      <c r="AW253" s="637" t="s">
        <v>50</v>
      </c>
      <c r="AX253" s="637" t="s">
        <v>50</v>
      </c>
      <c r="AY253" s="637" t="s">
        <v>50</v>
      </c>
      <c r="AZ253" s="637" t="s">
        <v>50</v>
      </c>
      <c r="BA253" s="637" t="s">
        <v>50</v>
      </c>
      <c r="BB253" s="637" t="s">
        <v>50</v>
      </c>
      <c r="BC253" s="637" t="s">
        <v>50</v>
      </c>
      <c r="BD253" s="637" t="s">
        <v>50</v>
      </c>
      <c r="BE253" s="637" t="s">
        <v>1305</v>
      </c>
      <c r="BF253" s="637" t="s">
        <v>50</v>
      </c>
      <c r="BH253" s="637" t="s">
        <v>50</v>
      </c>
      <c r="BI253" s="637" t="s">
        <v>50</v>
      </c>
      <c r="BJ253" s="637" t="s">
        <v>50</v>
      </c>
      <c r="BK253" s="637" t="s">
        <v>50</v>
      </c>
      <c r="BL253" s="637" t="s">
        <v>50</v>
      </c>
      <c r="BM253" s="637" t="s">
        <v>50</v>
      </c>
      <c r="BN253" s="637" t="s">
        <v>50</v>
      </c>
      <c r="BO253" s="637" t="s">
        <v>50</v>
      </c>
      <c r="BP253" s="637" t="s">
        <v>50</v>
      </c>
      <c r="BQ253" s="637" t="s">
        <v>51</v>
      </c>
      <c r="BS253" s="637" t="s">
        <v>50</v>
      </c>
      <c r="BT253" s="637" t="s">
        <v>50</v>
      </c>
      <c r="BV253" s="637" t="s">
        <v>50</v>
      </c>
    </row>
    <row r="254" spans="1:99" s="632" customFormat="1" x14ac:dyDescent="0.3">
      <c r="A254" s="631">
        <v>951</v>
      </c>
      <c r="B254" s="632" t="s">
        <v>1126</v>
      </c>
      <c r="D254" s="632">
        <v>2</v>
      </c>
      <c r="E254" s="632">
        <v>2</v>
      </c>
      <c r="G254" s="632">
        <v>2</v>
      </c>
      <c r="H254" s="632">
        <v>2</v>
      </c>
      <c r="I254" s="632">
        <v>2</v>
      </c>
      <c r="J254" s="632">
        <v>2</v>
      </c>
      <c r="K254" s="632">
        <v>2</v>
      </c>
      <c r="L254" s="632">
        <v>2</v>
      </c>
      <c r="M254" s="632">
        <v>2</v>
      </c>
      <c r="N254" s="632">
        <v>2</v>
      </c>
      <c r="O254" s="632">
        <v>2</v>
      </c>
      <c r="Q254" s="632">
        <v>2</v>
      </c>
      <c r="R254" s="632">
        <v>1</v>
      </c>
      <c r="S254" s="632">
        <v>2</v>
      </c>
      <c r="T254" s="632">
        <v>2</v>
      </c>
      <c r="V254" s="632">
        <v>2</v>
      </c>
      <c r="X254" s="632">
        <v>2</v>
      </c>
      <c r="Y254" s="632">
        <v>2</v>
      </c>
      <c r="Z254" s="632">
        <v>2</v>
      </c>
      <c r="AA254" s="632">
        <v>2</v>
      </c>
      <c r="AC254" s="632">
        <v>2</v>
      </c>
      <c r="AD254" s="632">
        <v>2</v>
      </c>
      <c r="AE254" s="632">
        <v>2</v>
      </c>
      <c r="AF254" s="632">
        <v>2</v>
      </c>
      <c r="AG254" s="632">
        <v>2</v>
      </c>
      <c r="AI254" s="632">
        <v>1</v>
      </c>
      <c r="AJ254" s="632">
        <v>1</v>
      </c>
      <c r="AK254" s="632">
        <v>2</v>
      </c>
      <c r="AL254" s="632">
        <v>2</v>
      </c>
      <c r="AM254" s="632">
        <v>2</v>
      </c>
      <c r="AN254" s="632">
        <v>2</v>
      </c>
      <c r="AO254" s="632">
        <v>2</v>
      </c>
      <c r="AP254" s="632">
        <v>2</v>
      </c>
      <c r="AQ254" s="632">
        <v>2</v>
      </c>
      <c r="AR254" s="632">
        <v>2</v>
      </c>
      <c r="AS254" s="632">
        <v>2</v>
      </c>
      <c r="AT254" s="632">
        <v>2</v>
      </c>
      <c r="AU254" s="632">
        <v>2</v>
      </c>
      <c r="AV254" s="632">
        <v>2</v>
      </c>
      <c r="AW254" s="632">
        <v>1</v>
      </c>
      <c r="AX254" s="632">
        <v>2</v>
      </c>
      <c r="AY254" s="632">
        <v>1</v>
      </c>
      <c r="AZ254" s="632">
        <v>2</v>
      </c>
      <c r="BA254" s="632">
        <v>2</v>
      </c>
      <c r="BB254" s="632">
        <v>1</v>
      </c>
      <c r="BC254" s="632">
        <v>1</v>
      </c>
      <c r="BD254" s="632">
        <v>2</v>
      </c>
      <c r="BE254" s="632">
        <v>2</v>
      </c>
      <c r="BF254" s="632">
        <v>2</v>
      </c>
      <c r="BH254" s="632">
        <v>1</v>
      </c>
      <c r="BI254" s="632">
        <v>2</v>
      </c>
      <c r="BJ254" s="632">
        <v>2</v>
      </c>
      <c r="BK254" s="632">
        <v>2</v>
      </c>
      <c r="BL254" s="632">
        <v>2</v>
      </c>
      <c r="BM254" s="632">
        <v>2</v>
      </c>
      <c r="BN254" s="632">
        <v>2</v>
      </c>
      <c r="BO254" s="632">
        <v>2</v>
      </c>
      <c r="BP254" s="632">
        <v>1</v>
      </c>
      <c r="BQ254" s="632">
        <v>2</v>
      </c>
      <c r="BS254" s="632">
        <v>2</v>
      </c>
      <c r="BT254" s="632">
        <v>2</v>
      </c>
      <c r="BV254" s="632">
        <v>2</v>
      </c>
    </row>
    <row r="255" spans="1:99" s="637" customFormat="1" x14ac:dyDescent="0.3">
      <c r="A255" s="636">
        <v>952</v>
      </c>
      <c r="B255" s="637" t="s">
        <v>1127</v>
      </c>
      <c r="D255" s="637" t="s">
        <v>2251</v>
      </c>
      <c r="H255" s="637" t="s">
        <v>1584</v>
      </c>
      <c r="I255" s="637" t="s">
        <v>1311</v>
      </c>
      <c r="K255" s="637" t="s">
        <v>2252</v>
      </c>
      <c r="L255" s="637" t="s">
        <v>2253</v>
      </c>
      <c r="M255" s="637" t="s">
        <v>2254</v>
      </c>
      <c r="N255" s="637" t="s">
        <v>1585</v>
      </c>
      <c r="O255" s="637" t="s">
        <v>1595</v>
      </c>
      <c r="Q255" s="637" t="s">
        <v>1306</v>
      </c>
      <c r="R255" s="637" t="s">
        <v>1310</v>
      </c>
      <c r="S255" s="637" t="s">
        <v>2255</v>
      </c>
      <c r="T255" s="637" t="s">
        <v>2256</v>
      </c>
      <c r="V255" s="637" t="s">
        <v>1309</v>
      </c>
      <c r="X255" s="637" t="s">
        <v>1131</v>
      </c>
      <c r="Y255" s="637" t="s">
        <v>2257</v>
      </c>
      <c r="AA255" s="637" t="s">
        <v>2258</v>
      </c>
      <c r="AC255" s="637" t="s">
        <v>1308</v>
      </c>
      <c r="AD255" s="637" t="s">
        <v>2259</v>
      </c>
      <c r="AE255" s="637" t="s">
        <v>2260</v>
      </c>
      <c r="AG255" s="637" t="s">
        <v>1328</v>
      </c>
      <c r="AI255" s="637" t="s">
        <v>1128</v>
      </c>
      <c r="AJ255" s="637" t="s">
        <v>1316</v>
      </c>
      <c r="AK255" s="637" t="s">
        <v>2261</v>
      </c>
      <c r="AL255" s="637" t="s">
        <v>2262</v>
      </c>
      <c r="AM255" s="637" t="s">
        <v>2263</v>
      </c>
      <c r="AN255" s="637" t="s">
        <v>1455</v>
      </c>
      <c r="AO255" s="637" t="s">
        <v>2264</v>
      </c>
      <c r="AQ255" s="637" t="s">
        <v>2265</v>
      </c>
      <c r="AR255" s="637" t="s">
        <v>1585</v>
      </c>
      <c r="AS255" s="637" t="s">
        <v>1585</v>
      </c>
      <c r="AT255" s="637" t="s">
        <v>1128</v>
      </c>
      <c r="AU255" s="637" t="s">
        <v>2266</v>
      </c>
      <c r="AV255" s="637" t="s">
        <v>2267</v>
      </c>
      <c r="AX255" s="637" t="s">
        <v>1316</v>
      </c>
      <c r="AY255" s="637" t="s">
        <v>1584</v>
      </c>
      <c r="AZ255" s="637" t="s">
        <v>1309</v>
      </c>
      <c r="BA255" s="637" t="s">
        <v>1128</v>
      </c>
      <c r="BB255" s="637" t="s">
        <v>2268</v>
      </c>
      <c r="BC255" s="637" t="s">
        <v>2269</v>
      </c>
      <c r="BD255" s="637" t="s">
        <v>2270</v>
      </c>
      <c r="BE255" s="637" t="s">
        <v>1128</v>
      </c>
      <c r="BF255" s="637" t="s">
        <v>2271</v>
      </c>
      <c r="BH255" s="637" t="s">
        <v>2272</v>
      </c>
      <c r="BI255" s="637" t="s">
        <v>1308</v>
      </c>
      <c r="BJ255" s="637" t="s">
        <v>1585</v>
      </c>
      <c r="BK255" s="637" t="s">
        <v>1131</v>
      </c>
      <c r="BL255" s="637" t="s">
        <v>1131</v>
      </c>
      <c r="BM255" s="637" t="s">
        <v>2273</v>
      </c>
      <c r="BN255" s="637" t="s">
        <v>2274</v>
      </c>
      <c r="BO255" s="637" t="s">
        <v>2275</v>
      </c>
      <c r="BP255" s="637" t="s">
        <v>1585</v>
      </c>
      <c r="BQ255" s="637" t="s">
        <v>2276</v>
      </c>
      <c r="BS255" s="637" t="s">
        <v>1131</v>
      </c>
      <c r="BV255" s="637" t="s">
        <v>1315</v>
      </c>
    </row>
    <row r="256" spans="1:99" s="632" customFormat="1" x14ac:dyDescent="0.3">
      <c r="A256" s="631">
        <v>953</v>
      </c>
      <c r="B256" s="632" t="s">
        <v>1132</v>
      </c>
      <c r="D256" s="632">
        <v>2</v>
      </c>
      <c r="E256" s="632">
        <v>2</v>
      </c>
      <c r="G256" s="632">
        <v>2</v>
      </c>
      <c r="H256" s="632">
        <v>2</v>
      </c>
      <c r="I256" s="632">
        <v>2</v>
      </c>
      <c r="J256" s="632">
        <v>2</v>
      </c>
      <c r="K256" s="632">
        <v>2</v>
      </c>
      <c r="L256" s="632">
        <v>2</v>
      </c>
      <c r="M256" s="632">
        <v>2</v>
      </c>
      <c r="N256" s="632">
        <v>2</v>
      </c>
      <c r="O256" s="632">
        <v>2</v>
      </c>
      <c r="Q256" s="632">
        <v>2</v>
      </c>
      <c r="R256" s="632">
        <v>2</v>
      </c>
      <c r="S256" s="632">
        <v>2</v>
      </c>
      <c r="T256" s="632">
        <v>2</v>
      </c>
      <c r="V256" s="632">
        <v>2</v>
      </c>
      <c r="X256" s="632">
        <v>2</v>
      </c>
      <c r="Y256" s="632">
        <v>2</v>
      </c>
      <c r="Z256" s="632">
        <v>2</v>
      </c>
      <c r="AA256" s="632">
        <v>2</v>
      </c>
      <c r="AC256" s="632">
        <v>2</v>
      </c>
      <c r="AD256" s="632">
        <v>2</v>
      </c>
      <c r="AE256" s="632">
        <v>2</v>
      </c>
      <c r="AF256" s="632">
        <v>2</v>
      </c>
      <c r="AG256" s="632">
        <v>2</v>
      </c>
      <c r="AI256" s="632">
        <v>2</v>
      </c>
      <c r="AJ256" s="632">
        <v>2</v>
      </c>
      <c r="AK256" s="632">
        <v>2</v>
      </c>
      <c r="AL256" s="632">
        <v>2</v>
      </c>
      <c r="AM256" s="632">
        <v>2</v>
      </c>
      <c r="AN256" s="632">
        <v>2</v>
      </c>
      <c r="AO256" s="632">
        <v>2</v>
      </c>
      <c r="AP256" s="632">
        <v>2</v>
      </c>
      <c r="AQ256" s="632">
        <v>2</v>
      </c>
      <c r="AR256" s="632">
        <v>2</v>
      </c>
      <c r="AS256" s="632">
        <v>2</v>
      </c>
      <c r="AT256" s="632">
        <v>2</v>
      </c>
      <c r="AU256" s="632">
        <v>2</v>
      </c>
      <c r="AV256" s="632">
        <v>2</v>
      </c>
      <c r="AW256" s="632">
        <v>2</v>
      </c>
      <c r="AX256" s="632">
        <v>2</v>
      </c>
      <c r="AY256" s="632">
        <v>2</v>
      </c>
      <c r="AZ256" s="632">
        <v>2</v>
      </c>
      <c r="BA256" s="632">
        <v>2</v>
      </c>
      <c r="BB256" s="632">
        <v>2</v>
      </c>
      <c r="BC256" s="632">
        <v>2</v>
      </c>
      <c r="BD256" s="632">
        <v>2</v>
      </c>
      <c r="BE256" s="632">
        <v>2</v>
      </c>
      <c r="BF256" s="632">
        <v>2</v>
      </c>
      <c r="BH256" s="632">
        <v>2</v>
      </c>
      <c r="BI256" s="632">
        <v>2</v>
      </c>
      <c r="BJ256" s="632">
        <v>2</v>
      </c>
      <c r="BK256" s="632">
        <v>2</v>
      </c>
      <c r="BL256" s="632">
        <v>2</v>
      </c>
      <c r="BM256" s="632">
        <v>2</v>
      </c>
      <c r="BN256" s="632">
        <v>2</v>
      </c>
      <c r="BO256" s="632">
        <v>2</v>
      </c>
      <c r="BP256" s="632">
        <v>2</v>
      </c>
      <c r="BQ256" s="632">
        <v>2</v>
      </c>
      <c r="BS256" s="632">
        <v>2</v>
      </c>
      <c r="BT256" s="632">
        <v>2</v>
      </c>
      <c r="BV256" s="632">
        <v>2</v>
      </c>
    </row>
    <row r="257" spans="1:74" s="637" customFormat="1" x14ac:dyDescent="0.3">
      <c r="A257" s="636">
        <v>954</v>
      </c>
      <c r="B257" s="637" t="s">
        <v>413</v>
      </c>
      <c r="D257" s="637" t="s">
        <v>50</v>
      </c>
      <c r="E257" s="637" t="s">
        <v>50</v>
      </c>
      <c r="G257" s="637" t="s">
        <v>50</v>
      </c>
      <c r="H257" s="637" t="s">
        <v>50</v>
      </c>
      <c r="I257" s="637" t="s">
        <v>50</v>
      </c>
      <c r="J257" s="637" t="s">
        <v>50</v>
      </c>
      <c r="K257" s="637" t="s">
        <v>50</v>
      </c>
      <c r="L257" s="637" t="s">
        <v>50</v>
      </c>
      <c r="M257" s="637" t="s">
        <v>50</v>
      </c>
      <c r="N257" s="637" t="s">
        <v>50</v>
      </c>
      <c r="O257" s="637" t="s">
        <v>50</v>
      </c>
      <c r="Q257" s="637" t="s">
        <v>50</v>
      </c>
      <c r="R257" s="637" t="s">
        <v>50</v>
      </c>
      <c r="S257" s="637" t="s">
        <v>50</v>
      </c>
      <c r="T257" s="637" t="s">
        <v>50</v>
      </c>
      <c r="V257" s="637" t="s">
        <v>50</v>
      </c>
      <c r="X257" s="637" t="s">
        <v>50</v>
      </c>
      <c r="Y257" s="637" t="s">
        <v>50</v>
      </c>
      <c r="Z257" s="637" t="s">
        <v>50</v>
      </c>
      <c r="AA257" s="637" t="s">
        <v>50</v>
      </c>
      <c r="AC257" s="637" t="s">
        <v>50</v>
      </c>
      <c r="AD257" s="637" t="s">
        <v>50</v>
      </c>
      <c r="AE257" s="637" t="s">
        <v>50</v>
      </c>
      <c r="AF257" s="637" t="s">
        <v>51</v>
      </c>
      <c r="AG257" s="637" t="s">
        <v>50</v>
      </c>
      <c r="AI257" s="637" t="s">
        <v>50</v>
      </c>
      <c r="AJ257" s="637" t="s">
        <v>50</v>
      </c>
      <c r="AK257" s="637" t="s">
        <v>50</v>
      </c>
      <c r="AL257" s="637" t="s">
        <v>50</v>
      </c>
      <c r="AM257" s="637" t="s">
        <v>50</v>
      </c>
      <c r="AN257" s="637" t="s">
        <v>50</v>
      </c>
      <c r="AO257" s="637" t="s">
        <v>50</v>
      </c>
      <c r="AP257" s="637" t="s">
        <v>50</v>
      </c>
      <c r="AQ257" s="637" t="s">
        <v>50</v>
      </c>
      <c r="AR257" s="637" t="s">
        <v>50</v>
      </c>
      <c r="AS257" s="637" t="s">
        <v>50</v>
      </c>
      <c r="AT257" s="637" t="s">
        <v>50</v>
      </c>
      <c r="AU257" s="637" t="s">
        <v>50</v>
      </c>
      <c r="AV257" s="637" t="s">
        <v>50</v>
      </c>
      <c r="AW257" s="637" t="s">
        <v>50</v>
      </c>
      <c r="AX257" s="637" t="s">
        <v>50</v>
      </c>
      <c r="AY257" s="637" t="s">
        <v>50</v>
      </c>
      <c r="AZ257" s="637" t="s">
        <v>50</v>
      </c>
      <c r="BA257" s="637" t="s">
        <v>50</v>
      </c>
      <c r="BB257" s="637" t="s">
        <v>50</v>
      </c>
      <c r="BC257" s="637" t="s">
        <v>50</v>
      </c>
      <c r="BD257" s="637" t="s">
        <v>50</v>
      </c>
      <c r="BE257" s="637" t="s">
        <v>50</v>
      </c>
      <c r="BF257" s="637" t="s">
        <v>50</v>
      </c>
      <c r="BH257" s="637" t="s">
        <v>50</v>
      </c>
      <c r="BI257" s="637" t="s">
        <v>50</v>
      </c>
      <c r="BJ257" s="637" t="s">
        <v>50</v>
      </c>
      <c r="BK257" s="637" t="s">
        <v>50</v>
      </c>
      <c r="BL257" s="637" t="s">
        <v>50</v>
      </c>
      <c r="BM257" s="637" t="s">
        <v>50</v>
      </c>
      <c r="BN257" s="637" t="s">
        <v>50</v>
      </c>
      <c r="BO257" s="637" t="s">
        <v>50</v>
      </c>
      <c r="BP257" s="637" t="s">
        <v>50</v>
      </c>
      <c r="BQ257" s="637" t="s">
        <v>50</v>
      </c>
      <c r="BS257" s="637" t="s">
        <v>50</v>
      </c>
      <c r="BT257" s="637" t="s">
        <v>50</v>
      </c>
      <c r="BV257" s="637" t="s">
        <v>50</v>
      </c>
    </row>
    <row r="258" spans="1:74" s="632" customFormat="1" x14ac:dyDescent="0.3">
      <c r="A258" s="631">
        <v>955</v>
      </c>
      <c r="B258" s="632" t="s">
        <v>1133</v>
      </c>
      <c r="D258" s="632">
        <v>0</v>
      </c>
      <c r="E258" s="632">
        <v>0</v>
      </c>
      <c r="G258" s="632">
        <v>0</v>
      </c>
      <c r="H258" s="632">
        <v>0</v>
      </c>
      <c r="I258" s="632">
        <v>0</v>
      </c>
      <c r="J258" s="632">
        <v>0</v>
      </c>
      <c r="K258" s="632">
        <v>0</v>
      </c>
      <c r="L258" s="632">
        <v>2</v>
      </c>
      <c r="M258" s="632">
        <v>0</v>
      </c>
      <c r="N258" s="632">
        <v>0</v>
      </c>
      <c r="O258" s="632">
        <v>0</v>
      </c>
      <c r="Q258" s="632">
        <v>2</v>
      </c>
      <c r="R258" s="632">
        <v>0</v>
      </c>
      <c r="S258" s="632">
        <v>0</v>
      </c>
      <c r="T258" s="632">
        <v>0</v>
      </c>
      <c r="V258" s="632">
        <v>1</v>
      </c>
      <c r="X258" s="632">
        <v>0</v>
      </c>
      <c r="Y258" s="632">
        <v>1</v>
      </c>
      <c r="Z258" s="632">
        <v>0</v>
      </c>
      <c r="AA258" s="632">
        <v>0</v>
      </c>
      <c r="AC258" s="632">
        <v>0</v>
      </c>
      <c r="AD258" s="632">
        <v>0</v>
      </c>
      <c r="AE258" s="632">
        <v>1</v>
      </c>
      <c r="AF258" s="632">
        <v>1</v>
      </c>
      <c r="AG258" s="632">
        <v>1</v>
      </c>
      <c r="AI258" s="632">
        <v>0</v>
      </c>
      <c r="AJ258" s="632">
        <v>0</v>
      </c>
      <c r="AK258" s="632">
        <v>1</v>
      </c>
      <c r="AL258" s="632">
        <v>0</v>
      </c>
      <c r="AM258" s="632">
        <v>0</v>
      </c>
      <c r="AN258" s="632">
        <v>0</v>
      </c>
      <c r="AO258" s="632">
        <v>0</v>
      </c>
      <c r="AP258" s="632">
        <v>0</v>
      </c>
      <c r="AQ258" s="632">
        <v>0</v>
      </c>
      <c r="AR258" s="632">
        <v>0</v>
      </c>
      <c r="AS258" s="632">
        <v>0</v>
      </c>
      <c r="AT258" s="632">
        <v>0</v>
      </c>
      <c r="AU258" s="632">
        <v>0</v>
      </c>
      <c r="AV258" s="632">
        <v>0</v>
      </c>
      <c r="AW258" s="632">
        <v>0</v>
      </c>
      <c r="AX258" s="632">
        <v>1</v>
      </c>
      <c r="AY258" s="632">
        <v>0</v>
      </c>
      <c r="AZ258" s="632">
        <v>0</v>
      </c>
      <c r="BA258" s="632">
        <v>0</v>
      </c>
      <c r="BB258" s="632">
        <v>1</v>
      </c>
      <c r="BC258" s="632">
        <v>0</v>
      </c>
      <c r="BD258" s="632">
        <v>1</v>
      </c>
      <c r="BE258" s="632">
        <v>0</v>
      </c>
      <c r="BF258" s="632">
        <v>0</v>
      </c>
      <c r="BH258" s="632">
        <v>0</v>
      </c>
      <c r="BI258" s="632">
        <v>0</v>
      </c>
      <c r="BJ258" s="632">
        <v>0</v>
      </c>
      <c r="BK258" s="632">
        <v>1</v>
      </c>
      <c r="BL258" s="632">
        <v>0</v>
      </c>
      <c r="BM258" s="632">
        <v>0</v>
      </c>
      <c r="BN258" s="632">
        <v>0</v>
      </c>
      <c r="BO258" s="632">
        <v>0</v>
      </c>
      <c r="BP258" s="632">
        <v>5</v>
      </c>
      <c r="BQ258" s="632">
        <v>0</v>
      </c>
      <c r="BS258" s="632">
        <v>0</v>
      </c>
      <c r="BT258" s="632">
        <v>3</v>
      </c>
      <c r="BV258" s="632">
        <v>0</v>
      </c>
    </row>
    <row r="259" spans="1:74" s="637" customFormat="1" x14ac:dyDescent="0.3">
      <c r="A259" s="636">
        <v>956</v>
      </c>
      <c r="B259" s="637" t="s">
        <v>414</v>
      </c>
      <c r="D259" s="637" t="s">
        <v>50</v>
      </c>
      <c r="E259" s="637" t="s">
        <v>50</v>
      </c>
      <c r="G259" s="637" t="s">
        <v>50</v>
      </c>
      <c r="H259" s="637" t="s">
        <v>50</v>
      </c>
      <c r="I259" s="637" t="s">
        <v>50</v>
      </c>
      <c r="J259" s="637" t="s">
        <v>50</v>
      </c>
      <c r="K259" s="637" t="s">
        <v>50</v>
      </c>
      <c r="L259" s="637" t="s">
        <v>50</v>
      </c>
      <c r="M259" s="637" t="s">
        <v>50</v>
      </c>
      <c r="N259" s="637" t="s">
        <v>50</v>
      </c>
      <c r="O259" s="637" t="s">
        <v>50</v>
      </c>
      <c r="Q259" s="637" t="s">
        <v>50</v>
      </c>
      <c r="R259" s="637" t="s">
        <v>50</v>
      </c>
      <c r="S259" s="637" t="s">
        <v>50</v>
      </c>
      <c r="T259" s="637" t="s">
        <v>50</v>
      </c>
      <c r="V259" s="637" t="s">
        <v>50</v>
      </c>
      <c r="X259" s="637" t="s">
        <v>50</v>
      </c>
      <c r="Y259" s="637" t="s">
        <v>50</v>
      </c>
      <c r="Z259" s="637" t="s">
        <v>50</v>
      </c>
      <c r="AA259" s="637" t="s">
        <v>50</v>
      </c>
      <c r="AC259" s="637" t="s">
        <v>50</v>
      </c>
      <c r="AD259" s="637" t="s">
        <v>50</v>
      </c>
      <c r="AE259" s="637" t="s">
        <v>50</v>
      </c>
      <c r="AF259" s="637" t="s">
        <v>51</v>
      </c>
      <c r="AG259" s="637" t="s">
        <v>50</v>
      </c>
      <c r="AI259" s="637" t="s">
        <v>50</v>
      </c>
      <c r="AJ259" s="637" t="s">
        <v>50</v>
      </c>
      <c r="AK259" s="637" t="s">
        <v>50</v>
      </c>
      <c r="AL259" s="637" t="s">
        <v>50</v>
      </c>
      <c r="AM259" s="637" t="s">
        <v>50</v>
      </c>
      <c r="AN259" s="637" t="s">
        <v>50</v>
      </c>
      <c r="AO259" s="637" t="s">
        <v>50</v>
      </c>
      <c r="AP259" s="637" t="s">
        <v>50</v>
      </c>
      <c r="AQ259" s="637" t="s">
        <v>50</v>
      </c>
      <c r="AR259" s="637" t="s">
        <v>50</v>
      </c>
      <c r="AS259" s="637" t="s">
        <v>50</v>
      </c>
      <c r="AT259" s="637" t="s">
        <v>50</v>
      </c>
      <c r="AU259" s="637" t="s">
        <v>50</v>
      </c>
      <c r="AV259" s="637" t="s">
        <v>50</v>
      </c>
      <c r="AW259" s="637" t="s">
        <v>50</v>
      </c>
      <c r="AX259" s="637" t="s">
        <v>50</v>
      </c>
      <c r="AY259" s="637" t="s">
        <v>50</v>
      </c>
      <c r="AZ259" s="637" t="s">
        <v>50</v>
      </c>
      <c r="BA259" s="637" t="s">
        <v>50</v>
      </c>
      <c r="BB259" s="637" t="s">
        <v>50</v>
      </c>
      <c r="BC259" s="637" t="s">
        <v>50</v>
      </c>
      <c r="BD259" s="637" t="s">
        <v>50</v>
      </c>
      <c r="BE259" s="637" t="s">
        <v>50</v>
      </c>
      <c r="BF259" s="637" t="s">
        <v>50</v>
      </c>
      <c r="BH259" s="637" t="s">
        <v>50</v>
      </c>
      <c r="BI259" s="637" t="s">
        <v>50</v>
      </c>
      <c r="BJ259" s="637" t="s">
        <v>50</v>
      </c>
      <c r="BK259" s="637" t="s">
        <v>50</v>
      </c>
      <c r="BL259" s="637" t="s">
        <v>50</v>
      </c>
      <c r="BM259" s="637" t="s">
        <v>50</v>
      </c>
      <c r="BN259" s="637" t="s">
        <v>50</v>
      </c>
      <c r="BO259" s="637" t="s">
        <v>50</v>
      </c>
      <c r="BP259" s="637" t="s">
        <v>50</v>
      </c>
      <c r="BQ259" s="637" t="s">
        <v>50</v>
      </c>
      <c r="BS259" s="637" t="s">
        <v>50</v>
      </c>
      <c r="BT259" s="637" t="s">
        <v>50</v>
      </c>
      <c r="BV259" s="637" t="s">
        <v>50</v>
      </c>
    </row>
    <row r="260" spans="1:74" s="632" customFormat="1" x14ac:dyDescent="0.3">
      <c r="A260" s="631">
        <v>957</v>
      </c>
      <c r="B260" s="632" t="s">
        <v>1134</v>
      </c>
      <c r="D260" s="632">
        <v>0</v>
      </c>
      <c r="E260" s="632">
        <v>0</v>
      </c>
      <c r="G260" s="632">
        <v>0</v>
      </c>
      <c r="H260" s="632">
        <v>0</v>
      </c>
      <c r="I260" s="632">
        <v>0</v>
      </c>
      <c r="J260" s="632">
        <v>0</v>
      </c>
      <c r="K260" s="632">
        <v>0</v>
      </c>
      <c r="L260" s="632">
        <v>0</v>
      </c>
      <c r="M260" s="632">
        <v>0</v>
      </c>
      <c r="N260" s="632">
        <v>0</v>
      </c>
      <c r="O260" s="632">
        <v>0</v>
      </c>
      <c r="Q260" s="632">
        <v>0</v>
      </c>
      <c r="R260" s="632">
        <v>0</v>
      </c>
      <c r="S260" s="632">
        <v>0</v>
      </c>
      <c r="T260" s="632">
        <v>0</v>
      </c>
      <c r="V260" s="632">
        <v>0</v>
      </c>
      <c r="X260" s="632">
        <v>0</v>
      </c>
      <c r="Y260" s="632">
        <v>0</v>
      </c>
      <c r="Z260" s="632">
        <v>0</v>
      </c>
      <c r="AA260" s="632">
        <v>0</v>
      </c>
      <c r="AC260" s="632">
        <v>0</v>
      </c>
      <c r="AD260" s="632">
        <v>0</v>
      </c>
      <c r="AE260" s="632">
        <v>0</v>
      </c>
      <c r="AF260" s="632">
        <v>1</v>
      </c>
      <c r="AG260" s="632">
        <v>0</v>
      </c>
      <c r="AI260" s="632">
        <v>2</v>
      </c>
      <c r="AJ260" s="632">
        <v>0</v>
      </c>
      <c r="AK260" s="632">
        <v>0</v>
      </c>
      <c r="AL260" s="632">
        <v>1</v>
      </c>
      <c r="AM260" s="632">
        <v>1</v>
      </c>
      <c r="AN260" s="632">
        <v>0</v>
      </c>
      <c r="AO260" s="632">
        <v>0</v>
      </c>
      <c r="AP260" s="632">
        <v>0</v>
      </c>
      <c r="AQ260" s="632">
        <v>0</v>
      </c>
      <c r="AR260" s="632">
        <v>0</v>
      </c>
      <c r="AS260" s="632">
        <v>0</v>
      </c>
      <c r="AT260" s="632">
        <v>0</v>
      </c>
      <c r="AU260" s="632">
        <v>0</v>
      </c>
      <c r="AV260" s="632">
        <v>2</v>
      </c>
      <c r="AW260" s="632">
        <v>0</v>
      </c>
      <c r="AX260" s="632">
        <v>0</v>
      </c>
      <c r="AY260" s="632">
        <v>0</v>
      </c>
      <c r="AZ260" s="632">
        <v>0</v>
      </c>
      <c r="BA260" s="632">
        <v>1</v>
      </c>
      <c r="BB260" s="632">
        <v>0</v>
      </c>
      <c r="BC260" s="632">
        <v>0</v>
      </c>
      <c r="BD260" s="632">
        <v>0</v>
      </c>
      <c r="BE260" s="632">
        <v>4</v>
      </c>
      <c r="BF260" s="632">
        <v>1</v>
      </c>
      <c r="BH260" s="632">
        <v>0</v>
      </c>
      <c r="BI260" s="632">
        <v>1</v>
      </c>
      <c r="BJ260" s="632">
        <v>0</v>
      </c>
      <c r="BK260" s="632">
        <v>0</v>
      </c>
      <c r="BL260" s="632">
        <v>0</v>
      </c>
      <c r="BM260" s="632">
        <v>0</v>
      </c>
      <c r="BN260" s="632">
        <v>0</v>
      </c>
      <c r="BO260" s="632">
        <v>0</v>
      </c>
      <c r="BP260" s="632">
        <v>0</v>
      </c>
      <c r="BQ260" s="632">
        <v>1</v>
      </c>
      <c r="BS260" s="632">
        <v>0</v>
      </c>
      <c r="BT260" s="632">
        <v>3</v>
      </c>
      <c r="BV260" s="632">
        <v>0</v>
      </c>
    </row>
    <row r="261" spans="1:74" s="637" customFormat="1" x14ac:dyDescent="0.3">
      <c r="A261" s="636">
        <v>958</v>
      </c>
      <c r="B261" s="637" t="s">
        <v>1135</v>
      </c>
      <c r="D261" s="637" t="s">
        <v>50</v>
      </c>
      <c r="E261" s="637" t="s">
        <v>50</v>
      </c>
      <c r="G261" s="637" t="s">
        <v>50</v>
      </c>
      <c r="H261" s="637" t="s">
        <v>50</v>
      </c>
      <c r="I261" s="637" t="s">
        <v>50</v>
      </c>
      <c r="J261" s="637" t="s">
        <v>50</v>
      </c>
      <c r="K261" s="637" t="s">
        <v>50</v>
      </c>
      <c r="L261" s="637" t="s">
        <v>50</v>
      </c>
      <c r="M261" s="637" t="s">
        <v>50</v>
      </c>
      <c r="N261" s="637" t="s">
        <v>50</v>
      </c>
      <c r="O261" s="637" t="s">
        <v>50</v>
      </c>
      <c r="Q261" s="637" t="s">
        <v>50</v>
      </c>
      <c r="R261" s="637" t="s">
        <v>50</v>
      </c>
      <c r="S261" s="637" t="s">
        <v>50</v>
      </c>
      <c r="T261" s="637" t="s">
        <v>50</v>
      </c>
      <c r="V261" s="637" t="s">
        <v>50</v>
      </c>
      <c r="X261" s="637" t="s">
        <v>50</v>
      </c>
      <c r="Y261" s="637" t="s">
        <v>50</v>
      </c>
      <c r="Z261" s="637" t="s">
        <v>50</v>
      </c>
      <c r="AA261" s="637" t="s">
        <v>50</v>
      </c>
      <c r="AC261" s="637" t="s">
        <v>50</v>
      </c>
      <c r="AD261" s="637" t="s">
        <v>50</v>
      </c>
      <c r="AE261" s="637" t="s">
        <v>50</v>
      </c>
      <c r="AF261" s="637" t="s">
        <v>51</v>
      </c>
      <c r="AG261" s="637" t="s">
        <v>50</v>
      </c>
      <c r="AI261" s="637" t="s">
        <v>50</v>
      </c>
      <c r="AJ261" s="637" t="s">
        <v>50</v>
      </c>
      <c r="AK261" s="637" t="s">
        <v>50</v>
      </c>
      <c r="AL261" s="637" t="s">
        <v>50</v>
      </c>
      <c r="AM261" s="637" t="s">
        <v>50</v>
      </c>
      <c r="AN261" s="637" t="s">
        <v>50</v>
      </c>
      <c r="AO261" s="637" t="s">
        <v>50</v>
      </c>
      <c r="AP261" s="637" t="s">
        <v>50</v>
      </c>
      <c r="AQ261" s="637" t="s">
        <v>50</v>
      </c>
      <c r="AR261" s="637" t="s">
        <v>50</v>
      </c>
      <c r="AS261" s="637" t="s">
        <v>50</v>
      </c>
      <c r="AT261" s="637" t="s">
        <v>50</v>
      </c>
      <c r="AU261" s="637" t="s">
        <v>50</v>
      </c>
      <c r="AV261" s="637" t="s">
        <v>50</v>
      </c>
      <c r="AW261" s="637" t="s">
        <v>50</v>
      </c>
      <c r="AX261" s="637" t="s">
        <v>50</v>
      </c>
      <c r="AY261" s="637" t="s">
        <v>50</v>
      </c>
      <c r="AZ261" s="637" t="s">
        <v>50</v>
      </c>
      <c r="BA261" s="637" t="s">
        <v>50</v>
      </c>
      <c r="BB261" s="637" t="s">
        <v>50</v>
      </c>
      <c r="BC261" s="637" t="s">
        <v>50</v>
      </c>
      <c r="BD261" s="637" t="s">
        <v>50</v>
      </c>
      <c r="BE261" s="637" t="s">
        <v>50</v>
      </c>
      <c r="BF261" s="637" t="s">
        <v>50</v>
      </c>
      <c r="BH261" s="637" t="s">
        <v>50</v>
      </c>
      <c r="BI261" s="637" t="s">
        <v>50</v>
      </c>
      <c r="BJ261" s="637" t="s">
        <v>50</v>
      </c>
      <c r="BK261" s="637" t="s">
        <v>50</v>
      </c>
      <c r="BL261" s="637" t="s">
        <v>50</v>
      </c>
      <c r="BM261" s="637" t="s">
        <v>50</v>
      </c>
      <c r="BN261" s="637" t="s">
        <v>50</v>
      </c>
      <c r="BO261" s="637" t="s">
        <v>50</v>
      </c>
      <c r="BP261" s="637" t="s">
        <v>50</v>
      </c>
      <c r="BQ261" s="637" t="s">
        <v>50</v>
      </c>
      <c r="BS261" s="637" t="s">
        <v>50</v>
      </c>
      <c r="BT261" s="637" t="s">
        <v>50</v>
      </c>
      <c r="BV261" s="637" t="s">
        <v>50</v>
      </c>
    </row>
    <row r="262" spans="1:74" s="632" customFormat="1" x14ac:dyDescent="0.3">
      <c r="A262" s="631">
        <v>959</v>
      </c>
      <c r="B262" s="632" t="s">
        <v>1136</v>
      </c>
      <c r="D262" s="632">
        <v>2</v>
      </c>
      <c r="E262" s="632">
        <v>2</v>
      </c>
      <c r="G262" s="632">
        <v>2</v>
      </c>
      <c r="H262" s="632">
        <v>2</v>
      </c>
      <c r="I262" s="632">
        <v>3</v>
      </c>
      <c r="J262" s="632">
        <v>2</v>
      </c>
      <c r="K262" s="632">
        <v>3</v>
      </c>
      <c r="L262" s="632">
        <v>2</v>
      </c>
      <c r="M262" s="632">
        <v>2</v>
      </c>
      <c r="N262" s="632">
        <v>3</v>
      </c>
      <c r="O262" s="632">
        <v>2</v>
      </c>
      <c r="Q262" s="632">
        <v>2</v>
      </c>
      <c r="R262" s="632">
        <v>2</v>
      </c>
      <c r="S262" s="632">
        <v>2</v>
      </c>
      <c r="T262" s="632">
        <v>2</v>
      </c>
      <c r="V262" s="632">
        <v>2</v>
      </c>
      <c r="X262" s="632">
        <v>2</v>
      </c>
      <c r="Y262" s="632">
        <v>2</v>
      </c>
      <c r="Z262" s="632">
        <v>2</v>
      </c>
      <c r="AA262" s="632">
        <v>2</v>
      </c>
      <c r="AC262" s="632">
        <v>3</v>
      </c>
      <c r="AD262" s="632">
        <v>2</v>
      </c>
      <c r="AE262" s="632">
        <v>2</v>
      </c>
      <c r="AF262" s="632">
        <v>2</v>
      </c>
      <c r="AG262" s="632">
        <v>2</v>
      </c>
      <c r="AI262" s="632">
        <v>2</v>
      </c>
      <c r="AJ262" s="632">
        <v>2</v>
      </c>
      <c r="AK262" s="632">
        <v>3</v>
      </c>
      <c r="AL262" s="632">
        <v>2</v>
      </c>
      <c r="AM262" s="632">
        <v>2</v>
      </c>
      <c r="AN262" s="632">
        <v>3</v>
      </c>
      <c r="AO262" s="632">
        <v>2</v>
      </c>
      <c r="AP262" s="632">
        <v>2</v>
      </c>
      <c r="AQ262" s="632">
        <v>2</v>
      </c>
      <c r="AR262" s="632">
        <v>2</v>
      </c>
      <c r="AS262" s="632">
        <v>2</v>
      </c>
      <c r="AT262" s="632">
        <v>2</v>
      </c>
      <c r="AU262" s="632">
        <v>2</v>
      </c>
      <c r="AV262" s="632">
        <v>2</v>
      </c>
      <c r="AW262" s="632">
        <v>2</v>
      </c>
      <c r="AX262" s="632">
        <v>3</v>
      </c>
      <c r="AY262" s="632">
        <v>3</v>
      </c>
      <c r="AZ262" s="632">
        <v>2</v>
      </c>
      <c r="BA262" s="632">
        <v>2</v>
      </c>
      <c r="BB262" s="632">
        <v>3</v>
      </c>
      <c r="BC262" s="632">
        <v>2</v>
      </c>
      <c r="BD262" s="632">
        <v>2</v>
      </c>
      <c r="BE262" s="632">
        <v>2</v>
      </c>
      <c r="BF262" s="632">
        <v>2</v>
      </c>
      <c r="BH262" s="632">
        <v>3</v>
      </c>
      <c r="BI262" s="632">
        <v>2</v>
      </c>
      <c r="BJ262" s="632">
        <v>2</v>
      </c>
      <c r="BK262" s="632">
        <v>2</v>
      </c>
      <c r="BL262" s="632">
        <v>2</v>
      </c>
      <c r="BM262" s="632">
        <v>2</v>
      </c>
      <c r="BN262" s="632">
        <v>2</v>
      </c>
      <c r="BO262" s="632">
        <v>2</v>
      </c>
      <c r="BP262" s="632">
        <v>2</v>
      </c>
      <c r="BQ262" s="632">
        <v>2</v>
      </c>
      <c r="BS262" s="632">
        <v>2</v>
      </c>
      <c r="BT262" s="632">
        <v>2</v>
      </c>
      <c r="BV262" s="632">
        <v>2</v>
      </c>
    </row>
    <row r="263" spans="1:74" s="637" customFormat="1" x14ac:dyDescent="0.3">
      <c r="A263" s="636">
        <v>960</v>
      </c>
      <c r="B263" s="637" t="s">
        <v>1137</v>
      </c>
      <c r="D263" s="637" t="s">
        <v>2277</v>
      </c>
      <c r="E263" s="637" t="s">
        <v>2278</v>
      </c>
      <c r="G263" s="637" t="s">
        <v>2279</v>
      </c>
      <c r="H263" s="637" t="s">
        <v>2280</v>
      </c>
      <c r="I263" s="637" t="s">
        <v>2281</v>
      </c>
      <c r="J263" s="637" t="s">
        <v>2282</v>
      </c>
      <c r="K263" s="637" t="s">
        <v>2283</v>
      </c>
      <c r="L263" s="637" t="s">
        <v>2284</v>
      </c>
      <c r="M263" s="637" t="s">
        <v>2285</v>
      </c>
      <c r="N263" s="637" t="s">
        <v>2286</v>
      </c>
      <c r="O263" s="637" t="s">
        <v>2287</v>
      </c>
      <c r="Q263" s="637" t="s">
        <v>2288</v>
      </c>
      <c r="R263" s="637" t="s">
        <v>2289</v>
      </c>
      <c r="S263" s="637" t="s">
        <v>2290</v>
      </c>
      <c r="T263" s="637" t="s">
        <v>2291</v>
      </c>
      <c r="V263" s="637" t="s">
        <v>2292</v>
      </c>
      <c r="X263" s="637" t="s">
        <v>2293</v>
      </c>
      <c r="Y263" s="637" t="s">
        <v>2294</v>
      </c>
      <c r="Z263" s="637" t="s">
        <v>2295</v>
      </c>
      <c r="AA263" s="637" t="s">
        <v>2296</v>
      </c>
      <c r="AC263" s="637" t="s">
        <v>2297</v>
      </c>
      <c r="AD263" s="637" t="s">
        <v>2298</v>
      </c>
      <c r="AE263" s="637" t="s">
        <v>2299</v>
      </c>
      <c r="AF263" s="637" t="s">
        <v>434</v>
      </c>
      <c r="AG263" s="637" t="s">
        <v>2300</v>
      </c>
      <c r="AI263" s="637" t="s">
        <v>2301</v>
      </c>
      <c r="AJ263" s="637" t="s">
        <v>2302</v>
      </c>
      <c r="AK263" s="637" t="s">
        <v>2303</v>
      </c>
      <c r="AL263" s="637" t="s">
        <v>2304</v>
      </c>
      <c r="AM263" s="637" t="s">
        <v>2305</v>
      </c>
      <c r="AN263" s="637" t="s">
        <v>2306</v>
      </c>
      <c r="AO263" s="637" t="s">
        <v>2307</v>
      </c>
      <c r="AP263" s="637" t="s">
        <v>2308</v>
      </c>
      <c r="AQ263" s="637" t="s">
        <v>2309</v>
      </c>
      <c r="AR263" s="637" t="s">
        <v>2310</v>
      </c>
      <c r="AS263" s="637" t="s">
        <v>2311</v>
      </c>
      <c r="AT263" s="637" t="s">
        <v>2312</v>
      </c>
      <c r="AU263" s="637" t="s">
        <v>2313</v>
      </c>
      <c r="AV263" s="637" t="s">
        <v>2314</v>
      </c>
      <c r="AW263" s="637" t="s">
        <v>2315</v>
      </c>
      <c r="AX263" s="637" t="s">
        <v>2316</v>
      </c>
      <c r="AY263" s="637" t="s">
        <v>2317</v>
      </c>
      <c r="AZ263" s="637" t="s">
        <v>2318</v>
      </c>
      <c r="BA263" s="637" t="s">
        <v>2319</v>
      </c>
      <c r="BB263" s="637" t="s">
        <v>2320</v>
      </c>
      <c r="BC263" s="637" t="s">
        <v>2321</v>
      </c>
      <c r="BD263" s="637" t="s">
        <v>2322</v>
      </c>
      <c r="BE263" s="637" t="s">
        <v>2827</v>
      </c>
      <c r="BF263" s="637" t="s">
        <v>2323</v>
      </c>
      <c r="BH263" s="637" t="s">
        <v>2324</v>
      </c>
      <c r="BI263" s="637" t="s">
        <v>2325</v>
      </c>
      <c r="BJ263" s="637" t="s">
        <v>2326</v>
      </c>
      <c r="BK263" s="637" t="s">
        <v>2327</v>
      </c>
      <c r="BL263" s="637" t="s">
        <v>2328</v>
      </c>
      <c r="BM263" s="637" t="s">
        <v>2329</v>
      </c>
      <c r="BN263" s="637" t="s">
        <v>2330</v>
      </c>
      <c r="BO263" s="637" t="s">
        <v>2331</v>
      </c>
      <c r="BP263" s="637" t="s">
        <v>2332</v>
      </c>
      <c r="BQ263" s="637" t="s">
        <v>2333</v>
      </c>
      <c r="BS263" s="637" t="s">
        <v>2334</v>
      </c>
      <c r="BT263" s="637" t="s">
        <v>2335</v>
      </c>
      <c r="BV263" s="637" t="s">
        <v>2336</v>
      </c>
    </row>
    <row r="264" spans="1:74" s="637" customFormat="1" x14ac:dyDescent="0.3">
      <c r="A264" s="636">
        <v>962</v>
      </c>
      <c r="B264" s="637" t="s">
        <v>1138</v>
      </c>
      <c r="D264" s="637" t="s">
        <v>2337</v>
      </c>
      <c r="E264" s="637" t="s">
        <v>1325</v>
      </c>
      <c r="G264" s="637" t="s">
        <v>1139</v>
      </c>
      <c r="H264" s="637" t="s">
        <v>1139</v>
      </c>
      <c r="I264" s="637" t="s">
        <v>1140</v>
      </c>
      <c r="J264" s="637" t="s">
        <v>1140</v>
      </c>
      <c r="K264" s="637" t="s">
        <v>1141</v>
      </c>
      <c r="L264" s="637" t="s">
        <v>1139</v>
      </c>
      <c r="M264" s="637" t="s">
        <v>1139</v>
      </c>
      <c r="N264" s="637" t="s">
        <v>1140</v>
      </c>
      <c r="O264" s="637" t="s">
        <v>1144</v>
      </c>
      <c r="Q264" s="637" t="s">
        <v>1142</v>
      </c>
      <c r="R264" s="637" t="s">
        <v>1142</v>
      </c>
      <c r="S264" s="637" t="s">
        <v>1140</v>
      </c>
      <c r="T264" s="637" t="s">
        <v>1139</v>
      </c>
      <c r="V264" s="637" t="s">
        <v>1140</v>
      </c>
      <c r="X264" s="637" t="s">
        <v>1140</v>
      </c>
      <c r="Y264" s="637" t="s">
        <v>1143</v>
      </c>
      <c r="Z264" s="637" t="s">
        <v>1589</v>
      </c>
      <c r="AA264" s="637" t="s">
        <v>1139</v>
      </c>
      <c r="AC264" s="637" t="s">
        <v>2338</v>
      </c>
      <c r="AD264" s="637" t="s">
        <v>1140</v>
      </c>
      <c r="AE264" s="637" t="s">
        <v>1140</v>
      </c>
      <c r="AF264" s="637" t="s">
        <v>434</v>
      </c>
      <c r="AG264" s="637" t="s">
        <v>1140</v>
      </c>
      <c r="AI264" s="637" t="s">
        <v>1141</v>
      </c>
      <c r="AJ264" s="637" t="s">
        <v>1140</v>
      </c>
      <c r="AK264" s="637" t="s">
        <v>1140</v>
      </c>
      <c r="AL264" s="637" t="s">
        <v>1140</v>
      </c>
      <c r="AM264" s="637" t="s">
        <v>1139</v>
      </c>
      <c r="AN264" s="637" t="s">
        <v>2339</v>
      </c>
      <c r="AO264" s="637" t="s">
        <v>1139</v>
      </c>
      <c r="AP264" s="637" t="s">
        <v>1140</v>
      </c>
      <c r="AQ264" s="637" t="s">
        <v>1140</v>
      </c>
      <c r="AR264" s="637" t="s">
        <v>1140</v>
      </c>
      <c r="AS264" s="637" t="s">
        <v>2340</v>
      </c>
      <c r="AT264" s="637" t="s">
        <v>1140</v>
      </c>
      <c r="AU264" s="637" t="s">
        <v>1140</v>
      </c>
      <c r="AV264" s="637" t="s">
        <v>1140</v>
      </c>
      <c r="AW264" s="637" t="s">
        <v>2341</v>
      </c>
      <c r="AX264" s="637" t="s">
        <v>1141</v>
      </c>
      <c r="AY264" s="637" t="s">
        <v>1140</v>
      </c>
      <c r="AZ264" s="637" t="s">
        <v>1139</v>
      </c>
      <c r="BA264" s="637" t="s">
        <v>1140</v>
      </c>
      <c r="BB264" s="637" t="s">
        <v>1142</v>
      </c>
      <c r="BC264" s="637" t="s">
        <v>1141</v>
      </c>
      <c r="BD264" s="637" t="s">
        <v>1139</v>
      </c>
      <c r="BE264" s="637" t="s">
        <v>1140</v>
      </c>
      <c r="BF264" s="637" t="s">
        <v>1139</v>
      </c>
      <c r="BH264" s="637" t="s">
        <v>2342</v>
      </c>
      <c r="BI264" s="637" t="s">
        <v>1140</v>
      </c>
      <c r="BJ264" s="637" t="s">
        <v>1139</v>
      </c>
      <c r="BK264" s="637" t="s">
        <v>1140</v>
      </c>
      <c r="BL264" s="637" t="s">
        <v>1139</v>
      </c>
      <c r="BM264" s="637" t="s">
        <v>1140</v>
      </c>
      <c r="BN264" s="637" t="s">
        <v>1139</v>
      </c>
      <c r="BO264" s="637" t="s">
        <v>1143</v>
      </c>
      <c r="BP264" s="637" t="s">
        <v>1141</v>
      </c>
      <c r="BQ264" s="637" t="s">
        <v>2343</v>
      </c>
      <c r="BS264" s="637" t="s">
        <v>1139</v>
      </c>
      <c r="BT264" s="637" t="s">
        <v>1140</v>
      </c>
      <c r="BV264" s="637" t="s">
        <v>1140</v>
      </c>
    </row>
    <row r="265" spans="1:74" s="637" customFormat="1" x14ac:dyDescent="0.3">
      <c r="A265" s="636">
        <v>964</v>
      </c>
      <c r="B265" s="637" t="s">
        <v>1145</v>
      </c>
      <c r="D265" s="637" t="s">
        <v>1152</v>
      </c>
      <c r="E265" s="637" t="s">
        <v>1148</v>
      </c>
      <c r="G265" s="637" t="s">
        <v>1148</v>
      </c>
      <c r="H265" s="637" t="s">
        <v>2344</v>
      </c>
      <c r="I265" s="637" t="s">
        <v>2345</v>
      </c>
      <c r="J265" s="637" t="s">
        <v>1156</v>
      </c>
      <c r="K265" s="637" t="s">
        <v>1332</v>
      </c>
      <c r="L265" s="637" t="s">
        <v>2346</v>
      </c>
      <c r="M265" s="637" t="s">
        <v>1167</v>
      </c>
      <c r="N265" s="637" t="s">
        <v>2347</v>
      </c>
      <c r="O265" s="637" t="s">
        <v>2348</v>
      </c>
      <c r="Q265" s="637" t="s">
        <v>2349</v>
      </c>
      <c r="R265" s="637" t="s">
        <v>1147</v>
      </c>
      <c r="S265" s="637" t="s">
        <v>1170</v>
      </c>
      <c r="T265" s="637" t="s">
        <v>2350</v>
      </c>
      <c r="V265" s="637" t="s">
        <v>2351</v>
      </c>
      <c r="X265" s="637" t="s">
        <v>1148</v>
      </c>
      <c r="Y265" s="637" t="s">
        <v>2352</v>
      </c>
      <c r="Z265" s="637" t="s">
        <v>1337</v>
      </c>
      <c r="AA265" s="637" t="s">
        <v>2353</v>
      </c>
      <c r="AC265" s="637" t="s">
        <v>1333</v>
      </c>
      <c r="AD265" s="637" t="s">
        <v>1330</v>
      </c>
      <c r="AE265" s="637" t="s">
        <v>1339</v>
      </c>
      <c r="AF265" s="637" t="s">
        <v>2354</v>
      </c>
      <c r="AG265" s="637" t="s">
        <v>2355</v>
      </c>
      <c r="AI265" s="637" t="s">
        <v>1149</v>
      </c>
      <c r="AJ265" s="637" t="s">
        <v>2356</v>
      </c>
      <c r="AK265" s="637" t="s">
        <v>1335</v>
      </c>
      <c r="AL265" s="637" t="s">
        <v>2357</v>
      </c>
      <c r="AM265" s="637" t="s">
        <v>1153</v>
      </c>
      <c r="AN265" s="637" t="s">
        <v>1151</v>
      </c>
      <c r="AO265" s="637" t="s">
        <v>1347</v>
      </c>
      <c r="AP265" s="637" t="s">
        <v>2358</v>
      </c>
      <c r="AQ265" s="637" t="s">
        <v>1338</v>
      </c>
      <c r="AR265" s="637" t="s">
        <v>1334</v>
      </c>
      <c r="AS265" s="637" t="s">
        <v>1150</v>
      </c>
      <c r="AT265" s="637" t="s">
        <v>1340</v>
      </c>
      <c r="AU265" s="637" t="s">
        <v>1150</v>
      </c>
      <c r="AV265" s="637" t="s">
        <v>1148</v>
      </c>
      <c r="AW265" s="637" t="s">
        <v>1157</v>
      </c>
      <c r="AX265" s="637" t="s">
        <v>1154</v>
      </c>
      <c r="AY265" s="637" t="s">
        <v>1154</v>
      </c>
      <c r="AZ265" s="637" t="s">
        <v>1352</v>
      </c>
      <c r="BA265" s="637" t="s">
        <v>2348</v>
      </c>
      <c r="BB265" s="637" t="s">
        <v>1156</v>
      </c>
      <c r="BC265" s="637" t="s">
        <v>2359</v>
      </c>
      <c r="BD265" s="637" t="s">
        <v>1341</v>
      </c>
      <c r="BE265" s="637" t="s">
        <v>2495</v>
      </c>
      <c r="BF265" s="637" t="s">
        <v>1352</v>
      </c>
      <c r="BH265" s="637" t="s">
        <v>1342</v>
      </c>
      <c r="BI265" s="637" t="s">
        <v>2360</v>
      </c>
      <c r="BJ265" s="637" t="s">
        <v>2344</v>
      </c>
      <c r="BK265" s="637" t="s">
        <v>1155</v>
      </c>
      <c r="BL265" s="637" t="s">
        <v>1336</v>
      </c>
      <c r="BM265" s="637" t="s">
        <v>2361</v>
      </c>
      <c r="BN265" s="637" t="s">
        <v>2344</v>
      </c>
      <c r="BO265" s="637" t="s">
        <v>1156</v>
      </c>
      <c r="BP265" s="637" t="s">
        <v>2134</v>
      </c>
      <c r="BQ265" s="637" t="s">
        <v>2362</v>
      </c>
      <c r="BS265" s="637" t="s">
        <v>2363</v>
      </c>
      <c r="BT265" s="637" t="s">
        <v>1349</v>
      </c>
      <c r="BV265" s="637" t="s">
        <v>1339</v>
      </c>
    </row>
    <row r="266" spans="1:74" s="632" customFormat="1" x14ac:dyDescent="0.3">
      <c r="A266" s="631">
        <v>965</v>
      </c>
      <c r="B266" s="632" t="s">
        <v>1159</v>
      </c>
      <c r="D266" s="632">
        <v>0</v>
      </c>
      <c r="E266" s="632">
        <v>0</v>
      </c>
      <c r="G266" s="632">
        <v>0</v>
      </c>
      <c r="H266" s="632">
        <v>0</v>
      </c>
      <c r="I266" s="632">
        <v>0</v>
      </c>
      <c r="J266" s="632">
        <v>0</v>
      </c>
      <c r="K266" s="632">
        <v>0</v>
      </c>
      <c r="L266" s="632">
        <v>0</v>
      </c>
      <c r="M266" s="632">
        <v>0</v>
      </c>
      <c r="N266" s="632">
        <v>0</v>
      </c>
      <c r="O266" s="632">
        <v>0</v>
      </c>
      <c r="Q266" s="632">
        <v>0</v>
      </c>
      <c r="R266" s="632">
        <v>0</v>
      </c>
      <c r="S266" s="632">
        <v>0</v>
      </c>
      <c r="T266" s="632">
        <v>0</v>
      </c>
      <c r="V266" s="632">
        <v>0</v>
      </c>
      <c r="X266" s="632">
        <v>0</v>
      </c>
      <c r="Y266" s="632">
        <v>0</v>
      </c>
      <c r="Z266" s="632">
        <v>0</v>
      </c>
      <c r="AA266" s="632">
        <v>0</v>
      </c>
      <c r="AC266" s="632">
        <v>0</v>
      </c>
      <c r="AD266" s="632">
        <v>0</v>
      </c>
      <c r="AE266" s="632">
        <v>0</v>
      </c>
      <c r="AF266" s="632">
        <v>0</v>
      </c>
      <c r="AG266" s="632">
        <v>0</v>
      </c>
      <c r="AI266" s="632">
        <v>0</v>
      </c>
      <c r="AJ266" s="632">
        <v>0</v>
      </c>
      <c r="AK266" s="632">
        <v>0</v>
      </c>
      <c r="AL266" s="632">
        <v>0</v>
      </c>
      <c r="AM266" s="632">
        <v>0</v>
      </c>
      <c r="AN266" s="632">
        <v>0</v>
      </c>
      <c r="AO266" s="632">
        <v>0</v>
      </c>
      <c r="AP266" s="632">
        <v>0</v>
      </c>
      <c r="AQ266" s="632">
        <v>0</v>
      </c>
      <c r="AR266" s="632">
        <v>0</v>
      </c>
      <c r="AS266" s="632">
        <v>0</v>
      </c>
      <c r="AT266" s="632">
        <v>0</v>
      </c>
      <c r="AU266" s="632">
        <v>0</v>
      </c>
      <c r="AV266" s="632">
        <v>0</v>
      </c>
      <c r="AW266" s="632">
        <v>0</v>
      </c>
      <c r="AX266" s="632">
        <v>0</v>
      </c>
      <c r="AY266" s="632">
        <v>0</v>
      </c>
      <c r="AZ266" s="632">
        <v>0</v>
      </c>
      <c r="BA266" s="632">
        <v>0</v>
      </c>
      <c r="BB266" s="632">
        <v>0</v>
      </c>
      <c r="BC266" s="632">
        <v>0</v>
      </c>
      <c r="BD266" s="632">
        <v>0</v>
      </c>
      <c r="BE266" s="632">
        <v>0</v>
      </c>
      <c r="BF266" s="632">
        <v>0</v>
      </c>
      <c r="BH266" s="632">
        <v>0</v>
      </c>
      <c r="BI266" s="632">
        <v>0</v>
      </c>
      <c r="BJ266" s="632">
        <v>0</v>
      </c>
      <c r="BK266" s="632">
        <v>0</v>
      </c>
      <c r="BL266" s="632">
        <v>0</v>
      </c>
      <c r="BM266" s="632">
        <v>0</v>
      </c>
      <c r="BN266" s="632">
        <v>0</v>
      </c>
      <c r="BO266" s="632">
        <v>0</v>
      </c>
      <c r="BP266" s="632">
        <v>0</v>
      </c>
      <c r="BQ266" s="632">
        <v>0</v>
      </c>
      <c r="BS266" s="632">
        <v>0</v>
      </c>
      <c r="BT266" s="632">
        <v>0</v>
      </c>
      <c r="BV266" s="632">
        <v>0</v>
      </c>
    </row>
    <row r="267" spans="1:74" s="637" customFormat="1" x14ac:dyDescent="0.3">
      <c r="A267" s="636">
        <v>966</v>
      </c>
      <c r="B267" s="637" t="s">
        <v>1160</v>
      </c>
      <c r="D267" s="637" t="s">
        <v>2364</v>
      </c>
      <c r="E267" s="637" t="s">
        <v>2365</v>
      </c>
      <c r="G267" s="637" t="s">
        <v>2366</v>
      </c>
      <c r="H267" s="637" t="s">
        <v>2367</v>
      </c>
      <c r="I267" s="637" t="s">
        <v>2368</v>
      </c>
      <c r="J267" s="637" t="s">
        <v>2369</v>
      </c>
      <c r="K267" s="637" t="s">
        <v>2370</v>
      </c>
      <c r="L267" s="637" t="s">
        <v>2371</v>
      </c>
      <c r="M267" s="637" t="s">
        <v>2372</v>
      </c>
      <c r="N267" s="637" t="s">
        <v>2373</v>
      </c>
      <c r="O267" s="637" t="s">
        <v>2374</v>
      </c>
      <c r="Q267" s="637" t="s">
        <v>2375</v>
      </c>
      <c r="R267" s="637" t="s">
        <v>2376</v>
      </c>
      <c r="S267" s="637" t="s">
        <v>2377</v>
      </c>
      <c r="T267" s="637" t="s">
        <v>2378</v>
      </c>
      <c r="V267" s="637" t="s">
        <v>2379</v>
      </c>
      <c r="X267" s="637" t="s">
        <v>2380</v>
      </c>
      <c r="Y267" s="637" t="s">
        <v>2381</v>
      </c>
      <c r="Z267" s="637" t="s">
        <v>2382</v>
      </c>
      <c r="AA267" s="637" t="s">
        <v>2383</v>
      </c>
      <c r="AC267" s="637" t="s">
        <v>2384</v>
      </c>
      <c r="AD267" s="637" t="s">
        <v>2385</v>
      </c>
      <c r="AE267" s="637" t="s">
        <v>2386</v>
      </c>
      <c r="AF267" s="637" t="s">
        <v>2387</v>
      </c>
      <c r="AG267" s="637" t="s">
        <v>2388</v>
      </c>
      <c r="AI267" s="637" t="s">
        <v>2389</v>
      </c>
      <c r="AJ267" s="637" t="s">
        <v>2390</v>
      </c>
      <c r="AK267" s="637" t="s">
        <v>2391</v>
      </c>
      <c r="AL267" s="637" t="s">
        <v>2392</v>
      </c>
      <c r="AM267" s="637" t="s">
        <v>2393</v>
      </c>
      <c r="AN267" s="637" t="s">
        <v>2394</v>
      </c>
      <c r="AO267" s="637" t="s">
        <v>2395</v>
      </c>
      <c r="AP267" s="637" t="s">
        <v>2396</v>
      </c>
      <c r="AQ267" s="637" t="s">
        <v>2397</v>
      </c>
      <c r="AR267" s="637" t="s">
        <v>2398</v>
      </c>
      <c r="AS267" s="637" t="s">
        <v>2399</v>
      </c>
      <c r="AT267" s="637" t="s">
        <v>2400</v>
      </c>
      <c r="AU267" s="637" t="s">
        <v>2401</v>
      </c>
      <c r="AV267" s="637" t="s">
        <v>2402</v>
      </c>
      <c r="AW267" s="637" t="s">
        <v>2403</v>
      </c>
      <c r="AX267" s="637" t="s">
        <v>2404</v>
      </c>
      <c r="AY267" s="637" t="s">
        <v>2405</v>
      </c>
      <c r="AZ267" s="637" t="s">
        <v>2406</v>
      </c>
      <c r="BA267" s="637" t="s">
        <v>2407</v>
      </c>
      <c r="BB267" s="637" t="s">
        <v>2408</v>
      </c>
      <c r="BC267" s="637" t="s">
        <v>2409</v>
      </c>
      <c r="BD267" s="637" t="s">
        <v>2410</v>
      </c>
      <c r="BE267" s="637" t="s">
        <v>2828</v>
      </c>
      <c r="BF267" s="637" t="s">
        <v>2411</v>
      </c>
      <c r="BH267" s="637" t="s">
        <v>2412</v>
      </c>
      <c r="BI267" s="637" t="s">
        <v>2413</v>
      </c>
      <c r="BJ267" s="637" t="s">
        <v>2414</v>
      </c>
      <c r="BK267" s="637" t="s">
        <v>2415</v>
      </c>
      <c r="BL267" s="637" t="s">
        <v>2416</v>
      </c>
      <c r="BM267" s="637" t="s">
        <v>2417</v>
      </c>
      <c r="BN267" s="637" t="s">
        <v>2418</v>
      </c>
      <c r="BO267" s="637" t="s">
        <v>2419</v>
      </c>
      <c r="BP267" s="637" t="s">
        <v>2420</v>
      </c>
      <c r="BQ267" s="637" t="s">
        <v>2421</v>
      </c>
      <c r="BS267" s="637" t="s">
        <v>2422</v>
      </c>
      <c r="BT267" s="637" t="s">
        <v>2423</v>
      </c>
      <c r="BV267" s="637" t="s">
        <v>2424</v>
      </c>
    </row>
    <row r="268" spans="1:74" s="637" customFormat="1" x14ac:dyDescent="0.3">
      <c r="A268" s="636">
        <v>968</v>
      </c>
      <c r="B268" s="637" t="s">
        <v>1161</v>
      </c>
      <c r="D268" s="637" t="s">
        <v>2425</v>
      </c>
      <c r="E268" s="637" t="s">
        <v>2426</v>
      </c>
      <c r="G268" s="637" t="s">
        <v>2427</v>
      </c>
      <c r="H268" s="637" t="s">
        <v>2428</v>
      </c>
      <c r="I268" s="637" t="s">
        <v>2429</v>
      </c>
      <c r="J268" s="637" t="s">
        <v>2430</v>
      </c>
      <c r="K268" s="637" t="s">
        <v>2431</v>
      </c>
      <c r="L268" s="637" t="s">
        <v>2432</v>
      </c>
      <c r="M268" s="637" t="s">
        <v>2433</v>
      </c>
      <c r="N268" s="637" t="s">
        <v>2434</v>
      </c>
      <c r="O268" s="637" t="s">
        <v>2435</v>
      </c>
      <c r="Q268" s="637" t="s">
        <v>2436</v>
      </c>
      <c r="R268" s="637" t="s">
        <v>2437</v>
      </c>
      <c r="S268" s="637" t="s">
        <v>2438</v>
      </c>
      <c r="T268" s="637" t="s">
        <v>2439</v>
      </c>
      <c r="V268" s="637" t="s">
        <v>2440</v>
      </c>
      <c r="X268" s="637" t="s">
        <v>2441</v>
      </c>
      <c r="Y268" s="637" t="s">
        <v>2442</v>
      </c>
      <c r="Z268" s="637" t="s">
        <v>2443</v>
      </c>
      <c r="AA268" s="637" t="s">
        <v>2444</v>
      </c>
      <c r="AC268" s="637" t="s">
        <v>2445</v>
      </c>
      <c r="AD268" s="637" t="s">
        <v>2446</v>
      </c>
      <c r="AE268" s="637" t="s">
        <v>2447</v>
      </c>
      <c r="AF268" s="637" t="s">
        <v>2448</v>
      </c>
      <c r="AG268" s="637" t="s">
        <v>2449</v>
      </c>
      <c r="AI268" s="637" t="s">
        <v>2450</v>
      </c>
      <c r="AJ268" s="637" t="s">
        <v>2451</v>
      </c>
      <c r="AK268" s="637" t="s">
        <v>2452</v>
      </c>
      <c r="AL268" s="637" t="s">
        <v>2453</v>
      </c>
      <c r="AM268" s="637" t="s">
        <v>2454</v>
      </c>
      <c r="AN268" s="637" t="s">
        <v>2455</v>
      </c>
      <c r="AO268" s="637" t="s">
        <v>2456</v>
      </c>
      <c r="AP268" s="637" t="s">
        <v>2457</v>
      </c>
      <c r="AQ268" s="637" t="s">
        <v>2458</v>
      </c>
      <c r="AR268" s="637" t="s">
        <v>2459</v>
      </c>
      <c r="AS268" s="637" t="s">
        <v>2460</v>
      </c>
      <c r="AT268" s="637" t="s">
        <v>2461</v>
      </c>
      <c r="AU268" s="637" t="s">
        <v>2462</v>
      </c>
      <c r="AV268" s="637" t="s">
        <v>2463</v>
      </c>
      <c r="AW268" s="637" t="s">
        <v>2464</v>
      </c>
      <c r="AX268" s="637" t="s">
        <v>2465</v>
      </c>
      <c r="AY268" s="637" t="s">
        <v>2466</v>
      </c>
      <c r="AZ268" s="637" t="s">
        <v>2467</v>
      </c>
      <c r="BA268" s="637" t="s">
        <v>2468</v>
      </c>
      <c r="BB268" s="637" t="s">
        <v>2469</v>
      </c>
      <c r="BC268" s="637" t="s">
        <v>2470</v>
      </c>
      <c r="BD268" s="637" t="s">
        <v>2471</v>
      </c>
      <c r="BE268" s="637" t="s">
        <v>2516</v>
      </c>
      <c r="BF268" s="637" t="s">
        <v>2472</v>
      </c>
      <c r="BH268" s="637" t="s">
        <v>2473</v>
      </c>
      <c r="BI268" s="637" t="s">
        <v>2474</v>
      </c>
      <c r="BJ268" s="637" t="s">
        <v>2475</v>
      </c>
      <c r="BK268" s="637" t="s">
        <v>2476</v>
      </c>
      <c r="BL268" s="637" t="s">
        <v>2477</v>
      </c>
      <c r="BM268" s="637" t="s">
        <v>2478</v>
      </c>
      <c r="BN268" s="637" t="s">
        <v>2479</v>
      </c>
      <c r="BO268" s="637" t="s">
        <v>2480</v>
      </c>
      <c r="BP268" s="637" t="s">
        <v>2481</v>
      </c>
      <c r="BQ268" s="637" t="s">
        <v>2482</v>
      </c>
      <c r="BS268" s="637" t="s">
        <v>2483</v>
      </c>
      <c r="BT268" s="637" t="s">
        <v>2484</v>
      </c>
      <c r="BV268" s="637" t="s">
        <v>2485</v>
      </c>
    </row>
    <row r="269" spans="1:74" s="632" customFormat="1" x14ac:dyDescent="0.3">
      <c r="A269" s="631">
        <v>973</v>
      </c>
      <c r="B269" s="632" t="s">
        <v>748</v>
      </c>
      <c r="D269" s="632">
        <v>0</v>
      </c>
      <c r="E269" s="632">
        <v>0</v>
      </c>
      <c r="G269" s="632">
        <v>0</v>
      </c>
      <c r="H269" s="632">
        <v>0</v>
      </c>
      <c r="I269" s="632">
        <v>0</v>
      </c>
      <c r="J269" s="632">
        <v>0</v>
      </c>
      <c r="K269" s="632">
        <v>0</v>
      </c>
      <c r="L269" s="632">
        <v>0</v>
      </c>
      <c r="M269" s="632">
        <v>0</v>
      </c>
      <c r="N269" s="632">
        <v>0</v>
      </c>
      <c r="O269" s="632">
        <v>0</v>
      </c>
      <c r="Q269" s="632">
        <v>2</v>
      </c>
      <c r="R269" s="632">
        <v>0</v>
      </c>
      <c r="S269" s="632">
        <v>0</v>
      </c>
      <c r="T269" s="632">
        <v>0</v>
      </c>
      <c r="V269" s="632">
        <v>0</v>
      </c>
      <c r="X269" s="632">
        <v>0</v>
      </c>
      <c r="Y269" s="632">
        <v>0</v>
      </c>
      <c r="Z269" s="632">
        <v>0</v>
      </c>
      <c r="AA269" s="632">
        <v>0</v>
      </c>
      <c r="AC269" s="632">
        <v>0</v>
      </c>
      <c r="AD269" s="632">
        <v>0</v>
      </c>
      <c r="AE269" s="632">
        <v>0</v>
      </c>
      <c r="AF269" s="632">
        <v>1</v>
      </c>
      <c r="AG269" s="632">
        <v>0</v>
      </c>
      <c r="AI269" s="632">
        <v>0</v>
      </c>
      <c r="AJ269" s="632">
        <v>0</v>
      </c>
      <c r="AK269" s="632">
        <v>0</v>
      </c>
      <c r="AL269" s="632">
        <v>0</v>
      </c>
      <c r="AM269" s="632">
        <v>0</v>
      </c>
      <c r="AN269" s="632">
        <v>0</v>
      </c>
      <c r="AO269" s="632">
        <v>0</v>
      </c>
      <c r="AP269" s="632">
        <v>0</v>
      </c>
      <c r="AQ269" s="632">
        <v>0</v>
      </c>
      <c r="AR269" s="632">
        <v>0</v>
      </c>
      <c r="AS269" s="632">
        <v>0</v>
      </c>
      <c r="AT269" s="632">
        <v>2</v>
      </c>
      <c r="AU269" s="632">
        <v>0</v>
      </c>
      <c r="AV269" s="632">
        <v>0</v>
      </c>
      <c r="AW269" s="632">
        <v>0</v>
      </c>
      <c r="AX269" s="632">
        <v>0</v>
      </c>
      <c r="AY269" s="632">
        <v>0</v>
      </c>
      <c r="AZ269" s="632">
        <v>0</v>
      </c>
      <c r="BA269" s="632">
        <v>0</v>
      </c>
      <c r="BB269" s="632">
        <v>0</v>
      </c>
      <c r="BC269" s="632">
        <v>0</v>
      </c>
      <c r="BD269" s="632">
        <v>0</v>
      </c>
      <c r="BE269" s="632">
        <v>0</v>
      </c>
      <c r="BF269" s="632">
        <v>0</v>
      </c>
      <c r="BH269" s="632">
        <v>0</v>
      </c>
      <c r="BI269" s="632">
        <v>0</v>
      </c>
      <c r="BJ269" s="632">
        <v>0</v>
      </c>
      <c r="BK269" s="632">
        <v>0</v>
      </c>
      <c r="BL269" s="632">
        <v>0</v>
      </c>
      <c r="BM269" s="632">
        <v>0</v>
      </c>
      <c r="BN269" s="632">
        <v>0</v>
      </c>
      <c r="BO269" s="632">
        <v>0</v>
      </c>
      <c r="BP269" s="632">
        <v>0</v>
      </c>
      <c r="BQ269" s="632">
        <v>0</v>
      </c>
      <c r="BS269" s="632">
        <v>0</v>
      </c>
      <c r="BT269" s="632">
        <v>0</v>
      </c>
      <c r="BV269" s="632">
        <v>0</v>
      </c>
    </row>
    <row r="270" spans="1:74" s="632" customFormat="1" x14ac:dyDescent="0.3">
      <c r="A270" s="631">
        <v>974</v>
      </c>
      <c r="B270" s="632" t="s">
        <v>1162</v>
      </c>
      <c r="D270" s="632">
        <v>2</v>
      </c>
      <c r="E270" s="632">
        <v>2</v>
      </c>
      <c r="G270" s="632">
        <v>2</v>
      </c>
      <c r="H270" s="632">
        <v>3</v>
      </c>
      <c r="I270" s="632">
        <v>2</v>
      </c>
      <c r="J270" s="632">
        <v>3</v>
      </c>
      <c r="K270" s="632">
        <v>2</v>
      </c>
      <c r="L270" s="632">
        <v>1</v>
      </c>
      <c r="M270" s="632">
        <v>2</v>
      </c>
      <c r="N270" s="632">
        <v>2</v>
      </c>
      <c r="O270" s="632">
        <v>2</v>
      </c>
      <c r="Q270" s="632">
        <v>2</v>
      </c>
      <c r="R270" s="632">
        <v>2</v>
      </c>
      <c r="S270" s="632">
        <v>2</v>
      </c>
      <c r="T270" s="632">
        <v>2</v>
      </c>
      <c r="V270" s="632">
        <v>2</v>
      </c>
      <c r="X270" s="632">
        <v>2</v>
      </c>
      <c r="Y270" s="632">
        <v>2</v>
      </c>
      <c r="Z270" s="632">
        <v>2</v>
      </c>
      <c r="AA270" s="632">
        <v>2</v>
      </c>
      <c r="AC270" s="632">
        <v>2</v>
      </c>
      <c r="AD270" s="632">
        <v>2</v>
      </c>
      <c r="AE270" s="632">
        <v>2</v>
      </c>
      <c r="AF270" s="632">
        <v>2</v>
      </c>
      <c r="AG270" s="632">
        <v>2</v>
      </c>
      <c r="AI270" s="632">
        <v>2</v>
      </c>
      <c r="AJ270" s="632">
        <v>2</v>
      </c>
      <c r="AK270" s="632">
        <v>3</v>
      </c>
      <c r="AL270" s="632">
        <v>2</v>
      </c>
      <c r="AM270" s="632">
        <v>2</v>
      </c>
      <c r="AN270" s="632">
        <v>2</v>
      </c>
      <c r="AO270" s="632">
        <v>2</v>
      </c>
      <c r="AP270" s="632">
        <v>3</v>
      </c>
      <c r="AQ270" s="632">
        <v>2</v>
      </c>
      <c r="AR270" s="632">
        <v>2</v>
      </c>
      <c r="AS270" s="632">
        <v>2</v>
      </c>
      <c r="AT270" s="632">
        <v>2</v>
      </c>
      <c r="AU270" s="632">
        <v>2</v>
      </c>
      <c r="AV270" s="632">
        <v>2</v>
      </c>
      <c r="AW270" s="632">
        <v>2</v>
      </c>
      <c r="AX270" s="632">
        <v>3</v>
      </c>
      <c r="AY270" s="632">
        <v>3</v>
      </c>
      <c r="AZ270" s="632">
        <v>2</v>
      </c>
      <c r="BA270" s="632">
        <v>2</v>
      </c>
      <c r="BB270" s="632">
        <v>3</v>
      </c>
      <c r="BC270" s="632">
        <v>2</v>
      </c>
      <c r="BD270" s="632">
        <v>2</v>
      </c>
      <c r="BE270" s="632">
        <v>1</v>
      </c>
      <c r="BF270" s="632">
        <v>2</v>
      </c>
      <c r="BH270" s="632">
        <v>3</v>
      </c>
      <c r="BI270" s="632">
        <v>2</v>
      </c>
      <c r="BJ270" s="632">
        <v>2</v>
      </c>
      <c r="BK270" s="632">
        <v>2</v>
      </c>
      <c r="BL270" s="632">
        <v>3</v>
      </c>
      <c r="BM270" s="632">
        <v>2</v>
      </c>
      <c r="BN270" s="632">
        <v>2</v>
      </c>
      <c r="BO270" s="632">
        <v>2</v>
      </c>
      <c r="BP270" s="632">
        <v>2</v>
      </c>
      <c r="BQ270" s="632">
        <v>2</v>
      </c>
      <c r="BS270" s="632">
        <v>2</v>
      </c>
      <c r="BT270" s="632">
        <v>2</v>
      </c>
      <c r="BV270" s="632">
        <v>2</v>
      </c>
    </row>
    <row r="271" spans="1:74" s="632" customFormat="1" x14ac:dyDescent="0.3">
      <c r="A271" s="631">
        <v>975</v>
      </c>
      <c r="B271" s="632" t="s">
        <v>620</v>
      </c>
      <c r="D271" s="632">
        <v>1</v>
      </c>
      <c r="E271" s="632">
        <v>2</v>
      </c>
      <c r="G271" s="632">
        <v>2</v>
      </c>
      <c r="H271" s="632">
        <v>1</v>
      </c>
      <c r="I271" s="632">
        <v>1</v>
      </c>
      <c r="J271" s="632">
        <v>2</v>
      </c>
      <c r="K271" s="632">
        <v>2</v>
      </c>
      <c r="L271" s="632">
        <v>1</v>
      </c>
      <c r="M271" s="632">
        <v>1</v>
      </c>
      <c r="N271" s="632">
        <v>1</v>
      </c>
      <c r="O271" s="632">
        <v>2</v>
      </c>
      <c r="Q271" s="632">
        <v>1</v>
      </c>
      <c r="R271" s="632">
        <v>1</v>
      </c>
      <c r="S271" s="632">
        <v>1</v>
      </c>
      <c r="T271" s="632">
        <v>2</v>
      </c>
      <c r="V271" s="632">
        <v>1</v>
      </c>
      <c r="X271" s="632">
        <v>1</v>
      </c>
      <c r="Y271" s="632">
        <v>1</v>
      </c>
      <c r="Z271" s="632">
        <v>2</v>
      </c>
      <c r="AA271" s="632">
        <v>2</v>
      </c>
      <c r="AC271" s="632">
        <v>1</v>
      </c>
      <c r="AD271" s="632">
        <v>1</v>
      </c>
      <c r="AE271" s="632">
        <v>1</v>
      </c>
      <c r="AF271" s="632">
        <v>1</v>
      </c>
      <c r="AG271" s="632">
        <v>1</v>
      </c>
      <c r="AI271" s="632">
        <v>1</v>
      </c>
      <c r="AJ271" s="632">
        <v>1</v>
      </c>
      <c r="AK271" s="632">
        <v>1</v>
      </c>
      <c r="AL271" s="632">
        <v>1</v>
      </c>
      <c r="AM271" s="632">
        <v>1</v>
      </c>
      <c r="AN271" s="632">
        <v>1</v>
      </c>
      <c r="AO271" s="632">
        <v>1</v>
      </c>
      <c r="AP271" s="632">
        <v>1</v>
      </c>
      <c r="AQ271" s="632">
        <v>1</v>
      </c>
      <c r="AR271" s="632">
        <v>1</v>
      </c>
      <c r="AS271" s="632">
        <v>2</v>
      </c>
      <c r="AT271" s="632">
        <v>1</v>
      </c>
      <c r="AU271" s="632">
        <v>1</v>
      </c>
      <c r="AV271" s="632">
        <v>1</v>
      </c>
      <c r="AW271" s="632">
        <v>1</v>
      </c>
      <c r="AX271" s="632">
        <v>1</v>
      </c>
      <c r="AY271" s="632">
        <v>1</v>
      </c>
      <c r="AZ271" s="632">
        <v>2</v>
      </c>
      <c r="BA271" s="632">
        <v>1</v>
      </c>
      <c r="BB271" s="632">
        <v>1</v>
      </c>
      <c r="BC271" s="632">
        <v>2</v>
      </c>
      <c r="BD271" s="632">
        <v>1</v>
      </c>
      <c r="BE271" s="632">
        <v>1</v>
      </c>
      <c r="BF271" s="632">
        <v>1</v>
      </c>
      <c r="BH271" s="632">
        <v>1</v>
      </c>
      <c r="BI271" s="632">
        <v>1</v>
      </c>
      <c r="BJ271" s="632">
        <v>2</v>
      </c>
      <c r="BK271" s="632">
        <v>1</v>
      </c>
      <c r="BL271" s="632">
        <v>2</v>
      </c>
      <c r="BM271" s="632">
        <v>2</v>
      </c>
      <c r="BN271" s="632">
        <v>2</v>
      </c>
      <c r="BO271" s="632">
        <v>1</v>
      </c>
      <c r="BP271" s="632">
        <v>1</v>
      </c>
      <c r="BQ271" s="632">
        <v>1</v>
      </c>
      <c r="BS271" s="632">
        <v>1</v>
      </c>
      <c r="BT271" s="632">
        <v>1</v>
      </c>
      <c r="BV271" s="632">
        <v>1</v>
      </c>
    </row>
    <row r="272" spans="1:74" s="632" customFormat="1" x14ac:dyDescent="0.3">
      <c r="A272" s="631">
        <v>976</v>
      </c>
      <c r="B272" s="632" t="s">
        <v>749</v>
      </c>
      <c r="D272" s="632">
        <v>1</v>
      </c>
      <c r="E272" s="632">
        <v>3</v>
      </c>
      <c r="G272" s="632">
        <v>3</v>
      </c>
      <c r="H272" s="632">
        <v>1</v>
      </c>
      <c r="I272" s="632">
        <v>1</v>
      </c>
      <c r="J272" s="632">
        <v>3</v>
      </c>
      <c r="K272" s="632">
        <v>3</v>
      </c>
      <c r="L272" s="632">
        <v>1</v>
      </c>
      <c r="M272" s="632">
        <v>1</v>
      </c>
      <c r="N272" s="632">
        <v>1</v>
      </c>
      <c r="O272" s="632">
        <v>3</v>
      </c>
      <c r="Q272" s="632">
        <v>1</v>
      </c>
      <c r="R272" s="632">
        <v>1</v>
      </c>
      <c r="S272" s="632">
        <v>3</v>
      </c>
      <c r="T272" s="632">
        <v>3</v>
      </c>
      <c r="V272" s="632">
        <v>1</v>
      </c>
      <c r="X272" s="632">
        <v>1</v>
      </c>
      <c r="Y272" s="632">
        <v>1</v>
      </c>
      <c r="Z272" s="632">
        <v>3</v>
      </c>
      <c r="AA272" s="632">
        <v>3</v>
      </c>
      <c r="AC272" s="632">
        <v>1</v>
      </c>
      <c r="AD272" s="632">
        <v>1</v>
      </c>
      <c r="AE272" s="632">
        <v>1</v>
      </c>
      <c r="AF272" s="632">
        <v>1</v>
      </c>
      <c r="AG272" s="632">
        <v>1</v>
      </c>
      <c r="AI272" s="632">
        <v>1</v>
      </c>
      <c r="AJ272" s="632">
        <v>1</v>
      </c>
      <c r="AK272" s="632">
        <v>1</v>
      </c>
      <c r="AL272" s="632">
        <v>3</v>
      </c>
      <c r="AM272" s="632">
        <v>1</v>
      </c>
      <c r="AN272" s="632">
        <v>1</v>
      </c>
      <c r="AO272" s="632">
        <v>1</v>
      </c>
      <c r="AP272" s="632">
        <v>1</v>
      </c>
      <c r="AQ272" s="632">
        <v>1</v>
      </c>
      <c r="AR272" s="632">
        <v>1</v>
      </c>
      <c r="AS272" s="632">
        <v>3</v>
      </c>
      <c r="AT272" s="632">
        <v>1</v>
      </c>
      <c r="AU272" s="632">
        <v>1</v>
      </c>
      <c r="AV272" s="632">
        <v>1</v>
      </c>
      <c r="AW272" s="632">
        <v>1</v>
      </c>
      <c r="AX272" s="632">
        <v>1</v>
      </c>
      <c r="AY272" s="632">
        <v>1</v>
      </c>
      <c r="AZ272" s="632">
        <v>3</v>
      </c>
      <c r="BA272" s="632">
        <v>1</v>
      </c>
      <c r="BB272" s="632">
        <v>1</v>
      </c>
      <c r="BC272" s="632">
        <v>3</v>
      </c>
      <c r="BD272" s="632">
        <v>1</v>
      </c>
      <c r="BE272" s="632">
        <v>1</v>
      </c>
      <c r="BF272" s="632">
        <v>1</v>
      </c>
      <c r="BH272" s="632">
        <v>1</v>
      </c>
      <c r="BI272" s="632">
        <v>1</v>
      </c>
      <c r="BJ272" s="632">
        <v>3</v>
      </c>
      <c r="BK272" s="632">
        <v>1</v>
      </c>
      <c r="BL272" s="632">
        <v>3</v>
      </c>
      <c r="BM272" s="632">
        <v>3</v>
      </c>
      <c r="BN272" s="632">
        <v>3</v>
      </c>
      <c r="BO272" s="632">
        <v>1</v>
      </c>
      <c r="BP272" s="632">
        <v>3</v>
      </c>
      <c r="BQ272" s="632">
        <v>1</v>
      </c>
      <c r="BS272" s="632">
        <v>1</v>
      </c>
      <c r="BT272" s="632">
        <v>1</v>
      </c>
      <c r="BV272" s="632">
        <v>1</v>
      </c>
    </row>
    <row r="273" spans="1:99" s="632" customFormat="1" x14ac:dyDescent="0.3">
      <c r="A273" s="631">
        <v>977</v>
      </c>
      <c r="B273" s="632" t="s">
        <v>1163</v>
      </c>
      <c r="D273" s="632">
        <v>1</v>
      </c>
      <c r="E273" s="632">
        <v>1</v>
      </c>
      <c r="G273" s="632">
        <v>1</v>
      </c>
      <c r="H273" s="632">
        <v>1</v>
      </c>
      <c r="I273" s="632">
        <v>1</v>
      </c>
      <c r="J273" s="632">
        <v>1</v>
      </c>
      <c r="K273" s="632">
        <v>1</v>
      </c>
      <c r="L273" s="632">
        <v>1</v>
      </c>
      <c r="M273" s="632">
        <v>1</v>
      </c>
      <c r="N273" s="632">
        <v>1</v>
      </c>
      <c r="O273" s="632">
        <v>1</v>
      </c>
      <c r="Q273" s="632">
        <v>2</v>
      </c>
      <c r="R273" s="632">
        <v>1</v>
      </c>
      <c r="S273" s="632">
        <v>1</v>
      </c>
      <c r="T273" s="632">
        <v>1</v>
      </c>
      <c r="V273" s="632">
        <v>1</v>
      </c>
      <c r="X273" s="632">
        <v>1</v>
      </c>
      <c r="Y273" s="632">
        <v>1</v>
      </c>
      <c r="Z273" s="632">
        <v>1</v>
      </c>
      <c r="AA273" s="632">
        <v>1</v>
      </c>
      <c r="AC273" s="632">
        <v>1</v>
      </c>
      <c r="AD273" s="632">
        <v>1</v>
      </c>
      <c r="AE273" s="632">
        <v>1</v>
      </c>
      <c r="AF273" s="632">
        <v>2</v>
      </c>
      <c r="AG273" s="632">
        <v>1</v>
      </c>
      <c r="AI273" s="632">
        <v>1</v>
      </c>
      <c r="AJ273" s="632">
        <v>1</v>
      </c>
      <c r="AK273" s="632">
        <v>1</v>
      </c>
      <c r="AL273" s="632">
        <v>1</v>
      </c>
      <c r="AM273" s="632">
        <v>1</v>
      </c>
      <c r="AN273" s="632">
        <v>1</v>
      </c>
      <c r="AO273" s="632">
        <v>1</v>
      </c>
      <c r="AP273" s="632">
        <v>1</v>
      </c>
      <c r="AQ273" s="632">
        <v>1</v>
      </c>
      <c r="AR273" s="632">
        <v>2</v>
      </c>
      <c r="AS273" s="632">
        <v>1</v>
      </c>
      <c r="AT273" s="632">
        <v>1</v>
      </c>
      <c r="AU273" s="632">
        <v>1</v>
      </c>
      <c r="AV273" s="632">
        <v>1</v>
      </c>
      <c r="AW273" s="632">
        <v>2</v>
      </c>
      <c r="AX273" s="632">
        <v>1</v>
      </c>
      <c r="AY273" s="632">
        <v>1</v>
      </c>
      <c r="AZ273" s="632">
        <v>1</v>
      </c>
      <c r="BA273" s="632">
        <v>1</v>
      </c>
      <c r="BB273" s="632">
        <v>1</v>
      </c>
      <c r="BC273" s="632">
        <v>1</v>
      </c>
      <c r="BD273" s="632">
        <v>1</v>
      </c>
      <c r="BE273" s="632">
        <v>1</v>
      </c>
      <c r="BF273" s="632">
        <v>1</v>
      </c>
      <c r="BH273" s="632">
        <v>1</v>
      </c>
      <c r="BI273" s="632">
        <v>1</v>
      </c>
      <c r="BJ273" s="632">
        <v>1</v>
      </c>
      <c r="BK273" s="632">
        <v>1</v>
      </c>
      <c r="BL273" s="632">
        <v>1</v>
      </c>
      <c r="BM273" s="632">
        <v>1</v>
      </c>
      <c r="BN273" s="632">
        <v>1</v>
      </c>
      <c r="BO273" s="632">
        <v>1</v>
      </c>
      <c r="BP273" s="632">
        <v>1</v>
      </c>
      <c r="BQ273" s="632">
        <v>1</v>
      </c>
      <c r="BS273" s="632">
        <v>1</v>
      </c>
      <c r="BT273" s="632">
        <v>1</v>
      </c>
      <c r="BV273" s="632">
        <v>1</v>
      </c>
    </row>
    <row r="274" spans="1:99" s="632" customFormat="1" x14ac:dyDescent="0.3">
      <c r="A274" s="631">
        <v>978</v>
      </c>
      <c r="B274" s="632" t="s">
        <v>605</v>
      </c>
      <c r="D274" s="632">
        <v>2</v>
      </c>
      <c r="E274" s="632">
        <v>2</v>
      </c>
      <c r="G274" s="632">
        <v>2</v>
      </c>
      <c r="H274" s="632">
        <v>2</v>
      </c>
      <c r="I274" s="632">
        <v>1</v>
      </c>
      <c r="J274" s="632">
        <v>2</v>
      </c>
      <c r="K274" s="632">
        <v>2</v>
      </c>
      <c r="L274" s="632">
        <v>2</v>
      </c>
      <c r="M274" s="632">
        <v>2</v>
      </c>
      <c r="N274" s="632">
        <v>2</v>
      </c>
      <c r="O274" s="632">
        <v>2</v>
      </c>
      <c r="Q274" s="632">
        <v>2</v>
      </c>
      <c r="R274" s="632">
        <v>2</v>
      </c>
      <c r="S274" s="632">
        <v>2</v>
      </c>
      <c r="T274" s="632">
        <v>2</v>
      </c>
      <c r="V274" s="632">
        <v>2</v>
      </c>
      <c r="X274" s="632">
        <v>2</v>
      </c>
      <c r="Y274" s="632">
        <v>2</v>
      </c>
      <c r="Z274" s="632">
        <v>2</v>
      </c>
      <c r="AA274" s="632">
        <v>2</v>
      </c>
      <c r="AC274" s="632">
        <v>2</v>
      </c>
      <c r="AD274" s="632">
        <v>2</v>
      </c>
      <c r="AE274" s="632">
        <v>2</v>
      </c>
      <c r="AF274" s="632">
        <v>2</v>
      </c>
      <c r="AG274" s="632">
        <v>2</v>
      </c>
      <c r="AI274" s="632">
        <v>2</v>
      </c>
      <c r="AJ274" s="632">
        <v>2</v>
      </c>
      <c r="AK274" s="632">
        <v>2</v>
      </c>
      <c r="AL274" s="632">
        <v>2</v>
      </c>
      <c r="AM274" s="632">
        <v>2</v>
      </c>
      <c r="AN274" s="632">
        <v>2</v>
      </c>
      <c r="AO274" s="632">
        <v>1</v>
      </c>
      <c r="AP274" s="632">
        <v>2</v>
      </c>
      <c r="AQ274" s="632">
        <v>2</v>
      </c>
      <c r="AR274" s="632">
        <v>1</v>
      </c>
      <c r="AS274" s="632">
        <v>2</v>
      </c>
      <c r="AT274" s="632">
        <v>2</v>
      </c>
      <c r="AU274" s="632">
        <v>2</v>
      </c>
      <c r="AV274" s="632">
        <v>2</v>
      </c>
      <c r="AW274" s="632">
        <v>2</v>
      </c>
      <c r="AX274" s="632">
        <v>2</v>
      </c>
      <c r="AY274" s="632">
        <v>2</v>
      </c>
      <c r="AZ274" s="632">
        <v>2</v>
      </c>
      <c r="BA274" s="632">
        <v>2</v>
      </c>
      <c r="BB274" s="632">
        <v>2</v>
      </c>
      <c r="BC274" s="632">
        <v>2</v>
      </c>
      <c r="BD274" s="632">
        <v>2</v>
      </c>
      <c r="BE274" s="632">
        <v>2</v>
      </c>
      <c r="BF274" s="632">
        <v>2</v>
      </c>
      <c r="BH274" s="632">
        <v>2</v>
      </c>
      <c r="BI274" s="632">
        <v>1</v>
      </c>
      <c r="BJ274" s="632">
        <v>2</v>
      </c>
      <c r="BK274" s="632">
        <v>2</v>
      </c>
      <c r="BL274" s="632">
        <v>2</v>
      </c>
      <c r="BM274" s="632">
        <v>2</v>
      </c>
      <c r="BN274" s="632">
        <v>2</v>
      </c>
      <c r="BO274" s="632">
        <v>2</v>
      </c>
      <c r="BP274" s="632">
        <v>2</v>
      </c>
      <c r="BQ274" s="632">
        <v>2</v>
      </c>
      <c r="BS274" s="632">
        <v>1</v>
      </c>
      <c r="BT274" s="632">
        <v>2</v>
      </c>
      <c r="BV274" s="632">
        <v>2</v>
      </c>
    </row>
    <row r="275" spans="1:99" s="632" customFormat="1" x14ac:dyDescent="0.3">
      <c r="A275" s="631">
        <v>979</v>
      </c>
      <c r="B275" s="632" t="s">
        <v>1164</v>
      </c>
      <c r="D275" s="632">
        <v>2</v>
      </c>
      <c r="E275" s="632">
        <v>1</v>
      </c>
      <c r="G275" s="632">
        <v>1</v>
      </c>
      <c r="H275" s="632">
        <v>1</v>
      </c>
      <c r="I275" s="632">
        <v>1</v>
      </c>
      <c r="J275" s="632">
        <v>1</v>
      </c>
      <c r="K275" s="632">
        <v>1</v>
      </c>
      <c r="L275" s="632">
        <v>1</v>
      </c>
      <c r="M275" s="632">
        <v>2</v>
      </c>
      <c r="N275" s="632">
        <v>2</v>
      </c>
      <c r="O275" s="632">
        <v>1</v>
      </c>
      <c r="Q275" s="632">
        <v>2</v>
      </c>
      <c r="R275" s="632">
        <v>1</v>
      </c>
      <c r="S275" s="632">
        <v>2</v>
      </c>
      <c r="T275" s="632">
        <v>1</v>
      </c>
      <c r="V275" s="632">
        <v>1</v>
      </c>
      <c r="X275" s="632">
        <v>1</v>
      </c>
      <c r="Y275" s="632">
        <v>2</v>
      </c>
      <c r="Z275" s="632">
        <v>1</v>
      </c>
      <c r="AA275" s="632">
        <v>1</v>
      </c>
      <c r="AC275" s="632">
        <v>2</v>
      </c>
      <c r="AD275" s="632">
        <v>1</v>
      </c>
      <c r="AE275" s="632">
        <v>1</v>
      </c>
      <c r="AF275" s="632">
        <v>2</v>
      </c>
      <c r="AG275" s="632">
        <v>2</v>
      </c>
      <c r="AI275" s="632">
        <v>1</v>
      </c>
      <c r="AJ275" s="632">
        <v>1</v>
      </c>
      <c r="AK275" s="632">
        <v>1</v>
      </c>
      <c r="AL275" s="632">
        <v>1</v>
      </c>
      <c r="AM275" s="632">
        <v>1</v>
      </c>
      <c r="AN275" s="632">
        <v>2</v>
      </c>
      <c r="AO275" s="632">
        <v>2</v>
      </c>
      <c r="AP275" s="632">
        <v>1</v>
      </c>
      <c r="AQ275" s="632">
        <v>2</v>
      </c>
      <c r="AR275" s="632">
        <v>2</v>
      </c>
      <c r="AS275" s="632">
        <v>1</v>
      </c>
      <c r="AT275" s="632">
        <v>2</v>
      </c>
      <c r="AU275" s="632">
        <v>1</v>
      </c>
      <c r="AV275" s="632">
        <v>1</v>
      </c>
      <c r="AW275" s="632">
        <v>2</v>
      </c>
      <c r="AX275" s="632">
        <v>1</v>
      </c>
      <c r="AY275" s="632">
        <v>1</v>
      </c>
      <c r="AZ275" s="632">
        <v>1</v>
      </c>
      <c r="BA275" s="632">
        <v>1</v>
      </c>
      <c r="BB275" s="632">
        <v>1</v>
      </c>
      <c r="BC275" s="632">
        <v>1</v>
      </c>
      <c r="BD275" s="632">
        <v>1</v>
      </c>
      <c r="BE275" s="632">
        <v>2</v>
      </c>
      <c r="BF275" s="632">
        <v>1</v>
      </c>
      <c r="BH275" s="632">
        <v>1</v>
      </c>
      <c r="BI275" s="632">
        <v>2</v>
      </c>
      <c r="BJ275" s="632">
        <v>1</v>
      </c>
      <c r="BK275" s="632">
        <v>1</v>
      </c>
      <c r="BL275" s="632">
        <v>1</v>
      </c>
      <c r="BM275" s="632">
        <v>1</v>
      </c>
      <c r="BN275" s="632">
        <v>1</v>
      </c>
      <c r="BO275" s="632">
        <v>1</v>
      </c>
      <c r="BP275" s="632">
        <v>2</v>
      </c>
      <c r="BQ275" s="632">
        <v>2</v>
      </c>
      <c r="BS275" s="632">
        <v>2</v>
      </c>
      <c r="BT275" s="632">
        <v>2</v>
      </c>
      <c r="BV275" s="632">
        <v>1</v>
      </c>
    </row>
    <row r="276" spans="1:99" s="637" customFormat="1" x14ac:dyDescent="0.3">
      <c r="A276" s="636">
        <v>980</v>
      </c>
      <c r="B276" s="637" t="s">
        <v>604</v>
      </c>
      <c r="D276" s="637" t="s">
        <v>2354</v>
      </c>
      <c r="E276" s="637" t="s">
        <v>1149</v>
      </c>
      <c r="G276" s="637" t="s">
        <v>1156</v>
      </c>
      <c r="H276" s="637" t="s">
        <v>2486</v>
      </c>
      <c r="I276" s="637" t="s">
        <v>1152</v>
      </c>
      <c r="J276" s="637" t="s">
        <v>1174</v>
      </c>
      <c r="K276" s="637" t="s">
        <v>1169</v>
      </c>
      <c r="L276" s="637" t="s">
        <v>1307</v>
      </c>
      <c r="M276" s="637" t="s">
        <v>2487</v>
      </c>
      <c r="N276" s="637" t="s">
        <v>2347</v>
      </c>
      <c r="O276" s="637" t="s">
        <v>2488</v>
      </c>
      <c r="Q276" s="637" t="s">
        <v>2133</v>
      </c>
      <c r="R276" s="637" t="s">
        <v>1168</v>
      </c>
      <c r="S276" s="637" t="s">
        <v>2489</v>
      </c>
      <c r="T276" s="637" t="s">
        <v>1149</v>
      </c>
      <c r="V276" s="637" t="s">
        <v>2490</v>
      </c>
      <c r="X276" s="637" t="s">
        <v>1167</v>
      </c>
      <c r="Y276" s="637" t="s">
        <v>1331</v>
      </c>
      <c r="Z276" s="637" t="s">
        <v>1329</v>
      </c>
      <c r="AA276" s="637" t="s">
        <v>1327</v>
      </c>
      <c r="AC276" s="637" t="s">
        <v>2487</v>
      </c>
      <c r="AD276" s="637" t="s">
        <v>1169</v>
      </c>
      <c r="AE276" s="637" t="s">
        <v>1149</v>
      </c>
      <c r="AF276" s="637" t="s">
        <v>2491</v>
      </c>
      <c r="AG276" s="637" t="s">
        <v>2354</v>
      </c>
      <c r="AI276" s="637" t="s">
        <v>1158</v>
      </c>
      <c r="AJ276" s="637" t="s">
        <v>1166</v>
      </c>
      <c r="AK276" s="637" t="s">
        <v>1167</v>
      </c>
      <c r="AL276" s="637" t="s">
        <v>1343</v>
      </c>
      <c r="AM276" s="637" t="s">
        <v>1147</v>
      </c>
      <c r="AN276" s="637" t="s">
        <v>2354</v>
      </c>
      <c r="AO276" s="637" t="s">
        <v>1172</v>
      </c>
      <c r="AP276" s="637" t="s">
        <v>1173</v>
      </c>
      <c r="AQ276" s="637" t="s">
        <v>1351</v>
      </c>
      <c r="AR276" s="637" t="s">
        <v>1346</v>
      </c>
      <c r="AS276" s="637" t="s">
        <v>1171</v>
      </c>
      <c r="AT276" s="637" t="s">
        <v>1344</v>
      </c>
      <c r="AU276" s="637" t="s">
        <v>1167</v>
      </c>
      <c r="AV276" s="637" t="s">
        <v>1336</v>
      </c>
      <c r="AW276" s="637" t="s">
        <v>1346</v>
      </c>
      <c r="AX276" s="637" t="s">
        <v>1172</v>
      </c>
      <c r="AY276" s="637" t="s">
        <v>1348</v>
      </c>
      <c r="AZ276" s="637" t="s">
        <v>1352</v>
      </c>
      <c r="BA276" s="637" t="s">
        <v>2492</v>
      </c>
      <c r="BB276" s="637" t="s">
        <v>1334</v>
      </c>
      <c r="BC276" s="637" t="s">
        <v>1328</v>
      </c>
      <c r="BD276" s="637" t="s">
        <v>1172</v>
      </c>
      <c r="BE276" s="637" t="s">
        <v>2829</v>
      </c>
      <c r="BF276" s="637" t="s">
        <v>1146</v>
      </c>
      <c r="BH276" s="637" t="s">
        <v>1130</v>
      </c>
      <c r="BI276" s="637" t="s">
        <v>1165</v>
      </c>
      <c r="BJ276" s="637" t="s">
        <v>1171</v>
      </c>
      <c r="BK276" s="637" t="s">
        <v>2493</v>
      </c>
      <c r="BL276" s="637" t="s">
        <v>1150</v>
      </c>
      <c r="BM276" s="637" t="s">
        <v>2494</v>
      </c>
      <c r="BN276" s="637" t="s">
        <v>1345</v>
      </c>
      <c r="BO276" s="637" t="s">
        <v>1172</v>
      </c>
      <c r="BP276" s="637" t="s">
        <v>2495</v>
      </c>
      <c r="BQ276" s="637" t="s">
        <v>2496</v>
      </c>
      <c r="BS276" s="637" t="s">
        <v>1349</v>
      </c>
      <c r="BT276" s="637" t="s">
        <v>2497</v>
      </c>
      <c r="BV276" s="637" t="s">
        <v>1147</v>
      </c>
    </row>
    <row r="277" spans="1:99" x14ac:dyDescent="0.3">
      <c r="A277" s="155">
        <v>984</v>
      </c>
      <c r="B277" s="180" t="s">
        <v>1175</v>
      </c>
      <c r="C277" s="180"/>
      <c r="D277" s="180">
        <v>2507476</v>
      </c>
      <c r="E277" s="180">
        <v>275621842</v>
      </c>
      <c r="F277" s="180"/>
      <c r="G277" s="180">
        <v>2828088</v>
      </c>
      <c r="H277" s="180">
        <v>1158979</v>
      </c>
      <c r="I277" s="180">
        <v>1729</v>
      </c>
      <c r="J277" s="180">
        <v>90695</v>
      </c>
      <c r="K277" s="180">
        <v>0</v>
      </c>
      <c r="L277" s="180">
        <v>1231586</v>
      </c>
      <c r="M277" s="180">
        <v>9025953</v>
      </c>
      <c r="N277" s="180">
        <v>11319</v>
      </c>
      <c r="O277" s="180">
        <v>242041</v>
      </c>
      <c r="P277" s="180"/>
      <c r="Q277" s="180">
        <v>163226</v>
      </c>
      <c r="R277" s="180">
        <v>663966</v>
      </c>
      <c r="S277" s="180">
        <v>809357</v>
      </c>
      <c r="T277" s="180">
        <v>8281637</v>
      </c>
      <c r="U277" s="180"/>
      <c r="V277" s="180">
        <v>331968</v>
      </c>
      <c r="W277" s="180"/>
      <c r="X277" s="180">
        <v>4026624</v>
      </c>
      <c r="Y277" s="180">
        <v>907666</v>
      </c>
      <c r="Z277" s="180">
        <v>28732213</v>
      </c>
      <c r="AA277" s="180">
        <v>5884008</v>
      </c>
      <c r="AB277" s="180"/>
      <c r="AC277" s="180">
        <v>145732</v>
      </c>
      <c r="AD277" s="180">
        <v>557051</v>
      </c>
      <c r="AE277" s="180">
        <v>566082</v>
      </c>
      <c r="AF277" s="180">
        <v>104101</v>
      </c>
      <c r="AG277" s="180">
        <v>424391</v>
      </c>
      <c r="AH277" s="180"/>
      <c r="AI277" s="180">
        <v>27040</v>
      </c>
      <c r="AJ277" s="180">
        <v>1355715</v>
      </c>
      <c r="AK277" s="180">
        <v>97451</v>
      </c>
      <c r="AL277" s="180">
        <v>169084</v>
      </c>
      <c r="AM277" s="180">
        <v>2128705</v>
      </c>
      <c r="AN277" s="180">
        <v>105768</v>
      </c>
      <c r="AO277" s="180">
        <v>23171591</v>
      </c>
      <c r="AP277" s="180">
        <v>805858</v>
      </c>
      <c r="AQ277" s="180">
        <v>50072</v>
      </c>
      <c r="AR277" s="180">
        <v>75393</v>
      </c>
      <c r="AS277" s="180">
        <v>17635742</v>
      </c>
      <c r="AT277" s="180">
        <v>150856</v>
      </c>
      <c r="AU277" s="180">
        <v>521519</v>
      </c>
      <c r="AV277" s="180">
        <v>748225</v>
      </c>
      <c r="AW277" s="180">
        <v>139156</v>
      </c>
      <c r="AX277" s="180">
        <v>210794</v>
      </c>
      <c r="AY277" s="180">
        <v>155868</v>
      </c>
      <c r="AZ277" s="180">
        <v>3100008</v>
      </c>
      <c r="BA277" s="180">
        <v>841761</v>
      </c>
      <c r="BB277" s="180">
        <v>16411</v>
      </c>
      <c r="BC277" s="180">
        <v>224001</v>
      </c>
      <c r="BD277" s="180">
        <v>2590216</v>
      </c>
      <c r="BE277" s="180">
        <v>402750</v>
      </c>
      <c r="BF277" s="180">
        <v>13274915</v>
      </c>
      <c r="BG277" s="180"/>
      <c r="BH277" s="180">
        <v>112241</v>
      </c>
      <c r="BI277" s="180">
        <v>106713</v>
      </c>
      <c r="BJ277" s="180">
        <v>7393534</v>
      </c>
      <c r="BK277" s="180">
        <v>0</v>
      </c>
      <c r="BL277" s="180">
        <v>11209507</v>
      </c>
      <c r="BM277" s="180">
        <v>3208461</v>
      </c>
      <c r="BN277" s="180">
        <v>3226365</v>
      </c>
      <c r="BO277" s="180">
        <v>598759</v>
      </c>
      <c r="BP277" s="180">
        <v>14331</v>
      </c>
      <c r="BQ277" s="180">
        <v>1677751</v>
      </c>
      <c r="BR277" s="180"/>
      <c r="BS277" s="180">
        <v>1529370</v>
      </c>
      <c r="BT277" s="180">
        <v>628723</v>
      </c>
      <c r="BU277" s="180"/>
      <c r="BV277" s="180">
        <v>1413259</v>
      </c>
      <c r="BW277" s="180"/>
      <c r="BX277" s="180"/>
      <c r="BY277" s="180"/>
      <c r="BZ277" s="180"/>
      <c r="CA277" s="180"/>
      <c r="CB277" s="180"/>
      <c r="CC277" s="180"/>
      <c r="CD277" s="180"/>
      <c r="CE277" s="180"/>
      <c r="CF277" s="180"/>
      <c r="CG277" s="180"/>
      <c r="CH277" s="180"/>
      <c r="CI277" s="180"/>
      <c r="CJ277" s="180"/>
      <c r="CK277" s="180"/>
      <c r="CL277" s="180"/>
      <c r="CM277" s="180"/>
      <c r="CN277" s="180"/>
      <c r="CO277" s="180"/>
      <c r="CP277" s="180"/>
      <c r="CQ277" s="180"/>
      <c r="CR277" s="180"/>
      <c r="CS277" s="180"/>
      <c r="CT277" s="180"/>
      <c r="CU277" s="180"/>
    </row>
    <row r="278" spans="1:99" x14ac:dyDescent="0.3">
      <c r="A278" s="155">
        <v>985</v>
      </c>
      <c r="B278" s="180" t="s">
        <v>1176</v>
      </c>
      <c r="C278" s="180"/>
      <c r="D278" s="180">
        <v>2511454</v>
      </c>
      <c r="E278" s="180">
        <v>274728496</v>
      </c>
      <c r="F278" s="180"/>
      <c r="G278" s="180">
        <v>2700000</v>
      </c>
      <c r="H278" s="180">
        <v>1157000</v>
      </c>
      <c r="I278" s="180">
        <v>2353</v>
      </c>
      <c r="J278" s="180">
        <v>85000</v>
      </c>
      <c r="K278" s="180">
        <v>0</v>
      </c>
      <c r="L278" s="180">
        <v>1234200</v>
      </c>
      <c r="M278" s="180">
        <v>8473700</v>
      </c>
      <c r="N278" s="180">
        <v>2600</v>
      </c>
      <c r="O278" s="180">
        <v>234700</v>
      </c>
      <c r="P278" s="180"/>
      <c r="Q278" s="180">
        <v>158000</v>
      </c>
      <c r="R278" s="180">
        <v>626500</v>
      </c>
      <c r="S278" s="180">
        <v>796447</v>
      </c>
      <c r="T278" s="180">
        <v>7729466</v>
      </c>
      <c r="U278" s="180"/>
      <c r="V278" s="180">
        <v>302620</v>
      </c>
      <c r="W278" s="180"/>
      <c r="X278" s="180">
        <v>3993063</v>
      </c>
      <c r="Y278" s="180">
        <v>887500</v>
      </c>
      <c r="Z278" s="180">
        <v>27845000</v>
      </c>
      <c r="AA278" s="180">
        <v>5556500</v>
      </c>
      <c r="AB278" s="180"/>
      <c r="AC278" s="180">
        <v>143600</v>
      </c>
      <c r="AD278" s="180">
        <v>496100</v>
      </c>
      <c r="AE278" s="180">
        <v>521500</v>
      </c>
      <c r="AF278" s="180">
        <v>94500</v>
      </c>
      <c r="AG278" s="180">
        <v>548415</v>
      </c>
      <c r="AH278" s="180"/>
      <c r="AI278" s="180">
        <v>0</v>
      </c>
      <c r="AJ278" s="180">
        <v>1291045</v>
      </c>
      <c r="AK278" s="180">
        <v>87165</v>
      </c>
      <c r="AL278" s="180">
        <v>159000</v>
      </c>
      <c r="AM278" s="180">
        <v>2062974</v>
      </c>
      <c r="AN278" s="180">
        <v>101317</v>
      </c>
      <c r="AO278" s="180">
        <v>22192839</v>
      </c>
      <c r="AP278" s="180">
        <v>775000</v>
      </c>
      <c r="AQ278" s="180">
        <v>44092</v>
      </c>
      <c r="AR278" s="180">
        <v>60084</v>
      </c>
      <c r="AS278" s="180">
        <v>16896001</v>
      </c>
      <c r="AT278" s="180">
        <v>141322</v>
      </c>
      <c r="AU278" s="180">
        <v>476450</v>
      </c>
      <c r="AV278" s="180">
        <v>675300</v>
      </c>
      <c r="AW278" s="180">
        <v>105682</v>
      </c>
      <c r="AX278" s="180">
        <v>207400</v>
      </c>
      <c r="AY278" s="180">
        <v>145100</v>
      </c>
      <c r="AZ278" s="180">
        <v>2886333</v>
      </c>
      <c r="BA278" s="180">
        <v>838092</v>
      </c>
      <c r="BB278" s="180">
        <v>13600</v>
      </c>
      <c r="BC278" s="180">
        <v>222500</v>
      </c>
      <c r="BD278" s="180">
        <v>2346418</v>
      </c>
      <c r="BE278" s="180">
        <v>396800</v>
      </c>
      <c r="BF278" s="180">
        <v>12573292</v>
      </c>
      <c r="BG278" s="180"/>
      <c r="BH278" s="180">
        <v>104232</v>
      </c>
      <c r="BI278" s="180">
        <v>95000</v>
      </c>
      <c r="BJ278" s="180">
        <v>7061000</v>
      </c>
      <c r="BK278" s="180">
        <v>0</v>
      </c>
      <c r="BL278" s="180">
        <v>10877565</v>
      </c>
      <c r="BM278" s="180">
        <v>3071936</v>
      </c>
      <c r="BN278" s="180">
        <v>3022160</v>
      </c>
      <c r="BO278" s="180">
        <v>559532</v>
      </c>
      <c r="BP278" s="180">
        <v>14000</v>
      </c>
      <c r="BQ278" s="180">
        <v>1592074</v>
      </c>
      <c r="BR278" s="180"/>
      <c r="BS278" s="180">
        <v>1440300</v>
      </c>
      <c r="BT278" s="180">
        <v>578900</v>
      </c>
      <c r="BU278" s="180"/>
      <c r="BV278" s="180">
        <v>1403926</v>
      </c>
      <c r="BW278" s="180"/>
      <c r="BX278" s="180"/>
      <c r="BY278" s="180"/>
      <c r="BZ278" s="180"/>
      <c r="CA278" s="180"/>
      <c r="CB278" s="180"/>
      <c r="CC278" s="180"/>
      <c r="CD278" s="180"/>
      <c r="CE278" s="180"/>
      <c r="CF278" s="180"/>
      <c r="CG278" s="180"/>
      <c r="CH278" s="180"/>
      <c r="CI278" s="180"/>
      <c r="CJ278" s="180"/>
      <c r="CK278" s="180"/>
      <c r="CL278" s="180"/>
      <c r="CM278" s="180"/>
      <c r="CN278" s="180"/>
      <c r="CO278" s="180"/>
      <c r="CP278" s="180"/>
      <c r="CQ278" s="180"/>
      <c r="CR278" s="180"/>
      <c r="CS278" s="180"/>
      <c r="CT278" s="180"/>
      <c r="CU278" s="180"/>
    </row>
    <row r="279" spans="1:99" x14ac:dyDescent="0.3">
      <c r="A279" s="155">
        <v>986</v>
      </c>
      <c r="B279" s="180" t="s">
        <v>608</v>
      </c>
      <c r="C279" s="180"/>
      <c r="D279" s="180">
        <v>0</v>
      </c>
      <c r="E279" s="180">
        <v>90000</v>
      </c>
      <c r="F279" s="180"/>
      <c r="G279" s="180">
        <v>0</v>
      </c>
      <c r="H279" s="180">
        <v>0</v>
      </c>
      <c r="I279" s="180">
        <v>0</v>
      </c>
      <c r="J279" s="180">
        <v>0</v>
      </c>
      <c r="K279" s="180">
        <v>0</v>
      </c>
      <c r="L279" s="180">
        <v>0</v>
      </c>
      <c r="M279" s="180">
        <v>0</v>
      </c>
      <c r="N279" s="180">
        <v>0</v>
      </c>
      <c r="O279" s="180">
        <v>0</v>
      </c>
      <c r="P279" s="180"/>
      <c r="Q279" s="180">
        <v>0</v>
      </c>
      <c r="R279" s="180">
        <v>0</v>
      </c>
      <c r="S279" s="180">
        <v>0</v>
      </c>
      <c r="T279" s="180">
        <v>0</v>
      </c>
      <c r="U279" s="180"/>
      <c r="V279" s="180">
        <v>0</v>
      </c>
      <c r="W279" s="180"/>
      <c r="X279" s="180">
        <v>0</v>
      </c>
      <c r="Y279" s="180">
        <v>0</v>
      </c>
      <c r="Z279" s="180">
        <v>0</v>
      </c>
      <c r="AA279" s="180">
        <v>0</v>
      </c>
      <c r="AB279" s="180"/>
      <c r="AC279" s="180">
        <v>0</v>
      </c>
      <c r="AD279" s="180">
        <v>0</v>
      </c>
      <c r="AE279" s="180">
        <v>0</v>
      </c>
      <c r="AF279" s="180">
        <v>0</v>
      </c>
      <c r="AG279" s="180">
        <v>0</v>
      </c>
      <c r="AH279" s="180"/>
      <c r="AI279" s="180">
        <v>0</v>
      </c>
      <c r="AJ279" s="180">
        <v>0</v>
      </c>
      <c r="AK279" s="180">
        <v>0</v>
      </c>
      <c r="AL279" s="180">
        <v>0</v>
      </c>
      <c r="AM279" s="180">
        <v>0</v>
      </c>
      <c r="AN279" s="180">
        <v>0</v>
      </c>
      <c r="AO279" s="180">
        <v>0</v>
      </c>
      <c r="AP279" s="180">
        <v>0</v>
      </c>
      <c r="AQ279" s="180">
        <v>0</v>
      </c>
      <c r="AR279" s="180">
        <v>0</v>
      </c>
      <c r="AS279" s="180">
        <v>0</v>
      </c>
      <c r="AT279" s="180">
        <v>0</v>
      </c>
      <c r="AU279" s="180">
        <v>0</v>
      </c>
      <c r="AV279" s="180">
        <v>0</v>
      </c>
      <c r="AW279" s="180">
        <v>0</v>
      </c>
      <c r="AX279" s="180">
        <v>0</v>
      </c>
      <c r="AY279" s="180">
        <v>0</v>
      </c>
      <c r="AZ279" s="180">
        <v>0</v>
      </c>
      <c r="BA279" s="180">
        <v>0</v>
      </c>
      <c r="BB279" s="180">
        <v>0</v>
      </c>
      <c r="BC279" s="180">
        <v>0</v>
      </c>
      <c r="BD279" s="180">
        <v>0</v>
      </c>
      <c r="BE279" s="180">
        <v>0</v>
      </c>
      <c r="BF279" s="180">
        <v>0</v>
      </c>
      <c r="BG279" s="180"/>
      <c r="BH279" s="180">
        <v>0</v>
      </c>
      <c r="BI279" s="180">
        <v>0</v>
      </c>
      <c r="BJ279" s="180">
        <v>0</v>
      </c>
      <c r="BK279" s="180">
        <v>0</v>
      </c>
      <c r="BL279" s="180">
        <v>0</v>
      </c>
      <c r="BM279" s="180">
        <v>0</v>
      </c>
      <c r="BN279" s="180">
        <v>0</v>
      </c>
      <c r="BO279" s="180">
        <v>0</v>
      </c>
      <c r="BP279" s="180">
        <v>0</v>
      </c>
      <c r="BQ279" s="180">
        <v>0</v>
      </c>
      <c r="BR279" s="180"/>
      <c r="BS279" s="180">
        <v>0</v>
      </c>
      <c r="BT279" s="180">
        <v>0</v>
      </c>
      <c r="BU279" s="180"/>
      <c r="BV279" s="180">
        <v>0</v>
      </c>
      <c r="BW279" s="180"/>
      <c r="BX279" s="180"/>
      <c r="BY279" s="180"/>
      <c r="BZ279" s="180"/>
      <c r="CA279" s="180"/>
      <c r="CB279" s="180"/>
      <c r="CC279" s="180"/>
      <c r="CD279" s="180"/>
      <c r="CE279" s="180"/>
      <c r="CF279" s="180"/>
      <c r="CG279" s="180"/>
      <c r="CH279" s="180"/>
      <c r="CI279" s="180"/>
      <c r="CJ279" s="180"/>
      <c r="CK279" s="180"/>
      <c r="CL279" s="180"/>
      <c r="CM279" s="180"/>
      <c r="CN279" s="180"/>
      <c r="CO279" s="180"/>
      <c r="CP279" s="180"/>
      <c r="CQ279" s="180"/>
      <c r="CR279" s="180"/>
      <c r="CS279" s="180"/>
      <c r="CT279" s="180"/>
      <c r="CU279" s="180"/>
    </row>
    <row r="280" spans="1:99" x14ac:dyDescent="0.3">
      <c r="A280" s="155">
        <v>987</v>
      </c>
      <c r="B280" s="180" t="s">
        <v>1177</v>
      </c>
      <c r="C280" s="180"/>
      <c r="D280" s="180">
        <v>0</v>
      </c>
      <c r="E280" s="180">
        <v>0</v>
      </c>
      <c r="F280" s="180"/>
      <c r="G280" s="180">
        <v>0</v>
      </c>
      <c r="H280" s="180">
        <v>0</v>
      </c>
      <c r="I280" s="180">
        <v>0</v>
      </c>
      <c r="J280" s="180">
        <v>0</v>
      </c>
      <c r="K280" s="180">
        <v>0</v>
      </c>
      <c r="L280" s="180">
        <v>0</v>
      </c>
      <c r="M280" s="180">
        <v>0</v>
      </c>
      <c r="N280" s="180">
        <v>0</v>
      </c>
      <c r="O280" s="180">
        <v>0</v>
      </c>
      <c r="P280" s="180"/>
      <c r="Q280" s="180">
        <v>0</v>
      </c>
      <c r="R280" s="180">
        <v>0</v>
      </c>
      <c r="S280" s="180">
        <v>0</v>
      </c>
      <c r="T280" s="180">
        <v>0</v>
      </c>
      <c r="U280" s="180"/>
      <c r="V280" s="180">
        <v>0</v>
      </c>
      <c r="W280" s="180"/>
      <c r="X280" s="180">
        <v>0</v>
      </c>
      <c r="Y280" s="180">
        <v>0</v>
      </c>
      <c r="Z280" s="180">
        <v>0</v>
      </c>
      <c r="AA280" s="180">
        <v>0</v>
      </c>
      <c r="AB280" s="180"/>
      <c r="AC280" s="180">
        <v>0</v>
      </c>
      <c r="AD280" s="180">
        <v>0</v>
      </c>
      <c r="AE280" s="180">
        <v>0</v>
      </c>
      <c r="AF280" s="180">
        <v>0</v>
      </c>
      <c r="AG280" s="180">
        <v>0</v>
      </c>
      <c r="AH280" s="180"/>
      <c r="AI280" s="180">
        <v>0</v>
      </c>
      <c r="AJ280" s="180">
        <v>0</v>
      </c>
      <c r="AK280" s="180">
        <v>0</v>
      </c>
      <c r="AL280" s="180">
        <v>0</v>
      </c>
      <c r="AM280" s="180">
        <v>0</v>
      </c>
      <c r="AN280" s="180">
        <v>0</v>
      </c>
      <c r="AO280" s="180">
        <v>0</v>
      </c>
      <c r="AP280" s="180">
        <v>0</v>
      </c>
      <c r="AQ280" s="180">
        <v>0</v>
      </c>
      <c r="AR280" s="180">
        <v>0</v>
      </c>
      <c r="AS280" s="180">
        <v>0</v>
      </c>
      <c r="AT280" s="180">
        <v>0</v>
      </c>
      <c r="AU280" s="180">
        <v>0</v>
      </c>
      <c r="AV280" s="180">
        <v>0</v>
      </c>
      <c r="AW280" s="180">
        <v>0</v>
      </c>
      <c r="AX280" s="180">
        <v>0</v>
      </c>
      <c r="AY280" s="180">
        <v>0</v>
      </c>
      <c r="AZ280" s="180">
        <v>0</v>
      </c>
      <c r="BA280" s="180">
        <v>0</v>
      </c>
      <c r="BB280" s="180">
        <v>0</v>
      </c>
      <c r="BC280" s="180">
        <v>0</v>
      </c>
      <c r="BD280" s="180">
        <v>0</v>
      </c>
      <c r="BE280" s="180">
        <v>0</v>
      </c>
      <c r="BF280" s="180">
        <v>0</v>
      </c>
      <c r="BG280" s="180"/>
      <c r="BH280" s="180">
        <v>0</v>
      </c>
      <c r="BI280" s="180">
        <v>0</v>
      </c>
      <c r="BJ280" s="180">
        <v>0</v>
      </c>
      <c r="BK280" s="180">
        <v>0</v>
      </c>
      <c r="BL280" s="180">
        <v>0</v>
      </c>
      <c r="BM280" s="180">
        <v>0</v>
      </c>
      <c r="BN280" s="180">
        <v>0</v>
      </c>
      <c r="BO280" s="180">
        <v>0</v>
      </c>
      <c r="BP280" s="180">
        <v>0</v>
      </c>
      <c r="BQ280" s="180">
        <v>0</v>
      </c>
      <c r="BR280" s="180"/>
      <c r="BS280" s="180">
        <v>0</v>
      </c>
      <c r="BT280" s="180">
        <v>0</v>
      </c>
      <c r="BU280" s="180"/>
      <c r="BV280" s="180">
        <v>0</v>
      </c>
      <c r="BW280" s="180"/>
      <c r="BX280" s="180"/>
      <c r="BY280" s="180"/>
      <c r="BZ280" s="180"/>
      <c r="CA280" s="180"/>
      <c r="CB280" s="180"/>
      <c r="CC280" s="180"/>
      <c r="CD280" s="180"/>
      <c r="CE280" s="180"/>
      <c r="CF280" s="180"/>
      <c r="CG280" s="180"/>
      <c r="CH280" s="180"/>
      <c r="CI280" s="180"/>
      <c r="CJ280" s="180"/>
      <c r="CK280" s="180"/>
      <c r="CL280" s="180"/>
      <c r="CM280" s="180"/>
      <c r="CN280" s="180"/>
      <c r="CO280" s="180"/>
      <c r="CP280" s="180"/>
      <c r="CQ280" s="180"/>
      <c r="CR280" s="180"/>
      <c r="CS280" s="180"/>
      <c r="CT280" s="180"/>
      <c r="CU280" s="180"/>
    </row>
    <row r="281" spans="1:99" x14ac:dyDescent="0.3">
      <c r="A281" s="155">
        <v>988</v>
      </c>
      <c r="B281" s="180" t="s">
        <v>1178</v>
      </c>
      <c r="C281" s="180"/>
      <c r="D281" s="180">
        <v>2</v>
      </c>
      <c r="E281" s="180">
        <v>2</v>
      </c>
      <c r="F281" s="180"/>
      <c r="G281" s="180">
        <v>2</v>
      </c>
      <c r="H281" s="180">
        <v>2</v>
      </c>
      <c r="I281" s="180">
        <v>2</v>
      </c>
      <c r="J281" s="180">
        <v>2</v>
      </c>
      <c r="K281" s="180">
        <v>2</v>
      </c>
      <c r="L281" s="180">
        <v>2</v>
      </c>
      <c r="M281" s="180">
        <v>2</v>
      </c>
      <c r="N281" s="180">
        <v>2</v>
      </c>
      <c r="O281" s="180">
        <v>2</v>
      </c>
      <c r="P281" s="180"/>
      <c r="Q281" s="180">
        <v>0</v>
      </c>
      <c r="R281" s="180">
        <v>2</v>
      </c>
      <c r="S281" s="180">
        <v>2</v>
      </c>
      <c r="T281" s="180">
        <v>2</v>
      </c>
      <c r="U281" s="180"/>
      <c r="V281" s="180">
        <v>2</v>
      </c>
      <c r="W281" s="180"/>
      <c r="X281" s="180">
        <v>0</v>
      </c>
      <c r="Y281" s="180">
        <v>2</v>
      </c>
      <c r="Z281" s="180">
        <v>2</v>
      </c>
      <c r="AA281" s="180">
        <v>2</v>
      </c>
      <c r="AB281" s="180"/>
      <c r="AC281" s="180">
        <v>0</v>
      </c>
      <c r="AD281" s="180">
        <v>2</v>
      </c>
      <c r="AE281" s="180">
        <v>2</v>
      </c>
      <c r="AF281" s="180">
        <v>2</v>
      </c>
      <c r="AG281" s="180">
        <v>2</v>
      </c>
      <c r="AH281" s="180"/>
      <c r="AI281" s="180">
        <v>0</v>
      </c>
      <c r="AJ281" s="180">
        <v>2</v>
      </c>
      <c r="AK281" s="180">
        <v>0</v>
      </c>
      <c r="AL281" s="180">
        <v>2</v>
      </c>
      <c r="AM281" s="180">
        <v>2</v>
      </c>
      <c r="AN281" s="180">
        <v>0</v>
      </c>
      <c r="AO281" s="180">
        <v>2</v>
      </c>
      <c r="AP281" s="180">
        <v>2</v>
      </c>
      <c r="AQ281" s="180">
        <v>2</v>
      </c>
      <c r="AR281" s="180">
        <v>2</v>
      </c>
      <c r="AS281" s="180">
        <v>2</v>
      </c>
      <c r="AT281" s="180">
        <v>2</v>
      </c>
      <c r="AU281" s="180">
        <v>2</v>
      </c>
      <c r="AV281" s="180">
        <v>2</v>
      </c>
      <c r="AW281" s="180">
        <v>0</v>
      </c>
      <c r="AX281" s="180">
        <v>2</v>
      </c>
      <c r="AY281" s="180">
        <v>2</v>
      </c>
      <c r="AZ281" s="180">
        <v>2</v>
      </c>
      <c r="BA281" s="180">
        <v>2</v>
      </c>
      <c r="BB281" s="180">
        <v>2</v>
      </c>
      <c r="BC281" s="180">
        <v>2</v>
      </c>
      <c r="BD281" s="180">
        <v>2</v>
      </c>
      <c r="BE281" s="180">
        <v>2</v>
      </c>
      <c r="BF281" s="180">
        <v>2</v>
      </c>
      <c r="BG281" s="180"/>
      <c r="BH281" s="180">
        <v>2</v>
      </c>
      <c r="BI281" s="180">
        <v>2</v>
      </c>
      <c r="BJ281" s="180">
        <v>2</v>
      </c>
      <c r="BK281" s="180">
        <v>0</v>
      </c>
      <c r="BL281" s="180">
        <v>2</v>
      </c>
      <c r="BM281" s="180">
        <v>0</v>
      </c>
      <c r="BN281" s="180">
        <v>2</v>
      </c>
      <c r="BO281" s="180">
        <v>2</v>
      </c>
      <c r="BP281" s="180">
        <v>0</v>
      </c>
      <c r="BQ281" s="180">
        <v>2</v>
      </c>
      <c r="BR281" s="180"/>
      <c r="BS281" s="180">
        <v>2</v>
      </c>
      <c r="BT281" s="180">
        <v>0</v>
      </c>
      <c r="BU281" s="180"/>
      <c r="BV281" s="180">
        <v>2</v>
      </c>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99" x14ac:dyDescent="0.3">
      <c r="A282" s="155">
        <v>989</v>
      </c>
      <c r="B282" s="180" t="s">
        <v>1179</v>
      </c>
      <c r="C282" s="180"/>
      <c r="D282" s="180">
        <v>0</v>
      </c>
      <c r="E282" s="180">
        <v>3</v>
      </c>
      <c r="F282" s="180"/>
      <c r="G282" s="180">
        <v>0</v>
      </c>
      <c r="H282" s="180">
        <v>3</v>
      </c>
      <c r="I282" s="180">
        <v>3</v>
      </c>
      <c r="J282" s="180">
        <v>3</v>
      </c>
      <c r="K282" s="180">
        <v>0</v>
      </c>
      <c r="L282" s="180">
        <v>3</v>
      </c>
      <c r="M282" s="180">
        <v>3</v>
      </c>
      <c r="N282" s="180">
        <v>3</v>
      </c>
      <c r="O282" s="180">
        <v>0</v>
      </c>
      <c r="P282" s="180"/>
      <c r="Q282" s="180">
        <v>0</v>
      </c>
      <c r="R282" s="180">
        <v>3</v>
      </c>
      <c r="S282" s="180">
        <v>0</v>
      </c>
      <c r="T282" s="180">
        <v>3</v>
      </c>
      <c r="U282" s="180"/>
      <c r="V282" s="180">
        <v>3</v>
      </c>
      <c r="W282" s="180"/>
      <c r="X282" s="180">
        <v>0</v>
      </c>
      <c r="Y282" s="180">
        <v>0</v>
      </c>
      <c r="Z282" s="180">
        <v>3</v>
      </c>
      <c r="AA282" s="180">
        <v>3</v>
      </c>
      <c r="AB282" s="180"/>
      <c r="AC282" s="180">
        <v>0</v>
      </c>
      <c r="AD282" s="180">
        <v>3</v>
      </c>
      <c r="AE282" s="180">
        <v>0</v>
      </c>
      <c r="AF282" s="180">
        <v>0</v>
      </c>
      <c r="AG282" s="180">
        <v>3</v>
      </c>
      <c r="AH282" s="180"/>
      <c r="AI282" s="180">
        <v>0</v>
      </c>
      <c r="AJ282" s="180">
        <v>3</v>
      </c>
      <c r="AK282" s="180">
        <v>3</v>
      </c>
      <c r="AL282" s="180">
        <v>0</v>
      </c>
      <c r="AM282" s="180">
        <v>3</v>
      </c>
      <c r="AN282" s="180">
        <v>0</v>
      </c>
      <c r="AO282" s="180">
        <v>0</v>
      </c>
      <c r="AP282" s="180">
        <v>3</v>
      </c>
      <c r="AQ282" s="180">
        <v>3</v>
      </c>
      <c r="AR282" s="180">
        <v>3</v>
      </c>
      <c r="AS282" s="180">
        <v>3</v>
      </c>
      <c r="AT282" s="180">
        <v>0</v>
      </c>
      <c r="AU282" s="180">
        <v>0</v>
      </c>
      <c r="AV282" s="180">
        <v>0</v>
      </c>
      <c r="AW282" s="180">
        <v>0</v>
      </c>
      <c r="AX282" s="180">
        <v>3</v>
      </c>
      <c r="AY282" s="180">
        <v>3</v>
      </c>
      <c r="AZ282" s="180">
        <v>3</v>
      </c>
      <c r="BA282" s="180">
        <v>3</v>
      </c>
      <c r="BB282" s="180">
        <v>3</v>
      </c>
      <c r="BC282" s="180">
        <v>3</v>
      </c>
      <c r="BD282" s="180">
        <v>0</v>
      </c>
      <c r="BE282" s="180">
        <v>3</v>
      </c>
      <c r="BF282" s="180">
        <v>3</v>
      </c>
      <c r="BG282" s="180"/>
      <c r="BH282" s="180">
        <v>3</v>
      </c>
      <c r="BI282" s="180">
        <v>3</v>
      </c>
      <c r="BJ282" s="180">
        <v>3</v>
      </c>
      <c r="BK282" s="180">
        <v>0</v>
      </c>
      <c r="BL282" s="180">
        <v>3</v>
      </c>
      <c r="BM282" s="180">
        <v>0</v>
      </c>
      <c r="BN282" s="180">
        <v>3</v>
      </c>
      <c r="BO282" s="180">
        <v>3</v>
      </c>
      <c r="BP282" s="180">
        <v>0</v>
      </c>
      <c r="BQ282" s="180">
        <v>3</v>
      </c>
      <c r="BR282" s="180"/>
      <c r="BS282" s="180">
        <v>3</v>
      </c>
      <c r="BT282" s="180">
        <v>0</v>
      </c>
      <c r="BU282" s="180"/>
      <c r="BV282" s="180">
        <v>3</v>
      </c>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99" x14ac:dyDescent="0.3">
      <c r="A283" s="155">
        <v>990</v>
      </c>
      <c r="B283" s="180" t="s">
        <v>594</v>
      </c>
      <c r="C283" s="180"/>
      <c r="D283" s="180">
        <v>0</v>
      </c>
      <c r="E283" s="180">
        <v>0</v>
      </c>
      <c r="F283" s="180"/>
      <c r="G283" s="180">
        <v>0</v>
      </c>
      <c r="H283" s="180">
        <v>0</v>
      </c>
      <c r="I283" s="180">
        <v>0</v>
      </c>
      <c r="J283" s="180">
        <v>0</v>
      </c>
      <c r="K283" s="180">
        <v>0</v>
      </c>
      <c r="L283" s="180">
        <v>0</v>
      </c>
      <c r="M283" s="180">
        <v>0</v>
      </c>
      <c r="N283" s="180">
        <v>0</v>
      </c>
      <c r="O283" s="180">
        <v>0</v>
      </c>
      <c r="P283" s="180"/>
      <c r="Q283" s="180">
        <v>0</v>
      </c>
      <c r="R283" s="180">
        <v>0</v>
      </c>
      <c r="S283" s="180">
        <v>0</v>
      </c>
      <c r="T283" s="180">
        <v>0</v>
      </c>
      <c r="U283" s="180"/>
      <c r="V283" s="180">
        <v>0</v>
      </c>
      <c r="W283" s="180"/>
      <c r="X283" s="180">
        <v>0</v>
      </c>
      <c r="Y283" s="180">
        <v>0</v>
      </c>
      <c r="Z283" s="180">
        <v>567520</v>
      </c>
      <c r="AA283" s="180">
        <v>0</v>
      </c>
      <c r="AB283" s="180"/>
      <c r="AC283" s="180">
        <v>0</v>
      </c>
      <c r="AD283" s="180">
        <v>0</v>
      </c>
      <c r="AE283" s="180">
        <v>0</v>
      </c>
      <c r="AF283" s="180">
        <v>0</v>
      </c>
      <c r="AG283" s="180">
        <v>0</v>
      </c>
      <c r="AH283" s="180"/>
      <c r="AI283" s="180">
        <v>0</v>
      </c>
      <c r="AJ283" s="180">
        <v>0</v>
      </c>
      <c r="AK283" s="180">
        <v>0</v>
      </c>
      <c r="AL283" s="180">
        <v>0</v>
      </c>
      <c r="AM283" s="180">
        <v>0</v>
      </c>
      <c r="AN283" s="180">
        <v>0</v>
      </c>
      <c r="AO283" s="180">
        <v>0</v>
      </c>
      <c r="AP283" s="180">
        <v>0</v>
      </c>
      <c r="AQ283" s="180">
        <v>0</v>
      </c>
      <c r="AR283" s="180">
        <v>0</v>
      </c>
      <c r="AS283" s="180">
        <v>0</v>
      </c>
      <c r="AT283" s="180">
        <v>0</v>
      </c>
      <c r="AU283" s="180">
        <v>0</v>
      </c>
      <c r="AV283" s="180">
        <v>0</v>
      </c>
      <c r="AW283" s="180">
        <v>0</v>
      </c>
      <c r="AX283" s="180">
        <v>0</v>
      </c>
      <c r="AY283" s="180">
        <v>0</v>
      </c>
      <c r="AZ283" s="180">
        <v>0</v>
      </c>
      <c r="BA283" s="180">
        <v>0</v>
      </c>
      <c r="BB283" s="180">
        <v>0</v>
      </c>
      <c r="BC283" s="180">
        <v>0</v>
      </c>
      <c r="BD283" s="180">
        <v>0</v>
      </c>
      <c r="BE283" s="180">
        <v>0</v>
      </c>
      <c r="BF283" s="180">
        <v>0</v>
      </c>
      <c r="BG283" s="180"/>
      <c r="BH283" s="180">
        <v>0</v>
      </c>
      <c r="BI283" s="180">
        <v>0</v>
      </c>
      <c r="BJ283" s="180">
        <v>0</v>
      </c>
      <c r="BK283" s="180">
        <v>0</v>
      </c>
      <c r="BL283" s="180">
        <v>0</v>
      </c>
      <c r="BM283" s="180">
        <v>0</v>
      </c>
      <c r="BN283" s="180">
        <v>0</v>
      </c>
      <c r="BO283" s="180">
        <v>0</v>
      </c>
      <c r="BP283" s="180">
        <v>0</v>
      </c>
      <c r="BQ283" s="180">
        <v>0</v>
      </c>
      <c r="BR283" s="180"/>
      <c r="BS283" s="180">
        <v>0</v>
      </c>
      <c r="BT283" s="180">
        <v>0</v>
      </c>
      <c r="BU283" s="180"/>
      <c r="BV283" s="180">
        <v>0</v>
      </c>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row>
    <row r="284" spans="1:99" x14ac:dyDescent="0.3">
      <c r="A284" s="155">
        <v>991</v>
      </c>
      <c r="B284" s="180" t="s">
        <v>1180</v>
      </c>
      <c r="C284" s="180"/>
      <c r="D284" s="180">
        <v>20</v>
      </c>
      <c r="E284" s="180">
        <v>0</v>
      </c>
      <c r="F284" s="180"/>
      <c r="G284" s="180">
        <v>23</v>
      </c>
      <c r="H284" s="180">
        <v>23</v>
      </c>
      <c r="I284" s="180">
        <v>22</v>
      </c>
      <c r="J284" s="180">
        <v>20</v>
      </c>
      <c r="K284" s="180">
        <v>23</v>
      </c>
      <c r="L284" s="180">
        <v>23</v>
      </c>
      <c r="M284" s="180">
        <v>22</v>
      </c>
      <c r="N284" s="180">
        <v>22</v>
      </c>
      <c r="O284" s="180">
        <v>23</v>
      </c>
      <c r="P284" s="180"/>
      <c r="Q284" s="180">
        <v>23</v>
      </c>
      <c r="R284" s="180">
        <v>20</v>
      </c>
      <c r="S284" s="180">
        <v>0</v>
      </c>
      <c r="T284" s="180">
        <v>23</v>
      </c>
      <c r="U284" s="180"/>
      <c r="V284" s="180">
        <v>22</v>
      </c>
      <c r="W284" s="180"/>
      <c r="X284" s="180">
        <v>22</v>
      </c>
      <c r="Y284" s="180">
        <v>23</v>
      </c>
      <c r="Z284" s="180">
        <v>23</v>
      </c>
      <c r="AA284" s="180">
        <v>23</v>
      </c>
      <c r="AB284" s="180"/>
      <c r="AC284" s="180">
        <v>23</v>
      </c>
      <c r="AD284" s="180">
        <v>20</v>
      </c>
      <c r="AE284" s="180">
        <v>23</v>
      </c>
      <c r="AF284" s="180">
        <v>0</v>
      </c>
      <c r="AG284" s="180">
        <v>22</v>
      </c>
      <c r="AH284" s="180"/>
      <c r="AI284" s="180">
        <v>0</v>
      </c>
      <c r="AJ284" s="180">
        <v>23</v>
      </c>
      <c r="AK284" s="180">
        <v>23</v>
      </c>
      <c r="AL284" s="180">
        <v>23</v>
      </c>
      <c r="AM284" s="180">
        <v>0</v>
      </c>
      <c r="AN284" s="180">
        <v>23</v>
      </c>
      <c r="AO284" s="180">
        <v>23</v>
      </c>
      <c r="AP284" s="180">
        <v>23</v>
      </c>
      <c r="AQ284" s="180">
        <v>23</v>
      </c>
      <c r="AR284" s="180">
        <v>23</v>
      </c>
      <c r="AS284" s="180">
        <v>23</v>
      </c>
      <c r="AT284" s="180">
        <v>0</v>
      </c>
      <c r="AU284" s="180">
        <v>0</v>
      </c>
      <c r="AV284" s="180">
        <v>22</v>
      </c>
      <c r="AW284" s="180">
        <v>0</v>
      </c>
      <c r="AX284" s="180">
        <v>23</v>
      </c>
      <c r="AY284" s="180">
        <v>23</v>
      </c>
      <c r="AZ284" s="180">
        <v>23</v>
      </c>
      <c r="BA284" s="180">
        <v>20</v>
      </c>
      <c r="BB284" s="180">
        <v>23</v>
      </c>
      <c r="BC284" s="180">
        <v>22</v>
      </c>
      <c r="BD284" s="180">
        <v>23</v>
      </c>
      <c r="BE284" s="180">
        <v>0</v>
      </c>
      <c r="BF284" s="180">
        <v>23</v>
      </c>
      <c r="BG284" s="180"/>
      <c r="BH284" s="180">
        <v>23</v>
      </c>
      <c r="BI284" s="180">
        <v>23</v>
      </c>
      <c r="BJ284" s="180">
        <v>0</v>
      </c>
      <c r="BK284" s="180">
        <v>0</v>
      </c>
      <c r="BL284" s="180">
        <v>23</v>
      </c>
      <c r="BM284" s="180">
        <v>0</v>
      </c>
      <c r="BN284" s="180">
        <v>23</v>
      </c>
      <c r="BO284" s="180">
        <v>23</v>
      </c>
      <c r="BP284" s="180">
        <v>0</v>
      </c>
      <c r="BQ284" s="180">
        <v>23</v>
      </c>
      <c r="BR284" s="180"/>
      <c r="BS284" s="180">
        <v>23</v>
      </c>
      <c r="BT284" s="180">
        <v>0</v>
      </c>
      <c r="BU284" s="180"/>
      <c r="BV284" s="180">
        <v>20</v>
      </c>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row>
    <row r="285" spans="1:99" x14ac:dyDescent="0.3">
      <c r="A285" s="155">
        <v>995</v>
      </c>
      <c r="B285" s="180" t="s">
        <v>275</v>
      </c>
      <c r="C285" s="180"/>
      <c r="D285" s="180">
        <v>0</v>
      </c>
      <c r="E285" s="180">
        <v>0</v>
      </c>
      <c r="F285" s="180">
        <v>0</v>
      </c>
      <c r="G285" s="180">
        <v>0</v>
      </c>
      <c r="H285" s="180">
        <v>0</v>
      </c>
      <c r="I285" s="180">
        <v>0</v>
      </c>
      <c r="J285" s="180">
        <v>0</v>
      </c>
      <c r="K285" s="180">
        <v>0</v>
      </c>
      <c r="L285" s="180">
        <v>0.08</v>
      </c>
      <c r="M285" s="180">
        <v>0</v>
      </c>
      <c r="N285" s="180">
        <v>0</v>
      </c>
      <c r="O285" s="180">
        <v>0</v>
      </c>
      <c r="P285" s="180">
        <v>0</v>
      </c>
      <c r="Q285" s="180">
        <v>0</v>
      </c>
      <c r="R285" s="180">
        <v>0</v>
      </c>
      <c r="S285" s="180">
        <v>0</v>
      </c>
      <c r="T285" s="180">
        <v>0</v>
      </c>
      <c r="U285" s="180">
        <v>0</v>
      </c>
      <c r="V285" s="180">
        <v>0</v>
      </c>
      <c r="W285" s="180">
        <v>0.08</v>
      </c>
      <c r="X285" s="180">
        <v>0</v>
      </c>
      <c r="Y285" s="180">
        <v>0</v>
      </c>
      <c r="Z285" s="180">
        <v>0.08</v>
      </c>
      <c r="AA285" s="180">
        <v>0</v>
      </c>
      <c r="AB285" s="180">
        <v>0</v>
      </c>
      <c r="AC285" s="180">
        <v>0</v>
      </c>
      <c r="AD285" s="180">
        <v>0</v>
      </c>
      <c r="AE285" s="180">
        <v>0</v>
      </c>
      <c r="AF285" s="180">
        <v>0</v>
      </c>
      <c r="AG285" s="180">
        <v>0</v>
      </c>
      <c r="AH285" s="180">
        <v>0</v>
      </c>
      <c r="AI285" s="180">
        <v>0</v>
      </c>
      <c r="AJ285" s="180">
        <v>0</v>
      </c>
      <c r="AK285" s="180">
        <v>0</v>
      </c>
      <c r="AL285" s="180">
        <v>0</v>
      </c>
      <c r="AM285" s="180">
        <v>0</v>
      </c>
      <c r="AN285" s="180">
        <v>0</v>
      </c>
      <c r="AO285" s="180">
        <v>0</v>
      </c>
      <c r="AP285" s="180">
        <v>0</v>
      </c>
      <c r="AQ285" s="180">
        <v>0</v>
      </c>
      <c r="AR285" s="180">
        <v>0</v>
      </c>
      <c r="AS285" s="180">
        <v>0</v>
      </c>
      <c r="AT285" s="180">
        <v>0</v>
      </c>
      <c r="AU285" s="180">
        <v>0</v>
      </c>
      <c r="AV285" s="180">
        <v>0.08</v>
      </c>
      <c r="AW285" s="180">
        <v>0</v>
      </c>
      <c r="AX285" s="180">
        <v>0</v>
      </c>
      <c r="AY285" s="180">
        <v>0</v>
      </c>
      <c r="AZ285" s="180">
        <v>0.08</v>
      </c>
      <c r="BA285" s="180">
        <v>0</v>
      </c>
      <c r="BB285" s="180">
        <v>0</v>
      </c>
      <c r="BC285" s="180">
        <v>0</v>
      </c>
      <c r="BD285" s="180">
        <v>0</v>
      </c>
      <c r="BE285" s="180">
        <v>0.09</v>
      </c>
      <c r="BF285" s="180">
        <v>7.0000000000000007E-2</v>
      </c>
      <c r="BG285" s="180">
        <v>0</v>
      </c>
      <c r="BH285" s="180">
        <v>0</v>
      </c>
      <c r="BI285" s="180">
        <v>0</v>
      </c>
      <c r="BJ285" s="180">
        <v>0.08</v>
      </c>
      <c r="BK285" s="180">
        <v>0</v>
      </c>
      <c r="BL285" s="180">
        <v>0</v>
      </c>
      <c r="BM285" s="180">
        <v>0</v>
      </c>
      <c r="BN285" s="180">
        <v>0.08</v>
      </c>
      <c r="BO285" s="180">
        <v>0</v>
      </c>
      <c r="BP285" s="180">
        <v>0</v>
      </c>
      <c r="BQ285" s="180">
        <v>0</v>
      </c>
      <c r="BR285" s="180">
        <v>0</v>
      </c>
      <c r="BS285" s="180">
        <v>0</v>
      </c>
      <c r="BT285" s="180">
        <v>0</v>
      </c>
      <c r="BU285" s="180">
        <v>0</v>
      </c>
      <c r="BV285" s="180">
        <v>0</v>
      </c>
      <c r="BW285" s="180"/>
      <c r="BX285" s="180"/>
      <c r="BY285" s="180"/>
      <c r="BZ285" s="180"/>
      <c r="CA285" s="180"/>
      <c r="CB285" s="180"/>
      <c r="CC285" s="180"/>
      <c r="CD285" s="180"/>
      <c r="CE285" s="180"/>
      <c r="CF285" s="180"/>
      <c r="CG285" s="180"/>
      <c r="CH285" s="180"/>
      <c r="CI285" s="180"/>
      <c r="CJ285" s="180"/>
      <c r="CK285" s="180"/>
      <c r="CL285" s="180"/>
      <c r="CM285" s="180"/>
      <c r="CN285" s="180"/>
      <c r="CO285" s="180"/>
      <c r="CP285" s="180"/>
      <c r="CQ285" s="180"/>
      <c r="CR285" s="180"/>
      <c r="CS285" s="180"/>
      <c r="CT285" s="180"/>
      <c r="CU285" s="180"/>
    </row>
    <row r="286" spans="1:99" x14ac:dyDescent="0.3">
      <c r="A286" s="155">
        <v>996</v>
      </c>
      <c r="B286" s="180" t="s">
        <v>276</v>
      </c>
      <c r="C286" s="180"/>
      <c r="D286" s="180">
        <v>0.01</v>
      </c>
      <c r="E286" s="180">
        <v>0.01</v>
      </c>
      <c r="F286" s="180">
        <v>0.01</v>
      </c>
      <c r="G286" s="180">
        <v>0.01</v>
      </c>
      <c r="H286" s="180">
        <v>0.01</v>
      </c>
      <c r="I286" s="180">
        <v>0</v>
      </c>
      <c r="J286" s="180">
        <v>0</v>
      </c>
      <c r="K286" s="180">
        <v>0</v>
      </c>
      <c r="L286" s="180">
        <v>0.01</v>
      </c>
      <c r="M286" s="180">
        <v>0.01</v>
      </c>
      <c r="N286" s="180">
        <v>0</v>
      </c>
      <c r="O286" s="180">
        <v>0.01</v>
      </c>
      <c r="P286" s="180">
        <v>0.01</v>
      </c>
      <c r="Q286" s="180">
        <v>0</v>
      </c>
      <c r="R286" s="180">
        <v>0</v>
      </c>
      <c r="S286" s="180">
        <v>0.01</v>
      </c>
      <c r="T286" s="180">
        <v>0</v>
      </c>
      <c r="U286" s="180">
        <v>0.01</v>
      </c>
      <c r="V286" s="180">
        <v>0.01</v>
      </c>
      <c r="W286" s="180">
        <v>0.01</v>
      </c>
      <c r="X286" s="180">
        <v>0.01</v>
      </c>
      <c r="Y286" s="180">
        <v>0</v>
      </c>
      <c r="Z286" s="180">
        <v>0.01</v>
      </c>
      <c r="AA286" s="180">
        <v>0</v>
      </c>
      <c r="AB286" s="180">
        <v>0.01</v>
      </c>
      <c r="AC286" s="180">
        <v>0.01</v>
      </c>
      <c r="AD286" s="180">
        <v>0.01</v>
      </c>
      <c r="AE286" s="180">
        <v>0.01</v>
      </c>
      <c r="AF286" s="180">
        <v>0.01</v>
      </c>
      <c r="AG286" s="180">
        <v>0.01</v>
      </c>
      <c r="AH286" s="180">
        <v>0.01</v>
      </c>
      <c r="AI286" s="180">
        <v>0</v>
      </c>
      <c r="AJ286" s="180">
        <v>0</v>
      </c>
      <c r="AK286" s="180">
        <v>0</v>
      </c>
      <c r="AL286" s="180">
        <v>0.01</v>
      </c>
      <c r="AM286" s="180">
        <v>0.01</v>
      </c>
      <c r="AN286" s="180">
        <v>0.01</v>
      </c>
      <c r="AO286" s="180">
        <v>0.01</v>
      </c>
      <c r="AP286" s="180">
        <v>0.01</v>
      </c>
      <c r="AQ286" s="180">
        <v>0</v>
      </c>
      <c r="AR286" s="180">
        <v>0.01</v>
      </c>
      <c r="AS286" s="180">
        <v>0.01</v>
      </c>
      <c r="AT286" s="180">
        <v>0.01</v>
      </c>
      <c r="AU286" s="180">
        <v>0.01</v>
      </c>
      <c r="AV286" s="180">
        <v>0.01</v>
      </c>
      <c r="AW286" s="180">
        <v>0.01</v>
      </c>
      <c r="AX286" s="180">
        <v>0</v>
      </c>
      <c r="AY286" s="180">
        <v>0</v>
      </c>
      <c r="AZ286" s="180">
        <v>0.01</v>
      </c>
      <c r="BA286" s="180">
        <v>0.01</v>
      </c>
      <c r="BB286" s="180">
        <v>0.01</v>
      </c>
      <c r="BC286" s="180">
        <v>0.01</v>
      </c>
      <c r="BD286" s="180">
        <v>0.01</v>
      </c>
      <c r="BE286" s="180">
        <v>0.01</v>
      </c>
      <c r="BF286" s="180">
        <v>0.01</v>
      </c>
      <c r="BG286" s="180">
        <v>0.01</v>
      </c>
      <c r="BH286" s="180">
        <v>0</v>
      </c>
      <c r="BI286" s="180">
        <v>0.01</v>
      </c>
      <c r="BJ286" s="180">
        <v>0.01</v>
      </c>
      <c r="BK286" s="180">
        <v>0.01</v>
      </c>
      <c r="BL286" s="180">
        <v>0.01</v>
      </c>
      <c r="BM286" s="180">
        <v>0</v>
      </c>
      <c r="BN286" s="180">
        <v>0.01</v>
      </c>
      <c r="BO286" s="180">
        <v>0.01</v>
      </c>
      <c r="BP286" s="180">
        <v>0</v>
      </c>
      <c r="BQ286" s="180">
        <v>0</v>
      </c>
      <c r="BR286" s="180">
        <v>0</v>
      </c>
      <c r="BS286" s="180">
        <v>0.01</v>
      </c>
      <c r="BT286" s="180">
        <v>0.01</v>
      </c>
      <c r="BU286" s="180">
        <v>0.01</v>
      </c>
      <c r="BV286" s="180">
        <v>0.01</v>
      </c>
      <c r="BW286" s="180"/>
      <c r="BX286" s="180"/>
      <c r="BY286" s="180"/>
      <c r="BZ286" s="180"/>
      <c r="CA286" s="180"/>
      <c r="CB286" s="180"/>
      <c r="CC286" s="180"/>
      <c r="CD286" s="180"/>
      <c r="CE286" s="180"/>
      <c r="CF286" s="180"/>
      <c r="CG286" s="180"/>
      <c r="CH286" s="180"/>
      <c r="CI286" s="180"/>
      <c r="CJ286" s="180"/>
      <c r="CK286" s="180"/>
      <c r="CL286" s="180"/>
      <c r="CM286" s="180"/>
      <c r="CN286" s="180"/>
      <c r="CO286" s="180"/>
      <c r="CP286" s="180"/>
      <c r="CQ286" s="180"/>
      <c r="CR286" s="180"/>
      <c r="CS286" s="180"/>
      <c r="CT286" s="180"/>
      <c r="CU286" s="180"/>
    </row>
    <row r="287" spans="1:99" x14ac:dyDescent="0.3">
      <c r="A287" s="155">
        <v>998</v>
      </c>
      <c r="B287" s="180" t="s">
        <v>277</v>
      </c>
      <c r="C287" s="180"/>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c r="BX287" s="180"/>
      <c r="BY287" s="180"/>
      <c r="BZ287" s="180"/>
      <c r="CA287" s="180"/>
      <c r="CB287" s="180"/>
      <c r="CC287" s="180"/>
      <c r="CD287" s="180"/>
      <c r="CE287" s="180"/>
      <c r="CF287" s="180"/>
      <c r="CG287" s="180"/>
      <c r="CH287" s="180"/>
      <c r="CI287" s="180"/>
      <c r="CJ287" s="180"/>
      <c r="CK287" s="180"/>
      <c r="CL287" s="180"/>
      <c r="CM287" s="180"/>
      <c r="CN287" s="180"/>
      <c r="CO287" s="180"/>
      <c r="CP287" s="180"/>
      <c r="CQ287" s="180"/>
      <c r="CR287" s="180"/>
      <c r="CS287" s="180"/>
      <c r="CT287" s="180"/>
      <c r="CU287" s="180"/>
    </row>
    <row r="288" spans="1:99" x14ac:dyDescent="0.3">
      <c r="A288" s="155">
        <v>999</v>
      </c>
      <c r="B288" s="180" t="s">
        <v>278</v>
      </c>
      <c r="C288" s="180"/>
      <c r="D288" s="180">
        <v>50312</v>
      </c>
      <c r="E288" s="180">
        <v>50313</v>
      </c>
      <c r="F288" s="180">
        <v>50314</v>
      </c>
      <c r="G288" s="180">
        <v>50315</v>
      </c>
      <c r="H288" s="180">
        <v>50316</v>
      </c>
      <c r="I288" s="180">
        <v>50481</v>
      </c>
      <c r="J288" s="180">
        <v>50561</v>
      </c>
      <c r="K288" s="180">
        <v>50317</v>
      </c>
      <c r="L288" s="180">
        <v>50318</v>
      </c>
      <c r="M288" s="180">
        <v>50319</v>
      </c>
      <c r="N288" s="180">
        <v>50489</v>
      </c>
      <c r="O288" s="180">
        <v>50320</v>
      </c>
      <c r="P288" s="180">
        <v>50323</v>
      </c>
      <c r="Q288" s="180">
        <v>50321</v>
      </c>
      <c r="R288" s="180">
        <v>50322</v>
      </c>
      <c r="S288" s="180">
        <v>50490</v>
      </c>
      <c r="T288" s="180">
        <v>50324</v>
      </c>
      <c r="U288" s="180">
        <v>50325</v>
      </c>
      <c r="V288" s="180">
        <v>50326</v>
      </c>
      <c r="W288" s="180">
        <v>50327</v>
      </c>
      <c r="X288" s="180">
        <v>50328</v>
      </c>
      <c r="Y288" s="180">
        <v>50329</v>
      </c>
      <c r="Z288" s="180">
        <v>50330</v>
      </c>
      <c r="AA288" s="180">
        <v>50331</v>
      </c>
      <c r="AB288" s="180">
        <v>50332</v>
      </c>
      <c r="AC288" s="180">
        <v>50333</v>
      </c>
      <c r="AD288" s="180">
        <v>50335</v>
      </c>
      <c r="AE288" s="180">
        <v>50334</v>
      </c>
      <c r="AF288" s="180">
        <v>50336</v>
      </c>
      <c r="AG288" s="180">
        <v>50337</v>
      </c>
      <c r="AH288" s="180">
        <v>50338</v>
      </c>
      <c r="AI288" s="180">
        <v>50339</v>
      </c>
      <c r="AJ288" s="180">
        <v>50443</v>
      </c>
      <c r="AK288" s="180">
        <v>50340</v>
      </c>
      <c r="AL288" s="180">
        <v>50456</v>
      </c>
      <c r="AM288" s="180">
        <v>50341</v>
      </c>
      <c r="AN288" s="180">
        <v>50342</v>
      </c>
      <c r="AO288" s="180">
        <v>50344</v>
      </c>
      <c r="AP288" s="180">
        <v>50345</v>
      </c>
      <c r="AQ288" s="180">
        <v>50503</v>
      </c>
      <c r="AR288" s="180">
        <v>50527</v>
      </c>
      <c r="AS288" s="180">
        <v>50346</v>
      </c>
      <c r="AT288" s="180">
        <v>50347</v>
      </c>
      <c r="AU288" s="180">
        <v>50529</v>
      </c>
      <c r="AV288" s="180">
        <v>50348</v>
      </c>
      <c r="AW288" s="180">
        <v>50349</v>
      </c>
      <c r="AX288" s="180">
        <v>50350</v>
      </c>
      <c r="AY288" s="180">
        <v>50541</v>
      </c>
      <c r="AZ288" s="180">
        <v>50351</v>
      </c>
      <c r="BA288" s="180">
        <v>50484</v>
      </c>
      <c r="BB288" s="180">
        <v>50352</v>
      </c>
      <c r="BC288" s="180">
        <v>50353</v>
      </c>
      <c r="BD288" s="180">
        <v>50354</v>
      </c>
      <c r="BE288" s="180">
        <v>50355</v>
      </c>
      <c r="BF288" s="180">
        <v>50356</v>
      </c>
      <c r="BG288" s="180">
        <v>50357</v>
      </c>
      <c r="BH288" s="180">
        <v>50482</v>
      </c>
      <c r="BI288" s="180">
        <v>50358</v>
      </c>
      <c r="BJ288" s="180">
        <v>50359</v>
      </c>
      <c r="BK288" s="180">
        <v>50360</v>
      </c>
      <c r="BL288" s="180">
        <v>50361</v>
      </c>
      <c r="BM288" s="180">
        <v>50362</v>
      </c>
      <c r="BN288" s="180">
        <v>50363</v>
      </c>
      <c r="BO288" s="180">
        <v>50364</v>
      </c>
      <c r="BP288" s="180">
        <v>50365</v>
      </c>
      <c r="BQ288" s="180">
        <v>50366</v>
      </c>
      <c r="BR288" s="180">
        <v>50367</v>
      </c>
      <c r="BS288" s="180">
        <v>50368</v>
      </c>
      <c r="BT288" s="180">
        <v>50369</v>
      </c>
      <c r="BU288" s="180">
        <v>50370</v>
      </c>
      <c r="BV288" s="180">
        <v>50371</v>
      </c>
      <c r="BW288" s="180"/>
      <c r="BX288" s="180"/>
      <c r="BY288" s="180"/>
      <c r="BZ288" s="180"/>
      <c r="CA288" s="180"/>
      <c r="CB288" s="180"/>
      <c r="CC288" s="180"/>
      <c r="CD288" s="180"/>
      <c r="CE288" s="180"/>
      <c r="CF288" s="180"/>
      <c r="CG288" s="180"/>
      <c r="CH288" s="180"/>
      <c r="CI288" s="180"/>
      <c r="CJ288" s="180"/>
      <c r="CK288" s="180"/>
      <c r="CL288" s="180"/>
      <c r="CM288" s="180"/>
      <c r="CN288" s="180"/>
      <c r="CO288" s="180"/>
      <c r="CP288" s="180"/>
      <c r="CQ288" s="180"/>
      <c r="CR288" s="180"/>
      <c r="CS288" s="180"/>
      <c r="CT288" s="180"/>
      <c r="CU288" s="180"/>
    </row>
    <row r="289" spans="1:99" x14ac:dyDescent="0.3">
      <c r="A289" s="155">
        <v>9000</v>
      </c>
      <c r="B289" s="180" t="s">
        <v>1181</v>
      </c>
      <c r="C289" s="180" t="s">
        <v>352</v>
      </c>
      <c r="D289" s="180">
        <v>284331041.38</v>
      </c>
      <c r="E289" s="180">
        <v>28159172557.360001</v>
      </c>
      <c r="F289" s="180">
        <v>50364.01</v>
      </c>
      <c r="G289" s="180">
        <v>217915983.25999999</v>
      </c>
      <c r="H289" s="180">
        <v>73396840.510000005</v>
      </c>
      <c r="I289" s="180">
        <v>802783.56499999994</v>
      </c>
      <c r="J289" s="180">
        <v>15107542.08</v>
      </c>
      <c r="K289" s="180">
        <v>68360128</v>
      </c>
      <c r="L289" s="180">
        <v>218887176.61000001</v>
      </c>
      <c r="M289" s="180">
        <v>828040483.56739998</v>
      </c>
      <c r="N289" s="180">
        <v>7447306.591</v>
      </c>
      <c r="O289" s="180">
        <v>40678066.689999998</v>
      </c>
      <c r="P289" s="180">
        <v>50373.01</v>
      </c>
      <c r="Q289" s="180">
        <v>10879575.619999999</v>
      </c>
      <c r="R289" s="180">
        <v>23385301.98</v>
      </c>
      <c r="S289" s="180">
        <v>76115110.650000006</v>
      </c>
      <c r="T289" s="180">
        <v>251349861.37099999</v>
      </c>
      <c r="U289" s="180">
        <v>50375.01</v>
      </c>
      <c r="V289" s="180">
        <v>85951173.790000007</v>
      </c>
      <c r="W289" s="180">
        <v>50377.09</v>
      </c>
      <c r="X289" s="180">
        <v>395420383.33999997</v>
      </c>
      <c r="Y289" s="180">
        <v>37393037.350000001</v>
      </c>
      <c r="Z289" s="180">
        <v>3440396552.165</v>
      </c>
      <c r="AA289" s="180">
        <v>313107087.91000003</v>
      </c>
      <c r="AB289" s="180">
        <v>50382.01</v>
      </c>
      <c r="AC289" s="180">
        <v>39953929.979999997</v>
      </c>
      <c r="AD289" s="180">
        <v>69775413.390000001</v>
      </c>
      <c r="AE289" s="180">
        <v>56416372.350000001</v>
      </c>
      <c r="AF289" s="180">
        <v>33634407.960000001</v>
      </c>
      <c r="AG289" s="180">
        <v>39366940.950000003</v>
      </c>
      <c r="AH289" s="180">
        <v>50388.01</v>
      </c>
      <c r="AI289" s="180">
        <v>4026000.0425</v>
      </c>
      <c r="AJ289" s="180">
        <v>73271645.439999998</v>
      </c>
      <c r="AK289" s="180">
        <v>6310563.5999999996</v>
      </c>
      <c r="AL289" s="180">
        <v>47332268.700000003</v>
      </c>
      <c r="AM289" s="180">
        <v>131363473.94</v>
      </c>
      <c r="AN289" s="180">
        <v>23810695.370000001</v>
      </c>
      <c r="AO289" s="180">
        <v>1941008053.5095999</v>
      </c>
      <c r="AP289" s="180">
        <v>61383488.295000002</v>
      </c>
      <c r="AQ289" s="180">
        <v>6573692.4800000004</v>
      </c>
      <c r="AR289" s="180">
        <v>12925054.01</v>
      </c>
      <c r="AS289" s="180">
        <v>1860159343.6199999</v>
      </c>
      <c r="AT289" s="180">
        <v>38356665.140000001</v>
      </c>
      <c r="AU289" s="180">
        <v>141182764.02000001</v>
      </c>
      <c r="AV289" s="180">
        <v>119881043.675</v>
      </c>
      <c r="AW289" s="180">
        <v>49577415.920000002</v>
      </c>
      <c r="AX289" s="180">
        <v>12328766.619999999</v>
      </c>
      <c r="AY289" s="180">
        <v>6538079.9050000003</v>
      </c>
      <c r="AZ289" s="180">
        <v>335257362.18000001</v>
      </c>
      <c r="BA289" s="180">
        <v>50578620.109999999</v>
      </c>
      <c r="BB289" s="180">
        <v>19887563.690000001</v>
      </c>
      <c r="BC289" s="180">
        <v>22286588.899999999</v>
      </c>
      <c r="BD289" s="180">
        <v>264079903.1525</v>
      </c>
      <c r="BE289" s="180">
        <v>112826852.62</v>
      </c>
      <c r="BF289" s="180">
        <v>1679711261.4525001</v>
      </c>
      <c r="BG289" s="180">
        <v>50407.01</v>
      </c>
      <c r="BH289" s="180">
        <v>4782031.04</v>
      </c>
      <c r="BI289" s="180">
        <v>19176171.41</v>
      </c>
      <c r="BJ289" s="180">
        <v>902088145.16999996</v>
      </c>
      <c r="BK289" s="180">
        <v>74646657.469999999</v>
      </c>
      <c r="BL289" s="180">
        <v>805934011.89999998</v>
      </c>
      <c r="BM289" s="180">
        <v>116839891.8258</v>
      </c>
      <c r="BN289" s="180">
        <v>430336698.2256</v>
      </c>
      <c r="BO289" s="180">
        <v>104709507.58</v>
      </c>
      <c r="BP289" s="180">
        <v>1818644.93</v>
      </c>
      <c r="BQ289" s="180">
        <v>82322510.109999999</v>
      </c>
      <c r="BR289" s="180">
        <v>50417</v>
      </c>
      <c r="BS289" s="180">
        <v>154787053.273</v>
      </c>
      <c r="BT289" s="180">
        <v>48495296.009999998</v>
      </c>
      <c r="BU289" s="180">
        <v>50420.01</v>
      </c>
      <c r="BV289" s="180">
        <v>144696061.44</v>
      </c>
      <c r="BW289" s="180"/>
      <c r="BX289" s="180"/>
      <c r="BY289" s="180"/>
      <c r="BZ289" s="180"/>
      <c r="CA289" s="180"/>
      <c r="CB289" s="180"/>
      <c r="CC289" s="180"/>
      <c r="CD289" s="180"/>
      <c r="CE289" s="180"/>
      <c r="CF289" s="180"/>
      <c r="CG289" s="180"/>
      <c r="CH289" s="180"/>
      <c r="CI289" s="180"/>
      <c r="CJ289" s="180"/>
      <c r="CK289" s="180"/>
      <c r="CL289" s="180"/>
      <c r="CM289" s="180"/>
      <c r="CN289" s="180"/>
      <c r="CO289" s="180"/>
      <c r="CP289" s="180"/>
      <c r="CQ289" s="180"/>
      <c r="CR289" s="180"/>
      <c r="CS289" s="180"/>
      <c r="CT289" s="180"/>
      <c r="CU289" s="180"/>
    </row>
    <row r="290" spans="1:99" s="639" customFormat="1" x14ac:dyDescent="0.3">
      <c r="A290" s="155">
        <v>9001</v>
      </c>
      <c r="B290" s="639" t="s">
        <v>1182</v>
      </c>
      <c r="C290" s="639" t="s">
        <v>1183</v>
      </c>
      <c r="D290" s="639">
        <v>15702314</v>
      </c>
      <c r="E290" s="639">
        <v>2272168807</v>
      </c>
      <c r="F290" s="639">
        <v>0</v>
      </c>
      <c r="G290" s="639">
        <v>17549624</v>
      </c>
      <c r="H290" s="639">
        <v>4267193</v>
      </c>
      <c r="I290" s="639">
        <v>81928</v>
      </c>
      <c r="J290" s="639">
        <v>2500498</v>
      </c>
      <c r="K290" s="639">
        <v>11869828</v>
      </c>
      <c r="L290" s="639">
        <v>8264274</v>
      </c>
      <c r="M290" s="639">
        <v>48870281</v>
      </c>
      <c r="N290" s="639">
        <v>897770</v>
      </c>
      <c r="O290" s="639">
        <v>1810360</v>
      </c>
      <c r="P290" s="639">
        <v>0</v>
      </c>
      <c r="Q290" s="639">
        <v>1491995</v>
      </c>
      <c r="R290" s="639">
        <v>2571871</v>
      </c>
      <c r="S290" s="639">
        <v>6077053</v>
      </c>
      <c r="T290" s="639">
        <v>29773829</v>
      </c>
      <c r="U290" s="639">
        <v>0</v>
      </c>
      <c r="V290" s="639">
        <v>1338792</v>
      </c>
      <c r="W290" s="639">
        <v>0</v>
      </c>
      <c r="X290" s="639">
        <v>38172515</v>
      </c>
      <c r="Y290" s="639">
        <v>4835766</v>
      </c>
      <c r="Z290" s="639">
        <v>236318330</v>
      </c>
      <c r="AA290" s="639">
        <v>59341878</v>
      </c>
      <c r="AB290" s="639">
        <v>0</v>
      </c>
      <c r="AC290" s="639">
        <v>1408228</v>
      </c>
      <c r="AD290" s="639">
        <v>2416912</v>
      </c>
      <c r="AE290" s="639">
        <v>3488267</v>
      </c>
      <c r="AF290" s="639">
        <v>1308546</v>
      </c>
      <c r="AG290" s="639">
        <v>1192656</v>
      </c>
      <c r="AH290" s="639">
        <v>0</v>
      </c>
      <c r="AI290" s="639">
        <v>663704</v>
      </c>
      <c r="AJ290" s="639">
        <v>9128617</v>
      </c>
      <c r="AK290" s="639">
        <v>755805</v>
      </c>
      <c r="AL290" s="639">
        <v>2577888</v>
      </c>
      <c r="AM290" s="639">
        <v>8524587</v>
      </c>
      <c r="AN290" s="639">
        <v>1270672</v>
      </c>
      <c r="AO290" s="639">
        <v>91968914</v>
      </c>
      <c r="AP290" s="639">
        <v>3168770</v>
      </c>
      <c r="AQ290" s="639">
        <v>725363</v>
      </c>
      <c r="AR290" s="639">
        <v>1224555</v>
      </c>
      <c r="AS290" s="639">
        <v>86583154</v>
      </c>
      <c r="AT290" s="639">
        <v>1096315</v>
      </c>
      <c r="AU290" s="639">
        <v>10333245</v>
      </c>
      <c r="AV290" s="639">
        <v>4013374</v>
      </c>
      <c r="AW290" s="639">
        <v>1127646</v>
      </c>
      <c r="AX290" s="639">
        <v>3090441</v>
      </c>
      <c r="AY290" s="639">
        <v>724725</v>
      </c>
      <c r="AZ290" s="639">
        <v>16746064</v>
      </c>
      <c r="BA290" s="639">
        <v>4377780</v>
      </c>
      <c r="BB290" s="639">
        <v>255334</v>
      </c>
      <c r="BC290" s="639">
        <v>1577059</v>
      </c>
      <c r="BD290" s="639">
        <v>26404402</v>
      </c>
      <c r="BE290" s="639">
        <v>2455570</v>
      </c>
      <c r="BF290" s="639">
        <v>96225158</v>
      </c>
      <c r="BG290" s="639">
        <v>0</v>
      </c>
      <c r="BH290" s="639">
        <v>375840</v>
      </c>
      <c r="BI290" s="639">
        <v>818109</v>
      </c>
      <c r="BJ290" s="639">
        <v>52959221</v>
      </c>
      <c r="BK290" s="639">
        <v>3279121</v>
      </c>
      <c r="BL290" s="639">
        <v>65306314</v>
      </c>
      <c r="BM290" s="639">
        <v>21529217</v>
      </c>
      <c r="BN290" s="639">
        <v>22003977</v>
      </c>
      <c r="BO290" s="639">
        <v>4616168</v>
      </c>
      <c r="BP290" s="639">
        <v>92295</v>
      </c>
      <c r="BQ290" s="639">
        <v>11248685</v>
      </c>
      <c r="BR290" s="639">
        <v>0</v>
      </c>
      <c r="BS290" s="639">
        <v>8031256</v>
      </c>
      <c r="BT290" s="639">
        <v>3692131</v>
      </c>
      <c r="BU290" s="639">
        <v>0</v>
      </c>
      <c r="BV290" s="639">
        <v>7920796</v>
      </c>
    </row>
    <row r="291" spans="1:99" s="639" customFormat="1" x14ac:dyDescent="0.3">
      <c r="A291" s="155">
        <v>9002</v>
      </c>
      <c r="B291" s="639" t="s">
        <v>1184</v>
      </c>
      <c r="C291" s="639" t="s">
        <v>1185</v>
      </c>
      <c r="D291" s="639">
        <v>502399</v>
      </c>
      <c r="E291" s="639">
        <v>168698688</v>
      </c>
      <c r="F291" s="639">
        <v>0</v>
      </c>
      <c r="G291" s="639">
        <v>307387</v>
      </c>
      <c r="H291" s="639">
        <v>64033</v>
      </c>
      <c r="I291" s="639">
        <v>0</v>
      </c>
      <c r="J291" s="639">
        <v>509</v>
      </c>
      <c r="K291" s="639">
        <v>14627</v>
      </c>
      <c r="L291" s="639">
        <v>509273</v>
      </c>
      <c r="M291" s="639">
        <v>1528604</v>
      </c>
      <c r="N291" s="639">
        <v>5950</v>
      </c>
      <c r="O291" s="639">
        <v>39493</v>
      </c>
      <c r="P291" s="639">
        <v>0</v>
      </c>
      <c r="Q291" s="639">
        <v>6836</v>
      </c>
      <c r="R291" s="639">
        <v>110907</v>
      </c>
      <c r="S291" s="639">
        <v>79428</v>
      </c>
      <c r="T291" s="639">
        <v>1766043</v>
      </c>
      <c r="U291" s="639">
        <v>0</v>
      </c>
      <c r="V291" s="639">
        <v>4174</v>
      </c>
      <c r="W291" s="639">
        <v>0</v>
      </c>
      <c r="X291" s="639">
        <v>732483</v>
      </c>
      <c r="Y291" s="639">
        <v>269607</v>
      </c>
      <c r="Z291" s="639">
        <v>11335564</v>
      </c>
      <c r="AA291" s="639">
        <v>926151</v>
      </c>
      <c r="AB291" s="639">
        <v>0</v>
      </c>
      <c r="AC291" s="639">
        <v>15168</v>
      </c>
      <c r="AD291" s="639">
        <v>34949</v>
      </c>
      <c r="AE291" s="639">
        <v>34535</v>
      </c>
      <c r="AF291" s="639">
        <v>31665</v>
      </c>
      <c r="AG291" s="639">
        <v>52069</v>
      </c>
      <c r="AH291" s="639">
        <v>0</v>
      </c>
      <c r="AI291" s="639">
        <v>4759</v>
      </c>
      <c r="AJ291" s="639">
        <v>339498</v>
      </c>
      <c r="AK291" s="639">
        <v>5902</v>
      </c>
      <c r="AL291" s="639">
        <v>130642</v>
      </c>
      <c r="AM291" s="639">
        <v>520485</v>
      </c>
      <c r="AN291" s="639">
        <v>24394</v>
      </c>
      <c r="AO291" s="639">
        <v>5494665</v>
      </c>
      <c r="AP291" s="639">
        <v>63867</v>
      </c>
      <c r="AQ291" s="639">
        <v>340</v>
      </c>
      <c r="AR291" s="639">
        <v>10817</v>
      </c>
      <c r="AS291" s="639">
        <v>5085122</v>
      </c>
      <c r="AT291" s="639">
        <v>14641</v>
      </c>
      <c r="AU291" s="639">
        <v>51455</v>
      </c>
      <c r="AV291" s="639">
        <v>18833</v>
      </c>
      <c r="AW291" s="639">
        <v>53524</v>
      </c>
      <c r="AX291" s="639">
        <v>40392</v>
      </c>
      <c r="AY291" s="639">
        <v>12795</v>
      </c>
      <c r="AZ291" s="639">
        <v>656619</v>
      </c>
      <c r="BA291" s="639">
        <v>244078</v>
      </c>
      <c r="BB291" s="639">
        <v>4007</v>
      </c>
      <c r="BC291" s="639">
        <v>69190</v>
      </c>
      <c r="BD291" s="639">
        <v>1023908</v>
      </c>
      <c r="BE291" s="639">
        <v>158640</v>
      </c>
      <c r="BF291" s="639">
        <v>4062728</v>
      </c>
      <c r="BG291" s="639">
        <v>0</v>
      </c>
      <c r="BH291" s="639">
        <v>9814</v>
      </c>
      <c r="BI291" s="639">
        <v>6131</v>
      </c>
      <c r="BJ291" s="639">
        <v>1430124</v>
      </c>
      <c r="BK291" s="639">
        <v>78485</v>
      </c>
      <c r="BL291" s="639">
        <v>2794754</v>
      </c>
      <c r="BM291" s="639">
        <v>548386</v>
      </c>
      <c r="BN291" s="639">
        <v>811556</v>
      </c>
      <c r="BO291" s="639">
        <v>52314</v>
      </c>
      <c r="BP291" s="639">
        <v>3235</v>
      </c>
      <c r="BQ291" s="639">
        <v>3010354</v>
      </c>
      <c r="BR291" s="639">
        <v>0</v>
      </c>
      <c r="BS291" s="639">
        <v>447670</v>
      </c>
      <c r="BT291" s="639">
        <v>43582</v>
      </c>
      <c r="BU291" s="639">
        <v>0</v>
      </c>
      <c r="BV291" s="639">
        <v>230478</v>
      </c>
    </row>
    <row r="292" spans="1:99" s="639" customFormat="1" x14ac:dyDescent="0.3">
      <c r="A292" s="155">
        <v>9003</v>
      </c>
      <c r="B292" s="639" t="s">
        <v>1186</v>
      </c>
      <c r="C292" s="639" t="s">
        <v>1187</v>
      </c>
      <c r="D292" s="639">
        <v>5660067</v>
      </c>
      <c r="E292" s="639">
        <v>1100790091</v>
      </c>
      <c r="F292" s="639">
        <v>0</v>
      </c>
      <c r="G292" s="639">
        <v>5181689</v>
      </c>
      <c r="H292" s="639">
        <v>1122626</v>
      </c>
      <c r="I292" s="639">
        <v>0</v>
      </c>
      <c r="J292" s="639">
        <v>509</v>
      </c>
      <c r="K292" s="639">
        <v>74627</v>
      </c>
      <c r="L292" s="639">
        <v>5631443</v>
      </c>
      <c r="M292" s="639">
        <v>21530790</v>
      </c>
      <c r="N292" s="639">
        <v>5950</v>
      </c>
      <c r="O292" s="639">
        <v>185825</v>
      </c>
      <c r="P292" s="639">
        <v>0</v>
      </c>
      <c r="Q292" s="639">
        <v>7781</v>
      </c>
      <c r="R292" s="639">
        <v>663788</v>
      </c>
      <c r="S292" s="639">
        <v>726507</v>
      </c>
      <c r="T292" s="639">
        <v>28486829</v>
      </c>
      <c r="U292" s="639">
        <v>0</v>
      </c>
      <c r="V292" s="639">
        <v>73764</v>
      </c>
      <c r="W292" s="639">
        <v>0</v>
      </c>
      <c r="X292" s="639">
        <v>14768185</v>
      </c>
      <c r="Y292" s="639">
        <v>1175449</v>
      </c>
      <c r="Z292" s="639">
        <v>126917456</v>
      </c>
      <c r="AA292" s="639">
        <v>9501811</v>
      </c>
      <c r="AB292" s="639">
        <v>0</v>
      </c>
      <c r="AC292" s="639">
        <v>61095</v>
      </c>
      <c r="AD292" s="639">
        <v>916024</v>
      </c>
      <c r="AE292" s="639">
        <v>130191</v>
      </c>
      <c r="AF292" s="639">
        <v>222006</v>
      </c>
      <c r="AG292" s="639">
        <v>1142946</v>
      </c>
      <c r="AH292" s="639">
        <v>0</v>
      </c>
      <c r="AI292" s="639">
        <v>4759</v>
      </c>
      <c r="AJ292" s="639">
        <v>2968642</v>
      </c>
      <c r="AK292" s="639">
        <v>5902</v>
      </c>
      <c r="AL292" s="639">
        <v>1059833</v>
      </c>
      <c r="AM292" s="639">
        <v>2394466</v>
      </c>
      <c r="AN292" s="639">
        <v>66053</v>
      </c>
      <c r="AO292" s="639">
        <v>37479965</v>
      </c>
      <c r="AP292" s="639">
        <v>592123</v>
      </c>
      <c r="AQ292" s="639">
        <v>340</v>
      </c>
      <c r="AR292" s="639">
        <v>287518</v>
      </c>
      <c r="AS292" s="639">
        <v>75990919</v>
      </c>
      <c r="AT292" s="639">
        <v>26769</v>
      </c>
      <c r="AU292" s="639">
        <v>274226</v>
      </c>
      <c r="AV292" s="639">
        <v>526106</v>
      </c>
      <c r="AW292" s="639">
        <v>293028</v>
      </c>
      <c r="AX292" s="639">
        <v>214445</v>
      </c>
      <c r="AY292" s="639">
        <v>12795</v>
      </c>
      <c r="AZ292" s="639">
        <v>11441772</v>
      </c>
      <c r="BA292" s="639">
        <v>1618269</v>
      </c>
      <c r="BB292" s="639">
        <v>4007</v>
      </c>
      <c r="BC292" s="639">
        <v>69190</v>
      </c>
      <c r="BD292" s="639">
        <v>5431712</v>
      </c>
      <c r="BE292" s="639">
        <v>799350</v>
      </c>
      <c r="BF292" s="639">
        <v>44343148</v>
      </c>
      <c r="BG292" s="639">
        <v>0</v>
      </c>
      <c r="BH292" s="639">
        <v>23041</v>
      </c>
      <c r="BI292" s="639">
        <v>6131</v>
      </c>
      <c r="BJ292" s="639">
        <v>26086464</v>
      </c>
      <c r="BK292" s="639">
        <v>385912</v>
      </c>
      <c r="BL292" s="639">
        <v>16701658</v>
      </c>
      <c r="BM292" s="639">
        <v>4405935</v>
      </c>
      <c r="BN292" s="639">
        <v>9210946</v>
      </c>
      <c r="BO292" s="639">
        <v>283114</v>
      </c>
      <c r="BP292" s="639">
        <v>3235</v>
      </c>
      <c r="BQ292" s="639">
        <v>3883416</v>
      </c>
      <c r="BR292" s="639">
        <v>0</v>
      </c>
      <c r="BS292" s="639">
        <v>3872622</v>
      </c>
      <c r="BT292" s="639">
        <v>1212766</v>
      </c>
      <c r="BU292" s="639">
        <v>0</v>
      </c>
      <c r="BV292" s="639">
        <v>1492440</v>
      </c>
    </row>
    <row r="293" spans="1:99" x14ac:dyDescent="0.3">
      <c r="A293" s="155">
        <v>9004</v>
      </c>
      <c r="B293" s="180" t="s">
        <v>1188</v>
      </c>
      <c r="C293" s="180" t="s">
        <v>1189</v>
      </c>
      <c r="D293" s="180" t="s">
        <v>1190</v>
      </c>
      <c r="E293" s="180" t="s">
        <v>1190</v>
      </c>
      <c r="F293" s="180" t="s">
        <v>1190</v>
      </c>
      <c r="G293" s="180" t="s">
        <v>1190</v>
      </c>
      <c r="H293" s="180" t="s">
        <v>1190</v>
      </c>
      <c r="I293" s="180" t="s">
        <v>352</v>
      </c>
      <c r="J293" s="180" t="s">
        <v>352</v>
      </c>
      <c r="K293" s="180" t="s">
        <v>352</v>
      </c>
      <c r="L293" s="180" t="s">
        <v>1190</v>
      </c>
      <c r="M293" s="180" t="s">
        <v>1190</v>
      </c>
      <c r="N293" s="180" t="s">
        <v>352</v>
      </c>
      <c r="O293" s="180" t="s">
        <v>1190</v>
      </c>
      <c r="P293" s="180" t="s">
        <v>1190</v>
      </c>
      <c r="Q293" s="180" t="s">
        <v>352</v>
      </c>
      <c r="R293" s="180" t="s">
        <v>352</v>
      </c>
      <c r="S293" s="180" t="s">
        <v>1190</v>
      </c>
      <c r="T293" s="180" t="s">
        <v>352</v>
      </c>
      <c r="U293" s="180" t="s">
        <v>1190</v>
      </c>
      <c r="V293" s="180" t="s">
        <v>1190</v>
      </c>
      <c r="W293" s="180" t="s">
        <v>1190</v>
      </c>
      <c r="X293" s="180" t="s">
        <v>1190</v>
      </c>
      <c r="Y293" s="180" t="s">
        <v>352</v>
      </c>
      <c r="Z293" s="180" t="s">
        <v>1190</v>
      </c>
      <c r="AA293" s="180" t="s">
        <v>352</v>
      </c>
      <c r="AB293" s="180" t="s">
        <v>1190</v>
      </c>
      <c r="AC293" s="180" t="s">
        <v>1190</v>
      </c>
      <c r="AD293" s="180" t="s">
        <v>1190</v>
      </c>
      <c r="AE293" s="180" t="s">
        <v>1190</v>
      </c>
      <c r="AF293" s="180" t="s">
        <v>1190</v>
      </c>
      <c r="AG293" s="180" t="s">
        <v>1190</v>
      </c>
      <c r="AH293" s="180" t="s">
        <v>1190</v>
      </c>
      <c r="AI293" s="180" t="s">
        <v>352</v>
      </c>
      <c r="AJ293" s="180" t="s">
        <v>352</v>
      </c>
      <c r="AK293" s="180" t="s">
        <v>352</v>
      </c>
      <c r="AL293" s="180" t="s">
        <v>1190</v>
      </c>
      <c r="AM293" s="180" t="s">
        <v>1190</v>
      </c>
      <c r="AN293" s="180" t="s">
        <v>1190</v>
      </c>
      <c r="AO293" s="180" t="s">
        <v>1190</v>
      </c>
      <c r="AP293" s="180" t="s">
        <v>1190</v>
      </c>
      <c r="AQ293" s="180" t="s">
        <v>352</v>
      </c>
      <c r="AR293" s="180" t="s">
        <v>1190</v>
      </c>
      <c r="AS293" s="180" t="s">
        <v>1190</v>
      </c>
      <c r="AT293" s="180" t="s">
        <v>1190</v>
      </c>
      <c r="AU293" s="180" t="s">
        <v>1190</v>
      </c>
      <c r="AV293" s="180" t="s">
        <v>1190</v>
      </c>
      <c r="AW293" s="180" t="s">
        <v>1190</v>
      </c>
      <c r="AX293" s="180" t="s">
        <v>352</v>
      </c>
      <c r="AY293" s="180" t="s">
        <v>352</v>
      </c>
      <c r="AZ293" s="180" t="s">
        <v>1190</v>
      </c>
      <c r="BA293" s="180" t="s">
        <v>1190</v>
      </c>
      <c r="BB293" s="180" t="s">
        <v>1190</v>
      </c>
      <c r="BC293" s="180" t="s">
        <v>1190</v>
      </c>
      <c r="BD293" s="180" t="s">
        <v>1190</v>
      </c>
      <c r="BE293" s="180" t="s">
        <v>1190</v>
      </c>
      <c r="BF293" s="180" t="s">
        <v>1190</v>
      </c>
      <c r="BG293" s="180" t="s">
        <v>1190</v>
      </c>
      <c r="BH293" s="180" t="s">
        <v>352</v>
      </c>
      <c r="BI293" s="180" t="s">
        <v>1190</v>
      </c>
      <c r="BJ293" s="180" t="s">
        <v>1190</v>
      </c>
      <c r="BK293" s="180" t="s">
        <v>1190</v>
      </c>
      <c r="BL293" s="180" t="s">
        <v>1190</v>
      </c>
      <c r="BM293" s="180" t="s">
        <v>352</v>
      </c>
      <c r="BN293" s="180" t="s">
        <v>1190</v>
      </c>
      <c r="BO293" s="180" t="s">
        <v>1190</v>
      </c>
      <c r="BP293" s="180" t="s">
        <v>352</v>
      </c>
      <c r="BQ293" s="180" t="s">
        <v>352</v>
      </c>
      <c r="BR293" s="180" t="s">
        <v>352</v>
      </c>
      <c r="BS293" s="180" t="s">
        <v>1190</v>
      </c>
      <c r="BT293" s="180" t="s">
        <v>1190</v>
      </c>
      <c r="BU293" s="180" t="s">
        <v>1190</v>
      </c>
      <c r="BV293" s="180" t="s">
        <v>1190</v>
      </c>
      <c r="BW293" s="180"/>
      <c r="BX293" s="180"/>
      <c r="BY293" s="180"/>
      <c r="BZ293" s="180"/>
      <c r="CA293" s="180"/>
      <c r="CB293" s="180"/>
      <c r="CC293" s="180"/>
      <c r="CD293" s="180"/>
      <c r="CE293" s="180"/>
      <c r="CF293" s="180"/>
      <c r="CG293" s="180"/>
      <c r="CH293" s="180"/>
      <c r="CI293" s="180"/>
      <c r="CJ293" s="180"/>
      <c r="CK293" s="180"/>
      <c r="CL293" s="180"/>
      <c r="CM293" s="180"/>
      <c r="CN293" s="180"/>
      <c r="CO293" s="180"/>
      <c r="CP293" s="180"/>
      <c r="CQ293" s="180"/>
      <c r="CR293" s="180"/>
      <c r="CS293" s="180"/>
      <c r="CT293" s="180"/>
      <c r="CU293" s="180"/>
    </row>
    <row r="294" spans="1:99" x14ac:dyDescent="0.3">
      <c r="A294" s="155">
        <v>9005</v>
      </c>
      <c r="B294" s="647" t="s">
        <v>1191</v>
      </c>
      <c r="C294" s="647" t="s">
        <v>1192</v>
      </c>
      <c r="D294" s="180">
        <v>8049106</v>
      </c>
      <c r="E294" s="180">
        <v>463440787</v>
      </c>
      <c r="F294" s="180">
        <v>0</v>
      </c>
      <c r="G294" s="180">
        <v>5180022</v>
      </c>
      <c r="H294" s="180">
        <v>756020</v>
      </c>
      <c r="I294" s="180">
        <v>71858</v>
      </c>
      <c r="J294" s="180">
        <v>1407870</v>
      </c>
      <c r="K294" s="180">
        <v>7593121</v>
      </c>
      <c r="L294" s="180">
        <v>1809789</v>
      </c>
      <c r="M294" s="180">
        <v>8410716</v>
      </c>
      <c r="N294" s="180">
        <v>758483</v>
      </c>
      <c r="O294" s="180">
        <v>961373</v>
      </c>
      <c r="P294" s="180">
        <v>0</v>
      </c>
      <c r="Q294" s="180">
        <v>571971</v>
      </c>
      <c r="R294" s="180">
        <v>1023771</v>
      </c>
      <c r="S294" s="180">
        <v>1152751</v>
      </c>
      <c r="T294" s="180">
        <v>4221553</v>
      </c>
      <c r="U294" s="180">
        <v>0</v>
      </c>
      <c r="V294" s="180">
        <v>1096799</v>
      </c>
      <c r="W294" s="180">
        <v>0</v>
      </c>
      <c r="X294" s="180">
        <v>4032690</v>
      </c>
      <c r="Y294" s="180">
        <v>1550074</v>
      </c>
      <c r="Z294" s="180">
        <v>27433838</v>
      </c>
      <c r="AA294" s="180">
        <v>8811600</v>
      </c>
      <c r="AB294" s="180">
        <v>0</v>
      </c>
      <c r="AC294" s="180">
        <v>390776</v>
      </c>
      <c r="AD294" s="180">
        <v>918766</v>
      </c>
      <c r="AE294" s="180">
        <v>2190557</v>
      </c>
      <c r="AF294" s="180">
        <v>387367</v>
      </c>
      <c r="AG294" s="180">
        <v>377695</v>
      </c>
      <c r="AH294" s="180">
        <v>0</v>
      </c>
      <c r="AI294" s="180">
        <v>284343</v>
      </c>
      <c r="AJ294" s="180">
        <v>3297014</v>
      </c>
      <c r="AK294" s="180">
        <v>615900</v>
      </c>
      <c r="AL294" s="180">
        <v>920592</v>
      </c>
      <c r="AM294" s="180">
        <v>1677963</v>
      </c>
      <c r="AN294" s="180">
        <v>575982</v>
      </c>
      <c r="AO294" s="180">
        <v>15136869</v>
      </c>
      <c r="AP294" s="180">
        <v>1207519</v>
      </c>
      <c r="AQ294" s="180">
        <v>623417</v>
      </c>
      <c r="AR294" s="180">
        <v>617483</v>
      </c>
      <c r="AS294" s="180">
        <v>19401724</v>
      </c>
      <c r="AT294" s="180">
        <v>395821</v>
      </c>
      <c r="AU294" s="180">
        <v>6239639</v>
      </c>
      <c r="AV294" s="180">
        <v>422851</v>
      </c>
      <c r="AW294" s="180">
        <v>364189</v>
      </c>
      <c r="AX294" s="180">
        <v>207938</v>
      </c>
      <c r="AY294" s="180">
        <v>425977</v>
      </c>
      <c r="AZ294" s="180">
        <v>3857953</v>
      </c>
      <c r="BA294" s="180">
        <v>1157536</v>
      </c>
      <c r="BB294" s="180">
        <v>185296</v>
      </c>
      <c r="BC294" s="180">
        <v>1342803</v>
      </c>
      <c r="BD294" s="180">
        <v>7146172</v>
      </c>
      <c r="BE294" s="180">
        <v>1099603</v>
      </c>
      <c r="BF294" s="180">
        <v>7000382</v>
      </c>
      <c r="BG294" s="180">
        <v>0</v>
      </c>
      <c r="BH294" s="180">
        <v>262900</v>
      </c>
      <c r="BI294" s="180">
        <v>451113</v>
      </c>
      <c r="BJ294" s="180">
        <v>12536397</v>
      </c>
      <c r="BK294" s="180">
        <v>1310565</v>
      </c>
      <c r="BL294" s="180">
        <v>11254452</v>
      </c>
      <c r="BM294" s="180">
        <v>7176967</v>
      </c>
      <c r="BN294" s="180">
        <v>3470002</v>
      </c>
      <c r="BO294" s="180">
        <v>2225043</v>
      </c>
      <c r="BP294" s="180">
        <v>40196</v>
      </c>
      <c r="BQ294" s="180">
        <v>1979549</v>
      </c>
      <c r="BR294" s="180">
        <v>0</v>
      </c>
      <c r="BS294" s="180">
        <v>2022706</v>
      </c>
      <c r="BT294" s="180">
        <v>1378871</v>
      </c>
      <c r="BU294" s="180">
        <v>0</v>
      </c>
      <c r="BV294" s="180">
        <v>3426273</v>
      </c>
      <c r="BW294" s="180"/>
      <c r="BX294" s="180"/>
      <c r="BY294" s="180"/>
      <c r="BZ294" s="180"/>
      <c r="CA294" s="180"/>
      <c r="CB294" s="180"/>
      <c r="CC294" s="180"/>
      <c r="CD294" s="180"/>
      <c r="CE294" s="180"/>
      <c r="CF294" s="180"/>
      <c r="CG294" s="180"/>
      <c r="CH294" s="180"/>
      <c r="CI294" s="180"/>
      <c r="CJ294" s="180"/>
      <c r="CK294" s="180"/>
      <c r="CL294" s="180"/>
      <c r="CM294" s="180"/>
      <c r="CN294" s="180"/>
      <c r="CO294" s="180"/>
      <c r="CP294" s="180"/>
      <c r="CQ294" s="180"/>
      <c r="CR294" s="180"/>
      <c r="CS294" s="180"/>
      <c r="CT294" s="180"/>
      <c r="CU294" s="180"/>
    </row>
    <row r="295" spans="1:99" x14ac:dyDescent="0.3">
      <c r="A295" s="155">
        <v>9006</v>
      </c>
      <c r="B295" s="647" t="s">
        <v>1193</v>
      </c>
      <c r="C295" s="647" t="s">
        <v>1194</v>
      </c>
      <c r="D295" s="180">
        <v>4853208</v>
      </c>
      <c r="E295" s="180">
        <v>464753825</v>
      </c>
      <c r="F295" s="180">
        <v>0</v>
      </c>
      <c r="G295" s="180">
        <v>5233150</v>
      </c>
      <c r="H295" s="180">
        <v>2114467</v>
      </c>
      <c r="I295" s="180">
        <v>26414</v>
      </c>
      <c r="J295" s="180">
        <v>338794</v>
      </c>
      <c r="K295" s="180">
        <v>1078151</v>
      </c>
      <c r="L295" s="180">
        <v>4398306</v>
      </c>
      <c r="M295" s="180">
        <v>15123139</v>
      </c>
      <c r="N295" s="180">
        <v>78718</v>
      </c>
      <c r="O295" s="180">
        <v>621335</v>
      </c>
      <c r="P295" s="180">
        <v>0</v>
      </c>
      <c r="Q295" s="180">
        <v>858688</v>
      </c>
      <c r="R295" s="180">
        <v>1408071</v>
      </c>
      <c r="S295" s="180">
        <v>2175981</v>
      </c>
      <c r="T295" s="180">
        <v>14701660</v>
      </c>
      <c r="U295" s="180">
        <v>0</v>
      </c>
      <c r="V295" s="180">
        <v>491109</v>
      </c>
      <c r="W295" s="180">
        <v>0</v>
      </c>
      <c r="X295" s="180">
        <v>8201909</v>
      </c>
      <c r="Y295" s="180">
        <v>2288700</v>
      </c>
      <c r="Z295" s="180">
        <v>71731386</v>
      </c>
      <c r="AA295" s="180">
        <v>9128569</v>
      </c>
      <c r="AB295" s="180">
        <v>0</v>
      </c>
      <c r="AC295" s="180">
        <v>296849</v>
      </c>
      <c r="AD295" s="180">
        <v>1582125</v>
      </c>
      <c r="AE295" s="180">
        <v>1169479</v>
      </c>
      <c r="AF295" s="180">
        <v>476940</v>
      </c>
      <c r="AG295" s="180">
        <v>1070240</v>
      </c>
      <c r="AH295" s="180">
        <v>0</v>
      </c>
      <c r="AI295" s="180">
        <v>111537</v>
      </c>
      <c r="AJ295" s="180">
        <v>2821260</v>
      </c>
      <c r="AK295" s="180">
        <v>197094</v>
      </c>
      <c r="AL295" s="180">
        <v>873308</v>
      </c>
      <c r="AM295" s="180">
        <v>5165777</v>
      </c>
      <c r="AN295" s="180">
        <v>296876</v>
      </c>
      <c r="AO295" s="180">
        <v>41687995</v>
      </c>
      <c r="AP295" s="180">
        <v>1203721</v>
      </c>
      <c r="AQ295" s="180">
        <v>81858</v>
      </c>
      <c r="AR295" s="180">
        <v>162252</v>
      </c>
      <c r="AS295" s="180">
        <v>30047869</v>
      </c>
      <c r="AT295" s="180">
        <v>293591</v>
      </c>
      <c r="AU295" s="180">
        <v>2232347</v>
      </c>
      <c r="AV295" s="180">
        <v>1899134</v>
      </c>
      <c r="AW295" s="180">
        <v>317660</v>
      </c>
      <c r="AX295" s="180">
        <v>307475</v>
      </c>
      <c r="AY295" s="180">
        <v>218643</v>
      </c>
      <c r="AZ295" s="180">
        <v>6235452</v>
      </c>
      <c r="BA295" s="180">
        <v>2128892</v>
      </c>
      <c r="BB295" s="180">
        <v>49055</v>
      </c>
      <c r="BC295" s="180">
        <v>321018</v>
      </c>
      <c r="BD295" s="180">
        <v>6982460</v>
      </c>
      <c r="BE295" s="180">
        <v>1338413</v>
      </c>
      <c r="BF295" s="180">
        <v>25953351</v>
      </c>
      <c r="BG295" s="180">
        <v>0</v>
      </c>
      <c r="BH295" s="180">
        <v>302579</v>
      </c>
      <c r="BI295" s="180">
        <v>241637</v>
      </c>
      <c r="BJ295" s="180">
        <v>13862800</v>
      </c>
      <c r="BK295" s="180">
        <v>1299795</v>
      </c>
      <c r="BL295" s="180">
        <v>19616948</v>
      </c>
      <c r="BM295" s="180">
        <v>6632908</v>
      </c>
      <c r="BN295" s="180">
        <v>8938115</v>
      </c>
      <c r="BO295" s="180">
        <v>1542368</v>
      </c>
      <c r="BP295" s="180">
        <v>34502</v>
      </c>
      <c r="BQ295" s="180">
        <v>3665458</v>
      </c>
      <c r="BR295" s="180">
        <v>0</v>
      </c>
      <c r="BS295" s="180">
        <v>3078981</v>
      </c>
      <c r="BT295" s="180">
        <v>1182705</v>
      </c>
      <c r="BU295" s="180">
        <v>0</v>
      </c>
      <c r="BV295" s="180">
        <v>2687472</v>
      </c>
      <c r="BW295" s="180"/>
      <c r="BX295" s="180"/>
      <c r="BY295" s="180"/>
      <c r="BZ295" s="180"/>
      <c r="CA295" s="180"/>
      <c r="CB295" s="180"/>
      <c r="CC295" s="180"/>
      <c r="CD295" s="180"/>
      <c r="CE295" s="180"/>
      <c r="CF295" s="180"/>
      <c r="CG295" s="180"/>
      <c r="CH295" s="180"/>
      <c r="CI295" s="180"/>
      <c r="CJ295" s="180"/>
      <c r="CK295" s="180"/>
      <c r="CL295" s="180"/>
      <c r="CM295" s="180"/>
      <c r="CN295" s="180"/>
      <c r="CO295" s="180"/>
      <c r="CP295" s="180"/>
      <c r="CQ295" s="180"/>
      <c r="CR295" s="180"/>
      <c r="CS295" s="180"/>
      <c r="CT295" s="180"/>
      <c r="CU295" s="180"/>
    </row>
    <row r="296" spans="1:99" x14ac:dyDescent="0.3">
      <c r="A296" s="155">
        <v>9007</v>
      </c>
      <c r="B296" s="647" t="s">
        <v>2135</v>
      </c>
      <c r="C296" s="647" t="s">
        <v>1196</v>
      </c>
      <c r="D296" s="180">
        <v>1.6585000000000001</v>
      </c>
      <c r="E296" s="180">
        <v>0.99719999999999998</v>
      </c>
      <c r="F296" s="180">
        <v>0</v>
      </c>
      <c r="G296" s="180">
        <v>0.98980000000000001</v>
      </c>
      <c r="H296" s="180">
        <v>0.35749999999999998</v>
      </c>
      <c r="I296" s="180">
        <v>2.7204999999999999</v>
      </c>
      <c r="J296" s="180">
        <v>4.1555</v>
      </c>
      <c r="K296" s="180">
        <v>7.0427</v>
      </c>
      <c r="L296" s="180">
        <v>0.41149999999999998</v>
      </c>
      <c r="M296" s="180">
        <v>0.55610000000000004</v>
      </c>
      <c r="N296" s="180">
        <v>9.6354000000000006</v>
      </c>
      <c r="O296" s="180">
        <v>1.5472999999999999</v>
      </c>
      <c r="P296" s="180">
        <v>0</v>
      </c>
      <c r="Q296" s="180">
        <v>0.66610000000000003</v>
      </c>
      <c r="R296" s="180">
        <v>0.72709999999999997</v>
      </c>
      <c r="S296" s="180">
        <v>0.52980000000000005</v>
      </c>
      <c r="T296" s="180">
        <v>0.28710000000000002</v>
      </c>
      <c r="U296" s="180">
        <v>0</v>
      </c>
      <c r="V296" s="180">
        <v>2.2332999999999998</v>
      </c>
      <c r="W296" s="180">
        <v>0</v>
      </c>
      <c r="X296" s="180">
        <v>0.49170000000000003</v>
      </c>
      <c r="Y296" s="180">
        <v>0.67730000000000001</v>
      </c>
      <c r="Z296" s="180">
        <v>0.38250000000000001</v>
      </c>
      <c r="AA296" s="180">
        <v>0.96530000000000005</v>
      </c>
      <c r="AB296" s="180">
        <v>0</v>
      </c>
      <c r="AC296" s="180">
        <v>1.3164</v>
      </c>
      <c r="AD296" s="180">
        <v>0.58069999999999999</v>
      </c>
      <c r="AE296" s="180">
        <v>1.8731</v>
      </c>
      <c r="AF296" s="180">
        <v>0.81220000000000003</v>
      </c>
      <c r="AG296" s="180">
        <v>0.35289999999999999</v>
      </c>
      <c r="AH296" s="180">
        <v>0</v>
      </c>
      <c r="AI296" s="180">
        <v>2.5493000000000001</v>
      </c>
      <c r="AJ296" s="180">
        <v>1.1686000000000001</v>
      </c>
      <c r="AK296" s="180">
        <v>3.1248999999999998</v>
      </c>
      <c r="AL296" s="180">
        <v>1.0541</v>
      </c>
      <c r="AM296" s="180">
        <v>0.32479999999999998</v>
      </c>
      <c r="AN296" s="180">
        <v>1.9400999999999999</v>
      </c>
      <c r="AO296" s="180">
        <v>0.36309999999999998</v>
      </c>
      <c r="AP296" s="180">
        <v>1.0032000000000001</v>
      </c>
      <c r="AQ296" s="180">
        <v>7.6158000000000001</v>
      </c>
      <c r="AR296" s="180">
        <v>3.8056999999999999</v>
      </c>
      <c r="AS296" s="180">
        <v>0.64570000000000005</v>
      </c>
      <c r="AT296" s="180">
        <v>1.3482000000000001</v>
      </c>
      <c r="AU296" s="180">
        <v>2.7951000000000001</v>
      </c>
      <c r="AV296" s="180">
        <v>0.22270000000000001</v>
      </c>
      <c r="AW296" s="180">
        <v>1.1465000000000001</v>
      </c>
      <c r="AX296" s="180">
        <v>0.67630000000000001</v>
      </c>
      <c r="AY296" s="180">
        <v>1.9482999999999999</v>
      </c>
      <c r="AZ296" s="180">
        <v>0.61870000000000003</v>
      </c>
      <c r="BA296" s="180">
        <v>0.54369999999999996</v>
      </c>
      <c r="BB296" s="180">
        <v>3.7772999999999999</v>
      </c>
      <c r="BC296" s="180">
        <v>4.1829999999999998</v>
      </c>
      <c r="BD296" s="180">
        <v>1.0234000000000001</v>
      </c>
      <c r="BE296" s="180">
        <v>0.8216</v>
      </c>
      <c r="BF296" s="180">
        <v>0.2697</v>
      </c>
      <c r="BG296" s="180">
        <v>0</v>
      </c>
      <c r="BH296" s="180">
        <v>0.86890000000000001</v>
      </c>
      <c r="BI296" s="180">
        <v>1.8669</v>
      </c>
      <c r="BJ296" s="180">
        <v>0.90429999999999999</v>
      </c>
      <c r="BK296" s="180">
        <v>1.0083</v>
      </c>
      <c r="BL296" s="180">
        <v>0.57369999999999999</v>
      </c>
      <c r="BM296" s="180">
        <v>1.0820000000000001</v>
      </c>
      <c r="BN296" s="180">
        <v>0.38819999999999999</v>
      </c>
      <c r="BO296" s="180">
        <v>1.4426000000000001</v>
      </c>
      <c r="BP296" s="180">
        <v>1.165</v>
      </c>
      <c r="BQ296" s="180">
        <v>0.54010000000000002</v>
      </c>
      <c r="BR296" s="180">
        <v>0</v>
      </c>
      <c r="BS296" s="180">
        <v>0.65690000000000004</v>
      </c>
      <c r="BT296" s="180">
        <v>1.1658999999999999</v>
      </c>
      <c r="BU296" s="180">
        <v>0</v>
      </c>
      <c r="BV296" s="180">
        <v>1.2748999999999999</v>
      </c>
      <c r="BW296" s="180"/>
      <c r="BX296" s="180"/>
      <c r="BY296" s="180"/>
      <c r="BZ296" s="180"/>
      <c r="CA296" s="180"/>
      <c r="CB296" s="180"/>
      <c r="CC296" s="180"/>
      <c r="CD296" s="180"/>
      <c r="CE296" s="180"/>
      <c r="CF296" s="180"/>
      <c r="CG296" s="180"/>
      <c r="CH296" s="180"/>
      <c r="CI296" s="180"/>
      <c r="CJ296" s="180"/>
      <c r="CK296" s="180"/>
      <c r="CL296" s="180"/>
      <c r="CM296" s="180"/>
      <c r="CN296" s="180"/>
      <c r="CO296" s="180"/>
      <c r="CP296" s="180"/>
      <c r="CQ296" s="180"/>
      <c r="CR296" s="180"/>
      <c r="CS296" s="180"/>
      <c r="CT296" s="180"/>
      <c r="CU296" s="180"/>
    </row>
    <row r="297" spans="1:99" x14ac:dyDescent="0.3">
      <c r="A297" s="155">
        <v>9008</v>
      </c>
      <c r="B297" s="647" t="s">
        <v>1197</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c r="BX297" s="180"/>
      <c r="BY297" s="180"/>
      <c r="BZ297" s="180"/>
      <c r="CA297" s="180"/>
      <c r="CB297" s="180"/>
      <c r="CC297" s="180"/>
      <c r="CD297" s="180"/>
      <c r="CE297" s="180"/>
      <c r="CF297" s="180"/>
      <c r="CG297" s="180"/>
      <c r="CH297" s="180"/>
      <c r="CI297" s="180"/>
      <c r="CJ297" s="180"/>
      <c r="CK297" s="180"/>
      <c r="CL297" s="180"/>
      <c r="CM297" s="180"/>
      <c r="CN297" s="180"/>
      <c r="CO297" s="180"/>
      <c r="CP297" s="180"/>
      <c r="CQ297" s="180"/>
      <c r="CR297" s="180"/>
      <c r="CS297" s="180"/>
      <c r="CT297" s="180"/>
      <c r="CU297" s="180"/>
    </row>
    <row r="298" spans="1:99" x14ac:dyDescent="0.3">
      <c r="A298" s="155">
        <v>9010</v>
      </c>
      <c r="B298" s="647" t="s">
        <v>1198</v>
      </c>
      <c r="C298" s="647" t="s">
        <v>1199</v>
      </c>
      <c r="D298" s="180">
        <v>7.52</v>
      </c>
      <c r="E298" s="180">
        <v>18.5</v>
      </c>
      <c r="F298" s="180">
        <v>0</v>
      </c>
      <c r="G298" s="180">
        <v>10.72</v>
      </c>
      <c r="H298" s="180">
        <v>16.850000000000001</v>
      </c>
      <c r="I298" s="180">
        <v>0</v>
      </c>
      <c r="J298" s="180">
        <v>0</v>
      </c>
      <c r="K298" s="180">
        <v>0</v>
      </c>
      <c r="L298" s="180">
        <v>1.58</v>
      </c>
      <c r="M298" s="180">
        <v>4.2699999999999996</v>
      </c>
      <c r="N298" s="180">
        <v>0</v>
      </c>
      <c r="O298" s="180">
        <v>24.09</v>
      </c>
      <c r="P298" s="180">
        <v>0</v>
      </c>
      <c r="Q298" s="180">
        <v>0</v>
      </c>
      <c r="R298" s="180">
        <v>0</v>
      </c>
      <c r="S298" s="180">
        <v>8.4600000000000009</v>
      </c>
      <c r="T298" s="180">
        <v>0</v>
      </c>
      <c r="U298" s="180">
        <v>0</v>
      </c>
      <c r="V298" s="180">
        <v>6.95</v>
      </c>
      <c r="W298" s="180">
        <v>0</v>
      </c>
      <c r="X298" s="180">
        <v>16.39</v>
      </c>
      <c r="Y298" s="180">
        <v>0</v>
      </c>
      <c r="Z298" s="180">
        <v>11.45</v>
      </c>
      <c r="AA298" s="180">
        <v>0</v>
      </c>
      <c r="AB298" s="180">
        <v>0</v>
      </c>
      <c r="AC298" s="180">
        <v>5.73</v>
      </c>
      <c r="AD298" s="180">
        <v>17.100000000000001</v>
      </c>
      <c r="AE298" s="180">
        <v>1.85</v>
      </c>
      <c r="AF298" s="180">
        <v>4.2</v>
      </c>
      <c r="AG298" s="180">
        <v>1.93</v>
      </c>
      <c r="AH298" s="180">
        <v>0</v>
      </c>
      <c r="AI298" s="180">
        <v>0</v>
      </c>
      <c r="AJ298" s="180">
        <v>0</v>
      </c>
      <c r="AK298" s="180">
        <v>0</v>
      </c>
      <c r="AL298" s="180">
        <v>10.17</v>
      </c>
      <c r="AM298" s="180">
        <v>5.6</v>
      </c>
      <c r="AN298" s="180">
        <v>6.72</v>
      </c>
      <c r="AO298" s="180">
        <v>2.77</v>
      </c>
      <c r="AP298" s="180">
        <v>4.2699999999999996</v>
      </c>
      <c r="AQ298" s="180">
        <v>0</v>
      </c>
      <c r="AR298" s="180">
        <v>3.69</v>
      </c>
      <c r="AS298" s="180">
        <v>3.51</v>
      </c>
      <c r="AT298" s="180">
        <v>9.82</v>
      </c>
      <c r="AU298" s="180">
        <v>52.76</v>
      </c>
      <c r="AV298" s="180">
        <v>2.4</v>
      </c>
      <c r="AW298" s="180">
        <v>13.02</v>
      </c>
      <c r="AX298" s="180">
        <v>0</v>
      </c>
      <c r="AY298" s="180">
        <v>0</v>
      </c>
      <c r="AZ298" s="180">
        <v>29.58</v>
      </c>
      <c r="BA298" s="180">
        <v>9.51</v>
      </c>
      <c r="BB298" s="180">
        <v>26.7</v>
      </c>
      <c r="BC298" s="180">
        <v>92.75</v>
      </c>
      <c r="BD298" s="180">
        <v>49.19</v>
      </c>
      <c r="BE298" s="180">
        <v>2.37</v>
      </c>
      <c r="BF298" s="180">
        <v>4.51</v>
      </c>
      <c r="BG298" s="180">
        <v>0</v>
      </c>
      <c r="BH298" s="180">
        <v>0</v>
      </c>
      <c r="BI298" s="180">
        <v>16.350000000000001</v>
      </c>
      <c r="BJ298" s="180">
        <v>8.07</v>
      </c>
      <c r="BK298" s="180">
        <v>8.83</v>
      </c>
      <c r="BL298" s="180">
        <v>27.85</v>
      </c>
      <c r="BM298" s="180">
        <v>0</v>
      </c>
      <c r="BN298" s="180">
        <v>3.75</v>
      </c>
      <c r="BO298" s="180">
        <v>4.4800000000000004</v>
      </c>
      <c r="BP298" s="180">
        <v>0</v>
      </c>
      <c r="BQ298" s="180">
        <v>0</v>
      </c>
      <c r="BR298" s="180">
        <v>0</v>
      </c>
      <c r="BS298" s="180">
        <v>2.66</v>
      </c>
      <c r="BT298" s="180">
        <v>6.16</v>
      </c>
      <c r="BU298" s="180">
        <v>0</v>
      </c>
      <c r="BV298" s="180">
        <v>0.72</v>
      </c>
      <c r="BW298" s="180"/>
      <c r="BX298" s="180"/>
      <c r="BY298" s="180"/>
      <c r="BZ298" s="180"/>
      <c r="CA298" s="180"/>
      <c r="CB298" s="180"/>
      <c r="CC298" s="180"/>
      <c r="CD298" s="180"/>
      <c r="CE298" s="180"/>
      <c r="CF298" s="180"/>
      <c r="CG298" s="180"/>
      <c r="CH298" s="180"/>
      <c r="CI298" s="180"/>
      <c r="CJ298" s="180"/>
      <c r="CK298" s="180"/>
      <c r="CL298" s="180"/>
      <c r="CM298" s="180"/>
      <c r="CN298" s="180"/>
      <c r="CO298" s="180"/>
      <c r="CP298" s="180"/>
      <c r="CQ298" s="180"/>
      <c r="CR298" s="180"/>
      <c r="CS298" s="180"/>
      <c r="CT298" s="180"/>
      <c r="CU298" s="180"/>
    </row>
    <row r="299" spans="1:99" x14ac:dyDescent="0.3">
      <c r="A299" s="155">
        <v>9011</v>
      </c>
      <c r="B299" s="647" t="s">
        <v>1200</v>
      </c>
      <c r="C299" s="647" t="s">
        <v>1201</v>
      </c>
      <c r="D299" s="180">
        <v>552963</v>
      </c>
      <c r="E299" s="180">
        <v>94820077</v>
      </c>
      <c r="F299" s="180">
        <v>0</v>
      </c>
      <c r="G299" s="180">
        <v>719096</v>
      </c>
      <c r="H299" s="180">
        <v>-110307</v>
      </c>
      <c r="I299" s="180">
        <v>0</v>
      </c>
      <c r="J299" s="180">
        <v>0</v>
      </c>
      <c r="K299" s="180">
        <v>0</v>
      </c>
      <c r="L299" s="180">
        <v>-175229</v>
      </c>
      <c r="M299" s="180">
        <v>1158738</v>
      </c>
      <c r="N299" s="180">
        <v>0</v>
      </c>
      <c r="O299" s="180">
        <v>81001</v>
      </c>
      <c r="P299" s="180">
        <v>0</v>
      </c>
      <c r="Q299" s="180">
        <v>0</v>
      </c>
      <c r="R299" s="180">
        <v>0</v>
      </c>
      <c r="S299" s="180">
        <v>56254</v>
      </c>
      <c r="T299" s="180">
        <v>0</v>
      </c>
      <c r="U299" s="180">
        <v>0</v>
      </c>
      <c r="V299" s="180">
        <v>86378</v>
      </c>
      <c r="W299" s="180">
        <v>0</v>
      </c>
      <c r="X299" s="180">
        <v>1019220</v>
      </c>
      <c r="Y299" s="180">
        <v>0</v>
      </c>
      <c r="Z299" s="180">
        <v>535761</v>
      </c>
      <c r="AA299" s="180">
        <v>0</v>
      </c>
      <c r="AB299" s="180">
        <v>0</v>
      </c>
      <c r="AC299" s="180">
        <v>-27802</v>
      </c>
      <c r="AD299" s="180">
        <v>-1212022</v>
      </c>
      <c r="AE299" s="180">
        <v>10993</v>
      </c>
      <c r="AF299" s="180">
        <v>-1057</v>
      </c>
      <c r="AG299" s="180">
        <v>-100447</v>
      </c>
      <c r="AH299" s="180">
        <v>0</v>
      </c>
      <c r="AI299" s="180">
        <v>0</v>
      </c>
      <c r="AJ299" s="180">
        <v>0</v>
      </c>
      <c r="AK299" s="180">
        <v>0</v>
      </c>
      <c r="AL299" s="180">
        <v>60149</v>
      </c>
      <c r="AM299" s="180">
        <v>-23784</v>
      </c>
      <c r="AN299" s="180">
        <v>39874</v>
      </c>
      <c r="AO299" s="180">
        <v>4612706</v>
      </c>
      <c r="AP299" s="180">
        <v>122179</v>
      </c>
      <c r="AQ299" s="180">
        <v>0</v>
      </c>
      <c r="AR299" s="180">
        <v>5545</v>
      </c>
      <c r="AS299" s="180">
        <v>-58432</v>
      </c>
      <c r="AT299" s="180">
        <v>43624</v>
      </c>
      <c r="AU299" s="180">
        <v>399003</v>
      </c>
      <c r="AV299" s="180">
        <v>117368</v>
      </c>
      <c r="AW299" s="180">
        <v>71321</v>
      </c>
      <c r="AX299" s="180">
        <v>0</v>
      </c>
      <c r="AY299" s="180">
        <v>0</v>
      </c>
      <c r="AZ299" s="180">
        <v>453247</v>
      </c>
      <c r="BA299" s="180">
        <v>108511</v>
      </c>
      <c r="BB299" s="180">
        <v>51994</v>
      </c>
      <c r="BC299" s="180">
        <v>43408</v>
      </c>
      <c r="BD299" s="180">
        <v>1557478</v>
      </c>
      <c r="BE299" s="180">
        <v>-322906</v>
      </c>
      <c r="BF299" s="180">
        <v>628660</v>
      </c>
      <c r="BG299" s="180">
        <v>0</v>
      </c>
      <c r="BH299" s="180">
        <v>0</v>
      </c>
      <c r="BI299" s="180">
        <v>841</v>
      </c>
      <c r="BJ299" s="180">
        <v>1701367</v>
      </c>
      <c r="BK299" s="180">
        <v>82248</v>
      </c>
      <c r="BL299" s="180">
        <v>1791782</v>
      </c>
      <c r="BM299" s="180">
        <v>0</v>
      </c>
      <c r="BN299" s="180">
        <v>1016205</v>
      </c>
      <c r="BO299" s="180">
        <v>-21711</v>
      </c>
      <c r="BP299" s="180">
        <v>0</v>
      </c>
      <c r="BQ299" s="180">
        <v>0</v>
      </c>
      <c r="BR299" s="180">
        <v>0</v>
      </c>
      <c r="BS299" s="180">
        <v>-203890</v>
      </c>
      <c r="BT299" s="180">
        <v>25351</v>
      </c>
      <c r="BU299" s="180">
        <v>0</v>
      </c>
      <c r="BV299" s="180">
        <v>61076</v>
      </c>
      <c r="BW299" s="180"/>
      <c r="BX299" s="180"/>
      <c r="BY299" s="180"/>
      <c r="BZ299" s="180"/>
      <c r="CA299" s="180"/>
      <c r="CB299" s="180"/>
      <c r="CC299" s="180"/>
      <c r="CD299" s="180"/>
      <c r="CE299" s="180"/>
      <c r="CF299" s="180"/>
      <c r="CG299" s="180"/>
      <c r="CH299" s="180"/>
      <c r="CI299" s="180"/>
      <c r="CJ299" s="180"/>
      <c r="CK299" s="180"/>
      <c r="CL299" s="180"/>
      <c r="CM299" s="180"/>
      <c r="CN299" s="180"/>
      <c r="CO299" s="180"/>
      <c r="CP299" s="180"/>
      <c r="CQ299" s="180"/>
      <c r="CR299" s="180"/>
      <c r="CS299" s="180"/>
      <c r="CT299" s="180"/>
      <c r="CU299" s="180"/>
    </row>
    <row r="300" spans="1:99" x14ac:dyDescent="0.3">
      <c r="A300" s="155">
        <v>9012</v>
      </c>
      <c r="B300" s="647" t="s">
        <v>1202</v>
      </c>
      <c r="C300" s="647" t="s">
        <v>1201</v>
      </c>
      <c r="D300" s="180">
        <v>2.7783000000000002</v>
      </c>
      <c r="E300" s="180">
        <v>2.3448000000000002</v>
      </c>
      <c r="F300" s="180">
        <v>0</v>
      </c>
      <c r="G300" s="180">
        <v>1.4666999999999999</v>
      </c>
      <c r="H300" s="180">
        <v>0.43290000000000001</v>
      </c>
      <c r="I300" s="180">
        <v>0</v>
      </c>
      <c r="J300" s="180">
        <v>0</v>
      </c>
      <c r="K300" s="180">
        <v>0</v>
      </c>
      <c r="L300" s="180">
        <v>0.2235</v>
      </c>
      <c r="M300" s="180">
        <v>0.98209999999999997</v>
      </c>
      <c r="N300" s="180">
        <v>0</v>
      </c>
      <c r="O300" s="180">
        <v>1.9395</v>
      </c>
      <c r="P300" s="180">
        <v>0</v>
      </c>
      <c r="Q300" s="180">
        <v>0</v>
      </c>
      <c r="R300" s="180">
        <v>0</v>
      </c>
      <c r="S300" s="180">
        <v>1.9483999999999999</v>
      </c>
      <c r="T300" s="180">
        <v>0</v>
      </c>
      <c r="U300" s="180">
        <v>0</v>
      </c>
      <c r="V300" s="180">
        <v>0.36199999999999999</v>
      </c>
      <c r="W300" s="180">
        <v>0</v>
      </c>
      <c r="X300" s="180">
        <v>0.54530000000000001</v>
      </c>
      <c r="Y300" s="180">
        <v>0</v>
      </c>
      <c r="Z300" s="180">
        <v>0.63790000000000002</v>
      </c>
      <c r="AA300" s="180">
        <v>0</v>
      </c>
      <c r="AB300" s="180">
        <v>0</v>
      </c>
      <c r="AC300" s="180">
        <v>0.38140000000000002</v>
      </c>
      <c r="AD300" s="180">
        <v>0.41360000000000002</v>
      </c>
      <c r="AE300" s="180">
        <v>0.50960000000000005</v>
      </c>
      <c r="AF300" s="180">
        <v>0.47920000000000001</v>
      </c>
      <c r="AG300" s="180">
        <v>0.15740000000000001</v>
      </c>
      <c r="AH300" s="180">
        <v>0</v>
      </c>
      <c r="AI300" s="180">
        <v>0</v>
      </c>
      <c r="AJ300" s="180">
        <v>0</v>
      </c>
      <c r="AK300" s="180">
        <v>0</v>
      </c>
      <c r="AL300" s="180">
        <v>1.2965</v>
      </c>
      <c r="AM300" s="180">
        <v>0.87949999999999995</v>
      </c>
      <c r="AN300" s="180">
        <v>1.4047000000000001</v>
      </c>
      <c r="AO300" s="180">
        <v>1.2806</v>
      </c>
      <c r="AP300" s="180">
        <v>0.7349</v>
      </c>
      <c r="AQ300" s="180">
        <v>0</v>
      </c>
      <c r="AR300" s="180">
        <v>1.4271</v>
      </c>
      <c r="AS300" s="180">
        <v>0.6522</v>
      </c>
      <c r="AT300" s="180">
        <v>2.7109000000000001</v>
      </c>
      <c r="AU300" s="180">
        <v>6.3197999999999999</v>
      </c>
      <c r="AV300" s="180">
        <v>7.1800000000000003E-2</v>
      </c>
      <c r="AW300" s="180">
        <v>1.2751999999999999</v>
      </c>
      <c r="AX300" s="180">
        <v>0</v>
      </c>
      <c r="AY300" s="180">
        <v>0</v>
      </c>
      <c r="AZ300" s="180">
        <v>0.85619999999999996</v>
      </c>
      <c r="BA300" s="180">
        <v>1.823</v>
      </c>
      <c r="BB300" s="180">
        <v>1.3982000000000001</v>
      </c>
      <c r="BC300" s="180">
        <v>9.9974000000000007</v>
      </c>
      <c r="BD300" s="180">
        <v>1.5727</v>
      </c>
      <c r="BE300" s="180">
        <v>0.1148</v>
      </c>
      <c r="BF300" s="180">
        <v>0.90820000000000001</v>
      </c>
      <c r="BG300" s="180">
        <v>0</v>
      </c>
      <c r="BH300" s="180">
        <v>0</v>
      </c>
      <c r="BI300" s="180">
        <v>5.7252999999999998</v>
      </c>
      <c r="BJ300" s="180">
        <v>1.7238</v>
      </c>
      <c r="BK300" s="180">
        <v>0.64249999999999996</v>
      </c>
      <c r="BL300" s="180">
        <v>1.9128000000000001</v>
      </c>
      <c r="BM300" s="180">
        <v>0</v>
      </c>
      <c r="BN300" s="180">
        <v>0.51080000000000003</v>
      </c>
      <c r="BO300" s="180">
        <v>0.92730000000000001</v>
      </c>
      <c r="BP300" s="180">
        <v>0</v>
      </c>
      <c r="BQ300" s="180">
        <v>0</v>
      </c>
      <c r="BR300" s="180">
        <v>0</v>
      </c>
      <c r="BS300" s="180">
        <v>0.9536</v>
      </c>
      <c r="BT300" s="180">
        <v>0.64459999999999995</v>
      </c>
      <c r="BU300" s="180">
        <v>0</v>
      </c>
      <c r="BV300" s="180">
        <v>4.3099999999999999E-2</v>
      </c>
      <c r="BW300" s="180"/>
      <c r="BX300" s="180"/>
      <c r="BY300" s="180"/>
      <c r="BZ300" s="180"/>
      <c r="CA300" s="180"/>
      <c r="CB300" s="180"/>
      <c r="CC300" s="180"/>
      <c r="CD300" s="180"/>
      <c r="CE300" s="180"/>
      <c r="CF300" s="180"/>
      <c r="CG300" s="180"/>
      <c r="CH300" s="180"/>
      <c r="CI300" s="180"/>
      <c r="CJ300" s="180"/>
      <c r="CK300" s="180"/>
      <c r="CL300" s="180"/>
      <c r="CM300" s="180"/>
      <c r="CN300" s="180"/>
      <c r="CO300" s="180"/>
      <c r="CP300" s="180"/>
      <c r="CQ300" s="180"/>
      <c r="CR300" s="180"/>
      <c r="CS300" s="180"/>
      <c r="CT300" s="180"/>
      <c r="CU300" s="180"/>
    </row>
    <row r="301" spans="1:99" x14ac:dyDescent="0.3">
      <c r="A301" s="155">
        <v>9013</v>
      </c>
      <c r="B301" s="632" t="s">
        <v>1203</v>
      </c>
      <c r="C301" s="632" t="s">
        <v>1204</v>
      </c>
      <c r="D301" s="180">
        <v>7.52</v>
      </c>
      <c r="E301" s="180">
        <v>18.5</v>
      </c>
      <c r="F301" s="180">
        <v>0</v>
      </c>
      <c r="G301" s="180">
        <v>10.72</v>
      </c>
      <c r="H301" s="180">
        <v>16.850000000000001</v>
      </c>
      <c r="I301" s="180">
        <v>0</v>
      </c>
      <c r="J301" s="180">
        <v>0</v>
      </c>
      <c r="K301" s="180">
        <v>0</v>
      </c>
      <c r="L301" s="180">
        <v>1.58</v>
      </c>
      <c r="M301" s="180">
        <v>4.2699999999999996</v>
      </c>
      <c r="N301" s="180">
        <v>0</v>
      </c>
      <c r="O301" s="180">
        <v>24.09</v>
      </c>
      <c r="P301" s="180">
        <v>0</v>
      </c>
      <c r="Q301" s="180">
        <v>0</v>
      </c>
      <c r="R301" s="180">
        <v>0</v>
      </c>
      <c r="S301" s="180">
        <v>8.4600000000000009</v>
      </c>
      <c r="T301" s="180">
        <v>0</v>
      </c>
      <c r="U301" s="180">
        <v>0</v>
      </c>
      <c r="V301" s="180">
        <v>6.95</v>
      </c>
      <c r="W301" s="180">
        <v>0</v>
      </c>
      <c r="X301" s="180">
        <v>16.39</v>
      </c>
      <c r="Y301" s="180">
        <v>0</v>
      </c>
      <c r="Z301" s="180">
        <v>11.45</v>
      </c>
      <c r="AA301" s="180">
        <v>0</v>
      </c>
      <c r="AB301" s="180">
        <v>0</v>
      </c>
      <c r="AC301" s="180">
        <v>5.73</v>
      </c>
      <c r="AD301" s="180">
        <v>17.100000000000001</v>
      </c>
      <c r="AE301" s="180">
        <v>1.85</v>
      </c>
      <c r="AF301" s="180">
        <v>4.2</v>
      </c>
      <c r="AG301" s="180">
        <v>1.93</v>
      </c>
      <c r="AH301" s="180">
        <v>0</v>
      </c>
      <c r="AI301" s="180">
        <v>0</v>
      </c>
      <c r="AJ301" s="180">
        <v>0</v>
      </c>
      <c r="AK301" s="180">
        <v>0</v>
      </c>
      <c r="AL301" s="180">
        <v>10.17</v>
      </c>
      <c r="AM301" s="180">
        <v>5.6</v>
      </c>
      <c r="AN301" s="180">
        <v>6.72</v>
      </c>
      <c r="AO301" s="180">
        <v>2.77</v>
      </c>
      <c r="AP301" s="180">
        <v>4.2699999999999996</v>
      </c>
      <c r="AQ301" s="180">
        <v>0</v>
      </c>
      <c r="AR301" s="180">
        <v>3.69</v>
      </c>
      <c r="AS301" s="180">
        <v>3.51</v>
      </c>
      <c r="AT301" s="180">
        <v>9.82</v>
      </c>
      <c r="AU301" s="180">
        <v>52.76</v>
      </c>
      <c r="AV301" s="180">
        <v>2.4</v>
      </c>
      <c r="AW301" s="180">
        <v>13.02</v>
      </c>
      <c r="AX301" s="180">
        <v>0</v>
      </c>
      <c r="AY301" s="180">
        <v>0</v>
      </c>
      <c r="AZ301" s="180">
        <v>29.58</v>
      </c>
      <c r="BA301" s="180">
        <v>9.51</v>
      </c>
      <c r="BB301" s="180">
        <v>26.7</v>
      </c>
      <c r="BC301" s="180">
        <v>92.75</v>
      </c>
      <c r="BD301" s="180">
        <v>49.19</v>
      </c>
      <c r="BE301" s="180">
        <v>2.37</v>
      </c>
      <c r="BF301" s="180">
        <v>4.51</v>
      </c>
      <c r="BG301" s="180">
        <v>0</v>
      </c>
      <c r="BH301" s="180">
        <v>0</v>
      </c>
      <c r="BI301" s="180">
        <v>16.350000000000001</v>
      </c>
      <c r="BJ301" s="180">
        <v>8.07</v>
      </c>
      <c r="BK301" s="180">
        <v>8.83</v>
      </c>
      <c r="BL301" s="180">
        <v>27.85</v>
      </c>
      <c r="BM301" s="180">
        <v>0</v>
      </c>
      <c r="BN301" s="180">
        <v>3.75</v>
      </c>
      <c r="BO301" s="180">
        <v>4.4800000000000004</v>
      </c>
      <c r="BP301" s="180">
        <v>0</v>
      </c>
      <c r="BQ301" s="180">
        <v>0</v>
      </c>
      <c r="BR301" s="180">
        <v>0</v>
      </c>
      <c r="BS301" s="180">
        <v>2.66</v>
      </c>
      <c r="BT301" s="180">
        <v>6.16</v>
      </c>
      <c r="BU301" s="180">
        <v>0</v>
      </c>
      <c r="BV301" s="180">
        <v>0.72</v>
      </c>
      <c r="BW301" s="180"/>
      <c r="BX301" s="180"/>
      <c r="BY301" s="180"/>
      <c r="BZ301" s="180"/>
      <c r="CA301" s="180"/>
      <c r="CB301" s="180"/>
      <c r="CC301" s="180"/>
      <c r="CD301" s="180"/>
      <c r="CE301" s="180"/>
      <c r="CF301" s="180"/>
      <c r="CG301" s="180"/>
      <c r="CH301" s="180"/>
      <c r="CI301" s="180"/>
      <c r="CJ301" s="180"/>
      <c r="CK301" s="180"/>
      <c r="CL301" s="180"/>
      <c r="CM301" s="180"/>
      <c r="CN301" s="180"/>
      <c r="CO301" s="180"/>
      <c r="CP301" s="180"/>
      <c r="CQ301" s="180"/>
      <c r="CR301" s="180"/>
      <c r="CS301" s="180"/>
      <c r="CT301" s="180"/>
      <c r="CU301" s="180"/>
    </row>
    <row r="302" spans="1:99" x14ac:dyDescent="0.3">
      <c r="A302" s="155">
        <v>9014</v>
      </c>
      <c r="B302" s="647" t="s">
        <v>1205</v>
      </c>
      <c r="C302" s="647" t="s">
        <v>1206</v>
      </c>
      <c r="D302" s="180">
        <v>0</v>
      </c>
      <c r="E302" s="180">
        <v>0</v>
      </c>
      <c r="F302" s="180">
        <v>0</v>
      </c>
      <c r="G302" s="180">
        <v>0</v>
      </c>
      <c r="H302" s="180">
        <v>0</v>
      </c>
      <c r="I302" s="180">
        <v>0</v>
      </c>
      <c r="J302" s="180">
        <v>0</v>
      </c>
      <c r="K302" s="180">
        <v>0</v>
      </c>
      <c r="L302" s="180">
        <v>2.86</v>
      </c>
      <c r="M302" s="180">
        <v>0</v>
      </c>
      <c r="N302" s="180">
        <v>0</v>
      </c>
      <c r="O302" s="180">
        <v>0</v>
      </c>
      <c r="P302" s="180">
        <v>0</v>
      </c>
      <c r="Q302" s="180">
        <v>0</v>
      </c>
      <c r="R302" s="180">
        <v>0</v>
      </c>
      <c r="S302" s="180">
        <v>0</v>
      </c>
      <c r="T302" s="180">
        <v>0</v>
      </c>
      <c r="U302" s="180">
        <v>0</v>
      </c>
      <c r="V302" s="180">
        <v>0</v>
      </c>
      <c r="W302" s="180">
        <v>0</v>
      </c>
      <c r="X302" s="180">
        <v>0</v>
      </c>
      <c r="Y302" s="180">
        <v>0</v>
      </c>
      <c r="Z302" s="180">
        <v>6.3</v>
      </c>
      <c r="AA302" s="180">
        <v>0</v>
      </c>
      <c r="AB302" s="180">
        <v>0</v>
      </c>
      <c r="AC302" s="180">
        <v>0</v>
      </c>
      <c r="AD302" s="180">
        <v>0</v>
      </c>
      <c r="AE302" s="180">
        <v>0</v>
      </c>
      <c r="AF302" s="180">
        <v>0</v>
      </c>
      <c r="AG302" s="180">
        <v>0</v>
      </c>
      <c r="AH302" s="180">
        <v>0</v>
      </c>
      <c r="AI302" s="180">
        <v>0</v>
      </c>
      <c r="AJ302" s="180">
        <v>0</v>
      </c>
      <c r="AK302" s="180">
        <v>0</v>
      </c>
      <c r="AL302" s="180">
        <v>0</v>
      </c>
      <c r="AM302" s="180">
        <v>0</v>
      </c>
      <c r="AN302" s="180">
        <v>0</v>
      </c>
      <c r="AO302" s="180">
        <v>0</v>
      </c>
      <c r="AP302" s="180">
        <v>0</v>
      </c>
      <c r="AQ302" s="180">
        <v>0</v>
      </c>
      <c r="AR302" s="180">
        <v>0</v>
      </c>
      <c r="AS302" s="180">
        <v>0</v>
      </c>
      <c r="AT302" s="180">
        <v>0</v>
      </c>
      <c r="AU302" s="180">
        <v>0</v>
      </c>
      <c r="AV302" s="180">
        <v>2.77</v>
      </c>
      <c r="AW302" s="180">
        <v>0</v>
      </c>
      <c r="AX302" s="180">
        <v>0</v>
      </c>
      <c r="AY302" s="180">
        <v>0</v>
      </c>
      <c r="AZ302" s="180">
        <v>3.57</v>
      </c>
      <c r="BA302" s="180">
        <v>0</v>
      </c>
      <c r="BB302" s="180">
        <v>0</v>
      </c>
      <c r="BC302" s="180">
        <v>0</v>
      </c>
      <c r="BD302" s="180">
        <v>0</v>
      </c>
      <c r="BE302" s="180">
        <v>22</v>
      </c>
      <c r="BF302" s="180">
        <v>6.88</v>
      </c>
      <c r="BG302" s="180">
        <v>0</v>
      </c>
      <c r="BH302" s="180">
        <v>0</v>
      </c>
      <c r="BI302" s="180">
        <v>0</v>
      </c>
      <c r="BJ302" s="180">
        <v>5.99</v>
      </c>
      <c r="BK302" s="180">
        <v>0</v>
      </c>
      <c r="BL302" s="180">
        <v>0</v>
      </c>
      <c r="BM302" s="180">
        <v>0</v>
      </c>
      <c r="BN302" s="180">
        <v>5.46</v>
      </c>
      <c r="BO302" s="180">
        <v>0</v>
      </c>
      <c r="BP302" s="180">
        <v>0</v>
      </c>
      <c r="BQ302" s="180">
        <v>0</v>
      </c>
      <c r="BR302" s="180">
        <v>0</v>
      </c>
      <c r="BS302" s="180">
        <v>0</v>
      </c>
      <c r="BT302" s="180">
        <v>0</v>
      </c>
      <c r="BU302" s="180">
        <v>0</v>
      </c>
      <c r="BV302" s="180">
        <v>0</v>
      </c>
      <c r="BW302" s="180"/>
      <c r="BX302" s="180"/>
      <c r="BY302" s="180"/>
      <c r="BZ302" s="180"/>
      <c r="CA302" s="180"/>
      <c r="CB302" s="180"/>
      <c r="CC302" s="180"/>
      <c r="CD302" s="180"/>
      <c r="CE302" s="180"/>
      <c r="CF302" s="180"/>
      <c r="CG302" s="180"/>
      <c r="CH302" s="180"/>
      <c r="CI302" s="180"/>
      <c r="CJ302" s="180"/>
      <c r="CK302" s="180"/>
      <c r="CL302" s="180"/>
      <c r="CM302" s="180"/>
      <c r="CN302" s="180"/>
      <c r="CO302" s="180"/>
      <c r="CP302" s="180"/>
      <c r="CQ302" s="180"/>
      <c r="CR302" s="180"/>
      <c r="CS302" s="180"/>
      <c r="CT302" s="180"/>
      <c r="CU302" s="180"/>
    </row>
    <row r="303" spans="1:99" x14ac:dyDescent="0.3">
      <c r="A303" s="155">
        <v>9015</v>
      </c>
      <c r="B303" s="647" t="s">
        <v>1207</v>
      </c>
      <c r="C303" s="647" t="s">
        <v>352</v>
      </c>
      <c r="D303" s="180">
        <v>0</v>
      </c>
      <c r="E303" s="180">
        <v>0</v>
      </c>
      <c r="F303" s="180">
        <v>0</v>
      </c>
      <c r="G303" s="180">
        <v>0</v>
      </c>
      <c r="H303" s="180">
        <v>0</v>
      </c>
      <c r="I303" s="180">
        <v>0</v>
      </c>
      <c r="J303" s="180">
        <v>0</v>
      </c>
      <c r="K303" s="180">
        <v>0</v>
      </c>
      <c r="L303" s="180">
        <v>39071</v>
      </c>
      <c r="M303" s="180">
        <v>0</v>
      </c>
      <c r="N303" s="180">
        <v>0</v>
      </c>
      <c r="O303" s="180">
        <v>0</v>
      </c>
      <c r="P303" s="180">
        <v>0</v>
      </c>
      <c r="Q303" s="180">
        <v>0</v>
      </c>
      <c r="R303" s="180">
        <v>0</v>
      </c>
      <c r="S303" s="180">
        <v>0</v>
      </c>
      <c r="T303" s="180">
        <v>0</v>
      </c>
      <c r="U303" s="180">
        <v>0</v>
      </c>
      <c r="V303" s="180">
        <v>0</v>
      </c>
      <c r="W303" s="180">
        <v>0</v>
      </c>
      <c r="X303" s="180">
        <v>0</v>
      </c>
      <c r="Y303" s="180">
        <v>0</v>
      </c>
      <c r="Z303" s="180">
        <v>6776755</v>
      </c>
      <c r="AA303" s="180">
        <v>0</v>
      </c>
      <c r="AB303" s="180">
        <v>0</v>
      </c>
      <c r="AC303" s="180">
        <v>0</v>
      </c>
      <c r="AD303" s="180">
        <v>0</v>
      </c>
      <c r="AE303" s="180">
        <v>0</v>
      </c>
      <c r="AF303" s="180">
        <v>0</v>
      </c>
      <c r="AG303" s="180">
        <v>0</v>
      </c>
      <c r="AH303" s="180">
        <v>0</v>
      </c>
      <c r="AI303" s="180">
        <v>0</v>
      </c>
      <c r="AJ303" s="180">
        <v>0</v>
      </c>
      <c r="AK303" s="180">
        <v>0</v>
      </c>
      <c r="AL303" s="180">
        <v>0</v>
      </c>
      <c r="AM303" s="180">
        <v>0</v>
      </c>
      <c r="AN303" s="180">
        <v>0</v>
      </c>
      <c r="AO303" s="180">
        <v>0</v>
      </c>
      <c r="AP303" s="180">
        <v>0</v>
      </c>
      <c r="AQ303" s="180">
        <v>0</v>
      </c>
      <c r="AR303" s="180">
        <v>0</v>
      </c>
      <c r="AS303" s="180">
        <v>0</v>
      </c>
      <c r="AT303" s="180">
        <v>0</v>
      </c>
      <c r="AU303" s="180">
        <v>0</v>
      </c>
      <c r="AV303" s="180">
        <v>124825</v>
      </c>
      <c r="AW303" s="180">
        <v>0</v>
      </c>
      <c r="AX303" s="180">
        <v>0</v>
      </c>
      <c r="AY303" s="180">
        <v>0</v>
      </c>
      <c r="AZ303" s="180">
        <v>679774</v>
      </c>
      <c r="BA303" s="180">
        <v>0</v>
      </c>
      <c r="BB303" s="180">
        <v>0</v>
      </c>
      <c r="BC303" s="180">
        <v>0</v>
      </c>
      <c r="BD303" s="180">
        <v>0</v>
      </c>
      <c r="BE303" s="180">
        <v>552972</v>
      </c>
      <c r="BF303" s="180">
        <v>7662882</v>
      </c>
      <c r="BG303" s="180">
        <v>0</v>
      </c>
      <c r="BH303" s="180">
        <v>0</v>
      </c>
      <c r="BI303" s="180">
        <v>0</v>
      </c>
      <c r="BJ303" s="180">
        <v>800455</v>
      </c>
      <c r="BK303" s="180">
        <v>0</v>
      </c>
      <c r="BL303" s="180">
        <v>0</v>
      </c>
      <c r="BM303" s="180">
        <v>0</v>
      </c>
      <c r="BN303" s="180">
        <v>738018</v>
      </c>
      <c r="BO303" s="180">
        <v>0</v>
      </c>
      <c r="BP303" s="180">
        <v>0</v>
      </c>
      <c r="BQ303" s="180">
        <v>0</v>
      </c>
      <c r="BR303" s="180">
        <v>0</v>
      </c>
      <c r="BS303" s="180">
        <v>0</v>
      </c>
      <c r="BT303" s="180">
        <v>0</v>
      </c>
      <c r="BU303" s="180">
        <v>0</v>
      </c>
      <c r="BV303" s="180">
        <v>0</v>
      </c>
      <c r="BW303" s="180"/>
      <c r="BX303" s="180"/>
      <c r="BY303" s="180"/>
      <c r="BZ303" s="180"/>
      <c r="CA303" s="180"/>
      <c r="CB303" s="180"/>
      <c r="CC303" s="180"/>
      <c r="CD303" s="180"/>
      <c r="CE303" s="180"/>
      <c r="CF303" s="180"/>
      <c r="CG303" s="180"/>
      <c r="CH303" s="180"/>
      <c r="CI303" s="180"/>
      <c r="CJ303" s="180"/>
      <c r="CK303" s="180"/>
      <c r="CL303" s="180"/>
      <c r="CM303" s="180"/>
      <c r="CN303" s="180"/>
      <c r="CO303" s="180"/>
      <c r="CP303" s="180"/>
      <c r="CQ303" s="180"/>
      <c r="CR303" s="180"/>
      <c r="CS303" s="180"/>
      <c r="CT303" s="180"/>
      <c r="CU303" s="180"/>
    </row>
    <row r="304" spans="1:99" x14ac:dyDescent="0.3">
      <c r="A304" s="155">
        <v>9016</v>
      </c>
      <c r="B304" s="647" t="s">
        <v>1208</v>
      </c>
      <c r="C304" s="647" t="s">
        <v>352</v>
      </c>
      <c r="D304" s="180">
        <v>0</v>
      </c>
      <c r="E304" s="180">
        <v>0</v>
      </c>
      <c r="F304" s="180">
        <v>0</v>
      </c>
      <c r="G304" s="180">
        <v>0</v>
      </c>
      <c r="H304" s="180">
        <v>0</v>
      </c>
      <c r="I304" s="180">
        <v>0</v>
      </c>
      <c r="J304" s="180">
        <v>0</v>
      </c>
      <c r="K304" s="180">
        <v>0</v>
      </c>
      <c r="L304" s="180">
        <v>9.2600000000000002E-2</v>
      </c>
      <c r="M304" s="180">
        <v>0</v>
      </c>
      <c r="N304" s="180">
        <v>0</v>
      </c>
      <c r="O304" s="180">
        <v>0</v>
      </c>
      <c r="P304" s="180">
        <v>0</v>
      </c>
      <c r="Q304" s="180">
        <v>0</v>
      </c>
      <c r="R304" s="180">
        <v>0</v>
      </c>
      <c r="S304" s="180">
        <v>0</v>
      </c>
      <c r="T304" s="180">
        <v>0</v>
      </c>
      <c r="U304" s="180">
        <v>0</v>
      </c>
      <c r="V304" s="180">
        <v>0</v>
      </c>
      <c r="W304" s="180">
        <v>0</v>
      </c>
      <c r="X304" s="180">
        <v>0</v>
      </c>
      <c r="Y304" s="180">
        <v>0</v>
      </c>
      <c r="Z304" s="180">
        <v>0.56530000000000002</v>
      </c>
      <c r="AA304" s="180">
        <v>0</v>
      </c>
      <c r="AB304" s="180">
        <v>0</v>
      </c>
      <c r="AC304" s="180">
        <v>0</v>
      </c>
      <c r="AD304" s="180">
        <v>0</v>
      </c>
      <c r="AE304" s="180">
        <v>0</v>
      </c>
      <c r="AF304" s="180">
        <v>0</v>
      </c>
      <c r="AG304" s="180">
        <v>0</v>
      </c>
      <c r="AH304" s="180">
        <v>0</v>
      </c>
      <c r="AI304" s="180">
        <v>0</v>
      </c>
      <c r="AJ304" s="180">
        <v>0</v>
      </c>
      <c r="AK304" s="180">
        <v>0</v>
      </c>
      <c r="AL304" s="180">
        <v>0</v>
      </c>
      <c r="AM304" s="180">
        <v>0</v>
      </c>
      <c r="AN304" s="180">
        <v>0</v>
      </c>
      <c r="AO304" s="180">
        <v>0</v>
      </c>
      <c r="AP304" s="180">
        <v>0</v>
      </c>
      <c r="AQ304" s="180">
        <v>0</v>
      </c>
      <c r="AR304" s="180">
        <v>0</v>
      </c>
      <c r="AS304" s="180">
        <v>0</v>
      </c>
      <c r="AT304" s="180">
        <v>0</v>
      </c>
      <c r="AU304" s="180">
        <v>0</v>
      </c>
      <c r="AV304" s="180">
        <v>0.49809999999999999</v>
      </c>
      <c r="AW304" s="180">
        <v>0</v>
      </c>
      <c r="AX304" s="180">
        <v>0</v>
      </c>
      <c r="AY304" s="180">
        <v>0</v>
      </c>
      <c r="AZ304" s="180">
        <v>0.36609999999999998</v>
      </c>
      <c r="BA304" s="180">
        <v>0</v>
      </c>
      <c r="BB304" s="180">
        <v>0</v>
      </c>
      <c r="BC304" s="180">
        <v>0</v>
      </c>
      <c r="BD304" s="180">
        <v>0</v>
      </c>
      <c r="BE304" s="180">
        <v>1.1908000000000001</v>
      </c>
      <c r="BF304" s="180">
        <v>0.61499999999999999</v>
      </c>
      <c r="BG304" s="180">
        <v>0</v>
      </c>
      <c r="BH304" s="180">
        <v>0</v>
      </c>
      <c r="BI304" s="180">
        <v>0</v>
      </c>
      <c r="BJ304" s="180">
        <v>0.77159999999999995</v>
      </c>
      <c r="BK304" s="180">
        <v>0</v>
      </c>
      <c r="BL304" s="180">
        <v>0</v>
      </c>
      <c r="BM304" s="180">
        <v>0</v>
      </c>
      <c r="BN304" s="180">
        <v>0.92179999999999995</v>
      </c>
      <c r="BO304" s="180">
        <v>0</v>
      </c>
      <c r="BP304" s="180">
        <v>0</v>
      </c>
      <c r="BQ304" s="180">
        <v>0</v>
      </c>
      <c r="BR304" s="180">
        <v>0</v>
      </c>
      <c r="BS304" s="180">
        <v>0</v>
      </c>
      <c r="BT304" s="180">
        <v>0</v>
      </c>
      <c r="BU304" s="180">
        <v>0</v>
      </c>
      <c r="BV304" s="180">
        <v>0</v>
      </c>
      <c r="BW304" s="180"/>
      <c r="BX304" s="180"/>
      <c r="BY304" s="180"/>
      <c r="BZ304" s="180"/>
      <c r="CA304" s="180"/>
      <c r="CB304" s="180"/>
      <c r="CC304" s="180"/>
      <c r="CD304" s="180"/>
      <c r="CE304" s="180"/>
      <c r="CF304" s="180"/>
      <c r="CG304" s="180"/>
      <c r="CH304" s="180"/>
      <c r="CI304" s="180"/>
      <c r="CJ304" s="180"/>
      <c r="CK304" s="180"/>
      <c r="CL304" s="180"/>
      <c r="CM304" s="180"/>
      <c r="CN304" s="180"/>
      <c r="CO304" s="180"/>
      <c r="CP304" s="180"/>
      <c r="CQ304" s="180"/>
      <c r="CR304" s="180"/>
      <c r="CS304" s="180"/>
      <c r="CT304" s="180"/>
      <c r="CU304" s="180"/>
    </row>
    <row r="305" spans="1:104" x14ac:dyDescent="0.3">
      <c r="A305" s="155">
        <v>9017</v>
      </c>
      <c r="B305" s="632" t="s">
        <v>1209</v>
      </c>
      <c r="C305" s="632" t="s">
        <v>1210</v>
      </c>
      <c r="D305" s="180">
        <v>0</v>
      </c>
      <c r="E305" s="180">
        <v>0</v>
      </c>
      <c r="F305" s="180">
        <v>0</v>
      </c>
      <c r="G305" s="180">
        <v>0</v>
      </c>
      <c r="H305" s="180">
        <v>0</v>
      </c>
      <c r="I305" s="180">
        <v>0</v>
      </c>
      <c r="J305" s="180">
        <v>0</v>
      </c>
      <c r="K305" s="180">
        <v>0</v>
      </c>
      <c r="L305" s="180">
        <v>2.86</v>
      </c>
      <c r="M305" s="180">
        <v>0</v>
      </c>
      <c r="N305" s="180">
        <v>0</v>
      </c>
      <c r="O305" s="180">
        <v>0</v>
      </c>
      <c r="P305" s="180">
        <v>0</v>
      </c>
      <c r="Q305" s="180">
        <v>0</v>
      </c>
      <c r="R305" s="180">
        <v>0</v>
      </c>
      <c r="S305" s="180">
        <v>0</v>
      </c>
      <c r="T305" s="180">
        <v>0</v>
      </c>
      <c r="U305" s="180">
        <v>0</v>
      </c>
      <c r="V305" s="180">
        <v>0</v>
      </c>
      <c r="W305" s="180">
        <v>0</v>
      </c>
      <c r="X305" s="180">
        <v>0</v>
      </c>
      <c r="Y305" s="180">
        <v>0</v>
      </c>
      <c r="Z305" s="180">
        <v>6.3</v>
      </c>
      <c r="AA305" s="180">
        <v>0</v>
      </c>
      <c r="AB305" s="180">
        <v>0</v>
      </c>
      <c r="AC305" s="180">
        <v>0</v>
      </c>
      <c r="AD305" s="180">
        <v>0</v>
      </c>
      <c r="AE305" s="180">
        <v>0</v>
      </c>
      <c r="AF305" s="180">
        <v>0</v>
      </c>
      <c r="AG305" s="180">
        <v>0</v>
      </c>
      <c r="AH305" s="180">
        <v>0</v>
      </c>
      <c r="AI305" s="180">
        <v>0</v>
      </c>
      <c r="AJ305" s="180">
        <v>0</v>
      </c>
      <c r="AK305" s="180">
        <v>0</v>
      </c>
      <c r="AL305" s="180">
        <v>0</v>
      </c>
      <c r="AM305" s="180">
        <v>0</v>
      </c>
      <c r="AN305" s="180">
        <v>0</v>
      </c>
      <c r="AO305" s="180">
        <v>0</v>
      </c>
      <c r="AP305" s="180">
        <v>0</v>
      </c>
      <c r="AQ305" s="180">
        <v>0</v>
      </c>
      <c r="AR305" s="180">
        <v>0</v>
      </c>
      <c r="AS305" s="180">
        <v>0</v>
      </c>
      <c r="AT305" s="180">
        <v>0</v>
      </c>
      <c r="AU305" s="180">
        <v>0</v>
      </c>
      <c r="AV305" s="180">
        <v>2.77</v>
      </c>
      <c r="AW305" s="180">
        <v>0</v>
      </c>
      <c r="AX305" s="180">
        <v>0</v>
      </c>
      <c r="AY305" s="180">
        <v>0</v>
      </c>
      <c r="AZ305" s="180">
        <v>3.57</v>
      </c>
      <c r="BA305" s="180">
        <v>0</v>
      </c>
      <c r="BB305" s="180">
        <v>0</v>
      </c>
      <c r="BC305" s="180">
        <v>0</v>
      </c>
      <c r="BD305" s="180">
        <v>0</v>
      </c>
      <c r="BE305" s="180">
        <v>21.52</v>
      </c>
      <c r="BF305" s="180">
        <v>6.88</v>
      </c>
      <c r="BG305" s="180">
        <v>0</v>
      </c>
      <c r="BH305" s="180">
        <v>0</v>
      </c>
      <c r="BI305" s="180">
        <v>0</v>
      </c>
      <c r="BJ305" s="180">
        <v>5.99</v>
      </c>
      <c r="BK305" s="180">
        <v>0</v>
      </c>
      <c r="BL305" s="180">
        <v>0</v>
      </c>
      <c r="BM305" s="180">
        <v>0</v>
      </c>
      <c r="BN305" s="180">
        <v>5.46</v>
      </c>
      <c r="BO305" s="180">
        <v>0</v>
      </c>
      <c r="BP305" s="180">
        <v>0</v>
      </c>
      <c r="BQ305" s="180">
        <v>0</v>
      </c>
      <c r="BR305" s="180">
        <v>0</v>
      </c>
      <c r="BS305" s="180">
        <v>0</v>
      </c>
      <c r="BT305" s="180">
        <v>0</v>
      </c>
      <c r="BU305" s="180">
        <v>0</v>
      </c>
      <c r="BV305" s="180">
        <v>0</v>
      </c>
      <c r="BW305" s="180"/>
      <c r="BX305" s="180"/>
      <c r="BY305" s="180"/>
      <c r="BZ305" s="180"/>
      <c r="CA305" s="180"/>
      <c r="CB305" s="180"/>
      <c r="CC305" s="180"/>
      <c r="CD305" s="180"/>
      <c r="CE305" s="180"/>
      <c r="CF305" s="180"/>
      <c r="CG305" s="180"/>
      <c r="CH305" s="180"/>
      <c r="CI305" s="180"/>
      <c r="CJ305" s="180"/>
      <c r="CK305" s="180"/>
      <c r="CL305" s="180"/>
      <c r="CM305" s="180"/>
      <c r="CN305" s="180"/>
      <c r="CO305" s="180"/>
      <c r="CP305" s="180"/>
      <c r="CQ305" s="180"/>
      <c r="CR305" s="180"/>
      <c r="CS305" s="180"/>
      <c r="CT305" s="180"/>
      <c r="CU305" s="180"/>
      <c r="CV305" s="180"/>
      <c r="CW305" s="180"/>
      <c r="CX305" s="180"/>
      <c r="CY305" s="180"/>
      <c r="CZ305" s="180"/>
    </row>
    <row r="306" spans="1:104" ht="57.6" x14ac:dyDescent="0.3">
      <c r="A306" s="155">
        <v>9018</v>
      </c>
      <c r="B306" s="565" t="s">
        <v>1211</v>
      </c>
      <c r="C306" s="565" t="s">
        <v>1212</v>
      </c>
      <c r="D306" s="180">
        <v>442379</v>
      </c>
      <c r="E306" s="180">
        <v>153718304</v>
      </c>
      <c r="F306" s="180">
        <v>0</v>
      </c>
      <c r="G306" s="180">
        <v>283387</v>
      </c>
      <c r="H306" s="180">
        <v>64033</v>
      </c>
      <c r="I306" s="180">
        <v>0</v>
      </c>
      <c r="J306" s="180">
        <v>509</v>
      </c>
      <c r="K306" s="180">
        <v>14627</v>
      </c>
      <c r="L306" s="180">
        <v>499273</v>
      </c>
      <c r="M306" s="180">
        <v>1528604</v>
      </c>
      <c r="N306" s="180">
        <v>5950</v>
      </c>
      <c r="O306" s="180">
        <v>26062</v>
      </c>
      <c r="P306" s="180">
        <v>0</v>
      </c>
      <c r="Q306" s="180">
        <v>5890</v>
      </c>
      <c r="R306" s="180">
        <v>62873</v>
      </c>
      <c r="S306" s="180">
        <v>37462</v>
      </c>
      <c r="T306" s="180">
        <v>1716207</v>
      </c>
      <c r="U306" s="180">
        <v>0</v>
      </c>
      <c r="V306" s="180">
        <v>1592</v>
      </c>
      <c r="W306" s="180">
        <v>0</v>
      </c>
      <c r="X306" s="180">
        <v>498635</v>
      </c>
      <c r="Y306" s="180">
        <v>241630</v>
      </c>
      <c r="Z306" s="180">
        <v>10011300</v>
      </c>
      <c r="AA306" s="180">
        <v>433151</v>
      </c>
      <c r="AB306" s="180">
        <v>0</v>
      </c>
      <c r="AC306" s="180">
        <v>15168</v>
      </c>
      <c r="AD306" s="180">
        <v>34949</v>
      </c>
      <c r="AE306" s="180">
        <v>32249</v>
      </c>
      <c r="AF306" s="180">
        <v>30915</v>
      </c>
      <c r="AG306" s="180">
        <v>79983</v>
      </c>
      <c r="AH306" s="180">
        <v>0</v>
      </c>
      <c r="AI306" s="180">
        <v>4759</v>
      </c>
      <c r="AJ306" s="180">
        <v>337395</v>
      </c>
      <c r="AK306" s="180">
        <v>5902</v>
      </c>
      <c r="AL306" s="180">
        <v>122144</v>
      </c>
      <c r="AM306" s="180">
        <v>506081</v>
      </c>
      <c r="AN306" s="180">
        <v>24394</v>
      </c>
      <c r="AO306" s="180">
        <v>5306141</v>
      </c>
      <c r="AP306" s="180">
        <v>63867</v>
      </c>
      <c r="AQ306" s="180">
        <v>340</v>
      </c>
      <c r="AR306" s="180">
        <v>10817</v>
      </c>
      <c r="AS306" s="180">
        <v>3953709</v>
      </c>
      <c r="AT306" s="180">
        <v>14641</v>
      </c>
      <c r="AU306" s="180">
        <v>51455</v>
      </c>
      <c r="AV306" s="180">
        <v>18833</v>
      </c>
      <c r="AW306" s="180">
        <v>46588</v>
      </c>
      <c r="AX306" s="180">
        <v>37268</v>
      </c>
      <c r="AY306" s="180">
        <v>12795</v>
      </c>
      <c r="AZ306" s="180">
        <v>544752</v>
      </c>
      <c r="BA306" s="180">
        <v>244078</v>
      </c>
      <c r="BB306" s="180">
        <v>4007</v>
      </c>
      <c r="BC306" s="180">
        <v>19162</v>
      </c>
      <c r="BD306" s="180">
        <v>714923</v>
      </c>
      <c r="BE306" s="180">
        <v>158640</v>
      </c>
      <c r="BF306" s="180">
        <v>3366728</v>
      </c>
      <c r="BG306" s="180">
        <v>0</v>
      </c>
      <c r="BH306" s="180">
        <v>9814</v>
      </c>
      <c r="BI306" s="180">
        <v>6131</v>
      </c>
      <c r="BJ306" s="180">
        <v>1317790</v>
      </c>
      <c r="BK306" s="180">
        <v>223313</v>
      </c>
      <c r="BL306" s="180">
        <v>2210859</v>
      </c>
      <c r="BM306" s="180">
        <v>523386</v>
      </c>
      <c r="BN306" s="180">
        <v>759817</v>
      </c>
      <c r="BO306" s="180">
        <v>52314</v>
      </c>
      <c r="BP306" s="180">
        <v>3235</v>
      </c>
      <c r="BQ306" s="180">
        <v>3010354</v>
      </c>
      <c r="BR306" s="180">
        <v>0</v>
      </c>
      <c r="BS306" s="180">
        <v>428670</v>
      </c>
      <c r="BT306" s="180">
        <v>70933</v>
      </c>
      <c r="BU306" s="180">
        <v>0</v>
      </c>
      <c r="BV306" s="180">
        <v>200978</v>
      </c>
      <c r="BW306" s="180"/>
      <c r="BX306" s="180"/>
      <c r="BY306" s="180"/>
      <c r="BZ306" s="180"/>
      <c r="CA306" s="180"/>
      <c r="CB306" s="180"/>
      <c r="CC306" s="180"/>
      <c r="CD306" s="180"/>
      <c r="CE306" s="180"/>
      <c r="CF306" s="180"/>
      <c r="CG306" s="180"/>
      <c r="CH306" s="180"/>
      <c r="CI306" s="180"/>
      <c r="CJ306" s="180"/>
      <c r="CK306" s="180"/>
      <c r="CL306" s="180"/>
      <c r="CM306" s="180"/>
      <c r="CN306" s="180"/>
      <c r="CO306" s="180"/>
      <c r="CP306" s="180"/>
      <c r="CQ306" s="180"/>
      <c r="CR306" s="180"/>
      <c r="CS306" s="180"/>
      <c r="CT306" s="180"/>
      <c r="CU306" s="180"/>
      <c r="CV306" s="180"/>
      <c r="CW306" s="180"/>
      <c r="CX306" s="180"/>
      <c r="CY306" s="180"/>
      <c r="CZ306" s="180"/>
    </row>
    <row r="307" spans="1:104" ht="72" x14ac:dyDescent="0.3">
      <c r="A307" s="155">
        <v>9019</v>
      </c>
      <c r="B307" s="632" t="s">
        <v>1213</v>
      </c>
      <c r="C307" s="654" t="s">
        <v>1214</v>
      </c>
      <c r="D307" s="180">
        <v>442379</v>
      </c>
      <c r="E307" s="180">
        <v>153718304</v>
      </c>
      <c r="F307" s="180">
        <v>0</v>
      </c>
      <c r="G307" s="180">
        <v>283387</v>
      </c>
      <c r="H307" s="180">
        <v>64033</v>
      </c>
      <c r="I307" s="180">
        <v>0</v>
      </c>
      <c r="J307" s="180">
        <v>509</v>
      </c>
      <c r="K307" s="180">
        <v>14627</v>
      </c>
      <c r="L307" s="180">
        <v>499273</v>
      </c>
      <c r="M307" s="180">
        <v>1528604</v>
      </c>
      <c r="N307" s="180">
        <v>5950</v>
      </c>
      <c r="O307" s="180">
        <v>26062</v>
      </c>
      <c r="P307" s="180">
        <v>0</v>
      </c>
      <c r="Q307" s="180">
        <v>5890</v>
      </c>
      <c r="R307" s="180">
        <v>62873</v>
      </c>
      <c r="S307" s="180">
        <v>37462</v>
      </c>
      <c r="T307" s="180">
        <v>1716207</v>
      </c>
      <c r="U307" s="180">
        <v>0</v>
      </c>
      <c r="V307" s="180">
        <v>1592</v>
      </c>
      <c r="W307" s="180">
        <v>0</v>
      </c>
      <c r="X307" s="180">
        <v>498635</v>
      </c>
      <c r="Y307" s="180">
        <v>241630</v>
      </c>
      <c r="Z307" s="180">
        <v>10011300</v>
      </c>
      <c r="AA307" s="180">
        <v>433151</v>
      </c>
      <c r="AB307" s="180">
        <v>0</v>
      </c>
      <c r="AC307" s="180">
        <v>15168</v>
      </c>
      <c r="AD307" s="180">
        <v>34949</v>
      </c>
      <c r="AE307" s="180">
        <v>32249</v>
      </c>
      <c r="AF307" s="180">
        <v>30915</v>
      </c>
      <c r="AG307" s="180">
        <v>79983</v>
      </c>
      <c r="AH307" s="180">
        <v>0</v>
      </c>
      <c r="AI307" s="180">
        <v>4759</v>
      </c>
      <c r="AJ307" s="180">
        <v>337395</v>
      </c>
      <c r="AK307" s="180">
        <v>5902</v>
      </c>
      <c r="AL307" s="180">
        <v>122144</v>
      </c>
      <c r="AM307" s="180">
        <v>506081</v>
      </c>
      <c r="AN307" s="180">
        <v>24394</v>
      </c>
      <c r="AO307" s="180">
        <v>5306141</v>
      </c>
      <c r="AP307" s="180">
        <v>63867</v>
      </c>
      <c r="AQ307" s="180">
        <v>340</v>
      </c>
      <c r="AR307" s="180">
        <v>10817</v>
      </c>
      <c r="AS307" s="180">
        <v>3953709</v>
      </c>
      <c r="AT307" s="180">
        <v>14641</v>
      </c>
      <c r="AU307" s="180">
        <v>51455</v>
      </c>
      <c r="AV307" s="180">
        <v>18833</v>
      </c>
      <c r="AW307" s="180">
        <v>46588</v>
      </c>
      <c r="AX307" s="180">
        <v>37268</v>
      </c>
      <c r="AY307" s="180">
        <v>12795</v>
      </c>
      <c r="AZ307" s="180">
        <v>544752</v>
      </c>
      <c r="BA307" s="180">
        <v>244078</v>
      </c>
      <c r="BB307" s="180">
        <v>4007</v>
      </c>
      <c r="BC307" s="180">
        <v>19162</v>
      </c>
      <c r="BD307" s="180">
        <v>714923</v>
      </c>
      <c r="BE307" s="180">
        <v>158640</v>
      </c>
      <c r="BF307" s="180">
        <v>3366728</v>
      </c>
      <c r="BG307" s="180">
        <v>0</v>
      </c>
      <c r="BH307" s="180">
        <v>9814</v>
      </c>
      <c r="BI307" s="180">
        <v>6131</v>
      </c>
      <c r="BJ307" s="180">
        <v>1317790</v>
      </c>
      <c r="BK307" s="180">
        <v>223313</v>
      </c>
      <c r="BL307" s="180">
        <v>2210859</v>
      </c>
      <c r="BM307" s="180">
        <v>523386</v>
      </c>
      <c r="BN307" s="180">
        <v>759817</v>
      </c>
      <c r="BO307" s="180">
        <v>52314</v>
      </c>
      <c r="BP307" s="180">
        <v>3235</v>
      </c>
      <c r="BQ307" s="180">
        <v>3010354</v>
      </c>
      <c r="BR307" s="180">
        <v>0</v>
      </c>
      <c r="BS307" s="180">
        <v>428670</v>
      </c>
      <c r="BT307" s="180">
        <v>70933</v>
      </c>
      <c r="BU307" s="180">
        <v>0</v>
      </c>
      <c r="BV307" s="180">
        <v>200978</v>
      </c>
      <c r="BW307" s="180"/>
      <c r="BX307" s="180"/>
      <c r="BY307" s="180"/>
      <c r="BZ307" s="180"/>
      <c r="CA307" s="180"/>
      <c r="CB307" s="180"/>
      <c r="CC307" s="180"/>
      <c r="CD307" s="180"/>
      <c r="CE307" s="180"/>
      <c r="CF307" s="180"/>
      <c r="CG307" s="180"/>
      <c r="CH307" s="180"/>
      <c r="CI307" s="180"/>
      <c r="CJ307" s="180"/>
      <c r="CK307" s="180"/>
      <c r="CL307" s="180"/>
      <c r="CM307" s="180"/>
      <c r="CN307" s="180"/>
      <c r="CO307" s="180"/>
      <c r="CP307" s="180"/>
      <c r="CQ307" s="180"/>
      <c r="CR307" s="180"/>
      <c r="CS307" s="180"/>
      <c r="CT307" s="180"/>
      <c r="CU307" s="180"/>
      <c r="CV307" s="180"/>
      <c r="CW307" s="180"/>
      <c r="CX307" s="180"/>
      <c r="CY307" s="180"/>
      <c r="CZ307" s="180"/>
    </row>
    <row r="308" spans="1:104" x14ac:dyDescent="0.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80"/>
      <c r="AS308" s="180"/>
      <c r="AT308" s="180"/>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0"/>
      <c r="CF308" s="180"/>
      <c r="CG308" s="180"/>
      <c r="CH308" s="180"/>
      <c r="CI308" s="180"/>
      <c r="CJ308" s="180"/>
      <c r="CK308" s="180"/>
      <c r="CL308" s="180"/>
      <c r="CM308" s="180"/>
      <c r="CN308" s="180"/>
      <c r="CO308" s="180"/>
      <c r="CP308" s="180"/>
      <c r="CQ308" s="180"/>
      <c r="CR308" s="180"/>
      <c r="CS308" s="180"/>
      <c r="CT308" s="180"/>
      <c r="CU308" s="180"/>
      <c r="CV308" s="180"/>
      <c r="CW308" s="180"/>
      <c r="CX308" s="180"/>
      <c r="CY308" s="180"/>
      <c r="CZ308" s="180"/>
    </row>
    <row r="309" spans="1:104" x14ac:dyDescent="0.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0"/>
      <c r="AT309" s="180"/>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0"/>
      <c r="CF309" s="180"/>
      <c r="CG309" s="180"/>
      <c r="CH309" s="180"/>
      <c r="CI309" s="180"/>
      <c r="CJ309" s="180"/>
      <c r="CK309" s="180"/>
      <c r="CL309" s="180"/>
      <c r="CM309" s="180"/>
      <c r="CN309" s="180"/>
      <c r="CO309" s="180"/>
      <c r="CP309" s="180"/>
      <c r="CQ309" s="180"/>
      <c r="CR309" s="180"/>
      <c r="CS309" s="180"/>
      <c r="CT309" s="180"/>
      <c r="CU309" s="180"/>
      <c r="CV309" s="180"/>
      <c r="CW309" s="180"/>
      <c r="CX309" s="180"/>
      <c r="CY309" s="180"/>
      <c r="CZ309" s="180"/>
    </row>
    <row r="310" spans="1:104" x14ac:dyDescent="0.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0"/>
      <c r="AT310" s="180"/>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row>
    <row r="311" spans="1:104" x14ac:dyDescent="0.3">
      <c r="A311" s="155">
        <v>0</v>
      </c>
      <c r="B311" s="180" t="s">
        <v>1218</v>
      </c>
      <c r="C311" s="180"/>
      <c r="D311" s="180">
        <f>D289</f>
        <v>284331041.38</v>
      </c>
      <c r="E311" s="180">
        <f t="shared" ref="E311:BP311" si="0">E289</f>
        <v>28159172557.360001</v>
      </c>
      <c r="F311" s="180">
        <f t="shared" si="0"/>
        <v>50364.01</v>
      </c>
      <c r="G311" s="180">
        <f t="shared" si="0"/>
        <v>217915983.25999999</v>
      </c>
      <c r="H311" s="180">
        <f t="shared" si="0"/>
        <v>73396840.510000005</v>
      </c>
      <c r="I311" s="180">
        <f t="shared" si="0"/>
        <v>802783.56499999994</v>
      </c>
      <c r="J311" s="180">
        <f t="shared" si="0"/>
        <v>15107542.08</v>
      </c>
      <c r="K311" s="180">
        <f t="shared" si="0"/>
        <v>68360128</v>
      </c>
      <c r="L311" s="180">
        <f t="shared" si="0"/>
        <v>218887176.61000001</v>
      </c>
      <c r="M311" s="180">
        <f t="shared" si="0"/>
        <v>828040483.56739998</v>
      </c>
      <c r="N311" s="180">
        <f t="shared" si="0"/>
        <v>7447306.591</v>
      </c>
      <c r="O311" s="180">
        <f t="shared" si="0"/>
        <v>40678066.689999998</v>
      </c>
      <c r="P311" s="180">
        <f t="shared" si="0"/>
        <v>50373.01</v>
      </c>
      <c r="Q311" s="180">
        <f t="shared" si="0"/>
        <v>10879575.619999999</v>
      </c>
      <c r="R311" s="180">
        <f t="shared" si="0"/>
        <v>23385301.98</v>
      </c>
      <c r="S311" s="180">
        <f t="shared" si="0"/>
        <v>76115110.650000006</v>
      </c>
      <c r="T311" s="180">
        <f t="shared" si="0"/>
        <v>251349861.37099999</v>
      </c>
      <c r="U311" s="180">
        <f t="shared" si="0"/>
        <v>50375.01</v>
      </c>
      <c r="V311" s="180">
        <f t="shared" si="0"/>
        <v>85951173.790000007</v>
      </c>
      <c r="W311" s="180">
        <f t="shared" si="0"/>
        <v>50377.09</v>
      </c>
      <c r="X311" s="180">
        <f t="shared" si="0"/>
        <v>395420383.33999997</v>
      </c>
      <c r="Y311" s="180">
        <f t="shared" si="0"/>
        <v>37393037.350000001</v>
      </c>
      <c r="Z311" s="180">
        <f t="shared" si="0"/>
        <v>3440396552.165</v>
      </c>
      <c r="AA311" s="180">
        <f t="shared" si="0"/>
        <v>313107087.91000003</v>
      </c>
      <c r="AB311" s="180">
        <f t="shared" si="0"/>
        <v>50382.01</v>
      </c>
      <c r="AC311" s="180">
        <f t="shared" si="0"/>
        <v>39953929.979999997</v>
      </c>
      <c r="AD311" s="180">
        <f t="shared" si="0"/>
        <v>69775413.390000001</v>
      </c>
      <c r="AE311" s="180">
        <f t="shared" si="0"/>
        <v>56416372.350000001</v>
      </c>
      <c r="AF311" s="180">
        <f t="shared" si="0"/>
        <v>33634407.960000001</v>
      </c>
      <c r="AG311" s="180">
        <f t="shared" si="0"/>
        <v>39366940.950000003</v>
      </c>
      <c r="AH311" s="180">
        <f t="shared" si="0"/>
        <v>50388.01</v>
      </c>
      <c r="AI311" s="180">
        <f t="shared" si="0"/>
        <v>4026000.0425</v>
      </c>
      <c r="AJ311" s="180">
        <f t="shared" si="0"/>
        <v>73271645.439999998</v>
      </c>
      <c r="AK311" s="180">
        <f t="shared" si="0"/>
        <v>6310563.5999999996</v>
      </c>
      <c r="AL311" s="180">
        <f t="shared" si="0"/>
        <v>47332268.700000003</v>
      </c>
      <c r="AM311" s="180">
        <f t="shared" si="0"/>
        <v>131363473.94</v>
      </c>
      <c r="AN311" s="180">
        <f t="shared" si="0"/>
        <v>23810695.370000001</v>
      </c>
      <c r="AO311" s="180">
        <f t="shared" si="0"/>
        <v>1941008053.5095999</v>
      </c>
      <c r="AP311" s="180">
        <f t="shared" si="0"/>
        <v>61383488.295000002</v>
      </c>
      <c r="AQ311" s="180">
        <f t="shared" si="0"/>
        <v>6573692.4800000004</v>
      </c>
      <c r="AR311" s="180">
        <f t="shared" si="0"/>
        <v>12925054.01</v>
      </c>
      <c r="AS311" s="180">
        <f t="shared" si="0"/>
        <v>1860159343.6199999</v>
      </c>
      <c r="AT311" s="180">
        <f t="shared" si="0"/>
        <v>38356665.140000001</v>
      </c>
      <c r="AU311" s="180">
        <f t="shared" si="0"/>
        <v>141182764.02000001</v>
      </c>
      <c r="AV311" s="180">
        <f t="shared" si="0"/>
        <v>119881043.675</v>
      </c>
      <c r="AW311" s="180">
        <f t="shared" si="0"/>
        <v>49577415.920000002</v>
      </c>
      <c r="AX311" s="180">
        <f t="shared" si="0"/>
        <v>12328766.619999999</v>
      </c>
      <c r="AY311" s="180">
        <f t="shared" si="0"/>
        <v>6538079.9050000003</v>
      </c>
      <c r="AZ311" s="180">
        <f t="shared" si="0"/>
        <v>335257362.18000001</v>
      </c>
      <c r="BA311" s="180">
        <f t="shared" si="0"/>
        <v>50578620.109999999</v>
      </c>
      <c r="BB311" s="180">
        <f t="shared" si="0"/>
        <v>19887563.690000001</v>
      </c>
      <c r="BC311" s="180">
        <f t="shared" si="0"/>
        <v>22286588.899999999</v>
      </c>
      <c r="BD311" s="180">
        <f t="shared" si="0"/>
        <v>264079903.1525</v>
      </c>
      <c r="BE311" s="180">
        <f t="shared" si="0"/>
        <v>112826852.62</v>
      </c>
      <c r="BF311" s="180">
        <f t="shared" si="0"/>
        <v>1679711261.4525001</v>
      </c>
      <c r="BG311" s="180">
        <f t="shared" si="0"/>
        <v>50407.01</v>
      </c>
      <c r="BH311" s="180">
        <f t="shared" si="0"/>
        <v>4782031.04</v>
      </c>
      <c r="BI311" s="180">
        <f t="shared" si="0"/>
        <v>19176171.41</v>
      </c>
      <c r="BJ311" s="180">
        <f t="shared" si="0"/>
        <v>902088145.16999996</v>
      </c>
      <c r="BK311" s="180">
        <f t="shared" si="0"/>
        <v>74646657.469999999</v>
      </c>
      <c r="BL311" s="180">
        <f t="shared" si="0"/>
        <v>805934011.89999998</v>
      </c>
      <c r="BM311" s="180">
        <f t="shared" si="0"/>
        <v>116839891.8258</v>
      </c>
      <c r="BN311" s="180">
        <f t="shared" si="0"/>
        <v>430336698.2256</v>
      </c>
      <c r="BO311" s="180">
        <f t="shared" si="0"/>
        <v>104709507.58</v>
      </c>
      <c r="BP311" s="180">
        <f t="shared" si="0"/>
        <v>1818644.93</v>
      </c>
      <c r="BQ311" s="180">
        <f t="shared" ref="BQ311:CZ311" si="1">BQ289</f>
        <v>82322510.109999999</v>
      </c>
      <c r="BR311" s="180">
        <f t="shared" si="1"/>
        <v>50417</v>
      </c>
      <c r="BS311" s="180">
        <f t="shared" si="1"/>
        <v>154787053.273</v>
      </c>
      <c r="BT311" s="180">
        <f t="shared" si="1"/>
        <v>48495296.009999998</v>
      </c>
      <c r="BU311" s="180">
        <f t="shared" si="1"/>
        <v>50420.01</v>
      </c>
      <c r="BV311" s="180">
        <f t="shared" si="1"/>
        <v>144696061.44</v>
      </c>
      <c r="BW311" s="180">
        <f t="shared" si="1"/>
        <v>0</v>
      </c>
      <c r="BX311" s="180">
        <f t="shared" si="1"/>
        <v>0</v>
      </c>
      <c r="BY311" s="180">
        <f t="shared" si="1"/>
        <v>0</v>
      </c>
      <c r="BZ311" s="180">
        <f t="shared" si="1"/>
        <v>0</v>
      </c>
      <c r="CA311" s="180">
        <f t="shared" si="1"/>
        <v>0</v>
      </c>
      <c r="CB311" s="180">
        <f t="shared" si="1"/>
        <v>0</v>
      </c>
      <c r="CC311" s="180">
        <f t="shared" si="1"/>
        <v>0</v>
      </c>
      <c r="CD311" s="180">
        <f t="shared" si="1"/>
        <v>0</v>
      </c>
      <c r="CE311" s="180">
        <f t="shared" si="1"/>
        <v>0</v>
      </c>
      <c r="CF311" s="180">
        <f t="shared" si="1"/>
        <v>0</v>
      </c>
      <c r="CG311" s="180">
        <f t="shared" si="1"/>
        <v>0</v>
      </c>
      <c r="CH311" s="180">
        <f t="shared" si="1"/>
        <v>0</v>
      </c>
      <c r="CI311" s="180">
        <f t="shared" si="1"/>
        <v>0</v>
      </c>
      <c r="CJ311" s="180">
        <f t="shared" si="1"/>
        <v>0</v>
      </c>
      <c r="CK311" s="180">
        <f t="shared" si="1"/>
        <v>0</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f t="shared" si="1"/>
        <v>0</v>
      </c>
      <c r="CU311" s="180">
        <f t="shared" si="1"/>
        <v>0</v>
      </c>
      <c r="CV311" s="180">
        <f t="shared" si="1"/>
        <v>0</v>
      </c>
      <c r="CW311" s="180">
        <f t="shared" si="1"/>
        <v>0</v>
      </c>
      <c r="CX311" s="180">
        <f t="shared" si="1"/>
        <v>0</v>
      </c>
      <c r="CY311" s="180">
        <f t="shared" si="1"/>
        <v>0</v>
      </c>
      <c r="CZ311" s="180">
        <f t="shared" si="1"/>
        <v>0</v>
      </c>
    </row>
    <row r="312" spans="1:104" s="180" customFormat="1" x14ac:dyDescent="0.3">
      <c r="A312" s="155"/>
      <c r="B312" s="180" t="s">
        <v>1217</v>
      </c>
    </row>
    <row r="313" spans="1:104" x14ac:dyDescent="0.3">
      <c r="A313" s="631">
        <v>906</v>
      </c>
      <c r="B313" s="180"/>
      <c r="C313" s="180"/>
      <c r="D313" s="180">
        <f>D248</f>
        <v>1</v>
      </c>
      <c r="E313" s="180">
        <f t="shared" ref="E313:BP313" si="2">E248</f>
        <v>1</v>
      </c>
      <c r="F313" s="180">
        <f t="shared" si="2"/>
        <v>0</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0</v>
      </c>
      <c r="Q313" s="180">
        <f t="shared" si="2"/>
        <v>1</v>
      </c>
      <c r="R313" s="180">
        <f t="shared" si="2"/>
        <v>1</v>
      </c>
      <c r="S313" s="180">
        <f t="shared" si="2"/>
        <v>1</v>
      </c>
      <c r="T313" s="180">
        <f t="shared" si="2"/>
        <v>1</v>
      </c>
      <c r="U313" s="180">
        <f t="shared" si="2"/>
        <v>0</v>
      </c>
      <c r="V313" s="180">
        <f t="shared" si="2"/>
        <v>1</v>
      </c>
      <c r="W313" s="180">
        <f t="shared" si="2"/>
        <v>0</v>
      </c>
      <c r="X313" s="180">
        <f t="shared" si="2"/>
        <v>1</v>
      </c>
      <c r="Y313" s="180">
        <f t="shared" si="2"/>
        <v>1</v>
      </c>
      <c r="Z313" s="180">
        <f t="shared" si="2"/>
        <v>1</v>
      </c>
      <c r="AA313" s="180">
        <f t="shared" si="2"/>
        <v>1</v>
      </c>
      <c r="AB313" s="180">
        <f t="shared" si="2"/>
        <v>0</v>
      </c>
      <c r="AC313" s="180">
        <f t="shared" si="2"/>
        <v>1</v>
      </c>
      <c r="AD313" s="180">
        <f t="shared" si="2"/>
        <v>1</v>
      </c>
      <c r="AE313" s="180">
        <f t="shared" si="2"/>
        <v>1</v>
      </c>
      <c r="AF313" s="180">
        <f t="shared" si="2"/>
        <v>1</v>
      </c>
      <c r="AG313" s="180">
        <f t="shared" si="2"/>
        <v>1</v>
      </c>
      <c r="AH313" s="180">
        <f t="shared" si="2"/>
        <v>0</v>
      </c>
      <c r="AI313" s="180">
        <f t="shared" si="2"/>
        <v>1</v>
      </c>
      <c r="AJ313" s="180">
        <f t="shared" si="2"/>
        <v>1</v>
      </c>
      <c r="AK313" s="180">
        <f t="shared" si="2"/>
        <v>1</v>
      </c>
      <c r="AL313" s="180">
        <f t="shared" si="2"/>
        <v>1</v>
      </c>
      <c r="AM313" s="180">
        <f t="shared" si="2"/>
        <v>1</v>
      </c>
      <c r="AN313" s="180">
        <f t="shared" si="2"/>
        <v>1</v>
      </c>
      <c r="AO313" s="180">
        <f t="shared" si="2"/>
        <v>1</v>
      </c>
      <c r="AP313" s="180">
        <f t="shared" si="2"/>
        <v>1</v>
      </c>
      <c r="AQ313" s="180">
        <f t="shared" si="2"/>
        <v>1</v>
      </c>
      <c r="AR313" s="180">
        <f t="shared" si="2"/>
        <v>1</v>
      </c>
      <c r="AS313" s="180">
        <f t="shared" si="2"/>
        <v>1</v>
      </c>
      <c r="AT313" s="180">
        <f t="shared" si="2"/>
        <v>1</v>
      </c>
      <c r="AU313" s="180">
        <f t="shared" si="2"/>
        <v>1</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0</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Z313" si="3">BQ248</f>
        <v>1</v>
      </c>
      <c r="BR313" s="180">
        <f t="shared" si="3"/>
        <v>0</v>
      </c>
      <c r="BS313" s="180">
        <f t="shared" si="3"/>
        <v>1</v>
      </c>
      <c r="BT313" s="180">
        <f t="shared" si="3"/>
        <v>1</v>
      </c>
      <c r="BU313" s="180">
        <f t="shared" si="3"/>
        <v>0</v>
      </c>
      <c r="BV313" s="180">
        <f t="shared" si="3"/>
        <v>1</v>
      </c>
      <c r="BW313" s="180">
        <f t="shared" si="3"/>
        <v>0</v>
      </c>
      <c r="BX313" s="180">
        <f t="shared" si="3"/>
        <v>0</v>
      </c>
      <c r="BY313" s="180">
        <f t="shared" si="3"/>
        <v>0</v>
      </c>
      <c r="BZ313" s="180">
        <f t="shared" si="3"/>
        <v>0</v>
      </c>
      <c r="CA313" s="180">
        <f t="shared" si="3"/>
        <v>0</v>
      </c>
      <c r="CB313" s="180">
        <f t="shared" si="3"/>
        <v>0</v>
      </c>
      <c r="CC313" s="180">
        <f t="shared" si="3"/>
        <v>0</v>
      </c>
      <c r="CD313" s="180">
        <f t="shared" si="3"/>
        <v>0</v>
      </c>
      <c r="CE313" s="180">
        <f t="shared" si="3"/>
        <v>0</v>
      </c>
      <c r="CF313" s="180">
        <f t="shared" si="3"/>
        <v>0</v>
      </c>
      <c r="CG313" s="180">
        <f t="shared" si="3"/>
        <v>0</v>
      </c>
      <c r="CH313" s="180">
        <f t="shared" si="3"/>
        <v>0</v>
      </c>
      <c r="CI313" s="180">
        <f t="shared" si="3"/>
        <v>0</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1">
        <v>907</v>
      </c>
      <c r="B314" s="180"/>
      <c r="C314" s="180"/>
      <c r="D314" s="180">
        <f>D249</f>
        <v>1</v>
      </c>
      <c r="E314" s="180">
        <f t="shared" ref="E314:BP314" si="4">E249</f>
        <v>2</v>
      </c>
      <c r="F314" s="180">
        <f t="shared" si="4"/>
        <v>0</v>
      </c>
      <c r="G314" s="180">
        <f t="shared" si="4"/>
        <v>2</v>
      </c>
      <c r="H314" s="180">
        <f t="shared" si="4"/>
        <v>2</v>
      </c>
      <c r="I314" s="180">
        <f t="shared" si="4"/>
        <v>1</v>
      </c>
      <c r="J314" s="180">
        <f t="shared" si="4"/>
        <v>2</v>
      </c>
      <c r="K314" s="180">
        <f t="shared" si="4"/>
        <v>2</v>
      </c>
      <c r="L314" s="180">
        <f t="shared" si="4"/>
        <v>2</v>
      </c>
      <c r="M314" s="180">
        <f t="shared" si="4"/>
        <v>2</v>
      </c>
      <c r="N314" s="180">
        <f t="shared" si="4"/>
        <v>1</v>
      </c>
      <c r="O314" s="180">
        <f t="shared" si="4"/>
        <v>2</v>
      </c>
      <c r="P314" s="180">
        <f t="shared" si="4"/>
        <v>0</v>
      </c>
      <c r="Q314" s="180">
        <f t="shared" si="4"/>
        <v>1</v>
      </c>
      <c r="R314" s="180">
        <f t="shared" si="4"/>
        <v>1</v>
      </c>
      <c r="S314" s="180">
        <f t="shared" si="4"/>
        <v>2</v>
      </c>
      <c r="T314" s="180">
        <f t="shared" si="4"/>
        <v>2</v>
      </c>
      <c r="U314" s="180">
        <f t="shared" si="4"/>
        <v>0</v>
      </c>
      <c r="V314" s="180">
        <f t="shared" si="4"/>
        <v>1</v>
      </c>
      <c r="W314" s="180">
        <f t="shared" si="4"/>
        <v>0</v>
      </c>
      <c r="X314" s="180">
        <f t="shared" si="4"/>
        <v>2</v>
      </c>
      <c r="Y314" s="180">
        <f t="shared" si="4"/>
        <v>2</v>
      </c>
      <c r="Z314" s="180">
        <f t="shared" si="4"/>
        <v>2</v>
      </c>
      <c r="AA314" s="180">
        <f t="shared" si="4"/>
        <v>2</v>
      </c>
      <c r="AB314" s="180">
        <f t="shared" si="4"/>
        <v>0</v>
      </c>
      <c r="AC314" s="180">
        <f t="shared" si="4"/>
        <v>2</v>
      </c>
      <c r="AD314" s="180">
        <f t="shared" si="4"/>
        <v>2</v>
      </c>
      <c r="AE314" s="180">
        <f t="shared" si="4"/>
        <v>1</v>
      </c>
      <c r="AF314" s="180">
        <f t="shared" si="4"/>
        <v>2</v>
      </c>
      <c r="AG314" s="180">
        <f t="shared" si="4"/>
        <v>2</v>
      </c>
      <c r="AH314" s="180">
        <f t="shared" si="4"/>
        <v>0</v>
      </c>
      <c r="AI314" s="180">
        <f t="shared" si="4"/>
        <v>1</v>
      </c>
      <c r="AJ314" s="180">
        <f t="shared" si="4"/>
        <v>1</v>
      </c>
      <c r="AK314" s="180">
        <f t="shared" si="4"/>
        <v>1</v>
      </c>
      <c r="AL314" s="180">
        <f t="shared" si="4"/>
        <v>2</v>
      </c>
      <c r="AM314" s="180">
        <f t="shared" si="4"/>
        <v>1</v>
      </c>
      <c r="AN314" s="180">
        <f t="shared" si="4"/>
        <v>1</v>
      </c>
      <c r="AO314" s="180">
        <f t="shared" si="4"/>
        <v>2</v>
      </c>
      <c r="AP314" s="180">
        <f t="shared" si="4"/>
        <v>1</v>
      </c>
      <c r="AQ314" s="180">
        <f t="shared" si="4"/>
        <v>2</v>
      </c>
      <c r="AR314" s="180">
        <f t="shared" si="4"/>
        <v>1</v>
      </c>
      <c r="AS314" s="180">
        <f t="shared" si="4"/>
        <v>2</v>
      </c>
      <c r="AT314" s="180">
        <f t="shared" si="4"/>
        <v>1</v>
      </c>
      <c r="AU314" s="180">
        <f t="shared" si="4"/>
        <v>1</v>
      </c>
      <c r="AV314" s="180">
        <f t="shared" si="4"/>
        <v>2</v>
      </c>
      <c r="AW314" s="180">
        <f t="shared" si="4"/>
        <v>1</v>
      </c>
      <c r="AX314" s="180">
        <f t="shared" si="4"/>
        <v>2</v>
      </c>
      <c r="AY314" s="180">
        <f t="shared" si="4"/>
        <v>1</v>
      </c>
      <c r="AZ314" s="180">
        <f t="shared" si="4"/>
        <v>2</v>
      </c>
      <c r="BA314" s="180">
        <f t="shared" si="4"/>
        <v>2</v>
      </c>
      <c r="BB314" s="180">
        <f t="shared" si="4"/>
        <v>1</v>
      </c>
      <c r="BC314" s="180">
        <f t="shared" si="4"/>
        <v>1</v>
      </c>
      <c r="BD314" s="180">
        <f t="shared" si="4"/>
        <v>2</v>
      </c>
      <c r="BE314" s="180">
        <f t="shared" si="4"/>
        <v>1</v>
      </c>
      <c r="BF314" s="180">
        <f t="shared" si="4"/>
        <v>2</v>
      </c>
      <c r="BG314" s="180">
        <f t="shared" si="4"/>
        <v>0</v>
      </c>
      <c r="BH314" s="180">
        <f t="shared" si="4"/>
        <v>1</v>
      </c>
      <c r="BI314" s="180">
        <f t="shared" si="4"/>
        <v>1</v>
      </c>
      <c r="BJ314" s="180">
        <f t="shared" si="4"/>
        <v>2</v>
      </c>
      <c r="BK314" s="180">
        <f t="shared" si="4"/>
        <v>1</v>
      </c>
      <c r="BL314" s="180">
        <f t="shared" si="4"/>
        <v>2</v>
      </c>
      <c r="BM314" s="180">
        <f t="shared" si="4"/>
        <v>2</v>
      </c>
      <c r="BN314" s="180">
        <f t="shared" si="4"/>
        <v>2</v>
      </c>
      <c r="BO314" s="180">
        <f t="shared" si="4"/>
        <v>1</v>
      </c>
      <c r="BP314" s="180">
        <f t="shared" si="4"/>
        <v>2</v>
      </c>
      <c r="BQ314" s="180">
        <f t="shared" ref="BQ314:CZ314" si="5">BQ249</f>
        <v>1</v>
      </c>
      <c r="BR314" s="180">
        <f t="shared" si="5"/>
        <v>0</v>
      </c>
      <c r="BS314" s="180">
        <f t="shared" si="5"/>
        <v>2</v>
      </c>
      <c r="BT314" s="180">
        <f t="shared" si="5"/>
        <v>1</v>
      </c>
      <c r="BU314" s="180">
        <f t="shared" si="5"/>
        <v>0</v>
      </c>
      <c r="BV314" s="180">
        <f t="shared" si="5"/>
        <v>2</v>
      </c>
      <c r="BW314" s="180">
        <f t="shared" si="5"/>
        <v>0</v>
      </c>
      <c r="BX314" s="180">
        <f t="shared" si="5"/>
        <v>0</v>
      </c>
      <c r="BY314" s="180">
        <f t="shared" si="5"/>
        <v>0</v>
      </c>
      <c r="BZ314" s="180">
        <f t="shared" si="5"/>
        <v>0</v>
      </c>
      <c r="CA314" s="180">
        <f t="shared" si="5"/>
        <v>0</v>
      </c>
      <c r="CB314" s="180">
        <f t="shared" si="5"/>
        <v>0</v>
      </c>
      <c r="CC314" s="180">
        <f t="shared" si="5"/>
        <v>0</v>
      </c>
      <c r="CD314" s="180">
        <f t="shared" si="5"/>
        <v>0</v>
      </c>
      <c r="CE314" s="180">
        <f t="shared" si="5"/>
        <v>0</v>
      </c>
      <c r="CF314" s="180">
        <f t="shared" si="5"/>
        <v>0</v>
      </c>
      <c r="CG314" s="180">
        <f t="shared" si="5"/>
        <v>0</v>
      </c>
      <c r="CH314" s="180">
        <f t="shared" si="5"/>
        <v>0</v>
      </c>
      <c r="CI314" s="180">
        <f t="shared" si="5"/>
        <v>0</v>
      </c>
      <c r="CJ314" s="180">
        <f t="shared" si="5"/>
        <v>0</v>
      </c>
      <c r="CK314" s="180">
        <f t="shared" si="5"/>
        <v>0</v>
      </c>
      <c r="CL314" s="180">
        <f t="shared" si="5"/>
        <v>0</v>
      </c>
      <c r="CM314" s="180">
        <f t="shared" si="5"/>
        <v>0</v>
      </c>
      <c r="CN314" s="180">
        <f t="shared" si="5"/>
        <v>0</v>
      </c>
      <c r="CO314" s="180">
        <f t="shared" si="5"/>
        <v>0</v>
      </c>
      <c r="CP314" s="180">
        <f t="shared" si="5"/>
        <v>0</v>
      </c>
      <c r="CQ314" s="180">
        <f t="shared" si="5"/>
        <v>0</v>
      </c>
      <c r="CR314" s="180">
        <f t="shared" si="5"/>
        <v>0</v>
      </c>
      <c r="CS314" s="180">
        <f t="shared" si="5"/>
        <v>0</v>
      </c>
      <c r="CT314" s="180">
        <f t="shared" si="5"/>
        <v>0</v>
      </c>
      <c r="CU314" s="180">
        <f t="shared" si="5"/>
        <v>0</v>
      </c>
      <c r="CV314" s="180">
        <f t="shared" si="5"/>
        <v>0</v>
      </c>
      <c r="CW314" s="180">
        <f t="shared" si="5"/>
        <v>0</v>
      </c>
      <c r="CX314" s="180">
        <f t="shared" si="5"/>
        <v>0</v>
      </c>
      <c r="CY314" s="180">
        <f t="shared" si="5"/>
        <v>0</v>
      </c>
      <c r="CZ314" s="180">
        <f t="shared" si="5"/>
        <v>0</v>
      </c>
    </row>
    <row r="315" spans="1:104" x14ac:dyDescent="0.3">
      <c r="A315" s="631">
        <v>951</v>
      </c>
      <c r="B315" s="180"/>
      <c r="C315" s="180"/>
      <c r="D315" s="180">
        <f>D254</f>
        <v>2</v>
      </c>
      <c r="E315" s="180">
        <f t="shared" ref="E315:BP315" si="6">E254</f>
        <v>2</v>
      </c>
      <c r="F315" s="180">
        <f t="shared" si="6"/>
        <v>0</v>
      </c>
      <c r="G315" s="180">
        <f t="shared" si="6"/>
        <v>2</v>
      </c>
      <c r="H315" s="180">
        <f t="shared" si="6"/>
        <v>2</v>
      </c>
      <c r="I315" s="180">
        <f t="shared" si="6"/>
        <v>2</v>
      </c>
      <c r="J315" s="180">
        <f t="shared" si="6"/>
        <v>2</v>
      </c>
      <c r="K315" s="180">
        <f t="shared" si="6"/>
        <v>2</v>
      </c>
      <c r="L315" s="180">
        <f t="shared" si="6"/>
        <v>2</v>
      </c>
      <c r="M315" s="180">
        <f t="shared" si="6"/>
        <v>2</v>
      </c>
      <c r="N315" s="180">
        <f t="shared" si="6"/>
        <v>2</v>
      </c>
      <c r="O315" s="180">
        <f t="shared" si="6"/>
        <v>2</v>
      </c>
      <c r="P315" s="180">
        <f t="shared" si="6"/>
        <v>0</v>
      </c>
      <c r="Q315" s="180">
        <f t="shared" si="6"/>
        <v>2</v>
      </c>
      <c r="R315" s="180">
        <f t="shared" si="6"/>
        <v>1</v>
      </c>
      <c r="S315" s="180">
        <f t="shared" si="6"/>
        <v>2</v>
      </c>
      <c r="T315" s="180">
        <f t="shared" si="6"/>
        <v>2</v>
      </c>
      <c r="U315" s="180">
        <f t="shared" si="6"/>
        <v>0</v>
      </c>
      <c r="V315" s="180">
        <f t="shared" si="6"/>
        <v>2</v>
      </c>
      <c r="W315" s="180">
        <f t="shared" si="6"/>
        <v>0</v>
      </c>
      <c r="X315" s="180">
        <f t="shared" si="6"/>
        <v>2</v>
      </c>
      <c r="Y315" s="180">
        <f t="shared" si="6"/>
        <v>2</v>
      </c>
      <c r="Z315" s="180">
        <f t="shared" si="6"/>
        <v>2</v>
      </c>
      <c r="AA315" s="180">
        <f t="shared" si="6"/>
        <v>2</v>
      </c>
      <c r="AB315" s="180">
        <f t="shared" si="6"/>
        <v>0</v>
      </c>
      <c r="AC315" s="180">
        <f t="shared" si="6"/>
        <v>2</v>
      </c>
      <c r="AD315" s="180">
        <f t="shared" si="6"/>
        <v>2</v>
      </c>
      <c r="AE315" s="180">
        <f t="shared" si="6"/>
        <v>2</v>
      </c>
      <c r="AF315" s="180">
        <f t="shared" si="6"/>
        <v>2</v>
      </c>
      <c r="AG315" s="180">
        <f t="shared" si="6"/>
        <v>2</v>
      </c>
      <c r="AH315" s="180">
        <f t="shared" si="6"/>
        <v>0</v>
      </c>
      <c r="AI315" s="180">
        <f t="shared" si="6"/>
        <v>1</v>
      </c>
      <c r="AJ315" s="180">
        <f t="shared" si="6"/>
        <v>1</v>
      </c>
      <c r="AK315" s="180">
        <f t="shared" si="6"/>
        <v>2</v>
      </c>
      <c r="AL315" s="180">
        <f t="shared" si="6"/>
        <v>2</v>
      </c>
      <c r="AM315" s="180">
        <f t="shared" si="6"/>
        <v>2</v>
      </c>
      <c r="AN315" s="180">
        <f t="shared" si="6"/>
        <v>2</v>
      </c>
      <c r="AO315" s="180">
        <f t="shared" si="6"/>
        <v>2</v>
      </c>
      <c r="AP315" s="180">
        <f t="shared" si="6"/>
        <v>2</v>
      </c>
      <c r="AQ315" s="180">
        <f t="shared" si="6"/>
        <v>2</v>
      </c>
      <c r="AR315" s="180">
        <f t="shared" si="6"/>
        <v>2</v>
      </c>
      <c r="AS315" s="180">
        <f t="shared" si="6"/>
        <v>2</v>
      </c>
      <c r="AT315" s="180">
        <f t="shared" si="6"/>
        <v>2</v>
      </c>
      <c r="AU315" s="180">
        <f t="shared" si="6"/>
        <v>2</v>
      </c>
      <c r="AV315" s="180">
        <f t="shared" si="6"/>
        <v>2</v>
      </c>
      <c r="AW315" s="180">
        <f t="shared" si="6"/>
        <v>1</v>
      </c>
      <c r="AX315" s="180">
        <f t="shared" si="6"/>
        <v>2</v>
      </c>
      <c r="AY315" s="180">
        <f t="shared" si="6"/>
        <v>1</v>
      </c>
      <c r="AZ315" s="180">
        <f t="shared" si="6"/>
        <v>2</v>
      </c>
      <c r="BA315" s="180">
        <f t="shared" si="6"/>
        <v>2</v>
      </c>
      <c r="BB315" s="180">
        <f t="shared" si="6"/>
        <v>1</v>
      </c>
      <c r="BC315" s="180">
        <f t="shared" si="6"/>
        <v>1</v>
      </c>
      <c r="BD315" s="180">
        <f t="shared" si="6"/>
        <v>2</v>
      </c>
      <c r="BE315" s="180">
        <f t="shared" si="6"/>
        <v>2</v>
      </c>
      <c r="BF315" s="180">
        <f t="shared" si="6"/>
        <v>2</v>
      </c>
      <c r="BG315" s="180">
        <f t="shared" si="6"/>
        <v>0</v>
      </c>
      <c r="BH315" s="180">
        <f t="shared" si="6"/>
        <v>1</v>
      </c>
      <c r="BI315" s="180">
        <f t="shared" si="6"/>
        <v>2</v>
      </c>
      <c r="BJ315" s="180">
        <f t="shared" si="6"/>
        <v>2</v>
      </c>
      <c r="BK315" s="180">
        <f t="shared" si="6"/>
        <v>2</v>
      </c>
      <c r="BL315" s="180">
        <f t="shared" si="6"/>
        <v>2</v>
      </c>
      <c r="BM315" s="180">
        <f t="shared" si="6"/>
        <v>2</v>
      </c>
      <c r="BN315" s="180">
        <f t="shared" si="6"/>
        <v>2</v>
      </c>
      <c r="BO315" s="180">
        <f t="shared" si="6"/>
        <v>2</v>
      </c>
      <c r="BP315" s="180">
        <f t="shared" si="6"/>
        <v>1</v>
      </c>
      <c r="BQ315" s="180">
        <f t="shared" ref="BQ315:CZ315" si="7">BQ254</f>
        <v>2</v>
      </c>
      <c r="BR315" s="180">
        <f t="shared" si="7"/>
        <v>0</v>
      </c>
      <c r="BS315" s="180">
        <f t="shared" si="7"/>
        <v>2</v>
      </c>
      <c r="BT315" s="180">
        <f t="shared" si="7"/>
        <v>2</v>
      </c>
      <c r="BU315" s="180">
        <f t="shared" si="7"/>
        <v>0</v>
      </c>
      <c r="BV315" s="180">
        <f t="shared" si="7"/>
        <v>2</v>
      </c>
      <c r="BW315" s="180">
        <f t="shared" si="7"/>
        <v>0</v>
      </c>
      <c r="BX315" s="180">
        <f t="shared" si="7"/>
        <v>0</v>
      </c>
      <c r="BY315" s="180">
        <f t="shared" si="7"/>
        <v>0</v>
      </c>
      <c r="BZ315" s="180">
        <f t="shared" si="7"/>
        <v>0</v>
      </c>
      <c r="CA315" s="180">
        <f t="shared" si="7"/>
        <v>0</v>
      </c>
      <c r="CB315" s="180">
        <f t="shared" si="7"/>
        <v>0</v>
      </c>
      <c r="CC315" s="180">
        <f t="shared" si="7"/>
        <v>0</v>
      </c>
      <c r="CD315" s="180">
        <f t="shared" si="7"/>
        <v>0</v>
      </c>
      <c r="CE315" s="180">
        <f t="shared" si="7"/>
        <v>0</v>
      </c>
      <c r="CF315" s="180">
        <f t="shared" si="7"/>
        <v>0</v>
      </c>
      <c r="CG315" s="180">
        <f t="shared" si="7"/>
        <v>0</v>
      </c>
      <c r="CH315" s="180">
        <f t="shared" si="7"/>
        <v>0</v>
      </c>
      <c r="CI315" s="180">
        <f t="shared" si="7"/>
        <v>0</v>
      </c>
      <c r="CJ315" s="180">
        <f t="shared" si="7"/>
        <v>0</v>
      </c>
      <c r="CK315" s="180">
        <f t="shared" si="7"/>
        <v>0</v>
      </c>
      <c r="CL315" s="180">
        <f t="shared" si="7"/>
        <v>0</v>
      </c>
      <c r="CM315" s="180">
        <f t="shared" si="7"/>
        <v>0</v>
      </c>
      <c r="CN315" s="180">
        <f t="shared" si="7"/>
        <v>0</v>
      </c>
      <c r="CO315" s="180">
        <f t="shared" si="7"/>
        <v>0</v>
      </c>
      <c r="CP315" s="180">
        <f t="shared" si="7"/>
        <v>0</v>
      </c>
      <c r="CQ315" s="180">
        <f t="shared" si="7"/>
        <v>0</v>
      </c>
      <c r="CR315" s="180">
        <f t="shared" si="7"/>
        <v>0</v>
      </c>
      <c r="CS315" s="180">
        <f t="shared" si="7"/>
        <v>0</v>
      </c>
      <c r="CT315" s="180">
        <f t="shared" si="7"/>
        <v>0</v>
      </c>
      <c r="CU315" s="180">
        <f t="shared" si="7"/>
        <v>0</v>
      </c>
      <c r="CV315" s="180">
        <f t="shared" si="7"/>
        <v>0</v>
      </c>
      <c r="CW315" s="180">
        <f t="shared" si="7"/>
        <v>0</v>
      </c>
      <c r="CX315" s="180">
        <f t="shared" si="7"/>
        <v>0</v>
      </c>
      <c r="CY315" s="180">
        <f t="shared" si="7"/>
        <v>0</v>
      </c>
      <c r="CZ315" s="180">
        <f t="shared" si="7"/>
        <v>0</v>
      </c>
    </row>
    <row r="316" spans="1:104" x14ac:dyDescent="0.3">
      <c r="A316" s="631">
        <v>953</v>
      </c>
      <c r="B316" s="180"/>
      <c r="C316" s="180"/>
      <c r="D316" s="180">
        <f>D256</f>
        <v>2</v>
      </c>
      <c r="E316" s="180">
        <f t="shared" ref="E316:BP316" si="8">E256</f>
        <v>2</v>
      </c>
      <c r="F316" s="180">
        <f t="shared" si="8"/>
        <v>0</v>
      </c>
      <c r="G316" s="180">
        <f t="shared" si="8"/>
        <v>2</v>
      </c>
      <c r="H316" s="180">
        <f t="shared" si="8"/>
        <v>2</v>
      </c>
      <c r="I316" s="180">
        <f t="shared" si="8"/>
        <v>2</v>
      </c>
      <c r="J316" s="180">
        <f t="shared" si="8"/>
        <v>2</v>
      </c>
      <c r="K316" s="180">
        <f t="shared" si="8"/>
        <v>2</v>
      </c>
      <c r="L316" s="180">
        <f t="shared" si="8"/>
        <v>2</v>
      </c>
      <c r="M316" s="180">
        <f t="shared" si="8"/>
        <v>2</v>
      </c>
      <c r="N316" s="180">
        <f t="shared" si="8"/>
        <v>2</v>
      </c>
      <c r="O316" s="180">
        <f t="shared" si="8"/>
        <v>2</v>
      </c>
      <c r="P316" s="180">
        <f t="shared" si="8"/>
        <v>0</v>
      </c>
      <c r="Q316" s="180">
        <f t="shared" si="8"/>
        <v>2</v>
      </c>
      <c r="R316" s="180">
        <f t="shared" si="8"/>
        <v>2</v>
      </c>
      <c r="S316" s="180">
        <f t="shared" si="8"/>
        <v>2</v>
      </c>
      <c r="T316" s="180">
        <f t="shared" si="8"/>
        <v>2</v>
      </c>
      <c r="U316" s="180">
        <f t="shared" si="8"/>
        <v>0</v>
      </c>
      <c r="V316" s="180">
        <f t="shared" si="8"/>
        <v>2</v>
      </c>
      <c r="W316" s="180">
        <f t="shared" si="8"/>
        <v>0</v>
      </c>
      <c r="X316" s="180">
        <f t="shared" si="8"/>
        <v>2</v>
      </c>
      <c r="Y316" s="180">
        <f t="shared" si="8"/>
        <v>2</v>
      </c>
      <c r="Z316" s="180">
        <f t="shared" si="8"/>
        <v>2</v>
      </c>
      <c r="AA316" s="180">
        <f t="shared" si="8"/>
        <v>2</v>
      </c>
      <c r="AB316" s="180">
        <f t="shared" si="8"/>
        <v>0</v>
      </c>
      <c r="AC316" s="180">
        <f t="shared" si="8"/>
        <v>2</v>
      </c>
      <c r="AD316" s="180">
        <f t="shared" si="8"/>
        <v>2</v>
      </c>
      <c r="AE316" s="180">
        <f t="shared" si="8"/>
        <v>2</v>
      </c>
      <c r="AF316" s="180">
        <f t="shared" si="8"/>
        <v>2</v>
      </c>
      <c r="AG316" s="180">
        <f t="shared" si="8"/>
        <v>2</v>
      </c>
      <c r="AH316" s="180">
        <f t="shared" si="8"/>
        <v>0</v>
      </c>
      <c r="AI316" s="180">
        <f t="shared" si="8"/>
        <v>2</v>
      </c>
      <c r="AJ316" s="180">
        <f t="shared" si="8"/>
        <v>2</v>
      </c>
      <c r="AK316" s="180">
        <f t="shared" si="8"/>
        <v>2</v>
      </c>
      <c r="AL316" s="180">
        <f t="shared" si="8"/>
        <v>2</v>
      </c>
      <c r="AM316" s="180">
        <f t="shared" si="8"/>
        <v>2</v>
      </c>
      <c r="AN316" s="180">
        <f t="shared" si="8"/>
        <v>2</v>
      </c>
      <c r="AO316" s="180">
        <f t="shared" si="8"/>
        <v>2</v>
      </c>
      <c r="AP316" s="180">
        <f t="shared" si="8"/>
        <v>2</v>
      </c>
      <c r="AQ316" s="180">
        <f t="shared" si="8"/>
        <v>2</v>
      </c>
      <c r="AR316" s="180">
        <f t="shared" si="8"/>
        <v>2</v>
      </c>
      <c r="AS316" s="180">
        <f t="shared" si="8"/>
        <v>2</v>
      </c>
      <c r="AT316" s="180">
        <f t="shared" si="8"/>
        <v>2</v>
      </c>
      <c r="AU316" s="180">
        <f t="shared" si="8"/>
        <v>2</v>
      </c>
      <c r="AV316" s="180">
        <f t="shared" si="8"/>
        <v>2</v>
      </c>
      <c r="AW316" s="180">
        <f t="shared" si="8"/>
        <v>2</v>
      </c>
      <c r="AX316" s="180">
        <f t="shared" si="8"/>
        <v>2</v>
      </c>
      <c r="AY316" s="180">
        <f t="shared" si="8"/>
        <v>2</v>
      </c>
      <c r="AZ316" s="180">
        <f t="shared" si="8"/>
        <v>2</v>
      </c>
      <c r="BA316" s="180">
        <f t="shared" si="8"/>
        <v>2</v>
      </c>
      <c r="BB316" s="180">
        <f t="shared" si="8"/>
        <v>2</v>
      </c>
      <c r="BC316" s="180">
        <f t="shared" si="8"/>
        <v>2</v>
      </c>
      <c r="BD316" s="180">
        <f t="shared" si="8"/>
        <v>2</v>
      </c>
      <c r="BE316" s="180">
        <f t="shared" si="8"/>
        <v>2</v>
      </c>
      <c r="BF316" s="180">
        <f t="shared" si="8"/>
        <v>2</v>
      </c>
      <c r="BG316" s="180">
        <f t="shared" si="8"/>
        <v>0</v>
      </c>
      <c r="BH316" s="180">
        <f t="shared" si="8"/>
        <v>2</v>
      </c>
      <c r="BI316" s="180">
        <f t="shared" si="8"/>
        <v>2</v>
      </c>
      <c r="BJ316" s="180">
        <f t="shared" si="8"/>
        <v>2</v>
      </c>
      <c r="BK316" s="180">
        <f t="shared" si="8"/>
        <v>2</v>
      </c>
      <c r="BL316" s="180">
        <f t="shared" si="8"/>
        <v>2</v>
      </c>
      <c r="BM316" s="180">
        <f t="shared" si="8"/>
        <v>2</v>
      </c>
      <c r="BN316" s="180">
        <f t="shared" si="8"/>
        <v>2</v>
      </c>
      <c r="BO316" s="180">
        <f t="shared" si="8"/>
        <v>2</v>
      </c>
      <c r="BP316" s="180">
        <f t="shared" si="8"/>
        <v>2</v>
      </c>
      <c r="BQ316" s="180">
        <f t="shared" ref="BQ316:CZ316" si="9">BQ256</f>
        <v>2</v>
      </c>
      <c r="BR316" s="180">
        <f t="shared" si="9"/>
        <v>0</v>
      </c>
      <c r="BS316" s="180">
        <f t="shared" si="9"/>
        <v>2</v>
      </c>
      <c r="BT316" s="180">
        <f t="shared" si="9"/>
        <v>2</v>
      </c>
      <c r="BU316" s="180">
        <f t="shared" si="9"/>
        <v>0</v>
      </c>
      <c r="BV316" s="180">
        <f t="shared" si="9"/>
        <v>2</v>
      </c>
      <c r="BW316" s="180">
        <f t="shared" si="9"/>
        <v>0</v>
      </c>
      <c r="BX316" s="180">
        <f t="shared" si="9"/>
        <v>0</v>
      </c>
      <c r="BY316" s="180">
        <f t="shared" si="9"/>
        <v>0</v>
      </c>
      <c r="BZ316" s="180">
        <f t="shared" si="9"/>
        <v>0</v>
      </c>
      <c r="CA316" s="180">
        <f t="shared" si="9"/>
        <v>0</v>
      </c>
      <c r="CB316" s="180">
        <f t="shared" si="9"/>
        <v>0</v>
      </c>
      <c r="CC316" s="180">
        <f t="shared" si="9"/>
        <v>0</v>
      </c>
      <c r="CD316" s="180">
        <f t="shared" si="9"/>
        <v>0</v>
      </c>
      <c r="CE316" s="180">
        <f t="shared" si="9"/>
        <v>0</v>
      </c>
      <c r="CF316" s="180">
        <f t="shared" si="9"/>
        <v>0</v>
      </c>
      <c r="CG316" s="180">
        <f t="shared" si="9"/>
        <v>0</v>
      </c>
      <c r="CH316" s="180">
        <f t="shared" si="9"/>
        <v>0</v>
      </c>
      <c r="CI316" s="180">
        <f t="shared" si="9"/>
        <v>0</v>
      </c>
      <c r="CJ316" s="180">
        <f t="shared" si="9"/>
        <v>0</v>
      </c>
      <c r="CK316" s="180">
        <f t="shared" si="9"/>
        <v>0</v>
      </c>
      <c r="CL316" s="180">
        <f t="shared" si="9"/>
        <v>0</v>
      </c>
      <c r="CM316" s="180">
        <f t="shared" si="9"/>
        <v>0</v>
      </c>
      <c r="CN316" s="180">
        <f t="shared" si="9"/>
        <v>0</v>
      </c>
      <c r="CO316" s="180">
        <f t="shared" si="9"/>
        <v>0</v>
      </c>
      <c r="CP316" s="180">
        <f t="shared" si="9"/>
        <v>0</v>
      </c>
      <c r="CQ316" s="180">
        <f t="shared" si="9"/>
        <v>0</v>
      </c>
      <c r="CR316" s="180">
        <f t="shared" si="9"/>
        <v>0</v>
      </c>
      <c r="CS316" s="180">
        <f t="shared" si="9"/>
        <v>0</v>
      </c>
      <c r="CT316" s="180">
        <f t="shared" si="9"/>
        <v>0</v>
      </c>
      <c r="CU316" s="180">
        <f t="shared" si="9"/>
        <v>0</v>
      </c>
      <c r="CV316" s="180">
        <f t="shared" si="9"/>
        <v>0</v>
      </c>
      <c r="CW316" s="180">
        <f t="shared" si="9"/>
        <v>0</v>
      </c>
      <c r="CX316" s="180">
        <f t="shared" si="9"/>
        <v>0</v>
      </c>
      <c r="CY316" s="180">
        <f t="shared" si="9"/>
        <v>0</v>
      </c>
      <c r="CZ316" s="180">
        <f t="shared" si="9"/>
        <v>0</v>
      </c>
    </row>
    <row r="317" spans="1:104" x14ac:dyDescent="0.3">
      <c r="A317" s="631">
        <v>955</v>
      </c>
      <c r="B317" s="180"/>
      <c r="C317" s="180"/>
      <c r="D317" s="180">
        <f>D258</f>
        <v>0</v>
      </c>
      <c r="E317" s="180">
        <f t="shared" ref="E317:BP317" si="10">E258</f>
        <v>0</v>
      </c>
      <c r="F317" s="180">
        <f t="shared" si="10"/>
        <v>0</v>
      </c>
      <c r="G317" s="180">
        <f t="shared" si="10"/>
        <v>0</v>
      </c>
      <c r="H317" s="180">
        <f t="shared" si="10"/>
        <v>0</v>
      </c>
      <c r="I317" s="180">
        <f t="shared" si="10"/>
        <v>0</v>
      </c>
      <c r="J317" s="180">
        <f t="shared" si="10"/>
        <v>0</v>
      </c>
      <c r="K317" s="180">
        <f t="shared" si="10"/>
        <v>0</v>
      </c>
      <c r="L317" s="180">
        <f t="shared" si="10"/>
        <v>2</v>
      </c>
      <c r="M317" s="180">
        <f t="shared" si="10"/>
        <v>0</v>
      </c>
      <c r="N317" s="180">
        <f t="shared" si="10"/>
        <v>0</v>
      </c>
      <c r="O317" s="180">
        <f t="shared" si="10"/>
        <v>0</v>
      </c>
      <c r="P317" s="180">
        <f t="shared" si="10"/>
        <v>0</v>
      </c>
      <c r="Q317" s="180">
        <f t="shared" si="10"/>
        <v>2</v>
      </c>
      <c r="R317" s="180">
        <f t="shared" si="10"/>
        <v>0</v>
      </c>
      <c r="S317" s="180">
        <f t="shared" si="10"/>
        <v>0</v>
      </c>
      <c r="T317" s="180">
        <f t="shared" si="10"/>
        <v>0</v>
      </c>
      <c r="U317" s="180">
        <f t="shared" si="10"/>
        <v>0</v>
      </c>
      <c r="V317" s="180">
        <f t="shared" si="10"/>
        <v>1</v>
      </c>
      <c r="W317" s="180">
        <f t="shared" si="10"/>
        <v>0</v>
      </c>
      <c r="X317" s="180">
        <f t="shared" si="10"/>
        <v>0</v>
      </c>
      <c r="Y317" s="180">
        <f t="shared" si="10"/>
        <v>1</v>
      </c>
      <c r="Z317" s="180">
        <f t="shared" si="10"/>
        <v>0</v>
      </c>
      <c r="AA317" s="180">
        <f t="shared" si="10"/>
        <v>0</v>
      </c>
      <c r="AB317" s="180">
        <f t="shared" si="10"/>
        <v>0</v>
      </c>
      <c r="AC317" s="180">
        <f t="shared" si="10"/>
        <v>0</v>
      </c>
      <c r="AD317" s="180">
        <f t="shared" si="10"/>
        <v>0</v>
      </c>
      <c r="AE317" s="180">
        <f t="shared" si="10"/>
        <v>1</v>
      </c>
      <c r="AF317" s="180">
        <f t="shared" si="10"/>
        <v>1</v>
      </c>
      <c r="AG317" s="180">
        <f t="shared" si="10"/>
        <v>1</v>
      </c>
      <c r="AH317" s="180">
        <f t="shared" si="10"/>
        <v>0</v>
      </c>
      <c r="AI317" s="180">
        <f t="shared" si="10"/>
        <v>0</v>
      </c>
      <c r="AJ317" s="180">
        <f t="shared" si="10"/>
        <v>0</v>
      </c>
      <c r="AK317" s="180">
        <f t="shared" si="10"/>
        <v>1</v>
      </c>
      <c r="AL317" s="180">
        <f t="shared" si="10"/>
        <v>0</v>
      </c>
      <c r="AM317" s="180">
        <f t="shared" si="10"/>
        <v>0</v>
      </c>
      <c r="AN317" s="180">
        <f t="shared" si="10"/>
        <v>0</v>
      </c>
      <c r="AO317" s="180">
        <f t="shared" si="10"/>
        <v>0</v>
      </c>
      <c r="AP317" s="180">
        <f t="shared" si="10"/>
        <v>0</v>
      </c>
      <c r="AQ317" s="180">
        <f t="shared" si="10"/>
        <v>0</v>
      </c>
      <c r="AR317" s="180">
        <f t="shared" si="10"/>
        <v>0</v>
      </c>
      <c r="AS317" s="180">
        <f t="shared" si="10"/>
        <v>0</v>
      </c>
      <c r="AT317" s="180">
        <f t="shared" si="10"/>
        <v>0</v>
      </c>
      <c r="AU317" s="180">
        <f t="shared" si="10"/>
        <v>0</v>
      </c>
      <c r="AV317" s="180">
        <f t="shared" si="10"/>
        <v>0</v>
      </c>
      <c r="AW317" s="180">
        <f t="shared" si="10"/>
        <v>0</v>
      </c>
      <c r="AX317" s="180">
        <f t="shared" si="10"/>
        <v>1</v>
      </c>
      <c r="AY317" s="180">
        <f t="shared" si="10"/>
        <v>0</v>
      </c>
      <c r="AZ317" s="180">
        <f t="shared" si="10"/>
        <v>0</v>
      </c>
      <c r="BA317" s="180">
        <f t="shared" si="10"/>
        <v>0</v>
      </c>
      <c r="BB317" s="180">
        <f t="shared" si="10"/>
        <v>1</v>
      </c>
      <c r="BC317" s="180">
        <f t="shared" si="10"/>
        <v>0</v>
      </c>
      <c r="BD317" s="180">
        <f t="shared" si="10"/>
        <v>1</v>
      </c>
      <c r="BE317" s="180">
        <f t="shared" si="10"/>
        <v>0</v>
      </c>
      <c r="BF317" s="180">
        <f t="shared" si="10"/>
        <v>0</v>
      </c>
      <c r="BG317" s="180">
        <f t="shared" si="10"/>
        <v>0</v>
      </c>
      <c r="BH317" s="180">
        <f t="shared" si="10"/>
        <v>0</v>
      </c>
      <c r="BI317" s="180">
        <f t="shared" si="10"/>
        <v>0</v>
      </c>
      <c r="BJ317" s="180">
        <f t="shared" si="10"/>
        <v>0</v>
      </c>
      <c r="BK317" s="180">
        <f t="shared" si="10"/>
        <v>1</v>
      </c>
      <c r="BL317" s="180">
        <f t="shared" si="10"/>
        <v>0</v>
      </c>
      <c r="BM317" s="180">
        <f t="shared" si="10"/>
        <v>0</v>
      </c>
      <c r="BN317" s="180">
        <f t="shared" si="10"/>
        <v>0</v>
      </c>
      <c r="BO317" s="180">
        <f t="shared" si="10"/>
        <v>0</v>
      </c>
      <c r="BP317" s="180">
        <f t="shared" si="10"/>
        <v>5</v>
      </c>
      <c r="BQ317" s="180">
        <f t="shared" ref="BQ317:CZ317" si="11">BQ258</f>
        <v>0</v>
      </c>
      <c r="BR317" s="180">
        <f t="shared" si="11"/>
        <v>0</v>
      </c>
      <c r="BS317" s="180">
        <f t="shared" si="11"/>
        <v>0</v>
      </c>
      <c r="BT317" s="180">
        <f t="shared" si="11"/>
        <v>3</v>
      </c>
      <c r="BU317" s="180">
        <f t="shared" si="11"/>
        <v>0</v>
      </c>
      <c r="BV317" s="180">
        <f t="shared" si="11"/>
        <v>0</v>
      </c>
      <c r="BW317" s="180">
        <f t="shared" si="11"/>
        <v>0</v>
      </c>
      <c r="BX317" s="180">
        <f t="shared" si="11"/>
        <v>0</v>
      </c>
      <c r="BY317" s="180">
        <f t="shared" si="11"/>
        <v>0</v>
      </c>
      <c r="BZ317" s="180">
        <f t="shared" si="11"/>
        <v>0</v>
      </c>
      <c r="CA317" s="180">
        <f t="shared" si="11"/>
        <v>0</v>
      </c>
      <c r="CB317" s="180">
        <f t="shared" si="11"/>
        <v>0</v>
      </c>
      <c r="CC317" s="180">
        <f t="shared" si="11"/>
        <v>0</v>
      </c>
      <c r="CD317" s="180">
        <f t="shared" si="11"/>
        <v>0</v>
      </c>
      <c r="CE317" s="180">
        <f t="shared" si="11"/>
        <v>0</v>
      </c>
      <c r="CF317" s="180">
        <f t="shared" si="11"/>
        <v>0</v>
      </c>
      <c r="CG317" s="180">
        <f t="shared" si="11"/>
        <v>0</v>
      </c>
      <c r="CH317" s="180">
        <f t="shared" si="11"/>
        <v>0</v>
      </c>
      <c r="CI317" s="180">
        <f t="shared" si="11"/>
        <v>0</v>
      </c>
      <c r="CJ317" s="180">
        <f t="shared" si="11"/>
        <v>0</v>
      </c>
      <c r="CK317" s="180">
        <f t="shared" si="11"/>
        <v>0</v>
      </c>
      <c r="CL317" s="180">
        <f t="shared" si="11"/>
        <v>0</v>
      </c>
      <c r="CM317" s="180">
        <f t="shared" si="11"/>
        <v>0</v>
      </c>
      <c r="CN317" s="180">
        <f t="shared" si="11"/>
        <v>0</v>
      </c>
      <c r="CO317" s="180">
        <f t="shared" si="11"/>
        <v>0</v>
      </c>
      <c r="CP317" s="180">
        <f t="shared" si="11"/>
        <v>0</v>
      </c>
      <c r="CQ317" s="180">
        <f t="shared" si="11"/>
        <v>0</v>
      </c>
      <c r="CR317" s="180">
        <f t="shared" si="11"/>
        <v>0</v>
      </c>
      <c r="CS317" s="180">
        <f t="shared" si="11"/>
        <v>0</v>
      </c>
      <c r="CT317" s="180">
        <f t="shared" si="11"/>
        <v>0</v>
      </c>
      <c r="CU317" s="180">
        <f t="shared" si="11"/>
        <v>0</v>
      </c>
      <c r="CV317" s="180">
        <f t="shared" si="11"/>
        <v>0</v>
      </c>
      <c r="CW317" s="180">
        <f t="shared" si="11"/>
        <v>0</v>
      </c>
      <c r="CX317" s="180">
        <f t="shared" si="11"/>
        <v>0</v>
      </c>
      <c r="CY317" s="180">
        <f t="shared" si="11"/>
        <v>0</v>
      </c>
      <c r="CZ317" s="180">
        <f t="shared" si="11"/>
        <v>0</v>
      </c>
    </row>
    <row r="318" spans="1:104" x14ac:dyDescent="0.3">
      <c r="A318" s="631">
        <v>957</v>
      </c>
      <c r="B318" s="180"/>
      <c r="C318" s="180"/>
      <c r="D318" s="180">
        <f>D260</f>
        <v>0</v>
      </c>
      <c r="E318" s="180">
        <f t="shared" ref="E318:BP318" si="12">E260</f>
        <v>0</v>
      </c>
      <c r="F318" s="180">
        <f t="shared" si="12"/>
        <v>0</v>
      </c>
      <c r="G318" s="180">
        <f t="shared" si="12"/>
        <v>0</v>
      </c>
      <c r="H318" s="180">
        <f t="shared" si="12"/>
        <v>0</v>
      </c>
      <c r="I318" s="180">
        <f t="shared" si="12"/>
        <v>0</v>
      </c>
      <c r="J318" s="180">
        <f t="shared" si="12"/>
        <v>0</v>
      </c>
      <c r="K318" s="180">
        <f t="shared" si="12"/>
        <v>0</v>
      </c>
      <c r="L318" s="180">
        <f t="shared" si="12"/>
        <v>0</v>
      </c>
      <c r="M318" s="180">
        <f t="shared" si="12"/>
        <v>0</v>
      </c>
      <c r="N318" s="180">
        <f t="shared" si="12"/>
        <v>0</v>
      </c>
      <c r="O318" s="180">
        <f t="shared" si="12"/>
        <v>0</v>
      </c>
      <c r="P318" s="180">
        <f t="shared" si="12"/>
        <v>0</v>
      </c>
      <c r="Q318" s="180">
        <f t="shared" si="12"/>
        <v>0</v>
      </c>
      <c r="R318" s="180">
        <f t="shared" si="12"/>
        <v>0</v>
      </c>
      <c r="S318" s="180">
        <f t="shared" si="12"/>
        <v>0</v>
      </c>
      <c r="T318" s="180">
        <f t="shared" si="12"/>
        <v>0</v>
      </c>
      <c r="U318" s="180">
        <f t="shared" si="12"/>
        <v>0</v>
      </c>
      <c r="V318" s="180">
        <f t="shared" si="12"/>
        <v>0</v>
      </c>
      <c r="W318" s="180">
        <f t="shared" si="12"/>
        <v>0</v>
      </c>
      <c r="X318" s="180">
        <f t="shared" si="12"/>
        <v>0</v>
      </c>
      <c r="Y318" s="180">
        <f t="shared" si="12"/>
        <v>0</v>
      </c>
      <c r="Z318" s="180">
        <f t="shared" si="12"/>
        <v>0</v>
      </c>
      <c r="AA318" s="180">
        <f t="shared" si="12"/>
        <v>0</v>
      </c>
      <c r="AB318" s="180">
        <f t="shared" si="12"/>
        <v>0</v>
      </c>
      <c r="AC318" s="180">
        <f t="shared" si="12"/>
        <v>0</v>
      </c>
      <c r="AD318" s="180">
        <f t="shared" si="12"/>
        <v>0</v>
      </c>
      <c r="AE318" s="180">
        <f t="shared" si="12"/>
        <v>0</v>
      </c>
      <c r="AF318" s="180">
        <f t="shared" si="12"/>
        <v>1</v>
      </c>
      <c r="AG318" s="180">
        <f t="shared" si="12"/>
        <v>0</v>
      </c>
      <c r="AH318" s="180">
        <f t="shared" si="12"/>
        <v>0</v>
      </c>
      <c r="AI318" s="180">
        <f t="shared" si="12"/>
        <v>2</v>
      </c>
      <c r="AJ318" s="180">
        <f t="shared" si="12"/>
        <v>0</v>
      </c>
      <c r="AK318" s="180">
        <f t="shared" si="12"/>
        <v>0</v>
      </c>
      <c r="AL318" s="180">
        <f t="shared" si="12"/>
        <v>1</v>
      </c>
      <c r="AM318" s="180">
        <f t="shared" si="12"/>
        <v>1</v>
      </c>
      <c r="AN318" s="180">
        <f t="shared" si="12"/>
        <v>0</v>
      </c>
      <c r="AO318" s="180">
        <f t="shared" si="12"/>
        <v>0</v>
      </c>
      <c r="AP318" s="180">
        <f t="shared" si="12"/>
        <v>0</v>
      </c>
      <c r="AQ318" s="180">
        <f t="shared" si="12"/>
        <v>0</v>
      </c>
      <c r="AR318" s="180">
        <f t="shared" si="12"/>
        <v>0</v>
      </c>
      <c r="AS318" s="180">
        <f t="shared" si="12"/>
        <v>0</v>
      </c>
      <c r="AT318" s="180">
        <f t="shared" si="12"/>
        <v>0</v>
      </c>
      <c r="AU318" s="180">
        <f t="shared" si="12"/>
        <v>0</v>
      </c>
      <c r="AV318" s="180">
        <f t="shared" si="12"/>
        <v>2</v>
      </c>
      <c r="AW318" s="180">
        <f t="shared" si="12"/>
        <v>0</v>
      </c>
      <c r="AX318" s="180">
        <f t="shared" si="12"/>
        <v>0</v>
      </c>
      <c r="AY318" s="180">
        <f t="shared" si="12"/>
        <v>0</v>
      </c>
      <c r="AZ318" s="180">
        <f t="shared" si="12"/>
        <v>0</v>
      </c>
      <c r="BA318" s="180">
        <f t="shared" si="12"/>
        <v>1</v>
      </c>
      <c r="BB318" s="180">
        <f t="shared" si="12"/>
        <v>0</v>
      </c>
      <c r="BC318" s="180">
        <f t="shared" si="12"/>
        <v>0</v>
      </c>
      <c r="BD318" s="180">
        <f t="shared" si="12"/>
        <v>0</v>
      </c>
      <c r="BE318" s="180">
        <f t="shared" si="12"/>
        <v>4</v>
      </c>
      <c r="BF318" s="180">
        <f t="shared" si="12"/>
        <v>1</v>
      </c>
      <c r="BG318" s="180">
        <f t="shared" si="12"/>
        <v>0</v>
      </c>
      <c r="BH318" s="180">
        <f t="shared" si="12"/>
        <v>0</v>
      </c>
      <c r="BI318" s="180">
        <f t="shared" si="12"/>
        <v>1</v>
      </c>
      <c r="BJ318" s="180">
        <f t="shared" si="12"/>
        <v>0</v>
      </c>
      <c r="BK318" s="180">
        <f t="shared" si="12"/>
        <v>0</v>
      </c>
      <c r="BL318" s="180">
        <f t="shared" si="12"/>
        <v>0</v>
      </c>
      <c r="BM318" s="180">
        <f t="shared" si="12"/>
        <v>0</v>
      </c>
      <c r="BN318" s="180">
        <f t="shared" si="12"/>
        <v>0</v>
      </c>
      <c r="BO318" s="180">
        <f t="shared" si="12"/>
        <v>0</v>
      </c>
      <c r="BP318" s="180">
        <f t="shared" si="12"/>
        <v>0</v>
      </c>
      <c r="BQ318" s="180">
        <f t="shared" ref="BQ318:CZ318" si="13">BQ260</f>
        <v>1</v>
      </c>
      <c r="BR318" s="180">
        <f t="shared" si="13"/>
        <v>0</v>
      </c>
      <c r="BS318" s="180">
        <f t="shared" si="13"/>
        <v>0</v>
      </c>
      <c r="BT318" s="180">
        <f t="shared" si="13"/>
        <v>3</v>
      </c>
      <c r="BU318" s="180">
        <f t="shared" si="13"/>
        <v>0</v>
      </c>
      <c r="BV318" s="180">
        <f t="shared" si="13"/>
        <v>0</v>
      </c>
      <c r="BW318" s="180">
        <f t="shared" si="13"/>
        <v>0</v>
      </c>
      <c r="BX318" s="180">
        <f t="shared" si="13"/>
        <v>0</v>
      </c>
      <c r="BY318" s="180">
        <f t="shared" si="13"/>
        <v>0</v>
      </c>
      <c r="BZ318" s="180">
        <f t="shared" si="13"/>
        <v>0</v>
      </c>
      <c r="CA318" s="180">
        <f t="shared" si="13"/>
        <v>0</v>
      </c>
      <c r="CB318" s="180">
        <f t="shared" si="13"/>
        <v>0</v>
      </c>
      <c r="CC318" s="180">
        <f t="shared" si="13"/>
        <v>0</v>
      </c>
      <c r="CD318" s="180">
        <f t="shared" si="13"/>
        <v>0</v>
      </c>
      <c r="CE318" s="180">
        <f t="shared" si="13"/>
        <v>0</v>
      </c>
      <c r="CF318" s="180">
        <f t="shared" si="13"/>
        <v>0</v>
      </c>
      <c r="CG318" s="180">
        <f t="shared" si="13"/>
        <v>0</v>
      </c>
      <c r="CH318" s="180">
        <f t="shared" si="13"/>
        <v>0</v>
      </c>
      <c r="CI318" s="180">
        <f t="shared" si="13"/>
        <v>0</v>
      </c>
      <c r="CJ318" s="180">
        <f t="shared" si="13"/>
        <v>0</v>
      </c>
      <c r="CK318" s="180">
        <f t="shared" si="13"/>
        <v>0</v>
      </c>
      <c r="CL318" s="180">
        <f t="shared" si="13"/>
        <v>0</v>
      </c>
      <c r="CM318" s="180">
        <f t="shared" si="13"/>
        <v>0</v>
      </c>
      <c r="CN318" s="180">
        <f t="shared" si="13"/>
        <v>0</v>
      </c>
      <c r="CO318" s="180">
        <f t="shared" si="13"/>
        <v>0</v>
      </c>
      <c r="CP318" s="180">
        <f t="shared" si="13"/>
        <v>0</v>
      </c>
      <c r="CQ318" s="180">
        <f t="shared" si="13"/>
        <v>0</v>
      </c>
      <c r="CR318" s="180">
        <f t="shared" si="13"/>
        <v>0</v>
      </c>
      <c r="CS318" s="180">
        <f t="shared" si="13"/>
        <v>0</v>
      </c>
      <c r="CT318" s="180">
        <f t="shared" si="13"/>
        <v>0</v>
      </c>
      <c r="CU318" s="180">
        <f t="shared" si="13"/>
        <v>0</v>
      </c>
      <c r="CV318" s="180">
        <f t="shared" si="13"/>
        <v>0</v>
      </c>
      <c r="CW318" s="180">
        <f t="shared" si="13"/>
        <v>0</v>
      </c>
      <c r="CX318" s="180">
        <f t="shared" si="13"/>
        <v>0</v>
      </c>
      <c r="CY318" s="180">
        <f t="shared" si="13"/>
        <v>0</v>
      </c>
      <c r="CZ318" s="180">
        <f t="shared" si="13"/>
        <v>0</v>
      </c>
    </row>
    <row r="319" spans="1:104" x14ac:dyDescent="0.3">
      <c r="A319" s="631">
        <v>959</v>
      </c>
      <c r="B319" s="180"/>
      <c r="C319" s="180"/>
      <c r="D319" s="180">
        <f>D262</f>
        <v>2</v>
      </c>
      <c r="E319" s="180">
        <f t="shared" ref="E319:BP319" si="14">E262</f>
        <v>2</v>
      </c>
      <c r="F319" s="180">
        <f t="shared" si="14"/>
        <v>0</v>
      </c>
      <c r="G319" s="180">
        <f t="shared" si="14"/>
        <v>2</v>
      </c>
      <c r="H319" s="180">
        <f t="shared" si="14"/>
        <v>2</v>
      </c>
      <c r="I319" s="180">
        <f t="shared" si="14"/>
        <v>3</v>
      </c>
      <c r="J319" s="180">
        <f t="shared" si="14"/>
        <v>2</v>
      </c>
      <c r="K319" s="180">
        <f t="shared" si="14"/>
        <v>3</v>
      </c>
      <c r="L319" s="180">
        <f t="shared" si="14"/>
        <v>2</v>
      </c>
      <c r="M319" s="180">
        <f t="shared" si="14"/>
        <v>2</v>
      </c>
      <c r="N319" s="180">
        <f t="shared" si="14"/>
        <v>3</v>
      </c>
      <c r="O319" s="180">
        <f t="shared" si="14"/>
        <v>2</v>
      </c>
      <c r="P319" s="180">
        <f t="shared" si="14"/>
        <v>0</v>
      </c>
      <c r="Q319" s="180">
        <f t="shared" si="14"/>
        <v>2</v>
      </c>
      <c r="R319" s="180">
        <f t="shared" si="14"/>
        <v>2</v>
      </c>
      <c r="S319" s="180">
        <f t="shared" si="14"/>
        <v>2</v>
      </c>
      <c r="T319" s="180">
        <f t="shared" si="14"/>
        <v>2</v>
      </c>
      <c r="U319" s="180">
        <f t="shared" si="14"/>
        <v>0</v>
      </c>
      <c r="V319" s="180">
        <f t="shared" si="14"/>
        <v>2</v>
      </c>
      <c r="W319" s="180">
        <f t="shared" si="14"/>
        <v>0</v>
      </c>
      <c r="X319" s="180">
        <f t="shared" si="14"/>
        <v>2</v>
      </c>
      <c r="Y319" s="180">
        <f t="shared" si="14"/>
        <v>2</v>
      </c>
      <c r="Z319" s="180">
        <f t="shared" si="14"/>
        <v>2</v>
      </c>
      <c r="AA319" s="180">
        <f t="shared" si="14"/>
        <v>2</v>
      </c>
      <c r="AB319" s="180">
        <f t="shared" si="14"/>
        <v>0</v>
      </c>
      <c r="AC319" s="180">
        <f t="shared" si="14"/>
        <v>3</v>
      </c>
      <c r="AD319" s="180">
        <f t="shared" si="14"/>
        <v>2</v>
      </c>
      <c r="AE319" s="180">
        <f t="shared" si="14"/>
        <v>2</v>
      </c>
      <c r="AF319" s="180">
        <f t="shared" si="14"/>
        <v>2</v>
      </c>
      <c r="AG319" s="180">
        <f t="shared" si="14"/>
        <v>2</v>
      </c>
      <c r="AH319" s="180">
        <f t="shared" si="14"/>
        <v>0</v>
      </c>
      <c r="AI319" s="180">
        <f t="shared" si="14"/>
        <v>2</v>
      </c>
      <c r="AJ319" s="180">
        <f t="shared" si="14"/>
        <v>2</v>
      </c>
      <c r="AK319" s="180">
        <f t="shared" si="14"/>
        <v>3</v>
      </c>
      <c r="AL319" s="180">
        <f t="shared" si="14"/>
        <v>2</v>
      </c>
      <c r="AM319" s="180">
        <f t="shared" si="14"/>
        <v>2</v>
      </c>
      <c r="AN319" s="180">
        <f t="shared" si="14"/>
        <v>3</v>
      </c>
      <c r="AO319" s="180">
        <f t="shared" si="14"/>
        <v>2</v>
      </c>
      <c r="AP319" s="180">
        <f t="shared" si="14"/>
        <v>2</v>
      </c>
      <c r="AQ319" s="180">
        <f t="shared" si="14"/>
        <v>2</v>
      </c>
      <c r="AR319" s="180">
        <f t="shared" si="14"/>
        <v>2</v>
      </c>
      <c r="AS319" s="180">
        <f t="shared" si="14"/>
        <v>2</v>
      </c>
      <c r="AT319" s="180">
        <f t="shared" si="14"/>
        <v>2</v>
      </c>
      <c r="AU319" s="180">
        <f t="shared" si="14"/>
        <v>2</v>
      </c>
      <c r="AV319" s="180">
        <f t="shared" si="14"/>
        <v>2</v>
      </c>
      <c r="AW319" s="180">
        <f t="shared" si="14"/>
        <v>2</v>
      </c>
      <c r="AX319" s="180">
        <f t="shared" si="14"/>
        <v>3</v>
      </c>
      <c r="AY319" s="180">
        <f t="shared" si="14"/>
        <v>3</v>
      </c>
      <c r="AZ319" s="180">
        <f t="shared" si="14"/>
        <v>2</v>
      </c>
      <c r="BA319" s="180">
        <f t="shared" si="14"/>
        <v>2</v>
      </c>
      <c r="BB319" s="180">
        <f t="shared" si="14"/>
        <v>3</v>
      </c>
      <c r="BC319" s="180">
        <f t="shared" si="14"/>
        <v>2</v>
      </c>
      <c r="BD319" s="180">
        <f t="shared" si="14"/>
        <v>2</v>
      </c>
      <c r="BE319" s="180">
        <f t="shared" si="14"/>
        <v>2</v>
      </c>
      <c r="BF319" s="180">
        <f t="shared" si="14"/>
        <v>2</v>
      </c>
      <c r="BG319" s="180">
        <f t="shared" si="14"/>
        <v>0</v>
      </c>
      <c r="BH319" s="180">
        <f t="shared" si="14"/>
        <v>3</v>
      </c>
      <c r="BI319" s="180">
        <f t="shared" si="14"/>
        <v>2</v>
      </c>
      <c r="BJ319" s="180">
        <f t="shared" si="14"/>
        <v>2</v>
      </c>
      <c r="BK319" s="180">
        <f t="shared" si="14"/>
        <v>2</v>
      </c>
      <c r="BL319" s="180">
        <f t="shared" si="14"/>
        <v>2</v>
      </c>
      <c r="BM319" s="180">
        <f t="shared" si="14"/>
        <v>2</v>
      </c>
      <c r="BN319" s="180">
        <f t="shared" si="14"/>
        <v>2</v>
      </c>
      <c r="BO319" s="180">
        <f t="shared" si="14"/>
        <v>2</v>
      </c>
      <c r="BP319" s="180">
        <f t="shared" si="14"/>
        <v>2</v>
      </c>
      <c r="BQ319" s="180">
        <f t="shared" ref="BQ319:CZ319" si="15">BQ262</f>
        <v>2</v>
      </c>
      <c r="BR319" s="180">
        <f t="shared" si="15"/>
        <v>0</v>
      </c>
      <c r="BS319" s="180">
        <f t="shared" si="15"/>
        <v>2</v>
      </c>
      <c r="BT319" s="180">
        <f t="shared" si="15"/>
        <v>2</v>
      </c>
      <c r="BU319" s="180">
        <f t="shared" si="15"/>
        <v>0</v>
      </c>
      <c r="BV319" s="180">
        <f t="shared" si="15"/>
        <v>2</v>
      </c>
      <c r="BW319" s="180">
        <f t="shared" si="15"/>
        <v>0</v>
      </c>
      <c r="BX319" s="180">
        <f t="shared" si="15"/>
        <v>0</v>
      </c>
      <c r="BY319" s="180">
        <f t="shared" si="15"/>
        <v>0</v>
      </c>
      <c r="BZ319" s="180">
        <f t="shared" si="15"/>
        <v>0</v>
      </c>
      <c r="CA319" s="180">
        <f t="shared" si="15"/>
        <v>0</v>
      </c>
      <c r="CB319" s="180">
        <f t="shared" si="15"/>
        <v>0</v>
      </c>
      <c r="CC319" s="180">
        <f t="shared" si="15"/>
        <v>0</v>
      </c>
      <c r="CD319" s="180">
        <f t="shared" si="15"/>
        <v>0</v>
      </c>
      <c r="CE319" s="180">
        <f t="shared" si="15"/>
        <v>0</v>
      </c>
      <c r="CF319" s="180">
        <f t="shared" si="15"/>
        <v>0</v>
      </c>
      <c r="CG319" s="180">
        <f t="shared" si="15"/>
        <v>0</v>
      </c>
      <c r="CH319" s="180">
        <f t="shared" si="15"/>
        <v>0</v>
      </c>
      <c r="CI319" s="180">
        <f t="shared" si="15"/>
        <v>0</v>
      </c>
      <c r="CJ319" s="180">
        <f t="shared" si="15"/>
        <v>0</v>
      </c>
      <c r="CK319" s="180">
        <f t="shared" si="15"/>
        <v>0</v>
      </c>
      <c r="CL319" s="180">
        <f t="shared" si="15"/>
        <v>0</v>
      </c>
      <c r="CM319" s="180">
        <f t="shared" si="15"/>
        <v>0</v>
      </c>
      <c r="CN319" s="180">
        <f t="shared" si="15"/>
        <v>0</v>
      </c>
      <c r="CO319" s="180">
        <f t="shared" si="15"/>
        <v>0</v>
      </c>
      <c r="CP319" s="180">
        <f t="shared" si="15"/>
        <v>0</v>
      </c>
      <c r="CQ319" s="180">
        <f t="shared" si="15"/>
        <v>0</v>
      </c>
      <c r="CR319" s="180">
        <f t="shared" si="15"/>
        <v>0</v>
      </c>
      <c r="CS319" s="180">
        <f t="shared" si="15"/>
        <v>0</v>
      </c>
      <c r="CT319" s="180">
        <f t="shared" si="15"/>
        <v>0</v>
      </c>
      <c r="CU319" s="180">
        <f t="shared" si="15"/>
        <v>0</v>
      </c>
      <c r="CV319" s="180">
        <f t="shared" si="15"/>
        <v>0</v>
      </c>
      <c r="CW319" s="180">
        <f t="shared" si="15"/>
        <v>0</v>
      </c>
      <c r="CX319" s="180">
        <f t="shared" si="15"/>
        <v>0</v>
      </c>
      <c r="CY319" s="180">
        <f t="shared" si="15"/>
        <v>0</v>
      </c>
      <c r="CZ319" s="180">
        <f t="shared" si="15"/>
        <v>0</v>
      </c>
    </row>
    <row r="320" spans="1:104" x14ac:dyDescent="0.3">
      <c r="A320" s="155">
        <v>965</v>
      </c>
      <c r="B320" s="180"/>
      <c r="C320" s="180"/>
      <c r="D320" s="180">
        <f>D266</f>
        <v>0</v>
      </c>
      <c r="E320" s="180">
        <f t="shared" ref="E320:BP320" si="16">E266</f>
        <v>0</v>
      </c>
      <c r="F320" s="180">
        <f t="shared" si="16"/>
        <v>0</v>
      </c>
      <c r="G320" s="180">
        <f t="shared" si="16"/>
        <v>0</v>
      </c>
      <c r="H320" s="180">
        <f t="shared" si="16"/>
        <v>0</v>
      </c>
      <c r="I320" s="180">
        <f t="shared" si="16"/>
        <v>0</v>
      </c>
      <c r="J320" s="180">
        <f t="shared" si="16"/>
        <v>0</v>
      </c>
      <c r="K320" s="180">
        <f t="shared" si="16"/>
        <v>0</v>
      </c>
      <c r="L320" s="180">
        <f t="shared" si="16"/>
        <v>0</v>
      </c>
      <c r="M320" s="180">
        <f t="shared" si="16"/>
        <v>0</v>
      </c>
      <c r="N320" s="180">
        <f t="shared" si="16"/>
        <v>0</v>
      </c>
      <c r="O320" s="180">
        <f t="shared" si="16"/>
        <v>0</v>
      </c>
      <c r="P320" s="180">
        <f t="shared" si="16"/>
        <v>0</v>
      </c>
      <c r="Q320" s="180">
        <f t="shared" si="16"/>
        <v>0</v>
      </c>
      <c r="R320" s="180">
        <f t="shared" si="16"/>
        <v>0</v>
      </c>
      <c r="S320" s="180">
        <f t="shared" si="16"/>
        <v>0</v>
      </c>
      <c r="T320" s="180">
        <f t="shared" si="16"/>
        <v>0</v>
      </c>
      <c r="U320" s="180">
        <f t="shared" si="16"/>
        <v>0</v>
      </c>
      <c r="V320" s="180">
        <f t="shared" si="16"/>
        <v>0</v>
      </c>
      <c r="W320" s="180">
        <f t="shared" si="16"/>
        <v>0</v>
      </c>
      <c r="X320" s="180">
        <f t="shared" si="16"/>
        <v>0</v>
      </c>
      <c r="Y320" s="180">
        <f t="shared" si="16"/>
        <v>0</v>
      </c>
      <c r="Z320" s="180">
        <f t="shared" si="16"/>
        <v>0</v>
      </c>
      <c r="AA320" s="180">
        <f t="shared" si="16"/>
        <v>0</v>
      </c>
      <c r="AB320" s="180">
        <f t="shared" si="16"/>
        <v>0</v>
      </c>
      <c r="AC320" s="180">
        <f t="shared" si="16"/>
        <v>0</v>
      </c>
      <c r="AD320" s="180">
        <f t="shared" si="16"/>
        <v>0</v>
      </c>
      <c r="AE320" s="180">
        <f t="shared" si="16"/>
        <v>0</v>
      </c>
      <c r="AF320" s="180">
        <f t="shared" si="16"/>
        <v>0</v>
      </c>
      <c r="AG320" s="180">
        <f t="shared" si="16"/>
        <v>0</v>
      </c>
      <c r="AH320" s="180">
        <f t="shared" si="16"/>
        <v>0</v>
      </c>
      <c r="AI320" s="180">
        <f t="shared" si="16"/>
        <v>0</v>
      </c>
      <c r="AJ320" s="180">
        <f t="shared" si="16"/>
        <v>0</v>
      </c>
      <c r="AK320" s="180">
        <f t="shared" si="16"/>
        <v>0</v>
      </c>
      <c r="AL320" s="180">
        <f t="shared" si="16"/>
        <v>0</v>
      </c>
      <c r="AM320" s="180">
        <f t="shared" si="16"/>
        <v>0</v>
      </c>
      <c r="AN320" s="180">
        <f t="shared" si="16"/>
        <v>0</v>
      </c>
      <c r="AO320" s="180">
        <f t="shared" si="16"/>
        <v>0</v>
      </c>
      <c r="AP320" s="180">
        <f t="shared" si="16"/>
        <v>0</v>
      </c>
      <c r="AQ320" s="180">
        <f t="shared" si="16"/>
        <v>0</v>
      </c>
      <c r="AR320" s="180">
        <f t="shared" si="16"/>
        <v>0</v>
      </c>
      <c r="AS320" s="180">
        <f t="shared" si="16"/>
        <v>0</v>
      </c>
      <c r="AT320" s="180">
        <f t="shared" si="16"/>
        <v>0</v>
      </c>
      <c r="AU320" s="180">
        <f t="shared" si="16"/>
        <v>0</v>
      </c>
      <c r="AV320" s="180">
        <f t="shared" si="16"/>
        <v>0</v>
      </c>
      <c r="AW320" s="180">
        <f t="shared" si="16"/>
        <v>0</v>
      </c>
      <c r="AX320" s="180">
        <f t="shared" si="16"/>
        <v>0</v>
      </c>
      <c r="AY320" s="180">
        <f t="shared" si="16"/>
        <v>0</v>
      </c>
      <c r="AZ320" s="180">
        <f t="shared" si="16"/>
        <v>0</v>
      </c>
      <c r="BA320" s="180">
        <f t="shared" si="16"/>
        <v>0</v>
      </c>
      <c r="BB320" s="180">
        <f t="shared" si="16"/>
        <v>0</v>
      </c>
      <c r="BC320" s="180">
        <f t="shared" si="16"/>
        <v>0</v>
      </c>
      <c r="BD320" s="180">
        <f t="shared" si="16"/>
        <v>0</v>
      </c>
      <c r="BE320" s="180">
        <f t="shared" si="16"/>
        <v>0</v>
      </c>
      <c r="BF320" s="180">
        <f t="shared" si="16"/>
        <v>0</v>
      </c>
      <c r="BG320" s="180">
        <f t="shared" si="16"/>
        <v>0</v>
      </c>
      <c r="BH320" s="180">
        <f t="shared" si="16"/>
        <v>0</v>
      </c>
      <c r="BI320" s="180">
        <f t="shared" si="16"/>
        <v>0</v>
      </c>
      <c r="BJ320" s="180">
        <f t="shared" si="16"/>
        <v>0</v>
      </c>
      <c r="BK320" s="180">
        <f t="shared" si="16"/>
        <v>0</v>
      </c>
      <c r="BL320" s="180">
        <f t="shared" si="16"/>
        <v>0</v>
      </c>
      <c r="BM320" s="180">
        <f t="shared" si="16"/>
        <v>0</v>
      </c>
      <c r="BN320" s="180">
        <f t="shared" si="16"/>
        <v>0</v>
      </c>
      <c r="BO320" s="180">
        <f t="shared" si="16"/>
        <v>0</v>
      </c>
      <c r="BP320" s="180">
        <f t="shared" si="16"/>
        <v>0</v>
      </c>
      <c r="BQ320" s="180">
        <f t="shared" ref="BQ320:CZ320" si="17">BQ266</f>
        <v>0</v>
      </c>
      <c r="BR320" s="180">
        <f t="shared" si="17"/>
        <v>0</v>
      </c>
      <c r="BS320" s="180">
        <f t="shared" si="17"/>
        <v>0</v>
      </c>
      <c r="BT320" s="180">
        <f t="shared" si="17"/>
        <v>0</v>
      </c>
      <c r="BU320" s="180">
        <f t="shared" si="17"/>
        <v>0</v>
      </c>
      <c r="BV320" s="180">
        <f t="shared" si="17"/>
        <v>0</v>
      </c>
      <c r="BW320" s="180">
        <f t="shared" si="17"/>
        <v>0</v>
      </c>
      <c r="BX320" s="180">
        <f t="shared" si="17"/>
        <v>0</v>
      </c>
      <c r="BY320" s="180">
        <f t="shared" si="17"/>
        <v>0</v>
      </c>
      <c r="BZ320" s="180">
        <f t="shared" si="17"/>
        <v>0</v>
      </c>
      <c r="CA320" s="180">
        <f t="shared" si="17"/>
        <v>0</v>
      </c>
      <c r="CB320" s="180">
        <f t="shared" si="17"/>
        <v>0</v>
      </c>
      <c r="CC320" s="180">
        <f t="shared" si="17"/>
        <v>0</v>
      </c>
      <c r="CD320" s="180">
        <f t="shared" si="17"/>
        <v>0</v>
      </c>
      <c r="CE320" s="180">
        <f t="shared" si="17"/>
        <v>0</v>
      </c>
      <c r="CF320" s="180">
        <f t="shared" si="17"/>
        <v>0</v>
      </c>
      <c r="CG320" s="180">
        <f t="shared" si="17"/>
        <v>0</v>
      </c>
      <c r="CH320" s="180">
        <f t="shared" si="17"/>
        <v>0</v>
      </c>
      <c r="CI320" s="180">
        <f t="shared" si="17"/>
        <v>0</v>
      </c>
      <c r="CJ320" s="180">
        <f t="shared" si="17"/>
        <v>0</v>
      </c>
      <c r="CK320" s="180">
        <f t="shared" si="17"/>
        <v>0</v>
      </c>
      <c r="CL320" s="180">
        <f t="shared" si="17"/>
        <v>0</v>
      </c>
      <c r="CM320" s="180">
        <f t="shared" si="17"/>
        <v>0</v>
      </c>
      <c r="CN320" s="180">
        <f t="shared" si="17"/>
        <v>0</v>
      </c>
      <c r="CO320" s="180">
        <f t="shared" si="17"/>
        <v>0</v>
      </c>
      <c r="CP320" s="180">
        <f t="shared" si="17"/>
        <v>0</v>
      </c>
      <c r="CQ320" s="180">
        <f t="shared" si="17"/>
        <v>0</v>
      </c>
      <c r="CR320" s="180">
        <f t="shared" si="17"/>
        <v>0</v>
      </c>
      <c r="CS320" s="180">
        <f t="shared" si="17"/>
        <v>0</v>
      </c>
      <c r="CT320" s="180">
        <f t="shared" si="17"/>
        <v>0</v>
      </c>
      <c r="CU320" s="180">
        <f t="shared" si="17"/>
        <v>0</v>
      </c>
      <c r="CV320" s="180">
        <f t="shared" si="17"/>
        <v>0</v>
      </c>
      <c r="CW320" s="180">
        <f t="shared" si="17"/>
        <v>0</v>
      </c>
      <c r="CX320" s="180">
        <f t="shared" si="17"/>
        <v>0</v>
      </c>
      <c r="CY320" s="180">
        <f t="shared" si="17"/>
        <v>0</v>
      </c>
      <c r="CZ320" s="180">
        <f t="shared" si="17"/>
        <v>0</v>
      </c>
    </row>
    <row r="321" spans="1:104" x14ac:dyDescent="0.3">
      <c r="A321" s="631">
        <v>973</v>
      </c>
      <c r="B321" s="180"/>
      <c r="C321" s="180"/>
      <c r="D321" s="180">
        <f>D269</f>
        <v>0</v>
      </c>
      <c r="E321" s="180">
        <f t="shared" ref="E321:BP322" si="18">E269</f>
        <v>0</v>
      </c>
      <c r="F321" s="180">
        <f t="shared" si="18"/>
        <v>0</v>
      </c>
      <c r="G321" s="180">
        <f t="shared" si="18"/>
        <v>0</v>
      </c>
      <c r="H321" s="180">
        <f t="shared" si="18"/>
        <v>0</v>
      </c>
      <c r="I321" s="180">
        <f t="shared" si="18"/>
        <v>0</v>
      </c>
      <c r="J321" s="180">
        <f t="shared" si="18"/>
        <v>0</v>
      </c>
      <c r="K321" s="180">
        <f t="shared" si="18"/>
        <v>0</v>
      </c>
      <c r="L321" s="180">
        <f t="shared" si="18"/>
        <v>0</v>
      </c>
      <c r="M321" s="180">
        <f t="shared" si="18"/>
        <v>0</v>
      </c>
      <c r="N321" s="180">
        <f t="shared" si="18"/>
        <v>0</v>
      </c>
      <c r="O321" s="180">
        <f t="shared" si="18"/>
        <v>0</v>
      </c>
      <c r="P321" s="180">
        <f t="shared" si="18"/>
        <v>0</v>
      </c>
      <c r="Q321" s="180">
        <f t="shared" si="18"/>
        <v>2</v>
      </c>
      <c r="R321" s="180">
        <f t="shared" si="18"/>
        <v>0</v>
      </c>
      <c r="S321" s="180">
        <f t="shared" si="18"/>
        <v>0</v>
      </c>
      <c r="T321" s="180">
        <f t="shared" si="18"/>
        <v>0</v>
      </c>
      <c r="U321" s="180">
        <f t="shared" si="18"/>
        <v>0</v>
      </c>
      <c r="V321" s="180">
        <f t="shared" si="18"/>
        <v>0</v>
      </c>
      <c r="W321" s="180">
        <f t="shared" si="18"/>
        <v>0</v>
      </c>
      <c r="X321" s="180">
        <f t="shared" si="18"/>
        <v>0</v>
      </c>
      <c r="Y321" s="180">
        <f t="shared" si="18"/>
        <v>0</v>
      </c>
      <c r="Z321" s="180">
        <f t="shared" si="18"/>
        <v>0</v>
      </c>
      <c r="AA321" s="180">
        <f t="shared" si="18"/>
        <v>0</v>
      </c>
      <c r="AB321" s="180">
        <f t="shared" si="18"/>
        <v>0</v>
      </c>
      <c r="AC321" s="180">
        <f t="shared" si="18"/>
        <v>0</v>
      </c>
      <c r="AD321" s="180">
        <f t="shared" si="18"/>
        <v>0</v>
      </c>
      <c r="AE321" s="180">
        <f t="shared" si="18"/>
        <v>0</v>
      </c>
      <c r="AF321" s="180">
        <f t="shared" si="18"/>
        <v>1</v>
      </c>
      <c r="AG321" s="180">
        <f t="shared" si="18"/>
        <v>0</v>
      </c>
      <c r="AH321" s="180">
        <f t="shared" si="18"/>
        <v>0</v>
      </c>
      <c r="AI321" s="180">
        <f t="shared" si="18"/>
        <v>0</v>
      </c>
      <c r="AJ321" s="180">
        <f t="shared" si="18"/>
        <v>0</v>
      </c>
      <c r="AK321" s="180">
        <f t="shared" si="18"/>
        <v>0</v>
      </c>
      <c r="AL321" s="180">
        <f t="shared" si="18"/>
        <v>0</v>
      </c>
      <c r="AM321" s="180">
        <f t="shared" si="18"/>
        <v>0</v>
      </c>
      <c r="AN321" s="180">
        <f t="shared" si="18"/>
        <v>0</v>
      </c>
      <c r="AO321" s="180">
        <f t="shared" si="18"/>
        <v>0</v>
      </c>
      <c r="AP321" s="180">
        <f t="shared" si="18"/>
        <v>0</v>
      </c>
      <c r="AQ321" s="180">
        <f t="shared" si="18"/>
        <v>0</v>
      </c>
      <c r="AR321" s="180">
        <f t="shared" si="18"/>
        <v>0</v>
      </c>
      <c r="AS321" s="180">
        <f t="shared" si="18"/>
        <v>0</v>
      </c>
      <c r="AT321" s="180">
        <f t="shared" si="18"/>
        <v>2</v>
      </c>
      <c r="AU321" s="180">
        <f t="shared" si="18"/>
        <v>0</v>
      </c>
      <c r="AV321" s="180">
        <f t="shared" si="18"/>
        <v>0</v>
      </c>
      <c r="AW321" s="180">
        <f t="shared" si="18"/>
        <v>0</v>
      </c>
      <c r="AX321" s="180">
        <f t="shared" si="18"/>
        <v>0</v>
      </c>
      <c r="AY321" s="180">
        <f t="shared" si="18"/>
        <v>0</v>
      </c>
      <c r="AZ321" s="180">
        <f t="shared" si="18"/>
        <v>0</v>
      </c>
      <c r="BA321" s="180">
        <f t="shared" si="18"/>
        <v>0</v>
      </c>
      <c r="BB321" s="180">
        <f t="shared" si="18"/>
        <v>0</v>
      </c>
      <c r="BC321" s="180">
        <f t="shared" si="18"/>
        <v>0</v>
      </c>
      <c r="BD321" s="180">
        <f t="shared" si="18"/>
        <v>0</v>
      </c>
      <c r="BE321" s="180">
        <f t="shared" si="18"/>
        <v>0</v>
      </c>
      <c r="BF321" s="180">
        <f t="shared" si="18"/>
        <v>0</v>
      </c>
      <c r="BG321" s="180">
        <f t="shared" si="18"/>
        <v>0</v>
      </c>
      <c r="BH321" s="180">
        <f t="shared" si="18"/>
        <v>0</v>
      </c>
      <c r="BI321" s="180">
        <f t="shared" si="18"/>
        <v>0</v>
      </c>
      <c r="BJ321" s="180">
        <f t="shared" si="18"/>
        <v>0</v>
      </c>
      <c r="BK321" s="180">
        <f t="shared" si="18"/>
        <v>0</v>
      </c>
      <c r="BL321" s="180">
        <f t="shared" si="18"/>
        <v>0</v>
      </c>
      <c r="BM321" s="180">
        <f t="shared" si="18"/>
        <v>0</v>
      </c>
      <c r="BN321" s="180">
        <f t="shared" si="18"/>
        <v>0</v>
      </c>
      <c r="BO321" s="180">
        <f t="shared" si="18"/>
        <v>0</v>
      </c>
      <c r="BP321" s="180">
        <f t="shared" si="18"/>
        <v>0</v>
      </c>
      <c r="BQ321" s="180">
        <f t="shared" ref="BQ321:CZ325" si="19">BQ269</f>
        <v>0</v>
      </c>
      <c r="BR321" s="180">
        <f t="shared" si="19"/>
        <v>0</v>
      </c>
      <c r="BS321" s="180">
        <f t="shared" si="19"/>
        <v>0</v>
      </c>
      <c r="BT321" s="180">
        <f t="shared" si="19"/>
        <v>0</v>
      </c>
      <c r="BU321" s="180">
        <f t="shared" si="19"/>
        <v>0</v>
      </c>
      <c r="BV321" s="180">
        <f t="shared" si="19"/>
        <v>0</v>
      </c>
      <c r="BW321" s="180">
        <f t="shared" si="19"/>
        <v>0</v>
      </c>
      <c r="BX321" s="180">
        <f t="shared" si="19"/>
        <v>0</v>
      </c>
      <c r="BY321" s="180">
        <f t="shared" si="19"/>
        <v>0</v>
      </c>
      <c r="BZ321" s="180">
        <f t="shared" si="19"/>
        <v>0</v>
      </c>
      <c r="CA321" s="180">
        <f t="shared" si="19"/>
        <v>0</v>
      </c>
      <c r="CB321" s="180">
        <f t="shared" si="19"/>
        <v>0</v>
      </c>
      <c r="CC321" s="180">
        <f t="shared" si="19"/>
        <v>0</v>
      </c>
      <c r="CD321" s="180">
        <f t="shared" si="19"/>
        <v>0</v>
      </c>
      <c r="CE321" s="180">
        <f t="shared" si="19"/>
        <v>0</v>
      </c>
      <c r="CF321" s="180">
        <f t="shared" si="19"/>
        <v>0</v>
      </c>
      <c r="CG321" s="180">
        <f t="shared" si="19"/>
        <v>0</v>
      </c>
      <c r="CH321" s="180">
        <f t="shared" si="19"/>
        <v>0</v>
      </c>
      <c r="CI321" s="180">
        <f t="shared" si="19"/>
        <v>0</v>
      </c>
      <c r="CJ321" s="180">
        <f t="shared" si="19"/>
        <v>0</v>
      </c>
      <c r="CK321" s="180">
        <f t="shared" si="19"/>
        <v>0</v>
      </c>
      <c r="CL321" s="180">
        <f t="shared" si="19"/>
        <v>0</v>
      </c>
      <c r="CM321" s="180">
        <f t="shared" si="19"/>
        <v>0</v>
      </c>
      <c r="CN321" s="180">
        <f t="shared" si="19"/>
        <v>0</v>
      </c>
      <c r="CO321" s="180">
        <f t="shared" si="19"/>
        <v>0</v>
      </c>
      <c r="CP321" s="180">
        <f t="shared" si="19"/>
        <v>0</v>
      </c>
      <c r="CQ321" s="180">
        <f t="shared" si="19"/>
        <v>0</v>
      </c>
      <c r="CR321" s="180">
        <f t="shared" si="19"/>
        <v>0</v>
      </c>
      <c r="CS321" s="180">
        <f t="shared" si="19"/>
        <v>0</v>
      </c>
      <c r="CT321" s="180">
        <f t="shared" si="19"/>
        <v>0</v>
      </c>
      <c r="CU321" s="180">
        <f t="shared" si="19"/>
        <v>0</v>
      </c>
      <c r="CV321" s="180">
        <f t="shared" si="19"/>
        <v>0</v>
      </c>
      <c r="CW321" s="180">
        <f t="shared" si="19"/>
        <v>0</v>
      </c>
      <c r="CX321" s="180">
        <f t="shared" si="19"/>
        <v>0</v>
      </c>
      <c r="CY321" s="180">
        <f t="shared" si="19"/>
        <v>0</v>
      </c>
      <c r="CZ321" s="180">
        <f t="shared" si="19"/>
        <v>0</v>
      </c>
    </row>
    <row r="322" spans="1:104" x14ac:dyDescent="0.3">
      <c r="A322" s="631">
        <v>974</v>
      </c>
      <c r="B322" s="180"/>
      <c r="C322" s="180"/>
      <c r="D322" s="180">
        <f t="shared" ref="D322:S327" si="20">D270</f>
        <v>2</v>
      </c>
      <c r="E322" s="180">
        <f t="shared" si="20"/>
        <v>2</v>
      </c>
      <c r="F322" s="180">
        <f t="shared" si="20"/>
        <v>0</v>
      </c>
      <c r="G322" s="180">
        <f t="shared" si="20"/>
        <v>2</v>
      </c>
      <c r="H322" s="180">
        <f t="shared" si="20"/>
        <v>3</v>
      </c>
      <c r="I322" s="180">
        <f t="shared" si="20"/>
        <v>2</v>
      </c>
      <c r="J322" s="180">
        <f t="shared" si="20"/>
        <v>3</v>
      </c>
      <c r="K322" s="180">
        <f t="shared" si="20"/>
        <v>2</v>
      </c>
      <c r="L322" s="180">
        <f t="shared" si="20"/>
        <v>1</v>
      </c>
      <c r="M322" s="180">
        <f t="shared" si="20"/>
        <v>2</v>
      </c>
      <c r="N322" s="180">
        <f t="shared" si="20"/>
        <v>2</v>
      </c>
      <c r="O322" s="180">
        <f t="shared" si="20"/>
        <v>2</v>
      </c>
      <c r="P322" s="180">
        <f t="shared" si="20"/>
        <v>0</v>
      </c>
      <c r="Q322" s="180">
        <f t="shared" si="20"/>
        <v>2</v>
      </c>
      <c r="R322" s="180">
        <f t="shared" si="20"/>
        <v>2</v>
      </c>
      <c r="S322" s="180">
        <f t="shared" si="20"/>
        <v>2</v>
      </c>
      <c r="T322" s="180">
        <f t="shared" si="18"/>
        <v>2</v>
      </c>
      <c r="U322" s="180">
        <f t="shared" si="18"/>
        <v>0</v>
      </c>
      <c r="V322" s="180">
        <f t="shared" si="18"/>
        <v>2</v>
      </c>
      <c r="W322" s="180">
        <f t="shared" si="18"/>
        <v>0</v>
      </c>
      <c r="X322" s="180">
        <f t="shared" si="18"/>
        <v>2</v>
      </c>
      <c r="Y322" s="180">
        <f t="shared" si="18"/>
        <v>2</v>
      </c>
      <c r="Z322" s="180">
        <f t="shared" si="18"/>
        <v>2</v>
      </c>
      <c r="AA322" s="180">
        <f t="shared" si="18"/>
        <v>2</v>
      </c>
      <c r="AB322" s="180">
        <f t="shared" si="18"/>
        <v>0</v>
      </c>
      <c r="AC322" s="180">
        <f t="shared" si="18"/>
        <v>2</v>
      </c>
      <c r="AD322" s="180">
        <f t="shared" si="18"/>
        <v>2</v>
      </c>
      <c r="AE322" s="180">
        <f t="shared" si="18"/>
        <v>2</v>
      </c>
      <c r="AF322" s="180">
        <f t="shared" si="18"/>
        <v>2</v>
      </c>
      <c r="AG322" s="180">
        <f t="shared" si="18"/>
        <v>2</v>
      </c>
      <c r="AH322" s="180">
        <f t="shared" si="18"/>
        <v>0</v>
      </c>
      <c r="AI322" s="180">
        <f t="shared" si="18"/>
        <v>2</v>
      </c>
      <c r="AJ322" s="180">
        <f t="shared" si="18"/>
        <v>2</v>
      </c>
      <c r="AK322" s="180">
        <f t="shared" si="18"/>
        <v>3</v>
      </c>
      <c r="AL322" s="180">
        <f t="shared" si="18"/>
        <v>2</v>
      </c>
      <c r="AM322" s="180">
        <f t="shared" si="18"/>
        <v>2</v>
      </c>
      <c r="AN322" s="180">
        <f t="shared" si="18"/>
        <v>2</v>
      </c>
      <c r="AO322" s="180">
        <f t="shared" si="18"/>
        <v>2</v>
      </c>
      <c r="AP322" s="180">
        <f t="shared" si="18"/>
        <v>3</v>
      </c>
      <c r="AQ322" s="180">
        <f t="shared" si="18"/>
        <v>2</v>
      </c>
      <c r="AR322" s="180">
        <f t="shared" si="18"/>
        <v>2</v>
      </c>
      <c r="AS322" s="180">
        <f t="shared" si="18"/>
        <v>2</v>
      </c>
      <c r="AT322" s="180">
        <f t="shared" si="18"/>
        <v>2</v>
      </c>
      <c r="AU322" s="180">
        <f t="shared" si="18"/>
        <v>2</v>
      </c>
      <c r="AV322" s="180">
        <f t="shared" si="18"/>
        <v>2</v>
      </c>
      <c r="AW322" s="180">
        <f t="shared" si="18"/>
        <v>2</v>
      </c>
      <c r="AX322" s="180">
        <f t="shared" si="18"/>
        <v>3</v>
      </c>
      <c r="AY322" s="180">
        <f t="shared" si="18"/>
        <v>3</v>
      </c>
      <c r="AZ322" s="180">
        <f t="shared" si="18"/>
        <v>2</v>
      </c>
      <c r="BA322" s="180">
        <f t="shared" si="18"/>
        <v>2</v>
      </c>
      <c r="BB322" s="180">
        <f t="shared" si="18"/>
        <v>3</v>
      </c>
      <c r="BC322" s="180">
        <f t="shared" si="18"/>
        <v>2</v>
      </c>
      <c r="BD322" s="180">
        <f t="shared" si="18"/>
        <v>2</v>
      </c>
      <c r="BE322" s="180">
        <f t="shared" si="18"/>
        <v>1</v>
      </c>
      <c r="BF322" s="180">
        <f t="shared" si="18"/>
        <v>2</v>
      </c>
      <c r="BG322" s="180">
        <f t="shared" si="18"/>
        <v>0</v>
      </c>
      <c r="BH322" s="180">
        <f t="shared" si="18"/>
        <v>3</v>
      </c>
      <c r="BI322" s="180">
        <f t="shared" si="18"/>
        <v>2</v>
      </c>
      <c r="BJ322" s="180">
        <f t="shared" si="18"/>
        <v>2</v>
      </c>
      <c r="BK322" s="180">
        <f t="shared" si="18"/>
        <v>2</v>
      </c>
      <c r="BL322" s="180">
        <f t="shared" si="18"/>
        <v>3</v>
      </c>
      <c r="BM322" s="180">
        <f t="shared" si="18"/>
        <v>2</v>
      </c>
      <c r="BN322" s="180">
        <f t="shared" si="18"/>
        <v>2</v>
      </c>
      <c r="BO322" s="180">
        <f t="shared" si="18"/>
        <v>2</v>
      </c>
      <c r="BP322" s="180">
        <f t="shared" si="18"/>
        <v>2</v>
      </c>
      <c r="BQ322" s="180">
        <f t="shared" si="19"/>
        <v>2</v>
      </c>
      <c r="BR322" s="180">
        <f t="shared" si="19"/>
        <v>0</v>
      </c>
      <c r="BS322" s="180">
        <f t="shared" si="19"/>
        <v>2</v>
      </c>
      <c r="BT322" s="180">
        <f t="shared" si="19"/>
        <v>2</v>
      </c>
      <c r="BU322" s="180">
        <f t="shared" si="19"/>
        <v>0</v>
      </c>
      <c r="BV322" s="180">
        <f t="shared" si="19"/>
        <v>2</v>
      </c>
      <c r="BW322" s="180">
        <f t="shared" si="19"/>
        <v>0</v>
      </c>
      <c r="BX322" s="180">
        <f t="shared" si="19"/>
        <v>0</v>
      </c>
      <c r="BY322" s="180">
        <f t="shared" si="19"/>
        <v>0</v>
      </c>
      <c r="BZ322" s="180">
        <f t="shared" si="19"/>
        <v>0</v>
      </c>
      <c r="CA322" s="180">
        <f t="shared" si="19"/>
        <v>0</v>
      </c>
      <c r="CB322" s="180">
        <f t="shared" si="19"/>
        <v>0</v>
      </c>
      <c r="CC322" s="180">
        <f t="shared" si="19"/>
        <v>0</v>
      </c>
      <c r="CD322" s="180">
        <f t="shared" si="19"/>
        <v>0</v>
      </c>
      <c r="CE322" s="180">
        <f t="shared" si="19"/>
        <v>0</v>
      </c>
      <c r="CF322" s="180">
        <f t="shared" si="19"/>
        <v>0</v>
      </c>
      <c r="CG322" s="180">
        <f t="shared" si="19"/>
        <v>0</v>
      </c>
      <c r="CH322" s="180">
        <f t="shared" si="19"/>
        <v>0</v>
      </c>
      <c r="CI322" s="180">
        <f t="shared" si="19"/>
        <v>0</v>
      </c>
      <c r="CJ322" s="180">
        <f t="shared" si="19"/>
        <v>0</v>
      </c>
      <c r="CK322" s="180">
        <f t="shared" si="19"/>
        <v>0</v>
      </c>
      <c r="CL322" s="180">
        <f t="shared" si="19"/>
        <v>0</v>
      </c>
      <c r="CM322" s="180">
        <f t="shared" si="19"/>
        <v>0</v>
      </c>
      <c r="CN322" s="180">
        <f t="shared" si="19"/>
        <v>0</v>
      </c>
      <c r="CO322" s="180">
        <f t="shared" si="19"/>
        <v>0</v>
      </c>
      <c r="CP322" s="180">
        <f t="shared" si="19"/>
        <v>0</v>
      </c>
      <c r="CQ322" s="180">
        <f t="shared" si="19"/>
        <v>0</v>
      </c>
      <c r="CR322" s="180">
        <f t="shared" si="19"/>
        <v>0</v>
      </c>
      <c r="CS322" s="180">
        <f t="shared" si="19"/>
        <v>0</v>
      </c>
      <c r="CT322" s="180">
        <f t="shared" si="19"/>
        <v>0</v>
      </c>
      <c r="CU322" s="180">
        <f t="shared" si="19"/>
        <v>0</v>
      </c>
      <c r="CV322" s="180">
        <f t="shared" si="19"/>
        <v>0</v>
      </c>
      <c r="CW322" s="180">
        <f t="shared" si="19"/>
        <v>0</v>
      </c>
      <c r="CX322" s="180">
        <f t="shared" si="19"/>
        <v>0</v>
      </c>
      <c r="CY322" s="180">
        <f t="shared" si="19"/>
        <v>0</v>
      </c>
      <c r="CZ322" s="180">
        <f t="shared" si="19"/>
        <v>0</v>
      </c>
    </row>
    <row r="323" spans="1:104" x14ac:dyDescent="0.3">
      <c r="A323" s="631">
        <v>975</v>
      </c>
      <c r="B323" s="180"/>
      <c r="C323" s="180"/>
      <c r="D323" s="180">
        <f t="shared" si="20"/>
        <v>1</v>
      </c>
      <c r="E323" s="180">
        <f t="shared" ref="E323:BP326" si="21">E271</f>
        <v>2</v>
      </c>
      <c r="F323" s="180">
        <f t="shared" si="21"/>
        <v>0</v>
      </c>
      <c r="G323" s="180">
        <f t="shared" si="21"/>
        <v>2</v>
      </c>
      <c r="H323" s="180">
        <f t="shared" si="21"/>
        <v>1</v>
      </c>
      <c r="I323" s="180">
        <f t="shared" si="21"/>
        <v>1</v>
      </c>
      <c r="J323" s="180">
        <f t="shared" si="21"/>
        <v>2</v>
      </c>
      <c r="K323" s="180">
        <f t="shared" si="21"/>
        <v>2</v>
      </c>
      <c r="L323" s="180">
        <f t="shared" si="21"/>
        <v>1</v>
      </c>
      <c r="M323" s="180">
        <f t="shared" si="21"/>
        <v>1</v>
      </c>
      <c r="N323" s="180">
        <f t="shared" si="21"/>
        <v>1</v>
      </c>
      <c r="O323" s="180">
        <f t="shared" si="21"/>
        <v>2</v>
      </c>
      <c r="P323" s="180">
        <f t="shared" si="21"/>
        <v>0</v>
      </c>
      <c r="Q323" s="180">
        <f t="shared" si="21"/>
        <v>1</v>
      </c>
      <c r="R323" s="180">
        <f t="shared" si="21"/>
        <v>1</v>
      </c>
      <c r="S323" s="180">
        <f t="shared" si="21"/>
        <v>1</v>
      </c>
      <c r="T323" s="180">
        <f t="shared" si="21"/>
        <v>2</v>
      </c>
      <c r="U323" s="180">
        <f t="shared" si="21"/>
        <v>0</v>
      </c>
      <c r="V323" s="180">
        <f t="shared" si="21"/>
        <v>1</v>
      </c>
      <c r="W323" s="180">
        <f t="shared" si="21"/>
        <v>0</v>
      </c>
      <c r="X323" s="180">
        <f t="shared" si="21"/>
        <v>1</v>
      </c>
      <c r="Y323" s="180">
        <f t="shared" si="21"/>
        <v>1</v>
      </c>
      <c r="Z323" s="180">
        <f t="shared" si="21"/>
        <v>2</v>
      </c>
      <c r="AA323" s="180">
        <f t="shared" si="21"/>
        <v>2</v>
      </c>
      <c r="AB323" s="180">
        <f t="shared" si="21"/>
        <v>0</v>
      </c>
      <c r="AC323" s="180">
        <f t="shared" si="21"/>
        <v>1</v>
      </c>
      <c r="AD323" s="180">
        <f t="shared" si="21"/>
        <v>1</v>
      </c>
      <c r="AE323" s="180">
        <f t="shared" si="21"/>
        <v>1</v>
      </c>
      <c r="AF323" s="180">
        <f t="shared" si="21"/>
        <v>1</v>
      </c>
      <c r="AG323" s="180">
        <f t="shared" si="21"/>
        <v>1</v>
      </c>
      <c r="AH323" s="180">
        <f t="shared" si="21"/>
        <v>0</v>
      </c>
      <c r="AI323" s="180">
        <f t="shared" si="21"/>
        <v>1</v>
      </c>
      <c r="AJ323" s="180">
        <f t="shared" si="21"/>
        <v>1</v>
      </c>
      <c r="AK323" s="180">
        <f t="shared" si="21"/>
        <v>1</v>
      </c>
      <c r="AL323" s="180">
        <f t="shared" si="21"/>
        <v>1</v>
      </c>
      <c r="AM323" s="180">
        <f t="shared" si="21"/>
        <v>1</v>
      </c>
      <c r="AN323" s="180">
        <f t="shared" si="21"/>
        <v>1</v>
      </c>
      <c r="AO323" s="180">
        <f t="shared" si="21"/>
        <v>1</v>
      </c>
      <c r="AP323" s="180">
        <f t="shared" si="21"/>
        <v>1</v>
      </c>
      <c r="AQ323" s="180">
        <f t="shared" si="21"/>
        <v>1</v>
      </c>
      <c r="AR323" s="180">
        <f t="shared" si="21"/>
        <v>1</v>
      </c>
      <c r="AS323" s="180">
        <f t="shared" si="21"/>
        <v>2</v>
      </c>
      <c r="AT323" s="180">
        <f t="shared" si="21"/>
        <v>1</v>
      </c>
      <c r="AU323" s="180">
        <f t="shared" si="21"/>
        <v>1</v>
      </c>
      <c r="AV323" s="180">
        <f t="shared" si="21"/>
        <v>1</v>
      </c>
      <c r="AW323" s="180">
        <f t="shared" si="21"/>
        <v>1</v>
      </c>
      <c r="AX323" s="180">
        <f t="shared" si="21"/>
        <v>1</v>
      </c>
      <c r="AY323" s="180">
        <f t="shared" si="21"/>
        <v>1</v>
      </c>
      <c r="AZ323" s="180">
        <f t="shared" si="21"/>
        <v>2</v>
      </c>
      <c r="BA323" s="180">
        <f t="shared" si="21"/>
        <v>1</v>
      </c>
      <c r="BB323" s="180">
        <f t="shared" si="21"/>
        <v>1</v>
      </c>
      <c r="BC323" s="180">
        <f t="shared" si="21"/>
        <v>2</v>
      </c>
      <c r="BD323" s="180">
        <f t="shared" si="21"/>
        <v>1</v>
      </c>
      <c r="BE323" s="180">
        <f t="shared" si="21"/>
        <v>1</v>
      </c>
      <c r="BF323" s="180">
        <f t="shared" si="21"/>
        <v>1</v>
      </c>
      <c r="BG323" s="180">
        <f t="shared" si="21"/>
        <v>0</v>
      </c>
      <c r="BH323" s="180">
        <f t="shared" si="21"/>
        <v>1</v>
      </c>
      <c r="BI323" s="180">
        <f t="shared" si="21"/>
        <v>1</v>
      </c>
      <c r="BJ323" s="180">
        <f t="shared" si="21"/>
        <v>2</v>
      </c>
      <c r="BK323" s="180">
        <f t="shared" si="21"/>
        <v>1</v>
      </c>
      <c r="BL323" s="180">
        <f t="shared" si="21"/>
        <v>2</v>
      </c>
      <c r="BM323" s="180">
        <f t="shared" si="21"/>
        <v>2</v>
      </c>
      <c r="BN323" s="180">
        <f t="shared" si="21"/>
        <v>2</v>
      </c>
      <c r="BO323" s="180">
        <f t="shared" si="21"/>
        <v>1</v>
      </c>
      <c r="BP323" s="180">
        <f t="shared" si="21"/>
        <v>1</v>
      </c>
      <c r="BQ323" s="180">
        <f t="shared" si="19"/>
        <v>1</v>
      </c>
      <c r="BR323" s="180">
        <f t="shared" si="19"/>
        <v>0</v>
      </c>
      <c r="BS323" s="180">
        <f t="shared" si="19"/>
        <v>1</v>
      </c>
      <c r="BT323" s="180">
        <f t="shared" si="19"/>
        <v>1</v>
      </c>
      <c r="BU323" s="180">
        <f t="shared" si="19"/>
        <v>0</v>
      </c>
      <c r="BV323" s="180">
        <f t="shared" si="19"/>
        <v>1</v>
      </c>
      <c r="BW323" s="180">
        <f t="shared" si="19"/>
        <v>0</v>
      </c>
      <c r="BX323" s="180">
        <f t="shared" si="19"/>
        <v>0</v>
      </c>
      <c r="BY323" s="180">
        <f t="shared" si="19"/>
        <v>0</v>
      </c>
      <c r="BZ323" s="180">
        <f t="shared" si="19"/>
        <v>0</v>
      </c>
      <c r="CA323" s="180">
        <f t="shared" si="19"/>
        <v>0</v>
      </c>
      <c r="CB323" s="180">
        <f t="shared" si="19"/>
        <v>0</v>
      </c>
      <c r="CC323" s="180">
        <f t="shared" si="19"/>
        <v>0</v>
      </c>
      <c r="CD323" s="180">
        <f t="shared" si="19"/>
        <v>0</v>
      </c>
      <c r="CE323" s="180">
        <f t="shared" si="19"/>
        <v>0</v>
      </c>
      <c r="CF323" s="180">
        <f t="shared" si="19"/>
        <v>0</v>
      </c>
      <c r="CG323" s="180">
        <f t="shared" si="19"/>
        <v>0</v>
      </c>
      <c r="CH323" s="180">
        <f t="shared" si="19"/>
        <v>0</v>
      </c>
      <c r="CI323" s="180">
        <f t="shared" si="19"/>
        <v>0</v>
      </c>
      <c r="CJ323" s="180">
        <f t="shared" si="19"/>
        <v>0</v>
      </c>
      <c r="CK323" s="180">
        <f t="shared" si="19"/>
        <v>0</v>
      </c>
      <c r="CL323" s="180">
        <f t="shared" si="19"/>
        <v>0</v>
      </c>
      <c r="CM323" s="180">
        <f t="shared" si="19"/>
        <v>0</v>
      </c>
      <c r="CN323" s="180">
        <f t="shared" si="19"/>
        <v>0</v>
      </c>
      <c r="CO323" s="180">
        <f t="shared" si="19"/>
        <v>0</v>
      </c>
      <c r="CP323" s="180">
        <f t="shared" si="19"/>
        <v>0</v>
      </c>
      <c r="CQ323" s="180">
        <f t="shared" si="19"/>
        <v>0</v>
      </c>
      <c r="CR323" s="180">
        <f t="shared" si="19"/>
        <v>0</v>
      </c>
      <c r="CS323" s="180">
        <f t="shared" si="19"/>
        <v>0</v>
      </c>
      <c r="CT323" s="180">
        <f t="shared" si="19"/>
        <v>0</v>
      </c>
      <c r="CU323" s="180">
        <f t="shared" si="19"/>
        <v>0</v>
      </c>
      <c r="CV323" s="180">
        <f t="shared" si="19"/>
        <v>0</v>
      </c>
      <c r="CW323" s="180">
        <f t="shared" si="19"/>
        <v>0</v>
      </c>
      <c r="CX323" s="180">
        <f t="shared" si="19"/>
        <v>0</v>
      </c>
      <c r="CY323" s="180">
        <f t="shared" si="19"/>
        <v>0</v>
      </c>
      <c r="CZ323" s="180">
        <f t="shared" si="19"/>
        <v>0</v>
      </c>
    </row>
    <row r="324" spans="1:104" x14ac:dyDescent="0.3">
      <c r="A324" s="631">
        <v>976</v>
      </c>
      <c r="B324" s="180"/>
      <c r="C324" s="180"/>
      <c r="D324" s="180">
        <f t="shared" si="20"/>
        <v>1</v>
      </c>
      <c r="E324" s="180">
        <f t="shared" si="21"/>
        <v>3</v>
      </c>
      <c r="F324" s="180">
        <f t="shared" si="21"/>
        <v>0</v>
      </c>
      <c r="G324" s="180">
        <f t="shared" si="21"/>
        <v>3</v>
      </c>
      <c r="H324" s="180">
        <f t="shared" si="21"/>
        <v>1</v>
      </c>
      <c r="I324" s="180">
        <f t="shared" si="21"/>
        <v>1</v>
      </c>
      <c r="J324" s="180">
        <f t="shared" si="21"/>
        <v>3</v>
      </c>
      <c r="K324" s="180">
        <f t="shared" si="21"/>
        <v>3</v>
      </c>
      <c r="L324" s="180">
        <f t="shared" si="21"/>
        <v>1</v>
      </c>
      <c r="M324" s="180">
        <f t="shared" si="21"/>
        <v>1</v>
      </c>
      <c r="N324" s="180">
        <f t="shared" si="21"/>
        <v>1</v>
      </c>
      <c r="O324" s="180">
        <f t="shared" si="21"/>
        <v>3</v>
      </c>
      <c r="P324" s="180">
        <f t="shared" si="21"/>
        <v>0</v>
      </c>
      <c r="Q324" s="180">
        <f t="shared" si="21"/>
        <v>1</v>
      </c>
      <c r="R324" s="180">
        <f t="shared" si="21"/>
        <v>1</v>
      </c>
      <c r="S324" s="180">
        <f t="shared" si="21"/>
        <v>3</v>
      </c>
      <c r="T324" s="180">
        <f t="shared" si="21"/>
        <v>3</v>
      </c>
      <c r="U324" s="180">
        <f t="shared" si="21"/>
        <v>0</v>
      </c>
      <c r="V324" s="180">
        <f t="shared" si="21"/>
        <v>1</v>
      </c>
      <c r="W324" s="180">
        <f t="shared" si="21"/>
        <v>0</v>
      </c>
      <c r="X324" s="180">
        <f t="shared" si="21"/>
        <v>1</v>
      </c>
      <c r="Y324" s="180">
        <f t="shared" si="21"/>
        <v>1</v>
      </c>
      <c r="Z324" s="180">
        <f t="shared" si="21"/>
        <v>3</v>
      </c>
      <c r="AA324" s="180">
        <f t="shared" si="21"/>
        <v>3</v>
      </c>
      <c r="AB324" s="180">
        <f t="shared" si="21"/>
        <v>0</v>
      </c>
      <c r="AC324" s="180">
        <f t="shared" si="21"/>
        <v>1</v>
      </c>
      <c r="AD324" s="180">
        <f t="shared" si="21"/>
        <v>1</v>
      </c>
      <c r="AE324" s="180">
        <f t="shared" si="21"/>
        <v>1</v>
      </c>
      <c r="AF324" s="180">
        <f t="shared" si="21"/>
        <v>1</v>
      </c>
      <c r="AG324" s="180">
        <f t="shared" si="21"/>
        <v>1</v>
      </c>
      <c r="AH324" s="180">
        <f t="shared" si="21"/>
        <v>0</v>
      </c>
      <c r="AI324" s="180">
        <f t="shared" si="21"/>
        <v>1</v>
      </c>
      <c r="AJ324" s="180">
        <f t="shared" si="21"/>
        <v>1</v>
      </c>
      <c r="AK324" s="180">
        <f t="shared" si="21"/>
        <v>1</v>
      </c>
      <c r="AL324" s="180">
        <f t="shared" si="21"/>
        <v>3</v>
      </c>
      <c r="AM324" s="180">
        <f t="shared" si="21"/>
        <v>1</v>
      </c>
      <c r="AN324" s="180">
        <f t="shared" si="21"/>
        <v>1</v>
      </c>
      <c r="AO324" s="180">
        <f t="shared" si="21"/>
        <v>1</v>
      </c>
      <c r="AP324" s="180">
        <f t="shared" si="21"/>
        <v>1</v>
      </c>
      <c r="AQ324" s="180">
        <f t="shared" si="21"/>
        <v>1</v>
      </c>
      <c r="AR324" s="180">
        <f t="shared" si="21"/>
        <v>1</v>
      </c>
      <c r="AS324" s="180">
        <f t="shared" si="21"/>
        <v>3</v>
      </c>
      <c r="AT324" s="180">
        <f t="shared" si="21"/>
        <v>1</v>
      </c>
      <c r="AU324" s="180">
        <f t="shared" si="21"/>
        <v>1</v>
      </c>
      <c r="AV324" s="180">
        <f t="shared" si="21"/>
        <v>1</v>
      </c>
      <c r="AW324" s="180">
        <f t="shared" si="21"/>
        <v>1</v>
      </c>
      <c r="AX324" s="180">
        <f t="shared" si="21"/>
        <v>1</v>
      </c>
      <c r="AY324" s="180">
        <f t="shared" si="21"/>
        <v>1</v>
      </c>
      <c r="AZ324" s="180">
        <f t="shared" si="21"/>
        <v>3</v>
      </c>
      <c r="BA324" s="180">
        <f t="shared" si="21"/>
        <v>1</v>
      </c>
      <c r="BB324" s="180">
        <f t="shared" si="21"/>
        <v>1</v>
      </c>
      <c r="BC324" s="180">
        <f t="shared" si="21"/>
        <v>3</v>
      </c>
      <c r="BD324" s="180">
        <f t="shared" si="21"/>
        <v>1</v>
      </c>
      <c r="BE324" s="180">
        <f t="shared" si="21"/>
        <v>1</v>
      </c>
      <c r="BF324" s="180">
        <f t="shared" si="21"/>
        <v>1</v>
      </c>
      <c r="BG324" s="180">
        <f t="shared" si="21"/>
        <v>0</v>
      </c>
      <c r="BH324" s="180">
        <f t="shared" si="21"/>
        <v>1</v>
      </c>
      <c r="BI324" s="180">
        <f t="shared" si="21"/>
        <v>1</v>
      </c>
      <c r="BJ324" s="180">
        <f t="shared" si="21"/>
        <v>3</v>
      </c>
      <c r="BK324" s="180">
        <f t="shared" si="21"/>
        <v>1</v>
      </c>
      <c r="BL324" s="180">
        <f t="shared" si="21"/>
        <v>3</v>
      </c>
      <c r="BM324" s="180">
        <f t="shared" si="21"/>
        <v>3</v>
      </c>
      <c r="BN324" s="180">
        <f t="shared" si="21"/>
        <v>3</v>
      </c>
      <c r="BO324" s="180">
        <f t="shared" si="21"/>
        <v>1</v>
      </c>
      <c r="BP324" s="180">
        <f t="shared" si="21"/>
        <v>3</v>
      </c>
      <c r="BQ324" s="180">
        <f t="shared" si="19"/>
        <v>1</v>
      </c>
      <c r="BR324" s="180">
        <f t="shared" si="19"/>
        <v>0</v>
      </c>
      <c r="BS324" s="180">
        <f t="shared" si="19"/>
        <v>1</v>
      </c>
      <c r="BT324" s="180">
        <f t="shared" si="19"/>
        <v>1</v>
      </c>
      <c r="BU324" s="180">
        <f t="shared" si="19"/>
        <v>0</v>
      </c>
      <c r="BV324" s="180">
        <f t="shared" si="19"/>
        <v>1</v>
      </c>
      <c r="BW324" s="180">
        <f t="shared" si="19"/>
        <v>0</v>
      </c>
      <c r="BX324" s="180">
        <f t="shared" si="19"/>
        <v>0</v>
      </c>
      <c r="BY324" s="180">
        <f t="shared" si="19"/>
        <v>0</v>
      </c>
      <c r="BZ324" s="180">
        <f t="shared" si="19"/>
        <v>0</v>
      </c>
      <c r="CA324" s="180">
        <f t="shared" si="19"/>
        <v>0</v>
      </c>
      <c r="CB324" s="180">
        <f t="shared" si="19"/>
        <v>0</v>
      </c>
      <c r="CC324" s="180">
        <f t="shared" si="19"/>
        <v>0</v>
      </c>
      <c r="CD324" s="180">
        <f t="shared" si="19"/>
        <v>0</v>
      </c>
      <c r="CE324" s="180">
        <f t="shared" si="19"/>
        <v>0</v>
      </c>
      <c r="CF324" s="180">
        <f t="shared" si="19"/>
        <v>0</v>
      </c>
      <c r="CG324" s="180">
        <f t="shared" si="19"/>
        <v>0</v>
      </c>
      <c r="CH324" s="180">
        <f t="shared" si="19"/>
        <v>0</v>
      </c>
      <c r="CI324" s="180">
        <f t="shared" si="19"/>
        <v>0</v>
      </c>
      <c r="CJ324" s="180">
        <f t="shared" si="19"/>
        <v>0</v>
      </c>
      <c r="CK324" s="180">
        <f t="shared" si="19"/>
        <v>0</v>
      </c>
      <c r="CL324" s="180">
        <f t="shared" si="19"/>
        <v>0</v>
      </c>
      <c r="CM324" s="180">
        <f t="shared" si="19"/>
        <v>0</v>
      </c>
      <c r="CN324" s="180">
        <f t="shared" si="19"/>
        <v>0</v>
      </c>
      <c r="CO324" s="180">
        <f t="shared" si="19"/>
        <v>0</v>
      </c>
      <c r="CP324" s="180">
        <f t="shared" si="19"/>
        <v>0</v>
      </c>
      <c r="CQ324" s="180">
        <f t="shared" si="19"/>
        <v>0</v>
      </c>
      <c r="CR324" s="180">
        <f t="shared" si="19"/>
        <v>0</v>
      </c>
      <c r="CS324" s="180">
        <f t="shared" si="19"/>
        <v>0</v>
      </c>
      <c r="CT324" s="180">
        <f t="shared" si="19"/>
        <v>0</v>
      </c>
      <c r="CU324" s="180">
        <f t="shared" si="19"/>
        <v>0</v>
      </c>
      <c r="CV324" s="180">
        <f t="shared" si="19"/>
        <v>0</v>
      </c>
      <c r="CW324" s="180">
        <f t="shared" si="19"/>
        <v>0</v>
      </c>
      <c r="CX324" s="180">
        <f t="shared" si="19"/>
        <v>0</v>
      </c>
      <c r="CY324" s="180">
        <f t="shared" si="19"/>
        <v>0</v>
      </c>
      <c r="CZ324" s="180">
        <f t="shared" si="19"/>
        <v>0</v>
      </c>
    </row>
    <row r="325" spans="1:104" x14ac:dyDescent="0.3">
      <c r="A325" s="631">
        <v>977</v>
      </c>
      <c r="B325" s="180"/>
      <c r="C325" s="180"/>
      <c r="D325" s="180">
        <f t="shared" si="20"/>
        <v>1</v>
      </c>
      <c r="E325" s="180">
        <f t="shared" si="21"/>
        <v>1</v>
      </c>
      <c r="F325" s="180">
        <f t="shared" si="21"/>
        <v>0</v>
      </c>
      <c r="G325" s="180">
        <f t="shared" si="21"/>
        <v>1</v>
      </c>
      <c r="H325" s="180">
        <f t="shared" si="21"/>
        <v>1</v>
      </c>
      <c r="I325" s="180">
        <f t="shared" si="21"/>
        <v>1</v>
      </c>
      <c r="J325" s="180">
        <f t="shared" si="21"/>
        <v>1</v>
      </c>
      <c r="K325" s="180">
        <f t="shared" si="21"/>
        <v>1</v>
      </c>
      <c r="L325" s="180">
        <f t="shared" si="21"/>
        <v>1</v>
      </c>
      <c r="M325" s="180">
        <f t="shared" si="21"/>
        <v>1</v>
      </c>
      <c r="N325" s="180">
        <f t="shared" si="21"/>
        <v>1</v>
      </c>
      <c r="O325" s="180">
        <f t="shared" si="21"/>
        <v>1</v>
      </c>
      <c r="P325" s="180">
        <f t="shared" si="21"/>
        <v>0</v>
      </c>
      <c r="Q325" s="180">
        <f t="shared" si="21"/>
        <v>2</v>
      </c>
      <c r="R325" s="180">
        <f t="shared" si="21"/>
        <v>1</v>
      </c>
      <c r="S325" s="180">
        <f t="shared" si="21"/>
        <v>1</v>
      </c>
      <c r="T325" s="180">
        <f t="shared" si="21"/>
        <v>1</v>
      </c>
      <c r="U325" s="180">
        <f t="shared" si="21"/>
        <v>0</v>
      </c>
      <c r="V325" s="180">
        <f t="shared" si="21"/>
        <v>1</v>
      </c>
      <c r="W325" s="180">
        <f t="shared" si="21"/>
        <v>0</v>
      </c>
      <c r="X325" s="180">
        <f t="shared" si="21"/>
        <v>1</v>
      </c>
      <c r="Y325" s="180">
        <f t="shared" si="21"/>
        <v>1</v>
      </c>
      <c r="Z325" s="180">
        <f t="shared" si="21"/>
        <v>1</v>
      </c>
      <c r="AA325" s="180">
        <f t="shared" si="21"/>
        <v>1</v>
      </c>
      <c r="AB325" s="180">
        <f t="shared" si="21"/>
        <v>0</v>
      </c>
      <c r="AC325" s="180">
        <f t="shared" si="21"/>
        <v>1</v>
      </c>
      <c r="AD325" s="180">
        <f t="shared" si="21"/>
        <v>1</v>
      </c>
      <c r="AE325" s="180">
        <f t="shared" si="21"/>
        <v>1</v>
      </c>
      <c r="AF325" s="180">
        <f t="shared" si="21"/>
        <v>2</v>
      </c>
      <c r="AG325" s="180">
        <f t="shared" si="21"/>
        <v>1</v>
      </c>
      <c r="AH325" s="180">
        <f t="shared" si="21"/>
        <v>0</v>
      </c>
      <c r="AI325" s="180">
        <f t="shared" si="21"/>
        <v>1</v>
      </c>
      <c r="AJ325" s="180">
        <f t="shared" si="21"/>
        <v>1</v>
      </c>
      <c r="AK325" s="180">
        <f t="shared" si="21"/>
        <v>1</v>
      </c>
      <c r="AL325" s="180">
        <f t="shared" si="21"/>
        <v>1</v>
      </c>
      <c r="AM325" s="180">
        <f t="shared" si="21"/>
        <v>1</v>
      </c>
      <c r="AN325" s="180">
        <f t="shared" si="21"/>
        <v>1</v>
      </c>
      <c r="AO325" s="180">
        <f t="shared" si="21"/>
        <v>1</v>
      </c>
      <c r="AP325" s="180">
        <f t="shared" si="21"/>
        <v>1</v>
      </c>
      <c r="AQ325" s="180">
        <f t="shared" si="21"/>
        <v>1</v>
      </c>
      <c r="AR325" s="180">
        <f t="shared" si="21"/>
        <v>2</v>
      </c>
      <c r="AS325" s="180">
        <f t="shared" si="21"/>
        <v>1</v>
      </c>
      <c r="AT325" s="180">
        <f t="shared" si="21"/>
        <v>1</v>
      </c>
      <c r="AU325" s="180">
        <f t="shared" si="21"/>
        <v>1</v>
      </c>
      <c r="AV325" s="180">
        <f t="shared" si="21"/>
        <v>1</v>
      </c>
      <c r="AW325" s="180">
        <f t="shared" si="21"/>
        <v>2</v>
      </c>
      <c r="AX325" s="180">
        <f t="shared" si="21"/>
        <v>1</v>
      </c>
      <c r="AY325" s="180">
        <f t="shared" si="21"/>
        <v>1</v>
      </c>
      <c r="AZ325" s="180">
        <f t="shared" si="21"/>
        <v>1</v>
      </c>
      <c r="BA325" s="180">
        <f t="shared" si="21"/>
        <v>1</v>
      </c>
      <c r="BB325" s="180">
        <f t="shared" si="21"/>
        <v>1</v>
      </c>
      <c r="BC325" s="180">
        <f t="shared" si="21"/>
        <v>1</v>
      </c>
      <c r="BD325" s="180">
        <f t="shared" si="21"/>
        <v>1</v>
      </c>
      <c r="BE325" s="180">
        <f t="shared" si="21"/>
        <v>1</v>
      </c>
      <c r="BF325" s="180">
        <f t="shared" si="21"/>
        <v>1</v>
      </c>
      <c r="BG325" s="180">
        <f t="shared" si="21"/>
        <v>0</v>
      </c>
      <c r="BH325" s="180">
        <f t="shared" si="21"/>
        <v>1</v>
      </c>
      <c r="BI325" s="180">
        <f t="shared" si="21"/>
        <v>1</v>
      </c>
      <c r="BJ325" s="180">
        <f t="shared" si="21"/>
        <v>1</v>
      </c>
      <c r="BK325" s="180">
        <f t="shared" si="21"/>
        <v>1</v>
      </c>
      <c r="BL325" s="180">
        <f t="shared" si="21"/>
        <v>1</v>
      </c>
      <c r="BM325" s="180">
        <f t="shared" si="21"/>
        <v>1</v>
      </c>
      <c r="BN325" s="180">
        <f t="shared" si="21"/>
        <v>1</v>
      </c>
      <c r="BO325" s="180">
        <f t="shared" si="21"/>
        <v>1</v>
      </c>
      <c r="BP325" s="180">
        <f t="shared" si="21"/>
        <v>1</v>
      </c>
      <c r="BQ325" s="180">
        <f t="shared" si="19"/>
        <v>1</v>
      </c>
      <c r="BR325" s="180">
        <f t="shared" si="19"/>
        <v>0</v>
      </c>
      <c r="BS325" s="180">
        <f t="shared" si="19"/>
        <v>1</v>
      </c>
      <c r="BT325" s="180">
        <f t="shared" si="19"/>
        <v>1</v>
      </c>
      <c r="BU325" s="180">
        <f t="shared" si="19"/>
        <v>0</v>
      </c>
      <c r="BV325" s="180">
        <f t="shared" si="19"/>
        <v>1</v>
      </c>
      <c r="BW325" s="180">
        <f t="shared" si="19"/>
        <v>0</v>
      </c>
      <c r="BX325" s="180">
        <f t="shared" si="19"/>
        <v>0</v>
      </c>
      <c r="BY325" s="180">
        <f t="shared" si="19"/>
        <v>0</v>
      </c>
      <c r="BZ325" s="180">
        <f t="shared" si="19"/>
        <v>0</v>
      </c>
      <c r="CA325" s="180">
        <f t="shared" si="19"/>
        <v>0</v>
      </c>
      <c r="CB325" s="180">
        <f t="shared" si="19"/>
        <v>0</v>
      </c>
      <c r="CC325" s="180">
        <f t="shared" si="19"/>
        <v>0</v>
      </c>
      <c r="CD325" s="180">
        <f t="shared" si="19"/>
        <v>0</v>
      </c>
      <c r="CE325" s="180">
        <f t="shared" si="19"/>
        <v>0</v>
      </c>
      <c r="CF325" s="180">
        <f t="shared" si="19"/>
        <v>0</v>
      </c>
      <c r="CG325" s="180">
        <f t="shared" si="19"/>
        <v>0</v>
      </c>
      <c r="CH325" s="180">
        <f t="shared" si="19"/>
        <v>0</v>
      </c>
      <c r="CI325" s="180">
        <f t="shared" si="19"/>
        <v>0</v>
      </c>
      <c r="CJ325" s="180">
        <f t="shared" si="19"/>
        <v>0</v>
      </c>
      <c r="CK325" s="180">
        <f t="shared" si="19"/>
        <v>0</v>
      </c>
      <c r="CL325" s="180">
        <f t="shared" si="19"/>
        <v>0</v>
      </c>
      <c r="CM325" s="180">
        <f t="shared" si="19"/>
        <v>0</v>
      </c>
      <c r="CN325" s="180">
        <f t="shared" si="19"/>
        <v>0</v>
      </c>
      <c r="CO325" s="180">
        <f t="shared" si="19"/>
        <v>0</v>
      </c>
      <c r="CP325" s="180">
        <f t="shared" si="19"/>
        <v>0</v>
      </c>
      <c r="CQ325" s="180">
        <f t="shared" si="19"/>
        <v>0</v>
      </c>
      <c r="CR325" s="180">
        <f t="shared" si="19"/>
        <v>0</v>
      </c>
      <c r="CS325" s="180">
        <f t="shared" si="19"/>
        <v>0</v>
      </c>
      <c r="CT325" s="180">
        <f t="shared" si="19"/>
        <v>0</v>
      </c>
      <c r="CU325" s="180">
        <f t="shared" si="19"/>
        <v>0</v>
      </c>
      <c r="CV325" s="180">
        <f t="shared" si="19"/>
        <v>0</v>
      </c>
      <c r="CW325" s="180">
        <f t="shared" si="19"/>
        <v>0</v>
      </c>
      <c r="CX325" s="180">
        <f t="shared" si="19"/>
        <v>0</v>
      </c>
      <c r="CY325" s="180">
        <f t="shared" si="19"/>
        <v>0</v>
      </c>
      <c r="CZ325" s="180">
        <f t="shared" si="19"/>
        <v>0</v>
      </c>
    </row>
    <row r="326" spans="1:104" x14ac:dyDescent="0.3">
      <c r="A326" s="631">
        <v>978</v>
      </c>
      <c r="B326" s="180"/>
      <c r="C326" s="180"/>
      <c r="D326" s="180">
        <f t="shared" si="20"/>
        <v>2</v>
      </c>
      <c r="E326" s="180">
        <f t="shared" si="21"/>
        <v>2</v>
      </c>
      <c r="F326" s="180">
        <f t="shared" si="21"/>
        <v>0</v>
      </c>
      <c r="G326" s="180">
        <f t="shared" si="21"/>
        <v>2</v>
      </c>
      <c r="H326" s="180">
        <f t="shared" si="21"/>
        <v>2</v>
      </c>
      <c r="I326" s="180">
        <f t="shared" si="21"/>
        <v>1</v>
      </c>
      <c r="J326" s="180">
        <f t="shared" si="21"/>
        <v>2</v>
      </c>
      <c r="K326" s="180">
        <f t="shared" si="21"/>
        <v>2</v>
      </c>
      <c r="L326" s="180">
        <f t="shared" si="21"/>
        <v>2</v>
      </c>
      <c r="M326" s="180">
        <f t="shared" si="21"/>
        <v>2</v>
      </c>
      <c r="N326" s="180">
        <f t="shared" si="21"/>
        <v>2</v>
      </c>
      <c r="O326" s="180">
        <f t="shared" si="21"/>
        <v>2</v>
      </c>
      <c r="P326" s="180">
        <f t="shared" si="21"/>
        <v>0</v>
      </c>
      <c r="Q326" s="180">
        <f t="shared" si="21"/>
        <v>2</v>
      </c>
      <c r="R326" s="180">
        <f t="shared" si="21"/>
        <v>2</v>
      </c>
      <c r="S326" s="180">
        <f t="shared" si="21"/>
        <v>2</v>
      </c>
      <c r="T326" s="180">
        <f t="shared" si="21"/>
        <v>2</v>
      </c>
      <c r="U326" s="180">
        <f t="shared" si="21"/>
        <v>0</v>
      </c>
      <c r="V326" s="180">
        <f t="shared" si="21"/>
        <v>2</v>
      </c>
      <c r="W326" s="180">
        <f t="shared" si="21"/>
        <v>0</v>
      </c>
      <c r="X326" s="180">
        <f t="shared" si="21"/>
        <v>2</v>
      </c>
      <c r="Y326" s="180">
        <f t="shared" si="21"/>
        <v>2</v>
      </c>
      <c r="Z326" s="180">
        <f t="shared" si="21"/>
        <v>2</v>
      </c>
      <c r="AA326" s="180">
        <f t="shared" si="21"/>
        <v>2</v>
      </c>
      <c r="AB326" s="180">
        <f t="shared" si="21"/>
        <v>0</v>
      </c>
      <c r="AC326" s="180">
        <f t="shared" si="21"/>
        <v>2</v>
      </c>
      <c r="AD326" s="180">
        <f t="shared" si="21"/>
        <v>2</v>
      </c>
      <c r="AE326" s="180">
        <f t="shared" si="21"/>
        <v>2</v>
      </c>
      <c r="AF326" s="180">
        <f t="shared" si="21"/>
        <v>2</v>
      </c>
      <c r="AG326" s="180">
        <f t="shared" si="21"/>
        <v>2</v>
      </c>
      <c r="AH326" s="180">
        <f t="shared" si="21"/>
        <v>0</v>
      </c>
      <c r="AI326" s="180">
        <f t="shared" si="21"/>
        <v>2</v>
      </c>
      <c r="AJ326" s="180">
        <f t="shared" si="21"/>
        <v>2</v>
      </c>
      <c r="AK326" s="180">
        <f t="shared" si="21"/>
        <v>2</v>
      </c>
      <c r="AL326" s="180">
        <f t="shared" si="21"/>
        <v>2</v>
      </c>
      <c r="AM326" s="180">
        <f t="shared" si="21"/>
        <v>2</v>
      </c>
      <c r="AN326" s="180">
        <f t="shared" si="21"/>
        <v>2</v>
      </c>
      <c r="AO326" s="180">
        <f t="shared" si="21"/>
        <v>1</v>
      </c>
      <c r="AP326" s="180">
        <f t="shared" si="21"/>
        <v>2</v>
      </c>
      <c r="AQ326" s="180">
        <f t="shared" si="21"/>
        <v>2</v>
      </c>
      <c r="AR326" s="180">
        <f t="shared" si="21"/>
        <v>1</v>
      </c>
      <c r="AS326" s="180">
        <f t="shared" si="21"/>
        <v>2</v>
      </c>
      <c r="AT326" s="180">
        <f t="shared" si="21"/>
        <v>2</v>
      </c>
      <c r="AU326" s="180">
        <f t="shared" si="21"/>
        <v>2</v>
      </c>
      <c r="AV326" s="180">
        <f t="shared" si="21"/>
        <v>2</v>
      </c>
      <c r="AW326" s="180">
        <f t="shared" si="21"/>
        <v>2</v>
      </c>
      <c r="AX326" s="180">
        <f t="shared" si="21"/>
        <v>2</v>
      </c>
      <c r="AY326" s="180">
        <f t="shared" si="21"/>
        <v>2</v>
      </c>
      <c r="AZ326" s="180">
        <f t="shared" si="21"/>
        <v>2</v>
      </c>
      <c r="BA326" s="180">
        <f t="shared" si="21"/>
        <v>2</v>
      </c>
      <c r="BB326" s="180">
        <f t="shared" si="21"/>
        <v>2</v>
      </c>
      <c r="BC326" s="180">
        <f t="shared" si="21"/>
        <v>2</v>
      </c>
      <c r="BD326" s="180">
        <f t="shared" si="21"/>
        <v>2</v>
      </c>
      <c r="BE326" s="180">
        <f t="shared" si="21"/>
        <v>2</v>
      </c>
      <c r="BF326" s="180">
        <f t="shared" si="21"/>
        <v>2</v>
      </c>
      <c r="BG326" s="180">
        <f t="shared" si="21"/>
        <v>0</v>
      </c>
      <c r="BH326" s="180">
        <f t="shared" si="21"/>
        <v>2</v>
      </c>
      <c r="BI326" s="180">
        <f t="shared" si="21"/>
        <v>1</v>
      </c>
      <c r="BJ326" s="180">
        <f t="shared" si="21"/>
        <v>2</v>
      </c>
      <c r="BK326" s="180">
        <f t="shared" si="21"/>
        <v>2</v>
      </c>
      <c r="BL326" s="180">
        <f t="shared" si="21"/>
        <v>2</v>
      </c>
      <c r="BM326" s="180">
        <f t="shared" si="21"/>
        <v>2</v>
      </c>
      <c r="BN326" s="180">
        <f t="shared" si="21"/>
        <v>2</v>
      </c>
      <c r="BO326" s="180">
        <f t="shared" si="21"/>
        <v>2</v>
      </c>
      <c r="BP326" s="180">
        <f t="shared" ref="BP326:CZ327" si="22">BP274</f>
        <v>2</v>
      </c>
      <c r="BQ326" s="180">
        <f t="shared" si="22"/>
        <v>2</v>
      </c>
      <c r="BR326" s="180">
        <f t="shared" si="22"/>
        <v>0</v>
      </c>
      <c r="BS326" s="180">
        <f t="shared" si="22"/>
        <v>1</v>
      </c>
      <c r="BT326" s="180">
        <f t="shared" si="22"/>
        <v>2</v>
      </c>
      <c r="BU326" s="180">
        <f t="shared" si="22"/>
        <v>0</v>
      </c>
      <c r="BV326" s="180">
        <f t="shared" si="22"/>
        <v>2</v>
      </c>
      <c r="BW326" s="180">
        <f t="shared" si="22"/>
        <v>0</v>
      </c>
      <c r="BX326" s="180">
        <f t="shared" si="22"/>
        <v>0</v>
      </c>
      <c r="BY326" s="180">
        <f t="shared" si="22"/>
        <v>0</v>
      </c>
      <c r="BZ326" s="180">
        <f t="shared" si="22"/>
        <v>0</v>
      </c>
      <c r="CA326" s="180">
        <f t="shared" si="22"/>
        <v>0</v>
      </c>
      <c r="CB326" s="180">
        <f t="shared" si="22"/>
        <v>0</v>
      </c>
      <c r="CC326" s="180">
        <f t="shared" si="22"/>
        <v>0</v>
      </c>
      <c r="CD326" s="180">
        <f t="shared" si="22"/>
        <v>0</v>
      </c>
      <c r="CE326" s="180">
        <f t="shared" si="22"/>
        <v>0</v>
      </c>
      <c r="CF326" s="180">
        <f t="shared" si="22"/>
        <v>0</v>
      </c>
      <c r="CG326" s="180">
        <f t="shared" si="22"/>
        <v>0</v>
      </c>
      <c r="CH326" s="180">
        <f t="shared" si="22"/>
        <v>0</v>
      </c>
      <c r="CI326" s="180">
        <f t="shared" si="22"/>
        <v>0</v>
      </c>
      <c r="CJ326" s="180">
        <f t="shared" si="22"/>
        <v>0</v>
      </c>
      <c r="CK326" s="180">
        <f t="shared" si="22"/>
        <v>0</v>
      </c>
      <c r="CL326" s="180">
        <f t="shared" si="22"/>
        <v>0</v>
      </c>
      <c r="CM326" s="180">
        <f t="shared" si="22"/>
        <v>0</v>
      </c>
      <c r="CN326" s="180">
        <f t="shared" si="22"/>
        <v>0</v>
      </c>
      <c r="CO326" s="180">
        <f t="shared" si="22"/>
        <v>0</v>
      </c>
      <c r="CP326" s="180">
        <f t="shared" si="22"/>
        <v>0</v>
      </c>
      <c r="CQ326" s="180">
        <f t="shared" si="22"/>
        <v>0</v>
      </c>
      <c r="CR326" s="180">
        <f t="shared" si="22"/>
        <v>0</v>
      </c>
      <c r="CS326" s="180">
        <f t="shared" si="22"/>
        <v>0</v>
      </c>
      <c r="CT326" s="180">
        <f t="shared" si="22"/>
        <v>0</v>
      </c>
      <c r="CU326" s="180">
        <f t="shared" si="22"/>
        <v>0</v>
      </c>
      <c r="CV326" s="180">
        <f t="shared" si="22"/>
        <v>0</v>
      </c>
      <c r="CW326" s="180">
        <f t="shared" si="22"/>
        <v>0</v>
      </c>
      <c r="CX326" s="180">
        <f t="shared" si="22"/>
        <v>0</v>
      </c>
      <c r="CY326" s="180">
        <f t="shared" si="22"/>
        <v>0</v>
      </c>
      <c r="CZ326" s="180">
        <f t="shared" si="22"/>
        <v>0</v>
      </c>
    </row>
    <row r="327" spans="1:104" x14ac:dyDescent="0.3">
      <c r="A327" s="631">
        <v>979</v>
      </c>
      <c r="B327" s="180"/>
      <c r="C327" s="180"/>
      <c r="D327" s="180">
        <f t="shared" si="20"/>
        <v>2</v>
      </c>
      <c r="E327" s="180">
        <f t="shared" ref="E327:BP327" si="23">E275</f>
        <v>1</v>
      </c>
      <c r="F327" s="180">
        <f t="shared" si="23"/>
        <v>0</v>
      </c>
      <c r="G327" s="180">
        <f t="shared" si="23"/>
        <v>1</v>
      </c>
      <c r="H327" s="180">
        <f t="shared" si="23"/>
        <v>1</v>
      </c>
      <c r="I327" s="180">
        <f t="shared" si="23"/>
        <v>1</v>
      </c>
      <c r="J327" s="180">
        <f t="shared" si="23"/>
        <v>1</v>
      </c>
      <c r="K327" s="180">
        <f t="shared" si="23"/>
        <v>1</v>
      </c>
      <c r="L327" s="180">
        <f t="shared" si="23"/>
        <v>1</v>
      </c>
      <c r="M327" s="180">
        <f t="shared" si="23"/>
        <v>2</v>
      </c>
      <c r="N327" s="180">
        <f t="shared" si="23"/>
        <v>2</v>
      </c>
      <c r="O327" s="180">
        <f t="shared" si="23"/>
        <v>1</v>
      </c>
      <c r="P327" s="180">
        <f t="shared" si="23"/>
        <v>0</v>
      </c>
      <c r="Q327" s="180">
        <f t="shared" si="23"/>
        <v>2</v>
      </c>
      <c r="R327" s="180">
        <f t="shared" si="23"/>
        <v>1</v>
      </c>
      <c r="S327" s="180">
        <f t="shared" si="23"/>
        <v>2</v>
      </c>
      <c r="T327" s="180">
        <f t="shared" si="23"/>
        <v>1</v>
      </c>
      <c r="U327" s="180">
        <f t="shared" si="23"/>
        <v>0</v>
      </c>
      <c r="V327" s="180">
        <f t="shared" si="23"/>
        <v>1</v>
      </c>
      <c r="W327" s="180">
        <f t="shared" si="23"/>
        <v>0</v>
      </c>
      <c r="X327" s="180">
        <f t="shared" si="23"/>
        <v>1</v>
      </c>
      <c r="Y327" s="180">
        <f t="shared" si="23"/>
        <v>2</v>
      </c>
      <c r="Z327" s="180">
        <f t="shared" si="23"/>
        <v>1</v>
      </c>
      <c r="AA327" s="180">
        <f t="shared" si="23"/>
        <v>1</v>
      </c>
      <c r="AB327" s="180">
        <f t="shared" si="23"/>
        <v>0</v>
      </c>
      <c r="AC327" s="180">
        <f t="shared" si="23"/>
        <v>2</v>
      </c>
      <c r="AD327" s="180">
        <f t="shared" si="23"/>
        <v>1</v>
      </c>
      <c r="AE327" s="180">
        <f t="shared" si="23"/>
        <v>1</v>
      </c>
      <c r="AF327" s="180">
        <f t="shared" si="23"/>
        <v>2</v>
      </c>
      <c r="AG327" s="180">
        <f t="shared" si="23"/>
        <v>2</v>
      </c>
      <c r="AH327" s="180">
        <f t="shared" si="23"/>
        <v>0</v>
      </c>
      <c r="AI327" s="180">
        <f t="shared" si="23"/>
        <v>1</v>
      </c>
      <c r="AJ327" s="180">
        <f t="shared" si="23"/>
        <v>1</v>
      </c>
      <c r="AK327" s="180">
        <f t="shared" si="23"/>
        <v>1</v>
      </c>
      <c r="AL327" s="180">
        <f t="shared" si="23"/>
        <v>1</v>
      </c>
      <c r="AM327" s="180">
        <f t="shared" si="23"/>
        <v>1</v>
      </c>
      <c r="AN327" s="180">
        <f t="shared" si="23"/>
        <v>2</v>
      </c>
      <c r="AO327" s="180">
        <f t="shared" si="23"/>
        <v>2</v>
      </c>
      <c r="AP327" s="180">
        <f t="shared" si="23"/>
        <v>1</v>
      </c>
      <c r="AQ327" s="180">
        <f t="shared" si="23"/>
        <v>2</v>
      </c>
      <c r="AR327" s="180">
        <f t="shared" si="23"/>
        <v>2</v>
      </c>
      <c r="AS327" s="180">
        <f t="shared" si="23"/>
        <v>1</v>
      </c>
      <c r="AT327" s="180">
        <f t="shared" si="23"/>
        <v>2</v>
      </c>
      <c r="AU327" s="180">
        <f t="shared" si="23"/>
        <v>1</v>
      </c>
      <c r="AV327" s="180">
        <f t="shared" si="23"/>
        <v>1</v>
      </c>
      <c r="AW327" s="180">
        <f t="shared" si="23"/>
        <v>2</v>
      </c>
      <c r="AX327" s="180">
        <f t="shared" si="23"/>
        <v>1</v>
      </c>
      <c r="AY327" s="180">
        <f t="shared" si="23"/>
        <v>1</v>
      </c>
      <c r="AZ327" s="180">
        <f t="shared" si="23"/>
        <v>1</v>
      </c>
      <c r="BA327" s="180">
        <f t="shared" si="23"/>
        <v>1</v>
      </c>
      <c r="BB327" s="180">
        <f t="shared" si="23"/>
        <v>1</v>
      </c>
      <c r="BC327" s="180">
        <f t="shared" si="23"/>
        <v>1</v>
      </c>
      <c r="BD327" s="180">
        <f t="shared" si="23"/>
        <v>1</v>
      </c>
      <c r="BE327" s="180">
        <f t="shared" si="23"/>
        <v>2</v>
      </c>
      <c r="BF327" s="180">
        <f t="shared" si="23"/>
        <v>1</v>
      </c>
      <c r="BG327" s="180">
        <f t="shared" si="23"/>
        <v>0</v>
      </c>
      <c r="BH327" s="180">
        <f t="shared" si="23"/>
        <v>1</v>
      </c>
      <c r="BI327" s="180">
        <f t="shared" si="23"/>
        <v>2</v>
      </c>
      <c r="BJ327" s="180">
        <f t="shared" si="23"/>
        <v>1</v>
      </c>
      <c r="BK327" s="180">
        <f t="shared" si="23"/>
        <v>1</v>
      </c>
      <c r="BL327" s="180">
        <f t="shared" si="23"/>
        <v>1</v>
      </c>
      <c r="BM327" s="180">
        <f t="shared" si="23"/>
        <v>1</v>
      </c>
      <c r="BN327" s="180">
        <f t="shared" si="23"/>
        <v>1</v>
      </c>
      <c r="BO327" s="180">
        <f t="shared" si="23"/>
        <v>1</v>
      </c>
      <c r="BP327" s="180">
        <f t="shared" si="23"/>
        <v>2</v>
      </c>
      <c r="BQ327" s="180">
        <f t="shared" si="22"/>
        <v>2</v>
      </c>
      <c r="BR327" s="180">
        <f t="shared" si="22"/>
        <v>0</v>
      </c>
      <c r="BS327" s="180">
        <f t="shared" si="22"/>
        <v>2</v>
      </c>
      <c r="BT327" s="180">
        <f t="shared" si="22"/>
        <v>2</v>
      </c>
      <c r="BU327" s="180">
        <f t="shared" si="22"/>
        <v>0</v>
      </c>
      <c r="BV327" s="180">
        <f t="shared" si="22"/>
        <v>1</v>
      </c>
      <c r="BW327" s="180">
        <f t="shared" si="22"/>
        <v>0</v>
      </c>
      <c r="BX327" s="180">
        <f t="shared" si="22"/>
        <v>0</v>
      </c>
      <c r="BY327" s="180">
        <f t="shared" si="22"/>
        <v>0</v>
      </c>
      <c r="BZ327" s="180">
        <f t="shared" si="22"/>
        <v>0</v>
      </c>
      <c r="CA327" s="180">
        <f t="shared" si="22"/>
        <v>0</v>
      </c>
      <c r="CB327" s="180">
        <f t="shared" si="22"/>
        <v>0</v>
      </c>
      <c r="CC327" s="180">
        <f t="shared" si="22"/>
        <v>0</v>
      </c>
      <c r="CD327" s="180">
        <f t="shared" si="22"/>
        <v>0</v>
      </c>
      <c r="CE327" s="180">
        <f t="shared" si="22"/>
        <v>0</v>
      </c>
      <c r="CF327" s="180">
        <f t="shared" si="22"/>
        <v>0</v>
      </c>
      <c r="CG327" s="180">
        <f t="shared" si="22"/>
        <v>0</v>
      </c>
      <c r="CH327" s="180">
        <f t="shared" si="22"/>
        <v>0</v>
      </c>
      <c r="CI327" s="180">
        <f t="shared" si="22"/>
        <v>0</v>
      </c>
      <c r="CJ327" s="180">
        <f t="shared" si="22"/>
        <v>0</v>
      </c>
      <c r="CK327" s="180">
        <f t="shared" si="22"/>
        <v>0</v>
      </c>
      <c r="CL327" s="180">
        <f t="shared" si="22"/>
        <v>0</v>
      </c>
      <c r="CM327" s="180">
        <f t="shared" si="22"/>
        <v>0</v>
      </c>
      <c r="CN327" s="180">
        <f t="shared" si="22"/>
        <v>0</v>
      </c>
      <c r="CO327" s="180">
        <f t="shared" si="22"/>
        <v>0</v>
      </c>
      <c r="CP327" s="180">
        <f t="shared" si="22"/>
        <v>0</v>
      </c>
      <c r="CQ327" s="180">
        <f t="shared" si="22"/>
        <v>0</v>
      </c>
      <c r="CR327" s="180">
        <f t="shared" si="22"/>
        <v>0</v>
      </c>
      <c r="CS327" s="180">
        <f t="shared" si="22"/>
        <v>0</v>
      </c>
      <c r="CT327" s="180">
        <f t="shared" si="22"/>
        <v>0</v>
      </c>
      <c r="CU327" s="180">
        <f t="shared" si="22"/>
        <v>0</v>
      </c>
      <c r="CV327" s="180">
        <f t="shared" si="22"/>
        <v>0</v>
      </c>
      <c r="CW327" s="180">
        <f t="shared" si="22"/>
        <v>0</v>
      </c>
      <c r="CX327" s="180">
        <f t="shared" si="22"/>
        <v>0</v>
      </c>
      <c r="CY327" s="180">
        <f t="shared" si="22"/>
        <v>0</v>
      </c>
      <c r="CZ327" s="180">
        <f t="shared" si="22"/>
        <v>0</v>
      </c>
    </row>
    <row r="328" spans="1:104" x14ac:dyDescent="0.3">
      <c r="A328" s="155">
        <v>995</v>
      </c>
      <c r="B328" s="180"/>
      <c r="C328" s="180"/>
      <c r="D328" s="180">
        <f>D285</f>
        <v>0</v>
      </c>
      <c r="E328" s="180">
        <f t="shared" ref="E328:BP329" si="24">E285</f>
        <v>0</v>
      </c>
      <c r="F328" s="180">
        <f t="shared" si="24"/>
        <v>0</v>
      </c>
      <c r="G328" s="180">
        <f t="shared" si="24"/>
        <v>0</v>
      </c>
      <c r="H328" s="180">
        <f t="shared" si="24"/>
        <v>0</v>
      </c>
      <c r="I328" s="180">
        <f t="shared" si="24"/>
        <v>0</v>
      </c>
      <c r="J328" s="180">
        <f t="shared" si="24"/>
        <v>0</v>
      </c>
      <c r="K328" s="180">
        <f t="shared" si="24"/>
        <v>0</v>
      </c>
      <c r="L328" s="180">
        <f t="shared" si="24"/>
        <v>0.08</v>
      </c>
      <c r="M328" s="180">
        <f t="shared" si="24"/>
        <v>0</v>
      </c>
      <c r="N328" s="180">
        <f t="shared" si="24"/>
        <v>0</v>
      </c>
      <c r="O328" s="180">
        <f t="shared" si="24"/>
        <v>0</v>
      </c>
      <c r="P328" s="180">
        <f t="shared" si="24"/>
        <v>0</v>
      </c>
      <c r="Q328" s="180">
        <f t="shared" si="24"/>
        <v>0</v>
      </c>
      <c r="R328" s="180">
        <f t="shared" si="24"/>
        <v>0</v>
      </c>
      <c r="S328" s="180">
        <f t="shared" si="24"/>
        <v>0</v>
      </c>
      <c r="T328" s="180">
        <f t="shared" si="24"/>
        <v>0</v>
      </c>
      <c r="U328" s="180">
        <f t="shared" si="24"/>
        <v>0</v>
      </c>
      <c r="V328" s="180">
        <f t="shared" si="24"/>
        <v>0</v>
      </c>
      <c r="W328" s="180">
        <f t="shared" si="24"/>
        <v>0.08</v>
      </c>
      <c r="X328" s="180">
        <f t="shared" si="24"/>
        <v>0</v>
      </c>
      <c r="Y328" s="180">
        <f t="shared" si="24"/>
        <v>0</v>
      </c>
      <c r="Z328" s="180">
        <f t="shared" si="24"/>
        <v>0.08</v>
      </c>
      <c r="AA328" s="180">
        <f t="shared" si="24"/>
        <v>0</v>
      </c>
      <c r="AB328" s="180">
        <f t="shared" si="24"/>
        <v>0</v>
      </c>
      <c r="AC328" s="180">
        <f t="shared" si="24"/>
        <v>0</v>
      </c>
      <c r="AD328" s="180">
        <f t="shared" si="24"/>
        <v>0</v>
      </c>
      <c r="AE328" s="180">
        <f t="shared" si="24"/>
        <v>0</v>
      </c>
      <c r="AF328" s="180">
        <f t="shared" si="24"/>
        <v>0</v>
      </c>
      <c r="AG328" s="180">
        <f t="shared" si="24"/>
        <v>0</v>
      </c>
      <c r="AH328" s="180">
        <f t="shared" si="24"/>
        <v>0</v>
      </c>
      <c r="AI328" s="180">
        <f t="shared" si="24"/>
        <v>0</v>
      </c>
      <c r="AJ328" s="180">
        <f t="shared" si="24"/>
        <v>0</v>
      </c>
      <c r="AK328" s="180">
        <f t="shared" si="24"/>
        <v>0</v>
      </c>
      <c r="AL328" s="180">
        <f t="shared" si="24"/>
        <v>0</v>
      </c>
      <c r="AM328" s="180">
        <f t="shared" si="24"/>
        <v>0</v>
      </c>
      <c r="AN328" s="180">
        <f t="shared" si="24"/>
        <v>0</v>
      </c>
      <c r="AO328" s="180">
        <f t="shared" si="24"/>
        <v>0</v>
      </c>
      <c r="AP328" s="180">
        <f t="shared" si="24"/>
        <v>0</v>
      </c>
      <c r="AQ328" s="180">
        <f t="shared" si="24"/>
        <v>0</v>
      </c>
      <c r="AR328" s="180">
        <f t="shared" si="24"/>
        <v>0</v>
      </c>
      <c r="AS328" s="180">
        <f t="shared" si="24"/>
        <v>0</v>
      </c>
      <c r="AT328" s="180">
        <f t="shared" si="24"/>
        <v>0</v>
      </c>
      <c r="AU328" s="180">
        <f t="shared" si="24"/>
        <v>0</v>
      </c>
      <c r="AV328" s="180">
        <f t="shared" si="24"/>
        <v>0.08</v>
      </c>
      <c r="AW328" s="180">
        <f t="shared" si="24"/>
        <v>0</v>
      </c>
      <c r="AX328" s="180">
        <f t="shared" si="24"/>
        <v>0</v>
      </c>
      <c r="AY328" s="180">
        <f t="shared" si="24"/>
        <v>0</v>
      </c>
      <c r="AZ328" s="180">
        <f t="shared" si="24"/>
        <v>0.08</v>
      </c>
      <c r="BA328" s="180">
        <f t="shared" si="24"/>
        <v>0</v>
      </c>
      <c r="BB328" s="180">
        <f t="shared" si="24"/>
        <v>0</v>
      </c>
      <c r="BC328" s="180">
        <f t="shared" si="24"/>
        <v>0</v>
      </c>
      <c r="BD328" s="180">
        <f t="shared" si="24"/>
        <v>0</v>
      </c>
      <c r="BE328" s="180">
        <f t="shared" si="24"/>
        <v>0.09</v>
      </c>
      <c r="BF328" s="180">
        <f t="shared" si="24"/>
        <v>7.0000000000000007E-2</v>
      </c>
      <c r="BG328" s="180">
        <f t="shared" si="24"/>
        <v>0</v>
      </c>
      <c r="BH328" s="180">
        <f t="shared" si="24"/>
        <v>0</v>
      </c>
      <c r="BI328" s="180">
        <f t="shared" si="24"/>
        <v>0</v>
      </c>
      <c r="BJ328" s="180">
        <f t="shared" si="24"/>
        <v>0.08</v>
      </c>
      <c r="BK328" s="180">
        <f t="shared" si="24"/>
        <v>0</v>
      </c>
      <c r="BL328" s="180">
        <f t="shared" si="24"/>
        <v>0</v>
      </c>
      <c r="BM328" s="180">
        <f t="shared" si="24"/>
        <v>0</v>
      </c>
      <c r="BN328" s="180">
        <f t="shared" si="24"/>
        <v>0.08</v>
      </c>
      <c r="BO328" s="180">
        <f t="shared" si="24"/>
        <v>0</v>
      </c>
      <c r="BP328" s="180">
        <f t="shared" si="24"/>
        <v>0</v>
      </c>
      <c r="BQ328" s="180">
        <f t="shared" ref="BQ328:CZ331" si="25">BQ285</f>
        <v>0</v>
      </c>
      <c r="BR328" s="180">
        <f t="shared" si="25"/>
        <v>0</v>
      </c>
      <c r="BS328" s="180">
        <f t="shared" si="25"/>
        <v>0</v>
      </c>
      <c r="BT328" s="180">
        <f t="shared" si="25"/>
        <v>0</v>
      </c>
      <c r="BU328" s="180">
        <f t="shared" si="25"/>
        <v>0</v>
      </c>
      <c r="BV328" s="180">
        <f t="shared" si="25"/>
        <v>0</v>
      </c>
      <c r="BW328" s="180">
        <f t="shared" si="25"/>
        <v>0</v>
      </c>
      <c r="BX328" s="180">
        <f t="shared" si="25"/>
        <v>0</v>
      </c>
      <c r="BY328" s="180">
        <f t="shared" si="25"/>
        <v>0</v>
      </c>
      <c r="BZ328" s="180">
        <f t="shared" si="25"/>
        <v>0</v>
      </c>
      <c r="CA328" s="180">
        <f t="shared" si="25"/>
        <v>0</v>
      </c>
      <c r="CB328" s="180">
        <f t="shared" si="25"/>
        <v>0</v>
      </c>
      <c r="CC328" s="180">
        <f t="shared" si="25"/>
        <v>0</v>
      </c>
      <c r="CD328" s="180">
        <f t="shared" si="25"/>
        <v>0</v>
      </c>
      <c r="CE328" s="180">
        <f t="shared" si="25"/>
        <v>0</v>
      </c>
      <c r="CF328" s="180">
        <f t="shared" si="25"/>
        <v>0</v>
      </c>
      <c r="CG328" s="180">
        <f t="shared" si="25"/>
        <v>0</v>
      </c>
      <c r="CH328" s="180">
        <f t="shared" si="25"/>
        <v>0</v>
      </c>
      <c r="CI328" s="180">
        <f t="shared" si="25"/>
        <v>0</v>
      </c>
      <c r="CJ328" s="180">
        <f t="shared" si="25"/>
        <v>0</v>
      </c>
      <c r="CK328" s="180">
        <f t="shared" si="25"/>
        <v>0</v>
      </c>
      <c r="CL328" s="180">
        <f t="shared" si="25"/>
        <v>0</v>
      </c>
      <c r="CM328" s="180">
        <f t="shared" si="25"/>
        <v>0</v>
      </c>
      <c r="CN328" s="180">
        <f t="shared" si="25"/>
        <v>0</v>
      </c>
      <c r="CO328" s="180">
        <f t="shared" si="25"/>
        <v>0</v>
      </c>
      <c r="CP328" s="180">
        <f t="shared" si="25"/>
        <v>0</v>
      </c>
      <c r="CQ328" s="180">
        <f t="shared" si="25"/>
        <v>0</v>
      </c>
      <c r="CR328" s="180">
        <f t="shared" si="25"/>
        <v>0</v>
      </c>
      <c r="CS328" s="180">
        <f t="shared" si="25"/>
        <v>0</v>
      </c>
      <c r="CT328" s="180">
        <f t="shared" si="25"/>
        <v>0</v>
      </c>
      <c r="CU328" s="180">
        <f t="shared" si="25"/>
        <v>0</v>
      </c>
      <c r="CV328" s="180">
        <f t="shared" si="25"/>
        <v>0</v>
      </c>
      <c r="CW328" s="180">
        <f t="shared" si="25"/>
        <v>0</v>
      </c>
      <c r="CX328" s="180">
        <f t="shared" si="25"/>
        <v>0</v>
      </c>
      <c r="CY328" s="180">
        <f t="shared" si="25"/>
        <v>0</v>
      </c>
      <c r="CZ328" s="180">
        <f t="shared" si="25"/>
        <v>0</v>
      </c>
    </row>
    <row r="329" spans="1:104" x14ac:dyDescent="0.3">
      <c r="A329" s="155">
        <v>996</v>
      </c>
      <c r="B329" s="180"/>
      <c r="C329" s="180"/>
      <c r="D329" s="180">
        <f t="shared" ref="D329:S331" si="26">D286</f>
        <v>0.01</v>
      </c>
      <c r="E329" s="180">
        <f t="shared" si="26"/>
        <v>0.01</v>
      </c>
      <c r="F329" s="180">
        <f t="shared" si="26"/>
        <v>0.01</v>
      </c>
      <c r="G329" s="180">
        <f t="shared" si="26"/>
        <v>0.01</v>
      </c>
      <c r="H329" s="180">
        <f t="shared" si="26"/>
        <v>0.01</v>
      </c>
      <c r="I329" s="180">
        <f t="shared" si="26"/>
        <v>0</v>
      </c>
      <c r="J329" s="180">
        <f t="shared" si="26"/>
        <v>0</v>
      </c>
      <c r="K329" s="180">
        <f t="shared" si="26"/>
        <v>0</v>
      </c>
      <c r="L329" s="180">
        <f t="shared" si="26"/>
        <v>0.01</v>
      </c>
      <c r="M329" s="180">
        <f t="shared" si="26"/>
        <v>0.01</v>
      </c>
      <c r="N329" s="180">
        <f t="shared" si="26"/>
        <v>0</v>
      </c>
      <c r="O329" s="180">
        <f t="shared" si="26"/>
        <v>0.01</v>
      </c>
      <c r="P329" s="180">
        <f t="shared" si="26"/>
        <v>0.01</v>
      </c>
      <c r="Q329" s="180">
        <f t="shared" si="26"/>
        <v>0</v>
      </c>
      <c r="R329" s="180">
        <f t="shared" si="26"/>
        <v>0</v>
      </c>
      <c r="S329" s="180">
        <f t="shared" si="26"/>
        <v>0.01</v>
      </c>
      <c r="T329" s="180">
        <f t="shared" si="24"/>
        <v>0</v>
      </c>
      <c r="U329" s="180">
        <f t="shared" si="24"/>
        <v>0.01</v>
      </c>
      <c r="V329" s="180">
        <f t="shared" si="24"/>
        <v>0.01</v>
      </c>
      <c r="W329" s="180">
        <f t="shared" si="24"/>
        <v>0.01</v>
      </c>
      <c r="X329" s="180">
        <f t="shared" si="24"/>
        <v>0.01</v>
      </c>
      <c r="Y329" s="180">
        <f t="shared" si="24"/>
        <v>0</v>
      </c>
      <c r="Z329" s="180">
        <f t="shared" si="24"/>
        <v>0.01</v>
      </c>
      <c r="AA329" s="180">
        <f t="shared" si="24"/>
        <v>0</v>
      </c>
      <c r="AB329" s="180">
        <f t="shared" si="24"/>
        <v>0.01</v>
      </c>
      <c r="AC329" s="180">
        <f t="shared" si="24"/>
        <v>0.01</v>
      </c>
      <c r="AD329" s="180">
        <f t="shared" si="24"/>
        <v>0.01</v>
      </c>
      <c r="AE329" s="180">
        <f t="shared" si="24"/>
        <v>0.01</v>
      </c>
      <c r="AF329" s="180">
        <f t="shared" si="24"/>
        <v>0.01</v>
      </c>
      <c r="AG329" s="180">
        <f t="shared" si="24"/>
        <v>0.01</v>
      </c>
      <c r="AH329" s="180">
        <f t="shared" si="24"/>
        <v>0.01</v>
      </c>
      <c r="AI329" s="180">
        <f t="shared" si="24"/>
        <v>0</v>
      </c>
      <c r="AJ329" s="180">
        <f t="shared" si="24"/>
        <v>0</v>
      </c>
      <c r="AK329" s="180">
        <f t="shared" si="24"/>
        <v>0</v>
      </c>
      <c r="AL329" s="180">
        <f t="shared" si="24"/>
        <v>0.01</v>
      </c>
      <c r="AM329" s="180">
        <f t="shared" si="24"/>
        <v>0.01</v>
      </c>
      <c r="AN329" s="180">
        <f t="shared" si="24"/>
        <v>0.01</v>
      </c>
      <c r="AO329" s="180">
        <f t="shared" si="24"/>
        <v>0.01</v>
      </c>
      <c r="AP329" s="180">
        <f t="shared" si="24"/>
        <v>0.01</v>
      </c>
      <c r="AQ329" s="180">
        <f t="shared" si="24"/>
        <v>0</v>
      </c>
      <c r="AR329" s="180">
        <f t="shared" si="24"/>
        <v>0.01</v>
      </c>
      <c r="AS329" s="180">
        <f t="shared" si="24"/>
        <v>0.01</v>
      </c>
      <c r="AT329" s="180">
        <f t="shared" si="24"/>
        <v>0.01</v>
      </c>
      <c r="AU329" s="180">
        <f t="shared" si="24"/>
        <v>0.01</v>
      </c>
      <c r="AV329" s="180">
        <f t="shared" si="24"/>
        <v>0.01</v>
      </c>
      <c r="AW329" s="180">
        <f t="shared" si="24"/>
        <v>0.01</v>
      </c>
      <c r="AX329" s="180">
        <f t="shared" si="24"/>
        <v>0</v>
      </c>
      <c r="AY329" s="180">
        <f t="shared" si="24"/>
        <v>0</v>
      </c>
      <c r="AZ329" s="180">
        <f t="shared" si="24"/>
        <v>0.01</v>
      </c>
      <c r="BA329" s="180">
        <f t="shared" si="24"/>
        <v>0.01</v>
      </c>
      <c r="BB329" s="180">
        <f t="shared" si="24"/>
        <v>0.01</v>
      </c>
      <c r="BC329" s="180">
        <f t="shared" si="24"/>
        <v>0.01</v>
      </c>
      <c r="BD329" s="180">
        <f t="shared" si="24"/>
        <v>0.01</v>
      </c>
      <c r="BE329" s="180">
        <f t="shared" si="24"/>
        <v>0.01</v>
      </c>
      <c r="BF329" s="180">
        <f t="shared" si="24"/>
        <v>0.01</v>
      </c>
      <c r="BG329" s="180">
        <f t="shared" si="24"/>
        <v>0.01</v>
      </c>
      <c r="BH329" s="180">
        <f t="shared" si="24"/>
        <v>0</v>
      </c>
      <c r="BI329" s="180">
        <f t="shared" si="24"/>
        <v>0.01</v>
      </c>
      <c r="BJ329" s="180">
        <f t="shared" si="24"/>
        <v>0.01</v>
      </c>
      <c r="BK329" s="180">
        <f t="shared" si="24"/>
        <v>0.01</v>
      </c>
      <c r="BL329" s="180">
        <f t="shared" si="24"/>
        <v>0.01</v>
      </c>
      <c r="BM329" s="180">
        <f t="shared" si="24"/>
        <v>0</v>
      </c>
      <c r="BN329" s="180">
        <f t="shared" si="24"/>
        <v>0.01</v>
      </c>
      <c r="BO329" s="180">
        <f t="shared" si="24"/>
        <v>0.01</v>
      </c>
      <c r="BP329" s="180">
        <f t="shared" si="24"/>
        <v>0</v>
      </c>
      <c r="BQ329" s="180">
        <f t="shared" si="25"/>
        <v>0</v>
      </c>
      <c r="BR329" s="180">
        <f t="shared" si="25"/>
        <v>0</v>
      </c>
      <c r="BS329" s="180">
        <f t="shared" si="25"/>
        <v>0.01</v>
      </c>
      <c r="BT329" s="180">
        <f t="shared" si="25"/>
        <v>0.01</v>
      </c>
      <c r="BU329" s="180">
        <f t="shared" si="25"/>
        <v>0.01</v>
      </c>
      <c r="BV329" s="180">
        <f t="shared" si="25"/>
        <v>0.01</v>
      </c>
      <c r="BW329" s="180">
        <f t="shared" si="25"/>
        <v>0</v>
      </c>
      <c r="BX329" s="180">
        <f t="shared" si="25"/>
        <v>0</v>
      </c>
      <c r="BY329" s="180">
        <f t="shared" si="25"/>
        <v>0</v>
      </c>
      <c r="BZ329" s="180">
        <f t="shared" si="25"/>
        <v>0</v>
      </c>
      <c r="CA329" s="180">
        <f t="shared" si="25"/>
        <v>0</v>
      </c>
      <c r="CB329" s="180">
        <f t="shared" si="25"/>
        <v>0</v>
      </c>
      <c r="CC329" s="180">
        <f t="shared" si="25"/>
        <v>0</v>
      </c>
      <c r="CD329" s="180">
        <f t="shared" si="25"/>
        <v>0</v>
      </c>
      <c r="CE329" s="180">
        <f t="shared" si="25"/>
        <v>0</v>
      </c>
      <c r="CF329" s="180">
        <f t="shared" si="25"/>
        <v>0</v>
      </c>
      <c r="CG329" s="180">
        <f t="shared" si="25"/>
        <v>0</v>
      </c>
      <c r="CH329" s="180">
        <f t="shared" si="25"/>
        <v>0</v>
      </c>
      <c r="CI329" s="180">
        <f t="shared" si="25"/>
        <v>0</v>
      </c>
      <c r="CJ329" s="180">
        <f t="shared" si="25"/>
        <v>0</v>
      </c>
      <c r="CK329" s="180">
        <f t="shared" si="25"/>
        <v>0</v>
      </c>
      <c r="CL329" s="180">
        <f t="shared" si="25"/>
        <v>0</v>
      </c>
      <c r="CM329" s="180">
        <f t="shared" si="25"/>
        <v>0</v>
      </c>
      <c r="CN329" s="180">
        <f t="shared" si="25"/>
        <v>0</v>
      </c>
      <c r="CO329" s="180">
        <f t="shared" si="25"/>
        <v>0</v>
      </c>
      <c r="CP329" s="180">
        <f t="shared" si="25"/>
        <v>0</v>
      </c>
      <c r="CQ329" s="180">
        <f t="shared" si="25"/>
        <v>0</v>
      </c>
      <c r="CR329" s="180">
        <f t="shared" si="25"/>
        <v>0</v>
      </c>
      <c r="CS329" s="180">
        <f t="shared" si="25"/>
        <v>0</v>
      </c>
      <c r="CT329" s="180">
        <f t="shared" si="25"/>
        <v>0</v>
      </c>
      <c r="CU329" s="180">
        <f t="shared" si="25"/>
        <v>0</v>
      </c>
      <c r="CV329" s="180">
        <f t="shared" si="25"/>
        <v>0</v>
      </c>
      <c r="CW329" s="180">
        <f t="shared" si="25"/>
        <v>0</v>
      </c>
      <c r="CX329" s="180">
        <f t="shared" si="25"/>
        <v>0</v>
      </c>
      <c r="CY329" s="180">
        <f t="shared" si="25"/>
        <v>0</v>
      </c>
      <c r="CZ329" s="180">
        <f t="shared" si="25"/>
        <v>0</v>
      </c>
    </row>
    <row r="330" spans="1:104" x14ac:dyDescent="0.3">
      <c r="A330" s="155">
        <v>998</v>
      </c>
      <c r="B330" s="180"/>
      <c r="C330" s="180"/>
      <c r="D330" s="180">
        <f t="shared" si="26"/>
        <v>50</v>
      </c>
      <c r="E330" s="180">
        <f t="shared" ref="E330:BP331" si="27">E287</f>
        <v>50</v>
      </c>
      <c r="F330" s="180">
        <f t="shared" si="27"/>
        <v>50</v>
      </c>
      <c r="G330" s="180">
        <f t="shared" si="27"/>
        <v>50</v>
      </c>
      <c r="H330" s="180">
        <f t="shared" si="27"/>
        <v>50</v>
      </c>
      <c r="I330" s="180">
        <f t="shared" si="27"/>
        <v>50</v>
      </c>
      <c r="J330" s="180">
        <f t="shared" si="27"/>
        <v>50</v>
      </c>
      <c r="K330" s="180">
        <f t="shared" si="27"/>
        <v>50</v>
      </c>
      <c r="L330" s="180">
        <f t="shared" si="27"/>
        <v>50</v>
      </c>
      <c r="M330" s="180">
        <f t="shared" si="27"/>
        <v>50</v>
      </c>
      <c r="N330" s="180">
        <f t="shared" si="27"/>
        <v>50</v>
      </c>
      <c r="O330" s="180">
        <f t="shared" si="27"/>
        <v>50</v>
      </c>
      <c r="P330" s="180">
        <f t="shared" si="27"/>
        <v>50</v>
      </c>
      <c r="Q330" s="180">
        <f t="shared" si="27"/>
        <v>50</v>
      </c>
      <c r="R330" s="180">
        <f t="shared" si="27"/>
        <v>50</v>
      </c>
      <c r="S330" s="180">
        <f t="shared" si="27"/>
        <v>50</v>
      </c>
      <c r="T330" s="180">
        <f t="shared" si="27"/>
        <v>50</v>
      </c>
      <c r="U330" s="180">
        <f t="shared" si="27"/>
        <v>50</v>
      </c>
      <c r="V330" s="180">
        <f t="shared" si="27"/>
        <v>50</v>
      </c>
      <c r="W330" s="180">
        <f t="shared" si="27"/>
        <v>50</v>
      </c>
      <c r="X330" s="180">
        <f t="shared" si="27"/>
        <v>50</v>
      </c>
      <c r="Y330" s="180">
        <f t="shared" si="27"/>
        <v>50</v>
      </c>
      <c r="Z330" s="180">
        <f t="shared" si="27"/>
        <v>50</v>
      </c>
      <c r="AA330" s="180">
        <f t="shared" si="27"/>
        <v>50</v>
      </c>
      <c r="AB330" s="180">
        <f t="shared" si="27"/>
        <v>50</v>
      </c>
      <c r="AC330" s="180">
        <f t="shared" si="27"/>
        <v>50</v>
      </c>
      <c r="AD330" s="180">
        <f t="shared" si="27"/>
        <v>50</v>
      </c>
      <c r="AE330" s="180">
        <f t="shared" si="27"/>
        <v>50</v>
      </c>
      <c r="AF330" s="180">
        <f t="shared" si="27"/>
        <v>50</v>
      </c>
      <c r="AG330" s="180">
        <f t="shared" si="27"/>
        <v>50</v>
      </c>
      <c r="AH330" s="180">
        <f t="shared" si="27"/>
        <v>50</v>
      </c>
      <c r="AI330" s="180">
        <f t="shared" si="27"/>
        <v>50</v>
      </c>
      <c r="AJ330" s="180">
        <f t="shared" si="27"/>
        <v>50</v>
      </c>
      <c r="AK330" s="180">
        <f t="shared" si="27"/>
        <v>50</v>
      </c>
      <c r="AL330" s="180">
        <f t="shared" si="27"/>
        <v>50</v>
      </c>
      <c r="AM330" s="180">
        <f t="shared" si="27"/>
        <v>50</v>
      </c>
      <c r="AN330" s="180">
        <f t="shared" si="27"/>
        <v>50</v>
      </c>
      <c r="AO330" s="180">
        <f t="shared" si="27"/>
        <v>50</v>
      </c>
      <c r="AP330" s="180">
        <f t="shared" si="27"/>
        <v>50</v>
      </c>
      <c r="AQ330" s="180">
        <f t="shared" si="27"/>
        <v>50</v>
      </c>
      <c r="AR330" s="180">
        <f t="shared" si="27"/>
        <v>50</v>
      </c>
      <c r="AS330" s="180">
        <f t="shared" si="27"/>
        <v>50</v>
      </c>
      <c r="AT330" s="180">
        <f t="shared" si="27"/>
        <v>50</v>
      </c>
      <c r="AU330" s="180">
        <f t="shared" si="27"/>
        <v>50</v>
      </c>
      <c r="AV330" s="180">
        <f t="shared" si="27"/>
        <v>50</v>
      </c>
      <c r="AW330" s="180">
        <f t="shared" si="27"/>
        <v>50</v>
      </c>
      <c r="AX330" s="180">
        <f t="shared" si="27"/>
        <v>50</v>
      </c>
      <c r="AY330" s="180">
        <f t="shared" si="27"/>
        <v>50</v>
      </c>
      <c r="AZ330" s="180">
        <f t="shared" si="27"/>
        <v>50</v>
      </c>
      <c r="BA330" s="180">
        <f t="shared" si="27"/>
        <v>50</v>
      </c>
      <c r="BB330" s="180">
        <f t="shared" si="27"/>
        <v>50</v>
      </c>
      <c r="BC330" s="180">
        <f t="shared" si="27"/>
        <v>50</v>
      </c>
      <c r="BD330" s="180">
        <f t="shared" si="27"/>
        <v>50</v>
      </c>
      <c r="BE330" s="180">
        <f t="shared" si="27"/>
        <v>50</v>
      </c>
      <c r="BF330" s="180">
        <f t="shared" si="27"/>
        <v>50</v>
      </c>
      <c r="BG330" s="180">
        <f t="shared" si="27"/>
        <v>50</v>
      </c>
      <c r="BH330" s="180">
        <f t="shared" si="27"/>
        <v>50</v>
      </c>
      <c r="BI330" s="180">
        <f t="shared" si="27"/>
        <v>50</v>
      </c>
      <c r="BJ330" s="180">
        <f t="shared" si="27"/>
        <v>50</v>
      </c>
      <c r="BK330" s="180">
        <f t="shared" si="27"/>
        <v>50</v>
      </c>
      <c r="BL330" s="180">
        <f t="shared" si="27"/>
        <v>50</v>
      </c>
      <c r="BM330" s="180">
        <f t="shared" si="27"/>
        <v>50</v>
      </c>
      <c r="BN330" s="180">
        <f t="shared" si="27"/>
        <v>50</v>
      </c>
      <c r="BO330" s="180">
        <f t="shared" si="27"/>
        <v>50</v>
      </c>
      <c r="BP330" s="180">
        <f t="shared" si="27"/>
        <v>50</v>
      </c>
      <c r="BQ330" s="180">
        <f t="shared" si="25"/>
        <v>50</v>
      </c>
      <c r="BR330" s="180">
        <f t="shared" si="25"/>
        <v>50</v>
      </c>
      <c r="BS330" s="180">
        <f t="shared" si="25"/>
        <v>50</v>
      </c>
      <c r="BT330" s="180">
        <f t="shared" si="25"/>
        <v>50</v>
      </c>
      <c r="BU330" s="180">
        <f t="shared" si="25"/>
        <v>50</v>
      </c>
      <c r="BV330" s="180">
        <f t="shared" si="25"/>
        <v>50</v>
      </c>
      <c r="BW330" s="180">
        <f t="shared" si="25"/>
        <v>0</v>
      </c>
      <c r="BX330" s="180">
        <f t="shared" si="25"/>
        <v>0</v>
      </c>
      <c r="BY330" s="180">
        <f t="shared" si="25"/>
        <v>0</v>
      </c>
      <c r="BZ330" s="180">
        <f t="shared" si="25"/>
        <v>0</v>
      </c>
      <c r="CA330" s="180">
        <f t="shared" si="25"/>
        <v>0</v>
      </c>
      <c r="CB330" s="180">
        <f t="shared" si="25"/>
        <v>0</v>
      </c>
      <c r="CC330" s="180">
        <f t="shared" si="25"/>
        <v>0</v>
      </c>
      <c r="CD330" s="180">
        <f t="shared" si="25"/>
        <v>0</v>
      </c>
      <c r="CE330" s="180">
        <f t="shared" si="25"/>
        <v>0</v>
      </c>
      <c r="CF330" s="180">
        <f t="shared" si="25"/>
        <v>0</v>
      </c>
      <c r="CG330" s="180">
        <f t="shared" si="25"/>
        <v>0</v>
      </c>
      <c r="CH330" s="180">
        <f t="shared" si="25"/>
        <v>0</v>
      </c>
      <c r="CI330" s="180">
        <f t="shared" si="25"/>
        <v>0</v>
      </c>
      <c r="CJ330" s="180">
        <f t="shared" si="25"/>
        <v>0</v>
      </c>
      <c r="CK330" s="180">
        <f t="shared" si="25"/>
        <v>0</v>
      </c>
      <c r="CL330" s="180">
        <f t="shared" si="25"/>
        <v>0</v>
      </c>
      <c r="CM330" s="180">
        <f t="shared" si="25"/>
        <v>0</v>
      </c>
      <c r="CN330" s="180">
        <f t="shared" si="25"/>
        <v>0</v>
      </c>
      <c r="CO330" s="180">
        <f t="shared" si="25"/>
        <v>0</v>
      </c>
      <c r="CP330" s="180">
        <f t="shared" si="25"/>
        <v>0</v>
      </c>
      <c r="CQ330" s="180">
        <f t="shared" si="25"/>
        <v>0</v>
      </c>
      <c r="CR330" s="180">
        <f t="shared" si="25"/>
        <v>0</v>
      </c>
      <c r="CS330" s="180">
        <f t="shared" si="25"/>
        <v>0</v>
      </c>
      <c r="CT330" s="180">
        <f t="shared" si="25"/>
        <v>0</v>
      </c>
      <c r="CU330" s="180">
        <f t="shared" si="25"/>
        <v>0</v>
      </c>
      <c r="CV330" s="180">
        <f t="shared" si="25"/>
        <v>0</v>
      </c>
      <c r="CW330" s="180">
        <f t="shared" si="25"/>
        <v>0</v>
      </c>
      <c r="CX330" s="180">
        <f t="shared" si="25"/>
        <v>0</v>
      </c>
      <c r="CY330" s="180">
        <f t="shared" si="25"/>
        <v>0</v>
      </c>
      <c r="CZ330" s="180">
        <f t="shared" si="25"/>
        <v>0</v>
      </c>
    </row>
    <row r="331" spans="1:104" x14ac:dyDescent="0.3">
      <c r="A331" s="155">
        <v>999</v>
      </c>
      <c r="B331" s="180"/>
      <c r="C331" s="180"/>
      <c r="D331" s="180">
        <f t="shared" si="26"/>
        <v>50312</v>
      </c>
      <c r="E331" s="180">
        <f t="shared" si="27"/>
        <v>50313</v>
      </c>
      <c r="F331" s="180">
        <f t="shared" si="27"/>
        <v>50314</v>
      </c>
      <c r="G331" s="180">
        <f t="shared" si="27"/>
        <v>50315</v>
      </c>
      <c r="H331" s="180">
        <f t="shared" si="27"/>
        <v>50316</v>
      </c>
      <c r="I331" s="180">
        <f t="shared" si="27"/>
        <v>50481</v>
      </c>
      <c r="J331" s="180">
        <f t="shared" si="27"/>
        <v>50561</v>
      </c>
      <c r="K331" s="180">
        <f t="shared" si="27"/>
        <v>50317</v>
      </c>
      <c r="L331" s="180">
        <f t="shared" si="27"/>
        <v>50318</v>
      </c>
      <c r="M331" s="180">
        <f t="shared" si="27"/>
        <v>50319</v>
      </c>
      <c r="N331" s="180">
        <f t="shared" si="27"/>
        <v>50489</v>
      </c>
      <c r="O331" s="180">
        <f t="shared" si="27"/>
        <v>50320</v>
      </c>
      <c r="P331" s="180">
        <f t="shared" si="27"/>
        <v>50323</v>
      </c>
      <c r="Q331" s="180">
        <f t="shared" si="27"/>
        <v>50321</v>
      </c>
      <c r="R331" s="180">
        <f t="shared" si="27"/>
        <v>50322</v>
      </c>
      <c r="S331" s="180">
        <f t="shared" si="27"/>
        <v>50490</v>
      </c>
      <c r="T331" s="180">
        <f t="shared" si="27"/>
        <v>50324</v>
      </c>
      <c r="U331" s="180">
        <f t="shared" si="27"/>
        <v>50325</v>
      </c>
      <c r="V331" s="180">
        <f t="shared" si="27"/>
        <v>50326</v>
      </c>
      <c r="W331" s="180">
        <f t="shared" si="27"/>
        <v>50327</v>
      </c>
      <c r="X331" s="180">
        <f t="shared" si="27"/>
        <v>50328</v>
      </c>
      <c r="Y331" s="180">
        <f t="shared" si="27"/>
        <v>50329</v>
      </c>
      <c r="Z331" s="180">
        <f t="shared" si="27"/>
        <v>50330</v>
      </c>
      <c r="AA331" s="180">
        <f t="shared" si="27"/>
        <v>50331</v>
      </c>
      <c r="AB331" s="180">
        <f t="shared" si="27"/>
        <v>50332</v>
      </c>
      <c r="AC331" s="180">
        <f t="shared" si="27"/>
        <v>50333</v>
      </c>
      <c r="AD331" s="180">
        <f t="shared" si="27"/>
        <v>50335</v>
      </c>
      <c r="AE331" s="180">
        <f t="shared" si="27"/>
        <v>50334</v>
      </c>
      <c r="AF331" s="180">
        <f t="shared" si="27"/>
        <v>50336</v>
      </c>
      <c r="AG331" s="180">
        <f t="shared" si="27"/>
        <v>50337</v>
      </c>
      <c r="AH331" s="180">
        <f t="shared" si="27"/>
        <v>50338</v>
      </c>
      <c r="AI331" s="180">
        <f t="shared" si="27"/>
        <v>50339</v>
      </c>
      <c r="AJ331" s="180">
        <f t="shared" si="27"/>
        <v>50443</v>
      </c>
      <c r="AK331" s="180">
        <f t="shared" si="27"/>
        <v>50340</v>
      </c>
      <c r="AL331" s="180">
        <f t="shared" si="27"/>
        <v>50456</v>
      </c>
      <c r="AM331" s="180">
        <f t="shared" si="27"/>
        <v>50341</v>
      </c>
      <c r="AN331" s="180">
        <f t="shared" si="27"/>
        <v>50342</v>
      </c>
      <c r="AO331" s="180">
        <f t="shared" si="27"/>
        <v>50344</v>
      </c>
      <c r="AP331" s="180">
        <f t="shared" si="27"/>
        <v>50345</v>
      </c>
      <c r="AQ331" s="180">
        <f t="shared" si="27"/>
        <v>50503</v>
      </c>
      <c r="AR331" s="180">
        <f t="shared" si="27"/>
        <v>50527</v>
      </c>
      <c r="AS331" s="180">
        <f t="shared" si="27"/>
        <v>50346</v>
      </c>
      <c r="AT331" s="180">
        <f t="shared" si="27"/>
        <v>50347</v>
      </c>
      <c r="AU331" s="180">
        <f t="shared" si="27"/>
        <v>50529</v>
      </c>
      <c r="AV331" s="180">
        <f t="shared" si="27"/>
        <v>50348</v>
      </c>
      <c r="AW331" s="180">
        <f t="shared" si="27"/>
        <v>50349</v>
      </c>
      <c r="AX331" s="180">
        <f t="shared" si="27"/>
        <v>50350</v>
      </c>
      <c r="AY331" s="180">
        <f t="shared" si="27"/>
        <v>50541</v>
      </c>
      <c r="AZ331" s="180">
        <f t="shared" si="27"/>
        <v>50351</v>
      </c>
      <c r="BA331" s="180">
        <f t="shared" si="27"/>
        <v>50484</v>
      </c>
      <c r="BB331" s="180">
        <f t="shared" si="27"/>
        <v>50352</v>
      </c>
      <c r="BC331" s="180">
        <f t="shared" si="27"/>
        <v>50353</v>
      </c>
      <c r="BD331" s="180">
        <f t="shared" si="27"/>
        <v>50354</v>
      </c>
      <c r="BE331" s="180">
        <f t="shared" si="27"/>
        <v>50355</v>
      </c>
      <c r="BF331" s="180">
        <f t="shared" si="27"/>
        <v>50356</v>
      </c>
      <c r="BG331" s="180">
        <f t="shared" si="27"/>
        <v>50357</v>
      </c>
      <c r="BH331" s="180">
        <f t="shared" si="27"/>
        <v>50482</v>
      </c>
      <c r="BI331" s="180">
        <f t="shared" si="27"/>
        <v>50358</v>
      </c>
      <c r="BJ331" s="180">
        <f t="shared" si="27"/>
        <v>50359</v>
      </c>
      <c r="BK331" s="180">
        <f t="shared" si="27"/>
        <v>50360</v>
      </c>
      <c r="BL331" s="180">
        <f t="shared" si="27"/>
        <v>50361</v>
      </c>
      <c r="BM331" s="180">
        <f t="shared" si="27"/>
        <v>50362</v>
      </c>
      <c r="BN331" s="180">
        <f t="shared" si="27"/>
        <v>50363</v>
      </c>
      <c r="BO331" s="180">
        <f t="shared" si="27"/>
        <v>50364</v>
      </c>
      <c r="BP331" s="180">
        <f t="shared" si="27"/>
        <v>50365</v>
      </c>
      <c r="BQ331" s="180">
        <f t="shared" si="25"/>
        <v>50366</v>
      </c>
      <c r="BR331" s="180">
        <f t="shared" si="25"/>
        <v>50367</v>
      </c>
      <c r="BS331" s="180">
        <f t="shared" si="25"/>
        <v>50368</v>
      </c>
      <c r="BT331" s="180">
        <f t="shared" si="25"/>
        <v>50369</v>
      </c>
      <c r="BU331" s="180">
        <f t="shared" si="25"/>
        <v>50370</v>
      </c>
      <c r="BV331" s="180">
        <f t="shared" si="25"/>
        <v>50371</v>
      </c>
      <c r="BW331" s="180">
        <f t="shared" si="25"/>
        <v>0</v>
      </c>
      <c r="BX331" s="180">
        <f t="shared" si="25"/>
        <v>0</v>
      </c>
      <c r="BY331" s="180">
        <f t="shared" si="25"/>
        <v>0</v>
      </c>
      <c r="BZ331" s="180">
        <f t="shared" si="25"/>
        <v>0</v>
      </c>
      <c r="CA331" s="180">
        <f t="shared" si="25"/>
        <v>0</v>
      </c>
      <c r="CB331" s="180">
        <f t="shared" si="25"/>
        <v>0</v>
      </c>
      <c r="CC331" s="180">
        <f t="shared" si="25"/>
        <v>0</v>
      </c>
      <c r="CD331" s="180">
        <f t="shared" si="25"/>
        <v>0</v>
      </c>
      <c r="CE331" s="180">
        <f t="shared" si="25"/>
        <v>0</v>
      </c>
      <c r="CF331" s="180">
        <f t="shared" si="25"/>
        <v>0</v>
      </c>
      <c r="CG331" s="180">
        <f t="shared" si="25"/>
        <v>0</v>
      </c>
      <c r="CH331" s="180">
        <f t="shared" si="25"/>
        <v>0</v>
      </c>
      <c r="CI331" s="180">
        <f t="shared" si="25"/>
        <v>0</v>
      </c>
      <c r="CJ331" s="180">
        <f t="shared" si="25"/>
        <v>0</v>
      </c>
      <c r="CK331" s="180">
        <f t="shared" si="25"/>
        <v>0</v>
      </c>
      <c r="CL331" s="180">
        <f t="shared" si="25"/>
        <v>0</v>
      </c>
      <c r="CM331" s="180">
        <f t="shared" si="25"/>
        <v>0</v>
      </c>
      <c r="CN331" s="180">
        <f t="shared" si="25"/>
        <v>0</v>
      </c>
      <c r="CO331" s="180">
        <f t="shared" si="25"/>
        <v>0</v>
      </c>
      <c r="CP331" s="180">
        <f t="shared" si="25"/>
        <v>0</v>
      </c>
      <c r="CQ331" s="180">
        <f t="shared" si="25"/>
        <v>0</v>
      </c>
      <c r="CR331" s="180">
        <f t="shared" si="25"/>
        <v>0</v>
      </c>
      <c r="CS331" s="180">
        <f t="shared" si="25"/>
        <v>0</v>
      </c>
      <c r="CT331" s="180">
        <f t="shared" si="25"/>
        <v>0</v>
      </c>
      <c r="CU331" s="180">
        <f t="shared" si="25"/>
        <v>0</v>
      </c>
      <c r="CV331" s="180">
        <f t="shared" si="25"/>
        <v>0</v>
      </c>
      <c r="CW331" s="180">
        <f t="shared" si="25"/>
        <v>0</v>
      </c>
      <c r="CX331" s="180">
        <f t="shared" si="25"/>
        <v>0</v>
      </c>
      <c r="CY331" s="180">
        <f t="shared" si="25"/>
        <v>0</v>
      </c>
      <c r="CZ331" s="180">
        <f t="shared" si="25"/>
        <v>0</v>
      </c>
    </row>
    <row r="332" spans="1:104" x14ac:dyDescent="0.3">
      <c r="A332" s="633">
        <v>554</v>
      </c>
      <c r="B332" s="180"/>
      <c r="C332" s="180"/>
      <c r="D332" s="630">
        <f>D169</f>
        <v>275175</v>
      </c>
      <c r="E332" s="630">
        <f t="shared" ref="E332:BP333" si="28">E169</f>
        <v>71284072</v>
      </c>
      <c r="F332" s="630">
        <f t="shared" si="28"/>
        <v>0</v>
      </c>
      <c r="G332" s="630">
        <f t="shared" si="28"/>
        <v>0</v>
      </c>
      <c r="H332" s="630">
        <f t="shared" si="28"/>
        <v>0</v>
      </c>
      <c r="I332" s="630">
        <f t="shared" si="28"/>
        <v>0</v>
      </c>
      <c r="J332" s="630">
        <f t="shared" si="28"/>
        <v>0</v>
      </c>
      <c r="K332" s="630">
        <f t="shared" si="28"/>
        <v>0</v>
      </c>
      <c r="L332" s="630">
        <f t="shared" si="28"/>
        <v>5872380</v>
      </c>
      <c r="M332" s="630">
        <f t="shared" si="28"/>
        <v>815640</v>
      </c>
      <c r="N332" s="630">
        <f t="shared" si="28"/>
        <v>0</v>
      </c>
      <c r="O332" s="630">
        <f t="shared" si="28"/>
        <v>0</v>
      </c>
      <c r="P332" s="630">
        <f t="shared" si="28"/>
        <v>0</v>
      </c>
      <c r="Q332" s="630">
        <f t="shared" si="28"/>
        <v>0</v>
      </c>
      <c r="R332" s="630">
        <f t="shared" si="28"/>
        <v>0</v>
      </c>
      <c r="S332" s="630">
        <f t="shared" si="28"/>
        <v>0</v>
      </c>
      <c r="T332" s="630">
        <f t="shared" si="28"/>
        <v>0</v>
      </c>
      <c r="U332" s="630">
        <f t="shared" si="28"/>
        <v>0</v>
      </c>
      <c r="V332" s="630">
        <f t="shared" si="28"/>
        <v>0</v>
      </c>
      <c r="W332" s="630">
        <f t="shared" si="28"/>
        <v>0</v>
      </c>
      <c r="X332" s="630">
        <f t="shared" si="28"/>
        <v>0</v>
      </c>
      <c r="Y332" s="630">
        <f t="shared" si="28"/>
        <v>0</v>
      </c>
      <c r="Z332" s="630">
        <f t="shared" si="28"/>
        <v>5195256</v>
      </c>
      <c r="AA332" s="630">
        <f t="shared" si="28"/>
        <v>0</v>
      </c>
      <c r="AB332" s="630">
        <f t="shared" si="28"/>
        <v>0</v>
      </c>
      <c r="AC332" s="630">
        <f t="shared" si="28"/>
        <v>0</v>
      </c>
      <c r="AD332" s="630">
        <f t="shared" si="28"/>
        <v>0</v>
      </c>
      <c r="AE332" s="630">
        <f t="shared" si="28"/>
        <v>0</v>
      </c>
      <c r="AF332" s="630">
        <f t="shared" si="28"/>
        <v>0</v>
      </c>
      <c r="AG332" s="630">
        <f t="shared" si="28"/>
        <v>0</v>
      </c>
      <c r="AH332" s="630">
        <f t="shared" si="28"/>
        <v>0</v>
      </c>
      <c r="AI332" s="630">
        <f t="shared" si="28"/>
        <v>0</v>
      </c>
      <c r="AJ332" s="630">
        <f t="shared" si="28"/>
        <v>0</v>
      </c>
      <c r="AK332" s="630">
        <f t="shared" si="28"/>
        <v>0</v>
      </c>
      <c r="AL332" s="630">
        <f t="shared" si="28"/>
        <v>0</v>
      </c>
      <c r="AM332" s="630">
        <f t="shared" si="28"/>
        <v>0</v>
      </c>
      <c r="AN332" s="630">
        <f t="shared" si="28"/>
        <v>0</v>
      </c>
      <c r="AO332" s="630">
        <f t="shared" si="28"/>
        <v>2232132</v>
      </c>
      <c r="AP332" s="630">
        <f t="shared" si="28"/>
        <v>2099098</v>
      </c>
      <c r="AQ332" s="630">
        <f t="shared" si="28"/>
        <v>0</v>
      </c>
      <c r="AR332" s="630">
        <f t="shared" si="28"/>
        <v>0</v>
      </c>
      <c r="AS332" s="630">
        <f t="shared" si="28"/>
        <v>3971617</v>
      </c>
      <c r="AT332" s="630">
        <f t="shared" si="28"/>
        <v>63542</v>
      </c>
      <c r="AU332" s="630">
        <f t="shared" si="28"/>
        <v>0</v>
      </c>
      <c r="AV332" s="630">
        <f t="shared" si="28"/>
        <v>0</v>
      </c>
      <c r="AW332" s="630">
        <f t="shared" si="28"/>
        <v>698588</v>
      </c>
      <c r="AX332" s="630">
        <f t="shared" si="28"/>
        <v>0</v>
      </c>
      <c r="AY332" s="630">
        <f t="shared" si="28"/>
        <v>0</v>
      </c>
      <c r="AZ332" s="630">
        <f t="shared" si="28"/>
        <v>0</v>
      </c>
      <c r="BA332" s="630">
        <f t="shared" si="28"/>
        <v>0</v>
      </c>
      <c r="BB332" s="630">
        <f t="shared" si="28"/>
        <v>0</v>
      </c>
      <c r="BC332" s="630">
        <f t="shared" si="28"/>
        <v>0</v>
      </c>
      <c r="BD332" s="630">
        <f t="shared" si="28"/>
        <v>0</v>
      </c>
      <c r="BE332" s="630">
        <f t="shared" si="28"/>
        <v>0</v>
      </c>
      <c r="BF332" s="630">
        <f t="shared" si="28"/>
        <v>6069052</v>
      </c>
      <c r="BG332" s="630">
        <f t="shared" si="28"/>
        <v>0</v>
      </c>
      <c r="BH332" s="630">
        <f t="shared" si="28"/>
        <v>0</v>
      </c>
      <c r="BI332" s="630">
        <f t="shared" si="28"/>
        <v>0</v>
      </c>
      <c r="BJ332" s="630">
        <f t="shared" si="28"/>
        <v>647417</v>
      </c>
      <c r="BK332" s="630">
        <f t="shared" si="28"/>
        <v>0</v>
      </c>
      <c r="BL332" s="630">
        <f t="shared" si="28"/>
        <v>0</v>
      </c>
      <c r="BM332" s="630">
        <f t="shared" si="28"/>
        <v>0</v>
      </c>
      <c r="BN332" s="630">
        <f t="shared" si="28"/>
        <v>812628</v>
      </c>
      <c r="BO332" s="630">
        <f t="shared" si="28"/>
        <v>1367982</v>
      </c>
      <c r="BP332" s="630">
        <f t="shared" si="28"/>
        <v>0</v>
      </c>
      <c r="BQ332" s="630">
        <f t="shared" ref="BQ332:CZ335" si="29">BQ169</f>
        <v>0</v>
      </c>
      <c r="BR332" s="630">
        <f t="shared" si="29"/>
        <v>0</v>
      </c>
      <c r="BS332" s="630">
        <f t="shared" si="29"/>
        <v>0</v>
      </c>
      <c r="BT332" s="630">
        <f t="shared" si="29"/>
        <v>0</v>
      </c>
      <c r="BU332" s="630">
        <f t="shared" si="29"/>
        <v>0</v>
      </c>
      <c r="BV332" s="630">
        <f t="shared" si="29"/>
        <v>0</v>
      </c>
      <c r="BW332" s="630">
        <f t="shared" si="29"/>
        <v>0</v>
      </c>
      <c r="BX332" s="630">
        <f t="shared" si="29"/>
        <v>0</v>
      </c>
      <c r="BY332" s="630">
        <f t="shared" si="29"/>
        <v>0</v>
      </c>
      <c r="BZ332" s="630">
        <f t="shared" si="29"/>
        <v>0</v>
      </c>
      <c r="CA332" s="630">
        <f t="shared" si="29"/>
        <v>0</v>
      </c>
      <c r="CB332" s="630">
        <f t="shared" si="29"/>
        <v>0</v>
      </c>
      <c r="CC332" s="630">
        <f t="shared" si="29"/>
        <v>0</v>
      </c>
      <c r="CD332" s="630">
        <f t="shared" si="29"/>
        <v>0</v>
      </c>
      <c r="CE332" s="630">
        <f t="shared" si="29"/>
        <v>0</v>
      </c>
      <c r="CF332" s="630">
        <f t="shared" si="29"/>
        <v>0</v>
      </c>
      <c r="CG332" s="630">
        <f t="shared" si="29"/>
        <v>0</v>
      </c>
      <c r="CH332" s="630">
        <f t="shared" si="29"/>
        <v>0</v>
      </c>
      <c r="CI332" s="630">
        <f t="shared" si="29"/>
        <v>0</v>
      </c>
      <c r="CJ332" s="630">
        <f t="shared" si="29"/>
        <v>0</v>
      </c>
      <c r="CK332" s="630">
        <f t="shared" si="29"/>
        <v>0</v>
      </c>
      <c r="CL332" s="630">
        <f t="shared" si="29"/>
        <v>0</v>
      </c>
      <c r="CM332" s="630">
        <f t="shared" si="29"/>
        <v>0</v>
      </c>
      <c r="CN332" s="630">
        <f t="shared" si="29"/>
        <v>0</v>
      </c>
      <c r="CO332" s="630">
        <f t="shared" si="29"/>
        <v>0</v>
      </c>
      <c r="CP332" s="630">
        <f t="shared" si="29"/>
        <v>0</v>
      </c>
      <c r="CQ332" s="630">
        <f t="shared" si="29"/>
        <v>0</v>
      </c>
      <c r="CR332" s="630">
        <f t="shared" si="29"/>
        <v>0</v>
      </c>
      <c r="CS332" s="630">
        <f t="shared" si="29"/>
        <v>0</v>
      </c>
      <c r="CT332" s="630">
        <f t="shared" si="29"/>
        <v>0</v>
      </c>
      <c r="CU332" s="630">
        <f t="shared" si="29"/>
        <v>0</v>
      </c>
      <c r="CV332" s="630">
        <f t="shared" si="29"/>
        <v>0</v>
      </c>
      <c r="CW332" s="630">
        <f t="shared" si="29"/>
        <v>0</v>
      </c>
      <c r="CX332" s="630">
        <f t="shared" si="29"/>
        <v>0</v>
      </c>
      <c r="CY332" s="630">
        <f t="shared" si="29"/>
        <v>0</v>
      </c>
      <c r="CZ332" s="630">
        <f t="shared" si="29"/>
        <v>0</v>
      </c>
    </row>
    <row r="333" spans="1:104" x14ac:dyDescent="0.3">
      <c r="A333" s="633">
        <v>555</v>
      </c>
      <c r="B333" s="180"/>
      <c r="C333" s="180"/>
      <c r="D333" s="630">
        <f t="shared" ref="D333:S335" si="30">D170</f>
        <v>0</v>
      </c>
      <c r="E333" s="630">
        <f t="shared" si="30"/>
        <v>18991923</v>
      </c>
      <c r="F333" s="630">
        <f t="shared" si="30"/>
        <v>0</v>
      </c>
      <c r="G333" s="630">
        <f t="shared" si="30"/>
        <v>0</v>
      </c>
      <c r="H333" s="630">
        <f t="shared" si="30"/>
        <v>0</v>
      </c>
      <c r="I333" s="630">
        <f t="shared" si="30"/>
        <v>0</v>
      </c>
      <c r="J333" s="630">
        <f t="shared" si="30"/>
        <v>0</v>
      </c>
      <c r="K333" s="630">
        <f t="shared" si="30"/>
        <v>0</v>
      </c>
      <c r="L333" s="630">
        <f t="shared" si="30"/>
        <v>5757103</v>
      </c>
      <c r="M333" s="630">
        <f t="shared" si="30"/>
        <v>333105</v>
      </c>
      <c r="N333" s="630">
        <f t="shared" si="30"/>
        <v>0</v>
      </c>
      <c r="O333" s="630">
        <f t="shared" si="30"/>
        <v>0</v>
      </c>
      <c r="P333" s="630">
        <f t="shared" si="30"/>
        <v>0</v>
      </c>
      <c r="Q333" s="630">
        <f t="shared" si="30"/>
        <v>0</v>
      </c>
      <c r="R333" s="630">
        <f t="shared" si="30"/>
        <v>0</v>
      </c>
      <c r="S333" s="630">
        <f t="shared" si="30"/>
        <v>0</v>
      </c>
      <c r="T333" s="630">
        <f t="shared" si="28"/>
        <v>0</v>
      </c>
      <c r="U333" s="630">
        <f t="shared" si="28"/>
        <v>0</v>
      </c>
      <c r="V333" s="630">
        <f t="shared" si="28"/>
        <v>0</v>
      </c>
      <c r="W333" s="630">
        <f t="shared" si="28"/>
        <v>0</v>
      </c>
      <c r="X333" s="630">
        <f t="shared" si="28"/>
        <v>0</v>
      </c>
      <c r="Y333" s="630">
        <f t="shared" si="28"/>
        <v>0</v>
      </c>
      <c r="Z333" s="630">
        <f t="shared" si="28"/>
        <v>3194363</v>
      </c>
      <c r="AA333" s="630">
        <f t="shared" si="28"/>
        <v>0</v>
      </c>
      <c r="AB333" s="630">
        <f t="shared" si="28"/>
        <v>0</v>
      </c>
      <c r="AC333" s="630">
        <f t="shared" si="28"/>
        <v>0</v>
      </c>
      <c r="AD333" s="630">
        <f t="shared" si="28"/>
        <v>0</v>
      </c>
      <c r="AE333" s="630">
        <f t="shared" si="28"/>
        <v>0</v>
      </c>
      <c r="AF333" s="630">
        <f t="shared" si="28"/>
        <v>0</v>
      </c>
      <c r="AG333" s="630">
        <f t="shared" si="28"/>
        <v>0</v>
      </c>
      <c r="AH333" s="630">
        <f t="shared" si="28"/>
        <v>0</v>
      </c>
      <c r="AI333" s="630">
        <f t="shared" si="28"/>
        <v>0</v>
      </c>
      <c r="AJ333" s="630">
        <f t="shared" si="28"/>
        <v>0</v>
      </c>
      <c r="AK333" s="630">
        <f t="shared" si="28"/>
        <v>0</v>
      </c>
      <c r="AL333" s="630">
        <f t="shared" si="28"/>
        <v>0</v>
      </c>
      <c r="AM333" s="630">
        <f t="shared" si="28"/>
        <v>0</v>
      </c>
      <c r="AN333" s="630">
        <f t="shared" si="28"/>
        <v>0</v>
      </c>
      <c r="AO333" s="630">
        <f t="shared" si="28"/>
        <v>716454</v>
      </c>
      <c r="AP333" s="630">
        <f t="shared" si="28"/>
        <v>2048000</v>
      </c>
      <c r="AQ333" s="630">
        <f t="shared" si="28"/>
        <v>0</v>
      </c>
      <c r="AR333" s="630">
        <f t="shared" si="28"/>
        <v>0</v>
      </c>
      <c r="AS333" s="630">
        <f t="shared" si="28"/>
        <v>3125417</v>
      </c>
      <c r="AT333" s="630">
        <f t="shared" si="28"/>
        <v>0</v>
      </c>
      <c r="AU333" s="630">
        <f t="shared" si="28"/>
        <v>0</v>
      </c>
      <c r="AV333" s="630">
        <f t="shared" si="28"/>
        <v>0</v>
      </c>
      <c r="AW333" s="630">
        <f t="shared" si="28"/>
        <v>0</v>
      </c>
      <c r="AX333" s="630">
        <f t="shared" si="28"/>
        <v>0</v>
      </c>
      <c r="AY333" s="630">
        <f t="shared" si="28"/>
        <v>0</v>
      </c>
      <c r="AZ333" s="630">
        <f t="shared" si="28"/>
        <v>0</v>
      </c>
      <c r="BA333" s="630">
        <f t="shared" si="28"/>
        <v>0</v>
      </c>
      <c r="BB333" s="630">
        <f t="shared" si="28"/>
        <v>0</v>
      </c>
      <c r="BC333" s="630">
        <f t="shared" si="28"/>
        <v>0</v>
      </c>
      <c r="BD333" s="630">
        <f t="shared" si="28"/>
        <v>0</v>
      </c>
      <c r="BE333" s="630">
        <f t="shared" si="28"/>
        <v>0</v>
      </c>
      <c r="BF333" s="630">
        <f t="shared" si="28"/>
        <v>4934581</v>
      </c>
      <c r="BG333" s="630">
        <f t="shared" si="28"/>
        <v>0</v>
      </c>
      <c r="BH333" s="630">
        <f t="shared" si="28"/>
        <v>0</v>
      </c>
      <c r="BI333" s="630">
        <f t="shared" si="28"/>
        <v>0</v>
      </c>
      <c r="BJ333" s="630">
        <f t="shared" si="28"/>
        <v>0</v>
      </c>
      <c r="BK333" s="630">
        <f t="shared" si="28"/>
        <v>0</v>
      </c>
      <c r="BL333" s="630">
        <f t="shared" si="28"/>
        <v>0</v>
      </c>
      <c r="BM333" s="630">
        <f t="shared" si="28"/>
        <v>0</v>
      </c>
      <c r="BN333" s="630">
        <f t="shared" si="28"/>
        <v>779456</v>
      </c>
      <c r="BO333" s="630">
        <f t="shared" si="28"/>
        <v>1206145</v>
      </c>
      <c r="BP333" s="630">
        <f t="shared" si="28"/>
        <v>0</v>
      </c>
      <c r="BQ333" s="630">
        <f t="shared" si="29"/>
        <v>0</v>
      </c>
      <c r="BR333" s="630">
        <f t="shared" si="29"/>
        <v>0</v>
      </c>
      <c r="BS333" s="630">
        <f t="shared" si="29"/>
        <v>0</v>
      </c>
      <c r="BT333" s="630">
        <f t="shared" si="29"/>
        <v>0</v>
      </c>
      <c r="BU333" s="630">
        <f t="shared" si="29"/>
        <v>0</v>
      </c>
      <c r="BV333" s="630">
        <f t="shared" si="29"/>
        <v>0</v>
      </c>
      <c r="BW333" s="630">
        <f t="shared" si="29"/>
        <v>0</v>
      </c>
      <c r="BX333" s="630">
        <f t="shared" si="29"/>
        <v>0</v>
      </c>
      <c r="BY333" s="630">
        <f t="shared" si="29"/>
        <v>0</v>
      </c>
      <c r="BZ333" s="630">
        <f t="shared" si="29"/>
        <v>0</v>
      </c>
      <c r="CA333" s="630">
        <f t="shared" si="29"/>
        <v>0</v>
      </c>
      <c r="CB333" s="630">
        <f t="shared" si="29"/>
        <v>0</v>
      </c>
      <c r="CC333" s="630">
        <f t="shared" si="29"/>
        <v>0</v>
      </c>
      <c r="CD333" s="630">
        <f t="shared" si="29"/>
        <v>0</v>
      </c>
      <c r="CE333" s="630">
        <f t="shared" si="29"/>
        <v>0</v>
      </c>
      <c r="CF333" s="630">
        <f t="shared" si="29"/>
        <v>0</v>
      </c>
      <c r="CG333" s="630">
        <f t="shared" si="29"/>
        <v>0</v>
      </c>
      <c r="CH333" s="630">
        <f t="shared" si="29"/>
        <v>0</v>
      </c>
      <c r="CI333" s="630">
        <f t="shared" si="29"/>
        <v>0</v>
      </c>
      <c r="CJ333" s="630">
        <f t="shared" si="29"/>
        <v>0</v>
      </c>
      <c r="CK333" s="630">
        <f t="shared" si="29"/>
        <v>0</v>
      </c>
      <c r="CL333" s="630">
        <f t="shared" si="29"/>
        <v>0</v>
      </c>
      <c r="CM333" s="630">
        <f t="shared" si="29"/>
        <v>0</v>
      </c>
      <c r="CN333" s="630">
        <f t="shared" si="29"/>
        <v>0</v>
      </c>
      <c r="CO333" s="630">
        <f t="shared" si="29"/>
        <v>0</v>
      </c>
      <c r="CP333" s="630">
        <f t="shared" si="29"/>
        <v>0</v>
      </c>
      <c r="CQ333" s="630">
        <f t="shared" si="29"/>
        <v>0</v>
      </c>
      <c r="CR333" s="630">
        <f t="shared" si="29"/>
        <v>0</v>
      </c>
      <c r="CS333" s="630">
        <f t="shared" si="29"/>
        <v>0</v>
      </c>
      <c r="CT333" s="630">
        <f t="shared" si="29"/>
        <v>0</v>
      </c>
      <c r="CU333" s="630">
        <f t="shared" si="29"/>
        <v>0</v>
      </c>
      <c r="CV333" s="630">
        <f t="shared" si="29"/>
        <v>0</v>
      </c>
      <c r="CW333" s="630">
        <f t="shared" si="29"/>
        <v>0</v>
      </c>
      <c r="CX333" s="630">
        <f t="shared" si="29"/>
        <v>0</v>
      </c>
      <c r="CY333" s="630">
        <f t="shared" si="29"/>
        <v>0</v>
      </c>
      <c r="CZ333" s="630">
        <f t="shared" si="29"/>
        <v>0</v>
      </c>
    </row>
    <row r="334" spans="1:104" x14ac:dyDescent="0.3">
      <c r="A334" s="633">
        <v>556</v>
      </c>
      <c r="B334" s="180"/>
      <c r="C334" s="180"/>
      <c r="D334" s="630">
        <f t="shared" si="30"/>
        <v>2863154</v>
      </c>
      <c r="E334" s="630">
        <f t="shared" ref="E334:BP335" si="31">E171</f>
        <v>7160857</v>
      </c>
      <c r="F334" s="630">
        <f t="shared" si="31"/>
        <v>0</v>
      </c>
      <c r="G334" s="630">
        <f t="shared" si="31"/>
        <v>0</v>
      </c>
      <c r="H334" s="630">
        <f t="shared" si="31"/>
        <v>0</v>
      </c>
      <c r="I334" s="630">
        <f t="shared" si="31"/>
        <v>0</v>
      </c>
      <c r="J334" s="630">
        <f t="shared" si="31"/>
        <v>0</v>
      </c>
      <c r="K334" s="630">
        <f t="shared" si="31"/>
        <v>0</v>
      </c>
      <c r="L334" s="630">
        <f t="shared" si="31"/>
        <v>1442714</v>
      </c>
      <c r="M334" s="630">
        <f t="shared" si="31"/>
        <v>989625</v>
      </c>
      <c r="N334" s="630">
        <f t="shared" si="31"/>
        <v>0</v>
      </c>
      <c r="O334" s="630">
        <f t="shared" si="31"/>
        <v>0</v>
      </c>
      <c r="P334" s="630">
        <f t="shared" si="31"/>
        <v>0</v>
      </c>
      <c r="Q334" s="630">
        <f t="shared" si="31"/>
        <v>0</v>
      </c>
      <c r="R334" s="630">
        <f t="shared" si="31"/>
        <v>0</v>
      </c>
      <c r="S334" s="630">
        <f t="shared" si="31"/>
        <v>0</v>
      </c>
      <c r="T334" s="630">
        <f t="shared" si="31"/>
        <v>0</v>
      </c>
      <c r="U334" s="630">
        <f t="shared" si="31"/>
        <v>0</v>
      </c>
      <c r="V334" s="630">
        <f t="shared" si="31"/>
        <v>0</v>
      </c>
      <c r="W334" s="630">
        <f t="shared" si="31"/>
        <v>0</v>
      </c>
      <c r="X334" s="630">
        <f t="shared" si="31"/>
        <v>0</v>
      </c>
      <c r="Y334" s="630">
        <f t="shared" si="31"/>
        <v>0</v>
      </c>
      <c r="Z334" s="630">
        <f t="shared" si="31"/>
        <v>6554643</v>
      </c>
      <c r="AA334" s="630">
        <f t="shared" si="31"/>
        <v>0</v>
      </c>
      <c r="AB334" s="630">
        <f t="shared" si="31"/>
        <v>0</v>
      </c>
      <c r="AC334" s="630">
        <f t="shared" si="31"/>
        <v>0</v>
      </c>
      <c r="AD334" s="630">
        <f t="shared" si="31"/>
        <v>0</v>
      </c>
      <c r="AE334" s="630">
        <f t="shared" si="31"/>
        <v>0</v>
      </c>
      <c r="AF334" s="630">
        <f t="shared" si="31"/>
        <v>0</v>
      </c>
      <c r="AG334" s="630">
        <f t="shared" si="31"/>
        <v>0</v>
      </c>
      <c r="AH334" s="630">
        <f t="shared" si="31"/>
        <v>0</v>
      </c>
      <c r="AI334" s="630">
        <f t="shared" si="31"/>
        <v>0</v>
      </c>
      <c r="AJ334" s="630">
        <f t="shared" si="31"/>
        <v>0</v>
      </c>
      <c r="AK334" s="630">
        <f t="shared" si="31"/>
        <v>0</v>
      </c>
      <c r="AL334" s="630">
        <f t="shared" si="31"/>
        <v>0</v>
      </c>
      <c r="AM334" s="630">
        <f t="shared" si="31"/>
        <v>0</v>
      </c>
      <c r="AN334" s="630">
        <f t="shared" si="31"/>
        <v>0</v>
      </c>
      <c r="AO334" s="630">
        <f t="shared" si="31"/>
        <v>901154</v>
      </c>
      <c r="AP334" s="630">
        <f t="shared" si="31"/>
        <v>51098</v>
      </c>
      <c r="AQ334" s="630">
        <f t="shared" si="31"/>
        <v>0</v>
      </c>
      <c r="AR334" s="630">
        <f t="shared" si="31"/>
        <v>0</v>
      </c>
      <c r="AS334" s="630">
        <f t="shared" si="31"/>
        <v>2602136</v>
      </c>
      <c r="AT334" s="630">
        <f t="shared" si="31"/>
        <v>921626</v>
      </c>
      <c r="AU334" s="630">
        <f t="shared" si="31"/>
        <v>0</v>
      </c>
      <c r="AV334" s="630">
        <f t="shared" si="31"/>
        <v>0</v>
      </c>
      <c r="AW334" s="630">
        <f t="shared" si="31"/>
        <v>847783</v>
      </c>
      <c r="AX334" s="630">
        <f t="shared" si="31"/>
        <v>0</v>
      </c>
      <c r="AY334" s="630">
        <f t="shared" si="31"/>
        <v>0</v>
      </c>
      <c r="AZ334" s="630">
        <f t="shared" si="31"/>
        <v>0</v>
      </c>
      <c r="BA334" s="630">
        <f t="shared" si="31"/>
        <v>0</v>
      </c>
      <c r="BB334" s="630">
        <f t="shared" si="31"/>
        <v>0</v>
      </c>
      <c r="BC334" s="630">
        <f t="shared" si="31"/>
        <v>0</v>
      </c>
      <c r="BD334" s="630">
        <f t="shared" si="31"/>
        <v>0</v>
      </c>
      <c r="BE334" s="630">
        <f t="shared" si="31"/>
        <v>0</v>
      </c>
      <c r="BF334" s="630">
        <f t="shared" si="31"/>
        <v>743493</v>
      </c>
      <c r="BG334" s="630">
        <f t="shared" si="31"/>
        <v>0</v>
      </c>
      <c r="BH334" s="630">
        <f t="shared" si="31"/>
        <v>0</v>
      </c>
      <c r="BI334" s="630">
        <f t="shared" si="31"/>
        <v>0</v>
      </c>
      <c r="BJ334" s="630">
        <f t="shared" si="31"/>
        <v>1811337</v>
      </c>
      <c r="BK334" s="630">
        <f t="shared" si="31"/>
        <v>0</v>
      </c>
      <c r="BL334" s="630">
        <f t="shared" si="31"/>
        <v>0</v>
      </c>
      <c r="BM334" s="630">
        <f t="shared" si="31"/>
        <v>0</v>
      </c>
      <c r="BN334" s="630">
        <f t="shared" si="31"/>
        <v>886614</v>
      </c>
      <c r="BO334" s="630">
        <f t="shared" si="31"/>
        <v>608328</v>
      </c>
      <c r="BP334" s="630">
        <f t="shared" si="31"/>
        <v>0</v>
      </c>
      <c r="BQ334" s="630">
        <f t="shared" si="29"/>
        <v>0</v>
      </c>
      <c r="BR334" s="630">
        <f t="shared" si="29"/>
        <v>0</v>
      </c>
      <c r="BS334" s="630">
        <f t="shared" si="29"/>
        <v>0</v>
      </c>
      <c r="BT334" s="630">
        <f t="shared" si="29"/>
        <v>0</v>
      </c>
      <c r="BU334" s="630">
        <f t="shared" si="29"/>
        <v>0</v>
      </c>
      <c r="BV334" s="630">
        <f t="shared" si="29"/>
        <v>0</v>
      </c>
      <c r="BW334" s="630">
        <f t="shared" si="29"/>
        <v>0</v>
      </c>
      <c r="BX334" s="630">
        <f t="shared" si="29"/>
        <v>0</v>
      </c>
      <c r="BY334" s="630">
        <f t="shared" si="29"/>
        <v>0</v>
      </c>
      <c r="BZ334" s="630">
        <f t="shared" si="29"/>
        <v>0</v>
      </c>
      <c r="CA334" s="630">
        <f t="shared" si="29"/>
        <v>0</v>
      </c>
      <c r="CB334" s="630">
        <f t="shared" si="29"/>
        <v>0</v>
      </c>
      <c r="CC334" s="630">
        <f t="shared" si="29"/>
        <v>0</v>
      </c>
      <c r="CD334" s="630">
        <f t="shared" si="29"/>
        <v>0</v>
      </c>
      <c r="CE334" s="630">
        <f t="shared" si="29"/>
        <v>0</v>
      </c>
      <c r="CF334" s="630">
        <f t="shared" si="29"/>
        <v>0</v>
      </c>
      <c r="CG334" s="630">
        <f t="shared" si="29"/>
        <v>0</v>
      </c>
      <c r="CH334" s="630">
        <f t="shared" si="29"/>
        <v>0</v>
      </c>
      <c r="CI334" s="630">
        <f t="shared" si="29"/>
        <v>0</v>
      </c>
      <c r="CJ334" s="630">
        <f t="shared" si="29"/>
        <v>0</v>
      </c>
      <c r="CK334" s="630">
        <f t="shared" si="29"/>
        <v>0</v>
      </c>
      <c r="CL334" s="630">
        <f t="shared" si="29"/>
        <v>0</v>
      </c>
      <c r="CM334" s="630">
        <f t="shared" si="29"/>
        <v>0</v>
      </c>
      <c r="CN334" s="630">
        <f t="shared" si="29"/>
        <v>0</v>
      </c>
      <c r="CO334" s="630">
        <f t="shared" si="29"/>
        <v>0</v>
      </c>
      <c r="CP334" s="630">
        <f t="shared" si="29"/>
        <v>0</v>
      </c>
      <c r="CQ334" s="630">
        <f t="shared" si="29"/>
        <v>0</v>
      </c>
      <c r="CR334" s="630">
        <f t="shared" si="29"/>
        <v>0</v>
      </c>
      <c r="CS334" s="630">
        <f t="shared" si="29"/>
        <v>0</v>
      </c>
      <c r="CT334" s="630">
        <f t="shared" si="29"/>
        <v>0</v>
      </c>
      <c r="CU334" s="630">
        <f t="shared" si="29"/>
        <v>0</v>
      </c>
      <c r="CV334" s="630">
        <f t="shared" si="29"/>
        <v>0</v>
      </c>
      <c r="CW334" s="630">
        <f t="shared" si="29"/>
        <v>0</v>
      </c>
      <c r="CX334" s="630">
        <f t="shared" si="29"/>
        <v>0</v>
      </c>
      <c r="CY334" s="630">
        <f t="shared" si="29"/>
        <v>0</v>
      </c>
      <c r="CZ334" s="630">
        <f t="shared" si="29"/>
        <v>0</v>
      </c>
    </row>
    <row r="335" spans="1:104" x14ac:dyDescent="0.3">
      <c r="A335" s="633">
        <v>557</v>
      </c>
      <c r="B335" s="180"/>
      <c r="C335" s="180"/>
      <c r="D335" s="630">
        <f t="shared" si="30"/>
        <v>2839017</v>
      </c>
      <c r="E335" s="630">
        <f t="shared" si="31"/>
        <v>6579955</v>
      </c>
      <c r="F335" s="630">
        <f t="shared" si="31"/>
        <v>0</v>
      </c>
      <c r="G335" s="630">
        <f t="shared" si="31"/>
        <v>0</v>
      </c>
      <c r="H335" s="630">
        <f t="shared" si="31"/>
        <v>0</v>
      </c>
      <c r="I335" s="630">
        <f t="shared" si="31"/>
        <v>0</v>
      </c>
      <c r="J335" s="630">
        <f t="shared" si="31"/>
        <v>0</v>
      </c>
      <c r="K335" s="630">
        <f t="shared" si="31"/>
        <v>0</v>
      </c>
      <c r="L335" s="630">
        <f t="shared" si="31"/>
        <v>1046795</v>
      </c>
      <c r="M335" s="630">
        <f t="shared" si="31"/>
        <v>423220</v>
      </c>
      <c r="N335" s="630">
        <f t="shared" si="31"/>
        <v>0</v>
      </c>
      <c r="O335" s="630">
        <f t="shared" si="31"/>
        <v>0</v>
      </c>
      <c r="P335" s="630">
        <f t="shared" si="31"/>
        <v>0</v>
      </c>
      <c r="Q335" s="630">
        <f t="shared" si="31"/>
        <v>0</v>
      </c>
      <c r="R335" s="630">
        <f t="shared" si="31"/>
        <v>0</v>
      </c>
      <c r="S335" s="630">
        <f t="shared" si="31"/>
        <v>0</v>
      </c>
      <c r="T335" s="630">
        <f t="shared" si="31"/>
        <v>0</v>
      </c>
      <c r="U335" s="630">
        <f t="shared" si="31"/>
        <v>0</v>
      </c>
      <c r="V335" s="630">
        <f t="shared" si="31"/>
        <v>0</v>
      </c>
      <c r="W335" s="630">
        <f t="shared" si="31"/>
        <v>0</v>
      </c>
      <c r="X335" s="630">
        <f t="shared" si="31"/>
        <v>0</v>
      </c>
      <c r="Y335" s="630">
        <f t="shared" si="31"/>
        <v>0</v>
      </c>
      <c r="Z335" s="630">
        <f t="shared" si="31"/>
        <v>5989425</v>
      </c>
      <c r="AA335" s="630">
        <f t="shared" si="31"/>
        <v>0</v>
      </c>
      <c r="AB335" s="630">
        <f t="shared" si="31"/>
        <v>0</v>
      </c>
      <c r="AC335" s="630">
        <f t="shared" si="31"/>
        <v>0</v>
      </c>
      <c r="AD335" s="630">
        <f t="shared" si="31"/>
        <v>0</v>
      </c>
      <c r="AE335" s="630">
        <f t="shared" si="31"/>
        <v>0</v>
      </c>
      <c r="AF335" s="630">
        <f t="shared" si="31"/>
        <v>0</v>
      </c>
      <c r="AG335" s="630">
        <f t="shared" si="31"/>
        <v>0</v>
      </c>
      <c r="AH335" s="630">
        <f t="shared" si="31"/>
        <v>0</v>
      </c>
      <c r="AI335" s="630">
        <f t="shared" si="31"/>
        <v>0</v>
      </c>
      <c r="AJ335" s="630">
        <f t="shared" si="31"/>
        <v>0</v>
      </c>
      <c r="AK335" s="630">
        <f t="shared" si="31"/>
        <v>0</v>
      </c>
      <c r="AL335" s="630">
        <f t="shared" si="31"/>
        <v>0</v>
      </c>
      <c r="AM335" s="630">
        <f t="shared" si="31"/>
        <v>0</v>
      </c>
      <c r="AN335" s="630">
        <f t="shared" si="31"/>
        <v>0</v>
      </c>
      <c r="AO335" s="630">
        <f t="shared" si="31"/>
        <v>1128581</v>
      </c>
      <c r="AP335" s="630">
        <f t="shared" si="31"/>
        <v>0</v>
      </c>
      <c r="AQ335" s="630">
        <f t="shared" si="31"/>
        <v>0</v>
      </c>
      <c r="AR335" s="630">
        <f t="shared" si="31"/>
        <v>0</v>
      </c>
      <c r="AS335" s="630">
        <f t="shared" si="31"/>
        <v>1084893</v>
      </c>
      <c r="AT335" s="630">
        <f t="shared" si="31"/>
        <v>921626</v>
      </c>
      <c r="AU335" s="630">
        <f t="shared" si="31"/>
        <v>0</v>
      </c>
      <c r="AV335" s="630">
        <f t="shared" si="31"/>
        <v>0</v>
      </c>
      <c r="AW335" s="630">
        <f t="shared" si="31"/>
        <v>830719</v>
      </c>
      <c r="AX335" s="630">
        <f t="shared" si="31"/>
        <v>0</v>
      </c>
      <c r="AY335" s="630">
        <f t="shared" si="31"/>
        <v>0</v>
      </c>
      <c r="AZ335" s="630">
        <f t="shared" si="31"/>
        <v>0</v>
      </c>
      <c r="BA335" s="630">
        <f t="shared" si="31"/>
        <v>0</v>
      </c>
      <c r="BB335" s="630">
        <f t="shared" si="31"/>
        <v>0</v>
      </c>
      <c r="BC335" s="630">
        <f t="shared" si="31"/>
        <v>0</v>
      </c>
      <c r="BD335" s="630">
        <f t="shared" si="31"/>
        <v>0</v>
      </c>
      <c r="BE335" s="630">
        <f t="shared" si="31"/>
        <v>0</v>
      </c>
      <c r="BF335" s="630">
        <f t="shared" si="31"/>
        <v>543975</v>
      </c>
      <c r="BG335" s="630">
        <f t="shared" si="31"/>
        <v>0</v>
      </c>
      <c r="BH335" s="630">
        <f t="shared" si="31"/>
        <v>0</v>
      </c>
      <c r="BI335" s="630">
        <f t="shared" si="31"/>
        <v>0</v>
      </c>
      <c r="BJ335" s="630">
        <f t="shared" si="31"/>
        <v>1714309</v>
      </c>
      <c r="BK335" s="630">
        <f t="shared" si="31"/>
        <v>0</v>
      </c>
      <c r="BL335" s="630">
        <f t="shared" si="31"/>
        <v>0</v>
      </c>
      <c r="BM335" s="630">
        <f t="shared" si="31"/>
        <v>0</v>
      </c>
      <c r="BN335" s="630">
        <f t="shared" si="31"/>
        <v>599024</v>
      </c>
      <c r="BO335" s="630">
        <f t="shared" si="31"/>
        <v>295000</v>
      </c>
      <c r="BP335" s="630">
        <f t="shared" si="31"/>
        <v>0</v>
      </c>
      <c r="BQ335" s="630">
        <f t="shared" si="29"/>
        <v>0</v>
      </c>
      <c r="BR335" s="630">
        <f t="shared" si="29"/>
        <v>0</v>
      </c>
      <c r="BS335" s="630">
        <f t="shared" si="29"/>
        <v>0</v>
      </c>
      <c r="BT335" s="630">
        <f t="shared" si="29"/>
        <v>0</v>
      </c>
      <c r="BU335" s="630">
        <f t="shared" si="29"/>
        <v>0</v>
      </c>
      <c r="BV335" s="630">
        <f t="shared" si="29"/>
        <v>0</v>
      </c>
      <c r="BW335" s="630">
        <f t="shared" si="29"/>
        <v>0</v>
      </c>
      <c r="BX335" s="630">
        <f t="shared" si="29"/>
        <v>0</v>
      </c>
      <c r="BY335" s="630">
        <f t="shared" si="29"/>
        <v>0</v>
      </c>
      <c r="BZ335" s="630">
        <f t="shared" si="29"/>
        <v>0</v>
      </c>
      <c r="CA335" s="630">
        <f t="shared" si="29"/>
        <v>0</v>
      </c>
      <c r="CB335" s="630">
        <f t="shared" si="29"/>
        <v>0</v>
      </c>
      <c r="CC335" s="630">
        <f t="shared" si="29"/>
        <v>0</v>
      </c>
      <c r="CD335" s="630">
        <f t="shared" si="29"/>
        <v>0</v>
      </c>
      <c r="CE335" s="630">
        <f t="shared" si="29"/>
        <v>0</v>
      </c>
      <c r="CF335" s="630">
        <f t="shared" si="29"/>
        <v>0</v>
      </c>
      <c r="CG335" s="630">
        <f t="shared" si="29"/>
        <v>0</v>
      </c>
      <c r="CH335" s="630">
        <f t="shared" si="29"/>
        <v>0</v>
      </c>
      <c r="CI335" s="630">
        <f t="shared" si="29"/>
        <v>0</v>
      </c>
      <c r="CJ335" s="630">
        <f t="shared" si="29"/>
        <v>0</v>
      </c>
      <c r="CK335" s="630">
        <f t="shared" si="29"/>
        <v>0</v>
      </c>
      <c r="CL335" s="630">
        <f t="shared" si="29"/>
        <v>0</v>
      </c>
      <c r="CM335" s="630">
        <f t="shared" si="29"/>
        <v>0</v>
      </c>
      <c r="CN335" s="630">
        <f t="shared" si="29"/>
        <v>0</v>
      </c>
      <c r="CO335" s="630">
        <f t="shared" si="29"/>
        <v>0</v>
      </c>
      <c r="CP335" s="630">
        <f t="shared" si="29"/>
        <v>0</v>
      </c>
      <c r="CQ335" s="630">
        <f t="shared" si="29"/>
        <v>0</v>
      </c>
      <c r="CR335" s="630">
        <f t="shared" si="29"/>
        <v>0</v>
      </c>
      <c r="CS335" s="630">
        <f t="shared" si="29"/>
        <v>0</v>
      </c>
      <c r="CT335" s="630">
        <f t="shared" si="29"/>
        <v>0</v>
      </c>
      <c r="CU335" s="630">
        <f t="shared" si="29"/>
        <v>0</v>
      </c>
      <c r="CV335" s="630">
        <f t="shared" si="29"/>
        <v>0</v>
      </c>
      <c r="CW335" s="630">
        <f t="shared" si="29"/>
        <v>0</v>
      </c>
      <c r="CX335" s="630">
        <f t="shared" si="29"/>
        <v>0</v>
      </c>
      <c r="CY335" s="630">
        <f t="shared" si="29"/>
        <v>0</v>
      </c>
      <c r="CZ335" s="630">
        <f t="shared" si="29"/>
        <v>0</v>
      </c>
    </row>
    <row r="336" spans="1:104" x14ac:dyDescent="0.3">
      <c r="A336" s="633">
        <v>606</v>
      </c>
      <c r="B336" s="180"/>
      <c r="C336" s="180"/>
      <c r="D336" s="630">
        <f>D209</f>
        <v>1</v>
      </c>
      <c r="E336" s="630">
        <f t="shared" ref="E336:BP336" si="32">E209</f>
        <v>1</v>
      </c>
      <c r="F336" s="630">
        <f t="shared" si="32"/>
        <v>0</v>
      </c>
      <c r="G336" s="630">
        <f t="shared" si="32"/>
        <v>0</v>
      </c>
      <c r="H336" s="630">
        <f t="shared" si="32"/>
        <v>0</v>
      </c>
      <c r="I336" s="630">
        <f t="shared" si="32"/>
        <v>0</v>
      </c>
      <c r="J336" s="630">
        <f t="shared" si="32"/>
        <v>0</v>
      </c>
      <c r="K336" s="630">
        <f t="shared" si="32"/>
        <v>0</v>
      </c>
      <c r="L336" s="630">
        <f t="shared" si="32"/>
        <v>1</v>
      </c>
      <c r="M336" s="630">
        <f t="shared" si="32"/>
        <v>1</v>
      </c>
      <c r="N336" s="630">
        <f t="shared" si="32"/>
        <v>0</v>
      </c>
      <c r="O336" s="630">
        <f t="shared" si="32"/>
        <v>0</v>
      </c>
      <c r="P336" s="630">
        <f t="shared" si="32"/>
        <v>0</v>
      </c>
      <c r="Q336" s="630">
        <f t="shared" si="32"/>
        <v>0</v>
      </c>
      <c r="R336" s="630">
        <f t="shared" si="32"/>
        <v>0</v>
      </c>
      <c r="S336" s="630">
        <f t="shared" si="32"/>
        <v>0</v>
      </c>
      <c r="T336" s="630">
        <f t="shared" si="32"/>
        <v>0</v>
      </c>
      <c r="U336" s="630">
        <f t="shared" si="32"/>
        <v>0</v>
      </c>
      <c r="V336" s="630">
        <f t="shared" si="32"/>
        <v>0</v>
      </c>
      <c r="W336" s="630">
        <f t="shared" si="32"/>
        <v>0</v>
      </c>
      <c r="X336" s="630">
        <f t="shared" si="32"/>
        <v>0</v>
      </c>
      <c r="Y336" s="630">
        <f t="shared" si="32"/>
        <v>0</v>
      </c>
      <c r="Z336" s="630">
        <f t="shared" si="32"/>
        <v>1</v>
      </c>
      <c r="AA336" s="630">
        <f t="shared" si="32"/>
        <v>0</v>
      </c>
      <c r="AB336" s="630">
        <f t="shared" si="32"/>
        <v>0</v>
      </c>
      <c r="AC336" s="630">
        <f t="shared" si="32"/>
        <v>0</v>
      </c>
      <c r="AD336" s="630">
        <f t="shared" si="32"/>
        <v>0</v>
      </c>
      <c r="AE336" s="630">
        <f t="shared" si="32"/>
        <v>0</v>
      </c>
      <c r="AF336" s="630">
        <f t="shared" si="32"/>
        <v>0</v>
      </c>
      <c r="AG336" s="630">
        <f t="shared" si="32"/>
        <v>0</v>
      </c>
      <c r="AH336" s="630">
        <f t="shared" si="32"/>
        <v>0</v>
      </c>
      <c r="AI336" s="630">
        <f t="shared" si="32"/>
        <v>0</v>
      </c>
      <c r="AJ336" s="630">
        <f t="shared" si="32"/>
        <v>0</v>
      </c>
      <c r="AK336" s="630">
        <f t="shared" si="32"/>
        <v>0</v>
      </c>
      <c r="AL336" s="630">
        <f t="shared" si="32"/>
        <v>0</v>
      </c>
      <c r="AM336" s="630">
        <f t="shared" si="32"/>
        <v>0</v>
      </c>
      <c r="AN336" s="630">
        <f t="shared" si="32"/>
        <v>0</v>
      </c>
      <c r="AO336" s="630">
        <f t="shared" si="32"/>
        <v>1</v>
      </c>
      <c r="AP336" s="630">
        <f t="shared" si="32"/>
        <v>1</v>
      </c>
      <c r="AQ336" s="630">
        <f t="shared" si="32"/>
        <v>0</v>
      </c>
      <c r="AR336" s="630">
        <f t="shared" si="32"/>
        <v>0</v>
      </c>
      <c r="AS336" s="630">
        <f t="shared" si="32"/>
        <v>1</v>
      </c>
      <c r="AT336" s="630">
        <f t="shared" si="32"/>
        <v>1</v>
      </c>
      <c r="AU336" s="630">
        <f t="shared" si="32"/>
        <v>0</v>
      </c>
      <c r="AV336" s="630">
        <f t="shared" si="32"/>
        <v>0</v>
      </c>
      <c r="AW336" s="630">
        <f t="shared" si="32"/>
        <v>1</v>
      </c>
      <c r="AX336" s="630">
        <f t="shared" si="32"/>
        <v>0</v>
      </c>
      <c r="AY336" s="630">
        <f t="shared" si="32"/>
        <v>0</v>
      </c>
      <c r="AZ336" s="630">
        <f t="shared" si="32"/>
        <v>0</v>
      </c>
      <c r="BA336" s="630">
        <f t="shared" si="32"/>
        <v>0</v>
      </c>
      <c r="BB336" s="630">
        <f t="shared" si="32"/>
        <v>0</v>
      </c>
      <c r="BC336" s="630">
        <f t="shared" si="32"/>
        <v>0</v>
      </c>
      <c r="BD336" s="630">
        <f t="shared" si="32"/>
        <v>0</v>
      </c>
      <c r="BE336" s="630">
        <f t="shared" si="32"/>
        <v>0</v>
      </c>
      <c r="BF336" s="630">
        <f t="shared" si="32"/>
        <v>1</v>
      </c>
      <c r="BG336" s="630">
        <f t="shared" si="32"/>
        <v>0</v>
      </c>
      <c r="BH336" s="630">
        <f t="shared" si="32"/>
        <v>0</v>
      </c>
      <c r="BI336" s="630">
        <f t="shared" si="32"/>
        <v>0</v>
      </c>
      <c r="BJ336" s="630">
        <f t="shared" si="32"/>
        <v>1</v>
      </c>
      <c r="BK336" s="630">
        <f t="shared" si="32"/>
        <v>0</v>
      </c>
      <c r="BL336" s="630">
        <f t="shared" si="32"/>
        <v>0</v>
      </c>
      <c r="BM336" s="630">
        <f t="shared" si="32"/>
        <v>0</v>
      </c>
      <c r="BN336" s="630">
        <f t="shared" si="32"/>
        <v>1</v>
      </c>
      <c r="BO336" s="630">
        <f t="shared" si="32"/>
        <v>1</v>
      </c>
      <c r="BP336" s="630">
        <f t="shared" si="32"/>
        <v>0</v>
      </c>
      <c r="BQ336" s="630">
        <f t="shared" ref="BQ336:CZ336" si="33">BQ209</f>
        <v>0</v>
      </c>
      <c r="BR336" s="630">
        <f t="shared" si="33"/>
        <v>0</v>
      </c>
      <c r="BS336" s="630">
        <f t="shared" si="33"/>
        <v>0</v>
      </c>
      <c r="BT336" s="630">
        <f t="shared" si="33"/>
        <v>0</v>
      </c>
      <c r="BU336" s="630">
        <f t="shared" si="33"/>
        <v>0</v>
      </c>
      <c r="BV336" s="630">
        <f t="shared" si="33"/>
        <v>0</v>
      </c>
      <c r="BW336" s="630">
        <f t="shared" si="33"/>
        <v>0</v>
      </c>
      <c r="BX336" s="630">
        <f t="shared" si="33"/>
        <v>0</v>
      </c>
      <c r="BY336" s="630">
        <f t="shared" si="33"/>
        <v>0</v>
      </c>
      <c r="BZ336" s="630">
        <f t="shared" si="33"/>
        <v>0</v>
      </c>
      <c r="CA336" s="630">
        <f t="shared" si="33"/>
        <v>0</v>
      </c>
      <c r="CB336" s="630">
        <f t="shared" si="33"/>
        <v>0</v>
      </c>
      <c r="CC336" s="630">
        <f t="shared" si="33"/>
        <v>0</v>
      </c>
      <c r="CD336" s="630">
        <f t="shared" si="33"/>
        <v>0</v>
      </c>
      <c r="CE336" s="630">
        <f t="shared" si="33"/>
        <v>0</v>
      </c>
      <c r="CF336" s="630">
        <f t="shared" si="33"/>
        <v>0</v>
      </c>
      <c r="CG336" s="630">
        <f t="shared" si="33"/>
        <v>0</v>
      </c>
      <c r="CH336" s="630">
        <f t="shared" si="33"/>
        <v>0</v>
      </c>
      <c r="CI336" s="630">
        <f t="shared" si="33"/>
        <v>0</v>
      </c>
      <c r="CJ336" s="630">
        <f t="shared" si="33"/>
        <v>0</v>
      </c>
      <c r="CK336" s="630">
        <f t="shared" si="33"/>
        <v>0</v>
      </c>
      <c r="CL336" s="630">
        <f t="shared" si="33"/>
        <v>0</v>
      </c>
      <c r="CM336" s="630">
        <f t="shared" si="33"/>
        <v>0</v>
      </c>
      <c r="CN336" s="630">
        <f t="shared" si="33"/>
        <v>0</v>
      </c>
      <c r="CO336" s="630">
        <f t="shared" si="33"/>
        <v>0</v>
      </c>
      <c r="CP336" s="630">
        <f t="shared" si="33"/>
        <v>0</v>
      </c>
      <c r="CQ336" s="630">
        <f t="shared" si="33"/>
        <v>0</v>
      </c>
      <c r="CR336" s="630">
        <f t="shared" si="33"/>
        <v>0</v>
      </c>
      <c r="CS336" s="630">
        <f t="shared" si="33"/>
        <v>0</v>
      </c>
      <c r="CT336" s="630">
        <f t="shared" si="33"/>
        <v>0</v>
      </c>
      <c r="CU336" s="630">
        <f t="shared" si="33"/>
        <v>0</v>
      </c>
      <c r="CV336" s="630">
        <f t="shared" si="33"/>
        <v>0</v>
      </c>
      <c r="CW336" s="630">
        <f t="shared" si="33"/>
        <v>0</v>
      </c>
      <c r="CX336" s="630">
        <f t="shared" si="33"/>
        <v>0</v>
      </c>
      <c r="CY336" s="630">
        <f t="shared" si="33"/>
        <v>0</v>
      </c>
      <c r="CZ336" s="630">
        <f t="shared" si="33"/>
        <v>0</v>
      </c>
    </row>
    <row r="337" spans="1:104" x14ac:dyDescent="0.3">
      <c r="A337" s="633">
        <v>662</v>
      </c>
      <c r="B337" s="180" t="s">
        <v>456</v>
      </c>
      <c r="C337" s="180"/>
      <c r="D337" s="630">
        <f>D246</f>
        <v>167833</v>
      </c>
      <c r="E337" s="630">
        <f t="shared" ref="E337:BP337" si="34">E246</f>
        <v>14778211</v>
      </c>
      <c r="F337" s="630">
        <f t="shared" si="34"/>
        <v>0</v>
      </c>
      <c r="G337" s="630">
        <f t="shared" si="34"/>
        <v>0</v>
      </c>
      <c r="H337" s="630">
        <f t="shared" si="34"/>
        <v>0</v>
      </c>
      <c r="I337" s="630">
        <f t="shared" si="34"/>
        <v>0</v>
      </c>
      <c r="J337" s="630">
        <f t="shared" si="34"/>
        <v>0</v>
      </c>
      <c r="K337" s="630">
        <f t="shared" si="34"/>
        <v>0</v>
      </c>
      <c r="L337" s="630">
        <f t="shared" si="34"/>
        <v>0</v>
      </c>
      <c r="M337" s="630">
        <f t="shared" si="34"/>
        <v>333105</v>
      </c>
      <c r="N337" s="630">
        <f t="shared" si="34"/>
        <v>0</v>
      </c>
      <c r="O337" s="630">
        <f t="shared" si="34"/>
        <v>0</v>
      </c>
      <c r="P337" s="630">
        <f t="shared" si="34"/>
        <v>0</v>
      </c>
      <c r="Q337" s="630">
        <f t="shared" si="34"/>
        <v>0</v>
      </c>
      <c r="R337" s="630">
        <f t="shared" si="34"/>
        <v>0</v>
      </c>
      <c r="S337" s="630">
        <f t="shared" si="34"/>
        <v>0</v>
      </c>
      <c r="T337" s="630">
        <f t="shared" si="34"/>
        <v>0</v>
      </c>
      <c r="U337" s="630">
        <f t="shared" si="34"/>
        <v>0</v>
      </c>
      <c r="V337" s="630">
        <f t="shared" si="34"/>
        <v>0</v>
      </c>
      <c r="W337" s="630">
        <f t="shared" si="34"/>
        <v>0</v>
      </c>
      <c r="X337" s="630">
        <f t="shared" si="34"/>
        <v>0</v>
      </c>
      <c r="Y337" s="630">
        <f t="shared" si="34"/>
        <v>0</v>
      </c>
      <c r="Z337" s="630">
        <f t="shared" si="34"/>
        <v>665162</v>
      </c>
      <c r="AA337" s="630">
        <f t="shared" si="34"/>
        <v>0</v>
      </c>
      <c r="AB337" s="630">
        <f t="shared" si="34"/>
        <v>0</v>
      </c>
      <c r="AC337" s="630">
        <f t="shared" si="34"/>
        <v>0</v>
      </c>
      <c r="AD337" s="630">
        <f t="shared" si="34"/>
        <v>0</v>
      </c>
      <c r="AE337" s="630">
        <f t="shared" si="34"/>
        <v>0</v>
      </c>
      <c r="AF337" s="630">
        <f t="shared" si="34"/>
        <v>0</v>
      </c>
      <c r="AG337" s="630">
        <f t="shared" si="34"/>
        <v>0</v>
      </c>
      <c r="AH337" s="630">
        <f t="shared" si="34"/>
        <v>0</v>
      </c>
      <c r="AI337" s="630">
        <f t="shared" si="34"/>
        <v>0</v>
      </c>
      <c r="AJ337" s="630">
        <f t="shared" si="34"/>
        <v>0</v>
      </c>
      <c r="AK337" s="630">
        <f t="shared" si="34"/>
        <v>0</v>
      </c>
      <c r="AL337" s="630">
        <f t="shared" si="34"/>
        <v>0</v>
      </c>
      <c r="AM337" s="630">
        <f t="shared" si="34"/>
        <v>0</v>
      </c>
      <c r="AN337" s="630">
        <f t="shared" si="34"/>
        <v>0</v>
      </c>
      <c r="AO337" s="630">
        <f t="shared" si="34"/>
        <v>716454</v>
      </c>
      <c r="AP337" s="630">
        <f t="shared" si="34"/>
        <v>51098</v>
      </c>
      <c r="AQ337" s="630">
        <f t="shared" si="34"/>
        <v>0</v>
      </c>
      <c r="AR337" s="630">
        <f t="shared" si="34"/>
        <v>0</v>
      </c>
      <c r="AS337" s="630">
        <f t="shared" si="34"/>
        <v>476324</v>
      </c>
      <c r="AT337" s="630">
        <f t="shared" si="34"/>
        <v>12638</v>
      </c>
      <c r="AU337" s="630">
        <f t="shared" si="34"/>
        <v>0</v>
      </c>
      <c r="AV337" s="630">
        <f t="shared" si="34"/>
        <v>0</v>
      </c>
      <c r="AW337" s="630">
        <f t="shared" si="34"/>
        <v>23511</v>
      </c>
      <c r="AX337" s="630">
        <f t="shared" si="34"/>
        <v>0</v>
      </c>
      <c r="AY337" s="630">
        <f t="shared" si="34"/>
        <v>0</v>
      </c>
      <c r="AZ337" s="630">
        <f t="shared" si="34"/>
        <v>0</v>
      </c>
      <c r="BA337" s="630">
        <f t="shared" si="34"/>
        <v>0</v>
      </c>
      <c r="BB337" s="630">
        <f t="shared" si="34"/>
        <v>0</v>
      </c>
      <c r="BC337" s="630">
        <f t="shared" si="34"/>
        <v>0</v>
      </c>
      <c r="BD337" s="630">
        <f t="shared" si="34"/>
        <v>0</v>
      </c>
      <c r="BE337" s="630">
        <f t="shared" si="34"/>
        <v>0</v>
      </c>
      <c r="BF337" s="630">
        <f t="shared" si="34"/>
        <v>533602</v>
      </c>
      <c r="BG337" s="630">
        <f t="shared" si="34"/>
        <v>0</v>
      </c>
      <c r="BH337" s="630">
        <f t="shared" si="34"/>
        <v>0</v>
      </c>
      <c r="BI337" s="630">
        <f t="shared" si="34"/>
        <v>0</v>
      </c>
      <c r="BJ337" s="630">
        <f t="shared" si="34"/>
        <v>421535</v>
      </c>
      <c r="BK337" s="630">
        <f t="shared" si="34"/>
        <v>0</v>
      </c>
      <c r="BL337" s="630">
        <f t="shared" si="34"/>
        <v>0</v>
      </c>
      <c r="BM337" s="630">
        <f t="shared" si="34"/>
        <v>0</v>
      </c>
      <c r="BN337" s="630">
        <f t="shared" si="34"/>
        <v>33172</v>
      </c>
      <c r="BO337" s="630">
        <f t="shared" si="34"/>
        <v>161837</v>
      </c>
      <c r="BP337" s="630">
        <f t="shared" si="34"/>
        <v>0</v>
      </c>
      <c r="BQ337" s="630">
        <f t="shared" ref="BQ337:CZ337" si="35">BQ246</f>
        <v>0</v>
      </c>
      <c r="BR337" s="630">
        <f t="shared" si="35"/>
        <v>0</v>
      </c>
      <c r="BS337" s="630">
        <f t="shared" si="35"/>
        <v>0</v>
      </c>
      <c r="BT337" s="630">
        <f t="shared" si="35"/>
        <v>0</v>
      </c>
      <c r="BU337" s="630">
        <f t="shared" si="35"/>
        <v>0</v>
      </c>
      <c r="BV337" s="630">
        <f t="shared" si="35"/>
        <v>0</v>
      </c>
      <c r="BW337" s="630">
        <f t="shared" si="35"/>
        <v>0</v>
      </c>
      <c r="BX337" s="630">
        <f t="shared" si="35"/>
        <v>0</v>
      </c>
      <c r="BY337" s="630">
        <f t="shared" si="35"/>
        <v>0</v>
      </c>
      <c r="BZ337" s="630">
        <f t="shared" si="35"/>
        <v>0</v>
      </c>
      <c r="CA337" s="630">
        <f t="shared" si="35"/>
        <v>0</v>
      </c>
      <c r="CB337" s="630">
        <f t="shared" si="35"/>
        <v>0</v>
      </c>
      <c r="CC337" s="630">
        <f t="shared" si="35"/>
        <v>0</v>
      </c>
      <c r="CD337" s="630">
        <f t="shared" si="35"/>
        <v>0</v>
      </c>
      <c r="CE337" s="630">
        <f t="shared" si="35"/>
        <v>0</v>
      </c>
      <c r="CF337" s="630">
        <f t="shared" si="35"/>
        <v>0</v>
      </c>
      <c r="CG337" s="630">
        <f t="shared" si="35"/>
        <v>0</v>
      </c>
      <c r="CH337" s="630">
        <f t="shared" si="35"/>
        <v>0</v>
      </c>
      <c r="CI337" s="630">
        <f t="shared" si="35"/>
        <v>0</v>
      </c>
      <c r="CJ337" s="630">
        <f t="shared" si="35"/>
        <v>0</v>
      </c>
      <c r="CK337" s="630">
        <f t="shared" si="35"/>
        <v>0</v>
      </c>
      <c r="CL337" s="630">
        <f t="shared" si="35"/>
        <v>0</v>
      </c>
      <c r="CM337" s="630">
        <f t="shared" si="35"/>
        <v>0</v>
      </c>
      <c r="CN337" s="630">
        <f t="shared" si="35"/>
        <v>0</v>
      </c>
      <c r="CO337" s="630">
        <f t="shared" si="35"/>
        <v>0</v>
      </c>
      <c r="CP337" s="630">
        <f t="shared" si="35"/>
        <v>0</v>
      </c>
      <c r="CQ337" s="630">
        <f t="shared" si="35"/>
        <v>0</v>
      </c>
      <c r="CR337" s="630">
        <f t="shared" si="35"/>
        <v>0</v>
      </c>
      <c r="CS337" s="630">
        <f t="shared" si="35"/>
        <v>0</v>
      </c>
      <c r="CT337" s="630">
        <f t="shared" si="35"/>
        <v>0</v>
      </c>
      <c r="CU337" s="630">
        <f t="shared" si="35"/>
        <v>0</v>
      </c>
      <c r="CV337" s="630">
        <f t="shared" si="35"/>
        <v>0</v>
      </c>
      <c r="CW337" s="630">
        <f t="shared" si="35"/>
        <v>0</v>
      </c>
      <c r="CX337" s="630">
        <f t="shared" si="35"/>
        <v>0</v>
      </c>
      <c r="CY337" s="630">
        <f t="shared" si="35"/>
        <v>0</v>
      </c>
      <c r="CZ337" s="630">
        <f t="shared" si="35"/>
        <v>0</v>
      </c>
    </row>
    <row r="338" spans="1:104" x14ac:dyDescent="0.3">
      <c r="A338" s="633">
        <v>663</v>
      </c>
      <c r="B338" s="180" t="s">
        <v>1116</v>
      </c>
      <c r="C338" s="180"/>
      <c r="D338" s="630">
        <f>D247</f>
        <v>0</v>
      </c>
      <c r="E338" s="630">
        <f t="shared" ref="E338:BP338" si="36">E247</f>
        <v>2217122</v>
      </c>
      <c r="F338" s="630">
        <f t="shared" si="36"/>
        <v>0</v>
      </c>
      <c r="G338" s="630">
        <f t="shared" si="36"/>
        <v>0</v>
      </c>
      <c r="H338" s="630">
        <f t="shared" si="36"/>
        <v>0</v>
      </c>
      <c r="I338" s="630">
        <f t="shared" si="36"/>
        <v>0</v>
      </c>
      <c r="J338" s="630">
        <f t="shared" si="36"/>
        <v>0</v>
      </c>
      <c r="K338" s="630">
        <f t="shared" si="36"/>
        <v>0</v>
      </c>
      <c r="L338" s="630">
        <f t="shared" si="36"/>
        <v>112242</v>
      </c>
      <c r="M338" s="630">
        <f t="shared" si="36"/>
        <v>0</v>
      </c>
      <c r="N338" s="630">
        <f t="shared" si="36"/>
        <v>0</v>
      </c>
      <c r="O338" s="630">
        <f t="shared" si="36"/>
        <v>0</v>
      </c>
      <c r="P338" s="630">
        <f t="shared" si="36"/>
        <v>0</v>
      </c>
      <c r="Q338" s="630">
        <f t="shared" si="36"/>
        <v>0</v>
      </c>
      <c r="R338" s="630">
        <f t="shared" si="36"/>
        <v>0</v>
      </c>
      <c r="S338" s="630">
        <f t="shared" si="36"/>
        <v>0</v>
      </c>
      <c r="T338" s="630">
        <f t="shared" si="36"/>
        <v>0</v>
      </c>
      <c r="U338" s="630">
        <f t="shared" si="36"/>
        <v>0</v>
      </c>
      <c r="V338" s="630">
        <f t="shared" si="36"/>
        <v>0</v>
      </c>
      <c r="W338" s="630">
        <f t="shared" si="36"/>
        <v>0</v>
      </c>
      <c r="X338" s="630">
        <f t="shared" si="36"/>
        <v>0</v>
      </c>
      <c r="Y338" s="630">
        <f t="shared" si="36"/>
        <v>0</v>
      </c>
      <c r="Z338" s="630">
        <f t="shared" si="36"/>
        <v>0</v>
      </c>
      <c r="AA338" s="630">
        <f t="shared" si="36"/>
        <v>0</v>
      </c>
      <c r="AB338" s="630">
        <f t="shared" si="36"/>
        <v>0</v>
      </c>
      <c r="AC338" s="630">
        <f t="shared" si="36"/>
        <v>0</v>
      </c>
      <c r="AD338" s="630">
        <f t="shared" si="36"/>
        <v>0</v>
      </c>
      <c r="AE338" s="630">
        <f t="shared" si="36"/>
        <v>0</v>
      </c>
      <c r="AF338" s="630">
        <f t="shared" si="36"/>
        <v>0</v>
      </c>
      <c r="AG338" s="630">
        <f t="shared" si="36"/>
        <v>0</v>
      </c>
      <c r="AH338" s="630">
        <f t="shared" si="36"/>
        <v>0</v>
      </c>
      <c r="AI338" s="630">
        <f t="shared" si="36"/>
        <v>0</v>
      </c>
      <c r="AJ338" s="630">
        <f t="shared" si="36"/>
        <v>0</v>
      </c>
      <c r="AK338" s="630">
        <f t="shared" si="36"/>
        <v>0</v>
      </c>
      <c r="AL338" s="630">
        <f t="shared" si="36"/>
        <v>0</v>
      </c>
      <c r="AM338" s="630">
        <f t="shared" si="36"/>
        <v>0</v>
      </c>
      <c r="AN338" s="630">
        <f t="shared" si="36"/>
        <v>0</v>
      </c>
      <c r="AO338" s="630">
        <f t="shared" si="36"/>
        <v>0</v>
      </c>
      <c r="AP338" s="630">
        <f t="shared" si="36"/>
        <v>0</v>
      </c>
      <c r="AQ338" s="630">
        <f t="shared" si="36"/>
        <v>0</v>
      </c>
      <c r="AR338" s="630">
        <f t="shared" si="36"/>
        <v>0</v>
      </c>
      <c r="AS338" s="630">
        <f t="shared" si="36"/>
        <v>0</v>
      </c>
      <c r="AT338" s="630">
        <f t="shared" si="36"/>
        <v>0</v>
      </c>
      <c r="AU338" s="630">
        <f t="shared" si="36"/>
        <v>0</v>
      </c>
      <c r="AV338" s="630">
        <f t="shared" si="36"/>
        <v>0</v>
      </c>
      <c r="AW338" s="630">
        <f t="shared" si="36"/>
        <v>0</v>
      </c>
      <c r="AX338" s="630">
        <f t="shared" si="36"/>
        <v>0</v>
      </c>
      <c r="AY338" s="630">
        <f t="shared" si="36"/>
        <v>0</v>
      </c>
      <c r="AZ338" s="630">
        <f t="shared" si="36"/>
        <v>0</v>
      </c>
      <c r="BA338" s="630">
        <f t="shared" si="36"/>
        <v>0</v>
      </c>
      <c r="BB338" s="630">
        <f t="shared" si="36"/>
        <v>0</v>
      </c>
      <c r="BC338" s="630">
        <f t="shared" si="36"/>
        <v>0</v>
      </c>
      <c r="BD338" s="630">
        <f t="shared" si="36"/>
        <v>0</v>
      </c>
      <c r="BE338" s="630">
        <f t="shared" si="36"/>
        <v>0</v>
      </c>
      <c r="BF338" s="630">
        <f t="shared" si="36"/>
        <v>0</v>
      </c>
      <c r="BG338" s="630">
        <f t="shared" si="36"/>
        <v>0</v>
      </c>
      <c r="BH338" s="630">
        <f t="shared" si="36"/>
        <v>0</v>
      </c>
      <c r="BI338" s="630">
        <f t="shared" si="36"/>
        <v>0</v>
      </c>
      <c r="BJ338" s="630">
        <f t="shared" si="36"/>
        <v>0</v>
      </c>
      <c r="BK338" s="630">
        <f t="shared" si="36"/>
        <v>0</v>
      </c>
      <c r="BL338" s="630">
        <f t="shared" si="36"/>
        <v>0</v>
      </c>
      <c r="BM338" s="630">
        <f t="shared" si="36"/>
        <v>0</v>
      </c>
      <c r="BN338" s="630">
        <f t="shared" si="36"/>
        <v>0</v>
      </c>
      <c r="BO338" s="630">
        <f t="shared" si="36"/>
        <v>0</v>
      </c>
      <c r="BP338" s="630">
        <f t="shared" si="36"/>
        <v>0</v>
      </c>
      <c r="BQ338" s="630">
        <f t="shared" ref="BQ338:CZ338" si="37">BQ247</f>
        <v>0</v>
      </c>
      <c r="BR338" s="630">
        <f t="shared" si="37"/>
        <v>0</v>
      </c>
      <c r="BS338" s="630">
        <f t="shared" si="37"/>
        <v>0</v>
      </c>
      <c r="BT338" s="630">
        <f t="shared" si="37"/>
        <v>0</v>
      </c>
      <c r="BU338" s="630">
        <f t="shared" si="37"/>
        <v>0</v>
      </c>
      <c r="BV338" s="630">
        <f t="shared" si="37"/>
        <v>0</v>
      </c>
      <c r="BW338" s="630">
        <f t="shared" si="37"/>
        <v>0</v>
      </c>
      <c r="BX338" s="630">
        <f t="shared" si="37"/>
        <v>0</v>
      </c>
      <c r="BY338" s="630">
        <f t="shared" si="37"/>
        <v>0</v>
      </c>
      <c r="BZ338" s="630">
        <f t="shared" si="37"/>
        <v>0</v>
      </c>
      <c r="CA338" s="630">
        <f t="shared" si="37"/>
        <v>0</v>
      </c>
      <c r="CB338" s="630">
        <f t="shared" si="37"/>
        <v>0</v>
      </c>
      <c r="CC338" s="630">
        <f t="shared" si="37"/>
        <v>0</v>
      </c>
      <c r="CD338" s="630">
        <f t="shared" si="37"/>
        <v>0</v>
      </c>
      <c r="CE338" s="630">
        <f t="shared" si="37"/>
        <v>0</v>
      </c>
      <c r="CF338" s="630">
        <f t="shared" si="37"/>
        <v>0</v>
      </c>
      <c r="CG338" s="630">
        <f t="shared" si="37"/>
        <v>0</v>
      </c>
      <c r="CH338" s="630">
        <f t="shared" si="37"/>
        <v>0</v>
      </c>
      <c r="CI338" s="630">
        <f t="shared" si="37"/>
        <v>0</v>
      </c>
      <c r="CJ338" s="630">
        <f t="shared" si="37"/>
        <v>0</v>
      </c>
      <c r="CK338" s="630">
        <f t="shared" si="37"/>
        <v>0</v>
      </c>
      <c r="CL338" s="630">
        <f t="shared" si="37"/>
        <v>0</v>
      </c>
      <c r="CM338" s="630">
        <f t="shared" si="37"/>
        <v>0</v>
      </c>
      <c r="CN338" s="630">
        <f t="shared" si="37"/>
        <v>0</v>
      </c>
      <c r="CO338" s="630">
        <f t="shared" si="37"/>
        <v>0</v>
      </c>
      <c r="CP338" s="630">
        <f t="shared" si="37"/>
        <v>0</v>
      </c>
      <c r="CQ338" s="630">
        <f t="shared" si="37"/>
        <v>0</v>
      </c>
      <c r="CR338" s="630">
        <f t="shared" si="37"/>
        <v>0</v>
      </c>
      <c r="CS338" s="630">
        <f t="shared" si="37"/>
        <v>0</v>
      </c>
      <c r="CT338" s="630">
        <f t="shared" si="37"/>
        <v>0</v>
      </c>
      <c r="CU338" s="630">
        <f t="shared" si="37"/>
        <v>0</v>
      </c>
      <c r="CV338" s="630">
        <f t="shared" si="37"/>
        <v>0</v>
      </c>
      <c r="CW338" s="630">
        <f t="shared" si="37"/>
        <v>0</v>
      </c>
      <c r="CX338" s="630">
        <f t="shared" si="37"/>
        <v>0</v>
      </c>
      <c r="CY338" s="630">
        <f t="shared" si="37"/>
        <v>0</v>
      </c>
      <c r="CZ338" s="630">
        <f t="shared" si="37"/>
        <v>0</v>
      </c>
    </row>
    <row r="339" spans="1:104" x14ac:dyDescent="0.3">
      <c r="A339" s="634">
        <v>336</v>
      </c>
      <c r="B339" s="180"/>
      <c r="C339" s="180"/>
      <c r="D339" s="635">
        <f>D81</f>
        <v>442379</v>
      </c>
      <c r="E339" s="635">
        <f t="shared" ref="E339:BP339" si="38">E81</f>
        <v>153718304</v>
      </c>
      <c r="F339" s="635">
        <f t="shared" si="38"/>
        <v>0</v>
      </c>
      <c r="G339" s="635">
        <f t="shared" si="38"/>
        <v>283387</v>
      </c>
      <c r="H339" s="635">
        <f t="shared" si="38"/>
        <v>64033</v>
      </c>
      <c r="I339" s="635">
        <f t="shared" si="38"/>
        <v>0</v>
      </c>
      <c r="J339" s="635">
        <f t="shared" si="38"/>
        <v>509</v>
      </c>
      <c r="K339" s="635">
        <f t="shared" si="38"/>
        <v>14627</v>
      </c>
      <c r="L339" s="635">
        <f t="shared" si="38"/>
        <v>499273</v>
      </c>
      <c r="M339" s="635">
        <f t="shared" si="38"/>
        <v>1528604</v>
      </c>
      <c r="N339" s="635">
        <f t="shared" si="38"/>
        <v>5950</v>
      </c>
      <c r="O339" s="635">
        <f t="shared" si="38"/>
        <v>26062</v>
      </c>
      <c r="P339" s="635">
        <f t="shared" si="38"/>
        <v>0</v>
      </c>
      <c r="Q339" s="635">
        <f t="shared" si="38"/>
        <v>5890</v>
      </c>
      <c r="R339" s="635">
        <f t="shared" si="38"/>
        <v>62873</v>
      </c>
      <c r="S339" s="635">
        <f t="shared" si="38"/>
        <v>37462</v>
      </c>
      <c r="T339" s="635">
        <f t="shared" si="38"/>
        <v>1716207</v>
      </c>
      <c r="U339" s="635">
        <f t="shared" si="38"/>
        <v>0</v>
      </c>
      <c r="V339" s="635">
        <f t="shared" si="38"/>
        <v>1592</v>
      </c>
      <c r="W339" s="635">
        <f t="shared" si="38"/>
        <v>0</v>
      </c>
      <c r="X339" s="635">
        <f t="shared" si="38"/>
        <v>498635</v>
      </c>
      <c r="Y339" s="635">
        <f t="shared" si="38"/>
        <v>241630</v>
      </c>
      <c r="Z339" s="635">
        <f t="shared" si="38"/>
        <v>10011300</v>
      </c>
      <c r="AA339" s="635">
        <f t="shared" si="38"/>
        <v>433151</v>
      </c>
      <c r="AB339" s="635">
        <f t="shared" si="38"/>
        <v>0</v>
      </c>
      <c r="AC339" s="635">
        <f t="shared" si="38"/>
        <v>15168</v>
      </c>
      <c r="AD339" s="635">
        <f t="shared" si="38"/>
        <v>34949</v>
      </c>
      <c r="AE339" s="635">
        <f t="shared" si="38"/>
        <v>32249</v>
      </c>
      <c r="AF339" s="635">
        <f t="shared" si="38"/>
        <v>30915</v>
      </c>
      <c r="AG339" s="635">
        <f t="shared" si="38"/>
        <v>79983</v>
      </c>
      <c r="AH339" s="635">
        <f t="shared" si="38"/>
        <v>0</v>
      </c>
      <c r="AI339" s="635">
        <f t="shared" si="38"/>
        <v>4759</v>
      </c>
      <c r="AJ339" s="635">
        <f t="shared" si="38"/>
        <v>337395</v>
      </c>
      <c r="AK339" s="635">
        <f t="shared" si="38"/>
        <v>5902</v>
      </c>
      <c r="AL339" s="635">
        <f t="shared" si="38"/>
        <v>122144</v>
      </c>
      <c r="AM339" s="635">
        <f t="shared" si="38"/>
        <v>506081</v>
      </c>
      <c r="AN339" s="635">
        <f t="shared" si="38"/>
        <v>24394</v>
      </c>
      <c r="AO339" s="635">
        <f t="shared" si="38"/>
        <v>5306141</v>
      </c>
      <c r="AP339" s="635">
        <f t="shared" si="38"/>
        <v>63867</v>
      </c>
      <c r="AQ339" s="635">
        <f t="shared" si="38"/>
        <v>340</v>
      </c>
      <c r="AR339" s="635">
        <f t="shared" si="38"/>
        <v>10817</v>
      </c>
      <c r="AS339" s="635">
        <f t="shared" si="38"/>
        <v>3953709</v>
      </c>
      <c r="AT339" s="635">
        <f t="shared" si="38"/>
        <v>14641</v>
      </c>
      <c r="AU339" s="635">
        <f t="shared" si="38"/>
        <v>51455</v>
      </c>
      <c r="AV339" s="635">
        <f t="shared" si="38"/>
        <v>18833</v>
      </c>
      <c r="AW339" s="635">
        <f t="shared" si="38"/>
        <v>46588</v>
      </c>
      <c r="AX339" s="635">
        <f t="shared" si="38"/>
        <v>37268</v>
      </c>
      <c r="AY339" s="635">
        <f t="shared" si="38"/>
        <v>12795</v>
      </c>
      <c r="AZ339" s="635">
        <f t="shared" si="38"/>
        <v>544752</v>
      </c>
      <c r="BA339" s="635">
        <f t="shared" si="38"/>
        <v>244078</v>
      </c>
      <c r="BB339" s="635">
        <f t="shared" si="38"/>
        <v>4007</v>
      </c>
      <c r="BC339" s="635">
        <f t="shared" si="38"/>
        <v>19162</v>
      </c>
      <c r="BD339" s="635">
        <f t="shared" si="38"/>
        <v>714923</v>
      </c>
      <c r="BE339" s="635">
        <f t="shared" si="38"/>
        <v>158640</v>
      </c>
      <c r="BF339" s="635">
        <f t="shared" si="38"/>
        <v>3366728</v>
      </c>
      <c r="BG339" s="635">
        <f t="shared" si="38"/>
        <v>0</v>
      </c>
      <c r="BH339" s="635">
        <f t="shared" si="38"/>
        <v>9814</v>
      </c>
      <c r="BI339" s="635">
        <f t="shared" si="38"/>
        <v>6131</v>
      </c>
      <c r="BJ339" s="635">
        <f t="shared" si="38"/>
        <v>1317790</v>
      </c>
      <c r="BK339" s="635">
        <f t="shared" si="38"/>
        <v>223313</v>
      </c>
      <c r="BL339" s="635">
        <f t="shared" si="38"/>
        <v>2210859</v>
      </c>
      <c r="BM339" s="635">
        <f t="shared" si="38"/>
        <v>523386</v>
      </c>
      <c r="BN339" s="635">
        <f t="shared" si="38"/>
        <v>759817</v>
      </c>
      <c r="BO339" s="635">
        <f t="shared" si="38"/>
        <v>52314</v>
      </c>
      <c r="BP339" s="635">
        <f t="shared" si="38"/>
        <v>3235</v>
      </c>
      <c r="BQ339" s="635">
        <f t="shared" ref="BQ339:CZ339" si="39">BQ81</f>
        <v>3010354</v>
      </c>
      <c r="BR339" s="635">
        <f t="shared" si="39"/>
        <v>0</v>
      </c>
      <c r="BS339" s="635">
        <f t="shared" si="39"/>
        <v>428670</v>
      </c>
      <c r="BT339" s="635">
        <f t="shared" si="39"/>
        <v>70933</v>
      </c>
      <c r="BU339" s="635">
        <f t="shared" si="39"/>
        <v>0</v>
      </c>
      <c r="BV339" s="635">
        <f t="shared" si="39"/>
        <v>200978</v>
      </c>
      <c r="BW339" s="635">
        <f t="shared" si="39"/>
        <v>0</v>
      </c>
      <c r="BX339" s="635">
        <f t="shared" si="39"/>
        <v>0</v>
      </c>
      <c r="BY339" s="635">
        <f t="shared" si="39"/>
        <v>0</v>
      </c>
      <c r="BZ339" s="635">
        <f t="shared" si="39"/>
        <v>0</v>
      </c>
      <c r="CA339" s="635">
        <f t="shared" si="39"/>
        <v>0</v>
      </c>
      <c r="CB339" s="635">
        <f t="shared" si="39"/>
        <v>0</v>
      </c>
      <c r="CC339" s="635">
        <f t="shared" si="39"/>
        <v>0</v>
      </c>
      <c r="CD339" s="635">
        <f t="shared" si="39"/>
        <v>0</v>
      </c>
      <c r="CE339" s="635">
        <f t="shared" si="39"/>
        <v>0</v>
      </c>
      <c r="CF339" s="635">
        <f t="shared" si="39"/>
        <v>0</v>
      </c>
      <c r="CG339" s="635">
        <f t="shared" si="39"/>
        <v>0</v>
      </c>
      <c r="CH339" s="635">
        <f t="shared" si="39"/>
        <v>0</v>
      </c>
      <c r="CI339" s="635">
        <f t="shared" si="39"/>
        <v>0</v>
      </c>
      <c r="CJ339" s="635">
        <f t="shared" si="39"/>
        <v>0</v>
      </c>
      <c r="CK339" s="635">
        <f t="shared" si="39"/>
        <v>0</v>
      </c>
      <c r="CL339" s="635">
        <f t="shared" si="39"/>
        <v>0</v>
      </c>
      <c r="CM339" s="635">
        <f t="shared" si="39"/>
        <v>0</v>
      </c>
      <c r="CN339" s="635">
        <f t="shared" si="39"/>
        <v>0</v>
      </c>
      <c r="CO339" s="635">
        <f t="shared" si="39"/>
        <v>0</v>
      </c>
      <c r="CP339" s="635">
        <f t="shared" si="39"/>
        <v>0</v>
      </c>
      <c r="CQ339" s="635">
        <f t="shared" si="39"/>
        <v>0</v>
      </c>
      <c r="CR339" s="635">
        <f t="shared" si="39"/>
        <v>0</v>
      </c>
      <c r="CS339" s="635">
        <f t="shared" si="39"/>
        <v>0</v>
      </c>
      <c r="CT339" s="635">
        <f t="shared" si="39"/>
        <v>0</v>
      </c>
      <c r="CU339" s="635">
        <f t="shared" si="39"/>
        <v>0</v>
      </c>
      <c r="CV339" s="635">
        <f t="shared" si="39"/>
        <v>0</v>
      </c>
      <c r="CW339" s="635">
        <f t="shared" si="39"/>
        <v>0</v>
      </c>
      <c r="CX339" s="635">
        <f t="shared" si="39"/>
        <v>0</v>
      </c>
      <c r="CY339" s="635">
        <f t="shared" si="39"/>
        <v>0</v>
      </c>
      <c r="CZ339" s="635">
        <f t="shared" si="39"/>
        <v>0</v>
      </c>
    </row>
    <row r="340" spans="1:104" x14ac:dyDescent="0.3">
      <c r="A340" s="634">
        <v>44</v>
      </c>
      <c r="B340" s="180"/>
      <c r="C340" s="180"/>
      <c r="D340" s="635">
        <f>D27</f>
        <v>6698056</v>
      </c>
      <c r="E340" s="635">
        <f t="shared" ref="E340:BP341" si="40">E27</f>
        <v>516820273</v>
      </c>
      <c r="F340" s="635">
        <f t="shared" si="40"/>
        <v>0</v>
      </c>
      <c r="G340" s="635">
        <f t="shared" si="40"/>
        <v>3746871</v>
      </c>
      <c r="H340" s="635">
        <f t="shared" si="40"/>
        <v>1005545</v>
      </c>
      <c r="I340" s="635">
        <f t="shared" si="40"/>
        <v>0</v>
      </c>
      <c r="J340" s="635">
        <f t="shared" si="40"/>
        <v>0</v>
      </c>
      <c r="K340" s="635">
        <f t="shared" si="40"/>
        <v>0</v>
      </c>
      <c r="L340" s="635">
        <f t="shared" si="40"/>
        <v>727115</v>
      </c>
      <c r="M340" s="635">
        <f t="shared" si="40"/>
        <v>11126727</v>
      </c>
      <c r="N340" s="635">
        <f t="shared" si="40"/>
        <v>0</v>
      </c>
      <c r="O340" s="635">
        <f t="shared" si="40"/>
        <v>481493</v>
      </c>
      <c r="P340" s="635">
        <f t="shared" si="40"/>
        <v>0</v>
      </c>
      <c r="Q340" s="635">
        <f t="shared" si="40"/>
        <v>0</v>
      </c>
      <c r="R340" s="635">
        <f t="shared" si="40"/>
        <v>0</v>
      </c>
      <c r="S340" s="635">
        <f t="shared" si="40"/>
        <v>2374616</v>
      </c>
      <c r="T340" s="635">
        <f t="shared" si="40"/>
        <v>0</v>
      </c>
      <c r="U340" s="635">
        <f t="shared" si="40"/>
        <v>0</v>
      </c>
      <c r="V340" s="635">
        <f t="shared" si="40"/>
        <v>523324</v>
      </c>
      <c r="W340" s="635">
        <f t="shared" si="40"/>
        <v>0</v>
      </c>
      <c r="X340" s="635">
        <f t="shared" si="40"/>
        <v>3965896</v>
      </c>
      <c r="Y340" s="635">
        <f t="shared" si="40"/>
        <v>0</v>
      </c>
      <c r="Z340" s="635">
        <f t="shared" si="40"/>
        <v>19759947</v>
      </c>
      <c r="AA340" s="635">
        <f t="shared" si="40"/>
        <v>0</v>
      </c>
      <c r="AB340" s="635">
        <f t="shared" si="40"/>
        <v>0</v>
      </c>
      <c r="AC340" s="635">
        <f t="shared" si="40"/>
        <v>446597</v>
      </c>
      <c r="AD340" s="635">
        <f t="shared" si="40"/>
        <v>780671</v>
      </c>
      <c r="AE340" s="635">
        <f t="shared" si="40"/>
        <v>398562</v>
      </c>
      <c r="AF340" s="635">
        <f t="shared" si="40"/>
        <v>300038</v>
      </c>
      <c r="AG340" s="635">
        <f t="shared" si="40"/>
        <v>202592</v>
      </c>
      <c r="AH340" s="635">
        <f t="shared" si="40"/>
        <v>0</v>
      </c>
      <c r="AI340" s="635">
        <f t="shared" si="40"/>
        <v>0</v>
      </c>
      <c r="AJ340" s="635">
        <f t="shared" si="40"/>
        <v>0</v>
      </c>
      <c r="AK340" s="635">
        <f t="shared" si="40"/>
        <v>0</v>
      </c>
      <c r="AL340" s="635">
        <f t="shared" si="40"/>
        <v>1021536</v>
      </c>
      <c r="AM340" s="635">
        <f t="shared" si="40"/>
        <v>1040309</v>
      </c>
      <c r="AN340" s="635">
        <f t="shared" si="40"/>
        <v>564646</v>
      </c>
      <c r="AO340" s="635">
        <f t="shared" si="40"/>
        <v>30373170</v>
      </c>
      <c r="AP340" s="635">
        <f t="shared" si="40"/>
        <v>801301</v>
      </c>
      <c r="AQ340" s="635">
        <f t="shared" si="40"/>
        <v>0</v>
      </c>
      <c r="AR340" s="635">
        <f t="shared" si="40"/>
        <v>59600</v>
      </c>
      <c r="AS340" s="635">
        <f t="shared" si="40"/>
        <v>20616970</v>
      </c>
      <c r="AT340" s="635">
        <f t="shared" si="40"/>
        <v>666291</v>
      </c>
      <c r="AU340" s="635">
        <f t="shared" si="40"/>
        <v>4983053</v>
      </c>
      <c r="AV340" s="635">
        <f t="shared" si="40"/>
        <v>331635</v>
      </c>
      <c r="AW340" s="635">
        <f t="shared" si="40"/>
        <v>791011</v>
      </c>
      <c r="AX340" s="635">
        <f t="shared" si="40"/>
        <v>0</v>
      </c>
      <c r="AY340" s="635">
        <f t="shared" si="40"/>
        <v>15682</v>
      </c>
      <c r="AZ340" s="635">
        <f t="shared" si="40"/>
        <v>4546994</v>
      </c>
      <c r="BA340" s="635">
        <f t="shared" si="40"/>
        <v>364121</v>
      </c>
      <c r="BB340" s="635">
        <f t="shared" si="40"/>
        <v>631672</v>
      </c>
      <c r="BC340" s="635">
        <f t="shared" si="40"/>
        <v>581292</v>
      </c>
      <c r="BD340" s="635">
        <f t="shared" si="40"/>
        <v>5700289</v>
      </c>
      <c r="BE340" s="635">
        <f t="shared" si="40"/>
        <v>489353</v>
      </c>
      <c r="BF340" s="635">
        <f t="shared" si="40"/>
        <v>13222853</v>
      </c>
      <c r="BG340" s="635">
        <f t="shared" si="40"/>
        <v>0</v>
      </c>
      <c r="BH340" s="635">
        <f t="shared" si="40"/>
        <v>0</v>
      </c>
      <c r="BI340" s="635">
        <f t="shared" si="40"/>
        <v>779841</v>
      </c>
      <c r="BJ340" s="635">
        <f t="shared" si="40"/>
        <v>14138519</v>
      </c>
      <c r="BK340" s="635">
        <f t="shared" si="40"/>
        <v>1142723</v>
      </c>
      <c r="BL340" s="635">
        <f t="shared" si="40"/>
        <v>15823204</v>
      </c>
      <c r="BM340" s="635">
        <f t="shared" si="40"/>
        <v>0</v>
      </c>
      <c r="BN340" s="635">
        <f t="shared" si="40"/>
        <v>2627389</v>
      </c>
      <c r="BO340" s="635">
        <f t="shared" si="40"/>
        <v>1404789</v>
      </c>
      <c r="BP340" s="635">
        <f t="shared" si="40"/>
        <v>0</v>
      </c>
      <c r="BQ340" s="635">
        <f t="shared" ref="BQ340:CZ343" si="41">BQ27</f>
        <v>0</v>
      </c>
      <c r="BR340" s="635">
        <f t="shared" si="41"/>
        <v>0</v>
      </c>
      <c r="BS340" s="635">
        <f t="shared" si="41"/>
        <v>1631155</v>
      </c>
      <c r="BT340" s="635">
        <f t="shared" si="41"/>
        <v>426796</v>
      </c>
      <c r="BU340" s="635">
        <f t="shared" si="41"/>
        <v>0</v>
      </c>
      <c r="BV340" s="635">
        <f t="shared" si="41"/>
        <v>468761</v>
      </c>
      <c r="BW340" s="635">
        <f t="shared" si="41"/>
        <v>0</v>
      </c>
      <c r="BX340" s="635">
        <f t="shared" si="41"/>
        <v>0</v>
      </c>
      <c r="BY340" s="635">
        <f t="shared" si="41"/>
        <v>0</v>
      </c>
      <c r="BZ340" s="635">
        <f t="shared" si="41"/>
        <v>0</v>
      </c>
      <c r="CA340" s="635">
        <f t="shared" si="41"/>
        <v>0</v>
      </c>
      <c r="CB340" s="635">
        <f t="shared" si="41"/>
        <v>0</v>
      </c>
      <c r="CC340" s="635">
        <f t="shared" si="41"/>
        <v>0</v>
      </c>
      <c r="CD340" s="635">
        <f t="shared" si="41"/>
        <v>0</v>
      </c>
      <c r="CE340" s="635">
        <f t="shared" si="41"/>
        <v>0</v>
      </c>
      <c r="CF340" s="635">
        <f t="shared" si="41"/>
        <v>0</v>
      </c>
      <c r="CG340" s="635">
        <f t="shared" si="41"/>
        <v>0</v>
      </c>
      <c r="CH340" s="635">
        <f t="shared" si="41"/>
        <v>0</v>
      </c>
      <c r="CI340" s="635">
        <f t="shared" si="41"/>
        <v>0</v>
      </c>
      <c r="CJ340" s="635">
        <f t="shared" si="41"/>
        <v>0</v>
      </c>
      <c r="CK340" s="635">
        <f t="shared" si="41"/>
        <v>0</v>
      </c>
      <c r="CL340" s="635">
        <f t="shared" si="41"/>
        <v>0</v>
      </c>
      <c r="CM340" s="635">
        <f t="shared" si="41"/>
        <v>0</v>
      </c>
      <c r="CN340" s="635">
        <f t="shared" si="41"/>
        <v>0</v>
      </c>
      <c r="CO340" s="635">
        <f t="shared" si="41"/>
        <v>0</v>
      </c>
      <c r="CP340" s="635">
        <f t="shared" si="41"/>
        <v>0</v>
      </c>
      <c r="CQ340" s="635">
        <f t="shared" si="41"/>
        <v>0</v>
      </c>
      <c r="CR340" s="635">
        <f t="shared" si="41"/>
        <v>0</v>
      </c>
      <c r="CS340" s="635">
        <f t="shared" si="41"/>
        <v>0</v>
      </c>
      <c r="CT340" s="635">
        <f t="shared" si="41"/>
        <v>0</v>
      </c>
      <c r="CU340" s="635">
        <f t="shared" si="41"/>
        <v>0</v>
      </c>
      <c r="CV340" s="635">
        <f t="shared" si="41"/>
        <v>0</v>
      </c>
      <c r="CW340" s="635">
        <f t="shared" si="41"/>
        <v>0</v>
      </c>
      <c r="CX340" s="635">
        <f t="shared" si="41"/>
        <v>0</v>
      </c>
      <c r="CY340" s="635">
        <f t="shared" si="41"/>
        <v>0</v>
      </c>
      <c r="CZ340" s="635">
        <f t="shared" si="41"/>
        <v>0</v>
      </c>
    </row>
    <row r="341" spans="1:104" x14ac:dyDescent="0.3">
      <c r="A341" s="634">
        <v>45</v>
      </c>
      <c r="B341" s="180"/>
      <c r="C341" s="180"/>
      <c r="D341" s="635">
        <f t="shared" ref="D341:S343" si="42">D28</f>
        <v>888574</v>
      </c>
      <c r="E341" s="635">
        <f t="shared" si="42"/>
        <v>27406534</v>
      </c>
      <c r="F341" s="635">
        <f t="shared" si="42"/>
        <v>0</v>
      </c>
      <c r="G341" s="635">
        <f t="shared" si="42"/>
        <v>339721</v>
      </c>
      <c r="H341" s="635">
        <f t="shared" si="42"/>
        <v>59682</v>
      </c>
      <c r="I341" s="635">
        <f t="shared" si="42"/>
        <v>0</v>
      </c>
      <c r="J341" s="635">
        <f t="shared" si="42"/>
        <v>0</v>
      </c>
      <c r="K341" s="635">
        <f t="shared" si="42"/>
        <v>0</v>
      </c>
      <c r="L341" s="635">
        <f t="shared" si="42"/>
        <v>357135</v>
      </c>
      <c r="M341" s="635">
        <f t="shared" si="42"/>
        <v>2563632</v>
      </c>
      <c r="N341" s="635">
        <f t="shared" si="42"/>
        <v>0</v>
      </c>
      <c r="O341" s="635">
        <f t="shared" si="42"/>
        <v>19987</v>
      </c>
      <c r="P341" s="635">
        <f t="shared" si="42"/>
        <v>0</v>
      </c>
      <c r="Q341" s="635">
        <f t="shared" si="42"/>
        <v>0</v>
      </c>
      <c r="R341" s="635">
        <f t="shared" si="42"/>
        <v>0</v>
      </c>
      <c r="S341" s="635">
        <f t="shared" si="42"/>
        <v>280777</v>
      </c>
      <c r="T341" s="635">
        <f t="shared" si="40"/>
        <v>0</v>
      </c>
      <c r="U341" s="635">
        <f t="shared" si="40"/>
        <v>0</v>
      </c>
      <c r="V341" s="635">
        <f t="shared" si="40"/>
        <v>75268</v>
      </c>
      <c r="W341" s="635">
        <f t="shared" si="40"/>
        <v>0</v>
      </c>
      <c r="X341" s="635">
        <f t="shared" si="40"/>
        <v>231875</v>
      </c>
      <c r="Y341" s="635">
        <f t="shared" si="40"/>
        <v>0</v>
      </c>
      <c r="Z341" s="635">
        <f t="shared" si="40"/>
        <v>1717843</v>
      </c>
      <c r="AA341" s="635">
        <f t="shared" si="40"/>
        <v>0</v>
      </c>
      <c r="AB341" s="635">
        <f t="shared" si="40"/>
        <v>0</v>
      </c>
      <c r="AC341" s="635">
        <f t="shared" si="40"/>
        <v>77914</v>
      </c>
      <c r="AD341" s="635">
        <f t="shared" si="40"/>
        <v>45648</v>
      </c>
      <c r="AE341" s="635">
        <f t="shared" si="40"/>
        <v>215404</v>
      </c>
      <c r="AF341" s="635">
        <f t="shared" si="40"/>
        <v>71501</v>
      </c>
      <c r="AG341" s="635">
        <f t="shared" si="40"/>
        <v>102341</v>
      </c>
      <c r="AH341" s="635">
        <f t="shared" si="40"/>
        <v>0</v>
      </c>
      <c r="AI341" s="635">
        <f t="shared" si="40"/>
        <v>0</v>
      </c>
      <c r="AJ341" s="635">
        <f t="shared" si="40"/>
        <v>0</v>
      </c>
      <c r="AK341" s="635">
        <f t="shared" si="40"/>
        <v>0</v>
      </c>
      <c r="AL341" s="635">
        <f t="shared" si="40"/>
        <v>100465</v>
      </c>
      <c r="AM341" s="635">
        <f t="shared" si="40"/>
        <v>185843</v>
      </c>
      <c r="AN341" s="635">
        <f t="shared" si="40"/>
        <v>83997</v>
      </c>
      <c r="AO341" s="635">
        <f t="shared" si="40"/>
        <v>10749169</v>
      </c>
      <c r="AP341" s="635">
        <f t="shared" si="40"/>
        <v>187732</v>
      </c>
      <c r="AQ341" s="635">
        <f t="shared" si="40"/>
        <v>0</v>
      </c>
      <c r="AR341" s="635">
        <f t="shared" si="40"/>
        <v>16130</v>
      </c>
      <c r="AS341" s="635">
        <f t="shared" si="40"/>
        <v>5819028</v>
      </c>
      <c r="AT341" s="635">
        <f t="shared" si="40"/>
        <v>67835</v>
      </c>
      <c r="AU341" s="635">
        <f t="shared" si="40"/>
        <v>91929</v>
      </c>
      <c r="AV341" s="635">
        <f t="shared" si="40"/>
        <v>128617</v>
      </c>
      <c r="AW341" s="635">
        <f t="shared" si="40"/>
        <v>60749</v>
      </c>
      <c r="AX341" s="635">
        <f t="shared" si="40"/>
        <v>0</v>
      </c>
      <c r="AY341" s="635">
        <f t="shared" si="40"/>
        <v>0</v>
      </c>
      <c r="AZ341" s="635">
        <f t="shared" si="40"/>
        <v>150631</v>
      </c>
      <c r="BA341" s="635">
        <f t="shared" si="40"/>
        <v>38273</v>
      </c>
      <c r="BB341" s="635">
        <f t="shared" si="40"/>
        <v>23658</v>
      </c>
      <c r="BC341" s="635">
        <f t="shared" si="40"/>
        <v>6267</v>
      </c>
      <c r="BD341" s="635">
        <f t="shared" si="40"/>
        <v>113861</v>
      </c>
      <c r="BE341" s="635">
        <f t="shared" si="40"/>
        <v>193244</v>
      </c>
      <c r="BF341" s="635">
        <f t="shared" si="40"/>
        <v>2785751</v>
      </c>
      <c r="BG341" s="635">
        <f t="shared" si="40"/>
        <v>0</v>
      </c>
      <c r="BH341" s="635">
        <f t="shared" si="40"/>
        <v>0</v>
      </c>
      <c r="BI341" s="635">
        <f t="shared" si="40"/>
        <v>47711</v>
      </c>
      <c r="BJ341" s="635">
        <f t="shared" si="40"/>
        <v>1718215</v>
      </c>
      <c r="BK341" s="635">
        <f t="shared" si="40"/>
        <v>125765</v>
      </c>
      <c r="BL341" s="635">
        <f t="shared" si="40"/>
        <v>568212</v>
      </c>
      <c r="BM341" s="635">
        <f t="shared" si="40"/>
        <v>0</v>
      </c>
      <c r="BN341" s="635">
        <f t="shared" si="40"/>
        <v>699804</v>
      </c>
      <c r="BO341" s="635">
        <f t="shared" si="40"/>
        <v>305953</v>
      </c>
      <c r="BP341" s="635">
        <f t="shared" si="40"/>
        <v>0</v>
      </c>
      <c r="BQ341" s="635">
        <f t="shared" si="41"/>
        <v>0</v>
      </c>
      <c r="BR341" s="635">
        <f t="shared" si="41"/>
        <v>0</v>
      </c>
      <c r="BS341" s="635">
        <f t="shared" si="41"/>
        <v>613447</v>
      </c>
      <c r="BT341" s="635">
        <f t="shared" si="41"/>
        <v>69252</v>
      </c>
      <c r="BU341" s="635">
        <f t="shared" si="41"/>
        <v>0</v>
      </c>
      <c r="BV341" s="635">
        <f t="shared" si="41"/>
        <v>655083</v>
      </c>
      <c r="BW341" s="635">
        <f t="shared" si="41"/>
        <v>0</v>
      </c>
      <c r="BX341" s="635">
        <f t="shared" si="41"/>
        <v>0</v>
      </c>
      <c r="BY341" s="635">
        <f t="shared" si="41"/>
        <v>0</v>
      </c>
      <c r="BZ341" s="635">
        <f t="shared" si="41"/>
        <v>0</v>
      </c>
      <c r="CA341" s="635">
        <f t="shared" si="41"/>
        <v>0</v>
      </c>
      <c r="CB341" s="635">
        <f t="shared" si="41"/>
        <v>0</v>
      </c>
      <c r="CC341" s="635">
        <f t="shared" si="41"/>
        <v>0</v>
      </c>
      <c r="CD341" s="635">
        <f t="shared" si="41"/>
        <v>0</v>
      </c>
      <c r="CE341" s="635">
        <f t="shared" si="41"/>
        <v>0</v>
      </c>
      <c r="CF341" s="635">
        <f t="shared" si="41"/>
        <v>0</v>
      </c>
      <c r="CG341" s="635">
        <f t="shared" si="41"/>
        <v>0</v>
      </c>
      <c r="CH341" s="635">
        <f t="shared" si="41"/>
        <v>0</v>
      </c>
      <c r="CI341" s="635">
        <f t="shared" si="41"/>
        <v>0</v>
      </c>
      <c r="CJ341" s="635">
        <f t="shared" si="41"/>
        <v>0</v>
      </c>
      <c r="CK341" s="635">
        <f t="shared" si="41"/>
        <v>0</v>
      </c>
      <c r="CL341" s="635">
        <f t="shared" si="41"/>
        <v>0</v>
      </c>
      <c r="CM341" s="635">
        <f t="shared" si="41"/>
        <v>0</v>
      </c>
      <c r="CN341" s="635">
        <f t="shared" si="41"/>
        <v>0</v>
      </c>
      <c r="CO341" s="635">
        <f t="shared" si="41"/>
        <v>0</v>
      </c>
      <c r="CP341" s="635">
        <f t="shared" si="41"/>
        <v>0</v>
      </c>
      <c r="CQ341" s="635">
        <f t="shared" si="41"/>
        <v>0</v>
      </c>
      <c r="CR341" s="635">
        <f t="shared" si="41"/>
        <v>0</v>
      </c>
      <c r="CS341" s="635">
        <f t="shared" si="41"/>
        <v>0</v>
      </c>
      <c r="CT341" s="635">
        <f t="shared" si="41"/>
        <v>0</v>
      </c>
      <c r="CU341" s="635">
        <f t="shared" si="41"/>
        <v>0</v>
      </c>
      <c r="CV341" s="635">
        <f t="shared" si="41"/>
        <v>0</v>
      </c>
      <c r="CW341" s="635">
        <f t="shared" si="41"/>
        <v>0</v>
      </c>
      <c r="CX341" s="635">
        <f t="shared" si="41"/>
        <v>0</v>
      </c>
      <c r="CY341" s="635">
        <f t="shared" si="41"/>
        <v>0</v>
      </c>
      <c r="CZ341" s="635">
        <f t="shared" si="41"/>
        <v>0</v>
      </c>
    </row>
    <row r="342" spans="1:104" x14ac:dyDescent="0.3">
      <c r="A342" s="634">
        <v>47</v>
      </c>
      <c r="B342" s="180"/>
      <c r="C342" s="180"/>
      <c r="D342" s="635">
        <f t="shared" si="42"/>
        <v>0</v>
      </c>
      <c r="E342" s="635">
        <f t="shared" ref="E342:BP343" si="43">E29</f>
        <v>0</v>
      </c>
      <c r="F342" s="635">
        <f t="shared" si="43"/>
        <v>0</v>
      </c>
      <c r="G342" s="635">
        <f t="shared" si="43"/>
        <v>0</v>
      </c>
      <c r="H342" s="635">
        <f t="shared" si="43"/>
        <v>0</v>
      </c>
      <c r="I342" s="635">
        <f t="shared" si="43"/>
        <v>0</v>
      </c>
      <c r="J342" s="635">
        <f t="shared" si="43"/>
        <v>0</v>
      </c>
      <c r="K342" s="635">
        <f t="shared" si="43"/>
        <v>0</v>
      </c>
      <c r="L342" s="635">
        <f t="shared" si="43"/>
        <v>1607004</v>
      </c>
      <c r="M342" s="635">
        <f t="shared" si="43"/>
        <v>0</v>
      </c>
      <c r="N342" s="635">
        <f t="shared" si="43"/>
        <v>0</v>
      </c>
      <c r="O342" s="635">
        <f t="shared" si="43"/>
        <v>0</v>
      </c>
      <c r="P342" s="635">
        <f t="shared" si="43"/>
        <v>0</v>
      </c>
      <c r="Q342" s="635">
        <f t="shared" si="43"/>
        <v>0</v>
      </c>
      <c r="R342" s="635">
        <f t="shared" si="43"/>
        <v>0</v>
      </c>
      <c r="S342" s="635">
        <f t="shared" si="43"/>
        <v>0</v>
      </c>
      <c r="T342" s="635">
        <f t="shared" si="43"/>
        <v>0</v>
      </c>
      <c r="U342" s="635">
        <f t="shared" si="43"/>
        <v>0</v>
      </c>
      <c r="V342" s="635">
        <f t="shared" si="43"/>
        <v>0</v>
      </c>
      <c r="W342" s="635">
        <f t="shared" si="43"/>
        <v>0</v>
      </c>
      <c r="X342" s="635">
        <f t="shared" si="43"/>
        <v>0</v>
      </c>
      <c r="Y342" s="635">
        <f t="shared" si="43"/>
        <v>0</v>
      </c>
      <c r="Z342" s="635">
        <f t="shared" si="43"/>
        <v>49928068</v>
      </c>
      <c r="AA342" s="635">
        <f t="shared" si="43"/>
        <v>0</v>
      </c>
      <c r="AB342" s="635">
        <f t="shared" si="43"/>
        <v>0</v>
      </c>
      <c r="AC342" s="635">
        <f t="shared" si="43"/>
        <v>0</v>
      </c>
      <c r="AD342" s="635">
        <f t="shared" si="43"/>
        <v>0</v>
      </c>
      <c r="AE342" s="635">
        <f t="shared" si="43"/>
        <v>0</v>
      </c>
      <c r="AF342" s="635">
        <f t="shared" si="43"/>
        <v>0</v>
      </c>
      <c r="AG342" s="635">
        <f t="shared" si="43"/>
        <v>0</v>
      </c>
      <c r="AH342" s="635">
        <f t="shared" si="43"/>
        <v>0</v>
      </c>
      <c r="AI342" s="635">
        <f t="shared" si="43"/>
        <v>0</v>
      </c>
      <c r="AJ342" s="635">
        <f t="shared" si="43"/>
        <v>0</v>
      </c>
      <c r="AK342" s="635">
        <f t="shared" si="43"/>
        <v>0</v>
      </c>
      <c r="AL342" s="635">
        <f t="shared" si="43"/>
        <v>0</v>
      </c>
      <c r="AM342" s="635">
        <f t="shared" si="43"/>
        <v>0</v>
      </c>
      <c r="AN342" s="635">
        <f t="shared" si="43"/>
        <v>0</v>
      </c>
      <c r="AO342" s="635">
        <f t="shared" si="43"/>
        <v>0</v>
      </c>
      <c r="AP342" s="635">
        <f t="shared" si="43"/>
        <v>0</v>
      </c>
      <c r="AQ342" s="635">
        <f t="shared" si="43"/>
        <v>0</v>
      </c>
      <c r="AR342" s="635">
        <f t="shared" si="43"/>
        <v>0</v>
      </c>
      <c r="AS342" s="635">
        <f t="shared" si="43"/>
        <v>0</v>
      </c>
      <c r="AT342" s="635">
        <f t="shared" si="43"/>
        <v>0</v>
      </c>
      <c r="AU342" s="635">
        <f t="shared" si="43"/>
        <v>0</v>
      </c>
      <c r="AV342" s="635">
        <f t="shared" si="43"/>
        <v>2297009</v>
      </c>
      <c r="AW342" s="635">
        <f t="shared" si="43"/>
        <v>0</v>
      </c>
      <c r="AX342" s="635">
        <f t="shared" si="43"/>
        <v>0</v>
      </c>
      <c r="AY342" s="635">
        <f t="shared" si="43"/>
        <v>0</v>
      </c>
      <c r="AZ342" s="635">
        <f t="shared" si="43"/>
        <v>3673685</v>
      </c>
      <c r="BA342" s="635">
        <f t="shared" si="43"/>
        <v>0</v>
      </c>
      <c r="BB342" s="635">
        <f t="shared" si="43"/>
        <v>0</v>
      </c>
      <c r="BC342" s="635">
        <f t="shared" si="43"/>
        <v>0</v>
      </c>
      <c r="BD342" s="635">
        <f t="shared" si="43"/>
        <v>0</v>
      </c>
      <c r="BE342" s="635">
        <f t="shared" si="43"/>
        <v>2489775</v>
      </c>
      <c r="BF342" s="635">
        <f t="shared" si="43"/>
        <v>13720081</v>
      </c>
      <c r="BG342" s="635">
        <f t="shared" si="43"/>
        <v>0</v>
      </c>
      <c r="BH342" s="635">
        <f t="shared" si="43"/>
        <v>0</v>
      </c>
      <c r="BI342" s="635">
        <f t="shared" si="43"/>
        <v>0</v>
      </c>
      <c r="BJ342" s="635">
        <f t="shared" si="43"/>
        <v>13896679</v>
      </c>
      <c r="BK342" s="635">
        <f t="shared" si="43"/>
        <v>0</v>
      </c>
      <c r="BL342" s="635">
        <f t="shared" si="43"/>
        <v>0</v>
      </c>
      <c r="BM342" s="635">
        <f t="shared" si="43"/>
        <v>0</v>
      </c>
      <c r="BN342" s="635">
        <f t="shared" si="43"/>
        <v>8197190</v>
      </c>
      <c r="BO342" s="635">
        <f t="shared" si="43"/>
        <v>0</v>
      </c>
      <c r="BP342" s="635">
        <f t="shared" si="43"/>
        <v>0</v>
      </c>
      <c r="BQ342" s="635">
        <f t="shared" si="41"/>
        <v>0</v>
      </c>
      <c r="BR342" s="635">
        <f t="shared" si="41"/>
        <v>0</v>
      </c>
      <c r="BS342" s="635">
        <f t="shared" si="41"/>
        <v>0</v>
      </c>
      <c r="BT342" s="635">
        <f t="shared" si="41"/>
        <v>0</v>
      </c>
      <c r="BU342" s="635">
        <f t="shared" si="41"/>
        <v>0</v>
      </c>
      <c r="BV342" s="635">
        <f t="shared" si="41"/>
        <v>0</v>
      </c>
      <c r="BW342" s="635">
        <f t="shared" si="41"/>
        <v>0</v>
      </c>
      <c r="BX342" s="635">
        <f t="shared" si="41"/>
        <v>0</v>
      </c>
      <c r="BY342" s="635">
        <f t="shared" si="41"/>
        <v>0</v>
      </c>
      <c r="BZ342" s="635">
        <f t="shared" si="41"/>
        <v>0</v>
      </c>
      <c r="CA342" s="635">
        <f t="shared" si="41"/>
        <v>0</v>
      </c>
      <c r="CB342" s="635">
        <f t="shared" si="41"/>
        <v>0</v>
      </c>
      <c r="CC342" s="635">
        <f t="shared" si="41"/>
        <v>0</v>
      </c>
      <c r="CD342" s="635">
        <f t="shared" si="41"/>
        <v>0</v>
      </c>
      <c r="CE342" s="635">
        <f t="shared" si="41"/>
        <v>0</v>
      </c>
      <c r="CF342" s="635">
        <f t="shared" si="41"/>
        <v>0</v>
      </c>
      <c r="CG342" s="635">
        <f t="shared" si="41"/>
        <v>0</v>
      </c>
      <c r="CH342" s="635">
        <f t="shared" si="41"/>
        <v>0</v>
      </c>
      <c r="CI342" s="635">
        <f t="shared" si="41"/>
        <v>0</v>
      </c>
      <c r="CJ342" s="635">
        <f t="shared" si="41"/>
        <v>0</v>
      </c>
      <c r="CK342" s="635">
        <f t="shared" si="41"/>
        <v>0</v>
      </c>
      <c r="CL342" s="635">
        <f t="shared" si="41"/>
        <v>0</v>
      </c>
      <c r="CM342" s="635">
        <f t="shared" si="41"/>
        <v>0</v>
      </c>
      <c r="CN342" s="635">
        <f t="shared" si="41"/>
        <v>0</v>
      </c>
      <c r="CO342" s="635">
        <f t="shared" si="41"/>
        <v>0</v>
      </c>
      <c r="CP342" s="635">
        <f t="shared" si="41"/>
        <v>0</v>
      </c>
      <c r="CQ342" s="635">
        <f t="shared" si="41"/>
        <v>0</v>
      </c>
      <c r="CR342" s="635">
        <f t="shared" si="41"/>
        <v>0</v>
      </c>
      <c r="CS342" s="635">
        <f t="shared" si="41"/>
        <v>0</v>
      </c>
      <c r="CT342" s="635">
        <f t="shared" si="41"/>
        <v>0</v>
      </c>
      <c r="CU342" s="635">
        <f t="shared" si="41"/>
        <v>0</v>
      </c>
      <c r="CV342" s="635">
        <f t="shared" si="41"/>
        <v>0</v>
      </c>
      <c r="CW342" s="635">
        <f t="shared" si="41"/>
        <v>0</v>
      </c>
      <c r="CX342" s="635">
        <f t="shared" si="41"/>
        <v>0</v>
      </c>
      <c r="CY342" s="635">
        <f t="shared" si="41"/>
        <v>0</v>
      </c>
      <c r="CZ342" s="635">
        <f t="shared" si="41"/>
        <v>0</v>
      </c>
    </row>
    <row r="343" spans="1:104" x14ac:dyDescent="0.3">
      <c r="A343" s="634">
        <v>48</v>
      </c>
      <c r="B343" s="180"/>
      <c r="C343" s="180"/>
      <c r="D343" s="635">
        <f t="shared" si="42"/>
        <v>0</v>
      </c>
      <c r="E343" s="635">
        <f t="shared" si="43"/>
        <v>0</v>
      </c>
      <c r="F343" s="635">
        <f t="shared" si="43"/>
        <v>0</v>
      </c>
      <c r="G343" s="635">
        <f t="shared" si="43"/>
        <v>0</v>
      </c>
      <c r="H343" s="635">
        <f t="shared" si="43"/>
        <v>0</v>
      </c>
      <c r="I343" s="635">
        <f t="shared" si="43"/>
        <v>0</v>
      </c>
      <c r="J343" s="635">
        <f t="shared" si="43"/>
        <v>0</v>
      </c>
      <c r="K343" s="635">
        <f t="shared" si="43"/>
        <v>0</v>
      </c>
      <c r="L343" s="635">
        <f t="shared" si="43"/>
        <v>389503</v>
      </c>
      <c r="M343" s="635">
        <f t="shared" si="43"/>
        <v>0</v>
      </c>
      <c r="N343" s="635">
        <f t="shared" si="43"/>
        <v>0</v>
      </c>
      <c r="O343" s="635">
        <f t="shared" si="43"/>
        <v>0</v>
      </c>
      <c r="P343" s="635">
        <f t="shared" si="43"/>
        <v>0</v>
      </c>
      <c r="Q343" s="635">
        <f t="shared" si="43"/>
        <v>0</v>
      </c>
      <c r="R343" s="635">
        <f t="shared" si="43"/>
        <v>0</v>
      </c>
      <c r="S343" s="635">
        <f t="shared" si="43"/>
        <v>0</v>
      </c>
      <c r="T343" s="635">
        <f t="shared" si="43"/>
        <v>0</v>
      </c>
      <c r="U343" s="635">
        <f t="shared" si="43"/>
        <v>0</v>
      </c>
      <c r="V343" s="635">
        <f t="shared" si="43"/>
        <v>0</v>
      </c>
      <c r="W343" s="635">
        <f t="shared" si="43"/>
        <v>0</v>
      </c>
      <c r="X343" s="635">
        <f t="shared" si="43"/>
        <v>0</v>
      </c>
      <c r="Y343" s="635">
        <f t="shared" si="43"/>
        <v>0</v>
      </c>
      <c r="Z343" s="635">
        <f t="shared" si="43"/>
        <v>7712329</v>
      </c>
      <c r="AA343" s="635">
        <f t="shared" si="43"/>
        <v>0</v>
      </c>
      <c r="AB343" s="635">
        <f t="shared" si="43"/>
        <v>0</v>
      </c>
      <c r="AC343" s="635">
        <f t="shared" si="43"/>
        <v>0</v>
      </c>
      <c r="AD343" s="635">
        <f t="shared" si="43"/>
        <v>0</v>
      </c>
      <c r="AE343" s="635">
        <f t="shared" si="43"/>
        <v>0</v>
      </c>
      <c r="AF343" s="635">
        <f t="shared" si="43"/>
        <v>0</v>
      </c>
      <c r="AG343" s="635">
        <f t="shared" si="43"/>
        <v>0</v>
      </c>
      <c r="AH343" s="635">
        <f t="shared" si="43"/>
        <v>0</v>
      </c>
      <c r="AI343" s="635">
        <f t="shared" si="43"/>
        <v>0</v>
      </c>
      <c r="AJ343" s="635">
        <f t="shared" si="43"/>
        <v>0</v>
      </c>
      <c r="AK343" s="635">
        <f t="shared" si="43"/>
        <v>0</v>
      </c>
      <c r="AL343" s="635">
        <f t="shared" si="43"/>
        <v>0</v>
      </c>
      <c r="AM343" s="635">
        <f t="shared" si="43"/>
        <v>0</v>
      </c>
      <c r="AN343" s="635">
        <f t="shared" si="43"/>
        <v>0</v>
      </c>
      <c r="AO343" s="635">
        <f t="shared" si="43"/>
        <v>0</v>
      </c>
      <c r="AP343" s="635">
        <f t="shared" si="43"/>
        <v>0</v>
      </c>
      <c r="AQ343" s="635">
        <f t="shared" si="43"/>
        <v>0</v>
      </c>
      <c r="AR343" s="635">
        <f t="shared" si="43"/>
        <v>0</v>
      </c>
      <c r="AS343" s="635">
        <f t="shared" si="43"/>
        <v>0</v>
      </c>
      <c r="AT343" s="635">
        <f t="shared" si="43"/>
        <v>0</v>
      </c>
      <c r="AU343" s="635">
        <f t="shared" si="43"/>
        <v>0</v>
      </c>
      <c r="AV343" s="635">
        <f t="shared" si="43"/>
        <v>750232</v>
      </c>
      <c r="AW343" s="635">
        <f t="shared" si="43"/>
        <v>0</v>
      </c>
      <c r="AX343" s="635">
        <f t="shared" si="43"/>
        <v>0</v>
      </c>
      <c r="AY343" s="635">
        <f t="shared" si="43"/>
        <v>0</v>
      </c>
      <c r="AZ343" s="635">
        <f t="shared" si="43"/>
        <v>929323</v>
      </c>
      <c r="BA343" s="635">
        <f t="shared" si="43"/>
        <v>0</v>
      </c>
      <c r="BB343" s="635">
        <f t="shared" si="43"/>
        <v>0</v>
      </c>
      <c r="BC343" s="635">
        <f t="shared" si="43"/>
        <v>0</v>
      </c>
      <c r="BD343" s="635">
        <f t="shared" si="43"/>
        <v>0</v>
      </c>
      <c r="BE343" s="635">
        <f t="shared" si="43"/>
        <v>113158</v>
      </c>
      <c r="BF343" s="635">
        <f t="shared" si="43"/>
        <v>1862263</v>
      </c>
      <c r="BG343" s="635">
        <f t="shared" si="43"/>
        <v>0</v>
      </c>
      <c r="BH343" s="635">
        <f t="shared" si="43"/>
        <v>0</v>
      </c>
      <c r="BI343" s="635">
        <f t="shared" si="43"/>
        <v>0</v>
      </c>
      <c r="BJ343" s="635">
        <f t="shared" si="43"/>
        <v>2114853</v>
      </c>
      <c r="BK343" s="635">
        <f t="shared" si="43"/>
        <v>0</v>
      </c>
      <c r="BL343" s="635">
        <f t="shared" si="43"/>
        <v>0</v>
      </c>
      <c r="BM343" s="635">
        <f t="shared" si="43"/>
        <v>0</v>
      </c>
      <c r="BN343" s="635">
        <f t="shared" si="43"/>
        <v>1501046</v>
      </c>
      <c r="BO343" s="635">
        <f t="shared" si="43"/>
        <v>0</v>
      </c>
      <c r="BP343" s="635">
        <f t="shared" si="43"/>
        <v>0</v>
      </c>
      <c r="BQ343" s="635">
        <f t="shared" si="41"/>
        <v>0</v>
      </c>
      <c r="BR343" s="635">
        <f t="shared" si="41"/>
        <v>0</v>
      </c>
      <c r="BS343" s="635">
        <f t="shared" si="41"/>
        <v>0</v>
      </c>
      <c r="BT343" s="635">
        <f t="shared" si="41"/>
        <v>0</v>
      </c>
      <c r="BU343" s="635">
        <f t="shared" si="41"/>
        <v>0</v>
      </c>
      <c r="BV343" s="635">
        <f t="shared" si="41"/>
        <v>0</v>
      </c>
      <c r="BW343" s="635">
        <f t="shared" si="41"/>
        <v>0</v>
      </c>
      <c r="BX343" s="635">
        <f t="shared" si="41"/>
        <v>0</v>
      </c>
      <c r="BY343" s="635">
        <f t="shared" si="41"/>
        <v>0</v>
      </c>
      <c r="BZ343" s="635">
        <f t="shared" si="41"/>
        <v>0</v>
      </c>
      <c r="CA343" s="635">
        <f t="shared" si="41"/>
        <v>0</v>
      </c>
      <c r="CB343" s="635">
        <f t="shared" si="41"/>
        <v>0</v>
      </c>
      <c r="CC343" s="635">
        <f t="shared" si="41"/>
        <v>0</v>
      </c>
      <c r="CD343" s="635">
        <f t="shared" si="41"/>
        <v>0</v>
      </c>
      <c r="CE343" s="635">
        <f t="shared" si="41"/>
        <v>0</v>
      </c>
      <c r="CF343" s="635">
        <f t="shared" si="41"/>
        <v>0</v>
      </c>
      <c r="CG343" s="635">
        <f t="shared" si="41"/>
        <v>0</v>
      </c>
      <c r="CH343" s="635">
        <f t="shared" si="41"/>
        <v>0</v>
      </c>
      <c r="CI343" s="635">
        <f t="shared" si="41"/>
        <v>0</v>
      </c>
      <c r="CJ343" s="635">
        <f t="shared" si="41"/>
        <v>0</v>
      </c>
      <c r="CK343" s="635">
        <f t="shared" si="41"/>
        <v>0</v>
      </c>
      <c r="CL343" s="635">
        <f t="shared" si="41"/>
        <v>0</v>
      </c>
      <c r="CM343" s="635">
        <f t="shared" si="41"/>
        <v>0</v>
      </c>
      <c r="CN343" s="635">
        <f t="shared" si="41"/>
        <v>0</v>
      </c>
      <c r="CO343" s="635">
        <f t="shared" si="41"/>
        <v>0</v>
      </c>
      <c r="CP343" s="635">
        <f t="shared" si="41"/>
        <v>0</v>
      </c>
      <c r="CQ343" s="635">
        <f t="shared" si="41"/>
        <v>0</v>
      </c>
      <c r="CR343" s="635">
        <f t="shared" si="41"/>
        <v>0</v>
      </c>
      <c r="CS343" s="635">
        <f t="shared" si="41"/>
        <v>0</v>
      </c>
      <c r="CT343" s="635">
        <f t="shared" si="41"/>
        <v>0</v>
      </c>
      <c r="CU343" s="635">
        <f t="shared" si="41"/>
        <v>0</v>
      </c>
      <c r="CV343" s="635">
        <f t="shared" si="41"/>
        <v>0</v>
      </c>
      <c r="CW343" s="635">
        <f t="shared" si="41"/>
        <v>0</v>
      </c>
      <c r="CX343" s="635">
        <f t="shared" si="41"/>
        <v>0</v>
      </c>
      <c r="CY343" s="635">
        <f t="shared" si="41"/>
        <v>0</v>
      </c>
      <c r="CZ343" s="635">
        <f t="shared" si="41"/>
        <v>0</v>
      </c>
    </row>
    <row r="344" spans="1:104" x14ac:dyDescent="0.3">
      <c r="A344" s="638">
        <v>385</v>
      </c>
      <c r="B344" s="180"/>
      <c r="C344" s="180"/>
      <c r="D344" s="639">
        <f>D118</f>
        <v>15702314</v>
      </c>
      <c r="E344" s="639">
        <f t="shared" ref="E344:BP344" si="44">E118</f>
        <v>2272168807</v>
      </c>
      <c r="F344" s="639">
        <f t="shared" si="44"/>
        <v>0</v>
      </c>
      <c r="G344" s="639">
        <f t="shared" si="44"/>
        <v>17549624</v>
      </c>
      <c r="H344" s="639">
        <f t="shared" si="44"/>
        <v>4267193</v>
      </c>
      <c r="I344" s="639">
        <f t="shared" si="44"/>
        <v>81928</v>
      </c>
      <c r="J344" s="639">
        <f t="shared" si="44"/>
        <v>2500498</v>
      </c>
      <c r="K344" s="639">
        <f t="shared" si="44"/>
        <v>11869828</v>
      </c>
      <c r="L344" s="639">
        <f t="shared" si="44"/>
        <v>8264274</v>
      </c>
      <c r="M344" s="639">
        <f t="shared" si="44"/>
        <v>48870281</v>
      </c>
      <c r="N344" s="639">
        <f t="shared" si="44"/>
        <v>897770</v>
      </c>
      <c r="O344" s="639">
        <f t="shared" si="44"/>
        <v>1811625</v>
      </c>
      <c r="P344" s="639">
        <f t="shared" si="44"/>
        <v>0</v>
      </c>
      <c r="Q344" s="639">
        <f t="shared" si="44"/>
        <v>1491995</v>
      </c>
      <c r="R344" s="639">
        <f t="shared" si="44"/>
        <v>2571871</v>
      </c>
      <c r="S344" s="639">
        <f t="shared" si="44"/>
        <v>6077053</v>
      </c>
      <c r="T344" s="639">
        <f t="shared" si="44"/>
        <v>29773829</v>
      </c>
      <c r="U344" s="639">
        <f t="shared" si="44"/>
        <v>0</v>
      </c>
      <c r="V344" s="639">
        <f t="shared" si="44"/>
        <v>1338792</v>
      </c>
      <c r="W344" s="639">
        <f t="shared" si="44"/>
        <v>0</v>
      </c>
      <c r="X344" s="639">
        <f t="shared" si="44"/>
        <v>38172515</v>
      </c>
      <c r="Y344" s="639">
        <f t="shared" si="44"/>
        <v>4835766</v>
      </c>
      <c r="Z344" s="639">
        <f t="shared" si="44"/>
        <v>236884804</v>
      </c>
      <c r="AA344" s="639">
        <f t="shared" si="44"/>
        <v>59341878</v>
      </c>
      <c r="AB344" s="639">
        <f t="shared" si="44"/>
        <v>0</v>
      </c>
      <c r="AC344" s="639">
        <f t="shared" si="44"/>
        <v>1408228</v>
      </c>
      <c r="AD344" s="639">
        <f t="shared" si="44"/>
        <v>2416912</v>
      </c>
      <c r="AE344" s="639">
        <f t="shared" si="44"/>
        <v>3488267</v>
      </c>
      <c r="AF344" s="639">
        <f t="shared" si="44"/>
        <v>1308546</v>
      </c>
      <c r="AG344" s="639">
        <f t="shared" si="44"/>
        <v>1220570</v>
      </c>
      <c r="AH344" s="639">
        <f t="shared" si="44"/>
        <v>0</v>
      </c>
      <c r="AI344" s="639">
        <f t="shared" si="44"/>
        <v>663704</v>
      </c>
      <c r="AJ344" s="639">
        <f t="shared" si="44"/>
        <v>9128617</v>
      </c>
      <c r="AK344" s="639">
        <f t="shared" si="44"/>
        <v>755805</v>
      </c>
      <c r="AL344" s="639">
        <f t="shared" si="44"/>
        <v>2577888</v>
      </c>
      <c r="AM344" s="639">
        <f t="shared" si="44"/>
        <v>8524587</v>
      </c>
      <c r="AN344" s="639">
        <f t="shared" si="44"/>
        <v>1270672</v>
      </c>
      <c r="AO344" s="639">
        <f t="shared" si="44"/>
        <v>91968914</v>
      </c>
      <c r="AP344" s="639">
        <f t="shared" si="44"/>
        <v>3168770</v>
      </c>
      <c r="AQ344" s="639">
        <f t="shared" si="44"/>
        <v>725363</v>
      </c>
      <c r="AR344" s="639">
        <f t="shared" si="44"/>
        <v>1224555</v>
      </c>
      <c r="AS344" s="639">
        <f t="shared" si="44"/>
        <v>86583154</v>
      </c>
      <c r="AT344" s="639">
        <f t="shared" si="44"/>
        <v>1096315</v>
      </c>
      <c r="AU344" s="639">
        <f t="shared" si="44"/>
        <v>10333245</v>
      </c>
      <c r="AV344" s="639">
        <f t="shared" si="44"/>
        <v>4013374</v>
      </c>
      <c r="AW344" s="639">
        <f t="shared" si="44"/>
        <v>1127646</v>
      </c>
      <c r="AX344" s="639">
        <f t="shared" si="44"/>
        <v>3090441</v>
      </c>
      <c r="AY344" s="639">
        <f t="shared" si="44"/>
        <v>724725</v>
      </c>
      <c r="AZ344" s="639">
        <f t="shared" si="44"/>
        <v>16746064</v>
      </c>
      <c r="BA344" s="639">
        <f t="shared" si="44"/>
        <v>4377780</v>
      </c>
      <c r="BB344" s="639">
        <f t="shared" si="44"/>
        <v>255334</v>
      </c>
      <c r="BC344" s="639">
        <f t="shared" si="44"/>
        <v>1577059</v>
      </c>
      <c r="BD344" s="639">
        <f t="shared" si="44"/>
        <v>26444244</v>
      </c>
      <c r="BE344" s="639">
        <f t="shared" si="44"/>
        <v>2455570</v>
      </c>
      <c r="BF344" s="639">
        <f t="shared" si="44"/>
        <v>96225158</v>
      </c>
      <c r="BG344" s="639">
        <f t="shared" si="44"/>
        <v>0</v>
      </c>
      <c r="BH344" s="639">
        <f t="shared" si="44"/>
        <v>375840</v>
      </c>
      <c r="BI344" s="639">
        <f t="shared" si="44"/>
        <v>818109</v>
      </c>
      <c r="BJ344" s="639">
        <f t="shared" si="44"/>
        <v>52959221</v>
      </c>
      <c r="BK344" s="639">
        <f t="shared" si="44"/>
        <v>3444121</v>
      </c>
      <c r="BL344" s="639">
        <f t="shared" si="44"/>
        <v>65306314</v>
      </c>
      <c r="BM344" s="639">
        <f t="shared" si="44"/>
        <v>21529217</v>
      </c>
      <c r="BN344" s="639">
        <f t="shared" si="44"/>
        <v>22003977</v>
      </c>
      <c r="BO344" s="639">
        <f t="shared" si="44"/>
        <v>4616168</v>
      </c>
      <c r="BP344" s="639">
        <f t="shared" si="44"/>
        <v>92295</v>
      </c>
      <c r="BQ344" s="639">
        <f t="shared" ref="BQ344:CZ344" si="45">BQ118</f>
        <v>11248685</v>
      </c>
      <c r="BR344" s="639">
        <f t="shared" si="45"/>
        <v>0</v>
      </c>
      <c r="BS344" s="639">
        <f t="shared" si="45"/>
        <v>8031256</v>
      </c>
      <c r="BT344" s="639">
        <f t="shared" si="45"/>
        <v>3719482</v>
      </c>
      <c r="BU344" s="639">
        <f t="shared" si="45"/>
        <v>0</v>
      </c>
      <c r="BV344" s="639">
        <f t="shared" si="45"/>
        <v>7920796</v>
      </c>
      <c r="BW344" s="639">
        <f t="shared" si="45"/>
        <v>0</v>
      </c>
      <c r="BX344" s="639">
        <f t="shared" si="45"/>
        <v>0</v>
      </c>
      <c r="BY344" s="639">
        <f t="shared" si="45"/>
        <v>0</v>
      </c>
      <c r="BZ344" s="639">
        <f t="shared" si="45"/>
        <v>0</v>
      </c>
      <c r="CA344" s="639">
        <f t="shared" si="45"/>
        <v>0</v>
      </c>
      <c r="CB344" s="639">
        <f t="shared" si="45"/>
        <v>0</v>
      </c>
      <c r="CC344" s="639">
        <f t="shared" si="45"/>
        <v>0</v>
      </c>
      <c r="CD344" s="639">
        <f t="shared" si="45"/>
        <v>0</v>
      </c>
      <c r="CE344" s="639">
        <f t="shared" si="45"/>
        <v>0</v>
      </c>
      <c r="CF344" s="639">
        <f t="shared" si="45"/>
        <v>0</v>
      </c>
      <c r="CG344" s="639">
        <f t="shared" si="45"/>
        <v>0</v>
      </c>
      <c r="CH344" s="639">
        <f t="shared" si="45"/>
        <v>0</v>
      </c>
      <c r="CI344" s="639">
        <f t="shared" si="45"/>
        <v>0</v>
      </c>
      <c r="CJ344" s="639">
        <f t="shared" si="45"/>
        <v>0</v>
      </c>
      <c r="CK344" s="639">
        <f t="shared" si="45"/>
        <v>0</v>
      </c>
      <c r="CL344" s="639">
        <f t="shared" si="45"/>
        <v>0</v>
      </c>
      <c r="CM344" s="639">
        <f t="shared" si="45"/>
        <v>0</v>
      </c>
      <c r="CN344" s="639">
        <f t="shared" si="45"/>
        <v>0</v>
      </c>
      <c r="CO344" s="639">
        <f t="shared" si="45"/>
        <v>0</v>
      </c>
      <c r="CP344" s="639">
        <f t="shared" si="45"/>
        <v>0</v>
      </c>
      <c r="CQ344" s="639">
        <f t="shared" si="45"/>
        <v>0</v>
      </c>
      <c r="CR344" s="639">
        <f t="shared" si="45"/>
        <v>0</v>
      </c>
      <c r="CS344" s="639">
        <f t="shared" si="45"/>
        <v>0</v>
      </c>
      <c r="CT344" s="639">
        <f t="shared" si="45"/>
        <v>0</v>
      </c>
      <c r="CU344" s="639">
        <f t="shared" si="45"/>
        <v>0</v>
      </c>
      <c r="CV344" s="639">
        <f t="shared" si="45"/>
        <v>0</v>
      </c>
      <c r="CW344" s="639">
        <f t="shared" si="45"/>
        <v>0</v>
      </c>
      <c r="CX344" s="639">
        <f t="shared" si="45"/>
        <v>0</v>
      </c>
      <c r="CY344" s="639">
        <f t="shared" si="45"/>
        <v>0</v>
      </c>
      <c r="CZ344" s="639">
        <f t="shared" si="45"/>
        <v>0</v>
      </c>
    </row>
    <row r="345" spans="1:104" x14ac:dyDescent="0.3">
      <c r="A345" s="638">
        <v>626</v>
      </c>
      <c r="B345" s="180"/>
      <c r="C345" s="180"/>
      <c r="D345" s="639">
        <f>D215</f>
        <v>502399</v>
      </c>
      <c r="E345" s="639">
        <f t="shared" ref="E345:BP345" si="46">E215</f>
        <v>168698688</v>
      </c>
      <c r="F345" s="639">
        <f t="shared" si="46"/>
        <v>0</v>
      </c>
      <c r="G345" s="639">
        <f t="shared" si="46"/>
        <v>307387</v>
      </c>
      <c r="H345" s="639">
        <f t="shared" si="46"/>
        <v>64033</v>
      </c>
      <c r="I345" s="639">
        <f t="shared" si="46"/>
        <v>0</v>
      </c>
      <c r="J345" s="639">
        <f t="shared" si="46"/>
        <v>509</v>
      </c>
      <c r="K345" s="639">
        <f t="shared" si="46"/>
        <v>14627</v>
      </c>
      <c r="L345" s="639">
        <f t="shared" si="46"/>
        <v>509273</v>
      </c>
      <c r="M345" s="639">
        <f t="shared" si="46"/>
        <v>1528604</v>
      </c>
      <c r="N345" s="639">
        <f t="shared" si="46"/>
        <v>5950</v>
      </c>
      <c r="O345" s="639">
        <f t="shared" si="46"/>
        <v>40758</v>
      </c>
      <c r="P345" s="639">
        <f t="shared" si="46"/>
        <v>0</v>
      </c>
      <c r="Q345" s="639">
        <f t="shared" si="46"/>
        <v>6836</v>
      </c>
      <c r="R345" s="639">
        <f t="shared" si="46"/>
        <v>110907</v>
      </c>
      <c r="S345" s="639">
        <f t="shared" si="46"/>
        <v>79428</v>
      </c>
      <c r="T345" s="639">
        <f t="shared" si="46"/>
        <v>1766043</v>
      </c>
      <c r="U345" s="639">
        <f t="shared" si="46"/>
        <v>0</v>
      </c>
      <c r="V345" s="639">
        <f t="shared" si="46"/>
        <v>4174</v>
      </c>
      <c r="W345" s="639">
        <f t="shared" si="46"/>
        <v>0</v>
      </c>
      <c r="X345" s="639">
        <f t="shared" si="46"/>
        <v>732483</v>
      </c>
      <c r="Y345" s="639">
        <f t="shared" si="46"/>
        <v>269607</v>
      </c>
      <c r="Z345" s="639">
        <f t="shared" si="46"/>
        <v>11902038</v>
      </c>
      <c r="AA345" s="639">
        <f t="shared" si="46"/>
        <v>926151</v>
      </c>
      <c r="AB345" s="639">
        <f t="shared" si="46"/>
        <v>0</v>
      </c>
      <c r="AC345" s="639">
        <f t="shared" si="46"/>
        <v>15168</v>
      </c>
      <c r="AD345" s="639">
        <f t="shared" si="46"/>
        <v>34949</v>
      </c>
      <c r="AE345" s="639">
        <f t="shared" si="46"/>
        <v>34535</v>
      </c>
      <c r="AF345" s="639">
        <f t="shared" si="46"/>
        <v>31665</v>
      </c>
      <c r="AG345" s="639">
        <f t="shared" si="46"/>
        <v>79983</v>
      </c>
      <c r="AH345" s="639">
        <f t="shared" si="46"/>
        <v>0</v>
      </c>
      <c r="AI345" s="639">
        <f t="shared" si="46"/>
        <v>4759</v>
      </c>
      <c r="AJ345" s="639">
        <f t="shared" si="46"/>
        <v>339498</v>
      </c>
      <c r="AK345" s="639">
        <f t="shared" si="46"/>
        <v>5902</v>
      </c>
      <c r="AL345" s="639">
        <f t="shared" si="46"/>
        <v>130642</v>
      </c>
      <c r="AM345" s="639">
        <f t="shared" si="46"/>
        <v>520485</v>
      </c>
      <c r="AN345" s="639">
        <f t="shared" si="46"/>
        <v>24394</v>
      </c>
      <c r="AO345" s="639">
        <f t="shared" si="46"/>
        <v>5494665</v>
      </c>
      <c r="AP345" s="639">
        <f t="shared" si="46"/>
        <v>63867</v>
      </c>
      <c r="AQ345" s="639">
        <f t="shared" si="46"/>
        <v>340</v>
      </c>
      <c r="AR345" s="639">
        <f t="shared" si="46"/>
        <v>10817</v>
      </c>
      <c r="AS345" s="639">
        <f t="shared" si="46"/>
        <v>5085122</v>
      </c>
      <c r="AT345" s="639">
        <f t="shared" si="46"/>
        <v>14641</v>
      </c>
      <c r="AU345" s="639">
        <f t="shared" si="46"/>
        <v>51455</v>
      </c>
      <c r="AV345" s="639">
        <f t="shared" si="46"/>
        <v>18833</v>
      </c>
      <c r="AW345" s="639">
        <f t="shared" si="46"/>
        <v>53524</v>
      </c>
      <c r="AX345" s="639">
        <f t="shared" si="46"/>
        <v>40392</v>
      </c>
      <c r="AY345" s="639">
        <f t="shared" si="46"/>
        <v>12795</v>
      </c>
      <c r="AZ345" s="639">
        <f t="shared" si="46"/>
        <v>656619</v>
      </c>
      <c r="BA345" s="639">
        <f t="shared" si="46"/>
        <v>244078</v>
      </c>
      <c r="BB345" s="639">
        <f t="shared" si="46"/>
        <v>4007</v>
      </c>
      <c r="BC345" s="639">
        <f t="shared" si="46"/>
        <v>69190</v>
      </c>
      <c r="BD345" s="639">
        <f t="shared" si="46"/>
        <v>1063750</v>
      </c>
      <c r="BE345" s="639">
        <f t="shared" si="46"/>
        <v>158640</v>
      </c>
      <c r="BF345" s="639">
        <f t="shared" si="46"/>
        <v>4062728</v>
      </c>
      <c r="BG345" s="639">
        <f t="shared" si="46"/>
        <v>0</v>
      </c>
      <c r="BH345" s="639">
        <f t="shared" si="46"/>
        <v>9814</v>
      </c>
      <c r="BI345" s="639">
        <f t="shared" si="46"/>
        <v>6131</v>
      </c>
      <c r="BJ345" s="639">
        <f t="shared" si="46"/>
        <v>1430124</v>
      </c>
      <c r="BK345" s="639">
        <f t="shared" si="46"/>
        <v>243485</v>
      </c>
      <c r="BL345" s="639">
        <f t="shared" si="46"/>
        <v>2794754</v>
      </c>
      <c r="BM345" s="639">
        <f t="shared" si="46"/>
        <v>548386</v>
      </c>
      <c r="BN345" s="639">
        <f t="shared" si="46"/>
        <v>811556</v>
      </c>
      <c r="BO345" s="639">
        <f t="shared" si="46"/>
        <v>52314</v>
      </c>
      <c r="BP345" s="639">
        <f t="shared" si="46"/>
        <v>3235</v>
      </c>
      <c r="BQ345" s="639">
        <f t="shared" ref="BQ345:CZ345" si="47">BQ215</f>
        <v>3010354</v>
      </c>
      <c r="BR345" s="639">
        <f t="shared" si="47"/>
        <v>0</v>
      </c>
      <c r="BS345" s="639">
        <f t="shared" si="47"/>
        <v>447670</v>
      </c>
      <c r="BT345" s="639">
        <f t="shared" si="47"/>
        <v>70933</v>
      </c>
      <c r="BU345" s="639">
        <f t="shared" si="47"/>
        <v>0</v>
      </c>
      <c r="BV345" s="639">
        <f t="shared" si="47"/>
        <v>230478</v>
      </c>
      <c r="BW345" s="639">
        <f t="shared" si="47"/>
        <v>0</v>
      </c>
      <c r="BX345" s="639">
        <f t="shared" si="47"/>
        <v>0</v>
      </c>
      <c r="BY345" s="639">
        <f t="shared" si="47"/>
        <v>0</v>
      </c>
      <c r="BZ345" s="639">
        <f t="shared" si="47"/>
        <v>0</v>
      </c>
      <c r="CA345" s="639">
        <f t="shared" si="47"/>
        <v>0</v>
      </c>
      <c r="CB345" s="639">
        <f t="shared" si="47"/>
        <v>0</v>
      </c>
      <c r="CC345" s="639">
        <f t="shared" si="47"/>
        <v>0</v>
      </c>
      <c r="CD345" s="639">
        <f t="shared" si="47"/>
        <v>0</v>
      </c>
      <c r="CE345" s="639">
        <f t="shared" si="47"/>
        <v>0</v>
      </c>
      <c r="CF345" s="639">
        <f t="shared" si="47"/>
        <v>0</v>
      </c>
      <c r="CG345" s="639">
        <f t="shared" si="47"/>
        <v>0</v>
      </c>
      <c r="CH345" s="639">
        <f t="shared" si="47"/>
        <v>0</v>
      </c>
      <c r="CI345" s="639">
        <f t="shared" si="47"/>
        <v>0</v>
      </c>
      <c r="CJ345" s="639">
        <f t="shared" si="47"/>
        <v>0</v>
      </c>
      <c r="CK345" s="639">
        <f t="shared" si="47"/>
        <v>0</v>
      </c>
      <c r="CL345" s="639">
        <f t="shared" si="47"/>
        <v>0</v>
      </c>
      <c r="CM345" s="639">
        <f t="shared" si="47"/>
        <v>0</v>
      </c>
      <c r="CN345" s="639">
        <f t="shared" si="47"/>
        <v>0</v>
      </c>
      <c r="CO345" s="639">
        <f t="shared" si="47"/>
        <v>0</v>
      </c>
      <c r="CP345" s="639">
        <f t="shared" si="47"/>
        <v>0</v>
      </c>
      <c r="CQ345" s="639">
        <f t="shared" si="47"/>
        <v>0</v>
      </c>
      <c r="CR345" s="639">
        <f t="shared" si="47"/>
        <v>0</v>
      </c>
      <c r="CS345" s="639">
        <f t="shared" si="47"/>
        <v>0</v>
      </c>
      <c r="CT345" s="639">
        <f t="shared" si="47"/>
        <v>0</v>
      </c>
      <c r="CU345" s="639">
        <f t="shared" si="47"/>
        <v>0</v>
      </c>
      <c r="CV345" s="639">
        <f t="shared" si="47"/>
        <v>0</v>
      </c>
      <c r="CW345" s="639">
        <f t="shared" si="47"/>
        <v>0</v>
      </c>
      <c r="CX345" s="639">
        <f t="shared" si="47"/>
        <v>0</v>
      </c>
      <c r="CY345" s="639">
        <f t="shared" si="47"/>
        <v>0</v>
      </c>
      <c r="CZ345" s="639">
        <f t="shared" si="47"/>
        <v>0</v>
      </c>
    </row>
    <row r="346" spans="1:104" x14ac:dyDescent="0.3">
      <c r="A346" s="638">
        <v>338</v>
      </c>
      <c r="B346" s="180"/>
      <c r="C346" s="180"/>
      <c r="D346" s="644">
        <f>D83</f>
        <v>5660067</v>
      </c>
      <c r="E346" s="644">
        <f t="shared" ref="E346:BP346" si="48">E83</f>
        <v>1100790091</v>
      </c>
      <c r="F346" s="644">
        <f t="shared" si="48"/>
        <v>0</v>
      </c>
      <c r="G346" s="644">
        <f t="shared" si="48"/>
        <v>5181689</v>
      </c>
      <c r="H346" s="644">
        <f t="shared" si="48"/>
        <v>1122626</v>
      </c>
      <c r="I346" s="644">
        <f t="shared" si="48"/>
        <v>0</v>
      </c>
      <c r="J346" s="644">
        <f t="shared" si="48"/>
        <v>509</v>
      </c>
      <c r="K346" s="644">
        <f t="shared" si="48"/>
        <v>74627</v>
      </c>
      <c r="L346" s="644">
        <f t="shared" si="48"/>
        <v>5631443</v>
      </c>
      <c r="M346" s="644">
        <f t="shared" si="48"/>
        <v>21530790</v>
      </c>
      <c r="N346" s="644">
        <f t="shared" si="48"/>
        <v>5950</v>
      </c>
      <c r="O346" s="644">
        <f t="shared" si="48"/>
        <v>187090</v>
      </c>
      <c r="P346" s="644">
        <f t="shared" si="48"/>
        <v>0</v>
      </c>
      <c r="Q346" s="644">
        <f t="shared" si="48"/>
        <v>7781</v>
      </c>
      <c r="R346" s="644">
        <f t="shared" si="48"/>
        <v>663788</v>
      </c>
      <c r="S346" s="644">
        <f t="shared" si="48"/>
        <v>726507</v>
      </c>
      <c r="T346" s="644">
        <f t="shared" si="48"/>
        <v>28486829</v>
      </c>
      <c r="U346" s="644">
        <f t="shared" si="48"/>
        <v>0</v>
      </c>
      <c r="V346" s="644">
        <f t="shared" si="48"/>
        <v>73764</v>
      </c>
      <c r="W346" s="644">
        <f t="shared" si="48"/>
        <v>0</v>
      </c>
      <c r="X346" s="644">
        <f t="shared" si="48"/>
        <v>14768185</v>
      </c>
      <c r="Y346" s="644">
        <f t="shared" si="48"/>
        <v>1175449</v>
      </c>
      <c r="Z346" s="644">
        <f t="shared" si="48"/>
        <v>127483930</v>
      </c>
      <c r="AA346" s="644">
        <f t="shared" si="48"/>
        <v>9501811</v>
      </c>
      <c r="AB346" s="644">
        <f t="shared" si="48"/>
        <v>0</v>
      </c>
      <c r="AC346" s="644">
        <f t="shared" si="48"/>
        <v>61095</v>
      </c>
      <c r="AD346" s="644">
        <f t="shared" si="48"/>
        <v>916024</v>
      </c>
      <c r="AE346" s="644">
        <f t="shared" si="48"/>
        <v>130191</v>
      </c>
      <c r="AF346" s="644">
        <f t="shared" si="48"/>
        <v>222006</v>
      </c>
      <c r="AG346" s="644">
        <f t="shared" si="48"/>
        <v>1170860</v>
      </c>
      <c r="AH346" s="644">
        <f t="shared" si="48"/>
        <v>0</v>
      </c>
      <c r="AI346" s="644">
        <f t="shared" si="48"/>
        <v>4759</v>
      </c>
      <c r="AJ346" s="644">
        <f t="shared" si="48"/>
        <v>2968642</v>
      </c>
      <c r="AK346" s="644">
        <f t="shared" si="48"/>
        <v>5902</v>
      </c>
      <c r="AL346" s="644">
        <f t="shared" si="48"/>
        <v>1059833</v>
      </c>
      <c r="AM346" s="644">
        <f t="shared" si="48"/>
        <v>2394466</v>
      </c>
      <c r="AN346" s="644">
        <f t="shared" si="48"/>
        <v>66053</v>
      </c>
      <c r="AO346" s="644">
        <f t="shared" si="48"/>
        <v>37479965</v>
      </c>
      <c r="AP346" s="644">
        <f t="shared" si="48"/>
        <v>592123</v>
      </c>
      <c r="AQ346" s="644">
        <f t="shared" si="48"/>
        <v>340</v>
      </c>
      <c r="AR346" s="644">
        <f t="shared" si="48"/>
        <v>287518</v>
      </c>
      <c r="AS346" s="644">
        <f t="shared" si="48"/>
        <v>75990919</v>
      </c>
      <c r="AT346" s="644">
        <f t="shared" si="48"/>
        <v>26769</v>
      </c>
      <c r="AU346" s="644">
        <f t="shared" si="48"/>
        <v>274226</v>
      </c>
      <c r="AV346" s="644">
        <f t="shared" si="48"/>
        <v>526106</v>
      </c>
      <c r="AW346" s="644">
        <f t="shared" si="48"/>
        <v>293028</v>
      </c>
      <c r="AX346" s="644">
        <f t="shared" si="48"/>
        <v>214445</v>
      </c>
      <c r="AY346" s="644">
        <f t="shared" si="48"/>
        <v>12795</v>
      </c>
      <c r="AZ346" s="644">
        <f t="shared" si="48"/>
        <v>11441772</v>
      </c>
      <c r="BA346" s="644">
        <f t="shared" si="48"/>
        <v>1618269</v>
      </c>
      <c r="BB346" s="644">
        <f t="shared" si="48"/>
        <v>4007</v>
      </c>
      <c r="BC346" s="644">
        <f t="shared" si="48"/>
        <v>69190</v>
      </c>
      <c r="BD346" s="644">
        <f t="shared" si="48"/>
        <v>5471554</v>
      </c>
      <c r="BE346" s="644">
        <f t="shared" si="48"/>
        <v>799350</v>
      </c>
      <c r="BF346" s="644">
        <f t="shared" si="48"/>
        <v>44343148</v>
      </c>
      <c r="BG346" s="644">
        <f t="shared" si="48"/>
        <v>0</v>
      </c>
      <c r="BH346" s="644">
        <f t="shared" si="48"/>
        <v>23041</v>
      </c>
      <c r="BI346" s="644">
        <f t="shared" si="48"/>
        <v>6131</v>
      </c>
      <c r="BJ346" s="644">
        <f t="shared" si="48"/>
        <v>26086464</v>
      </c>
      <c r="BK346" s="644">
        <f t="shared" si="48"/>
        <v>550912</v>
      </c>
      <c r="BL346" s="644">
        <f t="shared" si="48"/>
        <v>16701658</v>
      </c>
      <c r="BM346" s="644">
        <f t="shared" si="48"/>
        <v>4405935</v>
      </c>
      <c r="BN346" s="644">
        <f t="shared" si="48"/>
        <v>9210946</v>
      </c>
      <c r="BO346" s="644">
        <f t="shared" si="48"/>
        <v>283114</v>
      </c>
      <c r="BP346" s="644">
        <f t="shared" si="48"/>
        <v>3235</v>
      </c>
      <c r="BQ346" s="644">
        <f t="shared" ref="BQ346:CZ346" si="49">BQ83</f>
        <v>3883416</v>
      </c>
      <c r="BR346" s="644">
        <f t="shared" si="49"/>
        <v>0</v>
      </c>
      <c r="BS346" s="644">
        <f t="shared" si="49"/>
        <v>3872622</v>
      </c>
      <c r="BT346" s="644">
        <f t="shared" si="49"/>
        <v>1240117</v>
      </c>
      <c r="BU346" s="644">
        <f t="shared" si="49"/>
        <v>0</v>
      </c>
      <c r="BV346" s="644">
        <f t="shared" si="49"/>
        <v>1492440</v>
      </c>
      <c r="BW346" s="644">
        <f t="shared" si="49"/>
        <v>0</v>
      </c>
      <c r="BX346" s="644">
        <f t="shared" si="49"/>
        <v>0</v>
      </c>
      <c r="BY346" s="644">
        <f t="shared" si="49"/>
        <v>0</v>
      </c>
      <c r="BZ346" s="644">
        <f t="shared" si="49"/>
        <v>0</v>
      </c>
      <c r="CA346" s="644">
        <f t="shared" si="49"/>
        <v>0</v>
      </c>
      <c r="CB346" s="644">
        <f t="shared" si="49"/>
        <v>0</v>
      </c>
      <c r="CC346" s="644">
        <f t="shared" si="49"/>
        <v>0</v>
      </c>
      <c r="CD346" s="644">
        <f t="shared" si="49"/>
        <v>0</v>
      </c>
      <c r="CE346" s="644">
        <f t="shared" si="49"/>
        <v>0</v>
      </c>
      <c r="CF346" s="644">
        <f t="shared" si="49"/>
        <v>0</v>
      </c>
      <c r="CG346" s="644">
        <f t="shared" si="49"/>
        <v>0</v>
      </c>
      <c r="CH346" s="644">
        <f t="shared" si="49"/>
        <v>0</v>
      </c>
      <c r="CI346" s="644">
        <f t="shared" si="49"/>
        <v>0</v>
      </c>
      <c r="CJ346" s="644">
        <f t="shared" si="49"/>
        <v>0</v>
      </c>
      <c r="CK346" s="644">
        <f t="shared" si="49"/>
        <v>0</v>
      </c>
      <c r="CL346" s="644">
        <f t="shared" si="49"/>
        <v>0</v>
      </c>
      <c r="CM346" s="644">
        <f t="shared" si="49"/>
        <v>0</v>
      </c>
      <c r="CN346" s="644">
        <f t="shared" si="49"/>
        <v>0</v>
      </c>
      <c r="CO346" s="644">
        <f t="shared" si="49"/>
        <v>0</v>
      </c>
      <c r="CP346" s="644">
        <f t="shared" si="49"/>
        <v>0</v>
      </c>
      <c r="CQ346" s="644">
        <f t="shared" si="49"/>
        <v>0</v>
      </c>
      <c r="CR346" s="644">
        <f t="shared" si="49"/>
        <v>0</v>
      </c>
      <c r="CS346" s="644">
        <f t="shared" si="49"/>
        <v>0</v>
      </c>
      <c r="CT346" s="644">
        <f t="shared" si="49"/>
        <v>0</v>
      </c>
      <c r="CU346" s="644">
        <f t="shared" si="49"/>
        <v>0</v>
      </c>
      <c r="CV346" s="644">
        <f t="shared" si="49"/>
        <v>0</v>
      </c>
      <c r="CW346" s="644">
        <f t="shared" si="49"/>
        <v>0</v>
      </c>
      <c r="CX346" s="644">
        <f t="shared" si="49"/>
        <v>0</v>
      </c>
      <c r="CY346" s="644">
        <f t="shared" si="49"/>
        <v>0</v>
      </c>
      <c r="CZ346" s="644">
        <f t="shared" si="49"/>
        <v>0</v>
      </c>
    </row>
    <row r="347" spans="1:104" s="180" customFormat="1" x14ac:dyDescent="0.3">
      <c r="A347" s="642">
        <v>620</v>
      </c>
      <c r="D347" s="643">
        <f>D211</f>
        <v>2</v>
      </c>
      <c r="E347" s="643">
        <f t="shared" ref="E347:BP347" si="50">E211</f>
        <v>1</v>
      </c>
      <c r="F347" s="643">
        <f t="shared" si="50"/>
        <v>0</v>
      </c>
      <c r="G347" s="643">
        <f t="shared" si="50"/>
        <v>1</v>
      </c>
      <c r="H347" s="643">
        <f t="shared" si="50"/>
        <v>2</v>
      </c>
      <c r="I347" s="643">
        <f t="shared" si="50"/>
        <v>2</v>
      </c>
      <c r="J347" s="643">
        <f t="shared" si="50"/>
        <v>2</v>
      </c>
      <c r="K347" s="643">
        <f t="shared" si="50"/>
        <v>2</v>
      </c>
      <c r="L347" s="643">
        <f t="shared" si="50"/>
        <v>2</v>
      </c>
      <c r="M347" s="643">
        <f t="shared" si="50"/>
        <v>2</v>
      </c>
      <c r="N347" s="643">
        <f t="shared" si="50"/>
        <v>2</v>
      </c>
      <c r="O347" s="643">
        <f t="shared" si="50"/>
        <v>2</v>
      </c>
      <c r="P347" s="643">
        <f t="shared" si="50"/>
        <v>0</v>
      </c>
      <c r="Q347" s="643">
        <f t="shared" si="50"/>
        <v>2</v>
      </c>
      <c r="R347" s="643">
        <f t="shared" si="50"/>
        <v>2</v>
      </c>
      <c r="S347" s="643">
        <f t="shared" si="50"/>
        <v>2</v>
      </c>
      <c r="T347" s="643">
        <f t="shared" si="50"/>
        <v>2</v>
      </c>
      <c r="U347" s="643">
        <f t="shared" si="50"/>
        <v>0</v>
      </c>
      <c r="V347" s="643">
        <f t="shared" si="50"/>
        <v>2</v>
      </c>
      <c r="W347" s="643">
        <f t="shared" si="50"/>
        <v>0</v>
      </c>
      <c r="X347" s="643">
        <f t="shared" si="50"/>
        <v>2</v>
      </c>
      <c r="Y347" s="643">
        <f t="shared" si="50"/>
        <v>2</v>
      </c>
      <c r="Z347" s="643">
        <f t="shared" si="50"/>
        <v>1</v>
      </c>
      <c r="AA347" s="643">
        <f t="shared" si="50"/>
        <v>1</v>
      </c>
      <c r="AB347" s="643">
        <f t="shared" si="50"/>
        <v>0</v>
      </c>
      <c r="AC347" s="643">
        <f t="shared" si="50"/>
        <v>2</v>
      </c>
      <c r="AD347" s="643">
        <f t="shared" si="50"/>
        <v>2</v>
      </c>
      <c r="AE347" s="643">
        <f t="shared" si="50"/>
        <v>2</v>
      </c>
      <c r="AF347" s="643">
        <f t="shared" si="50"/>
        <v>2</v>
      </c>
      <c r="AG347" s="643">
        <f t="shared" si="50"/>
        <v>2</v>
      </c>
      <c r="AH347" s="643">
        <f t="shared" si="50"/>
        <v>0</v>
      </c>
      <c r="AI347" s="643">
        <f t="shared" si="50"/>
        <v>2</v>
      </c>
      <c r="AJ347" s="643">
        <f t="shared" si="50"/>
        <v>2</v>
      </c>
      <c r="AK347" s="643">
        <f t="shared" si="50"/>
        <v>2</v>
      </c>
      <c r="AL347" s="643">
        <f t="shared" si="50"/>
        <v>2</v>
      </c>
      <c r="AM347" s="643">
        <f t="shared" si="50"/>
        <v>2</v>
      </c>
      <c r="AN347" s="643">
        <f t="shared" si="50"/>
        <v>2</v>
      </c>
      <c r="AO347" s="643">
        <f t="shared" si="50"/>
        <v>2</v>
      </c>
      <c r="AP347" s="643">
        <f t="shared" si="50"/>
        <v>2</v>
      </c>
      <c r="AQ347" s="643">
        <f t="shared" si="50"/>
        <v>2</v>
      </c>
      <c r="AR347" s="643">
        <f t="shared" si="50"/>
        <v>2</v>
      </c>
      <c r="AS347" s="643">
        <f t="shared" si="50"/>
        <v>1</v>
      </c>
      <c r="AT347" s="643">
        <f t="shared" si="50"/>
        <v>2</v>
      </c>
      <c r="AU347" s="643">
        <f t="shared" si="50"/>
        <v>2</v>
      </c>
      <c r="AV347" s="643">
        <f t="shared" si="50"/>
        <v>2</v>
      </c>
      <c r="AW347" s="643">
        <f t="shared" si="50"/>
        <v>2</v>
      </c>
      <c r="AX347" s="643">
        <f t="shared" si="50"/>
        <v>2</v>
      </c>
      <c r="AY347" s="643">
        <f t="shared" si="50"/>
        <v>2</v>
      </c>
      <c r="AZ347" s="643">
        <f t="shared" si="50"/>
        <v>2</v>
      </c>
      <c r="BA347" s="643">
        <f t="shared" si="50"/>
        <v>2</v>
      </c>
      <c r="BB347" s="643">
        <f t="shared" si="50"/>
        <v>2</v>
      </c>
      <c r="BC347" s="643">
        <f t="shared" si="50"/>
        <v>0</v>
      </c>
      <c r="BD347" s="643">
        <f t="shared" si="50"/>
        <v>2</v>
      </c>
      <c r="BE347" s="643">
        <f t="shared" si="50"/>
        <v>2</v>
      </c>
      <c r="BF347" s="643">
        <f t="shared" si="50"/>
        <v>1</v>
      </c>
      <c r="BG347" s="643">
        <f t="shared" si="50"/>
        <v>0</v>
      </c>
      <c r="BH347" s="643">
        <f t="shared" si="50"/>
        <v>2</v>
      </c>
      <c r="BI347" s="643">
        <f t="shared" si="50"/>
        <v>2</v>
      </c>
      <c r="BJ347" s="643">
        <f t="shared" si="50"/>
        <v>2</v>
      </c>
      <c r="BK347" s="643">
        <f t="shared" si="50"/>
        <v>2</v>
      </c>
      <c r="BL347" s="643">
        <f t="shared" si="50"/>
        <v>2</v>
      </c>
      <c r="BM347" s="643">
        <f t="shared" si="50"/>
        <v>1</v>
      </c>
      <c r="BN347" s="643">
        <f t="shared" si="50"/>
        <v>1</v>
      </c>
      <c r="BO347" s="643">
        <f t="shared" si="50"/>
        <v>2</v>
      </c>
      <c r="BP347" s="643">
        <f t="shared" si="50"/>
        <v>2</v>
      </c>
      <c r="BQ347" s="643">
        <f t="shared" ref="BQ347:CZ347" si="51">BQ211</f>
        <v>2</v>
      </c>
      <c r="BR347" s="643">
        <f t="shared" si="51"/>
        <v>0</v>
      </c>
      <c r="BS347" s="643">
        <f t="shared" si="51"/>
        <v>1</v>
      </c>
      <c r="BT347" s="643">
        <f t="shared" si="51"/>
        <v>2</v>
      </c>
      <c r="BU347" s="643">
        <f t="shared" si="51"/>
        <v>0</v>
      </c>
      <c r="BV347" s="643">
        <f t="shared" si="51"/>
        <v>2</v>
      </c>
      <c r="BW347" s="643">
        <f t="shared" si="51"/>
        <v>0</v>
      </c>
      <c r="BX347" s="643">
        <f t="shared" si="51"/>
        <v>0</v>
      </c>
      <c r="BY347" s="643">
        <f t="shared" si="51"/>
        <v>0</v>
      </c>
      <c r="BZ347" s="643">
        <f t="shared" si="51"/>
        <v>0</v>
      </c>
      <c r="CA347" s="643">
        <f t="shared" si="51"/>
        <v>0</v>
      </c>
      <c r="CB347" s="643">
        <f t="shared" si="51"/>
        <v>0</v>
      </c>
      <c r="CC347" s="643">
        <f t="shared" si="51"/>
        <v>0</v>
      </c>
      <c r="CD347" s="643">
        <f t="shared" si="51"/>
        <v>0</v>
      </c>
      <c r="CE347" s="643">
        <f t="shared" si="51"/>
        <v>0</v>
      </c>
      <c r="CF347" s="643">
        <f t="shared" si="51"/>
        <v>0</v>
      </c>
      <c r="CG347" s="643">
        <f t="shared" si="51"/>
        <v>0</v>
      </c>
      <c r="CH347" s="643">
        <f t="shared" si="51"/>
        <v>0</v>
      </c>
      <c r="CI347" s="643">
        <f t="shared" si="51"/>
        <v>0</v>
      </c>
      <c r="CJ347" s="643">
        <f t="shared" si="51"/>
        <v>0</v>
      </c>
      <c r="CK347" s="643">
        <f t="shared" si="51"/>
        <v>0</v>
      </c>
      <c r="CL347" s="643">
        <f t="shared" si="51"/>
        <v>0</v>
      </c>
      <c r="CM347" s="643">
        <f t="shared" si="51"/>
        <v>0</v>
      </c>
      <c r="CN347" s="643">
        <f t="shared" si="51"/>
        <v>0</v>
      </c>
      <c r="CO347" s="643">
        <f t="shared" si="51"/>
        <v>0</v>
      </c>
      <c r="CP347" s="643">
        <f t="shared" si="51"/>
        <v>0</v>
      </c>
      <c r="CQ347" s="643">
        <f t="shared" si="51"/>
        <v>0</v>
      </c>
      <c r="CR347" s="643">
        <f t="shared" si="51"/>
        <v>0</v>
      </c>
      <c r="CS347" s="643">
        <f t="shared" si="51"/>
        <v>0</v>
      </c>
      <c r="CT347" s="643">
        <f t="shared" si="51"/>
        <v>0</v>
      </c>
      <c r="CU347" s="643">
        <f t="shared" si="51"/>
        <v>0</v>
      </c>
      <c r="CV347" s="643">
        <f t="shared" si="51"/>
        <v>0</v>
      </c>
      <c r="CW347" s="643">
        <f t="shared" si="51"/>
        <v>0</v>
      </c>
      <c r="CX347" s="643">
        <f t="shared" si="51"/>
        <v>0</v>
      </c>
      <c r="CY347" s="643">
        <f t="shared" si="51"/>
        <v>0</v>
      </c>
      <c r="CZ347" s="643">
        <f t="shared" si="51"/>
        <v>0</v>
      </c>
    </row>
    <row r="348" spans="1:104" s="180" customFormat="1" x14ac:dyDescent="0.3">
      <c r="A348" s="155">
        <v>545</v>
      </c>
      <c r="D348" s="643">
        <f>D166</f>
        <v>0</v>
      </c>
      <c r="E348" s="643">
        <f t="shared" ref="E348:BP348" si="52">E166</f>
        <v>1.78</v>
      </c>
      <c r="F348" s="643">
        <f t="shared" si="52"/>
        <v>0</v>
      </c>
      <c r="G348" s="643">
        <f t="shared" si="52"/>
        <v>0</v>
      </c>
      <c r="H348" s="643">
        <f t="shared" si="52"/>
        <v>0</v>
      </c>
      <c r="I348" s="643">
        <f t="shared" si="52"/>
        <v>0</v>
      </c>
      <c r="J348" s="643">
        <f t="shared" si="52"/>
        <v>0</v>
      </c>
      <c r="K348" s="643">
        <f t="shared" si="52"/>
        <v>0</v>
      </c>
      <c r="L348" s="643">
        <f t="shared" si="52"/>
        <v>0</v>
      </c>
      <c r="M348" s="643">
        <f t="shared" si="52"/>
        <v>0</v>
      </c>
      <c r="N348" s="643">
        <f t="shared" si="52"/>
        <v>0</v>
      </c>
      <c r="O348" s="643">
        <f t="shared" si="52"/>
        <v>0</v>
      </c>
      <c r="P348" s="643">
        <f t="shared" si="52"/>
        <v>0</v>
      </c>
      <c r="Q348" s="643">
        <f t="shared" si="52"/>
        <v>0</v>
      </c>
      <c r="R348" s="643">
        <f t="shared" si="52"/>
        <v>0</v>
      </c>
      <c r="S348" s="643">
        <f t="shared" si="52"/>
        <v>0</v>
      </c>
      <c r="T348" s="643">
        <f t="shared" si="52"/>
        <v>0.01</v>
      </c>
      <c r="U348" s="643">
        <f t="shared" si="52"/>
        <v>0</v>
      </c>
      <c r="V348" s="643">
        <f t="shared" si="52"/>
        <v>0</v>
      </c>
      <c r="W348" s="643">
        <f t="shared" si="52"/>
        <v>0</v>
      </c>
      <c r="X348" s="643">
        <f t="shared" si="52"/>
        <v>0</v>
      </c>
      <c r="Y348" s="643">
        <f t="shared" si="52"/>
        <v>0</v>
      </c>
      <c r="Z348" s="643">
        <f t="shared" si="52"/>
        <v>0</v>
      </c>
      <c r="AA348" s="643">
        <f t="shared" si="52"/>
        <v>0</v>
      </c>
      <c r="AB348" s="643">
        <f t="shared" si="52"/>
        <v>0</v>
      </c>
      <c r="AC348" s="643">
        <f t="shared" si="52"/>
        <v>0</v>
      </c>
      <c r="AD348" s="643">
        <f t="shared" si="52"/>
        <v>0</v>
      </c>
      <c r="AE348" s="643">
        <f t="shared" si="52"/>
        <v>0</v>
      </c>
      <c r="AF348" s="643">
        <f t="shared" si="52"/>
        <v>0</v>
      </c>
      <c r="AG348" s="643">
        <f t="shared" si="52"/>
        <v>0</v>
      </c>
      <c r="AH348" s="643">
        <f t="shared" si="52"/>
        <v>0</v>
      </c>
      <c r="AI348" s="643">
        <f t="shared" si="52"/>
        <v>0</v>
      </c>
      <c r="AJ348" s="643">
        <f t="shared" si="52"/>
        <v>0</v>
      </c>
      <c r="AK348" s="643">
        <f t="shared" si="52"/>
        <v>0</v>
      </c>
      <c r="AL348" s="643">
        <f t="shared" si="52"/>
        <v>0</v>
      </c>
      <c r="AM348" s="643">
        <f t="shared" si="52"/>
        <v>0</v>
      </c>
      <c r="AN348" s="643">
        <f t="shared" si="52"/>
        <v>0</v>
      </c>
      <c r="AO348" s="643">
        <f t="shared" si="52"/>
        <v>0</v>
      </c>
      <c r="AP348" s="643">
        <f t="shared" si="52"/>
        <v>0</v>
      </c>
      <c r="AQ348" s="643">
        <f t="shared" si="52"/>
        <v>0</v>
      </c>
      <c r="AR348" s="643">
        <f t="shared" si="52"/>
        <v>0</v>
      </c>
      <c r="AS348" s="643">
        <f t="shared" si="52"/>
        <v>2</v>
      </c>
      <c r="AT348" s="643">
        <f t="shared" si="52"/>
        <v>0</v>
      </c>
      <c r="AU348" s="643">
        <f t="shared" si="52"/>
        <v>0</v>
      </c>
      <c r="AV348" s="643">
        <f t="shared" si="52"/>
        <v>0</v>
      </c>
      <c r="AW348" s="643">
        <f t="shared" si="52"/>
        <v>0</v>
      </c>
      <c r="AX348" s="643">
        <f t="shared" si="52"/>
        <v>0</v>
      </c>
      <c r="AY348" s="643">
        <f t="shared" si="52"/>
        <v>0</v>
      </c>
      <c r="AZ348" s="643">
        <f t="shared" si="52"/>
        <v>0.01</v>
      </c>
      <c r="BA348" s="643">
        <f t="shared" si="52"/>
        <v>0</v>
      </c>
      <c r="BB348" s="643">
        <f t="shared" si="52"/>
        <v>0</v>
      </c>
      <c r="BC348" s="643">
        <f t="shared" si="52"/>
        <v>0</v>
      </c>
      <c r="BD348" s="643">
        <f t="shared" si="52"/>
        <v>0</v>
      </c>
      <c r="BE348" s="643">
        <f t="shared" si="52"/>
        <v>0</v>
      </c>
      <c r="BF348" s="643">
        <f t="shared" si="52"/>
        <v>0</v>
      </c>
      <c r="BG348" s="643">
        <f t="shared" si="52"/>
        <v>0</v>
      </c>
      <c r="BH348" s="643">
        <f t="shared" si="52"/>
        <v>0</v>
      </c>
      <c r="BI348" s="643">
        <f t="shared" si="52"/>
        <v>0</v>
      </c>
      <c r="BJ348" s="643">
        <f t="shared" si="52"/>
        <v>0</v>
      </c>
      <c r="BK348" s="643">
        <f t="shared" si="52"/>
        <v>0</v>
      </c>
      <c r="BL348" s="643">
        <f t="shared" si="52"/>
        <v>0</v>
      </c>
      <c r="BM348" s="643">
        <f t="shared" si="52"/>
        <v>0</v>
      </c>
      <c r="BN348" s="643">
        <f t="shared" si="52"/>
        <v>0</v>
      </c>
      <c r="BO348" s="643">
        <f t="shared" si="52"/>
        <v>0</v>
      </c>
      <c r="BP348" s="643">
        <f t="shared" si="52"/>
        <v>0</v>
      </c>
      <c r="BQ348" s="643">
        <f t="shared" ref="BQ348:CZ348" si="53">BQ166</f>
        <v>0</v>
      </c>
      <c r="BR348" s="643">
        <f t="shared" si="53"/>
        <v>0</v>
      </c>
      <c r="BS348" s="643">
        <f t="shared" si="53"/>
        <v>0</v>
      </c>
      <c r="BT348" s="643">
        <f t="shared" si="53"/>
        <v>0</v>
      </c>
      <c r="BU348" s="643">
        <f t="shared" si="53"/>
        <v>0</v>
      </c>
      <c r="BV348" s="643">
        <f t="shared" si="53"/>
        <v>0</v>
      </c>
      <c r="BW348" s="643">
        <f t="shared" si="53"/>
        <v>0</v>
      </c>
      <c r="BX348" s="643">
        <f t="shared" si="53"/>
        <v>0</v>
      </c>
      <c r="BY348" s="643">
        <f t="shared" si="53"/>
        <v>0</v>
      </c>
      <c r="BZ348" s="643">
        <f t="shared" si="53"/>
        <v>0</v>
      </c>
      <c r="CA348" s="643">
        <f t="shared" si="53"/>
        <v>0</v>
      </c>
      <c r="CB348" s="643">
        <f t="shared" si="53"/>
        <v>0</v>
      </c>
      <c r="CC348" s="643">
        <f t="shared" si="53"/>
        <v>0</v>
      </c>
      <c r="CD348" s="643">
        <f t="shared" si="53"/>
        <v>0</v>
      </c>
      <c r="CE348" s="643">
        <f t="shared" si="53"/>
        <v>0</v>
      </c>
      <c r="CF348" s="643">
        <f t="shared" si="53"/>
        <v>0</v>
      </c>
      <c r="CG348" s="643">
        <f t="shared" si="53"/>
        <v>0</v>
      </c>
      <c r="CH348" s="643">
        <f t="shared" si="53"/>
        <v>0</v>
      </c>
      <c r="CI348" s="643">
        <f t="shared" si="53"/>
        <v>0</v>
      </c>
      <c r="CJ348" s="643">
        <f t="shared" si="53"/>
        <v>0</v>
      </c>
      <c r="CK348" s="643">
        <f t="shared" si="53"/>
        <v>0</v>
      </c>
      <c r="CL348" s="643">
        <f t="shared" si="53"/>
        <v>0</v>
      </c>
      <c r="CM348" s="643">
        <f t="shared" si="53"/>
        <v>0</v>
      </c>
      <c r="CN348" s="643">
        <f t="shared" si="53"/>
        <v>0</v>
      </c>
      <c r="CO348" s="643">
        <f t="shared" si="53"/>
        <v>0</v>
      </c>
      <c r="CP348" s="643">
        <f t="shared" si="53"/>
        <v>0</v>
      </c>
      <c r="CQ348" s="643">
        <f t="shared" si="53"/>
        <v>0</v>
      </c>
      <c r="CR348" s="643">
        <f t="shared" si="53"/>
        <v>0</v>
      </c>
      <c r="CS348" s="643">
        <f t="shared" si="53"/>
        <v>0</v>
      </c>
      <c r="CT348" s="643">
        <f t="shared" si="53"/>
        <v>0</v>
      </c>
      <c r="CU348" s="643">
        <f t="shared" si="53"/>
        <v>0</v>
      </c>
      <c r="CV348" s="643">
        <f t="shared" si="53"/>
        <v>0</v>
      </c>
      <c r="CW348" s="643">
        <f t="shared" si="53"/>
        <v>0</v>
      </c>
      <c r="CX348" s="643">
        <f t="shared" si="53"/>
        <v>0</v>
      </c>
      <c r="CY348" s="643">
        <f t="shared" si="53"/>
        <v>0</v>
      </c>
      <c r="CZ348" s="643">
        <f t="shared" si="53"/>
        <v>0</v>
      </c>
    </row>
    <row r="349" spans="1:104" s="180" customFormat="1" x14ac:dyDescent="0.3">
      <c r="A349" s="642">
        <v>624</v>
      </c>
      <c r="D349" s="643">
        <f>D214</f>
        <v>2</v>
      </c>
      <c r="E349" s="643">
        <f t="shared" ref="E349:BP349" si="54">E214</f>
        <v>1</v>
      </c>
      <c r="F349" s="643">
        <f t="shared" si="54"/>
        <v>0</v>
      </c>
      <c r="G349" s="643">
        <f t="shared" si="54"/>
        <v>2</v>
      </c>
      <c r="H349" s="643">
        <f t="shared" si="54"/>
        <v>1</v>
      </c>
      <c r="I349" s="643">
        <f t="shared" si="54"/>
        <v>1</v>
      </c>
      <c r="J349" s="643">
        <f t="shared" si="54"/>
        <v>1</v>
      </c>
      <c r="K349" s="643">
        <f t="shared" si="54"/>
        <v>2</v>
      </c>
      <c r="L349" s="643">
        <f t="shared" si="54"/>
        <v>1</v>
      </c>
      <c r="M349" s="643">
        <f t="shared" si="54"/>
        <v>1</v>
      </c>
      <c r="N349" s="643">
        <f t="shared" si="54"/>
        <v>1</v>
      </c>
      <c r="O349" s="643">
        <f t="shared" si="54"/>
        <v>1</v>
      </c>
      <c r="P349" s="643">
        <f t="shared" si="54"/>
        <v>0</v>
      </c>
      <c r="Q349" s="643">
        <f t="shared" si="54"/>
        <v>1</v>
      </c>
      <c r="R349" s="643">
        <f t="shared" si="54"/>
        <v>1</v>
      </c>
      <c r="S349" s="643">
        <f t="shared" si="54"/>
        <v>1</v>
      </c>
      <c r="T349" s="643">
        <f t="shared" si="54"/>
        <v>1</v>
      </c>
      <c r="U349" s="643">
        <f t="shared" si="54"/>
        <v>0</v>
      </c>
      <c r="V349" s="643">
        <f t="shared" si="54"/>
        <v>1</v>
      </c>
      <c r="W349" s="643">
        <f t="shared" si="54"/>
        <v>0</v>
      </c>
      <c r="X349" s="643">
        <f t="shared" si="54"/>
        <v>2</v>
      </c>
      <c r="Y349" s="643">
        <f t="shared" si="54"/>
        <v>1</v>
      </c>
      <c r="Z349" s="643">
        <f t="shared" si="54"/>
        <v>2</v>
      </c>
      <c r="AA349" s="643">
        <f t="shared" si="54"/>
        <v>1</v>
      </c>
      <c r="AB349" s="643">
        <f t="shared" si="54"/>
        <v>0</v>
      </c>
      <c r="AC349" s="643">
        <f t="shared" si="54"/>
        <v>1</v>
      </c>
      <c r="AD349" s="643">
        <f t="shared" si="54"/>
        <v>2</v>
      </c>
      <c r="AE349" s="643">
        <f t="shared" si="54"/>
        <v>1</v>
      </c>
      <c r="AF349" s="643">
        <f t="shared" si="54"/>
        <v>1</v>
      </c>
      <c r="AG349" s="643">
        <f t="shared" si="54"/>
        <v>1</v>
      </c>
      <c r="AH349" s="643">
        <f t="shared" si="54"/>
        <v>0</v>
      </c>
      <c r="AI349" s="643">
        <f t="shared" si="54"/>
        <v>1</v>
      </c>
      <c r="AJ349" s="643">
        <f t="shared" si="54"/>
        <v>1</v>
      </c>
      <c r="AK349" s="643">
        <f t="shared" si="54"/>
        <v>1</v>
      </c>
      <c r="AL349" s="643">
        <f t="shared" si="54"/>
        <v>2</v>
      </c>
      <c r="AM349" s="643">
        <f t="shared" si="54"/>
        <v>1</v>
      </c>
      <c r="AN349" s="643">
        <f t="shared" si="54"/>
        <v>2</v>
      </c>
      <c r="AO349" s="643">
        <f t="shared" si="54"/>
        <v>1</v>
      </c>
      <c r="AP349" s="643">
        <f t="shared" si="54"/>
        <v>1</v>
      </c>
      <c r="AQ349" s="643">
        <f t="shared" si="54"/>
        <v>1</v>
      </c>
      <c r="AR349" s="643">
        <f t="shared" si="54"/>
        <v>1</v>
      </c>
      <c r="AS349" s="643">
        <f t="shared" si="54"/>
        <v>1</v>
      </c>
      <c r="AT349" s="643">
        <f t="shared" si="54"/>
        <v>1</v>
      </c>
      <c r="AU349" s="643">
        <f t="shared" si="54"/>
        <v>1</v>
      </c>
      <c r="AV349" s="643">
        <f t="shared" si="54"/>
        <v>1</v>
      </c>
      <c r="AW349" s="643">
        <f t="shared" si="54"/>
        <v>1</v>
      </c>
      <c r="AX349" s="643">
        <f t="shared" si="54"/>
        <v>1</v>
      </c>
      <c r="AY349" s="643">
        <f t="shared" si="54"/>
        <v>1</v>
      </c>
      <c r="AZ349" s="643">
        <f t="shared" si="54"/>
        <v>1</v>
      </c>
      <c r="BA349" s="643">
        <f t="shared" si="54"/>
        <v>2</v>
      </c>
      <c r="BB349" s="643">
        <f t="shared" si="54"/>
        <v>1</v>
      </c>
      <c r="BC349" s="643">
        <f t="shared" si="54"/>
        <v>0</v>
      </c>
      <c r="BD349" s="643">
        <f t="shared" si="54"/>
        <v>1</v>
      </c>
      <c r="BE349" s="643">
        <f t="shared" si="54"/>
        <v>1</v>
      </c>
      <c r="BF349" s="643">
        <f t="shared" si="54"/>
        <v>1</v>
      </c>
      <c r="BG349" s="643">
        <f t="shared" si="54"/>
        <v>0</v>
      </c>
      <c r="BH349" s="643">
        <f t="shared" si="54"/>
        <v>1</v>
      </c>
      <c r="BI349" s="643">
        <f t="shared" si="54"/>
        <v>1</v>
      </c>
      <c r="BJ349" s="643">
        <f t="shared" si="54"/>
        <v>1</v>
      </c>
      <c r="BK349" s="643">
        <f t="shared" si="54"/>
        <v>1</v>
      </c>
      <c r="BL349" s="643">
        <f t="shared" si="54"/>
        <v>2</v>
      </c>
      <c r="BM349" s="643">
        <f t="shared" si="54"/>
        <v>1</v>
      </c>
      <c r="BN349" s="643">
        <f t="shared" si="54"/>
        <v>1</v>
      </c>
      <c r="BO349" s="643">
        <f t="shared" si="54"/>
        <v>1</v>
      </c>
      <c r="BP349" s="643">
        <f t="shared" si="54"/>
        <v>2</v>
      </c>
      <c r="BQ349" s="643">
        <f t="shared" ref="BQ349:CZ349" si="55">BQ214</f>
        <v>2</v>
      </c>
      <c r="BR349" s="643">
        <f t="shared" si="55"/>
        <v>0</v>
      </c>
      <c r="BS349" s="643">
        <f t="shared" si="55"/>
        <v>1</v>
      </c>
      <c r="BT349" s="643">
        <f t="shared" si="55"/>
        <v>2</v>
      </c>
      <c r="BU349" s="643">
        <f t="shared" si="55"/>
        <v>0</v>
      </c>
      <c r="BV349" s="643">
        <f t="shared" si="55"/>
        <v>2</v>
      </c>
      <c r="BW349" s="643">
        <f t="shared" si="55"/>
        <v>0</v>
      </c>
      <c r="BX349" s="643">
        <f t="shared" si="55"/>
        <v>0</v>
      </c>
      <c r="BY349" s="643">
        <f t="shared" si="55"/>
        <v>0</v>
      </c>
      <c r="BZ349" s="643">
        <f t="shared" si="55"/>
        <v>0</v>
      </c>
      <c r="CA349" s="643">
        <f t="shared" si="55"/>
        <v>0</v>
      </c>
      <c r="CB349" s="643">
        <f t="shared" si="55"/>
        <v>0</v>
      </c>
      <c r="CC349" s="643">
        <f t="shared" si="55"/>
        <v>0</v>
      </c>
      <c r="CD349" s="643">
        <f t="shared" si="55"/>
        <v>0</v>
      </c>
      <c r="CE349" s="643">
        <f t="shared" si="55"/>
        <v>0</v>
      </c>
      <c r="CF349" s="643">
        <f t="shared" si="55"/>
        <v>0</v>
      </c>
      <c r="CG349" s="643">
        <f t="shared" si="55"/>
        <v>0</v>
      </c>
      <c r="CH349" s="643">
        <f t="shared" si="55"/>
        <v>0</v>
      </c>
      <c r="CI349" s="643">
        <f t="shared" si="55"/>
        <v>0</v>
      </c>
      <c r="CJ349" s="643">
        <f t="shared" si="55"/>
        <v>0</v>
      </c>
      <c r="CK349" s="643">
        <f t="shared" si="55"/>
        <v>0</v>
      </c>
      <c r="CL349" s="643">
        <f t="shared" si="55"/>
        <v>0</v>
      </c>
      <c r="CM349" s="643">
        <f t="shared" si="55"/>
        <v>0</v>
      </c>
      <c r="CN349" s="643">
        <f t="shared" si="55"/>
        <v>0</v>
      </c>
      <c r="CO349" s="643">
        <f t="shared" si="55"/>
        <v>0</v>
      </c>
      <c r="CP349" s="643">
        <f t="shared" si="55"/>
        <v>0</v>
      </c>
      <c r="CQ349" s="643">
        <f t="shared" si="55"/>
        <v>0</v>
      </c>
      <c r="CR349" s="643">
        <f t="shared" si="55"/>
        <v>0</v>
      </c>
      <c r="CS349" s="643">
        <f t="shared" si="55"/>
        <v>0</v>
      </c>
      <c r="CT349" s="643">
        <f t="shared" si="55"/>
        <v>0</v>
      </c>
      <c r="CU349" s="643">
        <f t="shared" si="55"/>
        <v>0</v>
      </c>
      <c r="CV349" s="643">
        <f t="shared" si="55"/>
        <v>0</v>
      </c>
      <c r="CW349" s="643">
        <f t="shared" si="55"/>
        <v>0</v>
      </c>
      <c r="CX349" s="643">
        <f t="shared" si="55"/>
        <v>0</v>
      </c>
      <c r="CY349" s="643">
        <f t="shared" si="55"/>
        <v>0</v>
      </c>
      <c r="CZ349" s="643">
        <f t="shared" si="55"/>
        <v>0</v>
      </c>
    </row>
    <row r="350" spans="1:104" s="180" customFormat="1" x14ac:dyDescent="0.3">
      <c r="A350" s="642">
        <v>577</v>
      </c>
      <c r="D350" s="643">
        <f>D190</f>
        <v>2</v>
      </c>
      <c r="E350" s="643">
        <f t="shared" ref="E350:BP350" si="56">E190</f>
        <v>1</v>
      </c>
      <c r="F350" s="643">
        <f t="shared" si="56"/>
        <v>0</v>
      </c>
      <c r="G350" s="643">
        <f t="shared" si="56"/>
        <v>2</v>
      </c>
      <c r="H350" s="643">
        <f t="shared" si="56"/>
        <v>2</v>
      </c>
      <c r="I350" s="643">
        <f t="shared" si="56"/>
        <v>2</v>
      </c>
      <c r="J350" s="643">
        <f t="shared" si="56"/>
        <v>2</v>
      </c>
      <c r="K350" s="643">
        <f t="shared" si="56"/>
        <v>0</v>
      </c>
      <c r="L350" s="643">
        <f t="shared" si="56"/>
        <v>2</v>
      </c>
      <c r="M350" s="643">
        <f t="shared" si="56"/>
        <v>1</v>
      </c>
      <c r="N350" s="643">
        <f t="shared" si="56"/>
        <v>2</v>
      </c>
      <c r="O350" s="643">
        <f t="shared" si="56"/>
        <v>0</v>
      </c>
      <c r="P350" s="643">
        <f t="shared" si="56"/>
        <v>0</v>
      </c>
      <c r="Q350" s="643">
        <f t="shared" si="56"/>
        <v>2</v>
      </c>
      <c r="R350" s="643">
        <f t="shared" si="56"/>
        <v>2</v>
      </c>
      <c r="S350" s="643">
        <f t="shared" si="56"/>
        <v>2</v>
      </c>
      <c r="T350" s="643">
        <f t="shared" si="56"/>
        <v>2</v>
      </c>
      <c r="U350" s="643">
        <f t="shared" si="56"/>
        <v>0</v>
      </c>
      <c r="V350" s="643">
        <f t="shared" si="56"/>
        <v>2</v>
      </c>
      <c r="W350" s="643">
        <f t="shared" si="56"/>
        <v>0</v>
      </c>
      <c r="X350" s="643">
        <f t="shared" si="56"/>
        <v>2</v>
      </c>
      <c r="Y350" s="643">
        <f t="shared" si="56"/>
        <v>2</v>
      </c>
      <c r="Z350" s="643">
        <f t="shared" si="56"/>
        <v>2</v>
      </c>
      <c r="AA350" s="643">
        <f t="shared" si="56"/>
        <v>1</v>
      </c>
      <c r="AB350" s="643">
        <f t="shared" si="56"/>
        <v>0</v>
      </c>
      <c r="AC350" s="643">
        <f t="shared" si="56"/>
        <v>2</v>
      </c>
      <c r="AD350" s="643">
        <f t="shared" si="56"/>
        <v>2</v>
      </c>
      <c r="AE350" s="643">
        <f t="shared" si="56"/>
        <v>2</v>
      </c>
      <c r="AF350" s="643">
        <f t="shared" si="56"/>
        <v>2</v>
      </c>
      <c r="AG350" s="643">
        <f t="shared" si="56"/>
        <v>2</v>
      </c>
      <c r="AH350" s="643">
        <f t="shared" si="56"/>
        <v>0</v>
      </c>
      <c r="AI350" s="643">
        <f t="shared" si="56"/>
        <v>0</v>
      </c>
      <c r="AJ350" s="643">
        <f t="shared" si="56"/>
        <v>2</v>
      </c>
      <c r="AK350" s="643">
        <f t="shared" si="56"/>
        <v>0</v>
      </c>
      <c r="AL350" s="643">
        <f t="shared" si="56"/>
        <v>0</v>
      </c>
      <c r="AM350" s="643">
        <f t="shared" si="56"/>
        <v>2</v>
      </c>
      <c r="AN350" s="643">
        <f t="shared" si="56"/>
        <v>2</v>
      </c>
      <c r="AO350" s="643">
        <f t="shared" si="56"/>
        <v>2</v>
      </c>
      <c r="AP350" s="643">
        <f t="shared" si="56"/>
        <v>1</v>
      </c>
      <c r="AQ350" s="643">
        <f t="shared" si="56"/>
        <v>2</v>
      </c>
      <c r="AR350" s="643">
        <f t="shared" si="56"/>
        <v>2</v>
      </c>
      <c r="AS350" s="643">
        <f t="shared" si="56"/>
        <v>2</v>
      </c>
      <c r="AT350" s="643">
        <f t="shared" si="56"/>
        <v>2</v>
      </c>
      <c r="AU350" s="643">
        <f t="shared" si="56"/>
        <v>2</v>
      </c>
      <c r="AV350" s="643">
        <f t="shared" si="56"/>
        <v>2</v>
      </c>
      <c r="AW350" s="643">
        <f t="shared" si="56"/>
        <v>0</v>
      </c>
      <c r="AX350" s="643">
        <f t="shared" si="56"/>
        <v>2</v>
      </c>
      <c r="AY350" s="643">
        <f t="shared" si="56"/>
        <v>0</v>
      </c>
      <c r="AZ350" s="643">
        <f t="shared" si="56"/>
        <v>2</v>
      </c>
      <c r="BA350" s="643">
        <f t="shared" si="56"/>
        <v>2</v>
      </c>
      <c r="BB350" s="643">
        <f t="shared" si="56"/>
        <v>2</v>
      </c>
      <c r="BC350" s="643">
        <f t="shared" si="56"/>
        <v>0</v>
      </c>
      <c r="BD350" s="643">
        <f t="shared" si="56"/>
        <v>2</v>
      </c>
      <c r="BE350" s="643">
        <f t="shared" si="56"/>
        <v>2</v>
      </c>
      <c r="BF350" s="643">
        <f t="shared" si="56"/>
        <v>2</v>
      </c>
      <c r="BG350" s="643">
        <f t="shared" si="56"/>
        <v>0</v>
      </c>
      <c r="BH350" s="643">
        <f t="shared" si="56"/>
        <v>2</v>
      </c>
      <c r="BI350" s="643">
        <f t="shared" si="56"/>
        <v>2</v>
      </c>
      <c r="BJ350" s="643">
        <f t="shared" si="56"/>
        <v>2</v>
      </c>
      <c r="BK350" s="643">
        <f t="shared" si="56"/>
        <v>0</v>
      </c>
      <c r="BL350" s="643">
        <f t="shared" si="56"/>
        <v>2</v>
      </c>
      <c r="BM350" s="643">
        <f t="shared" si="56"/>
        <v>2</v>
      </c>
      <c r="BN350" s="643">
        <f t="shared" si="56"/>
        <v>2</v>
      </c>
      <c r="BO350" s="643">
        <f t="shared" si="56"/>
        <v>2</v>
      </c>
      <c r="BP350" s="643">
        <f t="shared" si="56"/>
        <v>0</v>
      </c>
      <c r="BQ350" s="643">
        <f t="shared" ref="BQ350:CZ350" si="57">BQ190</f>
        <v>1</v>
      </c>
      <c r="BR350" s="643">
        <f t="shared" si="57"/>
        <v>0</v>
      </c>
      <c r="BS350" s="643">
        <f t="shared" si="57"/>
        <v>2</v>
      </c>
      <c r="BT350" s="643">
        <f t="shared" si="57"/>
        <v>0</v>
      </c>
      <c r="BU350" s="643">
        <f t="shared" si="57"/>
        <v>0</v>
      </c>
      <c r="BV350" s="643">
        <f t="shared" si="57"/>
        <v>2</v>
      </c>
      <c r="BW350" s="643">
        <f t="shared" si="57"/>
        <v>0</v>
      </c>
      <c r="BX350" s="643">
        <f t="shared" si="57"/>
        <v>0</v>
      </c>
      <c r="BY350" s="643">
        <f t="shared" si="57"/>
        <v>0</v>
      </c>
      <c r="BZ350" s="643">
        <f t="shared" si="57"/>
        <v>0</v>
      </c>
      <c r="CA350" s="643">
        <f t="shared" si="57"/>
        <v>0</v>
      </c>
      <c r="CB350" s="643">
        <f t="shared" si="57"/>
        <v>0</v>
      </c>
      <c r="CC350" s="643">
        <f t="shared" si="57"/>
        <v>0</v>
      </c>
      <c r="CD350" s="643">
        <f t="shared" si="57"/>
        <v>0</v>
      </c>
      <c r="CE350" s="643">
        <f t="shared" si="57"/>
        <v>0</v>
      </c>
      <c r="CF350" s="643">
        <f t="shared" si="57"/>
        <v>0</v>
      </c>
      <c r="CG350" s="643">
        <f t="shared" si="57"/>
        <v>0</v>
      </c>
      <c r="CH350" s="643">
        <f t="shared" si="57"/>
        <v>0</v>
      </c>
      <c r="CI350" s="643">
        <f t="shared" si="57"/>
        <v>0</v>
      </c>
      <c r="CJ350" s="643">
        <f t="shared" si="57"/>
        <v>0</v>
      </c>
      <c r="CK350" s="643">
        <f t="shared" si="57"/>
        <v>0</v>
      </c>
      <c r="CL350" s="643">
        <f t="shared" si="57"/>
        <v>0</v>
      </c>
      <c r="CM350" s="643">
        <f t="shared" si="57"/>
        <v>0</v>
      </c>
      <c r="CN350" s="643">
        <f t="shared" si="57"/>
        <v>0</v>
      </c>
      <c r="CO350" s="643">
        <f t="shared" si="57"/>
        <v>0</v>
      </c>
      <c r="CP350" s="643">
        <f t="shared" si="57"/>
        <v>0</v>
      </c>
      <c r="CQ350" s="643">
        <f t="shared" si="57"/>
        <v>0</v>
      </c>
      <c r="CR350" s="643">
        <f t="shared" si="57"/>
        <v>0</v>
      </c>
      <c r="CS350" s="643">
        <f t="shared" si="57"/>
        <v>0</v>
      </c>
      <c r="CT350" s="643">
        <f t="shared" si="57"/>
        <v>0</v>
      </c>
      <c r="CU350" s="643">
        <f t="shared" si="57"/>
        <v>0</v>
      </c>
      <c r="CV350" s="643">
        <f t="shared" si="57"/>
        <v>0</v>
      </c>
      <c r="CW350" s="643">
        <f t="shared" si="57"/>
        <v>0</v>
      </c>
      <c r="CX350" s="643">
        <f t="shared" si="57"/>
        <v>0</v>
      </c>
      <c r="CY350" s="643">
        <f t="shared" si="57"/>
        <v>0</v>
      </c>
      <c r="CZ350" s="643">
        <f t="shared" si="57"/>
        <v>0</v>
      </c>
    </row>
    <row r="351" spans="1:104" s="637" customFormat="1" x14ac:dyDescent="0.3">
      <c r="A351" s="636" t="s">
        <v>1215</v>
      </c>
      <c r="D351" s="637">
        <f>SUM(D313:D350)</f>
        <v>36089354.009999998</v>
      </c>
      <c r="E351" s="637">
        <f t="shared" ref="E351:BP351" si="58">SUM(E313:E350)</f>
        <v>4360665225.79</v>
      </c>
      <c r="F351" s="637">
        <f t="shared" si="58"/>
        <v>50364.01</v>
      </c>
      <c r="G351" s="637">
        <f t="shared" si="58"/>
        <v>27459069.009999998</v>
      </c>
      <c r="H351" s="637">
        <f t="shared" si="58"/>
        <v>6633501.0099999998</v>
      </c>
      <c r="I351" s="637">
        <f t="shared" si="58"/>
        <v>132480</v>
      </c>
      <c r="J351" s="637">
        <f t="shared" si="58"/>
        <v>2552662</v>
      </c>
      <c r="K351" s="637">
        <f t="shared" si="58"/>
        <v>12024101</v>
      </c>
      <c r="L351" s="637">
        <f t="shared" si="58"/>
        <v>32266646.09</v>
      </c>
      <c r="M351" s="637">
        <f t="shared" si="58"/>
        <v>90093725.00999999</v>
      </c>
      <c r="N351" s="637">
        <f t="shared" si="58"/>
        <v>966182</v>
      </c>
      <c r="O351" s="637">
        <f t="shared" si="58"/>
        <v>2617408.0099999998</v>
      </c>
      <c r="P351" s="637">
        <f t="shared" si="58"/>
        <v>50373.01</v>
      </c>
      <c r="Q351" s="637">
        <f t="shared" si="58"/>
        <v>1562900</v>
      </c>
      <c r="R351" s="637">
        <f t="shared" si="58"/>
        <v>3459831</v>
      </c>
      <c r="S351" s="637">
        <f t="shared" si="58"/>
        <v>9626408.0099999998</v>
      </c>
      <c r="T351" s="637">
        <f t="shared" si="58"/>
        <v>61793307.009999998</v>
      </c>
      <c r="U351" s="637">
        <f t="shared" si="58"/>
        <v>50375.01</v>
      </c>
      <c r="V351" s="637">
        <f t="shared" si="58"/>
        <v>2067312.01</v>
      </c>
      <c r="W351" s="637">
        <f t="shared" si="58"/>
        <v>50377.09</v>
      </c>
      <c r="X351" s="637">
        <f t="shared" si="58"/>
        <v>58419990.009999998</v>
      </c>
      <c r="Y351" s="637">
        <f t="shared" si="58"/>
        <v>6572855</v>
      </c>
      <c r="Z351" s="637">
        <f t="shared" si="58"/>
        <v>487049514.09000003</v>
      </c>
      <c r="AA351" s="637">
        <f t="shared" si="58"/>
        <v>70253395</v>
      </c>
      <c r="AB351" s="637">
        <f t="shared" si="58"/>
        <v>50382.01</v>
      </c>
      <c r="AC351" s="637">
        <f t="shared" si="58"/>
        <v>2074577.01</v>
      </c>
      <c r="AD351" s="637">
        <f t="shared" si="58"/>
        <v>4279561.01</v>
      </c>
      <c r="AE351" s="637">
        <f t="shared" si="58"/>
        <v>4349614.01</v>
      </c>
      <c r="AF351" s="637">
        <f t="shared" si="58"/>
        <v>2015084.01</v>
      </c>
      <c r="AG351" s="637">
        <f t="shared" si="58"/>
        <v>2906740.01</v>
      </c>
      <c r="AH351" s="637">
        <f t="shared" si="58"/>
        <v>50388.01</v>
      </c>
      <c r="AI351" s="637">
        <f t="shared" si="58"/>
        <v>728390</v>
      </c>
      <c r="AJ351" s="637">
        <f t="shared" si="58"/>
        <v>12824665</v>
      </c>
      <c r="AK351" s="637">
        <f t="shared" si="58"/>
        <v>823923</v>
      </c>
      <c r="AL351" s="637">
        <f t="shared" si="58"/>
        <v>5063038.01</v>
      </c>
      <c r="AM351" s="637">
        <f t="shared" si="58"/>
        <v>13222184.01</v>
      </c>
      <c r="AN351" s="637">
        <f t="shared" si="58"/>
        <v>2084572.01</v>
      </c>
      <c r="AO351" s="637">
        <f t="shared" si="58"/>
        <v>187117216.00999999</v>
      </c>
      <c r="AP351" s="637">
        <f t="shared" si="58"/>
        <v>9177371.0099999998</v>
      </c>
      <c r="AQ351" s="637">
        <f t="shared" si="58"/>
        <v>776959</v>
      </c>
      <c r="AR351" s="637">
        <f t="shared" si="58"/>
        <v>1660036.01</v>
      </c>
      <c r="AS351" s="637">
        <f t="shared" si="58"/>
        <v>209359712.00999999</v>
      </c>
      <c r="AT351" s="637">
        <f t="shared" si="58"/>
        <v>3856346.01</v>
      </c>
      <c r="AU351" s="637">
        <f t="shared" si="58"/>
        <v>15835963.01</v>
      </c>
      <c r="AV351" s="637">
        <f t="shared" si="58"/>
        <v>8135061.0899999999</v>
      </c>
      <c r="AW351" s="637">
        <f t="shared" si="58"/>
        <v>4823567.01</v>
      </c>
      <c r="AX351" s="637">
        <f t="shared" si="58"/>
        <v>3432971</v>
      </c>
      <c r="AY351" s="637">
        <f t="shared" si="58"/>
        <v>829403</v>
      </c>
      <c r="AZ351" s="637">
        <f t="shared" si="58"/>
        <v>38740266.100000001</v>
      </c>
      <c r="BA351" s="637">
        <f t="shared" si="58"/>
        <v>6937157.0099999998</v>
      </c>
      <c r="BB351" s="637">
        <f t="shared" si="58"/>
        <v>973110.01</v>
      </c>
      <c r="BC351" s="637">
        <f t="shared" si="58"/>
        <v>2372581.0099999998</v>
      </c>
      <c r="BD351" s="637">
        <f t="shared" si="58"/>
        <v>39559048.009999998</v>
      </c>
      <c r="BE351" s="637">
        <f t="shared" si="58"/>
        <v>6908160.0999999996</v>
      </c>
      <c r="BF351" s="637">
        <f t="shared" si="58"/>
        <v>192463842.07999998</v>
      </c>
      <c r="BG351" s="637">
        <f t="shared" si="58"/>
        <v>50407.01</v>
      </c>
      <c r="BH351" s="637">
        <f t="shared" si="58"/>
        <v>469063</v>
      </c>
      <c r="BI351" s="637">
        <f t="shared" si="58"/>
        <v>1714484.01</v>
      </c>
      <c r="BJ351" s="637">
        <f t="shared" si="58"/>
        <v>118306898.09</v>
      </c>
      <c r="BK351" s="637">
        <f t="shared" si="58"/>
        <v>5780749.0099999998</v>
      </c>
      <c r="BL351" s="637">
        <f t="shared" si="58"/>
        <v>103455439.00999999</v>
      </c>
      <c r="BM351" s="637">
        <f t="shared" si="58"/>
        <v>27057360</v>
      </c>
      <c r="BN351" s="637">
        <f t="shared" si="58"/>
        <v>48973057.090000004</v>
      </c>
      <c r="BO351" s="637">
        <f t="shared" si="58"/>
        <v>10404380.01</v>
      </c>
      <c r="BP351" s="637">
        <f t="shared" si="58"/>
        <v>152443</v>
      </c>
      <c r="BQ351" s="637">
        <f t="shared" ref="BQ351:CZ351" si="59">SUM(BQ313:BQ350)</f>
        <v>21203248</v>
      </c>
      <c r="BR351" s="637">
        <f t="shared" si="59"/>
        <v>50417</v>
      </c>
      <c r="BS351" s="637">
        <f t="shared" si="59"/>
        <v>15075259.01</v>
      </c>
      <c r="BT351" s="637">
        <f t="shared" si="59"/>
        <v>5647959.0099999998</v>
      </c>
      <c r="BU351" s="637">
        <f t="shared" si="59"/>
        <v>50420.01</v>
      </c>
      <c r="BV351" s="637">
        <f t="shared" si="59"/>
        <v>11018980.01</v>
      </c>
      <c r="BW351" s="637">
        <f t="shared" si="59"/>
        <v>0</v>
      </c>
      <c r="BX351" s="637">
        <f t="shared" si="59"/>
        <v>0</v>
      </c>
      <c r="BY351" s="637">
        <f t="shared" si="59"/>
        <v>0</v>
      </c>
      <c r="BZ351" s="637">
        <f t="shared" si="59"/>
        <v>0</v>
      </c>
      <c r="CA351" s="637">
        <f t="shared" si="59"/>
        <v>0</v>
      </c>
      <c r="CB351" s="637">
        <f t="shared" si="59"/>
        <v>0</v>
      </c>
      <c r="CC351" s="637">
        <f t="shared" si="59"/>
        <v>0</v>
      </c>
      <c r="CD351" s="637">
        <f t="shared" si="59"/>
        <v>0</v>
      </c>
      <c r="CE351" s="637">
        <f t="shared" si="59"/>
        <v>0</v>
      </c>
      <c r="CF351" s="637">
        <f t="shared" si="59"/>
        <v>0</v>
      </c>
      <c r="CG351" s="637">
        <f t="shared" si="59"/>
        <v>0</v>
      </c>
      <c r="CH351" s="637">
        <f t="shared" si="59"/>
        <v>0</v>
      </c>
      <c r="CI351" s="637">
        <f t="shared" si="59"/>
        <v>0</v>
      </c>
      <c r="CJ351" s="637">
        <f t="shared" si="59"/>
        <v>0</v>
      </c>
      <c r="CK351" s="637">
        <f t="shared" si="59"/>
        <v>0</v>
      </c>
      <c r="CL351" s="637">
        <f t="shared" si="59"/>
        <v>0</v>
      </c>
      <c r="CM351" s="637">
        <f t="shared" si="59"/>
        <v>0</v>
      </c>
      <c r="CN351" s="637">
        <f t="shared" si="59"/>
        <v>0</v>
      </c>
      <c r="CO351" s="637">
        <f t="shared" si="59"/>
        <v>0</v>
      </c>
      <c r="CP351" s="637">
        <f t="shared" si="59"/>
        <v>0</v>
      </c>
      <c r="CQ351" s="637">
        <f t="shared" si="59"/>
        <v>0</v>
      </c>
      <c r="CR351" s="637">
        <f t="shared" si="59"/>
        <v>0</v>
      </c>
      <c r="CS351" s="637">
        <f t="shared" si="59"/>
        <v>0</v>
      </c>
      <c r="CT351" s="637">
        <f t="shared" si="59"/>
        <v>0</v>
      </c>
      <c r="CU351" s="637">
        <f t="shared" si="59"/>
        <v>0</v>
      </c>
      <c r="CV351" s="637">
        <f t="shared" si="59"/>
        <v>0</v>
      </c>
      <c r="CW351" s="637">
        <f t="shared" si="59"/>
        <v>0</v>
      </c>
      <c r="CX351" s="637">
        <f t="shared" si="59"/>
        <v>0</v>
      </c>
      <c r="CY351" s="637">
        <f t="shared" si="59"/>
        <v>0</v>
      </c>
      <c r="CZ351" s="637">
        <f t="shared" si="59"/>
        <v>0</v>
      </c>
    </row>
    <row r="352" spans="1:104" s="637" customFormat="1" x14ac:dyDescent="0.3">
      <c r="A352" s="636"/>
    </row>
    <row r="353" spans="1:104" s="637" customFormat="1" x14ac:dyDescent="0.3">
      <c r="A353" s="636" t="s">
        <v>1216</v>
      </c>
      <c r="D353" s="637">
        <f>D311-D351</f>
        <v>248241687.37</v>
      </c>
      <c r="E353" s="637">
        <f t="shared" ref="E353:BP353" si="60">E311-E351</f>
        <v>23798507331.57</v>
      </c>
      <c r="F353" s="637">
        <f t="shared" si="60"/>
        <v>0</v>
      </c>
      <c r="G353" s="637">
        <f t="shared" si="60"/>
        <v>190456914.25</v>
      </c>
      <c r="H353" s="637">
        <f t="shared" si="60"/>
        <v>66763339.500000007</v>
      </c>
      <c r="I353" s="637">
        <f t="shared" si="60"/>
        <v>670303.56499999994</v>
      </c>
      <c r="J353" s="637">
        <f t="shared" si="60"/>
        <v>12554880.08</v>
      </c>
      <c r="K353" s="637">
        <f t="shared" si="60"/>
        <v>56336027</v>
      </c>
      <c r="L353" s="637">
        <f t="shared" si="60"/>
        <v>186620530.52000001</v>
      </c>
      <c r="M353" s="637">
        <f t="shared" si="60"/>
        <v>737946758.55739999</v>
      </c>
      <c r="N353" s="637">
        <f t="shared" si="60"/>
        <v>6481124.591</v>
      </c>
      <c r="O353" s="637">
        <f t="shared" si="60"/>
        <v>38060658.68</v>
      </c>
      <c r="P353" s="637">
        <f t="shared" si="60"/>
        <v>0</v>
      </c>
      <c r="Q353" s="637">
        <f t="shared" si="60"/>
        <v>9316675.6199999992</v>
      </c>
      <c r="R353" s="637">
        <f t="shared" si="60"/>
        <v>19925470.98</v>
      </c>
      <c r="S353" s="637">
        <f t="shared" si="60"/>
        <v>66488702.640000008</v>
      </c>
      <c r="T353" s="637">
        <f t="shared" si="60"/>
        <v>189556554.361</v>
      </c>
      <c r="U353" s="637">
        <f t="shared" si="60"/>
        <v>0</v>
      </c>
      <c r="V353" s="637">
        <f t="shared" si="60"/>
        <v>83883861.780000001</v>
      </c>
      <c r="W353" s="637">
        <f t="shared" si="60"/>
        <v>0</v>
      </c>
      <c r="X353" s="637">
        <f t="shared" si="60"/>
        <v>337000393.32999998</v>
      </c>
      <c r="Y353" s="637">
        <f t="shared" si="60"/>
        <v>30820182.350000001</v>
      </c>
      <c r="Z353" s="637">
        <f t="shared" si="60"/>
        <v>2953347038.0749998</v>
      </c>
      <c r="AA353" s="637">
        <f t="shared" si="60"/>
        <v>242853692.91000003</v>
      </c>
      <c r="AB353" s="637">
        <f t="shared" si="60"/>
        <v>0</v>
      </c>
      <c r="AC353" s="637">
        <f t="shared" si="60"/>
        <v>37879352.969999999</v>
      </c>
      <c r="AD353" s="637">
        <f t="shared" si="60"/>
        <v>65495852.380000003</v>
      </c>
      <c r="AE353" s="637">
        <f t="shared" si="60"/>
        <v>52066758.340000004</v>
      </c>
      <c r="AF353" s="637">
        <f t="shared" si="60"/>
        <v>31619323.949999999</v>
      </c>
      <c r="AG353" s="637">
        <f t="shared" si="60"/>
        <v>36460200.940000005</v>
      </c>
      <c r="AH353" s="637">
        <f t="shared" si="60"/>
        <v>0</v>
      </c>
      <c r="AI353" s="637">
        <f t="shared" si="60"/>
        <v>3297610.0425</v>
      </c>
      <c r="AJ353" s="637">
        <f t="shared" si="60"/>
        <v>60446980.439999998</v>
      </c>
      <c r="AK353" s="637">
        <f t="shared" si="60"/>
        <v>5486640.5999999996</v>
      </c>
      <c r="AL353" s="637">
        <f t="shared" si="60"/>
        <v>42269230.690000005</v>
      </c>
      <c r="AM353" s="637">
        <f t="shared" si="60"/>
        <v>118141289.92999999</v>
      </c>
      <c r="AN353" s="637">
        <f t="shared" si="60"/>
        <v>21726123.359999999</v>
      </c>
      <c r="AO353" s="637">
        <f t="shared" si="60"/>
        <v>1753890837.4995999</v>
      </c>
      <c r="AP353" s="637">
        <f t="shared" si="60"/>
        <v>52206117.285000004</v>
      </c>
      <c r="AQ353" s="637">
        <f t="shared" si="60"/>
        <v>5796733.4800000004</v>
      </c>
      <c r="AR353" s="637">
        <f t="shared" si="60"/>
        <v>11265018</v>
      </c>
      <c r="AS353" s="637">
        <f t="shared" si="60"/>
        <v>1650799631.6099999</v>
      </c>
      <c r="AT353" s="637">
        <f t="shared" si="60"/>
        <v>34500319.130000003</v>
      </c>
      <c r="AU353" s="637">
        <f t="shared" si="60"/>
        <v>125346801.01000001</v>
      </c>
      <c r="AV353" s="637">
        <f t="shared" si="60"/>
        <v>111745982.58499999</v>
      </c>
      <c r="AW353" s="637">
        <f t="shared" si="60"/>
        <v>44753848.910000004</v>
      </c>
      <c r="AX353" s="637">
        <f t="shared" si="60"/>
        <v>8895795.6199999992</v>
      </c>
      <c r="AY353" s="637">
        <f t="shared" si="60"/>
        <v>5708676.9050000003</v>
      </c>
      <c r="AZ353" s="637">
        <f t="shared" si="60"/>
        <v>296517096.07999998</v>
      </c>
      <c r="BA353" s="637">
        <f t="shared" si="60"/>
        <v>43641463.100000001</v>
      </c>
      <c r="BB353" s="637">
        <f t="shared" si="60"/>
        <v>18914453.68</v>
      </c>
      <c r="BC353" s="637">
        <f t="shared" si="60"/>
        <v>19914007.890000001</v>
      </c>
      <c r="BD353" s="637">
        <f t="shared" si="60"/>
        <v>224520855.14250001</v>
      </c>
      <c r="BE353" s="637">
        <f t="shared" si="60"/>
        <v>105918692.52000001</v>
      </c>
      <c r="BF353" s="637">
        <f t="shared" si="60"/>
        <v>1487247419.3725002</v>
      </c>
      <c r="BG353" s="637">
        <f t="shared" si="60"/>
        <v>0</v>
      </c>
      <c r="BH353" s="637">
        <f t="shared" si="60"/>
        <v>4312968.04</v>
      </c>
      <c r="BI353" s="637">
        <f t="shared" si="60"/>
        <v>17461687.399999999</v>
      </c>
      <c r="BJ353" s="637">
        <f t="shared" si="60"/>
        <v>783781247.07999992</v>
      </c>
      <c r="BK353" s="637">
        <f t="shared" si="60"/>
        <v>68865908.459999993</v>
      </c>
      <c r="BL353" s="637">
        <f t="shared" si="60"/>
        <v>702478572.88999999</v>
      </c>
      <c r="BM353" s="637">
        <f t="shared" si="60"/>
        <v>89782531.825800002</v>
      </c>
      <c r="BN353" s="637">
        <f t="shared" si="60"/>
        <v>381363641.13559997</v>
      </c>
      <c r="BO353" s="637">
        <f t="shared" si="60"/>
        <v>94305127.569999993</v>
      </c>
      <c r="BP353" s="637">
        <f t="shared" si="60"/>
        <v>1666201.93</v>
      </c>
      <c r="BQ353" s="637">
        <f t="shared" ref="BQ353:CZ353" si="61">BQ311-BQ351</f>
        <v>61119262.109999999</v>
      </c>
      <c r="BR353" s="637">
        <f t="shared" si="61"/>
        <v>0</v>
      </c>
      <c r="BS353" s="637">
        <f t="shared" si="61"/>
        <v>139711794.26300001</v>
      </c>
      <c r="BT353" s="637">
        <f t="shared" si="61"/>
        <v>42847337</v>
      </c>
      <c r="BU353" s="637">
        <f t="shared" si="61"/>
        <v>0</v>
      </c>
      <c r="BV353" s="637">
        <f t="shared" si="61"/>
        <v>133677081.42999999</v>
      </c>
      <c r="BW353" s="637">
        <f t="shared" si="61"/>
        <v>0</v>
      </c>
      <c r="BX353" s="637">
        <f t="shared" si="61"/>
        <v>0</v>
      </c>
      <c r="BY353" s="637">
        <f t="shared" si="61"/>
        <v>0</v>
      </c>
      <c r="BZ353" s="637">
        <f t="shared" si="61"/>
        <v>0</v>
      </c>
      <c r="CA353" s="637">
        <f t="shared" si="61"/>
        <v>0</v>
      </c>
      <c r="CB353" s="637">
        <f t="shared" si="61"/>
        <v>0</v>
      </c>
      <c r="CC353" s="637">
        <f t="shared" si="61"/>
        <v>0</v>
      </c>
      <c r="CD353" s="637">
        <f t="shared" si="61"/>
        <v>0</v>
      </c>
      <c r="CE353" s="637">
        <f t="shared" si="61"/>
        <v>0</v>
      </c>
      <c r="CF353" s="637">
        <f t="shared" si="61"/>
        <v>0</v>
      </c>
      <c r="CG353" s="637">
        <f t="shared" si="61"/>
        <v>0</v>
      </c>
      <c r="CH353" s="637">
        <f t="shared" si="61"/>
        <v>0</v>
      </c>
      <c r="CI353" s="637">
        <f t="shared" si="61"/>
        <v>0</v>
      </c>
      <c r="CJ353" s="637">
        <f t="shared" si="61"/>
        <v>0</v>
      </c>
      <c r="CK353" s="637">
        <f t="shared" si="61"/>
        <v>0</v>
      </c>
      <c r="CL353" s="637">
        <f t="shared" si="61"/>
        <v>0</v>
      </c>
      <c r="CM353" s="637">
        <f t="shared" si="61"/>
        <v>0</v>
      </c>
      <c r="CN353" s="637">
        <f t="shared" si="61"/>
        <v>0</v>
      </c>
      <c r="CO353" s="637">
        <f t="shared" si="61"/>
        <v>0</v>
      </c>
      <c r="CP353" s="637">
        <f t="shared" si="61"/>
        <v>0</v>
      </c>
      <c r="CQ353" s="637">
        <f t="shared" si="61"/>
        <v>0</v>
      </c>
      <c r="CR353" s="637">
        <f t="shared" si="61"/>
        <v>0</v>
      </c>
      <c r="CS353" s="637">
        <f t="shared" si="61"/>
        <v>0</v>
      </c>
      <c r="CT353" s="637">
        <f t="shared" si="61"/>
        <v>0</v>
      </c>
      <c r="CU353" s="637">
        <f t="shared" si="61"/>
        <v>0</v>
      </c>
      <c r="CV353" s="637">
        <f t="shared" si="61"/>
        <v>0</v>
      </c>
      <c r="CW353" s="637">
        <f t="shared" si="61"/>
        <v>0</v>
      </c>
      <c r="CX353" s="637">
        <f t="shared" si="61"/>
        <v>0</v>
      </c>
      <c r="CY353" s="637">
        <f t="shared" si="61"/>
        <v>0</v>
      </c>
      <c r="CZ353" s="637">
        <f t="shared" si="61"/>
        <v>0</v>
      </c>
    </row>
    <row r="354" spans="1:104" s="637" customFormat="1" x14ac:dyDescent="0.3">
      <c r="A354" s="636"/>
    </row>
    <row r="355" spans="1:104" x14ac:dyDescent="0.3">
      <c r="A355" s="638">
        <v>1</v>
      </c>
      <c r="B355" s="180"/>
      <c r="C355" s="180"/>
      <c r="D355" s="639">
        <f>D290</f>
        <v>15702314</v>
      </c>
      <c r="E355" s="639">
        <f t="shared" ref="E355:BP355" si="62">E290</f>
        <v>2272168807</v>
      </c>
      <c r="F355" s="639">
        <f t="shared" si="62"/>
        <v>0</v>
      </c>
      <c r="G355" s="639">
        <f t="shared" si="62"/>
        <v>17549624</v>
      </c>
      <c r="H355" s="639">
        <f t="shared" si="62"/>
        <v>4267193</v>
      </c>
      <c r="I355" s="639">
        <f t="shared" si="62"/>
        <v>81928</v>
      </c>
      <c r="J355" s="639">
        <f t="shared" si="62"/>
        <v>2500498</v>
      </c>
      <c r="K355" s="639">
        <f t="shared" si="62"/>
        <v>11869828</v>
      </c>
      <c r="L355" s="639">
        <f t="shared" si="62"/>
        <v>8264274</v>
      </c>
      <c r="M355" s="639">
        <f t="shared" si="62"/>
        <v>48870281</v>
      </c>
      <c r="N355" s="639">
        <f t="shared" si="62"/>
        <v>897770</v>
      </c>
      <c r="O355" s="639">
        <f t="shared" si="62"/>
        <v>1810360</v>
      </c>
      <c r="P355" s="639">
        <f t="shared" si="62"/>
        <v>0</v>
      </c>
      <c r="Q355" s="639">
        <f t="shared" si="62"/>
        <v>1491995</v>
      </c>
      <c r="R355" s="639">
        <f t="shared" si="62"/>
        <v>2571871</v>
      </c>
      <c r="S355" s="639">
        <f t="shared" si="62"/>
        <v>6077053</v>
      </c>
      <c r="T355" s="639">
        <f t="shared" si="62"/>
        <v>29773829</v>
      </c>
      <c r="U355" s="639">
        <f t="shared" si="62"/>
        <v>0</v>
      </c>
      <c r="V355" s="639">
        <f t="shared" si="62"/>
        <v>1338792</v>
      </c>
      <c r="W355" s="639">
        <f t="shared" si="62"/>
        <v>0</v>
      </c>
      <c r="X355" s="639">
        <f t="shared" si="62"/>
        <v>38172515</v>
      </c>
      <c r="Y355" s="639">
        <f t="shared" si="62"/>
        <v>4835766</v>
      </c>
      <c r="Z355" s="639">
        <f t="shared" si="62"/>
        <v>236318330</v>
      </c>
      <c r="AA355" s="639">
        <f t="shared" si="62"/>
        <v>59341878</v>
      </c>
      <c r="AB355" s="639">
        <f t="shared" si="62"/>
        <v>0</v>
      </c>
      <c r="AC355" s="639">
        <f t="shared" si="62"/>
        <v>1408228</v>
      </c>
      <c r="AD355" s="639">
        <f t="shared" si="62"/>
        <v>2416912</v>
      </c>
      <c r="AE355" s="639">
        <f t="shared" si="62"/>
        <v>3488267</v>
      </c>
      <c r="AF355" s="639">
        <f t="shared" si="62"/>
        <v>1308546</v>
      </c>
      <c r="AG355" s="639">
        <f t="shared" si="62"/>
        <v>1192656</v>
      </c>
      <c r="AH355" s="639">
        <f t="shared" si="62"/>
        <v>0</v>
      </c>
      <c r="AI355" s="639">
        <f t="shared" si="62"/>
        <v>663704</v>
      </c>
      <c r="AJ355" s="639">
        <f t="shared" si="62"/>
        <v>9128617</v>
      </c>
      <c r="AK355" s="639">
        <f t="shared" si="62"/>
        <v>755805</v>
      </c>
      <c r="AL355" s="639">
        <f t="shared" si="62"/>
        <v>2577888</v>
      </c>
      <c r="AM355" s="639">
        <f t="shared" si="62"/>
        <v>8524587</v>
      </c>
      <c r="AN355" s="639">
        <f t="shared" si="62"/>
        <v>1270672</v>
      </c>
      <c r="AO355" s="639">
        <f t="shared" si="62"/>
        <v>91968914</v>
      </c>
      <c r="AP355" s="639">
        <f t="shared" si="62"/>
        <v>3168770</v>
      </c>
      <c r="AQ355" s="639">
        <f t="shared" si="62"/>
        <v>725363</v>
      </c>
      <c r="AR355" s="639">
        <f t="shared" si="62"/>
        <v>1224555</v>
      </c>
      <c r="AS355" s="639">
        <f t="shared" si="62"/>
        <v>86583154</v>
      </c>
      <c r="AT355" s="639">
        <f t="shared" si="62"/>
        <v>1096315</v>
      </c>
      <c r="AU355" s="639">
        <f t="shared" si="62"/>
        <v>10333245</v>
      </c>
      <c r="AV355" s="639">
        <f t="shared" si="62"/>
        <v>4013374</v>
      </c>
      <c r="AW355" s="639">
        <f t="shared" si="62"/>
        <v>1127646</v>
      </c>
      <c r="AX355" s="639">
        <f t="shared" si="62"/>
        <v>3090441</v>
      </c>
      <c r="AY355" s="639">
        <f t="shared" si="62"/>
        <v>724725</v>
      </c>
      <c r="AZ355" s="639">
        <f t="shared" si="62"/>
        <v>16746064</v>
      </c>
      <c r="BA355" s="639">
        <f t="shared" si="62"/>
        <v>4377780</v>
      </c>
      <c r="BB355" s="639">
        <f t="shared" si="62"/>
        <v>255334</v>
      </c>
      <c r="BC355" s="639">
        <f t="shared" si="62"/>
        <v>1577059</v>
      </c>
      <c r="BD355" s="639">
        <f t="shared" si="62"/>
        <v>26404402</v>
      </c>
      <c r="BE355" s="639">
        <f t="shared" si="62"/>
        <v>2455570</v>
      </c>
      <c r="BF355" s="639">
        <f t="shared" si="62"/>
        <v>96225158</v>
      </c>
      <c r="BG355" s="639">
        <f t="shared" si="62"/>
        <v>0</v>
      </c>
      <c r="BH355" s="639">
        <f t="shared" si="62"/>
        <v>375840</v>
      </c>
      <c r="BI355" s="639">
        <f t="shared" si="62"/>
        <v>818109</v>
      </c>
      <c r="BJ355" s="639">
        <f t="shared" si="62"/>
        <v>52959221</v>
      </c>
      <c r="BK355" s="639">
        <f t="shared" si="62"/>
        <v>3279121</v>
      </c>
      <c r="BL355" s="639">
        <f t="shared" si="62"/>
        <v>65306314</v>
      </c>
      <c r="BM355" s="639">
        <f t="shared" si="62"/>
        <v>21529217</v>
      </c>
      <c r="BN355" s="639">
        <f t="shared" si="62"/>
        <v>22003977</v>
      </c>
      <c r="BO355" s="639">
        <f t="shared" si="62"/>
        <v>4616168</v>
      </c>
      <c r="BP355" s="639">
        <f t="shared" si="62"/>
        <v>92295</v>
      </c>
      <c r="BQ355" s="639">
        <f t="shared" ref="BQ355:CZ355" si="63">BQ290</f>
        <v>11248685</v>
      </c>
      <c r="BR355" s="639">
        <f t="shared" si="63"/>
        <v>0</v>
      </c>
      <c r="BS355" s="639">
        <f t="shared" si="63"/>
        <v>8031256</v>
      </c>
      <c r="BT355" s="639">
        <f t="shared" si="63"/>
        <v>3692131</v>
      </c>
      <c r="BU355" s="639">
        <f t="shared" si="63"/>
        <v>0</v>
      </c>
      <c r="BV355" s="639">
        <f t="shared" si="63"/>
        <v>7920796</v>
      </c>
      <c r="BW355" s="639">
        <f t="shared" si="63"/>
        <v>0</v>
      </c>
      <c r="BX355" s="639">
        <f t="shared" si="63"/>
        <v>0</v>
      </c>
      <c r="BY355" s="639">
        <f t="shared" si="63"/>
        <v>0</v>
      </c>
      <c r="BZ355" s="639">
        <f t="shared" si="63"/>
        <v>0</v>
      </c>
      <c r="CA355" s="639">
        <f t="shared" si="63"/>
        <v>0</v>
      </c>
      <c r="CB355" s="639">
        <f t="shared" si="63"/>
        <v>0</v>
      </c>
      <c r="CC355" s="639">
        <f t="shared" si="63"/>
        <v>0</v>
      </c>
      <c r="CD355" s="639">
        <f t="shared" si="63"/>
        <v>0</v>
      </c>
      <c r="CE355" s="639">
        <f t="shared" si="63"/>
        <v>0</v>
      </c>
      <c r="CF355" s="639">
        <f t="shared" si="63"/>
        <v>0</v>
      </c>
      <c r="CG355" s="639">
        <f t="shared" si="63"/>
        <v>0</v>
      </c>
      <c r="CH355" s="639">
        <f t="shared" si="63"/>
        <v>0</v>
      </c>
      <c r="CI355" s="639">
        <f t="shared" si="63"/>
        <v>0</v>
      </c>
      <c r="CJ355" s="639">
        <f t="shared" si="63"/>
        <v>0</v>
      </c>
      <c r="CK355" s="639">
        <f t="shared" si="63"/>
        <v>0</v>
      </c>
      <c r="CL355" s="639">
        <f t="shared" si="63"/>
        <v>0</v>
      </c>
      <c r="CM355" s="639">
        <f t="shared" si="63"/>
        <v>0</v>
      </c>
      <c r="CN355" s="639">
        <f t="shared" si="63"/>
        <v>0</v>
      </c>
      <c r="CO355" s="639">
        <f t="shared" si="63"/>
        <v>0</v>
      </c>
      <c r="CP355" s="639">
        <f t="shared" si="63"/>
        <v>0</v>
      </c>
      <c r="CQ355" s="639">
        <f t="shared" si="63"/>
        <v>0</v>
      </c>
      <c r="CR355" s="639">
        <f t="shared" si="63"/>
        <v>0</v>
      </c>
      <c r="CS355" s="639">
        <f t="shared" si="63"/>
        <v>0</v>
      </c>
      <c r="CT355" s="639">
        <f t="shared" si="63"/>
        <v>0</v>
      </c>
      <c r="CU355" s="639">
        <f t="shared" si="63"/>
        <v>0</v>
      </c>
      <c r="CV355" s="639">
        <f t="shared" si="63"/>
        <v>0</v>
      </c>
      <c r="CW355" s="639">
        <f t="shared" si="63"/>
        <v>0</v>
      </c>
      <c r="CX355" s="639">
        <f t="shared" si="63"/>
        <v>0</v>
      </c>
      <c r="CY355" s="639">
        <f t="shared" si="63"/>
        <v>0</v>
      </c>
      <c r="CZ355" s="639">
        <f t="shared" si="63"/>
        <v>0</v>
      </c>
    </row>
    <row r="356" spans="1:104" x14ac:dyDescent="0.3">
      <c r="A356" s="638">
        <v>2</v>
      </c>
      <c r="B356" s="180"/>
      <c r="C356" s="180"/>
      <c r="D356" s="639">
        <f>D291</f>
        <v>502399</v>
      </c>
      <c r="E356" s="639">
        <f t="shared" ref="E356:BP356" si="64">E291</f>
        <v>168698688</v>
      </c>
      <c r="F356" s="639">
        <f t="shared" si="64"/>
        <v>0</v>
      </c>
      <c r="G356" s="639">
        <f t="shared" si="64"/>
        <v>307387</v>
      </c>
      <c r="H356" s="639">
        <f t="shared" si="64"/>
        <v>64033</v>
      </c>
      <c r="I356" s="639">
        <f t="shared" si="64"/>
        <v>0</v>
      </c>
      <c r="J356" s="639">
        <f t="shared" si="64"/>
        <v>509</v>
      </c>
      <c r="K356" s="639">
        <f t="shared" si="64"/>
        <v>14627</v>
      </c>
      <c r="L356" s="639">
        <f t="shared" si="64"/>
        <v>509273</v>
      </c>
      <c r="M356" s="639">
        <f t="shared" si="64"/>
        <v>1528604</v>
      </c>
      <c r="N356" s="639">
        <f t="shared" si="64"/>
        <v>5950</v>
      </c>
      <c r="O356" s="639">
        <f t="shared" si="64"/>
        <v>39493</v>
      </c>
      <c r="P356" s="639">
        <f t="shared" si="64"/>
        <v>0</v>
      </c>
      <c r="Q356" s="639">
        <f t="shared" si="64"/>
        <v>6836</v>
      </c>
      <c r="R356" s="639">
        <f t="shared" si="64"/>
        <v>110907</v>
      </c>
      <c r="S356" s="639">
        <f t="shared" si="64"/>
        <v>79428</v>
      </c>
      <c r="T356" s="639">
        <f t="shared" si="64"/>
        <v>1766043</v>
      </c>
      <c r="U356" s="639">
        <f t="shared" si="64"/>
        <v>0</v>
      </c>
      <c r="V356" s="639">
        <f t="shared" si="64"/>
        <v>4174</v>
      </c>
      <c r="W356" s="639">
        <f t="shared" si="64"/>
        <v>0</v>
      </c>
      <c r="X356" s="639">
        <f t="shared" si="64"/>
        <v>732483</v>
      </c>
      <c r="Y356" s="639">
        <f t="shared" si="64"/>
        <v>269607</v>
      </c>
      <c r="Z356" s="639">
        <f t="shared" si="64"/>
        <v>11335564</v>
      </c>
      <c r="AA356" s="639">
        <f t="shared" si="64"/>
        <v>926151</v>
      </c>
      <c r="AB356" s="639">
        <f t="shared" si="64"/>
        <v>0</v>
      </c>
      <c r="AC356" s="639">
        <f t="shared" si="64"/>
        <v>15168</v>
      </c>
      <c r="AD356" s="639">
        <f t="shared" si="64"/>
        <v>34949</v>
      </c>
      <c r="AE356" s="639">
        <f t="shared" si="64"/>
        <v>34535</v>
      </c>
      <c r="AF356" s="639">
        <f t="shared" si="64"/>
        <v>31665</v>
      </c>
      <c r="AG356" s="639">
        <f t="shared" si="64"/>
        <v>52069</v>
      </c>
      <c r="AH356" s="639">
        <f t="shared" si="64"/>
        <v>0</v>
      </c>
      <c r="AI356" s="639">
        <f t="shared" si="64"/>
        <v>4759</v>
      </c>
      <c r="AJ356" s="639">
        <f t="shared" si="64"/>
        <v>339498</v>
      </c>
      <c r="AK356" s="639">
        <f t="shared" si="64"/>
        <v>5902</v>
      </c>
      <c r="AL356" s="639">
        <f t="shared" si="64"/>
        <v>130642</v>
      </c>
      <c r="AM356" s="639">
        <f t="shared" si="64"/>
        <v>520485</v>
      </c>
      <c r="AN356" s="639">
        <f t="shared" si="64"/>
        <v>24394</v>
      </c>
      <c r="AO356" s="639">
        <f t="shared" si="64"/>
        <v>5494665</v>
      </c>
      <c r="AP356" s="639">
        <f t="shared" si="64"/>
        <v>63867</v>
      </c>
      <c r="AQ356" s="639">
        <f t="shared" si="64"/>
        <v>340</v>
      </c>
      <c r="AR356" s="639">
        <f t="shared" si="64"/>
        <v>10817</v>
      </c>
      <c r="AS356" s="639">
        <f t="shared" si="64"/>
        <v>5085122</v>
      </c>
      <c r="AT356" s="639">
        <f t="shared" si="64"/>
        <v>14641</v>
      </c>
      <c r="AU356" s="639">
        <f t="shared" si="64"/>
        <v>51455</v>
      </c>
      <c r="AV356" s="639">
        <f t="shared" si="64"/>
        <v>18833</v>
      </c>
      <c r="AW356" s="639">
        <f t="shared" si="64"/>
        <v>53524</v>
      </c>
      <c r="AX356" s="639">
        <f t="shared" si="64"/>
        <v>40392</v>
      </c>
      <c r="AY356" s="639">
        <f t="shared" si="64"/>
        <v>12795</v>
      </c>
      <c r="AZ356" s="639">
        <f t="shared" si="64"/>
        <v>656619</v>
      </c>
      <c r="BA356" s="639">
        <f t="shared" si="64"/>
        <v>244078</v>
      </c>
      <c r="BB356" s="639">
        <f t="shared" si="64"/>
        <v>4007</v>
      </c>
      <c r="BC356" s="639">
        <f t="shared" si="64"/>
        <v>69190</v>
      </c>
      <c r="BD356" s="639">
        <f t="shared" si="64"/>
        <v>1023908</v>
      </c>
      <c r="BE356" s="639">
        <f t="shared" si="64"/>
        <v>158640</v>
      </c>
      <c r="BF356" s="639">
        <f t="shared" si="64"/>
        <v>4062728</v>
      </c>
      <c r="BG356" s="639">
        <f t="shared" si="64"/>
        <v>0</v>
      </c>
      <c r="BH356" s="639">
        <f t="shared" si="64"/>
        <v>9814</v>
      </c>
      <c r="BI356" s="639">
        <f t="shared" si="64"/>
        <v>6131</v>
      </c>
      <c r="BJ356" s="639">
        <f t="shared" si="64"/>
        <v>1430124</v>
      </c>
      <c r="BK356" s="639">
        <f t="shared" si="64"/>
        <v>78485</v>
      </c>
      <c r="BL356" s="639">
        <f t="shared" si="64"/>
        <v>2794754</v>
      </c>
      <c r="BM356" s="639">
        <f t="shared" si="64"/>
        <v>548386</v>
      </c>
      <c r="BN356" s="639">
        <f t="shared" si="64"/>
        <v>811556</v>
      </c>
      <c r="BO356" s="639">
        <f t="shared" si="64"/>
        <v>52314</v>
      </c>
      <c r="BP356" s="639">
        <f t="shared" si="64"/>
        <v>3235</v>
      </c>
      <c r="BQ356" s="639">
        <f t="shared" ref="BQ356:CZ356" si="65">BQ291</f>
        <v>3010354</v>
      </c>
      <c r="BR356" s="639">
        <f t="shared" si="65"/>
        <v>0</v>
      </c>
      <c r="BS356" s="639">
        <f t="shared" si="65"/>
        <v>447670</v>
      </c>
      <c r="BT356" s="639">
        <f t="shared" si="65"/>
        <v>43582</v>
      </c>
      <c r="BU356" s="639">
        <f t="shared" si="65"/>
        <v>0</v>
      </c>
      <c r="BV356" s="639">
        <f t="shared" si="65"/>
        <v>230478</v>
      </c>
      <c r="BW356" s="639">
        <f t="shared" si="65"/>
        <v>0</v>
      </c>
      <c r="BX356" s="639">
        <f t="shared" si="65"/>
        <v>0</v>
      </c>
      <c r="BY356" s="639">
        <f t="shared" si="65"/>
        <v>0</v>
      </c>
      <c r="BZ356" s="639">
        <f t="shared" si="65"/>
        <v>0</v>
      </c>
      <c r="CA356" s="639">
        <f t="shared" si="65"/>
        <v>0</v>
      </c>
      <c r="CB356" s="639">
        <f t="shared" si="65"/>
        <v>0</v>
      </c>
      <c r="CC356" s="639">
        <f t="shared" si="65"/>
        <v>0</v>
      </c>
      <c r="CD356" s="639">
        <f t="shared" si="65"/>
        <v>0</v>
      </c>
      <c r="CE356" s="639">
        <f t="shared" si="65"/>
        <v>0</v>
      </c>
      <c r="CF356" s="639">
        <f t="shared" si="65"/>
        <v>0</v>
      </c>
      <c r="CG356" s="639">
        <f t="shared" si="65"/>
        <v>0</v>
      </c>
      <c r="CH356" s="639">
        <f t="shared" si="65"/>
        <v>0</v>
      </c>
      <c r="CI356" s="639">
        <f t="shared" si="65"/>
        <v>0</v>
      </c>
      <c r="CJ356" s="639">
        <f t="shared" si="65"/>
        <v>0</v>
      </c>
      <c r="CK356" s="639">
        <f t="shared" si="65"/>
        <v>0</v>
      </c>
      <c r="CL356" s="639">
        <f t="shared" si="65"/>
        <v>0</v>
      </c>
      <c r="CM356" s="639">
        <f t="shared" si="65"/>
        <v>0</v>
      </c>
      <c r="CN356" s="639">
        <f t="shared" si="65"/>
        <v>0</v>
      </c>
      <c r="CO356" s="639">
        <f t="shared" si="65"/>
        <v>0</v>
      </c>
      <c r="CP356" s="639">
        <f t="shared" si="65"/>
        <v>0</v>
      </c>
      <c r="CQ356" s="639">
        <f t="shared" si="65"/>
        <v>0</v>
      </c>
      <c r="CR356" s="639">
        <f t="shared" si="65"/>
        <v>0</v>
      </c>
      <c r="CS356" s="639">
        <f t="shared" si="65"/>
        <v>0</v>
      </c>
      <c r="CT356" s="639">
        <f t="shared" si="65"/>
        <v>0</v>
      </c>
      <c r="CU356" s="639">
        <f t="shared" si="65"/>
        <v>0</v>
      </c>
      <c r="CV356" s="639">
        <f t="shared" si="65"/>
        <v>0</v>
      </c>
      <c r="CW356" s="639">
        <f t="shared" si="65"/>
        <v>0</v>
      </c>
      <c r="CX356" s="639">
        <f t="shared" si="65"/>
        <v>0</v>
      </c>
      <c r="CY356" s="639">
        <f t="shared" si="65"/>
        <v>0</v>
      </c>
      <c r="CZ356" s="639">
        <f t="shared" si="65"/>
        <v>0</v>
      </c>
    </row>
    <row r="357" spans="1:104" x14ac:dyDescent="0.3">
      <c r="A357" s="638">
        <v>3</v>
      </c>
      <c r="B357" s="180"/>
      <c r="C357" s="180"/>
      <c r="D357" s="639">
        <f>D292</f>
        <v>5660067</v>
      </c>
      <c r="E357" s="639">
        <f t="shared" ref="E357:BP357" si="66">E292</f>
        <v>1100790091</v>
      </c>
      <c r="F357" s="639">
        <f t="shared" si="66"/>
        <v>0</v>
      </c>
      <c r="G357" s="639">
        <f t="shared" si="66"/>
        <v>5181689</v>
      </c>
      <c r="H357" s="639">
        <f t="shared" si="66"/>
        <v>1122626</v>
      </c>
      <c r="I357" s="639">
        <f t="shared" si="66"/>
        <v>0</v>
      </c>
      <c r="J357" s="639">
        <f t="shared" si="66"/>
        <v>509</v>
      </c>
      <c r="K357" s="639">
        <f t="shared" si="66"/>
        <v>74627</v>
      </c>
      <c r="L357" s="639">
        <f t="shared" si="66"/>
        <v>5631443</v>
      </c>
      <c r="M357" s="639">
        <f t="shared" si="66"/>
        <v>21530790</v>
      </c>
      <c r="N357" s="639">
        <f t="shared" si="66"/>
        <v>5950</v>
      </c>
      <c r="O357" s="639">
        <f t="shared" si="66"/>
        <v>185825</v>
      </c>
      <c r="P357" s="639">
        <f t="shared" si="66"/>
        <v>0</v>
      </c>
      <c r="Q357" s="639">
        <f t="shared" si="66"/>
        <v>7781</v>
      </c>
      <c r="R357" s="639">
        <f t="shared" si="66"/>
        <v>663788</v>
      </c>
      <c r="S357" s="639">
        <f t="shared" si="66"/>
        <v>726507</v>
      </c>
      <c r="T357" s="639">
        <f t="shared" si="66"/>
        <v>28486829</v>
      </c>
      <c r="U357" s="639">
        <f t="shared" si="66"/>
        <v>0</v>
      </c>
      <c r="V357" s="639">
        <f t="shared" si="66"/>
        <v>73764</v>
      </c>
      <c r="W357" s="639">
        <f t="shared" si="66"/>
        <v>0</v>
      </c>
      <c r="X357" s="639">
        <f t="shared" si="66"/>
        <v>14768185</v>
      </c>
      <c r="Y357" s="639">
        <f t="shared" si="66"/>
        <v>1175449</v>
      </c>
      <c r="Z357" s="639">
        <f t="shared" si="66"/>
        <v>126917456</v>
      </c>
      <c r="AA357" s="639">
        <f t="shared" si="66"/>
        <v>9501811</v>
      </c>
      <c r="AB357" s="639">
        <f t="shared" si="66"/>
        <v>0</v>
      </c>
      <c r="AC357" s="639">
        <f t="shared" si="66"/>
        <v>61095</v>
      </c>
      <c r="AD357" s="639">
        <f t="shared" si="66"/>
        <v>916024</v>
      </c>
      <c r="AE357" s="639">
        <f t="shared" si="66"/>
        <v>130191</v>
      </c>
      <c r="AF357" s="639">
        <f t="shared" si="66"/>
        <v>222006</v>
      </c>
      <c r="AG357" s="639">
        <f t="shared" si="66"/>
        <v>1142946</v>
      </c>
      <c r="AH357" s="639">
        <f t="shared" si="66"/>
        <v>0</v>
      </c>
      <c r="AI357" s="639">
        <f t="shared" si="66"/>
        <v>4759</v>
      </c>
      <c r="AJ357" s="639">
        <f t="shared" si="66"/>
        <v>2968642</v>
      </c>
      <c r="AK357" s="639">
        <f t="shared" si="66"/>
        <v>5902</v>
      </c>
      <c r="AL357" s="639">
        <f t="shared" si="66"/>
        <v>1059833</v>
      </c>
      <c r="AM357" s="639">
        <f t="shared" si="66"/>
        <v>2394466</v>
      </c>
      <c r="AN357" s="639">
        <f t="shared" si="66"/>
        <v>66053</v>
      </c>
      <c r="AO357" s="639">
        <f t="shared" si="66"/>
        <v>37479965</v>
      </c>
      <c r="AP357" s="639">
        <f t="shared" si="66"/>
        <v>592123</v>
      </c>
      <c r="AQ357" s="639">
        <f t="shared" si="66"/>
        <v>340</v>
      </c>
      <c r="AR357" s="639">
        <f t="shared" si="66"/>
        <v>287518</v>
      </c>
      <c r="AS357" s="639">
        <f t="shared" si="66"/>
        <v>75990919</v>
      </c>
      <c r="AT357" s="639">
        <f t="shared" si="66"/>
        <v>26769</v>
      </c>
      <c r="AU357" s="639">
        <f t="shared" si="66"/>
        <v>274226</v>
      </c>
      <c r="AV357" s="639">
        <f t="shared" si="66"/>
        <v>526106</v>
      </c>
      <c r="AW357" s="639">
        <f t="shared" si="66"/>
        <v>293028</v>
      </c>
      <c r="AX357" s="639">
        <f t="shared" si="66"/>
        <v>214445</v>
      </c>
      <c r="AY357" s="639">
        <f t="shared" si="66"/>
        <v>12795</v>
      </c>
      <c r="AZ357" s="639">
        <f t="shared" si="66"/>
        <v>11441772</v>
      </c>
      <c r="BA357" s="639">
        <f t="shared" si="66"/>
        <v>1618269</v>
      </c>
      <c r="BB357" s="639">
        <f t="shared" si="66"/>
        <v>4007</v>
      </c>
      <c r="BC357" s="639">
        <f t="shared" si="66"/>
        <v>69190</v>
      </c>
      <c r="BD357" s="639">
        <f t="shared" si="66"/>
        <v>5431712</v>
      </c>
      <c r="BE357" s="639">
        <f t="shared" si="66"/>
        <v>799350</v>
      </c>
      <c r="BF357" s="639">
        <f t="shared" si="66"/>
        <v>44343148</v>
      </c>
      <c r="BG357" s="639">
        <f t="shared" si="66"/>
        <v>0</v>
      </c>
      <c r="BH357" s="639">
        <f t="shared" si="66"/>
        <v>23041</v>
      </c>
      <c r="BI357" s="639">
        <f t="shared" si="66"/>
        <v>6131</v>
      </c>
      <c r="BJ357" s="639">
        <f t="shared" si="66"/>
        <v>26086464</v>
      </c>
      <c r="BK357" s="639">
        <f t="shared" si="66"/>
        <v>385912</v>
      </c>
      <c r="BL357" s="639">
        <f t="shared" si="66"/>
        <v>16701658</v>
      </c>
      <c r="BM357" s="639">
        <f t="shared" si="66"/>
        <v>4405935</v>
      </c>
      <c r="BN357" s="639">
        <f t="shared" si="66"/>
        <v>9210946</v>
      </c>
      <c r="BO357" s="639">
        <f t="shared" si="66"/>
        <v>283114</v>
      </c>
      <c r="BP357" s="639">
        <f t="shared" si="66"/>
        <v>3235</v>
      </c>
      <c r="BQ357" s="639">
        <f t="shared" ref="BQ357:CZ357" si="67">BQ292</f>
        <v>3883416</v>
      </c>
      <c r="BR357" s="639">
        <f t="shared" si="67"/>
        <v>0</v>
      </c>
      <c r="BS357" s="639">
        <f t="shared" si="67"/>
        <v>3872622</v>
      </c>
      <c r="BT357" s="639">
        <f t="shared" si="67"/>
        <v>1212766</v>
      </c>
      <c r="BU357" s="639">
        <f t="shared" si="67"/>
        <v>0</v>
      </c>
      <c r="BV357" s="639">
        <f t="shared" si="67"/>
        <v>1492440</v>
      </c>
      <c r="BW357" s="639">
        <f t="shared" si="67"/>
        <v>0</v>
      </c>
      <c r="BX357" s="639">
        <f t="shared" si="67"/>
        <v>0</v>
      </c>
      <c r="BY357" s="639">
        <f t="shared" si="67"/>
        <v>0</v>
      </c>
      <c r="BZ357" s="639">
        <f t="shared" si="67"/>
        <v>0</v>
      </c>
      <c r="CA357" s="639">
        <f t="shared" si="67"/>
        <v>0</v>
      </c>
      <c r="CB357" s="639">
        <f t="shared" si="67"/>
        <v>0</v>
      </c>
      <c r="CC357" s="639">
        <f t="shared" si="67"/>
        <v>0</v>
      </c>
      <c r="CD357" s="639">
        <f t="shared" si="67"/>
        <v>0</v>
      </c>
      <c r="CE357" s="639">
        <f t="shared" si="67"/>
        <v>0</v>
      </c>
      <c r="CF357" s="639">
        <f t="shared" si="67"/>
        <v>0</v>
      </c>
      <c r="CG357" s="639">
        <f t="shared" si="67"/>
        <v>0</v>
      </c>
      <c r="CH357" s="639">
        <f t="shared" si="67"/>
        <v>0</v>
      </c>
      <c r="CI357" s="639">
        <f t="shared" si="67"/>
        <v>0</v>
      </c>
      <c r="CJ357" s="639">
        <f t="shared" si="67"/>
        <v>0</v>
      </c>
      <c r="CK357" s="639">
        <f t="shared" si="67"/>
        <v>0</v>
      </c>
      <c r="CL357" s="639">
        <f t="shared" si="67"/>
        <v>0</v>
      </c>
      <c r="CM357" s="639">
        <f t="shared" si="67"/>
        <v>0</v>
      </c>
      <c r="CN357" s="639">
        <f t="shared" si="67"/>
        <v>0</v>
      </c>
      <c r="CO357" s="639">
        <f t="shared" si="67"/>
        <v>0</v>
      </c>
      <c r="CP357" s="639">
        <f t="shared" si="67"/>
        <v>0</v>
      </c>
      <c r="CQ357" s="639">
        <f t="shared" si="67"/>
        <v>0</v>
      </c>
      <c r="CR357" s="639">
        <f t="shared" si="67"/>
        <v>0</v>
      </c>
      <c r="CS357" s="639">
        <f t="shared" si="67"/>
        <v>0</v>
      </c>
      <c r="CT357" s="639">
        <f t="shared" si="67"/>
        <v>0</v>
      </c>
      <c r="CU357" s="639">
        <f t="shared" si="67"/>
        <v>0</v>
      </c>
      <c r="CV357" s="639">
        <f t="shared" si="67"/>
        <v>0</v>
      </c>
      <c r="CW357" s="639">
        <f t="shared" si="67"/>
        <v>0</v>
      </c>
      <c r="CX357" s="639">
        <f t="shared" si="67"/>
        <v>0</v>
      </c>
      <c r="CY357" s="639">
        <f t="shared" si="67"/>
        <v>0</v>
      </c>
      <c r="CZ357" s="639">
        <f t="shared" si="67"/>
        <v>0</v>
      </c>
    </row>
    <row r="358" spans="1:104" x14ac:dyDescent="0.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c r="AH358" s="180"/>
      <c r="AI358" s="180"/>
      <c r="AJ358" s="180"/>
      <c r="AK358" s="180"/>
      <c r="AL358" s="180"/>
      <c r="AM358" s="180"/>
      <c r="AN358" s="180"/>
      <c r="AO358" s="180"/>
      <c r="AP358" s="180"/>
      <c r="AQ358" s="180"/>
      <c r="AR358" s="180"/>
      <c r="AS358" s="180"/>
      <c r="AT358" s="180"/>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0"/>
      <c r="CF358" s="180"/>
      <c r="CG358" s="180"/>
      <c r="CH358" s="180"/>
      <c r="CI358" s="180"/>
      <c r="CJ358" s="180"/>
      <c r="CK358" s="180"/>
      <c r="CL358" s="180"/>
      <c r="CM358" s="180"/>
      <c r="CN358" s="180"/>
      <c r="CO358" s="180"/>
      <c r="CP358" s="180"/>
      <c r="CQ358" s="180"/>
      <c r="CR358" s="180"/>
      <c r="CS358" s="180"/>
      <c r="CT358" s="180"/>
      <c r="CU358" s="180"/>
      <c r="CV358" s="180"/>
      <c r="CW358" s="180"/>
      <c r="CX358" s="180"/>
      <c r="CY358" s="180"/>
      <c r="CZ358" s="180"/>
    </row>
    <row r="359" spans="1:104" x14ac:dyDescent="0.3">
      <c r="B359" s="180"/>
      <c r="C359" s="180"/>
      <c r="D359" s="649">
        <f>D353+D355+D356+D357</f>
        <v>270106467.37</v>
      </c>
      <c r="E359" s="649">
        <f t="shared" ref="E359:BP359" si="68">E353+E355+E356+E357</f>
        <v>27340164917.57</v>
      </c>
      <c r="F359" s="649">
        <f t="shared" si="68"/>
        <v>0</v>
      </c>
      <c r="G359" s="649">
        <f t="shared" si="68"/>
        <v>213495614.25</v>
      </c>
      <c r="H359" s="649">
        <f t="shared" si="68"/>
        <v>72217191.5</v>
      </c>
      <c r="I359" s="649">
        <f t="shared" si="68"/>
        <v>752231.56499999994</v>
      </c>
      <c r="J359" s="649">
        <f t="shared" si="68"/>
        <v>15056396.08</v>
      </c>
      <c r="K359" s="649">
        <f t="shared" si="68"/>
        <v>68295109</v>
      </c>
      <c r="L359" s="649">
        <f t="shared" si="68"/>
        <v>201025520.52000001</v>
      </c>
      <c r="M359" s="649">
        <f t="shared" si="68"/>
        <v>809876433.55739999</v>
      </c>
      <c r="N359" s="649">
        <f t="shared" si="68"/>
        <v>7390794.591</v>
      </c>
      <c r="O359" s="649">
        <f t="shared" si="68"/>
        <v>40096336.68</v>
      </c>
      <c r="P359" s="649">
        <f t="shared" si="68"/>
        <v>0</v>
      </c>
      <c r="Q359" s="649">
        <f t="shared" si="68"/>
        <v>10823287.619999999</v>
      </c>
      <c r="R359" s="649">
        <f t="shared" si="68"/>
        <v>23272036.98</v>
      </c>
      <c r="S359" s="649">
        <f t="shared" si="68"/>
        <v>73371690.640000015</v>
      </c>
      <c r="T359" s="649">
        <f t="shared" si="68"/>
        <v>249583255.361</v>
      </c>
      <c r="U359" s="649">
        <f t="shared" si="68"/>
        <v>0</v>
      </c>
      <c r="V359" s="649">
        <f t="shared" si="68"/>
        <v>85300591.780000001</v>
      </c>
      <c r="W359" s="649">
        <f t="shared" si="68"/>
        <v>0</v>
      </c>
      <c r="X359" s="649">
        <f t="shared" si="68"/>
        <v>390673576.32999998</v>
      </c>
      <c r="Y359" s="649">
        <f t="shared" si="68"/>
        <v>37101004.350000001</v>
      </c>
      <c r="Z359" s="649">
        <f t="shared" si="68"/>
        <v>3327918388.0749998</v>
      </c>
      <c r="AA359" s="649">
        <f t="shared" si="68"/>
        <v>312623532.91000003</v>
      </c>
      <c r="AB359" s="649">
        <f t="shared" si="68"/>
        <v>0</v>
      </c>
      <c r="AC359" s="649">
        <f t="shared" si="68"/>
        <v>39363843.969999999</v>
      </c>
      <c r="AD359" s="649">
        <f t="shared" si="68"/>
        <v>68863737.379999995</v>
      </c>
      <c r="AE359" s="649">
        <f t="shared" si="68"/>
        <v>55719751.340000004</v>
      </c>
      <c r="AF359" s="649">
        <f t="shared" si="68"/>
        <v>33181540.949999999</v>
      </c>
      <c r="AG359" s="649">
        <f t="shared" si="68"/>
        <v>38847871.940000005</v>
      </c>
      <c r="AH359" s="649">
        <f t="shared" si="68"/>
        <v>0</v>
      </c>
      <c r="AI359" s="649">
        <f t="shared" si="68"/>
        <v>3970832.0425</v>
      </c>
      <c r="AJ359" s="649">
        <f t="shared" si="68"/>
        <v>72883737.439999998</v>
      </c>
      <c r="AK359" s="649">
        <f t="shared" si="68"/>
        <v>6254249.5999999996</v>
      </c>
      <c r="AL359" s="649">
        <f t="shared" si="68"/>
        <v>46037593.690000005</v>
      </c>
      <c r="AM359" s="649">
        <f t="shared" si="68"/>
        <v>129580827.92999999</v>
      </c>
      <c r="AN359" s="649">
        <f t="shared" si="68"/>
        <v>23087242.359999999</v>
      </c>
      <c r="AO359" s="649">
        <f t="shared" si="68"/>
        <v>1888834381.4995999</v>
      </c>
      <c r="AP359" s="649">
        <f t="shared" si="68"/>
        <v>56030877.285000004</v>
      </c>
      <c r="AQ359" s="649">
        <f t="shared" si="68"/>
        <v>6522776.4800000004</v>
      </c>
      <c r="AR359" s="649">
        <f t="shared" si="68"/>
        <v>12787908</v>
      </c>
      <c r="AS359" s="649">
        <f t="shared" si="68"/>
        <v>1818458826.6099999</v>
      </c>
      <c r="AT359" s="649">
        <f t="shared" si="68"/>
        <v>35638044.130000003</v>
      </c>
      <c r="AU359" s="649">
        <f t="shared" si="68"/>
        <v>136005727.00999999</v>
      </c>
      <c r="AV359" s="649">
        <f t="shared" si="68"/>
        <v>116304295.58499999</v>
      </c>
      <c r="AW359" s="649">
        <f t="shared" si="68"/>
        <v>46228046.910000004</v>
      </c>
      <c r="AX359" s="649">
        <f t="shared" si="68"/>
        <v>12241073.619999999</v>
      </c>
      <c r="AY359" s="649">
        <f t="shared" si="68"/>
        <v>6458991.9050000003</v>
      </c>
      <c r="AZ359" s="649">
        <f t="shared" si="68"/>
        <v>325361551.07999998</v>
      </c>
      <c r="BA359" s="649">
        <f t="shared" si="68"/>
        <v>49881590.100000001</v>
      </c>
      <c r="BB359" s="649">
        <f t="shared" si="68"/>
        <v>19177801.68</v>
      </c>
      <c r="BC359" s="649">
        <f t="shared" si="68"/>
        <v>21629446.890000001</v>
      </c>
      <c r="BD359" s="649">
        <f t="shared" si="68"/>
        <v>257380877.14250001</v>
      </c>
      <c r="BE359" s="649">
        <f t="shared" si="68"/>
        <v>109332252.52000001</v>
      </c>
      <c r="BF359" s="649">
        <f t="shared" si="68"/>
        <v>1631878453.3725002</v>
      </c>
      <c r="BG359" s="649">
        <f t="shared" si="68"/>
        <v>0</v>
      </c>
      <c r="BH359" s="649">
        <f t="shared" si="68"/>
        <v>4721663.04</v>
      </c>
      <c r="BI359" s="649">
        <f t="shared" si="68"/>
        <v>18292058.399999999</v>
      </c>
      <c r="BJ359" s="649">
        <f t="shared" si="68"/>
        <v>864257056.07999992</v>
      </c>
      <c r="BK359" s="649">
        <f t="shared" si="68"/>
        <v>72609426.459999993</v>
      </c>
      <c r="BL359" s="649">
        <f t="shared" si="68"/>
        <v>787281298.88999999</v>
      </c>
      <c r="BM359" s="649">
        <f t="shared" si="68"/>
        <v>116266069.8258</v>
      </c>
      <c r="BN359" s="649">
        <f t="shared" si="68"/>
        <v>413390120.13559997</v>
      </c>
      <c r="BO359" s="649">
        <f t="shared" si="68"/>
        <v>99256723.569999993</v>
      </c>
      <c r="BP359" s="649">
        <f t="shared" si="68"/>
        <v>1764966.93</v>
      </c>
      <c r="BQ359" s="649">
        <f t="shared" ref="BQ359:CZ359" si="69">BQ353+BQ355+BQ356+BQ357</f>
        <v>79261717.109999999</v>
      </c>
      <c r="BR359" s="649">
        <f t="shared" si="69"/>
        <v>0</v>
      </c>
      <c r="BS359" s="649">
        <f t="shared" si="69"/>
        <v>152063342.26300001</v>
      </c>
      <c r="BT359" s="649">
        <f t="shared" si="69"/>
        <v>47795816</v>
      </c>
      <c r="BU359" s="649">
        <f t="shared" si="69"/>
        <v>0</v>
      </c>
      <c r="BV359" s="649">
        <f t="shared" si="69"/>
        <v>143320795.43000001</v>
      </c>
      <c r="BW359" s="649">
        <f t="shared" si="69"/>
        <v>0</v>
      </c>
      <c r="BX359" s="649">
        <f t="shared" si="69"/>
        <v>0</v>
      </c>
      <c r="BY359" s="649">
        <f t="shared" si="69"/>
        <v>0</v>
      </c>
      <c r="BZ359" s="649">
        <f t="shared" si="69"/>
        <v>0</v>
      </c>
      <c r="CA359" s="649">
        <f t="shared" si="69"/>
        <v>0</v>
      </c>
      <c r="CB359" s="649">
        <f t="shared" si="69"/>
        <v>0</v>
      </c>
      <c r="CC359" s="649">
        <f t="shared" si="69"/>
        <v>0</v>
      </c>
      <c r="CD359" s="649">
        <f t="shared" si="69"/>
        <v>0</v>
      </c>
      <c r="CE359" s="649">
        <f t="shared" si="69"/>
        <v>0</v>
      </c>
      <c r="CF359" s="649">
        <f t="shared" si="69"/>
        <v>0</v>
      </c>
      <c r="CG359" s="649">
        <f t="shared" si="69"/>
        <v>0</v>
      </c>
      <c r="CH359" s="649">
        <f t="shared" si="69"/>
        <v>0</v>
      </c>
      <c r="CI359" s="649">
        <f t="shared" si="69"/>
        <v>0</v>
      </c>
      <c r="CJ359" s="649">
        <f t="shared" si="69"/>
        <v>0</v>
      </c>
      <c r="CK359" s="649">
        <f t="shared" si="69"/>
        <v>0</v>
      </c>
      <c r="CL359" s="649">
        <f t="shared" si="69"/>
        <v>0</v>
      </c>
      <c r="CM359" s="649">
        <f t="shared" si="69"/>
        <v>0</v>
      </c>
      <c r="CN359" s="649">
        <f t="shared" si="69"/>
        <v>0</v>
      </c>
      <c r="CO359" s="649">
        <f t="shared" si="69"/>
        <v>0</v>
      </c>
      <c r="CP359" s="649">
        <f t="shared" si="69"/>
        <v>0</v>
      </c>
      <c r="CQ359" s="649">
        <f t="shared" si="69"/>
        <v>0</v>
      </c>
      <c r="CR359" s="649">
        <f t="shared" si="69"/>
        <v>0</v>
      </c>
      <c r="CS359" s="649">
        <f t="shared" si="69"/>
        <v>0</v>
      </c>
      <c r="CT359" s="649">
        <f t="shared" si="69"/>
        <v>0</v>
      </c>
      <c r="CU359" s="649">
        <f t="shared" si="69"/>
        <v>0</v>
      </c>
      <c r="CV359" s="649">
        <f t="shared" si="69"/>
        <v>0</v>
      </c>
      <c r="CW359" s="649">
        <f t="shared" si="69"/>
        <v>0</v>
      </c>
      <c r="CX359" s="649">
        <f t="shared" si="69"/>
        <v>0</v>
      </c>
      <c r="CY359" s="649">
        <f t="shared" si="69"/>
        <v>0</v>
      </c>
      <c r="CZ359" s="649">
        <f t="shared" si="69"/>
        <v>0</v>
      </c>
    </row>
    <row r="360" spans="1:104" x14ac:dyDescent="0.3">
      <c r="B360" s="180"/>
      <c r="C360" s="180"/>
      <c r="D360" s="649"/>
      <c r="E360" s="649"/>
      <c r="F360" s="649"/>
      <c r="G360" s="649"/>
      <c r="H360" s="649"/>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row>
    <row r="361" spans="1:104" x14ac:dyDescent="0.3">
      <c r="B361" s="180"/>
      <c r="C361" s="180"/>
      <c r="D361" s="649">
        <f>'Unit Data from Audit Worksheet'!$E$295</f>
        <v>0</v>
      </c>
      <c r="E361" s="649">
        <f>'Unit Data from Audit Worksheet'!$E$295</f>
        <v>0</v>
      </c>
      <c r="F361" s="649">
        <f>'Unit Data from Audit Worksheet'!$E$295</f>
        <v>0</v>
      </c>
      <c r="G361" s="649">
        <f>'Unit Data from Audit Worksheet'!$E$295</f>
        <v>0</v>
      </c>
      <c r="H361" s="649">
        <f>'Unit Data from Audit Worksheet'!$E$295</f>
        <v>0</v>
      </c>
      <c r="I361" s="649">
        <f>'Unit Data from Audit Worksheet'!$E$295</f>
        <v>0</v>
      </c>
      <c r="J361" s="649">
        <f>'Unit Data from Audit Worksheet'!$E$295</f>
        <v>0</v>
      </c>
      <c r="K361" s="649">
        <f>'Unit Data from Audit Worksheet'!$E$295</f>
        <v>0</v>
      </c>
      <c r="L361" s="649">
        <f>'Unit Data from Audit Worksheet'!$E$295</f>
        <v>0</v>
      </c>
      <c r="M361" s="649">
        <f>'Unit Data from Audit Worksheet'!$E$295</f>
        <v>0</v>
      </c>
      <c r="N361" s="649">
        <f>'Unit Data from Audit Worksheet'!$E$295</f>
        <v>0</v>
      </c>
      <c r="O361" s="649">
        <f>'Unit Data from Audit Worksheet'!$E$295</f>
        <v>0</v>
      </c>
      <c r="P361" s="649">
        <f>'Unit Data from Audit Worksheet'!$E$295</f>
        <v>0</v>
      </c>
      <c r="Q361" s="649">
        <f>'Unit Data from Audit Worksheet'!$E$295</f>
        <v>0</v>
      </c>
      <c r="R361" s="649">
        <f>'Unit Data from Audit Worksheet'!$E$295</f>
        <v>0</v>
      </c>
      <c r="S361" s="649">
        <f>'Unit Data from Audit Worksheet'!$E$295</f>
        <v>0</v>
      </c>
      <c r="T361" s="649">
        <f>'Unit Data from Audit Worksheet'!$E$295</f>
        <v>0</v>
      </c>
      <c r="U361" s="649">
        <f>'Unit Data from Audit Worksheet'!$E$295</f>
        <v>0</v>
      </c>
      <c r="V361" s="649">
        <f>'Unit Data from Audit Worksheet'!$E$295</f>
        <v>0</v>
      </c>
      <c r="W361" s="649">
        <f>'Unit Data from Audit Worksheet'!$E$295</f>
        <v>0</v>
      </c>
      <c r="X361" s="649">
        <f>'Unit Data from Audit Worksheet'!$E$295</f>
        <v>0</v>
      </c>
      <c r="Y361" s="649">
        <f>'Unit Data from Audit Worksheet'!$E$295</f>
        <v>0</v>
      </c>
      <c r="Z361" s="649">
        <f>'Unit Data from Audit Worksheet'!$E$295</f>
        <v>0</v>
      </c>
      <c r="AA361" s="649">
        <f>'Unit Data from Audit Worksheet'!$E$295</f>
        <v>0</v>
      </c>
      <c r="AB361" s="649">
        <f>'Unit Data from Audit Worksheet'!$E$295</f>
        <v>0</v>
      </c>
      <c r="AC361" s="649">
        <f>'Unit Data from Audit Worksheet'!$E$295</f>
        <v>0</v>
      </c>
      <c r="AD361" s="649">
        <f>'Unit Data from Audit Worksheet'!$E$295</f>
        <v>0</v>
      </c>
      <c r="AE361" s="649">
        <f>'Unit Data from Audit Worksheet'!$E$295</f>
        <v>0</v>
      </c>
      <c r="AF361" s="649">
        <f>'Unit Data from Audit Worksheet'!$E$295</f>
        <v>0</v>
      </c>
      <c r="AG361" s="649">
        <f>'Unit Data from Audit Worksheet'!$E$295</f>
        <v>0</v>
      </c>
      <c r="AH361" s="649">
        <f>'Unit Data from Audit Worksheet'!$E$295</f>
        <v>0</v>
      </c>
      <c r="AI361" s="649">
        <f>'Unit Data from Audit Worksheet'!$E$295</f>
        <v>0</v>
      </c>
      <c r="AJ361" s="649">
        <f>'Unit Data from Audit Worksheet'!$E$295</f>
        <v>0</v>
      </c>
      <c r="AK361" s="649">
        <f>'Unit Data from Audit Worksheet'!$E$295</f>
        <v>0</v>
      </c>
      <c r="AL361" s="649">
        <f>'Unit Data from Audit Worksheet'!$E$295</f>
        <v>0</v>
      </c>
      <c r="AM361" s="649">
        <f>'Unit Data from Audit Worksheet'!$E$295</f>
        <v>0</v>
      </c>
      <c r="AN361" s="649">
        <f>'Unit Data from Audit Worksheet'!$E$295</f>
        <v>0</v>
      </c>
      <c r="AO361" s="649">
        <f>'Unit Data from Audit Worksheet'!$E$295</f>
        <v>0</v>
      </c>
      <c r="AP361" s="649">
        <f>'Unit Data from Audit Worksheet'!$E$295</f>
        <v>0</v>
      </c>
      <c r="AQ361" s="649">
        <f>'Unit Data from Audit Worksheet'!$E$295</f>
        <v>0</v>
      </c>
      <c r="AR361" s="649">
        <f>'Unit Data from Audit Worksheet'!$E$295</f>
        <v>0</v>
      </c>
      <c r="AS361" s="649">
        <f>'Unit Data from Audit Worksheet'!$E$295</f>
        <v>0</v>
      </c>
      <c r="AT361" s="649">
        <f>'Unit Data from Audit Worksheet'!$E$295</f>
        <v>0</v>
      </c>
      <c r="AU361" s="649">
        <f>'Unit Data from Audit Worksheet'!$E$295</f>
        <v>0</v>
      </c>
      <c r="AV361" s="649">
        <f>'Unit Data from Audit Worksheet'!$E$295</f>
        <v>0</v>
      </c>
      <c r="AW361" s="649">
        <f>'Unit Data from Audit Worksheet'!$E$295</f>
        <v>0</v>
      </c>
      <c r="AX361" s="649">
        <f>'Unit Data from Audit Worksheet'!$E$295</f>
        <v>0</v>
      </c>
      <c r="AY361" s="649">
        <f>'Unit Data from Audit Worksheet'!$E$295</f>
        <v>0</v>
      </c>
      <c r="AZ361" s="649">
        <f>'Unit Data from Audit Worksheet'!$E$295</f>
        <v>0</v>
      </c>
      <c r="BA361" s="649">
        <f>'Unit Data from Audit Worksheet'!$E$295</f>
        <v>0</v>
      </c>
      <c r="BB361" s="649">
        <f>'Unit Data from Audit Worksheet'!$E$295</f>
        <v>0</v>
      </c>
      <c r="BC361" s="649">
        <f>'Unit Data from Audit Worksheet'!$E$295</f>
        <v>0</v>
      </c>
      <c r="BD361" s="649">
        <f>'Unit Data from Audit Worksheet'!$E$295</f>
        <v>0</v>
      </c>
      <c r="BE361" s="649">
        <f>'Unit Data from Audit Worksheet'!$E$295</f>
        <v>0</v>
      </c>
      <c r="BF361" s="649">
        <f>'Unit Data from Audit Worksheet'!$E$295</f>
        <v>0</v>
      </c>
      <c r="BG361" s="649">
        <f>'Unit Data from Audit Worksheet'!$E$295</f>
        <v>0</v>
      </c>
      <c r="BH361" s="649">
        <f>'Unit Data from Audit Worksheet'!$E$295</f>
        <v>0</v>
      </c>
      <c r="BI361" s="649">
        <f>'Unit Data from Audit Worksheet'!$E$295</f>
        <v>0</v>
      </c>
      <c r="BJ361" s="649">
        <f>'Unit Data from Audit Worksheet'!$E$295</f>
        <v>0</v>
      </c>
      <c r="BK361" s="649">
        <f>'Unit Data from Audit Worksheet'!$E$295</f>
        <v>0</v>
      </c>
      <c r="BL361" s="649">
        <f>'Unit Data from Audit Worksheet'!$E$295</f>
        <v>0</v>
      </c>
      <c r="BM361" s="649">
        <f>'Unit Data from Audit Worksheet'!$E$295</f>
        <v>0</v>
      </c>
      <c r="BN361" s="649">
        <f>'Unit Data from Audit Worksheet'!$E$295</f>
        <v>0</v>
      </c>
      <c r="BO361" s="649">
        <f>'Unit Data from Audit Worksheet'!$E$295</f>
        <v>0</v>
      </c>
      <c r="BP361" s="649">
        <f>'Unit Data from Audit Worksheet'!$E$295</f>
        <v>0</v>
      </c>
      <c r="BQ361" s="649">
        <f>'Unit Data from Audit Worksheet'!$E$295</f>
        <v>0</v>
      </c>
      <c r="BR361" s="649">
        <f>'Unit Data from Audit Worksheet'!$E$295</f>
        <v>0</v>
      </c>
      <c r="BS361" s="649">
        <f>'Unit Data from Audit Worksheet'!$E$295</f>
        <v>0</v>
      </c>
      <c r="BT361" s="649">
        <f>'Unit Data from Audit Worksheet'!$E$295</f>
        <v>0</v>
      </c>
      <c r="BU361" s="649">
        <f>'Unit Data from Audit Worksheet'!$E$295</f>
        <v>0</v>
      </c>
      <c r="BV361" s="649">
        <f>'Unit Data from Audit Worksheet'!$E$295</f>
        <v>0</v>
      </c>
      <c r="BW361" s="649">
        <f>'Unit Data from Audit Worksheet'!$E$295</f>
        <v>0</v>
      </c>
      <c r="BX361" s="649">
        <f>'Unit Data from Audit Worksheet'!$E$295</f>
        <v>0</v>
      </c>
      <c r="BY361" s="649">
        <f>'Unit Data from Audit Worksheet'!$E$295</f>
        <v>0</v>
      </c>
      <c r="BZ361" s="649">
        <f>'Unit Data from Audit Worksheet'!$E$295</f>
        <v>0</v>
      </c>
      <c r="CA361" s="649">
        <f>'Unit Data from Audit Worksheet'!$E$295</f>
        <v>0</v>
      </c>
      <c r="CB361" s="649">
        <f>'Unit Data from Audit Worksheet'!$E$295</f>
        <v>0</v>
      </c>
      <c r="CC361" s="649">
        <f>'Unit Data from Audit Worksheet'!$E$295</f>
        <v>0</v>
      </c>
      <c r="CD361" s="649">
        <f>'Unit Data from Audit Worksheet'!$E$295</f>
        <v>0</v>
      </c>
      <c r="CE361" s="649">
        <f>'Unit Data from Audit Worksheet'!$E$295</f>
        <v>0</v>
      </c>
      <c r="CF361" s="649">
        <f>'Unit Data from Audit Worksheet'!$E$295</f>
        <v>0</v>
      </c>
      <c r="CG361" s="649">
        <f>'Unit Data from Audit Worksheet'!$E$295</f>
        <v>0</v>
      </c>
      <c r="CH361" s="649">
        <f>'Unit Data from Audit Worksheet'!$E$295</f>
        <v>0</v>
      </c>
      <c r="CI361" s="649">
        <f>'Unit Data from Audit Worksheet'!$E$295</f>
        <v>0</v>
      </c>
      <c r="CJ361" s="649">
        <f>'Unit Data from Audit Worksheet'!$E$295</f>
        <v>0</v>
      </c>
      <c r="CK361" s="649">
        <f>'Unit Data from Audit Worksheet'!$E$295</f>
        <v>0</v>
      </c>
      <c r="CL361" s="649">
        <f>'Unit Data from Audit Worksheet'!$E$295</f>
        <v>0</v>
      </c>
      <c r="CM361" s="649">
        <f>'Unit Data from Audit Worksheet'!$E$295</f>
        <v>0</v>
      </c>
      <c r="CN361" s="649">
        <f>'Unit Data from Audit Worksheet'!$E$295</f>
        <v>0</v>
      </c>
      <c r="CO361" s="649">
        <f>'Unit Data from Audit Worksheet'!$E$295</f>
        <v>0</v>
      </c>
      <c r="CP361" s="649">
        <f>'Unit Data from Audit Worksheet'!$E$295</f>
        <v>0</v>
      </c>
      <c r="CQ361" s="649">
        <f>'Unit Data from Audit Worksheet'!$E$295</f>
        <v>0</v>
      </c>
      <c r="CR361" s="649">
        <f>'Unit Data from Audit Worksheet'!$E$295</f>
        <v>0</v>
      </c>
      <c r="CS361" s="649">
        <f>'Unit Data from Audit Worksheet'!$E$295</f>
        <v>0</v>
      </c>
      <c r="CT361" s="649">
        <f>'Unit Data from Audit Worksheet'!$E$295</f>
        <v>0</v>
      </c>
      <c r="CU361" s="649">
        <f>'Unit Data from Audit Worksheet'!$E$295</f>
        <v>0</v>
      </c>
      <c r="CV361" s="649">
        <f>'Unit Data from Audit Worksheet'!$E$295</f>
        <v>0</v>
      </c>
      <c r="CW361" s="649">
        <f>'Unit Data from Audit Worksheet'!$E$295</f>
        <v>0</v>
      </c>
      <c r="CX361" s="649">
        <f>'Unit Data from Audit Worksheet'!$E$295</f>
        <v>0</v>
      </c>
      <c r="CY361" s="649">
        <f>'Unit Data from Audit Worksheet'!$E$295</f>
        <v>0</v>
      </c>
      <c r="CZ361" s="649">
        <f>'Unit Data from Audit Worksheet'!$E$295</f>
        <v>0</v>
      </c>
    </row>
    <row r="362" spans="1:104" x14ac:dyDescent="0.3">
      <c r="B362" s="180"/>
      <c r="C362" s="180"/>
      <c r="D362" s="649"/>
      <c r="E362" s="649"/>
      <c r="F362" s="649"/>
      <c r="G362" s="649"/>
      <c r="H362" s="649"/>
      <c r="I362" s="649"/>
      <c r="J362" s="649"/>
      <c r="K362" s="649"/>
      <c r="L362" s="649"/>
      <c r="M362" s="649"/>
      <c r="N362" s="649"/>
      <c r="O362" s="649"/>
      <c r="P362" s="649"/>
      <c r="Q362" s="649"/>
      <c r="R362" s="649"/>
      <c r="S362" s="649"/>
      <c r="T362" s="649"/>
      <c r="U362" s="649"/>
      <c r="V362" s="649"/>
      <c r="W362" s="649"/>
      <c r="X362" s="649"/>
      <c r="Y362" s="649"/>
      <c r="Z362" s="649"/>
      <c r="AA362" s="649"/>
      <c r="AB362" s="649"/>
      <c r="AC362" s="649"/>
      <c r="AD362" s="649"/>
      <c r="AE362" s="649"/>
      <c r="AF362" s="649"/>
      <c r="AG362" s="649"/>
      <c r="AH362" s="649"/>
      <c r="AI362" s="649"/>
      <c r="AJ362" s="649"/>
      <c r="AK362" s="649"/>
      <c r="AL362" s="649"/>
      <c r="AM362" s="649"/>
      <c r="AN362" s="649"/>
      <c r="AO362" s="649"/>
      <c r="AP362" s="649"/>
      <c r="AQ362" s="649"/>
      <c r="AR362" s="649"/>
      <c r="AS362" s="649"/>
      <c r="AT362" s="649"/>
      <c r="AU362" s="649"/>
      <c r="AV362" s="649"/>
      <c r="AW362" s="649"/>
      <c r="AX362" s="649"/>
      <c r="AY362" s="649"/>
      <c r="AZ362" s="649"/>
      <c r="BA362" s="649"/>
      <c r="BB362" s="649"/>
      <c r="BC362" s="649"/>
      <c r="BD362" s="649"/>
      <c r="BE362" s="649"/>
      <c r="BF362" s="649"/>
      <c r="BG362" s="649"/>
      <c r="BH362" s="649"/>
      <c r="BI362" s="649"/>
      <c r="BJ362" s="649"/>
      <c r="BK362" s="649"/>
      <c r="BL362" s="649"/>
      <c r="BM362" s="649"/>
      <c r="BN362" s="649"/>
      <c r="BO362" s="649"/>
      <c r="BP362" s="649"/>
      <c r="BQ362" s="649"/>
      <c r="BR362" s="649"/>
      <c r="BS362" s="649"/>
      <c r="BT362" s="649"/>
      <c r="BU362" s="649"/>
      <c r="BV362" s="649"/>
      <c r="BW362" s="649"/>
      <c r="BX362" s="649"/>
      <c r="BY362" s="649"/>
      <c r="BZ362" s="649"/>
      <c r="CA362" s="649"/>
      <c r="CB362" s="649"/>
      <c r="CC362" s="649"/>
      <c r="CD362" s="649"/>
      <c r="CE362" s="649"/>
      <c r="CF362" s="649"/>
      <c r="CG362" s="649"/>
      <c r="CH362" s="649"/>
      <c r="CI362" s="649"/>
      <c r="CJ362" s="649"/>
      <c r="CK362" s="649"/>
      <c r="CL362" s="649"/>
      <c r="CM362" s="649"/>
      <c r="CN362" s="649"/>
      <c r="CO362" s="649"/>
      <c r="CP362" s="649"/>
      <c r="CQ362" s="649"/>
      <c r="CR362" s="649"/>
      <c r="CS362" s="649"/>
      <c r="CT362" s="649"/>
      <c r="CU362" s="649"/>
      <c r="CV362" s="649"/>
      <c r="CW362" s="649"/>
      <c r="CX362" s="649"/>
      <c r="CY362" s="649"/>
      <c r="CZ362" s="649"/>
    </row>
    <row r="363" spans="1:104" x14ac:dyDescent="0.3">
      <c r="B363" s="180"/>
      <c r="C363" s="180"/>
      <c r="D363" s="649">
        <f>D359-D361</f>
        <v>270106467.37</v>
      </c>
      <c r="E363" s="649">
        <f t="shared" ref="E363:BP363" si="70">E359-E361</f>
        <v>27340164917.57</v>
      </c>
      <c r="F363" s="649">
        <f t="shared" si="70"/>
        <v>0</v>
      </c>
      <c r="G363" s="649">
        <f t="shared" si="70"/>
        <v>213495614.25</v>
      </c>
      <c r="H363" s="649">
        <f t="shared" si="70"/>
        <v>72217191.5</v>
      </c>
      <c r="I363" s="649">
        <f t="shared" si="70"/>
        <v>752231.56499999994</v>
      </c>
      <c r="J363" s="649">
        <f t="shared" si="70"/>
        <v>15056396.08</v>
      </c>
      <c r="K363" s="649">
        <f t="shared" si="70"/>
        <v>68295109</v>
      </c>
      <c r="L363" s="649">
        <f t="shared" si="70"/>
        <v>201025520.52000001</v>
      </c>
      <c r="M363" s="649">
        <f t="shared" si="70"/>
        <v>809876433.55739999</v>
      </c>
      <c r="N363" s="649">
        <f t="shared" si="70"/>
        <v>7390794.591</v>
      </c>
      <c r="O363" s="649">
        <f t="shared" si="70"/>
        <v>40096336.68</v>
      </c>
      <c r="P363" s="649">
        <f t="shared" si="70"/>
        <v>0</v>
      </c>
      <c r="Q363" s="649">
        <f t="shared" si="70"/>
        <v>10823287.619999999</v>
      </c>
      <c r="R363" s="649">
        <f t="shared" si="70"/>
        <v>23272036.98</v>
      </c>
      <c r="S363" s="649">
        <f t="shared" si="70"/>
        <v>73371690.640000015</v>
      </c>
      <c r="T363" s="649">
        <f t="shared" si="70"/>
        <v>249583255.361</v>
      </c>
      <c r="U363" s="649">
        <f t="shared" si="70"/>
        <v>0</v>
      </c>
      <c r="V363" s="649">
        <f t="shared" si="70"/>
        <v>85300591.780000001</v>
      </c>
      <c r="W363" s="649">
        <f t="shared" si="70"/>
        <v>0</v>
      </c>
      <c r="X363" s="649">
        <f t="shared" si="70"/>
        <v>390673576.32999998</v>
      </c>
      <c r="Y363" s="649">
        <f t="shared" si="70"/>
        <v>37101004.350000001</v>
      </c>
      <c r="Z363" s="649">
        <f t="shared" si="70"/>
        <v>3327918388.0749998</v>
      </c>
      <c r="AA363" s="649">
        <f t="shared" si="70"/>
        <v>312623532.91000003</v>
      </c>
      <c r="AB363" s="649">
        <f t="shared" si="70"/>
        <v>0</v>
      </c>
      <c r="AC363" s="649">
        <f t="shared" si="70"/>
        <v>39363843.969999999</v>
      </c>
      <c r="AD363" s="649">
        <f t="shared" si="70"/>
        <v>68863737.379999995</v>
      </c>
      <c r="AE363" s="649">
        <f t="shared" si="70"/>
        <v>55719751.340000004</v>
      </c>
      <c r="AF363" s="649">
        <f t="shared" si="70"/>
        <v>33181540.949999999</v>
      </c>
      <c r="AG363" s="649">
        <f t="shared" si="70"/>
        <v>38847871.940000005</v>
      </c>
      <c r="AH363" s="649">
        <f t="shared" si="70"/>
        <v>0</v>
      </c>
      <c r="AI363" s="649">
        <f t="shared" si="70"/>
        <v>3970832.0425</v>
      </c>
      <c r="AJ363" s="649">
        <f t="shared" si="70"/>
        <v>72883737.439999998</v>
      </c>
      <c r="AK363" s="649">
        <f t="shared" si="70"/>
        <v>6254249.5999999996</v>
      </c>
      <c r="AL363" s="649">
        <f t="shared" si="70"/>
        <v>46037593.690000005</v>
      </c>
      <c r="AM363" s="649">
        <f t="shared" si="70"/>
        <v>129580827.92999999</v>
      </c>
      <c r="AN363" s="649">
        <f t="shared" si="70"/>
        <v>23087242.359999999</v>
      </c>
      <c r="AO363" s="649">
        <f t="shared" si="70"/>
        <v>1888834381.4995999</v>
      </c>
      <c r="AP363" s="649">
        <f t="shared" si="70"/>
        <v>56030877.285000004</v>
      </c>
      <c r="AQ363" s="649">
        <f t="shared" si="70"/>
        <v>6522776.4800000004</v>
      </c>
      <c r="AR363" s="649">
        <f t="shared" si="70"/>
        <v>12787908</v>
      </c>
      <c r="AS363" s="649">
        <f t="shared" si="70"/>
        <v>1818458826.6099999</v>
      </c>
      <c r="AT363" s="649">
        <f t="shared" si="70"/>
        <v>35638044.130000003</v>
      </c>
      <c r="AU363" s="649">
        <f t="shared" si="70"/>
        <v>136005727.00999999</v>
      </c>
      <c r="AV363" s="649">
        <f t="shared" si="70"/>
        <v>116304295.58499999</v>
      </c>
      <c r="AW363" s="649">
        <f t="shared" si="70"/>
        <v>46228046.910000004</v>
      </c>
      <c r="AX363" s="649">
        <f t="shared" si="70"/>
        <v>12241073.619999999</v>
      </c>
      <c r="AY363" s="649">
        <f t="shared" si="70"/>
        <v>6458991.9050000003</v>
      </c>
      <c r="AZ363" s="649">
        <f t="shared" si="70"/>
        <v>325361551.07999998</v>
      </c>
      <c r="BA363" s="649">
        <f t="shared" si="70"/>
        <v>49881590.100000001</v>
      </c>
      <c r="BB363" s="649">
        <f t="shared" si="70"/>
        <v>19177801.68</v>
      </c>
      <c r="BC363" s="649">
        <f t="shared" si="70"/>
        <v>21629446.890000001</v>
      </c>
      <c r="BD363" s="649">
        <f t="shared" si="70"/>
        <v>257380877.14250001</v>
      </c>
      <c r="BE363" s="649">
        <f t="shared" si="70"/>
        <v>109332252.52000001</v>
      </c>
      <c r="BF363" s="649">
        <f t="shared" si="70"/>
        <v>1631878453.3725002</v>
      </c>
      <c r="BG363" s="649">
        <f t="shared" si="70"/>
        <v>0</v>
      </c>
      <c r="BH363" s="649">
        <f t="shared" si="70"/>
        <v>4721663.04</v>
      </c>
      <c r="BI363" s="649">
        <f t="shared" si="70"/>
        <v>18292058.399999999</v>
      </c>
      <c r="BJ363" s="649">
        <f t="shared" si="70"/>
        <v>864257056.07999992</v>
      </c>
      <c r="BK363" s="649">
        <f t="shared" si="70"/>
        <v>72609426.459999993</v>
      </c>
      <c r="BL363" s="649">
        <f t="shared" si="70"/>
        <v>787281298.88999999</v>
      </c>
      <c r="BM363" s="649">
        <f t="shared" si="70"/>
        <v>116266069.8258</v>
      </c>
      <c r="BN363" s="649">
        <f t="shared" si="70"/>
        <v>413390120.13559997</v>
      </c>
      <c r="BO363" s="649">
        <f t="shared" si="70"/>
        <v>99256723.569999993</v>
      </c>
      <c r="BP363" s="649">
        <f t="shared" si="70"/>
        <v>1764966.93</v>
      </c>
      <c r="BQ363" s="649">
        <f t="shared" ref="BQ363:CZ363" si="71">BQ359-BQ361</f>
        <v>79261717.109999999</v>
      </c>
      <c r="BR363" s="649">
        <f t="shared" si="71"/>
        <v>0</v>
      </c>
      <c r="BS363" s="649">
        <f t="shared" si="71"/>
        <v>152063342.26300001</v>
      </c>
      <c r="BT363" s="649">
        <f t="shared" si="71"/>
        <v>47795816</v>
      </c>
      <c r="BU363" s="649">
        <f t="shared" si="71"/>
        <v>0</v>
      </c>
      <c r="BV363" s="649">
        <f t="shared" si="71"/>
        <v>143320795.43000001</v>
      </c>
      <c r="BW363" s="649">
        <f t="shared" si="71"/>
        <v>0</v>
      </c>
      <c r="BX363" s="649">
        <f t="shared" si="71"/>
        <v>0</v>
      </c>
      <c r="BY363" s="649">
        <f t="shared" si="71"/>
        <v>0</v>
      </c>
      <c r="BZ363" s="649">
        <f t="shared" si="71"/>
        <v>0</v>
      </c>
      <c r="CA363" s="649">
        <f t="shared" si="71"/>
        <v>0</v>
      </c>
      <c r="CB363" s="649">
        <f t="shared" si="71"/>
        <v>0</v>
      </c>
      <c r="CC363" s="649">
        <f t="shared" si="71"/>
        <v>0</v>
      </c>
      <c r="CD363" s="649">
        <f t="shared" si="71"/>
        <v>0</v>
      </c>
      <c r="CE363" s="649">
        <f t="shared" si="71"/>
        <v>0</v>
      </c>
      <c r="CF363" s="649">
        <f t="shared" si="71"/>
        <v>0</v>
      </c>
      <c r="CG363" s="649">
        <f t="shared" si="71"/>
        <v>0</v>
      </c>
      <c r="CH363" s="649">
        <f t="shared" si="71"/>
        <v>0</v>
      </c>
      <c r="CI363" s="649">
        <f t="shared" si="71"/>
        <v>0</v>
      </c>
      <c r="CJ363" s="649">
        <f t="shared" si="71"/>
        <v>0</v>
      </c>
      <c r="CK363" s="649">
        <f t="shared" si="71"/>
        <v>0</v>
      </c>
      <c r="CL363" s="649">
        <f t="shared" si="71"/>
        <v>0</v>
      </c>
      <c r="CM363" s="649">
        <f t="shared" si="71"/>
        <v>0</v>
      </c>
      <c r="CN363" s="649">
        <f t="shared" si="71"/>
        <v>0</v>
      </c>
      <c r="CO363" s="649">
        <f t="shared" si="71"/>
        <v>0</v>
      </c>
      <c r="CP363" s="649">
        <f t="shared" si="71"/>
        <v>0</v>
      </c>
      <c r="CQ363" s="649">
        <f t="shared" si="71"/>
        <v>0</v>
      </c>
      <c r="CR363" s="649">
        <f t="shared" si="71"/>
        <v>0</v>
      </c>
      <c r="CS363" s="649">
        <f t="shared" si="71"/>
        <v>0</v>
      </c>
      <c r="CT363" s="649">
        <f t="shared" si="71"/>
        <v>0</v>
      </c>
      <c r="CU363" s="649">
        <f t="shared" si="71"/>
        <v>0</v>
      </c>
      <c r="CV363" s="649">
        <f t="shared" si="71"/>
        <v>0</v>
      </c>
      <c r="CW363" s="649">
        <f t="shared" si="71"/>
        <v>0</v>
      </c>
      <c r="CX363" s="649">
        <f t="shared" si="71"/>
        <v>0</v>
      </c>
      <c r="CY363" s="649">
        <f t="shared" si="71"/>
        <v>0</v>
      </c>
      <c r="CZ363" s="649">
        <f t="shared" si="71"/>
        <v>0</v>
      </c>
    </row>
    <row r="365" spans="1:104" x14ac:dyDescent="0.3">
      <c r="D365" t="str">
        <f>D1</f>
        <v>Raeford</v>
      </c>
      <c r="E365" s="180" t="str">
        <f t="shared" ref="E365:BP365" si="72">E1</f>
        <v>Raleigh</v>
      </c>
      <c r="F365" s="180" t="str">
        <f t="shared" si="72"/>
        <v>Ramseur</v>
      </c>
      <c r="G365" s="180" t="str">
        <f t="shared" si="72"/>
        <v>Randleman</v>
      </c>
      <c r="H365" s="180" t="str">
        <f t="shared" si="72"/>
        <v>Ranlo</v>
      </c>
      <c r="I365" s="180" t="str">
        <f t="shared" si="72"/>
        <v>Raynham</v>
      </c>
      <c r="J365" s="180" t="str">
        <f t="shared" si="72"/>
        <v>Red Cross</v>
      </c>
      <c r="K365" s="180" t="str">
        <f t="shared" si="72"/>
        <v>Red Oak</v>
      </c>
      <c r="L365" s="180" t="str">
        <f t="shared" si="72"/>
        <v>Red Springs</v>
      </c>
      <c r="M365" s="180" t="str">
        <f t="shared" si="72"/>
        <v>Reidsville</v>
      </c>
      <c r="N365" s="180" t="str">
        <f t="shared" si="72"/>
        <v>Rennert</v>
      </c>
      <c r="O365" s="180" t="str">
        <f t="shared" si="72"/>
        <v>Rhodhiss</v>
      </c>
      <c r="P365" s="180" t="str">
        <f t="shared" si="72"/>
        <v>Rich Square</v>
      </c>
      <c r="Q365" s="180" t="str">
        <f t="shared" si="72"/>
        <v>Richfield</v>
      </c>
      <c r="R365" s="180" t="str">
        <f t="shared" si="72"/>
        <v>Richlands</v>
      </c>
      <c r="S365" s="180" t="str">
        <f t="shared" si="72"/>
        <v>River Bend</v>
      </c>
      <c r="T365" s="180" t="str">
        <f t="shared" si="72"/>
        <v>Roanoke Rapids</v>
      </c>
      <c r="U365" s="180" t="str">
        <f t="shared" si="72"/>
        <v>Robbins</v>
      </c>
      <c r="V365" s="180" t="str">
        <f t="shared" si="72"/>
        <v>Robbinsville</v>
      </c>
      <c r="W365" s="180" t="str">
        <f t="shared" si="72"/>
        <v>Robersonville</v>
      </c>
      <c r="X365" s="180" t="str">
        <f t="shared" si="72"/>
        <v>Rockingham</v>
      </c>
      <c r="Y365" s="180" t="str">
        <f t="shared" si="72"/>
        <v>Rockwell</v>
      </c>
      <c r="Z365" s="180" t="str">
        <f t="shared" si="72"/>
        <v>Rocky Mount</v>
      </c>
      <c r="AA365" s="180" t="str">
        <f t="shared" si="72"/>
        <v>Rolesville</v>
      </c>
      <c r="AB365" s="180" t="str">
        <f t="shared" si="72"/>
        <v>Ronda</v>
      </c>
      <c r="AC365" s="180" t="str">
        <f t="shared" si="72"/>
        <v>Roper</v>
      </c>
      <c r="AD365" s="180" t="str">
        <f t="shared" si="72"/>
        <v>Rose Hill</v>
      </c>
      <c r="AE365" s="180" t="str">
        <f t="shared" si="72"/>
        <v>Roseboro</v>
      </c>
      <c r="AF365" s="180" t="str">
        <f t="shared" si="72"/>
        <v>Rosman</v>
      </c>
      <c r="AG365" s="180" t="str">
        <f t="shared" si="72"/>
        <v>Rowland</v>
      </c>
      <c r="AH365" s="180" t="str">
        <f t="shared" si="72"/>
        <v>Roxboro</v>
      </c>
      <c r="AI365" s="180" t="str">
        <f t="shared" si="72"/>
        <v>Roxobel</v>
      </c>
      <c r="AJ365" s="180" t="str">
        <f t="shared" si="72"/>
        <v>Rural Hall</v>
      </c>
      <c r="AK365" s="180" t="str">
        <f t="shared" si="72"/>
        <v>Ruth</v>
      </c>
      <c r="AL365" s="180" t="str">
        <f t="shared" si="72"/>
        <v>Rutherford College</v>
      </c>
      <c r="AM365" s="180" t="str">
        <f t="shared" si="72"/>
        <v>Rutherfordton</v>
      </c>
      <c r="AN365" s="180" t="str">
        <f t="shared" si="72"/>
        <v>Salemburg</v>
      </c>
      <c r="AO365" s="180" t="str">
        <f t="shared" si="72"/>
        <v>Salisbury</v>
      </c>
      <c r="AP365" s="180" t="str">
        <f t="shared" si="72"/>
        <v>Saluda</v>
      </c>
      <c r="AQ365" s="180" t="str">
        <f t="shared" si="72"/>
        <v>Sandy Creek</v>
      </c>
      <c r="AR365" s="180" t="str">
        <f t="shared" si="72"/>
        <v>Sandyfield</v>
      </c>
      <c r="AS365" s="180" t="str">
        <f t="shared" si="72"/>
        <v>Sanford</v>
      </c>
      <c r="AT365" s="180" t="str">
        <f t="shared" si="72"/>
        <v>Saratoga</v>
      </c>
      <c r="AU365" s="180" t="str">
        <f t="shared" si="72"/>
        <v>Sawmills</v>
      </c>
      <c r="AV365" s="180" t="str">
        <f t="shared" si="72"/>
        <v>Scotland Neck</v>
      </c>
      <c r="AW365" s="180" t="str">
        <f t="shared" si="72"/>
        <v>Seaboard</v>
      </c>
      <c r="AX365" s="180" t="str">
        <f t="shared" si="72"/>
        <v>Seagrove</v>
      </c>
      <c r="AY365" s="180" t="str">
        <f t="shared" si="72"/>
        <v>Sedalia</v>
      </c>
      <c r="AZ365" s="180" t="str">
        <f t="shared" si="72"/>
        <v>Selma</v>
      </c>
      <c r="BA365" s="180" t="str">
        <f t="shared" si="72"/>
        <v>Seven Devils</v>
      </c>
      <c r="BB365" s="180" t="str">
        <f t="shared" si="72"/>
        <v>Seven Springs</v>
      </c>
      <c r="BC365" s="180" t="str">
        <f t="shared" si="72"/>
        <v>Severn</v>
      </c>
      <c r="BD365" s="180" t="str">
        <f t="shared" si="72"/>
        <v>Shallotte</v>
      </c>
      <c r="BE365" s="180" t="str">
        <f t="shared" si="72"/>
        <v>Sharpsburg</v>
      </c>
      <c r="BF365" s="180" t="str">
        <f t="shared" si="72"/>
        <v>Shelby</v>
      </c>
      <c r="BG365" s="180" t="str">
        <f t="shared" si="72"/>
        <v>Siler City</v>
      </c>
      <c r="BH365" s="180" t="str">
        <f t="shared" si="72"/>
        <v>Simpson</v>
      </c>
      <c r="BI365" s="180" t="str">
        <f t="shared" si="72"/>
        <v>Sims</v>
      </c>
      <c r="BJ365" s="180" t="str">
        <f t="shared" si="72"/>
        <v>Smithfield</v>
      </c>
      <c r="BK365" s="180" t="str">
        <f t="shared" si="72"/>
        <v>Snow Hill</v>
      </c>
      <c r="BL365" s="180" t="str">
        <f t="shared" si="72"/>
        <v>Southern Pines</v>
      </c>
      <c r="BM365" s="180" t="str">
        <f t="shared" si="72"/>
        <v>Southern Shores</v>
      </c>
      <c r="BN365" s="180" t="str">
        <f t="shared" si="72"/>
        <v>Southport</v>
      </c>
      <c r="BO365" s="180" t="str">
        <f t="shared" si="72"/>
        <v>Sparta</v>
      </c>
      <c r="BP365" s="180" t="str">
        <f t="shared" si="72"/>
        <v>Speed</v>
      </c>
      <c r="BQ365" s="180" t="str">
        <f t="shared" ref="BQ365:CZ365" si="73">BQ1</f>
        <v>Spencer</v>
      </c>
      <c r="BR365" s="180" t="str">
        <f t="shared" si="73"/>
        <v>Spencer Mountain</v>
      </c>
      <c r="BS365" s="180" t="str">
        <f t="shared" si="73"/>
        <v>Spindale</v>
      </c>
      <c r="BT365" s="180" t="str">
        <f t="shared" si="73"/>
        <v>Spring Hope</v>
      </c>
      <c r="BU365" s="180" t="str">
        <f t="shared" si="73"/>
        <v>Spring Lake</v>
      </c>
      <c r="BV365" s="180" t="str">
        <f t="shared" si="73"/>
        <v>Spruce Pine</v>
      </c>
      <c r="BW365" s="180">
        <f t="shared" si="73"/>
        <v>0</v>
      </c>
      <c r="BX365" s="180">
        <f t="shared" si="73"/>
        <v>0</v>
      </c>
      <c r="BY365" s="180">
        <f t="shared" si="73"/>
        <v>0</v>
      </c>
      <c r="BZ365" s="180">
        <f t="shared" si="73"/>
        <v>0</v>
      </c>
      <c r="CA365" s="180">
        <f t="shared" si="73"/>
        <v>0</v>
      </c>
      <c r="CB365" s="180">
        <f t="shared" si="73"/>
        <v>0</v>
      </c>
      <c r="CC365" s="180">
        <f t="shared" si="73"/>
        <v>0</v>
      </c>
      <c r="CD365" s="180">
        <f t="shared" si="73"/>
        <v>0</v>
      </c>
      <c r="CE365" s="180">
        <f t="shared" si="73"/>
        <v>0</v>
      </c>
      <c r="CF365" s="180">
        <f t="shared" si="73"/>
        <v>0</v>
      </c>
      <c r="CG365" s="180">
        <f t="shared" si="73"/>
        <v>0</v>
      </c>
      <c r="CH365" s="180">
        <f t="shared" si="73"/>
        <v>0</v>
      </c>
      <c r="CI365" s="180">
        <f t="shared" si="73"/>
        <v>0</v>
      </c>
      <c r="CJ365" s="180">
        <f t="shared" si="73"/>
        <v>0</v>
      </c>
      <c r="CK365" s="180">
        <f t="shared" si="73"/>
        <v>0</v>
      </c>
      <c r="CL365" s="180">
        <f t="shared" si="73"/>
        <v>0</v>
      </c>
      <c r="CM365" s="180">
        <f t="shared" si="73"/>
        <v>0</v>
      </c>
      <c r="CN365" s="180">
        <f t="shared" si="73"/>
        <v>0</v>
      </c>
      <c r="CO365" s="180">
        <f t="shared" si="73"/>
        <v>0</v>
      </c>
      <c r="CP365" s="180">
        <f t="shared" si="73"/>
        <v>0</v>
      </c>
      <c r="CQ365" s="180">
        <f t="shared" si="73"/>
        <v>0</v>
      </c>
      <c r="CR365" s="180">
        <f t="shared" si="73"/>
        <v>0</v>
      </c>
      <c r="CS365" s="180">
        <f t="shared" si="73"/>
        <v>0</v>
      </c>
      <c r="CT365" s="180">
        <f t="shared" si="73"/>
        <v>0</v>
      </c>
      <c r="CU365" s="180">
        <f t="shared" si="73"/>
        <v>0</v>
      </c>
      <c r="CV365" s="180">
        <f t="shared" si="73"/>
        <v>0</v>
      </c>
      <c r="CW365" s="180">
        <f t="shared" si="73"/>
        <v>0</v>
      </c>
      <c r="CX365" s="180">
        <f t="shared" si="73"/>
        <v>0</v>
      </c>
      <c r="CY365" s="180">
        <f t="shared" si="73"/>
        <v>0</v>
      </c>
      <c r="CZ365" s="180">
        <f t="shared" si="73"/>
        <v>0</v>
      </c>
    </row>
  </sheetData>
  <sheetProtection algorithmName="SHA-512" hashValue="kLw6g97NlptVdlp/qKJDuPZiFlyyH9fHyomHgNIjXFTTWW4nwUJSZADp+aA3ilflTbXV0YVTigGlilkHXRPDVg==" saltValue="3xllsdt7qqb9NwIT4wm0QA=="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BV285"/>
  <sheetViews>
    <sheetView workbookViewId="0">
      <selection activeCell="B1" sqref="B1"/>
    </sheetView>
  </sheetViews>
  <sheetFormatPr defaultRowHeight="14.4" x14ac:dyDescent="0.3"/>
  <cols>
    <col min="1" max="1" width="12.5546875" style="155" customWidth="1"/>
    <col min="2" max="2" width="51.6640625" customWidth="1"/>
    <col min="3" max="3" width="50.5546875" customWidth="1"/>
    <col min="4" max="97" width="20.6640625" customWidth="1"/>
  </cols>
  <sheetData>
    <row r="1" spans="1:74" x14ac:dyDescent="0.3">
      <c r="A1" s="184" t="s">
        <v>1357</v>
      </c>
      <c r="B1" t="s">
        <v>352</v>
      </c>
      <c r="C1" t="s">
        <v>352</v>
      </c>
      <c r="D1" t="s">
        <v>1928</v>
      </c>
      <c r="E1" t="s">
        <v>1929</v>
      </c>
      <c r="F1" t="s">
        <v>551</v>
      </c>
      <c r="G1" t="s">
        <v>1930</v>
      </c>
      <c r="H1" t="s">
        <v>552</v>
      </c>
      <c r="I1" t="s">
        <v>1931</v>
      </c>
      <c r="J1" t="s">
        <v>1932</v>
      </c>
      <c r="K1" t="s">
        <v>1933</v>
      </c>
      <c r="L1" t="s">
        <v>553</v>
      </c>
      <c r="M1" t="s">
        <v>1934</v>
      </c>
      <c r="N1" t="s">
        <v>1935</v>
      </c>
      <c r="O1" t="s">
        <v>1936</v>
      </c>
      <c r="P1" t="s">
        <v>554</v>
      </c>
      <c r="Q1" t="s">
        <v>968</v>
      </c>
      <c r="R1" t="s">
        <v>1937</v>
      </c>
      <c r="S1" t="s">
        <v>1938</v>
      </c>
      <c r="T1" t="s">
        <v>1939</v>
      </c>
      <c r="U1" t="s">
        <v>555</v>
      </c>
      <c r="V1" t="s">
        <v>1940</v>
      </c>
      <c r="W1" t="s">
        <v>556</v>
      </c>
      <c r="X1" t="s">
        <v>394</v>
      </c>
      <c r="Y1" t="s">
        <v>1941</v>
      </c>
      <c r="Z1" t="s">
        <v>1942</v>
      </c>
      <c r="AA1" t="s">
        <v>1943</v>
      </c>
      <c r="AB1" t="s">
        <v>557</v>
      </c>
      <c r="AC1" t="s">
        <v>1944</v>
      </c>
      <c r="AD1" t="s">
        <v>1945</v>
      </c>
      <c r="AE1" t="s">
        <v>969</v>
      </c>
      <c r="AF1" t="s">
        <v>970</v>
      </c>
      <c r="AG1" t="s">
        <v>971</v>
      </c>
      <c r="AH1" t="s">
        <v>972</v>
      </c>
      <c r="AI1" t="s">
        <v>1946</v>
      </c>
      <c r="AJ1" t="s">
        <v>1947</v>
      </c>
      <c r="AK1" t="s">
        <v>973</v>
      </c>
      <c r="AL1" t="s">
        <v>1948</v>
      </c>
      <c r="AM1" t="s">
        <v>1949</v>
      </c>
      <c r="AN1" t="s">
        <v>1950</v>
      </c>
      <c r="AO1" t="s">
        <v>1951</v>
      </c>
      <c r="AP1" t="s">
        <v>1952</v>
      </c>
      <c r="AQ1" t="s">
        <v>1953</v>
      </c>
      <c r="AR1" t="s">
        <v>1954</v>
      </c>
      <c r="AS1" t="s">
        <v>1955</v>
      </c>
      <c r="AT1" t="s">
        <v>1956</v>
      </c>
      <c r="AU1" t="s">
        <v>1957</v>
      </c>
      <c r="AV1" t="s">
        <v>559</v>
      </c>
      <c r="AW1" t="s">
        <v>1958</v>
      </c>
      <c r="AX1" t="s">
        <v>1959</v>
      </c>
      <c r="AY1" t="s">
        <v>560</v>
      </c>
      <c r="AZ1" t="s">
        <v>1960</v>
      </c>
      <c r="BA1" t="s">
        <v>1961</v>
      </c>
      <c r="BB1" t="s">
        <v>1962</v>
      </c>
      <c r="BC1" t="s">
        <v>1963</v>
      </c>
      <c r="BD1" t="s">
        <v>1964</v>
      </c>
      <c r="BE1" t="s">
        <v>561</v>
      </c>
      <c r="BF1" t="s">
        <v>1965</v>
      </c>
      <c r="BG1" t="s">
        <v>974</v>
      </c>
      <c r="BH1" t="s">
        <v>1966</v>
      </c>
      <c r="BI1" t="s">
        <v>1967</v>
      </c>
      <c r="BJ1" t="s">
        <v>1968</v>
      </c>
      <c r="BK1" t="s">
        <v>562</v>
      </c>
      <c r="BL1" t="s">
        <v>1969</v>
      </c>
      <c r="BM1" t="s">
        <v>1970</v>
      </c>
      <c r="BN1" t="s">
        <v>1971</v>
      </c>
      <c r="BO1" t="s">
        <v>1972</v>
      </c>
      <c r="BP1" t="s">
        <v>1973</v>
      </c>
      <c r="BQ1" t="s">
        <v>1974</v>
      </c>
      <c r="BR1" t="s">
        <v>1986</v>
      </c>
      <c r="BS1" t="s">
        <v>1975</v>
      </c>
      <c r="BT1" t="s">
        <v>1976</v>
      </c>
      <c r="BU1" t="s">
        <v>563</v>
      </c>
      <c r="BV1" t="s">
        <v>1977</v>
      </c>
    </row>
    <row r="2" spans="1:74" x14ac:dyDescent="0.3">
      <c r="A2" s="155" t="s">
        <v>1028</v>
      </c>
      <c r="B2" t="s">
        <v>41</v>
      </c>
      <c r="C2" t="s">
        <v>13</v>
      </c>
      <c r="D2">
        <v>50312</v>
      </c>
      <c r="E2">
        <v>50313</v>
      </c>
      <c r="F2">
        <v>50314</v>
      </c>
      <c r="G2">
        <v>50315</v>
      </c>
      <c r="H2">
        <v>50316</v>
      </c>
      <c r="I2">
        <v>50481</v>
      </c>
      <c r="J2">
        <v>50561</v>
      </c>
      <c r="K2">
        <v>50317</v>
      </c>
      <c r="L2">
        <v>50318</v>
      </c>
      <c r="M2">
        <v>50319</v>
      </c>
      <c r="N2">
        <v>50489</v>
      </c>
      <c r="O2">
        <v>50320</v>
      </c>
      <c r="P2">
        <v>50323</v>
      </c>
      <c r="Q2">
        <v>50321</v>
      </c>
      <c r="R2">
        <v>50322</v>
      </c>
      <c r="S2">
        <v>50490</v>
      </c>
      <c r="T2">
        <v>50324</v>
      </c>
      <c r="U2">
        <v>50325</v>
      </c>
      <c r="V2">
        <v>50326</v>
      </c>
      <c r="W2">
        <v>50327</v>
      </c>
      <c r="X2">
        <v>50328</v>
      </c>
      <c r="Y2">
        <v>50329</v>
      </c>
      <c r="Z2">
        <v>50330</v>
      </c>
      <c r="AA2">
        <v>50331</v>
      </c>
      <c r="AB2">
        <v>50332</v>
      </c>
      <c r="AC2">
        <v>50333</v>
      </c>
      <c r="AD2">
        <v>50335</v>
      </c>
      <c r="AE2">
        <v>50334</v>
      </c>
      <c r="AF2">
        <v>50336</v>
      </c>
      <c r="AG2">
        <v>50337</v>
      </c>
      <c r="AH2">
        <v>50338</v>
      </c>
      <c r="AI2">
        <v>50339</v>
      </c>
      <c r="AJ2">
        <v>50443</v>
      </c>
      <c r="AK2">
        <v>50340</v>
      </c>
      <c r="AL2">
        <v>50456</v>
      </c>
      <c r="AM2">
        <v>50341</v>
      </c>
      <c r="AN2">
        <v>50342</v>
      </c>
      <c r="AO2">
        <v>50344</v>
      </c>
      <c r="AP2">
        <v>50345</v>
      </c>
      <c r="AQ2">
        <v>50503</v>
      </c>
      <c r="AR2">
        <v>50527</v>
      </c>
      <c r="AS2">
        <v>50346</v>
      </c>
      <c r="AT2">
        <v>50347</v>
      </c>
      <c r="AU2">
        <v>50529</v>
      </c>
      <c r="AV2">
        <v>50348</v>
      </c>
      <c r="AW2">
        <v>50349</v>
      </c>
      <c r="AX2">
        <v>50350</v>
      </c>
      <c r="AY2">
        <v>50541</v>
      </c>
      <c r="AZ2">
        <v>50351</v>
      </c>
      <c r="BA2">
        <v>50484</v>
      </c>
      <c r="BB2">
        <v>50352</v>
      </c>
      <c r="BC2">
        <v>50353</v>
      </c>
      <c r="BD2">
        <v>50354</v>
      </c>
      <c r="BE2">
        <v>50355</v>
      </c>
      <c r="BF2">
        <v>50356</v>
      </c>
      <c r="BG2">
        <v>50357</v>
      </c>
      <c r="BH2">
        <v>50482</v>
      </c>
      <c r="BI2">
        <v>50358</v>
      </c>
      <c r="BJ2">
        <v>50359</v>
      </c>
      <c r="BK2">
        <v>50360</v>
      </c>
      <c r="BL2">
        <v>50361</v>
      </c>
      <c r="BM2">
        <v>50362</v>
      </c>
      <c r="BN2">
        <v>50363</v>
      </c>
      <c r="BO2">
        <v>50364</v>
      </c>
      <c r="BP2">
        <v>50365</v>
      </c>
      <c r="BQ2">
        <v>50366</v>
      </c>
      <c r="BR2">
        <v>50367</v>
      </c>
      <c r="BS2">
        <v>50368</v>
      </c>
      <c r="BT2">
        <v>50369</v>
      </c>
      <c r="BU2">
        <v>50370</v>
      </c>
      <c r="BV2">
        <v>50371</v>
      </c>
    </row>
    <row r="3" spans="1:74" x14ac:dyDescent="0.3">
      <c r="A3" s="155">
        <v>4</v>
      </c>
      <c r="B3" t="s">
        <v>111</v>
      </c>
      <c r="D3">
        <v>200746</v>
      </c>
      <c r="E3">
        <v>19513894</v>
      </c>
      <c r="F3">
        <v>97775</v>
      </c>
      <c r="G3">
        <v>84013</v>
      </c>
      <c r="H3">
        <v>45161</v>
      </c>
      <c r="I3">
        <v>0</v>
      </c>
      <c r="J3">
        <v>515</v>
      </c>
      <c r="K3">
        <v>21511</v>
      </c>
      <c r="L3">
        <v>518361</v>
      </c>
      <c r="M3">
        <v>955304</v>
      </c>
      <c r="N3">
        <v>5886</v>
      </c>
      <c r="O3">
        <v>5780</v>
      </c>
      <c r="P3">
        <v>611</v>
      </c>
      <c r="Q3">
        <v>25207</v>
      </c>
      <c r="R3">
        <v>15962</v>
      </c>
      <c r="S3">
        <v>56526</v>
      </c>
      <c r="T3">
        <v>641787</v>
      </c>
      <c r="U3">
        <v>12399</v>
      </c>
      <c r="V3">
        <v>25270</v>
      </c>
      <c r="X3">
        <v>198832</v>
      </c>
      <c r="Y3">
        <v>45731</v>
      </c>
      <c r="Z3">
        <v>4225170</v>
      </c>
      <c r="AA3">
        <v>446515</v>
      </c>
      <c r="AC3">
        <v>29235</v>
      </c>
      <c r="AD3">
        <v>47586</v>
      </c>
      <c r="AE3">
        <v>76490</v>
      </c>
      <c r="AF3">
        <v>23981</v>
      </c>
      <c r="AG3">
        <v>62152</v>
      </c>
      <c r="AH3">
        <v>831769</v>
      </c>
      <c r="AI3">
        <v>4671</v>
      </c>
      <c r="AJ3">
        <v>160854</v>
      </c>
      <c r="AK3">
        <v>8718</v>
      </c>
      <c r="AL3">
        <v>9028</v>
      </c>
      <c r="AM3">
        <v>287135</v>
      </c>
      <c r="AN3">
        <v>7632</v>
      </c>
      <c r="AO3">
        <v>3360820</v>
      </c>
      <c r="AP3">
        <v>21943</v>
      </c>
      <c r="AQ3">
        <v>426</v>
      </c>
      <c r="AR3">
        <v>1835</v>
      </c>
      <c r="AS3">
        <v>1169182</v>
      </c>
      <c r="AT3">
        <v>2748</v>
      </c>
      <c r="AU3">
        <v>73044</v>
      </c>
      <c r="AV3">
        <v>50585</v>
      </c>
      <c r="AW3">
        <v>83607</v>
      </c>
      <c r="AX3">
        <v>39224</v>
      </c>
      <c r="AY3">
        <v>17609</v>
      </c>
      <c r="AZ3">
        <v>279277</v>
      </c>
      <c r="BA3">
        <v>51374</v>
      </c>
      <c r="BB3">
        <v>4261</v>
      </c>
      <c r="BC3">
        <v>17432</v>
      </c>
      <c r="BD3">
        <v>471657</v>
      </c>
      <c r="BE3">
        <v>72420</v>
      </c>
      <c r="BF3">
        <v>772326</v>
      </c>
      <c r="BG3">
        <v>310415</v>
      </c>
      <c r="BH3">
        <v>8446</v>
      </c>
      <c r="BI3">
        <v>11599</v>
      </c>
      <c r="BJ3">
        <v>594065</v>
      </c>
      <c r="BK3">
        <v>221220</v>
      </c>
      <c r="BL3">
        <v>1209541</v>
      </c>
      <c r="BM3">
        <v>305578</v>
      </c>
      <c r="BN3">
        <v>483578</v>
      </c>
      <c r="BO3">
        <v>45430</v>
      </c>
      <c r="BP3">
        <v>1865</v>
      </c>
      <c r="BQ3">
        <v>164044</v>
      </c>
      <c r="BS3">
        <v>147280</v>
      </c>
      <c r="BT3">
        <v>33854</v>
      </c>
      <c r="BU3">
        <v>675021</v>
      </c>
      <c r="BV3">
        <v>100200</v>
      </c>
    </row>
    <row r="4" spans="1:74" x14ac:dyDescent="0.3">
      <c r="A4" s="155">
        <v>5</v>
      </c>
      <c r="B4" t="s">
        <v>112</v>
      </c>
      <c r="D4">
        <v>3220</v>
      </c>
      <c r="E4">
        <v>992603</v>
      </c>
      <c r="F4">
        <v>0</v>
      </c>
      <c r="G4">
        <v>13</v>
      </c>
      <c r="H4">
        <v>639</v>
      </c>
      <c r="I4">
        <v>0</v>
      </c>
      <c r="J4">
        <v>0</v>
      </c>
      <c r="K4">
        <v>0</v>
      </c>
      <c r="L4">
        <v>0</v>
      </c>
      <c r="M4">
        <v>0</v>
      </c>
      <c r="N4">
        <v>0</v>
      </c>
      <c r="O4">
        <v>0</v>
      </c>
      <c r="P4">
        <v>0</v>
      </c>
      <c r="Q4">
        <v>0</v>
      </c>
      <c r="R4">
        <v>0</v>
      </c>
      <c r="S4">
        <v>0</v>
      </c>
      <c r="T4">
        <v>20304</v>
      </c>
      <c r="U4">
        <v>0</v>
      </c>
      <c r="V4">
        <v>0</v>
      </c>
      <c r="X4">
        <v>14924</v>
      </c>
      <c r="Y4">
        <v>0</v>
      </c>
      <c r="Z4">
        <v>63270</v>
      </c>
      <c r="AA4">
        <v>0</v>
      </c>
      <c r="AC4">
        <v>0</v>
      </c>
      <c r="AD4">
        <v>0</v>
      </c>
      <c r="AE4">
        <v>11730</v>
      </c>
      <c r="AF4">
        <v>0</v>
      </c>
      <c r="AG4">
        <v>0</v>
      </c>
      <c r="AH4">
        <v>0</v>
      </c>
      <c r="AI4">
        <v>0</v>
      </c>
      <c r="AJ4">
        <v>0</v>
      </c>
      <c r="AK4">
        <v>0</v>
      </c>
      <c r="AL4">
        <v>0</v>
      </c>
      <c r="AM4">
        <v>175</v>
      </c>
      <c r="AN4">
        <v>0</v>
      </c>
      <c r="AO4">
        <v>0</v>
      </c>
      <c r="AP4">
        <v>500</v>
      </c>
      <c r="AQ4">
        <v>0</v>
      </c>
      <c r="AR4">
        <v>0</v>
      </c>
      <c r="AS4">
        <v>19330</v>
      </c>
      <c r="AT4">
        <v>0</v>
      </c>
      <c r="AU4">
        <v>0</v>
      </c>
      <c r="AV4">
        <v>0</v>
      </c>
      <c r="AW4">
        <v>0</v>
      </c>
      <c r="AX4">
        <v>0</v>
      </c>
      <c r="AY4">
        <v>0</v>
      </c>
      <c r="AZ4">
        <v>0</v>
      </c>
      <c r="BA4">
        <v>8182</v>
      </c>
      <c r="BB4">
        <v>0</v>
      </c>
      <c r="BC4">
        <v>0</v>
      </c>
      <c r="BD4">
        <v>0</v>
      </c>
      <c r="BE4">
        <v>0</v>
      </c>
      <c r="BF4">
        <v>0</v>
      </c>
      <c r="BG4">
        <v>3376</v>
      </c>
      <c r="BH4">
        <v>0</v>
      </c>
      <c r="BI4">
        <v>0</v>
      </c>
      <c r="BJ4">
        <v>0</v>
      </c>
      <c r="BK4">
        <v>0</v>
      </c>
      <c r="BL4">
        <v>0</v>
      </c>
      <c r="BM4">
        <v>12637</v>
      </c>
      <c r="BN4">
        <v>41320</v>
      </c>
      <c r="BO4">
        <v>0</v>
      </c>
      <c r="BP4">
        <v>0</v>
      </c>
      <c r="BQ4">
        <v>0</v>
      </c>
      <c r="BS4">
        <v>0</v>
      </c>
      <c r="BT4">
        <v>0</v>
      </c>
      <c r="BU4">
        <v>0</v>
      </c>
      <c r="BV4">
        <v>1589</v>
      </c>
    </row>
    <row r="5" spans="1:74" x14ac:dyDescent="0.3">
      <c r="A5" s="155">
        <v>6</v>
      </c>
      <c r="B5" t="s">
        <v>251</v>
      </c>
      <c r="D5">
        <v>0</v>
      </c>
      <c r="E5">
        <v>7108039</v>
      </c>
      <c r="F5">
        <v>0</v>
      </c>
      <c r="G5">
        <v>0</v>
      </c>
      <c r="H5">
        <v>0</v>
      </c>
      <c r="I5">
        <v>0</v>
      </c>
      <c r="J5">
        <v>0</v>
      </c>
      <c r="K5">
        <v>0</v>
      </c>
      <c r="L5">
        <v>0</v>
      </c>
      <c r="M5">
        <v>1243134</v>
      </c>
      <c r="N5">
        <v>0</v>
      </c>
      <c r="O5">
        <v>0</v>
      </c>
      <c r="P5">
        <v>0</v>
      </c>
      <c r="Q5">
        <v>0</v>
      </c>
      <c r="R5">
        <v>0</v>
      </c>
      <c r="S5">
        <v>0</v>
      </c>
      <c r="T5">
        <v>0</v>
      </c>
      <c r="U5">
        <v>0</v>
      </c>
      <c r="V5">
        <v>0</v>
      </c>
      <c r="X5">
        <v>0</v>
      </c>
      <c r="Y5">
        <v>0</v>
      </c>
      <c r="Z5">
        <v>0</v>
      </c>
      <c r="AA5">
        <v>0</v>
      </c>
      <c r="AC5">
        <v>0</v>
      </c>
      <c r="AD5">
        <v>0</v>
      </c>
      <c r="AE5">
        <v>0</v>
      </c>
      <c r="AF5">
        <v>0</v>
      </c>
      <c r="AG5">
        <v>0</v>
      </c>
      <c r="AH5">
        <v>0</v>
      </c>
      <c r="AI5">
        <v>0</v>
      </c>
      <c r="AJ5">
        <v>0</v>
      </c>
      <c r="AK5">
        <v>0</v>
      </c>
      <c r="AL5">
        <v>0</v>
      </c>
      <c r="AM5">
        <v>0</v>
      </c>
      <c r="AN5">
        <v>0</v>
      </c>
      <c r="AO5">
        <v>0</v>
      </c>
      <c r="AP5">
        <v>0</v>
      </c>
      <c r="AQ5">
        <v>0</v>
      </c>
      <c r="AR5">
        <v>0</v>
      </c>
      <c r="AS5">
        <v>618009</v>
      </c>
      <c r="AT5">
        <v>0</v>
      </c>
      <c r="AU5">
        <v>0</v>
      </c>
      <c r="AV5">
        <v>0</v>
      </c>
      <c r="AW5">
        <v>0</v>
      </c>
      <c r="AX5">
        <v>0</v>
      </c>
      <c r="AY5">
        <v>0</v>
      </c>
      <c r="AZ5">
        <v>0</v>
      </c>
      <c r="BA5">
        <v>0</v>
      </c>
      <c r="BB5">
        <v>0</v>
      </c>
      <c r="BC5">
        <v>0</v>
      </c>
      <c r="BD5">
        <v>0</v>
      </c>
      <c r="BE5">
        <v>0</v>
      </c>
      <c r="BF5">
        <v>0</v>
      </c>
      <c r="BG5">
        <v>0</v>
      </c>
      <c r="BH5">
        <v>0</v>
      </c>
      <c r="BI5">
        <v>0</v>
      </c>
      <c r="BJ5">
        <v>677008</v>
      </c>
      <c r="BK5">
        <v>0</v>
      </c>
      <c r="BL5">
        <v>0</v>
      </c>
      <c r="BM5">
        <v>64109</v>
      </c>
      <c r="BN5">
        <v>116241</v>
      </c>
      <c r="BO5">
        <v>0</v>
      </c>
      <c r="BP5">
        <v>0</v>
      </c>
      <c r="BQ5">
        <v>0</v>
      </c>
      <c r="BS5">
        <v>0</v>
      </c>
      <c r="BT5">
        <v>0</v>
      </c>
      <c r="BU5">
        <v>0</v>
      </c>
      <c r="BV5">
        <v>0</v>
      </c>
    </row>
    <row r="6" spans="1:74" x14ac:dyDescent="0.3">
      <c r="A6" s="155">
        <v>7</v>
      </c>
      <c r="B6" t="s">
        <v>193</v>
      </c>
      <c r="D6">
        <v>0</v>
      </c>
      <c r="E6">
        <v>13833302</v>
      </c>
      <c r="F6">
        <v>0</v>
      </c>
      <c r="G6">
        <v>0</v>
      </c>
      <c r="H6">
        <v>0</v>
      </c>
      <c r="I6">
        <v>0</v>
      </c>
      <c r="J6">
        <v>0</v>
      </c>
      <c r="K6">
        <v>9032</v>
      </c>
      <c r="L6">
        <v>0</v>
      </c>
      <c r="M6">
        <v>111918</v>
      </c>
      <c r="N6">
        <v>0</v>
      </c>
      <c r="O6">
        <v>0</v>
      </c>
      <c r="P6">
        <v>0</v>
      </c>
      <c r="Q6">
        <v>0</v>
      </c>
      <c r="R6">
        <v>0</v>
      </c>
      <c r="S6">
        <v>199</v>
      </c>
      <c r="T6">
        <v>73938</v>
      </c>
      <c r="U6">
        <v>0</v>
      </c>
      <c r="V6">
        <v>11143</v>
      </c>
      <c r="X6">
        <v>8961</v>
      </c>
      <c r="Y6">
        <v>0</v>
      </c>
      <c r="Z6">
        <v>17053667</v>
      </c>
      <c r="AA6">
        <v>0</v>
      </c>
      <c r="AC6">
        <v>0</v>
      </c>
      <c r="AD6">
        <v>0</v>
      </c>
      <c r="AE6">
        <v>0</v>
      </c>
      <c r="AF6">
        <v>0</v>
      </c>
      <c r="AG6">
        <v>0</v>
      </c>
      <c r="AH6">
        <v>71243</v>
      </c>
      <c r="AI6">
        <v>0</v>
      </c>
      <c r="AJ6">
        <v>0</v>
      </c>
      <c r="AK6">
        <v>0</v>
      </c>
      <c r="AL6">
        <v>0</v>
      </c>
      <c r="AM6">
        <v>0</v>
      </c>
      <c r="AN6">
        <v>0</v>
      </c>
      <c r="AO6">
        <v>708081</v>
      </c>
      <c r="AP6">
        <v>0</v>
      </c>
      <c r="AQ6">
        <v>0</v>
      </c>
      <c r="AR6">
        <v>0</v>
      </c>
      <c r="AS6">
        <v>193665</v>
      </c>
      <c r="AT6">
        <v>0</v>
      </c>
      <c r="AU6">
        <v>0</v>
      </c>
      <c r="AV6">
        <v>0</v>
      </c>
      <c r="AW6">
        <v>0</v>
      </c>
      <c r="AX6">
        <v>0</v>
      </c>
      <c r="AY6">
        <v>1907</v>
      </c>
      <c r="AZ6">
        <v>85410</v>
      </c>
      <c r="BA6">
        <v>0</v>
      </c>
      <c r="BB6">
        <v>0</v>
      </c>
      <c r="BC6">
        <v>0</v>
      </c>
      <c r="BD6">
        <v>80474</v>
      </c>
      <c r="BE6">
        <v>0</v>
      </c>
      <c r="BF6">
        <v>490492</v>
      </c>
      <c r="BG6">
        <v>2099</v>
      </c>
      <c r="BH6">
        <v>0</v>
      </c>
      <c r="BI6">
        <v>0</v>
      </c>
      <c r="BJ6">
        <v>53729</v>
      </c>
      <c r="BK6">
        <v>0</v>
      </c>
      <c r="BL6">
        <v>213683</v>
      </c>
      <c r="BM6">
        <v>20129</v>
      </c>
      <c r="BN6">
        <v>24569</v>
      </c>
      <c r="BO6">
        <v>0</v>
      </c>
      <c r="BP6">
        <v>0</v>
      </c>
      <c r="BQ6">
        <v>206300</v>
      </c>
      <c r="BS6">
        <v>36967</v>
      </c>
      <c r="BT6">
        <v>0</v>
      </c>
      <c r="BU6">
        <v>0</v>
      </c>
      <c r="BV6">
        <v>23469</v>
      </c>
    </row>
    <row r="7" spans="1:74" x14ac:dyDescent="0.3">
      <c r="A7" s="155">
        <v>9</v>
      </c>
      <c r="B7" t="s">
        <v>195</v>
      </c>
      <c r="D7">
        <v>8575023</v>
      </c>
      <c r="E7">
        <v>348670471</v>
      </c>
      <c r="F7">
        <v>535112</v>
      </c>
      <c r="G7">
        <v>5259410</v>
      </c>
      <c r="H7">
        <v>1146148</v>
      </c>
      <c r="I7">
        <v>61135</v>
      </c>
      <c r="J7">
        <v>1440156</v>
      </c>
      <c r="K7">
        <v>7621111</v>
      </c>
      <c r="L7">
        <v>2100964</v>
      </c>
      <c r="M7">
        <v>10873162</v>
      </c>
      <c r="N7">
        <v>741544</v>
      </c>
      <c r="O7">
        <v>934162</v>
      </c>
      <c r="P7">
        <v>1012185</v>
      </c>
      <c r="Q7">
        <v>1108289</v>
      </c>
      <c r="R7">
        <v>906654</v>
      </c>
      <c r="S7">
        <v>1784997</v>
      </c>
      <c r="T7">
        <v>4159112</v>
      </c>
      <c r="U7">
        <v>890048</v>
      </c>
      <c r="V7">
        <v>1055116</v>
      </c>
      <c r="X7">
        <v>4809896</v>
      </c>
      <c r="Y7">
        <v>2290824</v>
      </c>
      <c r="Z7">
        <v>52839524</v>
      </c>
      <c r="AA7">
        <v>7116495</v>
      </c>
      <c r="AC7">
        <v>321276</v>
      </c>
      <c r="AD7">
        <v>1347162</v>
      </c>
      <c r="AE7">
        <v>1919782</v>
      </c>
      <c r="AF7">
        <v>546076</v>
      </c>
      <c r="AG7">
        <v>411475</v>
      </c>
      <c r="AH7">
        <v>3642968</v>
      </c>
      <c r="AI7">
        <v>247571</v>
      </c>
      <c r="AJ7">
        <v>3335461</v>
      </c>
      <c r="AK7">
        <v>629733</v>
      </c>
      <c r="AL7">
        <v>1000686</v>
      </c>
      <c r="AM7">
        <v>2518238</v>
      </c>
      <c r="AN7">
        <v>611666</v>
      </c>
      <c r="AO7">
        <v>18975087</v>
      </c>
      <c r="AP7">
        <v>1116321</v>
      </c>
      <c r="AQ7">
        <v>559776</v>
      </c>
      <c r="AR7">
        <v>595436</v>
      </c>
      <c r="AS7">
        <v>18414444</v>
      </c>
      <c r="AT7">
        <v>464338</v>
      </c>
      <c r="AU7">
        <v>6572803</v>
      </c>
      <c r="AV7">
        <v>671629</v>
      </c>
      <c r="AW7">
        <v>360018</v>
      </c>
      <c r="AX7">
        <v>221456</v>
      </c>
      <c r="AY7">
        <v>518172</v>
      </c>
      <c r="AZ7">
        <v>3831401</v>
      </c>
      <c r="BA7">
        <v>1132936</v>
      </c>
      <c r="BB7">
        <v>233315</v>
      </c>
      <c r="BC7">
        <v>1302871</v>
      </c>
      <c r="BD7">
        <v>8474567</v>
      </c>
      <c r="BE7">
        <v>1080373</v>
      </c>
      <c r="BF7">
        <v>9461584</v>
      </c>
      <c r="BG7">
        <v>5686744</v>
      </c>
      <c r="BH7">
        <v>267869</v>
      </c>
      <c r="BI7">
        <v>536490</v>
      </c>
      <c r="BJ7">
        <v>14521940</v>
      </c>
      <c r="BK7">
        <v>1275677</v>
      </c>
      <c r="BL7">
        <v>11587090</v>
      </c>
      <c r="BM7">
        <v>7149603</v>
      </c>
      <c r="BN7">
        <v>4448755</v>
      </c>
      <c r="BO7">
        <v>2192757</v>
      </c>
      <c r="BP7">
        <v>37570</v>
      </c>
      <c r="BQ7">
        <v>2976069</v>
      </c>
      <c r="BS7">
        <v>2789646</v>
      </c>
      <c r="BT7">
        <v>1435089</v>
      </c>
      <c r="BU7">
        <v>631875</v>
      </c>
      <c r="BV7">
        <v>3265794</v>
      </c>
    </row>
    <row r="8" spans="1:74" x14ac:dyDescent="0.3">
      <c r="A8" s="155">
        <v>11</v>
      </c>
      <c r="B8" t="s">
        <v>194</v>
      </c>
      <c r="D8">
        <v>557340</v>
      </c>
      <c r="E8">
        <v>0</v>
      </c>
      <c r="F8">
        <v>63021</v>
      </c>
      <c r="G8">
        <v>697577</v>
      </c>
      <c r="H8">
        <v>402143</v>
      </c>
      <c r="I8">
        <v>2065</v>
      </c>
      <c r="J8">
        <v>75916</v>
      </c>
      <c r="K8">
        <v>0</v>
      </c>
      <c r="L8">
        <v>7671</v>
      </c>
      <c r="M8">
        <v>0</v>
      </c>
      <c r="N8">
        <v>49957</v>
      </c>
      <c r="O8">
        <v>0</v>
      </c>
      <c r="P8">
        <v>6634</v>
      </c>
      <c r="Q8">
        <v>113188</v>
      </c>
      <c r="R8">
        <v>11617</v>
      </c>
      <c r="S8">
        <v>0</v>
      </c>
      <c r="T8">
        <v>0</v>
      </c>
      <c r="U8">
        <v>78414</v>
      </c>
      <c r="V8">
        <v>0</v>
      </c>
      <c r="X8">
        <v>326480</v>
      </c>
      <c r="Y8">
        <v>131335</v>
      </c>
      <c r="Z8">
        <v>8287309</v>
      </c>
      <c r="AA8">
        <v>624423</v>
      </c>
      <c r="AC8">
        <v>28174</v>
      </c>
      <c r="AD8">
        <v>21876</v>
      </c>
      <c r="AE8">
        <v>0</v>
      </c>
      <c r="AF8">
        <v>43168</v>
      </c>
      <c r="AG8">
        <v>0</v>
      </c>
      <c r="AH8">
        <v>215064</v>
      </c>
      <c r="AI8">
        <v>8286</v>
      </c>
      <c r="AJ8">
        <v>178084</v>
      </c>
      <c r="AK8">
        <v>9552</v>
      </c>
      <c r="AL8">
        <v>0</v>
      </c>
      <c r="AM8">
        <v>207964</v>
      </c>
      <c r="AN8">
        <v>64084</v>
      </c>
      <c r="AO8">
        <v>0</v>
      </c>
      <c r="AP8">
        <v>27026</v>
      </c>
      <c r="AQ8">
        <v>9100</v>
      </c>
      <c r="AR8">
        <v>73026</v>
      </c>
      <c r="AS8">
        <v>0</v>
      </c>
      <c r="AT8">
        <v>49516</v>
      </c>
      <c r="AU8">
        <v>339406</v>
      </c>
      <c r="AV8">
        <v>167157</v>
      </c>
      <c r="AW8">
        <v>50421</v>
      </c>
      <c r="AX8">
        <v>19701</v>
      </c>
      <c r="AY8">
        <v>96556</v>
      </c>
      <c r="AZ8">
        <v>226455</v>
      </c>
      <c r="BA8">
        <v>0</v>
      </c>
      <c r="BB8">
        <v>34038</v>
      </c>
      <c r="BC8">
        <v>35713</v>
      </c>
      <c r="BD8">
        <v>104398</v>
      </c>
      <c r="BE8">
        <v>25600</v>
      </c>
      <c r="BF8">
        <v>307277</v>
      </c>
      <c r="BG8">
        <v>739779</v>
      </c>
      <c r="BH8">
        <v>6383</v>
      </c>
      <c r="BI8">
        <v>36107</v>
      </c>
      <c r="BJ8">
        <v>144762</v>
      </c>
      <c r="BK8">
        <v>100557</v>
      </c>
      <c r="BL8">
        <v>0</v>
      </c>
      <c r="BM8">
        <v>0</v>
      </c>
      <c r="BN8">
        <v>26854</v>
      </c>
      <c r="BO8">
        <v>129419</v>
      </c>
      <c r="BP8">
        <v>209</v>
      </c>
      <c r="BQ8">
        <v>500769</v>
      </c>
      <c r="BS8">
        <v>73422</v>
      </c>
      <c r="BT8">
        <v>105270</v>
      </c>
      <c r="BU8">
        <v>265425</v>
      </c>
      <c r="BV8">
        <v>0</v>
      </c>
    </row>
    <row r="9" spans="1:74" x14ac:dyDescent="0.3">
      <c r="A9" s="155">
        <v>16</v>
      </c>
      <c r="B9" t="s">
        <v>197</v>
      </c>
      <c r="D9">
        <v>5461781</v>
      </c>
      <c r="E9">
        <v>491812190</v>
      </c>
      <c r="F9">
        <v>359896</v>
      </c>
      <c r="G9">
        <v>5550987</v>
      </c>
      <c r="H9">
        <v>2102783</v>
      </c>
      <c r="I9">
        <v>33329</v>
      </c>
      <c r="J9">
        <v>354642</v>
      </c>
      <c r="K9">
        <v>1090810</v>
      </c>
      <c r="L9">
        <v>4543041</v>
      </c>
      <c r="M9">
        <v>16659953</v>
      </c>
      <c r="N9">
        <v>149680</v>
      </c>
      <c r="O9">
        <v>721593</v>
      </c>
      <c r="P9">
        <v>612917</v>
      </c>
      <c r="Q9">
        <v>452328</v>
      </c>
      <c r="R9">
        <v>1509080</v>
      </c>
      <c r="S9">
        <v>2526364</v>
      </c>
      <c r="T9">
        <v>15629560</v>
      </c>
      <c r="U9">
        <v>1451040</v>
      </c>
      <c r="V9">
        <v>606116</v>
      </c>
      <c r="X9">
        <v>8274098</v>
      </c>
      <c r="Y9">
        <v>1688857</v>
      </c>
      <c r="Z9">
        <v>64384992</v>
      </c>
      <c r="AA9">
        <v>8992607</v>
      </c>
      <c r="AC9">
        <v>445526</v>
      </c>
      <c r="AD9">
        <v>1544264</v>
      </c>
      <c r="AE9">
        <v>1410423</v>
      </c>
      <c r="AF9">
        <v>390122</v>
      </c>
      <c r="AG9">
        <v>969003</v>
      </c>
      <c r="AH9">
        <v>8932322</v>
      </c>
      <c r="AI9">
        <v>136693</v>
      </c>
      <c r="AJ9">
        <v>2775413</v>
      </c>
      <c r="AK9">
        <v>189404</v>
      </c>
      <c r="AL9">
        <v>793318</v>
      </c>
      <c r="AM9">
        <v>4499515</v>
      </c>
      <c r="AN9">
        <v>353258</v>
      </c>
      <c r="AO9">
        <v>42616749</v>
      </c>
      <c r="AP9">
        <v>1373660</v>
      </c>
      <c r="AQ9">
        <v>178955</v>
      </c>
      <c r="AR9">
        <v>259782</v>
      </c>
      <c r="AS9">
        <v>33654682</v>
      </c>
      <c r="AT9">
        <v>266206</v>
      </c>
      <c r="AU9">
        <v>2618375</v>
      </c>
      <c r="AV9">
        <v>2331787</v>
      </c>
      <c r="AW9">
        <v>327061</v>
      </c>
      <c r="AX9">
        <v>303505</v>
      </c>
      <c r="AY9">
        <v>258999</v>
      </c>
      <c r="AZ9">
        <v>6038508</v>
      </c>
      <c r="BA9">
        <v>1693650</v>
      </c>
      <c r="BB9">
        <v>37826</v>
      </c>
      <c r="BC9">
        <v>390730</v>
      </c>
      <c r="BD9">
        <v>5802862</v>
      </c>
      <c r="BE9">
        <v>1231167</v>
      </c>
      <c r="BF9">
        <v>23300327</v>
      </c>
      <c r="BG9">
        <v>7937446</v>
      </c>
      <c r="BH9">
        <v>281890</v>
      </c>
      <c r="BI9">
        <v>202667</v>
      </c>
      <c r="BJ9">
        <v>14226892</v>
      </c>
      <c r="BK9">
        <v>1263952</v>
      </c>
      <c r="BL9">
        <v>19791804</v>
      </c>
      <c r="BM9">
        <v>6858286</v>
      </c>
      <c r="BN9">
        <v>7858942</v>
      </c>
      <c r="BO9">
        <v>1658327</v>
      </c>
      <c r="BP9">
        <v>44251</v>
      </c>
      <c r="BQ9">
        <v>3268140</v>
      </c>
      <c r="BS9">
        <v>2984295</v>
      </c>
      <c r="BT9">
        <v>1306644</v>
      </c>
      <c r="BU9">
        <v>7110453</v>
      </c>
      <c r="BV9">
        <v>2629493</v>
      </c>
    </row>
    <row r="10" spans="1:74" x14ac:dyDescent="0.3">
      <c r="A10" s="155">
        <v>17</v>
      </c>
      <c r="B10" t="s">
        <v>200</v>
      </c>
      <c r="D10">
        <v>195757</v>
      </c>
      <c r="E10">
        <v>8731504</v>
      </c>
      <c r="F10">
        <v>0</v>
      </c>
      <c r="G10">
        <v>1171</v>
      </c>
      <c r="H10">
        <v>0</v>
      </c>
      <c r="I10">
        <v>0</v>
      </c>
      <c r="J10">
        <v>0</v>
      </c>
      <c r="K10">
        <v>0</v>
      </c>
      <c r="L10">
        <v>0</v>
      </c>
      <c r="M10">
        <v>0</v>
      </c>
      <c r="N10">
        <v>0</v>
      </c>
      <c r="O10">
        <v>0</v>
      </c>
      <c r="P10">
        <v>0</v>
      </c>
      <c r="Q10">
        <v>145564</v>
      </c>
      <c r="R10">
        <v>0</v>
      </c>
      <c r="S10">
        <v>0</v>
      </c>
      <c r="T10">
        <v>0</v>
      </c>
      <c r="U10">
        <v>0</v>
      </c>
      <c r="V10">
        <v>0</v>
      </c>
      <c r="X10">
        <v>1138271</v>
      </c>
      <c r="Y10">
        <v>46346</v>
      </c>
      <c r="Z10">
        <v>4815400</v>
      </c>
      <c r="AA10">
        <v>0</v>
      </c>
      <c r="AC10">
        <v>0</v>
      </c>
      <c r="AD10">
        <v>0</v>
      </c>
      <c r="AE10">
        <v>0</v>
      </c>
      <c r="AF10">
        <v>0</v>
      </c>
      <c r="AG10">
        <v>0</v>
      </c>
      <c r="AH10">
        <v>210900</v>
      </c>
      <c r="AI10">
        <v>0</v>
      </c>
      <c r="AJ10">
        <v>0</v>
      </c>
      <c r="AK10">
        <v>0</v>
      </c>
      <c r="AL10">
        <v>0</v>
      </c>
      <c r="AM10">
        <v>0</v>
      </c>
      <c r="AN10">
        <v>0</v>
      </c>
      <c r="AO10">
        <v>0</v>
      </c>
      <c r="AP10">
        <v>0</v>
      </c>
      <c r="AQ10">
        <v>0</v>
      </c>
      <c r="AR10">
        <v>0</v>
      </c>
      <c r="AS10">
        <v>0</v>
      </c>
      <c r="AT10">
        <v>0</v>
      </c>
      <c r="AU10">
        <v>0</v>
      </c>
      <c r="AV10">
        <v>119357</v>
      </c>
      <c r="AW10">
        <v>0</v>
      </c>
      <c r="AX10">
        <v>0</v>
      </c>
      <c r="AY10">
        <v>0</v>
      </c>
      <c r="AZ10">
        <v>175000</v>
      </c>
      <c r="BA10">
        <v>0</v>
      </c>
      <c r="BB10">
        <v>0</v>
      </c>
      <c r="BC10">
        <v>0</v>
      </c>
      <c r="BD10">
        <v>0</v>
      </c>
      <c r="BE10">
        <v>300000</v>
      </c>
      <c r="BF10">
        <v>3300000</v>
      </c>
      <c r="BG10">
        <v>0</v>
      </c>
      <c r="BH10">
        <v>0</v>
      </c>
      <c r="BI10">
        <v>0</v>
      </c>
      <c r="BJ10">
        <v>175400</v>
      </c>
      <c r="BK10">
        <v>0</v>
      </c>
      <c r="BL10">
        <v>0</v>
      </c>
      <c r="BM10">
        <v>0</v>
      </c>
      <c r="BN10">
        <v>0</v>
      </c>
      <c r="BO10">
        <v>0</v>
      </c>
      <c r="BP10">
        <v>0</v>
      </c>
      <c r="BQ10">
        <v>0</v>
      </c>
      <c r="BS10">
        <v>0</v>
      </c>
      <c r="BT10">
        <v>0</v>
      </c>
      <c r="BU10">
        <v>150000</v>
      </c>
      <c r="BV10">
        <v>0</v>
      </c>
    </row>
    <row r="11" spans="1:74" x14ac:dyDescent="0.3">
      <c r="A11" s="155">
        <v>20</v>
      </c>
      <c r="B11" t="s">
        <v>201</v>
      </c>
      <c r="D11">
        <v>73777</v>
      </c>
      <c r="E11">
        <v>54849975</v>
      </c>
      <c r="F11">
        <v>0</v>
      </c>
      <c r="G11">
        <v>462000</v>
      </c>
      <c r="H11">
        <v>0</v>
      </c>
      <c r="I11">
        <v>0</v>
      </c>
      <c r="J11">
        <v>0</v>
      </c>
      <c r="K11">
        <v>0</v>
      </c>
      <c r="L11">
        <v>118797</v>
      </c>
      <c r="M11">
        <v>57172</v>
      </c>
      <c r="N11">
        <v>0</v>
      </c>
      <c r="O11">
        <v>0</v>
      </c>
      <c r="P11">
        <v>0</v>
      </c>
      <c r="Q11">
        <v>0</v>
      </c>
      <c r="R11">
        <v>0</v>
      </c>
      <c r="S11">
        <v>1305900</v>
      </c>
      <c r="T11">
        <v>0</v>
      </c>
      <c r="U11">
        <v>0</v>
      </c>
      <c r="V11">
        <v>0</v>
      </c>
      <c r="X11">
        <v>0</v>
      </c>
      <c r="Y11">
        <v>7211</v>
      </c>
      <c r="Z11">
        <v>1595811</v>
      </c>
      <c r="AA11">
        <v>350000</v>
      </c>
      <c r="AC11">
        <v>0</v>
      </c>
      <c r="AD11">
        <v>0</v>
      </c>
      <c r="AE11">
        <v>0</v>
      </c>
      <c r="AF11">
        <v>0</v>
      </c>
      <c r="AG11">
        <v>0</v>
      </c>
      <c r="AH11">
        <v>0</v>
      </c>
      <c r="AI11">
        <v>0</v>
      </c>
      <c r="AJ11">
        <v>0</v>
      </c>
      <c r="AK11">
        <v>0</v>
      </c>
      <c r="AL11">
        <v>0</v>
      </c>
      <c r="AM11">
        <v>0</v>
      </c>
      <c r="AN11">
        <v>0</v>
      </c>
      <c r="AO11">
        <v>2927970</v>
      </c>
      <c r="AP11">
        <v>0</v>
      </c>
      <c r="AQ11">
        <v>0</v>
      </c>
      <c r="AR11">
        <v>0</v>
      </c>
      <c r="AS11">
        <v>2358590</v>
      </c>
      <c r="AT11">
        <v>0</v>
      </c>
      <c r="AU11">
        <v>709547</v>
      </c>
      <c r="AV11">
        <v>0</v>
      </c>
      <c r="AW11">
        <v>5000</v>
      </c>
      <c r="AX11">
        <v>0</v>
      </c>
      <c r="AY11">
        <v>0</v>
      </c>
      <c r="AZ11">
        <v>0</v>
      </c>
      <c r="BA11">
        <v>0</v>
      </c>
      <c r="BB11">
        <v>0</v>
      </c>
      <c r="BC11">
        <v>0</v>
      </c>
      <c r="BD11">
        <v>90900</v>
      </c>
      <c r="BE11">
        <v>0</v>
      </c>
      <c r="BF11">
        <v>376861</v>
      </c>
      <c r="BG11">
        <v>531827</v>
      </c>
      <c r="BH11">
        <v>0</v>
      </c>
      <c r="BI11">
        <v>0</v>
      </c>
      <c r="BJ11">
        <v>952000</v>
      </c>
      <c r="BK11">
        <v>0</v>
      </c>
      <c r="BL11">
        <v>710967</v>
      </c>
      <c r="BM11">
        <v>0</v>
      </c>
      <c r="BN11">
        <v>0</v>
      </c>
      <c r="BO11">
        <v>0</v>
      </c>
      <c r="BP11">
        <v>0</v>
      </c>
      <c r="BQ11">
        <v>0</v>
      </c>
      <c r="BS11">
        <v>0</v>
      </c>
      <c r="BT11">
        <v>0</v>
      </c>
      <c r="BU11">
        <v>149983</v>
      </c>
      <c r="BV11">
        <v>0</v>
      </c>
    </row>
    <row r="12" spans="1:74" x14ac:dyDescent="0.3">
      <c r="A12" s="155">
        <v>22</v>
      </c>
      <c r="B12" t="s">
        <v>203</v>
      </c>
      <c r="D12">
        <v>0</v>
      </c>
      <c r="E12">
        <v>153596</v>
      </c>
      <c r="F12">
        <v>0</v>
      </c>
      <c r="G12">
        <v>0</v>
      </c>
      <c r="H12">
        <v>0</v>
      </c>
      <c r="I12">
        <v>0</v>
      </c>
      <c r="J12">
        <v>0</v>
      </c>
      <c r="K12">
        <v>0</v>
      </c>
      <c r="L12">
        <v>0</v>
      </c>
      <c r="M12">
        <v>0</v>
      </c>
      <c r="N12">
        <v>0</v>
      </c>
      <c r="O12">
        <v>0</v>
      </c>
      <c r="P12">
        <v>0</v>
      </c>
      <c r="Q12">
        <v>0</v>
      </c>
      <c r="R12">
        <v>4098</v>
      </c>
      <c r="S12">
        <v>6140</v>
      </c>
      <c r="T12">
        <v>0</v>
      </c>
      <c r="U12">
        <v>0</v>
      </c>
      <c r="V12">
        <v>0</v>
      </c>
      <c r="X12">
        <v>0</v>
      </c>
      <c r="Y12">
        <v>6666</v>
      </c>
      <c r="Z12">
        <v>0</v>
      </c>
      <c r="AA12">
        <v>0</v>
      </c>
      <c r="AC12">
        <v>7511</v>
      </c>
      <c r="AD12">
        <v>0</v>
      </c>
      <c r="AE12">
        <v>18318</v>
      </c>
      <c r="AF12">
        <v>3313</v>
      </c>
      <c r="AG12">
        <v>0</v>
      </c>
      <c r="AH12">
        <v>64070</v>
      </c>
      <c r="AI12">
        <v>0</v>
      </c>
      <c r="AJ12">
        <v>34915</v>
      </c>
      <c r="AK12">
        <v>0</v>
      </c>
      <c r="AL12">
        <v>0</v>
      </c>
      <c r="AM12">
        <v>37018</v>
      </c>
      <c r="AN12">
        <v>0</v>
      </c>
      <c r="AO12">
        <v>0</v>
      </c>
      <c r="AP12">
        <v>0</v>
      </c>
      <c r="AQ12">
        <v>0</v>
      </c>
      <c r="AR12">
        <v>0</v>
      </c>
      <c r="AS12">
        <v>85412</v>
      </c>
      <c r="AT12">
        <v>0</v>
      </c>
      <c r="AU12">
        <v>0</v>
      </c>
      <c r="AV12">
        <v>0</v>
      </c>
      <c r="AW12">
        <v>0</v>
      </c>
      <c r="AX12">
        <v>0</v>
      </c>
      <c r="AY12">
        <v>0</v>
      </c>
      <c r="AZ12">
        <v>10000</v>
      </c>
      <c r="BA12">
        <v>0</v>
      </c>
      <c r="BB12">
        <v>0</v>
      </c>
      <c r="BC12">
        <v>0</v>
      </c>
      <c r="BD12">
        <v>0</v>
      </c>
      <c r="BE12">
        <v>0</v>
      </c>
      <c r="BF12">
        <v>1218</v>
      </c>
      <c r="BG12">
        <v>3060</v>
      </c>
      <c r="BH12">
        <v>0</v>
      </c>
      <c r="BI12">
        <v>7148</v>
      </c>
      <c r="BJ12">
        <v>22396</v>
      </c>
      <c r="BK12">
        <v>0</v>
      </c>
      <c r="BL12">
        <v>77001</v>
      </c>
      <c r="BM12">
        <v>0</v>
      </c>
      <c r="BN12">
        <v>0</v>
      </c>
      <c r="BO12">
        <v>0</v>
      </c>
      <c r="BP12">
        <v>0</v>
      </c>
      <c r="BQ12">
        <v>0</v>
      </c>
      <c r="BS12">
        <v>0</v>
      </c>
      <c r="BT12">
        <v>14290</v>
      </c>
      <c r="BU12">
        <v>0</v>
      </c>
      <c r="BV12">
        <v>438</v>
      </c>
    </row>
    <row r="13" spans="1:74" x14ac:dyDescent="0.3">
      <c r="A13" s="155">
        <v>23</v>
      </c>
      <c r="B13" t="s">
        <v>206</v>
      </c>
      <c r="D13">
        <v>189413</v>
      </c>
      <c r="E13">
        <v>24471752</v>
      </c>
      <c r="F13">
        <v>5375</v>
      </c>
      <c r="G13">
        <v>27387</v>
      </c>
      <c r="H13">
        <v>-641732</v>
      </c>
      <c r="I13">
        <v>5898</v>
      </c>
      <c r="J13">
        <v>111322</v>
      </c>
      <c r="K13">
        <v>603280</v>
      </c>
      <c r="L13">
        <v>507014</v>
      </c>
      <c r="M13">
        <v>1100302</v>
      </c>
      <c r="N13">
        <v>91374</v>
      </c>
      <c r="O13">
        <v>-1096</v>
      </c>
      <c r="P13">
        <v>86457</v>
      </c>
      <c r="Q13">
        <v>273426</v>
      </c>
      <c r="R13">
        <v>51553</v>
      </c>
      <c r="S13">
        <v>-1434544</v>
      </c>
      <c r="T13">
        <v>-96044</v>
      </c>
      <c r="U13">
        <v>159618</v>
      </c>
      <c r="V13">
        <v>126654</v>
      </c>
      <c r="X13">
        <v>136080</v>
      </c>
      <c r="Y13">
        <v>147487</v>
      </c>
      <c r="Z13">
        <v>3772977</v>
      </c>
      <c r="AA13">
        <v>786822</v>
      </c>
      <c r="AC13">
        <v>116558</v>
      </c>
      <c r="AD13">
        <v>343276</v>
      </c>
      <c r="AE13">
        <v>192805</v>
      </c>
      <c r="AF13">
        <v>-9910</v>
      </c>
      <c r="AG13">
        <v>11750</v>
      </c>
      <c r="AH13">
        <v>-825002</v>
      </c>
      <c r="AI13">
        <v>-19154</v>
      </c>
      <c r="AJ13">
        <v>24221</v>
      </c>
      <c r="AK13">
        <v>-2815</v>
      </c>
      <c r="AL13">
        <v>126614</v>
      </c>
      <c r="AM13">
        <v>-69041</v>
      </c>
      <c r="AN13">
        <v>56034</v>
      </c>
      <c r="AO13">
        <v>483078</v>
      </c>
      <c r="AP13">
        <v>138752</v>
      </c>
      <c r="AQ13">
        <v>60800</v>
      </c>
      <c r="AR13">
        <v>77507</v>
      </c>
      <c r="AS13">
        <v>1123907</v>
      </c>
      <c r="AT13">
        <v>16667</v>
      </c>
      <c r="AU13">
        <v>215455</v>
      </c>
      <c r="AV13">
        <v>-265044</v>
      </c>
      <c r="AW13">
        <v>44711</v>
      </c>
      <c r="AX13">
        <v>21938</v>
      </c>
      <c r="AY13">
        <v>71667</v>
      </c>
      <c r="AZ13">
        <v>233676</v>
      </c>
      <c r="BA13">
        <v>-88092</v>
      </c>
      <c r="BB13">
        <v>-11400</v>
      </c>
      <c r="BC13">
        <v>76703</v>
      </c>
      <c r="BD13">
        <v>560104</v>
      </c>
      <c r="BE13">
        <v>260279</v>
      </c>
      <c r="BF13">
        <v>1861073</v>
      </c>
      <c r="BG13">
        <v>-101710</v>
      </c>
      <c r="BH13">
        <v>56973</v>
      </c>
      <c r="BI13">
        <v>21820</v>
      </c>
      <c r="BJ13">
        <v>689400</v>
      </c>
      <c r="BK13">
        <v>77538</v>
      </c>
      <c r="BL13">
        <v>464808</v>
      </c>
      <c r="BM13">
        <v>660975</v>
      </c>
      <c r="BN13">
        <v>905819</v>
      </c>
      <c r="BO13">
        <v>385215</v>
      </c>
      <c r="BP13">
        <v>-4442</v>
      </c>
      <c r="BQ13">
        <v>253350</v>
      </c>
      <c r="BS13">
        <v>-460206</v>
      </c>
      <c r="BT13">
        <v>188694</v>
      </c>
      <c r="BU13">
        <v>-1164769</v>
      </c>
      <c r="BV13">
        <v>358216</v>
      </c>
    </row>
    <row r="14" spans="1:74" x14ac:dyDescent="0.3">
      <c r="A14" s="155">
        <v>44</v>
      </c>
      <c r="B14" t="s">
        <v>1041</v>
      </c>
      <c r="D14">
        <v>5769515</v>
      </c>
      <c r="E14">
        <v>491785776</v>
      </c>
      <c r="F14">
        <v>209891</v>
      </c>
      <c r="G14">
        <v>3296121</v>
      </c>
      <c r="H14">
        <v>1201134</v>
      </c>
      <c r="I14">
        <v>0</v>
      </c>
      <c r="J14">
        <v>0</v>
      </c>
      <c r="K14">
        <v>0</v>
      </c>
      <c r="L14">
        <v>1036710</v>
      </c>
      <c r="M14">
        <v>9534505</v>
      </c>
      <c r="N14">
        <v>0</v>
      </c>
      <c r="O14">
        <v>395354</v>
      </c>
      <c r="P14">
        <v>462025</v>
      </c>
      <c r="Q14">
        <v>15364</v>
      </c>
      <c r="R14">
        <v>0</v>
      </c>
      <c r="S14">
        <v>2337169</v>
      </c>
      <c r="T14">
        <v>0</v>
      </c>
      <c r="U14">
        <v>748127</v>
      </c>
      <c r="V14">
        <v>726774</v>
      </c>
      <c r="X14">
        <v>3021115</v>
      </c>
      <c r="Y14">
        <v>0</v>
      </c>
      <c r="Z14">
        <v>22389446</v>
      </c>
      <c r="AA14">
        <v>0</v>
      </c>
      <c r="AC14">
        <v>255525</v>
      </c>
      <c r="AD14">
        <v>1900767</v>
      </c>
      <c r="AE14">
        <v>327884</v>
      </c>
      <c r="AF14">
        <v>337333</v>
      </c>
      <c r="AG14">
        <v>192150</v>
      </c>
      <c r="AH14">
        <v>3643485</v>
      </c>
      <c r="AI14">
        <v>0</v>
      </c>
      <c r="AJ14">
        <v>0</v>
      </c>
      <c r="AK14">
        <v>0</v>
      </c>
      <c r="AL14">
        <v>1070882</v>
      </c>
      <c r="AM14">
        <v>1092151</v>
      </c>
      <c r="AN14">
        <v>599250</v>
      </c>
      <c r="AO14">
        <v>24558165</v>
      </c>
      <c r="AP14">
        <v>851430</v>
      </c>
      <c r="AQ14">
        <v>0</v>
      </c>
      <c r="AR14">
        <v>53580</v>
      </c>
      <c r="AS14">
        <v>22269827</v>
      </c>
      <c r="AT14">
        <v>660990</v>
      </c>
      <c r="AU14">
        <v>4788440</v>
      </c>
      <c r="AV14">
        <v>341365</v>
      </c>
      <c r="AW14">
        <v>675559</v>
      </c>
      <c r="AX14">
        <v>0</v>
      </c>
      <c r="AY14">
        <v>15680</v>
      </c>
      <c r="AZ14">
        <v>3984790</v>
      </c>
      <c r="BA14">
        <v>250945</v>
      </c>
      <c r="BB14">
        <v>557536</v>
      </c>
      <c r="BC14">
        <v>567724</v>
      </c>
      <c r="BD14">
        <v>5517918</v>
      </c>
      <c r="BE14">
        <v>1118555</v>
      </c>
      <c r="BF14">
        <v>8679269</v>
      </c>
      <c r="BG14">
        <v>6684572</v>
      </c>
      <c r="BH14">
        <v>0</v>
      </c>
      <c r="BI14">
        <v>776202</v>
      </c>
      <c r="BJ14">
        <v>13425170</v>
      </c>
      <c r="BK14">
        <v>1048799</v>
      </c>
      <c r="BL14">
        <v>14045945</v>
      </c>
      <c r="BM14">
        <v>0</v>
      </c>
      <c r="BN14">
        <v>3002886</v>
      </c>
      <c r="BO14">
        <v>1933265</v>
      </c>
      <c r="BP14">
        <v>0</v>
      </c>
      <c r="BQ14">
        <v>0</v>
      </c>
      <c r="BS14">
        <v>1979512</v>
      </c>
      <c r="BT14">
        <v>407331</v>
      </c>
      <c r="BU14">
        <v>2201694</v>
      </c>
      <c r="BV14">
        <v>360400</v>
      </c>
    </row>
    <row r="15" spans="1:74" x14ac:dyDescent="0.3">
      <c r="A15" s="155">
        <v>45</v>
      </c>
      <c r="B15" t="s">
        <v>1042</v>
      </c>
      <c r="D15">
        <v>469256</v>
      </c>
      <c r="E15">
        <v>26479465</v>
      </c>
      <c r="F15">
        <v>22088</v>
      </c>
      <c r="G15">
        <v>351022</v>
      </c>
      <c r="H15">
        <v>89892</v>
      </c>
      <c r="I15">
        <v>0</v>
      </c>
      <c r="J15">
        <v>0</v>
      </c>
      <c r="K15">
        <v>0</v>
      </c>
      <c r="L15">
        <v>456075</v>
      </c>
      <c r="M15">
        <v>2215182</v>
      </c>
      <c r="N15">
        <v>0</v>
      </c>
      <c r="O15">
        <v>11948</v>
      </c>
      <c r="P15">
        <v>41251</v>
      </c>
      <c r="Q15">
        <v>15364</v>
      </c>
      <c r="R15">
        <v>0</v>
      </c>
      <c r="S15">
        <v>296109</v>
      </c>
      <c r="T15">
        <v>0</v>
      </c>
      <c r="U15">
        <v>124676</v>
      </c>
      <c r="V15">
        <v>297665</v>
      </c>
      <c r="X15">
        <v>326537</v>
      </c>
      <c r="Y15">
        <v>0</v>
      </c>
      <c r="Z15">
        <v>2194812</v>
      </c>
      <c r="AA15">
        <v>0</v>
      </c>
      <c r="AC15">
        <v>191775</v>
      </c>
      <c r="AD15">
        <v>61652</v>
      </c>
      <c r="AE15">
        <v>204056</v>
      </c>
      <c r="AF15">
        <v>19091</v>
      </c>
      <c r="AG15">
        <v>97912</v>
      </c>
      <c r="AH15">
        <v>608836</v>
      </c>
      <c r="AI15">
        <v>0</v>
      </c>
      <c r="AJ15">
        <v>0</v>
      </c>
      <c r="AK15">
        <v>0</v>
      </c>
      <c r="AL15">
        <v>90536</v>
      </c>
      <c r="AM15">
        <v>165236</v>
      </c>
      <c r="AN15">
        <v>31033</v>
      </c>
      <c r="AO15">
        <v>6785117</v>
      </c>
      <c r="AP15">
        <v>318963</v>
      </c>
      <c r="AQ15">
        <v>0</v>
      </c>
      <c r="AR15">
        <v>16130</v>
      </c>
      <c r="AS15">
        <v>5620915</v>
      </c>
      <c r="AT15">
        <v>26336</v>
      </c>
      <c r="AU15">
        <v>216747</v>
      </c>
      <c r="AV15">
        <v>253851</v>
      </c>
      <c r="AW15">
        <v>56292</v>
      </c>
      <c r="AX15">
        <v>0</v>
      </c>
      <c r="AY15">
        <v>0</v>
      </c>
      <c r="AZ15">
        <v>487851</v>
      </c>
      <c r="BA15">
        <v>64678</v>
      </c>
      <c r="BB15">
        <v>1949</v>
      </c>
      <c r="BC15">
        <v>8270</v>
      </c>
      <c r="BD15">
        <v>579052</v>
      </c>
      <c r="BE15">
        <v>186871</v>
      </c>
      <c r="BF15">
        <v>3458882</v>
      </c>
      <c r="BG15">
        <v>1519453</v>
      </c>
      <c r="BH15">
        <v>0</v>
      </c>
      <c r="BI15">
        <v>41797</v>
      </c>
      <c r="BJ15">
        <v>1195719</v>
      </c>
      <c r="BK15">
        <v>195267</v>
      </c>
      <c r="BL15">
        <v>865232</v>
      </c>
      <c r="BM15">
        <v>0</v>
      </c>
      <c r="BN15">
        <v>695243</v>
      </c>
      <c r="BO15">
        <v>830031</v>
      </c>
      <c r="BP15">
        <v>0</v>
      </c>
      <c r="BQ15">
        <v>0</v>
      </c>
      <c r="BS15">
        <v>542626</v>
      </c>
      <c r="BT15">
        <v>73077</v>
      </c>
      <c r="BU15">
        <v>521063</v>
      </c>
      <c r="BV15">
        <v>352758</v>
      </c>
    </row>
    <row r="16" spans="1:74" x14ac:dyDescent="0.3">
      <c r="A16" s="155">
        <v>47</v>
      </c>
      <c r="B16" t="s">
        <v>1043</v>
      </c>
      <c r="D16">
        <v>0</v>
      </c>
      <c r="E16">
        <v>0</v>
      </c>
      <c r="F16">
        <v>0</v>
      </c>
      <c r="G16">
        <v>0</v>
      </c>
      <c r="H16">
        <v>0</v>
      </c>
      <c r="I16">
        <v>0</v>
      </c>
      <c r="J16">
        <v>0</v>
      </c>
      <c r="K16">
        <v>0</v>
      </c>
      <c r="L16">
        <v>1763210</v>
      </c>
      <c r="M16">
        <v>0</v>
      </c>
      <c r="N16">
        <v>0</v>
      </c>
      <c r="O16">
        <v>0</v>
      </c>
      <c r="P16">
        <v>0</v>
      </c>
      <c r="Q16">
        <v>0</v>
      </c>
      <c r="R16">
        <v>0</v>
      </c>
      <c r="S16">
        <v>0</v>
      </c>
      <c r="T16">
        <v>0</v>
      </c>
      <c r="V16">
        <v>0</v>
      </c>
      <c r="X16">
        <v>0</v>
      </c>
      <c r="Y16">
        <v>0</v>
      </c>
      <c r="Z16">
        <v>47166265</v>
      </c>
      <c r="AA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2081598</v>
      </c>
      <c r="AW16">
        <v>0</v>
      </c>
      <c r="AX16">
        <v>0</v>
      </c>
      <c r="AY16">
        <v>0</v>
      </c>
      <c r="AZ16">
        <v>3644543</v>
      </c>
      <c r="BA16">
        <v>0</v>
      </c>
      <c r="BB16">
        <v>0</v>
      </c>
      <c r="BC16">
        <v>0</v>
      </c>
      <c r="BD16">
        <v>0</v>
      </c>
      <c r="BE16">
        <v>2559966</v>
      </c>
      <c r="BF16">
        <v>6751402</v>
      </c>
      <c r="BG16">
        <v>0</v>
      </c>
      <c r="BH16">
        <v>0</v>
      </c>
      <c r="BI16">
        <v>0</v>
      </c>
      <c r="BJ16">
        <v>13683463</v>
      </c>
      <c r="BK16">
        <v>0</v>
      </c>
      <c r="BL16">
        <v>0</v>
      </c>
      <c r="BM16">
        <v>0</v>
      </c>
      <c r="BN16">
        <v>8075176</v>
      </c>
      <c r="BO16">
        <v>0</v>
      </c>
      <c r="BP16">
        <v>0</v>
      </c>
      <c r="BQ16">
        <v>0</v>
      </c>
      <c r="BS16">
        <v>0</v>
      </c>
      <c r="BT16">
        <v>0</v>
      </c>
      <c r="BU16">
        <v>0</v>
      </c>
      <c r="BV16">
        <v>0</v>
      </c>
    </row>
    <row r="17" spans="1:74" x14ac:dyDescent="0.3">
      <c r="A17" s="155">
        <v>48</v>
      </c>
      <c r="B17" t="s">
        <v>115</v>
      </c>
      <c r="D17">
        <v>0</v>
      </c>
      <c r="E17">
        <v>0</v>
      </c>
      <c r="F17">
        <v>0</v>
      </c>
      <c r="G17">
        <v>0</v>
      </c>
      <c r="H17">
        <v>0</v>
      </c>
      <c r="I17">
        <v>0</v>
      </c>
      <c r="J17">
        <v>0</v>
      </c>
      <c r="K17">
        <v>0</v>
      </c>
      <c r="L17">
        <v>366954</v>
      </c>
      <c r="M17">
        <v>0</v>
      </c>
      <c r="N17">
        <v>0</v>
      </c>
      <c r="O17">
        <v>0</v>
      </c>
      <c r="P17">
        <v>0</v>
      </c>
      <c r="Q17">
        <v>0</v>
      </c>
      <c r="R17">
        <v>0</v>
      </c>
      <c r="S17">
        <v>0</v>
      </c>
      <c r="T17">
        <v>0</v>
      </c>
      <c r="V17">
        <v>0</v>
      </c>
      <c r="X17">
        <v>0</v>
      </c>
      <c r="Y17">
        <v>0</v>
      </c>
      <c r="Z17">
        <v>7499894</v>
      </c>
      <c r="AA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489893</v>
      </c>
      <c r="AW17">
        <v>0</v>
      </c>
      <c r="AX17">
        <v>0</v>
      </c>
      <c r="AY17">
        <v>0</v>
      </c>
      <c r="AZ17">
        <v>1205177</v>
      </c>
      <c r="BA17">
        <v>0</v>
      </c>
      <c r="BB17">
        <v>0</v>
      </c>
      <c r="BC17">
        <v>0</v>
      </c>
      <c r="BD17">
        <v>0</v>
      </c>
      <c r="BE17">
        <v>70441</v>
      </c>
      <c r="BF17">
        <v>1682449</v>
      </c>
      <c r="BG17">
        <v>0</v>
      </c>
      <c r="BH17">
        <v>0</v>
      </c>
      <c r="BI17">
        <v>0</v>
      </c>
      <c r="BJ17">
        <v>1934448</v>
      </c>
      <c r="BK17">
        <v>0</v>
      </c>
      <c r="BL17">
        <v>0</v>
      </c>
      <c r="BM17">
        <v>0</v>
      </c>
      <c r="BN17">
        <v>2266065</v>
      </c>
      <c r="BO17">
        <v>0</v>
      </c>
      <c r="BP17">
        <v>0</v>
      </c>
      <c r="BQ17">
        <v>0</v>
      </c>
      <c r="BS17">
        <v>0</v>
      </c>
      <c r="BT17">
        <v>0</v>
      </c>
      <c r="BU17">
        <v>0</v>
      </c>
      <c r="BV17">
        <v>0</v>
      </c>
    </row>
    <row r="18" spans="1:74" x14ac:dyDescent="0.3">
      <c r="A18" s="155">
        <v>49</v>
      </c>
      <c r="B18" t="s">
        <v>219</v>
      </c>
      <c r="D18">
        <v>901554</v>
      </c>
      <c r="E18">
        <v>40030545</v>
      </c>
      <c r="F18">
        <v>72865</v>
      </c>
      <c r="G18">
        <v>446988</v>
      </c>
      <c r="H18">
        <v>196951</v>
      </c>
      <c r="I18">
        <v>0</v>
      </c>
      <c r="J18">
        <v>0</v>
      </c>
      <c r="K18">
        <v>0</v>
      </c>
      <c r="L18">
        <v>425276</v>
      </c>
      <c r="M18">
        <v>1878239</v>
      </c>
      <c r="N18">
        <v>0</v>
      </c>
      <c r="O18">
        <v>169230</v>
      </c>
      <c r="P18">
        <v>152063</v>
      </c>
      <c r="Q18">
        <v>17690</v>
      </c>
      <c r="R18">
        <v>0</v>
      </c>
      <c r="S18">
        <v>204293</v>
      </c>
      <c r="T18">
        <v>0</v>
      </c>
      <c r="U18">
        <v>158350</v>
      </c>
      <c r="V18">
        <v>482026</v>
      </c>
      <c r="X18">
        <v>1094948</v>
      </c>
      <c r="Y18">
        <v>0</v>
      </c>
      <c r="Z18">
        <v>3384240</v>
      </c>
      <c r="AA18">
        <v>0</v>
      </c>
      <c r="AC18">
        <v>106659</v>
      </c>
      <c r="AD18">
        <v>216424</v>
      </c>
      <c r="AE18">
        <v>176604</v>
      </c>
      <c r="AF18">
        <v>198634</v>
      </c>
      <c r="AG18">
        <v>138020</v>
      </c>
      <c r="AH18">
        <v>823529</v>
      </c>
      <c r="AI18">
        <v>0</v>
      </c>
      <c r="AJ18">
        <v>0</v>
      </c>
      <c r="AK18">
        <v>0</v>
      </c>
      <c r="AL18">
        <v>140221</v>
      </c>
      <c r="AM18">
        <v>343396</v>
      </c>
      <c r="AN18">
        <v>76117</v>
      </c>
      <c r="AO18">
        <v>5131840</v>
      </c>
      <c r="AP18">
        <v>109513</v>
      </c>
      <c r="AQ18">
        <v>0</v>
      </c>
      <c r="AR18">
        <v>26124</v>
      </c>
      <c r="AS18">
        <v>5497921</v>
      </c>
      <c r="AT18">
        <v>124066</v>
      </c>
      <c r="AU18">
        <v>152271</v>
      </c>
      <c r="AV18">
        <v>528937</v>
      </c>
      <c r="AW18">
        <v>93801</v>
      </c>
      <c r="AX18">
        <v>0</v>
      </c>
      <c r="AY18">
        <v>0</v>
      </c>
      <c r="AZ18">
        <v>670947</v>
      </c>
      <c r="BA18">
        <v>87136</v>
      </c>
      <c r="BB18">
        <v>114134</v>
      </c>
      <c r="BC18">
        <v>45874</v>
      </c>
      <c r="BD18">
        <v>473912</v>
      </c>
      <c r="BE18">
        <v>267070</v>
      </c>
      <c r="BF18">
        <v>2487386</v>
      </c>
      <c r="BG18">
        <v>996878</v>
      </c>
      <c r="BH18">
        <v>0</v>
      </c>
      <c r="BI18">
        <v>51373</v>
      </c>
      <c r="BJ18">
        <v>670593</v>
      </c>
      <c r="BK18">
        <v>321535</v>
      </c>
      <c r="BL18">
        <v>1597422</v>
      </c>
      <c r="BM18">
        <v>0</v>
      </c>
      <c r="BN18">
        <v>522203</v>
      </c>
      <c r="BO18">
        <v>127447</v>
      </c>
      <c r="BP18">
        <v>0</v>
      </c>
      <c r="BQ18">
        <v>0</v>
      </c>
      <c r="BS18">
        <v>423057</v>
      </c>
      <c r="BT18">
        <v>109220</v>
      </c>
      <c r="BU18">
        <v>339837</v>
      </c>
      <c r="BV18">
        <v>594701</v>
      </c>
    </row>
    <row r="19" spans="1:74" x14ac:dyDescent="0.3">
      <c r="A19" s="155">
        <v>50</v>
      </c>
      <c r="B19" t="s">
        <v>92</v>
      </c>
      <c r="D19">
        <v>247521</v>
      </c>
      <c r="E19">
        <v>104857710</v>
      </c>
      <c r="F19">
        <v>-73646</v>
      </c>
      <c r="G19">
        <v>330678</v>
      </c>
      <c r="H19">
        <v>-282511</v>
      </c>
      <c r="I19">
        <v>0</v>
      </c>
      <c r="J19">
        <v>0</v>
      </c>
      <c r="K19">
        <v>0</v>
      </c>
      <c r="L19">
        <v>190337</v>
      </c>
      <c r="M19">
        <v>1132606</v>
      </c>
      <c r="N19">
        <v>0</v>
      </c>
      <c r="O19">
        <v>-123784</v>
      </c>
      <c r="P19">
        <v>127036</v>
      </c>
      <c r="Q19">
        <v>-1354167</v>
      </c>
      <c r="R19">
        <v>0</v>
      </c>
      <c r="S19">
        <v>315758</v>
      </c>
      <c r="T19">
        <v>0</v>
      </c>
      <c r="U19">
        <v>1395007</v>
      </c>
      <c r="V19">
        <v>188856</v>
      </c>
      <c r="X19">
        <v>-807399</v>
      </c>
      <c r="Y19">
        <v>0</v>
      </c>
      <c r="Z19">
        <v>-857102</v>
      </c>
      <c r="AA19">
        <v>0</v>
      </c>
      <c r="AC19">
        <v>2010330</v>
      </c>
      <c r="AD19">
        <v>-26782</v>
      </c>
      <c r="AE19">
        <v>58289</v>
      </c>
      <c r="AF19">
        <v>-162220</v>
      </c>
      <c r="AG19">
        <v>-10385</v>
      </c>
      <c r="AH19">
        <v>557274</v>
      </c>
      <c r="AI19">
        <v>0</v>
      </c>
      <c r="AJ19">
        <v>0</v>
      </c>
      <c r="AK19">
        <v>0</v>
      </c>
      <c r="AL19">
        <v>-85591</v>
      </c>
      <c r="AM19">
        <v>346141</v>
      </c>
      <c r="AN19">
        <v>-94745</v>
      </c>
      <c r="AO19">
        <v>3806154</v>
      </c>
      <c r="AP19">
        <v>114008</v>
      </c>
      <c r="AQ19">
        <v>0</v>
      </c>
      <c r="AR19">
        <v>-19642</v>
      </c>
      <c r="AS19">
        <v>2911299</v>
      </c>
      <c r="AT19">
        <v>819250</v>
      </c>
      <c r="AU19">
        <v>464581</v>
      </c>
      <c r="AV19">
        <v>-467873</v>
      </c>
      <c r="AW19">
        <v>1657331</v>
      </c>
      <c r="AX19">
        <v>0</v>
      </c>
      <c r="AY19">
        <v>119</v>
      </c>
      <c r="AZ19">
        <v>-325177</v>
      </c>
      <c r="BA19">
        <v>49962</v>
      </c>
      <c r="BB19">
        <v>-8224</v>
      </c>
      <c r="BC19">
        <v>15276</v>
      </c>
      <c r="BD19">
        <v>541862</v>
      </c>
      <c r="BE19">
        <v>970539</v>
      </c>
      <c r="BF19">
        <v>3454206</v>
      </c>
      <c r="BG19">
        <v>4326632</v>
      </c>
      <c r="BH19">
        <v>0</v>
      </c>
      <c r="BI19">
        <v>178213</v>
      </c>
      <c r="BJ19">
        <v>3245878</v>
      </c>
      <c r="BK19">
        <v>90898</v>
      </c>
      <c r="BL19">
        <v>2600626</v>
      </c>
      <c r="BM19">
        <v>0</v>
      </c>
      <c r="BN19">
        <v>1000366</v>
      </c>
      <c r="BO19">
        <v>653034</v>
      </c>
      <c r="BP19">
        <v>0</v>
      </c>
      <c r="BQ19">
        <v>0</v>
      </c>
      <c r="BS19">
        <v>-154274</v>
      </c>
      <c r="BT19">
        <v>-39471</v>
      </c>
      <c r="BU19">
        <v>-104777</v>
      </c>
      <c r="BV19">
        <v>-286501</v>
      </c>
    </row>
    <row r="20" spans="1:74" x14ac:dyDescent="0.3">
      <c r="A20" s="155">
        <v>51</v>
      </c>
      <c r="B20" t="s">
        <v>237</v>
      </c>
      <c r="D20">
        <v>658566</v>
      </c>
      <c r="E20">
        <v>151368259</v>
      </c>
      <c r="F20">
        <v>7919</v>
      </c>
      <c r="G20">
        <v>917220</v>
      </c>
      <c r="H20">
        <v>-68076</v>
      </c>
      <c r="I20">
        <v>0</v>
      </c>
      <c r="J20">
        <v>0</v>
      </c>
      <c r="K20">
        <v>0</v>
      </c>
      <c r="L20">
        <v>-186555</v>
      </c>
      <c r="M20">
        <v>2741112</v>
      </c>
      <c r="N20">
        <v>0</v>
      </c>
      <c r="O20">
        <v>28054</v>
      </c>
      <c r="P20">
        <v>62312</v>
      </c>
      <c r="Q20">
        <v>-54730</v>
      </c>
      <c r="R20">
        <v>0</v>
      </c>
      <c r="S20">
        <v>550951</v>
      </c>
      <c r="T20">
        <v>0</v>
      </c>
      <c r="U20">
        <v>34549</v>
      </c>
      <c r="V20">
        <v>304125</v>
      </c>
      <c r="X20">
        <v>1612422</v>
      </c>
      <c r="Y20">
        <v>0</v>
      </c>
      <c r="Z20">
        <v>3222385</v>
      </c>
      <c r="AA20">
        <v>0</v>
      </c>
      <c r="AC20">
        <v>33112</v>
      </c>
      <c r="AD20">
        <v>47769</v>
      </c>
      <c r="AE20">
        <v>237774</v>
      </c>
      <c r="AF20">
        <v>16503</v>
      </c>
      <c r="AG20">
        <v>-15437</v>
      </c>
      <c r="AH20">
        <v>-364371</v>
      </c>
      <c r="AI20">
        <v>0</v>
      </c>
      <c r="AJ20">
        <v>0</v>
      </c>
      <c r="AK20">
        <v>0</v>
      </c>
      <c r="AL20">
        <v>124298</v>
      </c>
      <c r="AM20">
        <v>201096</v>
      </c>
      <c r="AN20">
        <v>124454</v>
      </c>
      <c r="AO20">
        <v>10434003</v>
      </c>
      <c r="AP20">
        <v>279068</v>
      </c>
      <c r="AQ20">
        <v>0</v>
      </c>
      <c r="AR20">
        <v>6708</v>
      </c>
      <c r="AS20">
        <v>6744720</v>
      </c>
      <c r="AT20">
        <v>150023</v>
      </c>
      <c r="AU20">
        <v>227095</v>
      </c>
      <c r="AV20">
        <v>-48043</v>
      </c>
      <c r="AW20">
        <v>82129</v>
      </c>
      <c r="AX20">
        <v>0</v>
      </c>
      <c r="AY20">
        <v>0</v>
      </c>
      <c r="AZ20">
        <v>448448</v>
      </c>
      <c r="BA20">
        <v>150852</v>
      </c>
      <c r="BB20">
        <v>84114</v>
      </c>
      <c r="BC20">
        <v>54702</v>
      </c>
      <c r="BD20">
        <v>1393093</v>
      </c>
      <c r="BE20">
        <v>-75029</v>
      </c>
      <c r="BF20">
        <v>4037590</v>
      </c>
      <c r="BG20">
        <v>3244639</v>
      </c>
      <c r="BH20">
        <v>0</v>
      </c>
      <c r="BI20">
        <v>14524</v>
      </c>
      <c r="BJ20">
        <v>3408664</v>
      </c>
      <c r="BK20">
        <v>79476</v>
      </c>
      <c r="BL20">
        <v>2330862</v>
      </c>
      <c r="BM20">
        <v>0</v>
      </c>
      <c r="BN20">
        <v>369113</v>
      </c>
      <c r="BO20">
        <v>176154</v>
      </c>
      <c r="BP20">
        <v>0</v>
      </c>
      <c r="BQ20">
        <v>0</v>
      </c>
      <c r="BS20">
        <v>340494</v>
      </c>
      <c r="BT20">
        <v>86663</v>
      </c>
      <c r="BU20">
        <v>-260363</v>
      </c>
      <c r="BV20">
        <v>63082</v>
      </c>
    </row>
    <row r="21" spans="1:74" x14ac:dyDescent="0.3">
      <c r="A21" s="155">
        <v>52</v>
      </c>
      <c r="B21" t="s">
        <v>230</v>
      </c>
      <c r="D21">
        <v>0</v>
      </c>
      <c r="E21">
        <v>0</v>
      </c>
      <c r="F21">
        <v>0</v>
      </c>
      <c r="G21">
        <v>0</v>
      </c>
      <c r="H21">
        <v>0</v>
      </c>
      <c r="I21">
        <v>0</v>
      </c>
      <c r="J21">
        <v>0</v>
      </c>
      <c r="K21">
        <v>0</v>
      </c>
      <c r="L21">
        <v>123963</v>
      </c>
      <c r="M21">
        <v>0</v>
      </c>
      <c r="N21">
        <v>0</v>
      </c>
      <c r="O21">
        <v>0</v>
      </c>
      <c r="P21">
        <v>0</v>
      </c>
      <c r="Q21">
        <v>0</v>
      </c>
      <c r="R21">
        <v>0</v>
      </c>
      <c r="S21">
        <v>0</v>
      </c>
      <c r="T21">
        <v>0</v>
      </c>
      <c r="U21">
        <v>0</v>
      </c>
      <c r="V21">
        <v>0</v>
      </c>
      <c r="X21">
        <v>0</v>
      </c>
      <c r="Y21">
        <v>0</v>
      </c>
      <c r="Z21">
        <v>1967363</v>
      </c>
      <c r="AA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31365</v>
      </c>
      <c r="AW21">
        <v>0</v>
      </c>
      <c r="AX21">
        <v>0</v>
      </c>
      <c r="AY21">
        <v>0</v>
      </c>
      <c r="AZ21">
        <v>108781</v>
      </c>
      <c r="BA21">
        <v>0</v>
      </c>
      <c r="BB21">
        <v>0</v>
      </c>
      <c r="BC21">
        <v>0</v>
      </c>
      <c r="BD21">
        <v>0</v>
      </c>
      <c r="BE21">
        <v>116406</v>
      </c>
      <c r="BF21">
        <v>698075</v>
      </c>
      <c r="BG21">
        <v>0</v>
      </c>
      <c r="BH21">
        <v>0</v>
      </c>
      <c r="BI21">
        <v>0</v>
      </c>
      <c r="BJ21">
        <v>588296</v>
      </c>
      <c r="BK21">
        <v>0</v>
      </c>
      <c r="BL21">
        <v>0</v>
      </c>
      <c r="BM21">
        <v>0</v>
      </c>
      <c r="BN21">
        <v>324201</v>
      </c>
      <c r="BO21">
        <v>0</v>
      </c>
      <c r="BP21">
        <v>0</v>
      </c>
      <c r="BQ21">
        <v>0</v>
      </c>
      <c r="BS21">
        <v>0</v>
      </c>
      <c r="BT21">
        <v>0</v>
      </c>
      <c r="BU21">
        <v>0</v>
      </c>
      <c r="BV21">
        <v>0</v>
      </c>
    </row>
    <row r="22" spans="1:74" x14ac:dyDescent="0.3">
      <c r="A22" s="155">
        <v>53</v>
      </c>
      <c r="B22" t="s">
        <v>93</v>
      </c>
      <c r="D22">
        <v>0</v>
      </c>
      <c r="E22">
        <v>0</v>
      </c>
      <c r="F22">
        <v>0</v>
      </c>
      <c r="G22">
        <v>0</v>
      </c>
      <c r="H22">
        <v>0</v>
      </c>
      <c r="I22">
        <v>0</v>
      </c>
      <c r="J22">
        <v>0</v>
      </c>
      <c r="K22">
        <v>0</v>
      </c>
      <c r="L22">
        <v>170734</v>
      </c>
      <c r="M22">
        <v>0</v>
      </c>
      <c r="N22">
        <v>0</v>
      </c>
      <c r="O22">
        <v>0</v>
      </c>
      <c r="P22">
        <v>0</v>
      </c>
      <c r="Q22">
        <v>0</v>
      </c>
      <c r="R22">
        <v>0</v>
      </c>
      <c r="S22">
        <v>0</v>
      </c>
      <c r="T22">
        <v>0</v>
      </c>
      <c r="U22">
        <v>0</v>
      </c>
      <c r="V22">
        <v>0</v>
      </c>
      <c r="X22">
        <v>0</v>
      </c>
      <c r="Y22">
        <v>0</v>
      </c>
      <c r="Z22">
        <v>2519338</v>
      </c>
      <c r="AA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631544</v>
      </c>
      <c r="AW22">
        <v>0</v>
      </c>
      <c r="AX22">
        <v>0</v>
      </c>
      <c r="AY22">
        <v>0</v>
      </c>
      <c r="AZ22">
        <v>311862</v>
      </c>
      <c r="BA22">
        <v>0</v>
      </c>
      <c r="BB22">
        <v>0</v>
      </c>
      <c r="BC22">
        <v>0</v>
      </c>
      <c r="BD22">
        <v>0</v>
      </c>
      <c r="BE22">
        <v>332464</v>
      </c>
      <c r="BF22">
        <v>3628674</v>
      </c>
      <c r="BG22">
        <v>0</v>
      </c>
      <c r="BH22">
        <v>0</v>
      </c>
      <c r="BI22">
        <v>0</v>
      </c>
      <c r="BJ22">
        <v>255556</v>
      </c>
      <c r="BK22">
        <v>0</v>
      </c>
      <c r="BL22">
        <v>0</v>
      </c>
      <c r="BM22">
        <v>0</v>
      </c>
      <c r="BN22">
        <v>2657152</v>
      </c>
      <c r="BO22">
        <v>0</v>
      </c>
      <c r="BP22">
        <v>0</v>
      </c>
      <c r="BQ22">
        <v>0</v>
      </c>
      <c r="BS22">
        <v>0</v>
      </c>
      <c r="BT22">
        <v>0</v>
      </c>
      <c r="BU22">
        <v>0</v>
      </c>
      <c r="BV22">
        <v>0</v>
      </c>
    </row>
    <row r="23" spans="1:74" x14ac:dyDescent="0.3">
      <c r="A23" s="155">
        <v>55</v>
      </c>
      <c r="B23" t="s">
        <v>240</v>
      </c>
      <c r="D23">
        <v>0</v>
      </c>
      <c r="E23">
        <v>0</v>
      </c>
      <c r="F23">
        <v>0</v>
      </c>
      <c r="G23">
        <v>0</v>
      </c>
      <c r="H23">
        <v>0</v>
      </c>
      <c r="I23">
        <v>0</v>
      </c>
      <c r="J23">
        <v>0</v>
      </c>
      <c r="K23">
        <v>0</v>
      </c>
      <c r="L23">
        <v>243780</v>
      </c>
      <c r="M23">
        <v>0</v>
      </c>
      <c r="N23">
        <v>0</v>
      </c>
      <c r="O23">
        <v>0</v>
      </c>
      <c r="P23">
        <v>0</v>
      </c>
      <c r="Q23">
        <v>0</v>
      </c>
      <c r="R23">
        <v>0</v>
      </c>
      <c r="S23">
        <v>0</v>
      </c>
      <c r="T23">
        <v>0</v>
      </c>
      <c r="U23">
        <v>0</v>
      </c>
      <c r="V23">
        <v>0</v>
      </c>
      <c r="X23">
        <v>0</v>
      </c>
      <c r="Y23">
        <v>0</v>
      </c>
      <c r="Z23">
        <v>6759957</v>
      </c>
      <c r="AA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680338</v>
      </c>
      <c r="AW23">
        <v>0</v>
      </c>
      <c r="AX23">
        <v>0</v>
      </c>
      <c r="AY23">
        <v>0</v>
      </c>
      <c r="AZ23">
        <v>884539</v>
      </c>
      <c r="BA23">
        <v>0</v>
      </c>
      <c r="BB23">
        <v>0</v>
      </c>
      <c r="BC23">
        <v>0</v>
      </c>
      <c r="BD23">
        <v>0</v>
      </c>
      <c r="BE23">
        <v>707598</v>
      </c>
      <c r="BF23">
        <v>7054701</v>
      </c>
      <c r="BG23">
        <v>0</v>
      </c>
      <c r="BH23">
        <v>0</v>
      </c>
      <c r="BI23">
        <v>0</v>
      </c>
      <c r="BJ23">
        <v>1131673</v>
      </c>
      <c r="BK23">
        <v>0</v>
      </c>
      <c r="BL23">
        <v>0</v>
      </c>
      <c r="BM23">
        <v>0</v>
      </c>
      <c r="BN23">
        <v>34901</v>
      </c>
      <c r="BO23">
        <v>0</v>
      </c>
      <c r="BP23">
        <v>0</v>
      </c>
      <c r="BQ23">
        <v>0</v>
      </c>
      <c r="BS23">
        <v>0</v>
      </c>
      <c r="BT23">
        <v>0</v>
      </c>
      <c r="BU23">
        <v>0</v>
      </c>
      <c r="BV23">
        <v>0</v>
      </c>
    </row>
    <row r="24" spans="1:74" x14ac:dyDescent="0.3">
      <c r="A24" s="155">
        <v>61</v>
      </c>
      <c r="B24" t="s">
        <v>254</v>
      </c>
      <c r="D24">
        <v>97.36</v>
      </c>
      <c r="E24">
        <v>99.7</v>
      </c>
      <c r="F24">
        <v>93.55</v>
      </c>
      <c r="G24">
        <v>99.12</v>
      </c>
      <c r="H24">
        <v>99.03</v>
      </c>
      <c r="I24">
        <v>90.44</v>
      </c>
      <c r="J24">
        <v>97.68</v>
      </c>
      <c r="K24">
        <v>0</v>
      </c>
      <c r="L24">
        <v>93.92</v>
      </c>
      <c r="M24">
        <v>98.73</v>
      </c>
      <c r="N24">
        <v>92.33</v>
      </c>
      <c r="O24">
        <v>93.95</v>
      </c>
      <c r="P24">
        <v>90.97</v>
      </c>
      <c r="Q24">
        <v>98.31</v>
      </c>
      <c r="R24">
        <v>99.26</v>
      </c>
      <c r="S24">
        <v>98.56</v>
      </c>
      <c r="T24">
        <v>98.57</v>
      </c>
      <c r="U24">
        <v>99.4</v>
      </c>
      <c r="V24">
        <v>96.49</v>
      </c>
      <c r="X24">
        <v>99.38</v>
      </c>
      <c r="Y24">
        <v>98.74</v>
      </c>
      <c r="Z24">
        <v>96.3</v>
      </c>
      <c r="AA24">
        <v>99.79</v>
      </c>
      <c r="AC24">
        <v>88.4</v>
      </c>
      <c r="AD24">
        <v>97.32</v>
      </c>
      <c r="AE24">
        <v>94.03</v>
      </c>
      <c r="AF24">
        <v>99.69</v>
      </c>
      <c r="AG24">
        <v>91.47</v>
      </c>
      <c r="AH24">
        <v>98.73</v>
      </c>
      <c r="AI24">
        <v>96.2</v>
      </c>
      <c r="AJ24">
        <v>99.51</v>
      </c>
      <c r="AK24">
        <v>97.23</v>
      </c>
      <c r="AL24">
        <v>98.03</v>
      </c>
      <c r="AM24">
        <v>98.31</v>
      </c>
      <c r="AN24">
        <v>99.5</v>
      </c>
      <c r="AO24">
        <v>97.88</v>
      </c>
      <c r="AP24">
        <v>98.58</v>
      </c>
      <c r="AQ24">
        <v>94.48</v>
      </c>
      <c r="AR24">
        <v>85.26</v>
      </c>
      <c r="AS24">
        <v>98.63</v>
      </c>
      <c r="AT24">
        <v>98.15</v>
      </c>
      <c r="AU24">
        <v>96.78</v>
      </c>
      <c r="AV24">
        <v>95.27</v>
      </c>
      <c r="AW24">
        <v>86.36</v>
      </c>
      <c r="AX24">
        <v>99.83</v>
      </c>
      <c r="AY24">
        <v>94.32</v>
      </c>
      <c r="AZ24">
        <v>99.53</v>
      </c>
      <c r="BA24">
        <v>99.3</v>
      </c>
      <c r="BB24">
        <v>92.26</v>
      </c>
      <c r="BC24">
        <v>98.55</v>
      </c>
      <c r="BD24">
        <v>98.09</v>
      </c>
      <c r="BE24">
        <v>96.1</v>
      </c>
      <c r="BF24">
        <v>97.12</v>
      </c>
      <c r="BG24">
        <v>97.49</v>
      </c>
      <c r="BH24">
        <v>98.09</v>
      </c>
      <c r="BI24">
        <v>99.04</v>
      </c>
      <c r="BJ24">
        <v>99.61</v>
      </c>
      <c r="BK24">
        <v>97.65</v>
      </c>
      <c r="BL24">
        <v>99.82</v>
      </c>
      <c r="BM24">
        <v>99.73</v>
      </c>
      <c r="BN24">
        <v>98.96</v>
      </c>
      <c r="BO24">
        <v>98.02</v>
      </c>
      <c r="BP24">
        <v>87.46</v>
      </c>
      <c r="BQ24">
        <v>95.6</v>
      </c>
      <c r="BS24">
        <v>95.33</v>
      </c>
      <c r="BT24">
        <v>96.56</v>
      </c>
      <c r="BU24">
        <v>98.25</v>
      </c>
      <c r="BV24">
        <v>97.99</v>
      </c>
    </row>
    <row r="25" spans="1:74" x14ac:dyDescent="0.3">
      <c r="A25" s="155">
        <v>80</v>
      </c>
      <c r="B25" t="s">
        <v>209</v>
      </c>
      <c r="D25">
        <v>5145075</v>
      </c>
      <c r="E25">
        <v>445078505</v>
      </c>
      <c r="F25">
        <v>170631</v>
      </c>
      <c r="G25">
        <v>2547780</v>
      </c>
      <c r="H25">
        <v>944741</v>
      </c>
      <c r="I25">
        <v>0</v>
      </c>
      <c r="J25">
        <v>0</v>
      </c>
      <c r="K25">
        <v>0</v>
      </c>
      <c r="L25">
        <v>59911</v>
      </c>
      <c r="M25">
        <v>7560404</v>
      </c>
      <c r="N25">
        <v>0</v>
      </c>
      <c r="O25">
        <v>367724</v>
      </c>
      <c r="P25">
        <v>422074</v>
      </c>
      <c r="Q25">
        <v>15364</v>
      </c>
      <c r="R25">
        <v>0</v>
      </c>
      <c r="S25">
        <v>2132588</v>
      </c>
      <c r="T25">
        <v>0</v>
      </c>
      <c r="U25">
        <v>400830</v>
      </c>
      <c r="V25">
        <v>378628</v>
      </c>
      <c r="X25">
        <v>2384145</v>
      </c>
      <c r="Y25">
        <v>0</v>
      </c>
      <c r="Z25">
        <v>18812551</v>
      </c>
      <c r="AA25">
        <v>0</v>
      </c>
      <c r="AC25">
        <v>124015</v>
      </c>
      <c r="AD25">
        <v>1900767</v>
      </c>
      <c r="AE25">
        <v>243114</v>
      </c>
      <c r="AF25">
        <v>207705</v>
      </c>
      <c r="AG25">
        <v>77387</v>
      </c>
      <c r="AH25">
        <v>1786557</v>
      </c>
      <c r="AI25">
        <v>0</v>
      </c>
      <c r="AJ25">
        <v>0</v>
      </c>
      <c r="AK25">
        <v>0</v>
      </c>
      <c r="AL25">
        <v>993580</v>
      </c>
      <c r="AM25">
        <v>922319</v>
      </c>
      <c r="AN25">
        <v>545772</v>
      </c>
      <c r="AO25">
        <v>26361864</v>
      </c>
      <c r="AP25">
        <v>733539</v>
      </c>
      <c r="AQ25">
        <v>0</v>
      </c>
      <c r="AR25">
        <v>51358</v>
      </c>
      <c r="AS25">
        <v>17124877</v>
      </c>
      <c r="AT25">
        <v>631841</v>
      </c>
      <c r="AU25">
        <v>4532350</v>
      </c>
      <c r="AV25">
        <v>0</v>
      </c>
      <c r="AW25">
        <v>448154</v>
      </c>
      <c r="AX25">
        <v>0</v>
      </c>
      <c r="AY25">
        <v>15680</v>
      </c>
      <c r="AZ25">
        <v>3310000</v>
      </c>
      <c r="BA25">
        <v>226921</v>
      </c>
      <c r="BB25">
        <v>482909</v>
      </c>
      <c r="BC25">
        <v>552951</v>
      </c>
      <c r="BD25">
        <v>4530826</v>
      </c>
      <c r="BE25">
        <v>523117</v>
      </c>
      <c r="BF25">
        <v>5856858</v>
      </c>
      <c r="BG25">
        <v>4302027</v>
      </c>
      <c r="BH25">
        <v>0</v>
      </c>
      <c r="BI25">
        <v>767525</v>
      </c>
      <c r="BJ25">
        <v>12005634</v>
      </c>
      <c r="BK25">
        <v>681562</v>
      </c>
      <c r="BL25">
        <v>13762026</v>
      </c>
      <c r="BM25">
        <v>0</v>
      </c>
      <c r="BN25">
        <v>2476727</v>
      </c>
      <c r="BO25">
        <v>1055043</v>
      </c>
      <c r="BP25">
        <v>0</v>
      </c>
      <c r="BQ25">
        <v>0</v>
      </c>
      <c r="BS25">
        <v>666400</v>
      </c>
      <c r="BT25">
        <v>335651</v>
      </c>
      <c r="BU25">
        <v>1075427</v>
      </c>
      <c r="BV25">
        <v>158352</v>
      </c>
    </row>
    <row r="26" spans="1:74" x14ac:dyDescent="0.3">
      <c r="A26" s="155">
        <v>81</v>
      </c>
      <c r="B26" t="s">
        <v>210</v>
      </c>
      <c r="D26">
        <v>357414</v>
      </c>
      <c r="E26">
        <v>25309909</v>
      </c>
      <c r="F26">
        <v>39260</v>
      </c>
      <c r="G26">
        <v>639599</v>
      </c>
      <c r="H26">
        <v>256393</v>
      </c>
      <c r="I26">
        <v>0</v>
      </c>
      <c r="J26">
        <v>0</v>
      </c>
      <c r="K26">
        <v>0</v>
      </c>
      <c r="L26">
        <v>187222</v>
      </c>
      <c r="M26">
        <v>1759196</v>
      </c>
      <c r="N26">
        <v>0</v>
      </c>
      <c r="O26">
        <v>27630</v>
      </c>
      <c r="P26">
        <v>39951</v>
      </c>
      <c r="Q26">
        <v>0</v>
      </c>
      <c r="R26">
        <v>0</v>
      </c>
      <c r="S26">
        <v>204179</v>
      </c>
      <c r="T26">
        <v>0</v>
      </c>
      <c r="U26">
        <v>74783</v>
      </c>
      <c r="V26">
        <v>121201</v>
      </c>
      <c r="X26">
        <v>478966</v>
      </c>
      <c r="Y26">
        <v>0</v>
      </c>
      <c r="Z26">
        <v>3048561</v>
      </c>
      <c r="AA26">
        <v>0</v>
      </c>
      <c r="AC26">
        <v>69212</v>
      </c>
      <c r="AD26">
        <v>80388</v>
      </c>
      <c r="AE26">
        <v>77265</v>
      </c>
      <c r="AF26">
        <v>129628</v>
      </c>
      <c r="AG26">
        <v>82131</v>
      </c>
      <c r="AH26">
        <v>1326385</v>
      </c>
      <c r="AI26">
        <v>0</v>
      </c>
      <c r="AJ26">
        <v>0</v>
      </c>
      <c r="AK26">
        <v>0</v>
      </c>
      <c r="AL26">
        <v>77302</v>
      </c>
      <c r="AM26">
        <v>169832</v>
      </c>
      <c r="AN26">
        <v>37409</v>
      </c>
      <c r="AO26">
        <v>3858929</v>
      </c>
      <c r="AP26">
        <v>117891</v>
      </c>
      <c r="AQ26">
        <v>0</v>
      </c>
      <c r="AR26">
        <v>2222</v>
      </c>
      <c r="AS26">
        <v>3838132</v>
      </c>
      <c r="AT26">
        <v>29149</v>
      </c>
      <c r="AU26">
        <v>118347</v>
      </c>
      <c r="AV26">
        <v>272447</v>
      </c>
      <c r="AW26">
        <v>146909</v>
      </c>
      <c r="AX26">
        <v>0</v>
      </c>
      <c r="AY26">
        <v>0</v>
      </c>
      <c r="AZ26">
        <v>585313</v>
      </c>
      <c r="BA26">
        <v>22522</v>
      </c>
      <c r="BB26">
        <v>70014</v>
      </c>
      <c r="BC26">
        <v>14773</v>
      </c>
      <c r="BD26">
        <v>549420</v>
      </c>
      <c r="BE26">
        <v>561216</v>
      </c>
      <c r="BF26">
        <v>1735419</v>
      </c>
      <c r="BG26">
        <v>1222225</v>
      </c>
      <c r="BH26">
        <v>0</v>
      </c>
      <c r="BI26">
        <v>8677</v>
      </c>
      <c r="BJ26">
        <v>1309870</v>
      </c>
      <c r="BK26">
        <v>188347</v>
      </c>
      <c r="BL26">
        <v>1344067</v>
      </c>
      <c r="BM26">
        <v>0</v>
      </c>
      <c r="BN26">
        <v>428758</v>
      </c>
      <c r="BO26">
        <v>145164</v>
      </c>
      <c r="BP26">
        <v>0</v>
      </c>
      <c r="BQ26">
        <v>0</v>
      </c>
      <c r="BS26">
        <v>202581</v>
      </c>
      <c r="BT26">
        <v>43829</v>
      </c>
      <c r="BU26">
        <v>926891</v>
      </c>
      <c r="BV26">
        <v>202048</v>
      </c>
    </row>
    <row r="27" spans="1:74" x14ac:dyDescent="0.3">
      <c r="A27" s="155">
        <v>82</v>
      </c>
      <c r="B27" t="s">
        <v>310</v>
      </c>
      <c r="D27">
        <v>1680085</v>
      </c>
      <c r="E27">
        <v>747376171</v>
      </c>
      <c r="F27">
        <v>15657</v>
      </c>
      <c r="G27">
        <v>2015892</v>
      </c>
      <c r="H27">
        <v>0</v>
      </c>
      <c r="I27">
        <v>0</v>
      </c>
      <c r="J27">
        <v>0</v>
      </c>
      <c r="K27">
        <v>0</v>
      </c>
      <c r="L27">
        <v>1391070</v>
      </c>
      <c r="M27">
        <v>20529078</v>
      </c>
      <c r="N27">
        <v>0</v>
      </c>
      <c r="O27">
        <v>45700</v>
      </c>
      <c r="P27">
        <v>167009</v>
      </c>
      <c r="Q27">
        <v>0</v>
      </c>
      <c r="R27">
        <v>0</v>
      </c>
      <c r="S27">
        <v>1728014</v>
      </c>
      <c r="T27">
        <v>0</v>
      </c>
      <c r="U27">
        <v>2200397</v>
      </c>
      <c r="V27">
        <v>2664415</v>
      </c>
      <c r="X27">
        <v>0</v>
      </c>
      <c r="Y27">
        <v>0</v>
      </c>
      <c r="Z27">
        <v>8016486</v>
      </c>
      <c r="AA27">
        <v>0</v>
      </c>
      <c r="AC27">
        <v>929443</v>
      </c>
      <c r="AD27">
        <v>1581229</v>
      </c>
      <c r="AE27">
        <v>463866</v>
      </c>
      <c r="AF27">
        <v>0</v>
      </c>
      <c r="AG27">
        <v>653700</v>
      </c>
      <c r="AH27">
        <v>27242760</v>
      </c>
      <c r="AI27">
        <v>0</v>
      </c>
      <c r="AJ27">
        <v>0</v>
      </c>
      <c r="AK27">
        <v>0</v>
      </c>
      <c r="AL27">
        <v>1506298</v>
      </c>
      <c r="AM27">
        <v>1924028</v>
      </c>
      <c r="AN27">
        <v>0</v>
      </c>
      <c r="AO27">
        <v>53562242</v>
      </c>
      <c r="AP27">
        <v>2306455</v>
      </c>
      <c r="AQ27">
        <v>0</v>
      </c>
      <c r="AR27">
        <v>0</v>
      </c>
      <c r="AS27">
        <v>56517108</v>
      </c>
      <c r="AT27">
        <v>246744</v>
      </c>
      <c r="AU27">
        <v>458807</v>
      </c>
      <c r="AV27">
        <v>269000</v>
      </c>
      <c r="AW27">
        <v>0</v>
      </c>
      <c r="AX27">
        <v>0</v>
      </c>
      <c r="AY27">
        <v>0</v>
      </c>
      <c r="AZ27">
        <v>2617942</v>
      </c>
      <c r="BA27">
        <v>152781</v>
      </c>
      <c r="BB27">
        <v>0</v>
      </c>
      <c r="BC27">
        <v>0</v>
      </c>
      <c r="BD27">
        <v>39588</v>
      </c>
      <c r="BE27">
        <v>2771987</v>
      </c>
      <c r="BF27">
        <v>57720629</v>
      </c>
      <c r="BG27">
        <v>8112641</v>
      </c>
      <c r="BH27">
        <v>0</v>
      </c>
      <c r="BI27">
        <v>0</v>
      </c>
      <c r="BJ27">
        <v>2141293</v>
      </c>
      <c r="BK27">
        <v>643897</v>
      </c>
      <c r="BL27">
        <v>715725</v>
      </c>
      <c r="BM27">
        <v>0</v>
      </c>
      <c r="BN27">
        <v>795990</v>
      </c>
      <c r="BO27">
        <v>3439406</v>
      </c>
      <c r="BP27">
        <v>0</v>
      </c>
      <c r="BQ27">
        <v>0</v>
      </c>
      <c r="BS27">
        <v>8077817</v>
      </c>
      <c r="BT27">
        <v>740918</v>
      </c>
      <c r="BU27">
        <v>3018190</v>
      </c>
      <c r="BV27">
        <v>339640</v>
      </c>
    </row>
    <row r="28" spans="1:74" x14ac:dyDescent="0.3">
      <c r="A28" s="155">
        <v>83</v>
      </c>
      <c r="B28" t="s">
        <v>94</v>
      </c>
      <c r="D28">
        <v>14559634</v>
      </c>
      <c r="E28">
        <v>1283181409</v>
      </c>
      <c r="F28">
        <v>848561</v>
      </c>
      <c r="G28">
        <v>7025057</v>
      </c>
      <c r="H28">
        <v>5881605</v>
      </c>
      <c r="I28">
        <v>0</v>
      </c>
      <c r="J28">
        <v>0</v>
      </c>
      <c r="K28">
        <v>0</v>
      </c>
      <c r="L28">
        <v>8777922</v>
      </c>
      <c r="M28">
        <v>43198749</v>
      </c>
      <c r="N28">
        <v>133712</v>
      </c>
      <c r="O28">
        <v>5096887</v>
      </c>
      <c r="P28">
        <v>5434594</v>
      </c>
      <c r="Q28">
        <v>0</v>
      </c>
      <c r="R28">
        <v>0</v>
      </c>
      <c r="S28">
        <v>2200736</v>
      </c>
      <c r="T28">
        <v>0</v>
      </c>
      <c r="U28">
        <v>5654923</v>
      </c>
      <c r="V28">
        <v>12878202</v>
      </c>
      <c r="X28">
        <v>15858467</v>
      </c>
      <c r="Y28">
        <v>0</v>
      </c>
      <c r="Z28">
        <v>91218879</v>
      </c>
      <c r="AA28">
        <v>0</v>
      </c>
      <c r="AC28">
        <v>4684373</v>
      </c>
      <c r="AD28">
        <v>8195586</v>
      </c>
      <c r="AE28">
        <v>2588133</v>
      </c>
      <c r="AF28">
        <v>4880309</v>
      </c>
      <c r="AG28">
        <v>3162078</v>
      </c>
      <c r="AH28">
        <v>20575801</v>
      </c>
      <c r="AI28">
        <v>0</v>
      </c>
      <c r="AJ28">
        <v>0</v>
      </c>
      <c r="AK28">
        <v>0</v>
      </c>
      <c r="AL28">
        <v>2802495</v>
      </c>
      <c r="AM28">
        <v>7867185</v>
      </c>
      <c r="AN28">
        <v>1603785</v>
      </c>
      <c r="AO28">
        <v>121922099</v>
      </c>
      <c r="AP28">
        <v>3179769</v>
      </c>
      <c r="AQ28">
        <v>0</v>
      </c>
      <c r="AR28">
        <v>1110910</v>
      </c>
      <c r="AS28">
        <v>120374535</v>
      </c>
      <c r="AT28">
        <v>4894719</v>
      </c>
      <c r="AU28">
        <v>9682636</v>
      </c>
      <c r="AV28">
        <v>7020811</v>
      </c>
      <c r="AW28">
        <v>5470312</v>
      </c>
      <c r="AX28">
        <v>0</v>
      </c>
      <c r="AY28">
        <v>15680</v>
      </c>
      <c r="AZ28">
        <v>9274953</v>
      </c>
      <c r="BA28">
        <v>2295552</v>
      </c>
      <c r="BB28">
        <v>3202897</v>
      </c>
      <c r="BC28">
        <v>1274051</v>
      </c>
      <c r="BD28">
        <v>15697825</v>
      </c>
      <c r="BE28">
        <v>7377869</v>
      </c>
      <c r="BF28">
        <v>72981536</v>
      </c>
      <c r="BG28">
        <v>27352852</v>
      </c>
      <c r="BH28">
        <v>0</v>
      </c>
      <c r="BI28">
        <v>2345119</v>
      </c>
      <c r="BJ28">
        <v>21092753</v>
      </c>
      <c r="BK28">
        <v>6011846</v>
      </c>
      <c r="BL28">
        <v>52081195</v>
      </c>
      <c r="BM28">
        <v>0</v>
      </c>
      <c r="BN28">
        <v>17169965</v>
      </c>
      <c r="BO28">
        <v>5608429</v>
      </c>
      <c r="BP28">
        <v>0</v>
      </c>
      <c r="BQ28">
        <v>0</v>
      </c>
      <c r="BS28">
        <v>8521371</v>
      </c>
      <c r="BT28">
        <v>3054363</v>
      </c>
      <c r="BU28">
        <v>7220302</v>
      </c>
      <c r="BV28">
        <v>14571678</v>
      </c>
    </row>
    <row r="29" spans="1:74" x14ac:dyDescent="0.3">
      <c r="A29" s="155">
        <v>84</v>
      </c>
      <c r="B29" t="s">
        <v>218</v>
      </c>
      <c r="D29">
        <v>2408895</v>
      </c>
      <c r="E29">
        <v>263964510</v>
      </c>
      <c r="F29">
        <v>267766</v>
      </c>
      <c r="G29">
        <v>2687099</v>
      </c>
      <c r="H29">
        <v>1319131</v>
      </c>
      <c r="I29">
        <v>0</v>
      </c>
      <c r="J29">
        <v>0</v>
      </c>
      <c r="K29">
        <v>0</v>
      </c>
      <c r="L29">
        <v>1311574</v>
      </c>
      <c r="M29">
        <v>8778277</v>
      </c>
      <c r="N29">
        <v>0</v>
      </c>
      <c r="O29">
        <v>270527</v>
      </c>
      <c r="P29">
        <v>348526</v>
      </c>
      <c r="Q29">
        <v>90118</v>
      </c>
      <c r="R29">
        <v>0</v>
      </c>
      <c r="S29">
        <v>1311383</v>
      </c>
      <c r="T29">
        <v>0</v>
      </c>
      <c r="U29">
        <v>806038</v>
      </c>
      <c r="V29">
        <v>1145373</v>
      </c>
      <c r="X29">
        <v>6615850</v>
      </c>
      <c r="Y29">
        <v>0</v>
      </c>
      <c r="Z29">
        <v>26158839</v>
      </c>
      <c r="AA29">
        <v>0</v>
      </c>
      <c r="AC29">
        <v>172386</v>
      </c>
      <c r="AD29">
        <v>859311</v>
      </c>
      <c r="AE29">
        <v>618916</v>
      </c>
      <c r="AF29">
        <v>391628</v>
      </c>
      <c r="AG29">
        <v>397551</v>
      </c>
      <c r="AH29">
        <v>6032295</v>
      </c>
      <c r="AI29">
        <v>0</v>
      </c>
      <c r="AJ29">
        <v>0</v>
      </c>
      <c r="AK29">
        <v>0</v>
      </c>
      <c r="AL29">
        <v>702138</v>
      </c>
      <c r="AM29">
        <v>1029485</v>
      </c>
      <c r="AN29">
        <v>329249</v>
      </c>
      <c r="AO29">
        <v>27716815</v>
      </c>
      <c r="AP29">
        <v>946997</v>
      </c>
      <c r="AQ29">
        <v>0</v>
      </c>
      <c r="AR29">
        <v>39884</v>
      </c>
      <c r="AS29">
        <v>20850129</v>
      </c>
      <c r="AT29">
        <v>283853</v>
      </c>
      <c r="AU29">
        <v>983754</v>
      </c>
      <c r="AV29">
        <v>1305590</v>
      </c>
      <c r="AW29">
        <v>440499</v>
      </c>
      <c r="AX29">
        <v>0</v>
      </c>
      <c r="AY29">
        <v>0</v>
      </c>
      <c r="AZ29">
        <v>4305537</v>
      </c>
      <c r="BA29">
        <v>251750</v>
      </c>
      <c r="BB29">
        <v>419521</v>
      </c>
      <c r="BC29">
        <v>104995</v>
      </c>
      <c r="BD29">
        <v>3709335</v>
      </c>
      <c r="BE29">
        <v>1514229</v>
      </c>
      <c r="BF29">
        <v>11274289</v>
      </c>
      <c r="BG29">
        <v>8461608</v>
      </c>
      <c r="BH29">
        <v>0</v>
      </c>
      <c r="BI29">
        <v>116278</v>
      </c>
      <c r="BJ29">
        <v>9297640</v>
      </c>
      <c r="BK29">
        <v>1220909</v>
      </c>
      <c r="BL29">
        <v>8564595</v>
      </c>
      <c r="BM29">
        <v>0</v>
      </c>
      <c r="BN29">
        <v>4751467</v>
      </c>
      <c r="BO29">
        <v>1392467</v>
      </c>
      <c r="BP29">
        <v>0</v>
      </c>
      <c r="BQ29">
        <v>0</v>
      </c>
      <c r="BS29">
        <v>1255770</v>
      </c>
      <c r="BT29">
        <v>492195</v>
      </c>
      <c r="BU29">
        <v>3312783</v>
      </c>
      <c r="BV29">
        <v>2383521</v>
      </c>
    </row>
    <row r="30" spans="1:74" x14ac:dyDescent="0.3">
      <c r="A30" s="155">
        <v>85</v>
      </c>
      <c r="B30" t="s">
        <v>220</v>
      </c>
      <c r="D30">
        <v>2505414</v>
      </c>
      <c r="E30">
        <v>156471742</v>
      </c>
      <c r="F30">
        <v>341329</v>
      </c>
      <c r="G30">
        <v>2274024</v>
      </c>
      <c r="H30">
        <v>1620392</v>
      </c>
      <c r="I30">
        <v>0</v>
      </c>
      <c r="J30">
        <v>0</v>
      </c>
      <c r="K30">
        <v>0</v>
      </c>
      <c r="L30">
        <v>1676198</v>
      </c>
      <c r="M30">
        <v>8142082</v>
      </c>
      <c r="N30">
        <v>0</v>
      </c>
      <c r="O30">
        <v>400404</v>
      </c>
      <c r="P30">
        <v>428838</v>
      </c>
      <c r="Q30">
        <v>148696</v>
      </c>
      <c r="R30">
        <v>0</v>
      </c>
      <c r="S30">
        <v>973149</v>
      </c>
      <c r="T30">
        <v>0</v>
      </c>
      <c r="U30">
        <v>886657</v>
      </c>
      <c r="V30">
        <v>1357098</v>
      </c>
      <c r="X30">
        <v>6327528</v>
      </c>
      <c r="Y30">
        <v>0</v>
      </c>
      <c r="Z30">
        <v>27081243</v>
      </c>
      <c r="AA30">
        <v>0</v>
      </c>
      <c r="AC30">
        <v>273955</v>
      </c>
      <c r="AD30">
        <v>870880</v>
      </c>
      <c r="AE30">
        <v>560685</v>
      </c>
      <c r="AF30">
        <v>560552</v>
      </c>
      <c r="AG30">
        <v>538631</v>
      </c>
      <c r="AH30">
        <v>5935401</v>
      </c>
      <c r="AI30">
        <v>0</v>
      </c>
      <c r="AJ30">
        <v>0</v>
      </c>
      <c r="AK30">
        <v>0</v>
      </c>
      <c r="AL30">
        <v>722702</v>
      </c>
      <c r="AM30">
        <v>1148591</v>
      </c>
      <c r="AN30">
        <v>425596</v>
      </c>
      <c r="AO30">
        <v>22737266</v>
      </c>
      <c r="AP30">
        <v>773672</v>
      </c>
      <c r="AQ30">
        <v>0</v>
      </c>
      <c r="AR30">
        <v>60734</v>
      </c>
      <c r="AS30">
        <v>22368621</v>
      </c>
      <c r="AT30">
        <v>265252</v>
      </c>
      <c r="AU30">
        <v>970216</v>
      </c>
      <c r="AV30">
        <v>1749690</v>
      </c>
      <c r="AW30">
        <v>341346</v>
      </c>
      <c r="AX30">
        <v>0</v>
      </c>
      <c r="AY30">
        <v>0</v>
      </c>
      <c r="AZ30">
        <v>4811791</v>
      </c>
      <c r="BA30">
        <v>194419</v>
      </c>
      <c r="BB30">
        <v>430149</v>
      </c>
      <c r="BC30">
        <v>95667</v>
      </c>
      <c r="BD30">
        <v>2978199</v>
      </c>
      <c r="BE30">
        <v>1756705</v>
      </c>
      <c r="BF30">
        <v>8936809</v>
      </c>
      <c r="BG30">
        <v>6161014</v>
      </c>
      <c r="BH30">
        <v>0</v>
      </c>
      <c r="BI30">
        <v>154445</v>
      </c>
      <c r="BJ30">
        <v>6516040</v>
      </c>
      <c r="BK30">
        <v>1426041</v>
      </c>
      <c r="BL30">
        <v>8100727</v>
      </c>
      <c r="BM30">
        <v>0</v>
      </c>
      <c r="BN30">
        <v>4991135</v>
      </c>
      <c r="BO30">
        <v>1351984</v>
      </c>
      <c r="BP30">
        <v>0</v>
      </c>
      <c r="BQ30">
        <v>0</v>
      </c>
      <c r="BS30">
        <v>1429368</v>
      </c>
      <c r="BT30">
        <v>522905</v>
      </c>
      <c r="BU30">
        <v>3911716</v>
      </c>
      <c r="BV30">
        <v>2673608</v>
      </c>
    </row>
    <row r="31" spans="1:74" x14ac:dyDescent="0.3">
      <c r="A31" s="155">
        <v>88</v>
      </c>
      <c r="B31" t="s">
        <v>217</v>
      </c>
      <c r="D31">
        <v>2375385</v>
      </c>
      <c r="E31">
        <v>258591531</v>
      </c>
      <c r="F31">
        <v>266336</v>
      </c>
      <c r="G31">
        <v>2628320</v>
      </c>
      <c r="H31">
        <v>1248080</v>
      </c>
      <c r="I31">
        <v>0</v>
      </c>
      <c r="J31">
        <v>0</v>
      </c>
      <c r="K31">
        <v>0</v>
      </c>
      <c r="L31">
        <v>1289057</v>
      </c>
      <c r="M31">
        <v>8611087</v>
      </c>
      <c r="N31">
        <v>0</v>
      </c>
      <c r="O31">
        <v>270527</v>
      </c>
      <c r="P31">
        <v>338240</v>
      </c>
      <c r="Q31">
        <v>89713</v>
      </c>
      <c r="R31">
        <v>0</v>
      </c>
      <c r="S31">
        <v>1019569</v>
      </c>
      <c r="T31">
        <v>0</v>
      </c>
      <c r="U31">
        <v>804590</v>
      </c>
      <c r="V31">
        <v>1128482</v>
      </c>
      <c r="X31">
        <v>6563413</v>
      </c>
      <c r="Y31">
        <v>0</v>
      </c>
      <c r="Z31">
        <v>23722060</v>
      </c>
      <c r="AA31">
        <v>0</v>
      </c>
      <c r="AC31">
        <v>165616</v>
      </c>
      <c r="AD31">
        <v>803956</v>
      </c>
      <c r="AE31">
        <v>567269</v>
      </c>
      <c r="AF31">
        <v>382951</v>
      </c>
      <c r="AG31">
        <v>397551</v>
      </c>
      <c r="AH31">
        <v>5863845</v>
      </c>
      <c r="AI31">
        <v>0</v>
      </c>
      <c r="AJ31">
        <v>0</v>
      </c>
      <c r="AK31">
        <v>0</v>
      </c>
      <c r="AL31">
        <v>680338</v>
      </c>
      <c r="AM31">
        <v>1029485</v>
      </c>
      <c r="AN31">
        <v>318737</v>
      </c>
      <c r="AO31">
        <v>25917031</v>
      </c>
      <c r="AP31">
        <v>924844</v>
      </c>
      <c r="AQ31">
        <v>0</v>
      </c>
      <c r="AR31">
        <v>38604</v>
      </c>
      <c r="AS31">
        <v>19755362</v>
      </c>
      <c r="AT31">
        <v>283853</v>
      </c>
      <c r="AU31">
        <v>957044</v>
      </c>
      <c r="AV31">
        <v>1272050</v>
      </c>
      <c r="AW31">
        <v>440499</v>
      </c>
      <c r="AX31">
        <v>0</v>
      </c>
      <c r="AY31">
        <v>0</v>
      </c>
      <c r="AZ31">
        <v>4057773</v>
      </c>
      <c r="BA31">
        <v>246000</v>
      </c>
      <c r="BB31">
        <v>419482</v>
      </c>
      <c r="BC31">
        <v>104970</v>
      </c>
      <c r="BD31">
        <v>2792168</v>
      </c>
      <c r="BE31">
        <v>1514229</v>
      </c>
      <c r="BF31">
        <v>10970363</v>
      </c>
      <c r="BG31">
        <v>8337831</v>
      </c>
      <c r="BH31">
        <v>0</v>
      </c>
      <c r="BI31">
        <v>113289</v>
      </c>
      <c r="BJ31">
        <v>9186570</v>
      </c>
      <c r="BK31">
        <v>1121667</v>
      </c>
      <c r="BL31">
        <v>8564595</v>
      </c>
      <c r="BM31">
        <v>0</v>
      </c>
      <c r="BN31">
        <v>4686326</v>
      </c>
      <c r="BO31">
        <v>1341099</v>
      </c>
      <c r="BP31">
        <v>0</v>
      </c>
      <c r="BQ31">
        <v>0</v>
      </c>
      <c r="BS31">
        <v>1252770</v>
      </c>
      <c r="BT31">
        <v>445643</v>
      </c>
      <c r="BU31">
        <v>3281886</v>
      </c>
      <c r="BV31">
        <v>2350237</v>
      </c>
    </row>
    <row r="32" spans="1:74" x14ac:dyDescent="0.3">
      <c r="A32" s="155">
        <v>89</v>
      </c>
      <c r="B32" t="s">
        <v>221</v>
      </c>
      <c r="D32">
        <v>38787</v>
      </c>
      <c r="E32">
        <v>22329959</v>
      </c>
      <c r="F32">
        <v>347</v>
      </c>
      <c r="G32">
        <v>45366</v>
      </c>
      <c r="H32">
        <v>0</v>
      </c>
      <c r="I32">
        <v>0</v>
      </c>
      <c r="J32">
        <v>0</v>
      </c>
      <c r="K32">
        <v>0</v>
      </c>
      <c r="L32">
        <v>48103</v>
      </c>
      <c r="M32">
        <v>321268</v>
      </c>
      <c r="N32">
        <v>0</v>
      </c>
      <c r="O32">
        <v>0</v>
      </c>
      <c r="P32">
        <v>4674</v>
      </c>
      <c r="Q32">
        <v>4663</v>
      </c>
      <c r="R32">
        <v>0</v>
      </c>
      <c r="S32">
        <v>46850</v>
      </c>
      <c r="T32">
        <v>0</v>
      </c>
      <c r="U32">
        <v>23806</v>
      </c>
      <c r="V32">
        <v>65493</v>
      </c>
      <c r="X32">
        <v>0</v>
      </c>
      <c r="Y32">
        <v>0</v>
      </c>
      <c r="Z32">
        <v>176377</v>
      </c>
      <c r="AA32">
        <v>0</v>
      </c>
      <c r="AC32">
        <v>0</v>
      </c>
      <c r="AD32">
        <v>40047</v>
      </c>
      <c r="AE32">
        <v>14868</v>
      </c>
      <c r="AF32">
        <v>0</v>
      </c>
      <c r="AG32">
        <v>30958</v>
      </c>
      <c r="AH32">
        <v>54435</v>
      </c>
      <c r="AI32">
        <v>0</v>
      </c>
      <c r="AJ32">
        <v>0</v>
      </c>
      <c r="AK32">
        <v>0</v>
      </c>
      <c r="AL32">
        <v>65154</v>
      </c>
      <c r="AM32">
        <v>7517</v>
      </c>
      <c r="AN32">
        <v>0</v>
      </c>
      <c r="AO32">
        <v>1638323</v>
      </c>
      <c r="AP32">
        <v>59368</v>
      </c>
      <c r="AQ32">
        <v>0</v>
      </c>
      <c r="AR32">
        <v>0</v>
      </c>
      <c r="AS32">
        <v>2007811</v>
      </c>
      <c r="AT32">
        <v>0</v>
      </c>
      <c r="AU32">
        <v>0</v>
      </c>
      <c r="AV32">
        <v>13773</v>
      </c>
      <c r="AW32">
        <v>7332</v>
      </c>
      <c r="AX32">
        <v>0</v>
      </c>
      <c r="AY32">
        <v>0</v>
      </c>
      <c r="AZ32">
        <v>64864</v>
      </c>
      <c r="BA32">
        <v>7369</v>
      </c>
      <c r="BB32">
        <v>0</v>
      </c>
      <c r="BC32">
        <v>0</v>
      </c>
      <c r="BD32">
        <v>1615</v>
      </c>
      <c r="BE32">
        <v>70878</v>
      </c>
      <c r="BF32">
        <v>820759</v>
      </c>
      <c r="BG32">
        <v>224890</v>
      </c>
      <c r="BH32">
        <v>0</v>
      </c>
      <c r="BI32">
        <v>0</v>
      </c>
      <c r="BJ32">
        <v>58667</v>
      </c>
      <c r="BK32">
        <v>2368</v>
      </c>
      <c r="BL32">
        <v>27994</v>
      </c>
      <c r="BM32">
        <v>0</v>
      </c>
      <c r="BN32">
        <v>10366</v>
      </c>
      <c r="BO32">
        <v>0</v>
      </c>
      <c r="BP32">
        <v>0</v>
      </c>
      <c r="BQ32">
        <v>0</v>
      </c>
      <c r="BS32">
        <v>10454</v>
      </c>
      <c r="BT32">
        <v>12252</v>
      </c>
      <c r="BU32">
        <v>54436</v>
      </c>
      <c r="BV32">
        <v>0</v>
      </c>
    </row>
    <row r="33" spans="1:74" x14ac:dyDescent="0.3">
      <c r="A33" s="155">
        <v>90</v>
      </c>
      <c r="B33" t="s">
        <v>214</v>
      </c>
      <c r="D33">
        <v>0</v>
      </c>
      <c r="E33">
        <v>0</v>
      </c>
      <c r="F33">
        <v>0</v>
      </c>
      <c r="G33">
        <v>0</v>
      </c>
      <c r="H33">
        <v>0</v>
      </c>
      <c r="I33">
        <v>0</v>
      </c>
      <c r="J33">
        <v>0</v>
      </c>
      <c r="K33">
        <v>0</v>
      </c>
      <c r="L33">
        <v>232060</v>
      </c>
      <c r="M33">
        <v>0</v>
      </c>
      <c r="N33">
        <v>0</v>
      </c>
      <c r="O33">
        <v>0</v>
      </c>
      <c r="P33">
        <v>0</v>
      </c>
      <c r="Q33">
        <v>0</v>
      </c>
      <c r="R33">
        <v>0</v>
      </c>
      <c r="S33">
        <v>0</v>
      </c>
      <c r="T33">
        <v>0</v>
      </c>
      <c r="U33">
        <v>0</v>
      </c>
      <c r="V33">
        <v>0</v>
      </c>
      <c r="X33">
        <v>0</v>
      </c>
      <c r="Y33">
        <v>0</v>
      </c>
      <c r="Z33">
        <v>35631383</v>
      </c>
      <c r="AA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1286714</v>
      </c>
      <c r="AW33">
        <v>0</v>
      </c>
      <c r="AX33">
        <v>0</v>
      </c>
      <c r="AY33">
        <v>0</v>
      </c>
      <c r="AZ33">
        <v>2525078</v>
      </c>
      <c r="BA33">
        <v>0</v>
      </c>
      <c r="BB33">
        <v>0</v>
      </c>
      <c r="BC33">
        <v>0</v>
      </c>
      <c r="BD33">
        <v>0</v>
      </c>
      <c r="BE33">
        <v>1817055</v>
      </c>
      <c r="BF33">
        <v>3961212</v>
      </c>
      <c r="BG33">
        <v>0</v>
      </c>
      <c r="BH33">
        <v>0</v>
      </c>
      <c r="BI33">
        <v>0</v>
      </c>
      <c r="BJ33">
        <v>10447977</v>
      </c>
      <c r="BK33">
        <v>0</v>
      </c>
      <c r="BL33">
        <v>0</v>
      </c>
      <c r="BM33">
        <v>0</v>
      </c>
      <c r="BN33">
        <v>6228926</v>
      </c>
      <c r="BO33">
        <v>0</v>
      </c>
      <c r="BP33">
        <v>0</v>
      </c>
      <c r="BQ33">
        <v>0</v>
      </c>
      <c r="BS33">
        <v>0</v>
      </c>
      <c r="BT33">
        <v>0</v>
      </c>
      <c r="BU33">
        <v>0</v>
      </c>
      <c r="BV33">
        <v>0</v>
      </c>
    </row>
    <row r="34" spans="1:74" x14ac:dyDescent="0.3">
      <c r="A34" s="155">
        <v>91</v>
      </c>
      <c r="B34" t="s">
        <v>215</v>
      </c>
      <c r="D34">
        <v>0</v>
      </c>
      <c r="E34">
        <v>0</v>
      </c>
      <c r="F34">
        <v>0</v>
      </c>
      <c r="G34">
        <v>0</v>
      </c>
      <c r="H34">
        <v>0</v>
      </c>
      <c r="I34">
        <v>0</v>
      </c>
      <c r="J34">
        <v>0</v>
      </c>
      <c r="K34">
        <v>0</v>
      </c>
      <c r="L34">
        <v>531992</v>
      </c>
      <c r="M34">
        <v>0</v>
      </c>
      <c r="N34">
        <v>0</v>
      </c>
      <c r="O34">
        <v>0</v>
      </c>
      <c r="P34">
        <v>0</v>
      </c>
      <c r="Q34">
        <v>0</v>
      </c>
      <c r="R34">
        <v>0</v>
      </c>
      <c r="S34">
        <v>0</v>
      </c>
      <c r="T34">
        <v>0</v>
      </c>
      <c r="U34">
        <v>0</v>
      </c>
      <c r="V34">
        <v>0</v>
      </c>
      <c r="X34">
        <v>0</v>
      </c>
      <c r="Y34">
        <v>0</v>
      </c>
      <c r="Z34">
        <v>8905243</v>
      </c>
      <c r="AA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474449</v>
      </c>
      <c r="AW34">
        <v>0</v>
      </c>
      <c r="AX34">
        <v>0</v>
      </c>
      <c r="AY34">
        <v>0</v>
      </c>
      <c r="AZ34">
        <v>769113</v>
      </c>
      <c r="BA34">
        <v>0</v>
      </c>
      <c r="BB34">
        <v>0</v>
      </c>
      <c r="BC34">
        <v>0</v>
      </c>
      <c r="BD34">
        <v>0</v>
      </c>
      <c r="BE34">
        <v>686704</v>
      </c>
      <c r="BF34">
        <v>3529049</v>
      </c>
      <c r="BG34">
        <v>0</v>
      </c>
      <c r="BH34">
        <v>0</v>
      </c>
      <c r="BI34">
        <v>0</v>
      </c>
      <c r="BJ34">
        <v>1947379</v>
      </c>
      <c r="BK34">
        <v>0</v>
      </c>
      <c r="BL34">
        <v>0</v>
      </c>
      <c r="BM34">
        <v>0</v>
      </c>
      <c r="BN34">
        <v>420810</v>
      </c>
      <c r="BO34">
        <v>0</v>
      </c>
      <c r="BP34">
        <v>0</v>
      </c>
      <c r="BQ34">
        <v>0</v>
      </c>
      <c r="BS34">
        <v>0</v>
      </c>
      <c r="BT34">
        <v>0</v>
      </c>
      <c r="BU34">
        <v>0</v>
      </c>
      <c r="BV34">
        <v>0</v>
      </c>
    </row>
    <row r="35" spans="1:74" x14ac:dyDescent="0.3">
      <c r="A35" s="155">
        <v>93</v>
      </c>
      <c r="B35" t="s">
        <v>228</v>
      </c>
      <c r="D35">
        <v>0</v>
      </c>
      <c r="E35">
        <v>0</v>
      </c>
      <c r="F35">
        <v>0</v>
      </c>
      <c r="G35">
        <v>0</v>
      </c>
      <c r="H35">
        <v>0</v>
      </c>
      <c r="I35">
        <v>0</v>
      </c>
      <c r="J35">
        <v>0</v>
      </c>
      <c r="K35">
        <v>0</v>
      </c>
      <c r="L35">
        <v>4185381</v>
      </c>
      <c r="M35">
        <v>0</v>
      </c>
      <c r="N35">
        <v>0</v>
      </c>
      <c r="O35">
        <v>0</v>
      </c>
      <c r="P35">
        <v>0</v>
      </c>
      <c r="Q35">
        <v>0</v>
      </c>
      <c r="R35">
        <v>0</v>
      </c>
      <c r="S35">
        <v>0</v>
      </c>
      <c r="T35">
        <v>0</v>
      </c>
      <c r="U35">
        <v>0</v>
      </c>
      <c r="V35">
        <v>0</v>
      </c>
      <c r="X35">
        <v>0</v>
      </c>
      <c r="Y35">
        <v>0</v>
      </c>
      <c r="Z35">
        <v>74034437</v>
      </c>
      <c r="AA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3340499</v>
      </c>
      <c r="AW35">
        <v>0</v>
      </c>
      <c r="AX35">
        <v>0</v>
      </c>
      <c r="AY35">
        <v>0</v>
      </c>
      <c r="AZ35">
        <v>7497104</v>
      </c>
      <c r="BA35">
        <v>0</v>
      </c>
      <c r="BB35">
        <v>0</v>
      </c>
      <c r="BC35">
        <v>0</v>
      </c>
      <c r="BD35">
        <v>0</v>
      </c>
      <c r="BE35">
        <v>2194214</v>
      </c>
      <c r="BF35">
        <v>24938468</v>
      </c>
      <c r="BG35">
        <v>0</v>
      </c>
      <c r="BH35">
        <v>0</v>
      </c>
      <c r="BI35">
        <v>0</v>
      </c>
      <c r="BJ35">
        <v>14975468</v>
      </c>
      <c r="BK35">
        <v>0</v>
      </c>
      <c r="BL35">
        <v>0</v>
      </c>
      <c r="BM35">
        <v>0</v>
      </c>
      <c r="BN35">
        <v>7561603</v>
      </c>
      <c r="BO35">
        <v>0</v>
      </c>
      <c r="BP35">
        <v>0</v>
      </c>
      <c r="BQ35">
        <v>0</v>
      </c>
      <c r="BS35">
        <v>0</v>
      </c>
      <c r="BT35">
        <v>0</v>
      </c>
      <c r="BU35">
        <v>0</v>
      </c>
      <c r="BV35">
        <v>0</v>
      </c>
    </row>
    <row r="36" spans="1:74" x14ac:dyDescent="0.3">
      <c r="A36" s="155">
        <v>94</v>
      </c>
      <c r="B36" t="s">
        <v>231</v>
      </c>
      <c r="D36">
        <v>0</v>
      </c>
      <c r="E36">
        <v>0</v>
      </c>
      <c r="F36">
        <v>0</v>
      </c>
      <c r="G36">
        <v>0</v>
      </c>
      <c r="H36">
        <v>0</v>
      </c>
      <c r="I36">
        <v>0</v>
      </c>
      <c r="J36">
        <v>0</v>
      </c>
      <c r="K36">
        <v>0</v>
      </c>
      <c r="L36">
        <v>3993123</v>
      </c>
      <c r="M36">
        <v>0</v>
      </c>
      <c r="N36">
        <v>0</v>
      </c>
      <c r="O36">
        <v>0</v>
      </c>
      <c r="P36">
        <v>0</v>
      </c>
      <c r="Q36">
        <v>0</v>
      </c>
      <c r="R36">
        <v>0</v>
      </c>
      <c r="S36">
        <v>0</v>
      </c>
      <c r="T36">
        <v>0</v>
      </c>
      <c r="U36">
        <v>0</v>
      </c>
      <c r="V36">
        <v>0</v>
      </c>
      <c r="X36">
        <v>0</v>
      </c>
      <c r="Y36">
        <v>0</v>
      </c>
      <c r="Z36">
        <v>69858130</v>
      </c>
      <c r="AA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2609598</v>
      </c>
      <c r="AW36">
        <v>0</v>
      </c>
      <c r="AX36">
        <v>0</v>
      </c>
      <c r="AY36">
        <v>0</v>
      </c>
      <c r="AZ36">
        <v>7011400</v>
      </c>
      <c r="BA36">
        <v>0</v>
      </c>
      <c r="BB36">
        <v>0</v>
      </c>
      <c r="BC36">
        <v>0</v>
      </c>
      <c r="BD36">
        <v>0</v>
      </c>
      <c r="BE36">
        <v>1597762</v>
      </c>
      <c r="BF36">
        <v>19272323</v>
      </c>
      <c r="BG36">
        <v>0</v>
      </c>
      <c r="BH36">
        <v>0</v>
      </c>
      <c r="BI36">
        <v>0</v>
      </c>
      <c r="BJ36">
        <v>14718538</v>
      </c>
      <c r="BK36">
        <v>0</v>
      </c>
      <c r="BL36">
        <v>0</v>
      </c>
      <c r="BM36">
        <v>0</v>
      </c>
      <c r="BN36">
        <v>7046686</v>
      </c>
      <c r="BO36">
        <v>0</v>
      </c>
      <c r="BP36">
        <v>0</v>
      </c>
      <c r="BQ36">
        <v>0</v>
      </c>
      <c r="BS36">
        <v>0</v>
      </c>
      <c r="BT36">
        <v>0</v>
      </c>
      <c r="BU36">
        <v>0</v>
      </c>
      <c r="BV36">
        <v>0</v>
      </c>
    </row>
    <row r="37" spans="1:74" x14ac:dyDescent="0.3">
      <c r="A37" s="155">
        <v>97</v>
      </c>
      <c r="B37" t="s">
        <v>227</v>
      </c>
      <c r="D37">
        <v>0</v>
      </c>
      <c r="E37">
        <v>0</v>
      </c>
      <c r="F37">
        <v>0</v>
      </c>
      <c r="G37">
        <v>0</v>
      </c>
      <c r="H37">
        <v>0</v>
      </c>
      <c r="I37">
        <v>0</v>
      </c>
      <c r="J37">
        <v>0</v>
      </c>
      <c r="K37">
        <v>0</v>
      </c>
      <c r="L37">
        <v>4169664</v>
      </c>
      <c r="M37">
        <v>0</v>
      </c>
      <c r="N37">
        <v>0</v>
      </c>
      <c r="O37">
        <v>0</v>
      </c>
      <c r="P37">
        <v>0</v>
      </c>
      <c r="Q37">
        <v>0</v>
      </c>
      <c r="R37">
        <v>0</v>
      </c>
      <c r="S37">
        <v>0</v>
      </c>
      <c r="T37">
        <v>0</v>
      </c>
      <c r="U37">
        <v>0</v>
      </c>
      <c r="V37">
        <v>0</v>
      </c>
      <c r="X37">
        <v>0</v>
      </c>
      <c r="Y37">
        <v>0</v>
      </c>
      <c r="Z37">
        <v>73090603</v>
      </c>
      <c r="AA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3324612</v>
      </c>
      <c r="AW37">
        <v>0</v>
      </c>
      <c r="AX37">
        <v>0</v>
      </c>
      <c r="AY37">
        <v>0</v>
      </c>
      <c r="AZ37">
        <v>7470123</v>
      </c>
      <c r="BA37">
        <v>0</v>
      </c>
      <c r="BB37">
        <v>0</v>
      </c>
      <c r="BC37">
        <v>0</v>
      </c>
      <c r="BD37">
        <v>0</v>
      </c>
      <c r="BE37">
        <v>2194214</v>
      </c>
      <c r="BF37">
        <v>21789052</v>
      </c>
      <c r="BG37">
        <v>0</v>
      </c>
      <c r="BH37">
        <v>0</v>
      </c>
      <c r="BI37">
        <v>0</v>
      </c>
      <c r="BJ37">
        <v>14749818</v>
      </c>
      <c r="BK37">
        <v>0</v>
      </c>
      <c r="BL37">
        <v>0</v>
      </c>
      <c r="BM37">
        <v>0</v>
      </c>
      <c r="BN37">
        <v>7497401</v>
      </c>
      <c r="BO37">
        <v>0</v>
      </c>
      <c r="BP37">
        <v>0</v>
      </c>
      <c r="BQ37">
        <v>0</v>
      </c>
      <c r="BS37">
        <v>0</v>
      </c>
      <c r="BT37">
        <v>0</v>
      </c>
      <c r="BU37">
        <v>0</v>
      </c>
      <c r="BV37">
        <v>0</v>
      </c>
    </row>
    <row r="38" spans="1:74" x14ac:dyDescent="0.3">
      <c r="A38" s="155">
        <v>98</v>
      </c>
      <c r="B38" t="s">
        <v>232</v>
      </c>
      <c r="D38">
        <v>0</v>
      </c>
      <c r="E38">
        <v>0</v>
      </c>
      <c r="F38">
        <v>0</v>
      </c>
      <c r="G38">
        <v>0</v>
      </c>
      <c r="H38">
        <v>0</v>
      </c>
      <c r="I38">
        <v>0</v>
      </c>
      <c r="J38">
        <v>0</v>
      </c>
      <c r="K38">
        <v>0</v>
      </c>
      <c r="L38">
        <v>18918</v>
      </c>
      <c r="M38">
        <v>0</v>
      </c>
      <c r="N38">
        <v>0</v>
      </c>
      <c r="O38">
        <v>0</v>
      </c>
      <c r="P38">
        <v>0</v>
      </c>
      <c r="Q38">
        <v>0</v>
      </c>
      <c r="R38">
        <v>0</v>
      </c>
      <c r="S38">
        <v>0</v>
      </c>
      <c r="T38">
        <v>0</v>
      </c>
      <c r="U38">
        <v>0</v>
      </c>
      <c r="V38">
        <v>0</v>
      </c>
      <c r="X38">
        <v>0</v>
      </c>
      <c r="Y38">
        <v>0</v>
      </c>
      <c r="Z38">
        <v>84628</v>
      </c>
      <c r="AA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16281</v>
      </c>
      <c r="BA38">
        <v>0</v>
      </c>
      <c r="BB38">
        <v>0</v>
      </c>
      <c r="BC38">
        <v>0</v>
      </c>
      <c r="BD38">
        <v>0</v>
      </c>
      <c r="BE38">
        <v>4068</v>
      </c>
      <c r="BF38">
        <v>62187</v>
      </c>
      <c r="BG38">
        <v>0</v>
      </c>
      <c r="BH38">
        <v>0</v>
      </c>
      <c r="BI38">
        <v>0</v>
      </c>
      <c r="BJ38">
        <v>70827</v>
      </c>
      <c r="BK38">
        <v>0</v>
      </c>
      <c r="BL38">
        <v>0</v>
      </c>
      <c r="BM38">
        <v>0</v>
      </c>
      <c r="BN38">
        <v>0</v>
      </c>
      <c r="BO38">
        <v>0</v>
      </c>
      <c r="BP38">
        <v>0</v>
      </c>
      <c r="BQ38">
        <v>0</v>
      </c>
      <c r="BS38">
        <v>0</v>
      </c>
      <c r="BT38">
        <v>0</v>
      </c>
      <c r="BU38">
        <v>0</v>
      </c>
      <c r="BV38">
        <v>0</v>
      </c>
    </row>
    <row r="39" spans="1:74" x14ac:dyDescent="0.3">
      <c r="A39" s="155">
        <v>99</v>
      </c>
      <c r="B39" t="s">
        <v>229</v>
      </c>
      <c r="D39">
        <v>0</v>
      </c>
      <c r="E39">
        <v>0</v>
      </c>
      <c r="F39">
        <v>0</v>
      </c>
      <c r="G39">
        <v>0</v>
      </c>
      <c r="H39">
        <v>0</v>
      </c>
      <c r="I39">
        <v>0</v>
      </c>
      <c r="J39">
        <v>0</v>
      </c>
      <c r="K39">
        <v>0</v>
      </c>
      <c r="L39">
        <v>2848417</v>
      </c>
      <c r="M39">
        <v>0</v>
      </c>
      <c r="N39">
        <v>0</v>
      </c>
      <c r="O39">
        <v>0</v>
      </c>
      <c r="P39">
        <v>0</v>
      </c>
      <c r="Q39">
        <v>0</v>
      </c>
      <c r="R39">
        <v>0</v>
      </c>
      <c r="S39">
        <v>0</v>
      </c>
      <c r="T39">
        <v>0</v>
      </c>
      <c r="U39">
        <v>0</v>
      </c>
      <c r="V39">
        <v>0</v>
      </c>
      <c r="X39">
        <v>0</v>
      </c>
      <c r="Y39">
        <v>0</v>
      </c>
      <c r="Z39">
        <v>51728908</v>
      </c>
      <c r="AA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2578233</v>
      </c>
      <c r="AW39">
        <v>0</v>
      </c>
      <c r="AX39">
        <v>0</v>
      </c>
      <c r="AY39">
        <v>0</v>
      </c>
      <c r="AZ39">
        <v>5520394</v>
      </c>
      <c r="BA39">
        <v>0</v>
      </c>
      <c r="BB39">
        <v>0</v>
      </c>
      <c r="BC39">
        <v>0</v>
      </c>
      <c r="BD39">
        <v>0</v>
      </c>
      <c r="BE39">
        <v>866194</v>
      </c>
      <c r="BF39">
        <v>13985205</v>
      </c>
      <c r="BG39">
        <v>0</v>
      </c>
      <c r="BH39">
        <v>0</v>
      </c>
      <c r="BI39">
        <v>0</v>
      </c>
      <c r="BJ39">
        <v>11658004</v>
      </c>
      <c r="BK39">
        <v>0</v>
      </c>
      <c r="BL39">
        <v>0</v>
      </c>
      <c r="BM39">
        <v>0</v>
      </c>
      <c r="BN39">
        <v>4815300</v>
      </c>
      <c r="BO39">
        <v>0</v>
      </c>
      <c r="BP39">
        <v>0</v>
      </c>
      <c r="BQ39">
        <v>0</v>
      </c>
      <c r="BS39">
        <v>0</v>
      </c>
      <c r="BT39">
        <v>0</v>
      </c>
      <c r="BU39">
        <v>0</v>
      </c>
      <c r="BV39">
        <v>0</v>
      </c>
    </row>
    <row r="40" spans="1:74" x14ac:dyDescent="0.3">
      <c r="A40" s="155">
        <v>100</v>
      </c>
      <c r="B40" t="s">
        <v>242</v>
      </c>
      <c r="D40">
        <v>0</v>
      </c>
      <c r="E40">
        <v>0</v>
      </c>
      <c r="F40">
        <v>0</v>
      </c>
      <c r="G40">
        <v>0</v>
      </c>
      <c r="H40">
        <v>0</v>
      </c>
      <c r="I40">
        <v>0</v>
      </c>
      <c r="J40">
        <v>0</v>
      </c>
      <c r="K40">
        <v>0</v>
      </c>
      <c r="L40">
        <v>81916</v>
      </c>
      <c r="M40">
        <v>0</v>
      </c>
      <c r="N40">
        <v>0</v>
      </c>
      <c r="O40">
        <v>0</v>
      </c>
      <c r="P40">
        <v>0</v>
      </c>
      <c r="Q40">
        <v>0</v>
      </c>
      <c r="R40">
        <v>0</v>
      </c>
      <c r="S40">
        <v>0</v>
      </c>
      <c r="T40">
        <v>0</v>
      </c>
      <c r="U40">
        <v>0</v>
      </c>
      <c r="V40">
        <v>0</v>
      </c>
      <c r="X40">
        <v>0</v>
      </c>
      <c r="Y40">
        <v>0</v>
      </c>
      <c r="Z40">
        <v>1867867</v>
      </c>
      <c r="AA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333114</v>
      </c>
      <c r="BA40">
        <v>0</v>
      </c>
      <c r="BB40">
        <v>0</v>
      </c>
      <c r="BC40">
        <v>0</v>
      </c>
      <c r="BD40">
        <v>0</v>
      </c>
      <c r="BE40">
        <v>23008</v>
      </c>
      <c r="BF40">
        <v>292411</v>
      </c>
      <c r="BG40">
        <v>0</v>
      </c>
      <c r="BH40">
        <v>0</v>
      </c>
      <c r="BI40">
        <v>0</v>
      </c>
      <c r="BJ40">
        <v>273799</v>
      </c>
      <c r="BK40">
        <v>0</v>
      </c>
      <c r="BL40">
        <v>0</v>
      </c>
      <c r="BM40">
        <v>0</v>
      </c>
      <c r="BN40">
        <v>0</v>
      </c>
      <c r="BO40">
        <v>0</v>
      </c>
      <c r="BP40">
        <v>0</v>
      </c>
      <c r="BQ40">
        <v>0</v>
      </c>
      <c r="BS40">
        <v>0</v>
      </c>
      <c r="BT40">
        <v>0</v>
      </c>
      <c r="BU40">
        <v>0</v>
      </c>
      <c r="BV40">
        <v>0</v>
      </c>
    </row>
    <row r="41" spans="1:74" x14ac:dyDescent="0.3">
      <c r="A41" s="155">
        <v>101</v>
      </c>
      <c r="B41" t="s">
        <v>241</v>
      </c>
      <c r="D41">
        <v>0</v>
      </c>
      <c r="E41">
        <v>0</v>
      </c>
      <c r="F41">
        <v>0</v>
      </c>
      <c r="G41">
        <v>0</v>
      </c>
      <c r="H41">
        <v>0</v>
      </c>
      <c r="I41">
        <v>0</v>
      </c>
      <c r="J41">
        <v>0</v>
      </c>
      <c r="K41">
        <v>0</v>
      </c>
      <c r="L41">
        <v>310014</v>
      </c>
      <c r="M41">
        <v>0</v>
      </c>
      <c r="N41">
        <v>0</v>
      </c>
      <c r="O41">
        <v>0</v>
      </c>
      <c r="P41">
        <v>0</v>
      </c>
      <c r="Q41">
        <v>0</v>
      </c>
      <c r="R41">
        <v>0</v>
      </c>
      <c r="S41">
        <v>0</v>
      </c>
      <c r="T41">
        <v>0</v>
      </c>
      <c r="U41">
        <v>0</v>
      </c>
      <c r="V41">
        <v>0</v>
      </c>
      <c r="X41">
        <v>0</v>
      </c>
      <c r="Y41">
        <v>0</v>
      </c>
      <c r="Z41">
        <v>3122784</v>
      </c>
      <c r="AA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171359</v>
      </c>
      <c r="BA41">
        <v>0</v>
      </c>
      <c r="BB41">
        <v>0</v>
      </c>
      <c r="BC41">
        <v>0</v>
      </c>
      <c r="BD41">
        <v>0</v>
      </c>
      <c r="BE41">
        <v>62037</v>
      </c>
      <c r="BF41">
        <v>1339624</v>
      </c>
      <c r="BG41">
        <v>0</v>
      </c>
      <c r="BH41">
        <v>0</v>
      </c>
      <c r="BI41">
        <v>0</v>
      </c>
      <c r="BJ41">
        <v>991262</v>
      </c>
      <c r="BK41">
        <v>0</v>
      </c>
      <c r="BL41">
        <v>0</v>
      </c>
      <c r="BM41">
        <v>0</v>
      </c>
      <c r="BN41">
        <v>1287537</v>
      </c>
      <c r="BO41">
        <v>0</v>
      </c>
      <c r="BP41">
        <v>0</v>
      </c>
      <c r="BQ41">
        <v>0</v>
      </c>
      <c r="BS41">
        <v>0</v>
      </c>
      <c r="BT41">
        <v>0</v>
      </c>
      <c r="BU41">
        <v>0</v>
      </c>
      <c r="BV41">
        <v>0</v>
      </c>
    </row>
    <row r="42" spans="1:74" x14ac:dyDescent="0.3">
      <c r="A42" s="155">
        <v>102</v>
      </c>
      <c r="B42" t="s">
        <v>255</v>
      </c>
      <c r="D42">
        <v>97.14</v>
      </c>
      <c r="E42">
        <v>99.68</v>
      </c>
      <c r="F42">
        <v>92.68</v>
      </c>
      <c r="G42">
        <v>99.03</v>
      </c>
      <c r="H42">
        <v>98.89</v>
      </c>
      <c r="I42">
        <v>89.56</v>
      </c>
      <c r="J42">
        <v>97.29</v>
      </c>
      <c r="K42">
        <v>0</v>
      </c>
      <c r="L42">
        <v>93.07</v>
      </c>
      <c r="M42">
        <v>98.61</v>
      </c>
      <c r="N42">
        <v>90.56</v>
      </c>
      <c r="O42">
        <v>93.22</v>
      </c>
      <c r="P42">
        <v>89.68</v>
      </c>
      <c r="Q42">
        <v>98.13</v>
      </c>
      <c r="R42">
        <v>99.18</v>
      </c>
      <c r="S42">
        <v>98.39</v>
      </c>
      <c r="T42">
        <v>98.5</v>
      </c>
      <c r="U42">
        <v>99.26</v>
      </c>
      <c r="V42">
        <v>96.33</v>
      </c>
      <c r="X42">
        <v>99.32</v>
      </c>
      <c r="Y42">
        <v>98.61</v>
      </c>
      <c r="Z42">
        <v>95.93</v>
      </c>
      <c r="AA42">
        <v>99.77</v>
      </c>
      <c r="AC42">
        <v>86.8</v>
      </c>
      <c r="AD42">
        <v>96.89</v>
      </c>
      <c r="AE42">
        <v>93.68</v>
      </c>
      <c r="AF42">
        <v>99.65</v>
      </c>
      <c r="AG42">
        <v>90.57</v>
      </c>
      <c r="AH42">
        <v>98.58</v>
      </c>
      <c r="AI42">
        <v>95.49</v>
      </c>
      <c r="AJ42">
        <v>99.48</v>
      </c>
      <c r="AK42">
        <v>96.97</v>
      </c>
      <c r="AL42">
        <v>97.88</v>
      </c>
      <c r="AM42">
        <v>98.18</v>
      </c>
      <c r="AN42">
        <v>99.43</v>
      </c>
      <c r="AO42">
        <v>97.77</v>
      </c>
      <c r="AP42">
        <v>98.5</v>
      </c>
      <c r="AQ42">
        <v>93.58</v>
      </c>
      <c r="AR42">
        <v>82.59</v>
      </c>
      <c r="AS42">
        <v>98.71</v>
      </c>
      <c r="AT42">
        <v>97.94</v>
      </c>
      <c r="AU42">
        <v>96.24</v>
      </c>
      <c r="AV42">
        <v>94.55</v>
      </c>
      <c r="AW42">
        <v>84.13</v>
      </c>
      <c r="AX42">
        <v>99.82</v>
      </c>
      <c r="AY42">
        <v>93.72</v>
      </c>
      <c r="AZ42">
        <v>99.49</v>
      </c>
      <c r="BA42">
        <v>99.28</v>
      </c>
      <c r="BB42">
        <v>91</v>
      </c>
      <c r="BC42">
        <v>98.47</v>
      </c>
      <c r="BD42">
        <v>97.94</v>
      </c>
      <c r="BE42">
        <v>95.4</v>
      </c>
      <c r="BF42">
        <v>96.93</v>
      </c>
      <c r="BG42">
        <v>97.24</v>
      </c>
      <c r="BH42">
        <v>97.77</v>
      </c>
      <c r="BI42">
        <v>98.9</v>
      </c>
      <c r="BJ42">
        <v>99.57</v>
      </c>
      <c r="BK42">
        <v>97.22</v>
      </c>
      <c r="BL42">
        <v>99.81</v>
      </c>
      <c r="BM42">
        <v>99.73</v>
      </c>
      <c r="BN42">
        <v>98.93</v>
      </c>
      <c r="BO42">
        <v>97.84</v>
      </c>
      <c r="BP42">
        <v>85.29</v>
      </c>
      <c r="BQ42">
        <v>95.21</v>
      </c>
      <c r="BS42">
        <v>94.82</v>
      </c>
      <c r="BT42">
        <v>96.08</v>
      </c>
      <c r="BU42">
        <v>98.08</v>
      </c>
      <c r="BV42">
        <v>97.85</v>
      </c>
    </row>
    <row r="43" spans="1:74" x14ac:dyDescent="0.3">
      <c r="A43" s="155">
        <v>103</v>
      </c>
      <c r="B43" t="s">
        <v>256</v>
      </c>
      <c r="D43">
        <v>100</v>
      </c>
      <c r="E43">
        <v>100</v>
      </c>
      <c r="F43">
        <v>100</v>
      </c>
      <c r="G43">
        <v>100</v>
      </c>
      <c r="H43">
        <v>100</v>
      </c>
      <c r="I43">
        <v>100</v>
      </c>
      <c r="J43">
        <v>99.97</v>
      </c>
      <c r="K43">
        <v>0</v>
      </c>
      <c r="L43">
        <v>100</v>
      </c>
      <c r="M43">
        <v>100</v>
      </c>
      <c r="N43">
        <v>100</v>
      </c>
      <c r="O43">
        <v>100</v>
      </c>
      <c r="P43">
        <v>100</v>
      </c>
      <c r="Q43">
        <v>99.85</v>
      </c>
      <c r="R43">
        <v>100</v>
      </c>
      <c r="S43">
        <v>100</v>
      </c>
      <c r="T43">
        <v>99.1</v>
      </c>
      <c r="U43">
        <v>100</v>
      </c>
      <c r="V43">
        <v>100</v>
      </c>
      <c r="X43">
        <v>100</v>
      </c>
      <c r="Y43">
        <v>100</v>
      </c>
      <c r="Z43">
        <v>99.65</v>
      </c>
      <c r="AA43">
        <v>100</v>
      </c>
      <c r="AC43">
        <v>100</v>
      </c>
      <c r="AD43">
        <v>100</v>
      </c>
      <c r="AE43">
        <v>100</v>
      </c>
      <c r="AF43">
        <v>100</v>
      </c>
      <c r="AG43">
        <v>100</v>
      </c>
      <c r="AH43">
        <v>100</v>
      </c>
      <c r="AI43">
        <v>100</v>
      </c>
      <c r="AJ43">
        <v>100</v>
      </c>
      <c r="AK43">
        <v>100</v>
      </c>
      <c r="AL43">
        <v>100</v>
      </c>
      <c r="AM43">
        <v>100</v>
      </c>
      <c r="AN43">
        <v>100</v>
      </c>
      <c r="AO43">
        <v>99.11</v>
      </c>
      <c r="AP43">
        <v>100</v>
      </c>
      <c r="AQ43">
        <v>100</v>
      </c>
      <c r="AR43">
        <v>100</v>
      </c>
      <c r="AS43">
        <v>97.71</v>
      </c>
      <c r="AT43">
        <v>100</v>
      </c>
      <c r="AU43">
        <v>100</v>
      </c>
      <c r="AV43">
        <v>100</v>
      </c>
      <c r="AW43">
        <v>100</v>
      </c>
      <c r="AX43">
        <v>100</v>
      </c>
      <c r="AY43">
        <v>100</v>
      </c>
      <c r="AZ43">
        <v>100</v>
      </c>
      <c r="BA43">
        <v>100</v>
      </c>
      <c r="BB43">
        <v>100</v>
      </c>
      <c r="BC43">
        <v>100</v>
      </c>
      <c r="BD43">
        <v>100</v>
      </c>
      <c r="BE43">
        <v>100</v>
      </c>
      <c r="BF43">
        <v>100</v>
      </c>
      <c r="BG43">
        <v>100</v>
      </c>
      <c r="BH43">
        <v>100</v>
      </c>
      <c r="BI43">
        <v>100</v>
      </c>
      <c r="BJ43">
        <v>100</v>
      </c>
      <c r="BK43">
        <v>100</v>
      </c>
      <c r="BL43">
        <v>100</v>
      </c>
      <c r="BM43">
        <v>100</v>
      </c>
      <c r="BN43">
        <v>99.54</v>
      </c>
      <c r="BO43">
        <v>100</v>
      </c>
      <c r="BP43">
        <v>100</v>
      </c>
      <c r="BQ43">
        <v>100</v>
      </c>
      <c r="BS43">
        <v>100</v>
      </c>
      <c r="BT43">
        <v>100</v>
      </c>
      <c r="BU43">
        <v>100</v>
      </c>
      <c r="BV43">
        <v>100</v>
      </c>
    </row>
    <row r="44" spans="1:74" x14ac:dyDescent="0.3">
      <c r="A44" s="155">
        <v>171</v>
      </c>
      <c r="B44" t="s">
        <v>208</v>
      </c>
      <c r="D44">
        <v>378476</v>
      </c>
      <c r="E44">
        <v>60055930</v>
      </c>
      <c r="F44">
        <v>0</v>
      </c>
      <c r="G44">
        <v>108747</v>
      </c>
      <c r="H44">
        <v>0</v>
      </c>
      <c r="I44">
        <v>0</v>
      </c>
      <c r="J44">
        <v>0</v>
      </c>
      <c r="K44">
        <v>0</v>
      </c>
      <c r="L44">
        <v>167953</v>
      </c>
      <c r="M44">
        <v>465576</v>
      </c>
      <c r="N44">
        <v>0</v>
      </c>
      <c r="O44">
        <v>17567</v>
      </c>
      <c r="P44">
        <v>0</v>
      </c>
      <c r="Q44">
        <v>0</v>
      </c>
      <c r="R44">
        <v>43086</v>
      </c>
      <c r="S44">
        <v>949846</v>
      </c>
      <c r="T44">
        <v>2008619</v>
      </c>
      <c r="U44">
        <v>89289</v>
      </c>
      <c r="V44">
        <v>0</v>
      </c>
      <c r="X44">
        <v>170123</v>
      </c>
      <c r="Y44">
        <v>63410</v>
      </c>
      <c r="Z44">
        <v>5898912</v>
      </c>
      <c r="AA44">
        <v>494157</v>
      </c>
      <c r="AC44">
        <v>0</v>
      </c>
      <c r="AD44">
        <v>43865</v>
      </c>
      <c r="AE44">
        <v>33025</v>
      </c>
      <c r="AF44">
        <v>15908</v>
      </c>
      <c r="AG44">
        <v>20728</v>
      </c>
      <c r="AH44">
        <v>467816</v>
      </c>
      <c r="AI44">
        <v>0</v>
      </c>
      <c r="AJ44">
        <v>151354</v>
      </c>
      <c r="AK44">
        <v>0</v>
      </c>
      <c r="AL44">
        <v>53114</v>
      </c>
      <c r="AM44">
        <v>323425</v>
      </c>
      <c r="AN44">
        <v>0</v>
      </c>
      <c r="AO44">
        <v>1650302</v>
      </c>
      <c r="AP44">
        <v>37573</v>
      </c>
      <c r="AQ44">
        <v>6636</v>
      </c>
      <c r="AR44">
        <v>20652</v>
      </c>
      <c r="AS44">
        <v>1446491</v>
      </c>
      <c r="AT44">
        <v>12330</v>
      </c>
      <c r="AU44">
        <v>0</v>
      </c>
      <c r="AV44">
        <v>0</v>
      </c>
      <c r="AW44">
        <v>0</v>
      </c>
      <c r="AX44">
        <v>0</v>
      </c>
      <c r="AY44">
        <v>0</v>
      </c>
      <c r="AZ44">
        <v>309483</v>
      </c>
      <c r="BA44">
        <v>130800</v>
      </c>
      <c r="BB44">
        <v>0</v>
      </c>
      <c r="BC44">
        <v>0</v>
      </c>
      <c r="BD44">
        <v>420753</v>
      </c>
      <c r="BE44">
        <v>63585</v>
      </c>
      <c r="BF44">
        <v>1663735</v>
      </c>
      <c r="BG44">
        <v>395257</v>
      </c>
      <c r="BH44">
        <v>0</v>
      </c>
      <c r="BI44">
        <v>0</v>
      </c>
      <c r="BJ44">
        <v>843342</v>
      </c>
      <c r="BK44">
        <v>0</v>
      </c>
      <c r="BL44">
        <v>1019744</v>
      </c>
      <c r="BM44">
        <v>0</v>
      </c>
      <c r="BN44">
        <v>370265</v>
      </c>
      <c r="BO44">
        <v>0</v>
      </c>
      <c r="BP44">
        <v>0</v>
      </c>
      <c r="BQ44">
        <v>158164</v>
      </c>
      <c r="BS44">
        <v>105220</v>
      </c>
      <c r="BT44">
        <v>67805</v>
      </c>
      <c r="BU44">
        <v>555985</v>
      </c>
      <c r="BV44">
        <v>50000</v>
      </c>
    </row>
    <row r="45" spans="1:74" x14ac:dyDescent="0.3">
      <c r="A45" s="155">
        <v>191</v>
      </c>
      <c r="B45" t="s">
        <v>224</v>
      </c>
      <c r="D45">
        <v>0</v>
      </c>
      <c r="E45">
        <v>7853608</v>
      </c>
      <c r="F45">
        <v>0</v>
      </c>
      <c r="G45">
        <v>0</v>
      </c>
      <c r="H45">
        <v>18750</v>
      </c>
      <c r="I45">
        <v>0</v>
      </c>
      <c r="J45">
        <v>0</v>
      </c>
      <c r="K45">
        <v>0</v>
      </c>
      <c r="L45">
        <v>612402</v>
      </c>
      <c r="M45">
        <v>577832</v>
      </c>
      <c r="N45">
        <v>0</v>
      </c>
      <c r="O45">
        <v>0</v>
      </c>
      <c r="P45">
        <v>211416</v>
      </c>
      <c r="Q45">
        <v>0</v>
      </c>
      <c r="R45">
        <v>0</v>
      </c>
      <c r="S45">
        <v>0</v>
      </c>
      <c r="T45">
        <v>0</v>
      </c>
      <c r="U45">
        <v>1478461</v>
      </c>
      <c r="V45">
        <v>468428</v>
      </c>
      <c r="X45">
        <v>0</v>
      </c>
      <c r="Y45">
        <v>0</v>
      </c>
      <c r="Z45">
        <v>0</v>
      </c>
      <c r="AA45">
        <v>0</v>
      </c>
      <c r="AC45">
        <v>2111899</v>
      </c>
      <c r="AD45">
        <v>0</v>
      </c>
      <c r="AE45">
        <v>0</v>
      </c>
      <c r="AF45">
        <v>0</v>
      </c>
      <c r="AG45">
        <v>0</v>
      </c>
      <c r="AH45">
        <v>0</v>
      </c>
      <c r="AI45">
        <v>0</v>
      </c>
      <c r="AJ45">
        <v>0</v>
      </c>
      <c r="AK45">
        <v>0</v>
      </c>
      <c r="AL45">
        <v>0</v>
      </c>
      <c r="AM45">
        <v>467147</v>
      </c>
      <c r="AN45">
        <v>0</v>
      </c>
      <c r="AO45">
        <v>0</v>
      </c>
      <c r="AP45">
        <v>0</v>
      </c>
      <c r="AQ45">
        <v>0</v>
      </c>
      <c r="AR45">
        <v>0</v>
      </c>
      <c r="AS45">
        <v>5798811</v>
      </c>
      <c r="AT45">
        <v>800649</v>
      </c>
      <c r="AU45">
        <v>0</v>
      </c>
      <c r="AV45">
        <v>0</v>
      </c>
      <c r="AW45">
        <v>1547628</v>
      </c>
      <c r="AX45">
        <v>0</v>
      </c>
      <c r="AY45">
        <v>0</v>
      </c>
      <c r="AZ45">
        <v>13436</v>
      </c>
      <c r="BA45">
        <v>0</v>
      </c>
      <c r="BB45">
        <v>0</v>
      </c>
      <c r="BC45">
        <v>0</v>
      </c>
      <c r="BD45">
        <v>126161</v>
      </c>
      <c r="BE45">
        <v>1276988</v>
      </c>
      <c r="BF45">
        <v>490788</v>
      </c>
      <c r="BG45">
        <v>0</v>
      </c>
      <c r="BH45">
        <v>0</v>
      </c>
      <c r="BI45">
        <v>0</v>
      </c>
      <c r="BJ45">
        <v>500000</v>
      </c>
      <c r="BK45">
        <v>293883</v>
      </c>
      <c r="BL45">
        <v>1895667</v>
      </c>
      <c r="BM45">
        <v>0</v>
      </c>
      <c r="BN45">
        <v>508792</v>
      </c>
      <c r="BO45">
        <v>607855</v>
      </c>
      <c r="BP45">
        <v>0</v>
      </c>
      <c r="BQ45">
        <v>0</v>
      </c>
      <c r="BS45">
        <v>0</v>
      </c>
      <c r="BT45">
        <v>0</v>
      </c>
      <c r="BU45">
        <v>0</v>
      </c>
      <c r="BV45">
        <v>0</v>
      </c>
    </row>
    <row r="46" spans="1:74" x14ac:dyDescent="0.3">
      <c r="A46" s="155">
        <v>192</v>
      </c>
      <c r="B46" t="s">
        <v>235</v>
      </c>
      <c r="D46">
        <v>0</v>
      </c>
      <c r="E46">
        <v>0</v>
      </c>
      <c r="F46">
        <v>0</v>
      </c>
      <c r="G46">
        <v>0</v>
      </c>
      <c r="H46">
        <v>0</v>
      </c>
      <c r="I46">
        <v>0</v>
      </c>
      <c r="J46">
        <v>0</v>
      </c>
      <c r="K46">
        <v>0</v>
      </c>
      <c r="L46">
        <v>0</v>
      </c>
      <c r="M46">
        <v>0</v>
      </c>
      <c r="N46">
        <v>0</v>
      </c>
      <c r="O46">
        <v>0</v>
      </c>
      <c r="P46">
        <v>0</v>
      </c>
      <c r="Q46">
        <v>0</v>
      </c>
      <c r="R46">
        <v>0</v>
      </c>
      <c r="S46">
        <v>0</v>
      </c>
      <c r="T46">
        <v>0</v>
      </c>
      <c r="U46">
        <v>0</v>
      </c>
      <c r="V46">
        <v>0</v>
      </c>
      <c r="X46">
        <v>0</v>
      </c>
      <c r="Y46">
        <v>0</v>
      </c>
      <c r="Z46">
        <v>0</v>
      </c>
      <c r="AA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33920</v>
      </c>
      <c r="BF46">
        <v>0</v>
      </c>
      <c r="BG46">
        <v>0</v>
      </c>
      <c r="BH46">
        <v>0</v>
      </c>
      <c r="BI46">
        <v>0</v>
      </c>
      <c r="BJ46">
        <v>0</v>
      </c>
      <c r="BK46">
        <v>0</v>
      </c>
      <c r="BL46">
        <v>0</v>
      </c>
      <c r="BM46">
        <v>0</v>
      </c>
      <c r="BN46">
        <v>0</v>
      </c>
      <c r="BO46">
        <v>0</v>
      </c>
      <c r="BP46">
        <v>0</v>
      </c>
      <c r="BQ46">
        <v>0</v>
      </c>
      <c r="BS46">
        <v>0</v>
      </c>
      <c r="BT46">
        <v>0</v>
      </c>
      <c r="BU46">
        <v>0</v>
      </c>
      <c r="BV46">
        <v>0</v>
      </c>
    </row>
    <row r="47" spans="1:74" x14ac:dyDescent="0.3">
      <c r="A47" s="155">
        <v>252</v>
      </c>
      <c r="B47" t="s">
        <v>95</v>
      </c>
      <c r="D47">
        <v>3193396</v>
      </c>
      <c r="E47">
        <v>753431032</v>
      </c>
      <c r="F47">
        <v>98752</v>
      </c>
      <c r="G47">
        <v>8989404</v>
      </c>
      <c r="H47">
        <v>2471447</v>
      </c>
      <c r="I47">
        <v>8243</v>
      </c>
      <c r="J47">
        <v>1005983</v>
      </c>
      <c r="K47">
        <v>3671397</v>
      </c>
      <c r="L47">
        <v>2627196</v>
      </c>
      <c r="M47">
        <v>22771925</v>
      </c>
      <c r="N47">
        <v>54721</v>
      </c>
      <c r="O47">
        <v>511176</v>
      </c>
      <c r="P47">
        <v>705644</v>
      </c>
      <c r="Q47">
        <v>221432</v>
      </c>
      <c r="R47">
        <v>1093425</v>
      </c>
      <c r="S47">
        <v>3569556</v>
      </c>
      <c r="T47">
        <v>5788723</v>
      </c>
      <c r="U47">
        <v>1751031</v>
      </c>
      <c r="V47">
        <v>106041</v>
      </c>
      <c r="X47">
        <v>18157442</v>
      </c>
      <c r="Y47">
        <v>1219762</v>
      </c>
      <c r="Z47">
        <v>76448008</v>
      </c>
      <c r="AA47">
        <v>34148467</v>
      </c>
      <c r="AC47">
        <v>864966</v>
      </c>
      <c r="AD47">
        <v>713433</v>
      </c>
      <c r="AE47">
        <v>488392</v>
      </c>
      <c r="AF47">
        <v>501245</v>
      </c>
      <c r="AG47">
        <v>184603</v>
      </c>
      <c r="AH47">
        <v>5092690</v>
      </c>
      <c r="AI47">
        <v>125757</v>
      </c>
      <c r="AJ47">
        <v>4155898</v>
      </c>
      <c r="AK47">
        <v>94762</v>
      </c>
      <c r="AL47">
        <v>496756</v>
      </c>
      <c r="AM47">
        <v>3365345</v>
      </c>
      <c r="AN47">
        <v>509292</v>
      </c>
      <c r="AO47">
        <v>39207203</v>
      </c>
      <c r="AP47">
        <v>1315696</v>
      </c>
      <c r="AQ47">
        <v>68830</v>
      </c>
      <c r="AR47">
        <v>227885</v>
      </c>
      <c r="AS47">
        <v>28640135</v>
      </c>
      <c r="AT47">
        <v>543271</v>
      </c>
      <c r="AU47">
        <v>2379008</v>
      </c>
      <c r="AV47">
        <v>2550317</v>
      </c>
      <c r="AW47">
        <v>282085</v>
      </c>
      <c r="AX47">
        <v>2625184</v>
      </c>
      <c r="AY47">
        <v>145763</v>
      </c>
      <c r="AZ47">
        <v>7836151</v>
      </c>
      <c r="BA47">
        <v>2489815</v>
      </c>
      <c r="BB47">
        <v>19957</v>
      </c>
      <c r="BC47">
        <v>146966</v>
      </c>
      <c r="BD47">
        <v>12455806</v>
      </c>
      <c r="BE47">
        <v>370585</v>
      </c>
      <c r="BF47">
        <v>52963245</v>
      </c>
      <c r="BG47">
        <v>12543897</v>
      </c>
      <c r="BH47">
        <v>68682</v>
      </c>
      <c r="BI47">
        <v>238748</v>
      </c>
      <c r="BJ47">
        <v>24464860</v>
      </c>
      <c r="BK47">
        <v>1559402</v>
      </c>
      <c r="BL47">
        <v>35851831</v>
      </c>
      <c r="BM47">
        <v>11212192</v>
      </c>
      <c r="BN47">
        <v>11674799</v>
      </c>
      <c r="BO47">
        <v>1394612</v>
      </c>
      <c r="BP47">
        <v>25170</v>
      </c>
      <c r="BQ47">
        <v>4377054</v>
      </c>
      <c r="BS47">
        <v>2647960</v>
      </c>
      <c r="BT47">
        <v>1310399</v>
      </c>
      <c r="BU47">
        <v>4244917</v>
      </c>
      <c r="BV47">
        <v>2896454</v>
      </c>
    </row>
    <row r="48" spans="1:74" x14ac:dyDescent="0.3">
      <c r="A48" s="155">
        <v>253</v>
      </c>
      <c r="B48" t="s">
        <v>96</v>
      </c>
      <c r="D48">
        <v>1795813</v>
      </c>
      <c r="E48">
        <v>346842870</v>
      </c>
      <c r="F48">
        <v>83418</v>
      </c>
      <c r="G48">
        <v>966172</v>
      </c>
      <c r="H48">
        <v>570519</v>
      </c>
      <c r="I48">
        <v>2065</v>
      </c>
      <c r="J48">
        <v>113786</v>
      </c>
      <c r="K48">
        <v>163587</v>
      </c>
      <c r="L48">
        <v>876916</v>
      </c>
      <c r="M48">
        <v>3980776</v>
      </c>
      <c r="N48">
        <v>49957</v>
      </c>
      <c r="O48">
        <v>55711</v>
      </c>
      <c r="P48">
        <v>314686</v>
      </c>
      <c r="Q48">
        <v>154644</v>
      </c>
      <c r="R48">
        <v>89072</v>
      </c>
      <c r="S48">
        <v>148249</v>
      </c>
      <c r="T48">
        <v>1387574</v>
      </c>
      <c r="U48">
        <v>474896</v>
      </c>
      <c r="V48">
        <v>59922</v>
      </c>
      <c r="X48">
        <v>4527960</v>
      </c>
      <c r="Y48">
        <v>376348</v>
      </c>
      <c r="Z48">
        <v>18199733</v>
      </c>
      <c r="AA48">
        <v>1704264</v>
      </c>
      <c r="AC48">
        <v>58218</v>
      </c>
      <c r="AD48">
        <v>115147</v>
      </c>
      <c r="AE48">
        <v>485365</v>
      </c>
      <c r="AF48">
        <v>124658</v>
      </c>
      <c r="AG48">
        <v>97476</v>
      </c>
      <c r="AH48">
        <v>1209987</v>
      </c>
      <c r="AI48">
        <v>18008</v>
      </c>
      <c r="AJ48">
        <v>460330</v>
      </c>
      <c r="AK48">
        <v>20023</v>
      </c>
      <c r="AL48">
        <v>54271</v>
      </c>
      <c r="AM48">
        <v>1527138</v>
      </c>
      <c r="AN48">
        <v>96871</v>
      </c>
      <c r="AO48">
        <v>5415928</v>
      </c>
      <c r="AP48">
        <v>208973</v>
      </c>
      <c r="AQ48">
        <v>26727</v>
      </c>
      <c r="AR48">
        <v>117227</v>
      </c>
      <c r="AS48">
        <v>6365236</v>
      </c>
      <c r="AT48">
        <v>74279</v>
      </c>
      <c r="AU48">
        <v>546623</v>
      </c>
      <c r="AV48">
        <v>394245</v>
      </c>
      <c r="AW48">
        <v>81532</v>
      </c>
      <c r="AX48">
        <v>65195</v>
      </c>
      <c r="AY48">
        <v>115069</v>
      </c>
      <c r="AZ48">
        <v>1128533</v>
      </c>
      <c r="BA48">
        <v>162955</v>
      </c>
      <c r="BB48">
        <v>44533</v>
      </c>
      <c r="BC48">
        <v>48512</v>
      </c>
      <c r="BD48">
        <v>679221</v>
      </c>
      <c r="BE48">
        <v>334820</v>
      </c>
      <c r="BF48">
        <v>6349974</v>
      </c>
      <c r="BG48">
        <v>1886034</v>
      </c>
      <c r="BH48">
        <v>24878</v>
      </c>
      <c r="BI48">
        <v>68371</v>
      </c>
      <c r="BJ48">
        <v>3044483</v>
      </c>
      <c r="BK48">
        <v>191477</v>
      </c>
      <c r="BL48">
        <v>1946432</v>
      </c>
      <c r="BM48">
        <v>888997</v>
      </c>
      <c r="BN48">
        <v>934996</v>
      </c>
      <c r="BO48">
        <v>603121</v>
      </c>
      <c r="BP48">
        <v>3386</v>
      </c>
      <c r="BQ48">
        <v>775384</v>
      </c>
      <c r="BS48">
        <v>475911</v>
      </c>
      <c r="BT48">
        <v>489239</v>
      </c>
      <c r="BU48">
        <v>1590727</v>
      </c>
      <c r="BV48">
        <v>33072</v>
      </c>
    </row>
    <row r="49" spans="1:74" x14ac:dyDescent="0.3">
      <c r="A49" s="155">
        <v>254</v>
      </c>
      <c r="B49" t="s">
        <v>97</v>
      </c>
      <c r="D49">
        <v>3811056</v>
      </c>
      <c r="E49">
        <v>5424182</v>
      </c>
      <c r="F49">
        <v>460519</v>
      </c>
      <c r="G49">
        <v>2405287</v>
      </c>
      <c r="H49">
        <v>237474</v>
      </c>
      <c r="I49">
        <v>60654</v>
      </c>
      <c r="J49">
        <v>1332667</v>
      </c>
      <c r="K49">
        <v>7457524</v>
      </c>
      <c r="L49">
        <v>-670255</v>
      </c>
      <c r="M49">
        <v>-107837</v>
      </c>
      <c r="N49">
        <v>695602</v>
      </c>
      <c r="O49">
        <v>875512</v>
      </c>
      <c r="P49">
        <v>979557</v>
      </c>
      <c r="Q49">
        <v>956161</v>
      </c>
      <c r="R49">
        <v>567143</v>
      </c>
      <c r="S49">
        <v>1874638</v>
      </c>
      <c r="T49">
        <v>-7462094</v>
      </c>
      <c r="U49">
        <v>309434</v>
      </c>
      <c r="V49">
        <v>998939</v>
      </c>
      <c r="X49">
        <v>-2687460</v>
      </c>
      <c r="Y49">
        <v>1821235</v>
      </c>
      <c r="Z49">
        <v>5551292</v>
      </c>
      <c r="AA49">
        <v>8282438</v>
      </c>
      <c r="AC49">
        <v>331078</v>
      </c>
      <c r="AD49">
        <v>747091</v>
      </c>
      <c r="AE49">
        <v>1974428</v>
      </c>
      <c r="AF49">
        <v>419016</v>
      </c>
      <c r="AG49">
        <v>-240857</v>
      </c>
      <c r="AH49">
        <v>328704</v>
      </c>
      <c r="AI49">
        <v>498983</v>
      </c>
      <c r="AJ49">
        <v>1520087</v>
      </c>
      <c r="AK49">
        <v>619186</v>
      </c>
      <c r="AL49">
        <v>900636</v>
      </c>
      <c r="AM49">
        <v>863132</v>
      </c>
      <c r="AN49">
        <v>535287</v>
      </c>
      <c r="AO49">
        <v>5461644</v>
      </c>
      <c r="AP49">
        <v>822891</v>
      </c>
      <c r="AQ49">
        <v>543294</v>
      </c>
      <c r="AR49">
        <v>489332</v>
      </c>
      <c r="AS49">
        <v>-26448150</v>
      </c>
      <c r="AT49">
        <v>423989</v>
      </c>
      <c r="AU49">
        <v>6382983</v>
      </c>
      <c r="AV49">
        <v>357062</v>
      </c>
      <c r="AW49">
        <v>337440</v>
      </c>
      <c r="AX49">
        <v>125424</v>
      </c>
      <c r="AY49">
        <v>425298</v>
      </c>
      <c r="AZ49">
        <v>-4680113</v>
      </c>
      <c r="BA49">
        <v>-102293</v>
      </c>
      <c r="BB49">
        <v>193288</v>
      </c>
      <c r="BC49">
        <v>1257710</v>
      </c>
      <c r="BD49">
        <v>6913281</v>
      </c>
      <c r="BE49">
        <v>639744</v>
      </c>
      <c r="BF49">
        <v>-11406434</v>
      </c>
      <c r="BG49">
        <v>2385456</v>
      </c>
      <c r="BH49">
        <v>242798</v>
      </c>
      <c r="BI49">
        <v>469753</v>
      </c>
      <c r="BJ49">
        <v>-1856690</v>
      </c>
      <c r="BK49">
        <v>984600</v>
      </c>
      <c r="BL49">
        <v>8304508</v>
      </c>
      <c r="BM49">
        <v>4126597</v>
      </c>
      <c r="BN49">
        <v>-1156699</v>
      </c>
      <c r="BO49">
        <v>1668768</v>
      </c>
      <c r="BP49">
        <v>53280</v>
      </c>
      <c r="BQ49">
        <v>1906466</v>
      </c>
      <c r="BS49">
        <v>986865</v>
      </c>
      <c r="BT49">
        <v>602766</v>
      </c>
      <c r="BU49">
        <v>-5831982</v>
      </c>
      <c r="BV49">
        <v>3266265</v>
      </c>
    </row>
    <row r="50" spans="1:74" x14ac:dyDescent="0.3">
      <c r="A50" s="155">
        <v>255</v>
      </c>
      <c r="B50" t="s">
        <v>188</v>
      </c>
      <c r="D50">
        <v>-188946</v>
      </c>
      <c r="E50">
        <v>34758815</v>
      </c>
      <c r="F50">
        <v>-8660</v>
      </c>
      <c r="G50">
        <v>-241678</v>
      </c>
      <c r="H50">
        <v>-260730</v>
      </c>
      <c r="I50">
        <v>5534</v>
      </c>
      <c r="J50">
        <v>174411</v>
      </c>
      <c r="K50">
        <v>464613</v>
      </c>
      <c r="L50">
        <v>181292</v>
      </c>
      <c r="M50">
        <v>-496963</v>
      </c>
      <c r="N50">
        <v>87600</v>
      </c>
      <c r="O50">
        <v>29397</v>
      </c>
      <c r="P50">
        <v>73635</v>
      </c>
      <c r="Q50">
        <v>292101</v>
      </c>
      <c r="R50">
        <v>-46006</v>
      </c>
      <c r="S50">
        <v>796899</v>
      </c>
      <c r="T50">
        <v>656499</v>
      </c>
      <c r="U50">
        <v>-62446</v>
      </c>
      <c r="V50">
        <v>101994</v>
      </c>
      <c r="X50">
        <v>797863</v>
      </c>
      <c r="Y50">
        <v>176320</v>
      </c>
      <c r="Z50">
        <v>3181607</v>
      </c>
      <c r="AA50">
        <v>4033633</v>
      </c>
      <c r="AC50">
        <v>60666</v>
      </c>
      <c r="AD50">
        <v>119602</v>
      </c>
      <c r="AE50">
        <v>238580</v>
      </c>
      <c r="AF50">
        <v>50881</v>
      </c>
      <c r="AG50">
        <v>-8321</v>
      </c>
      <c r="AH50">
        <v>-1330280</v>
      </c>
      <c r="AI50">
        <v>-16588</v>
      </c>
      <c r="AJ50">
        <v>-7448</v>
      </c>
      <c r="AK50">
        <v>14183</v>
      </c>
      <c r="AL50">
        <v>72139</v>
      </c>
      <c r="AM50">
        <v>-372330</v>
      </c>
      <c r="AN50">
        <v>25880</v>
      </c>
      <c r="AO50">
        <v>5429038</v>
      </c>
      <c r="AP50">
        <v>124546</v>
      </c>
      <c r="AQ50">
        <v>46874</v>
      </c>
      <c r="AR50">
        <v>75361</v>
      </c>
      <c r="AS50">
        <v>181651</v>
      </c>
      <c r="AT50">
        <v>15275</v>
      </c>
      <c r="AU50">
        <v>185273</v>
      </c>
      <c r="AV50">
        <v>-411141</v>
      </c>
      <c r="AW50">
        <v>-8534</v>
      </c>
      <c r="AX50">
        <v>-2318</v>
      </c>
      <c r="AY50">
        <v>61302</v>
      </c>
      <c r="AZ50">
        <v>567148</v>
      </c>
      <c r="BA50">
        <v>-60279</v>
      </c>
      <c r="BB50">
        <v>-12743</v>
      </c>
      <c r="BC50">
        <v>78808</v>
      </c>
      <c r="BD50">
        <v>638594</v>
      </c>
      <c r="BE50">
        <v>175850</v>
      </c>
      <c r="BF50">
        <v>4694997</v>
      </c>
      <c r="BG50">
        <v>964385</v>
      </c>
      <c r="BH50">
        <v>48961</v>
      </c>
      <c r="BI50">
        <v>19271</v>
      </c>
      <c r="BJ50">
        <v>1128733</v>
      </c>
      <c r="BK50">
        <v>-49301</v>
      </c>
      <c r="BL50">
        <v>800320</v>
      </c>
      <c r="BM50">
        <v>590399</v>
      </c>
      <c r="BN50">
        <v>610228</v>
      </c>
      <c r="BO50">
        <v>326224</v>
      </c>
      <c r="BP50">
        <v>-6663</v>
      </c>
      <c r="BQ50">
        <v>468268</v>
      </c>
      <c r="BS50">
        <v>117422</v>
      </c>
      <c r="BT50">
        <v>94920</v>
      </c>
      <c r="BU50">
        <v>-1652931</v>
      </c>
      <c r="BV50">
        <v>41145</v>
      </c>
    </row>
    <row r="51" spans="1:74" x14ac:dyDescent="0.3">
      <c r="A51" s="155">
        <v>327</v>
      </c>
      <c r="B51" t="s">
        <v>1053</v>
      </c>
      <c r="D51">
        <v>147075</v>
      </c>
      <c r="E51">
        <v>46816418</v>
      </c>
      <c r="F51">
        <v>8865</v>
      </c>
      <c r="G51">
        <v>7275</v>
      </c>
      <c r="H51">
        <v>170615</v>
      </c>
      <c r="I51">
        <v>0</v>
      </c>
      <c r="J51">
        <v>0</v>
      </c>
      <c r="K51">
        <v>0</v>
      </c>
      <c r="L51">
        <v>120034</v>
      </c>
      <c r="M51">
        <v>1285521</v>
      </c>
      <c r="N51">
        <v>0</v>
      </c>
      <c r="O51">
        <v>0</v>
      </c>
      <c r="P51">
        <v>5421</v>
      </c>
      <c r="Q51">
        <v>0</v>
      </c>
      <c r="R51">
        <v>0</v>
      </c>
      <c r="S51">
        <v>183357</v>
      </c>
      <c r="T51">
        <v>0</v>
      </c>
      <c r="U51">
        <v>702309</v>
      </c>
      <c r="V51">
        <v>227497</v>
      </c>
      <c r="X51">
        <v>567266</v>
      </c>
      <c r="Y51">
        <v>0</v>
      </c>
      <c r="Z51">
        <v>1955212</v>
      </c>
      <c r="AA51">
        <v>0</v>
      </c>
      <c r="AC51">
        <v>43900</v>
      </c>
      <c r="AD51">
        <v>73285</v>
      </c>
      <c r="AE51">
        <v>51151</v>
      </c>
      <c r="AF51">
        <v>3500</v>
      </c>
      <c r="AG51">
        <v>10300</v>
      </c>
      <c r="AH51">
        <v>860226</v>
      </c>
      <c r="AI51">
        <v>0</v>
      </c>
      <c r="AJ51">
        <v>0</v>
      </c>
      <c r="AK51">
        <v>0</v>
      </c>
      <c r="AL51">
        <v>1699</v>
      </c>
      <c r="AM51">
        <v>18750</v>
      </c>
      <c r="AN51">
        <v>25256</v>
      </c>
      <c r="AO51">
        <v>2278119</v>
      </c>
      <c r="AP51">
        <v>0</v>
      </c>
      <c r="AQ51">
        <v>0</v>
      </c>
      <c r="AR51">
        <v>0</v>
      </c>
      <c r="AS51">
        <v>1163403</v>
      </c>
      <c r="AT51">
        <v>31576</v>
      </c>
      <c r="AU51">
        <v>5436</v>
      </c>
      <c r="AV51">
        <v>10500</v>
      </c>
      <c r="AW51">
        <v>325346</v>
      </c>
      <c r="AX51">
        <v>0</v>
      </c>
      <c r="AY51">
        <v>0</v>
      </c>
      <c r="AZ51">
        <v>182438</v>
      </c>
      <c r="BA51">
        <v>7224</v>
      </c>
      <c r="BB51">
        <v>0</v>
      </c>
      <c r="BC51">
        <v>50</v>
      </c>
      <c r="BD51">
        <v>114949</v>
      </c>
      <c r="BE51">
        <v>55000</v>
      </c>
      <c r="BF51">
        <v>243001</v>
      </c>
      <c r="BG51">
        <v>4934473</v>
      </c>
      <c r="BH51">
        <v>0</v>
      </c>
      <c r="BI51">
        <v>55734</v>
      </c>
      <c r="BJ51">
        <v>10000</v>
      </c>
      <c r="BK51">
        <v>31794</v>
      </c>
      <c r="BL51">
        <v>3241991</v>
      </c>
      <c r="BM51">
        <v>0</v>
      </c>
      <c r="BN51">
        <v>2827985</v>
      </c>
      <c r="BO51">
        <v>218471</v>
      </c>
      <c r="BP51">
        <v>0</v>
      </c>
      <c r="BQ51">
        <v>0</v>
      </c>
      <c r="BS51">
        <v>38920</v>
      </c>
      <c r="BT51">
        <v>0</v>
      </c>
      <c r="BU51">
        <v>82889</v>
      </c>
      <c r="BV51">
        <v>48845</v>
      </c>
    </row>
    <row r="52" spans="1:74" x14ac:dyDescent="0.3">
      <c r="A52" s="155">
        <v>328</v>
      </c>
      <c r="B52" t="s">
        <v>307</v>
      </c>
      <c r="D52">
        <v>1474625</v>
      </c>
      <c r="E52">
        <v>598683834</v>
      </c>
      <c r="F52">
        <v>0</v>
      </c>
      <c r="G52">
        <v>313520</v>
      </c>
      <c r="H52">
        <v>0</v>
      </c>
      <c r="I52">
        <v>0</v>
      </c>
      <c r="J52">
        <v>0</v>
      </c>
      <c r="K52">
        <v>0</v>
      </c>
      <c r="L52">
        <v>2256247</v>
      </c>
      <c r="M52">
        <v>521637</v>
      </c>
      <c r="N52">
        <v>133712</v>
      </c>
      <c r="O52">
        <v>0</v>
      </c>
      <c r="P52">
        <v>250416</v>
      </c>
      <c r="Q52">
        <v>0</v>
      </c>
      <c r="R52">
        <v>0</v>
      </c>
      <c r="S52">
        <v>220070</v>
      </c>
      <c r="T52">
        <v>0</v>
      </c>
      <c r="U52">
        <v>1601105</v>
      </c>
      <c r="V52">
        <v>624571</v>
      </c>
      <c r="X52">
        <v>0</v>
      </c>
      <c r="Y52">
        <v>0</v>
      </c>
      <c r="Z52">
        <v>1542723</v>
      </c>
      <c r="AA52">
        <v>0</v>
      </c>
      <c r="AC52">
        <v>3191742</v>
      </c>
      <c r="AD52">
        <v>0</v>
      </c>
      <c r="AE52">
        <v>0</v>
      </c>
      <c r="AF52">
        <v>0</v>
      </c>
      <c r="AG52">
        <v>0</v>
      </c>
      <c r="AH52">
        <v>17153788</v>
      </c>
      <c r="AI52">
        <v>0</v>
      </c>
      <c r="AJ52">
        <v>0</v>
      </c>
      <c r="AK52">
        <v>0</v>
      </c>
      <c r="AL52">
        <v>0</v>
      </c>
      <c r="AM52">
        <v>2608784</v>
      </c>
      <c r="AN52">
        <v>0</v>
      </c>
      <c r="AO52">
        <v>7796438</v>
      </c>
      <c r="AP52">
        <v>2056267</v>
      </c>
      <c r="AQ52">
        <v>0</v>
      </c>
      <c r="AR52">
        <v>0</v>
      </c>
      <c r="AS52">
        <v>22345661</v>
      </c>
      <c r="AT52">
        <v>259931</v>
      </c>
      <c r="AU52">
        <v>887977</v>
      </c>
      <c r="AV52">
        <v>0</v>
      </c>
      <c r="AW52">
        <v>2444512</v>
      </c>
      <c r="AX52">
        <v>0</v>
      </c>
      <c r="AY52">
        <v>0</v>
      </c>
      <c r="AZ52">
        <v>67641</v>
      </c>
      <c r="BA52">
        <v>0</v>
      </c>
      <c r="BB52">
        <v>0</v>
      </c>
      <c r="BC52">
        <v>0</v>
      </c>
      <c r="BD52">
        <v>574682</v>
      </c>
      <c r="BE52">
        <v>1776660</v>
      </c>
      <c r="BF52">
        <v>58244803</v>
      </c>
      <c r="BG52">
        <v>6293480</v>
      </c>
      <c r="BH52">
        <v>0</v>
      </c>
      <c r="BI52">
        <v>0</v>
      </c>
      <c r="BJ52">
        <v>4206725</v>
      </c>
      <c r="BK52">
        <v>523349</v>
      </c>
      <c r="BL52">
        <v>3795107</v>
      </c>
      <c r="BM52">
        <v>0</v>
      </c>
      <c r="BN52">
        <v>165841</v>
      </c>
      <c r="BO52">
        <v>3598856</v>
      </c>
      <c r="BP52">
        <v>0</v>
      </c>
      <c r="BQ52">
        <v>0</v>
      </c>
      <c r="BS52">
        <v>9183068</v>
      </c>
      <c r="BT52">
        <v>0</v>
      </c>
      <c r="BU52">
        <v>0</v>
      </c>
      <c r="BV52">
        <v>78220</v>
      </c>
    </row>
    <row r="53" spans="1:74" x14ac:dyDescent="0.3">
      <c r="A53" s="155">
        <v>331</v>
      </c>
      <c r="B53" t="s">
        <v>238</v>
      </c>
      <c r="D53">
        <v>279950</v>
      </c>
      <c r="E53">
        <v>32362225</v>
      </c>
      <c r="F53">
        <v>7649</v>
      </c>
      <c r="G53">
        <v>167748</v>
      </c>
      <c r="H53">
        <v>0</v>
      </c>
      <c r="I53">
        <v>0</v>
      </c>
      <c r="J53">
        <v>0</v>
      </c>
      <c r="K53">
        <v>0</v>
      </c>
      <c r="L53">
        <v>98495</v>
      </c>
      <c r="M53">
        <v>1082070</v>
      </c>
      <c r="N53">
        <v>0</v>
      </c>
      <c r="O53">
        <v>4570</v>
      </c>
      <c r="P53">
        <v>2952</v>
      </c>
      <c r="Q53">
        <v>0</v>
      </c>
      <c r="R53">
        <v>0</v>
      </c>
      <c r="S53">
        <v>225000</v>
      </c>
      <c r="T53">
        <v>0</v>
      </c>
      <c r="U53">
        <v>84365</v>
      </c>
      <c r="V53">
        <v>90141</v>
      </c>
      <c r="X53">
        <v>0</v>
      </c>
      <c r="Y53">
        <v>0</v>
      </c>
      <c r="Z53">
        <v>1882598</v>
      </c>
      <c r="AA53">
        <v>0</v>
      </c>
      <c r="AC53">
        <v>49975</v>
      </c>
      <c r="AD53">
        <v>40745</v>
      </c>
      <c r="AE53">
        <v>85050</v>
      </c>
      <c r="AF53">
        <v>0</v>
      </c>
      <c r="AG53">
        <v>25800</v>
      </c>
      <c r="AH53">
        <v>425052</v>
      </c>
      <c r="AI53">
        <v>0</v>
      </c>
      <c r="AJ53">
        <v>0</v>
      </c>
      <c r="AK53">
        <v>0</v>
      </c>
      <c r="AL53">
        <v>49731</v>
      </c>
      <c r="AM53">
        <v>127660</v>
      </c>
      <c r="AN53">
        <v>0</v>
      </c>
      <c r="AO53">
        <v>3085982</v>
      </c>
      <c r="AP53">
        <v>19037</v>
      </c>
      <c r="AQ53">
        <v>0</v>
      </c>
      <c r="AR53">
        <v>0</v>
      </c>
      <c r="AS53">
        <v>2780845</v>
      </c>
      <c r="AT53">
        <v>8270</v>
      </c>
      <c r="AU53">
        <v>5880</v>
      </c>
      <c r="AV53">
        <v>43000</v>
      </c>
      <c r="AW53">
        <v>4566</v>
      </c>
      <c r="AX53">
        <v>0</v>
      </c>
      <c r="AY53">
        <v>0</v>
      </c>
      <c r="AZ53">
        <v>109046</v>
      </c>
      <c r="BA53">
        <v>90323</v>
      </c>
      <c r="BB53">
        <v>0</v>
      </c>
      <c r="BC53">
        <v>0</v>
      </c>
      <c r="BD53">
        <v>38789</v>
      </c>
      <c r="BE53">
        <v>79896</v>
      </c>
      <c r="BF53">
        <v>2912352</v>
      </c>
      <c r="BG53">
        <v>954677</v>
      </c>
      <c r="BH53">
        <v>0</v>
      </c>
      <c r="BI53">
        <v>0</v>
      </c>
      <c r="BJ53">
        <v>592083</v>
      </c>
      <c r="BK53">
        <v>123789</v>
      </c>
      <c r="BL53">
        <v>562910</v>
      </c>
      <c r="BM53">
        <v>0</v>
      </c>
      <c r="BN53">
        <v>103401</v>
      </c>
      <c r="BO53">
        <v>0</v>
      </c>
      <c r="BP53">
        <v>0</v>
      </c>
      <c r="BQ53">
        <v>0</v>
      </c>
      <c r="BS53">
        <v>552782</v>
      </c>
      <c r="BT53">
        <v>23036</v>
      </c>
      <c r="BU53">
        <v>186453</v>
      </c>
      <c r="BV53">
        <v>24260</v>
      </c>
    </row>
    <row r="54" spans="1:74" x14ac:dyDescent="0.3">
      <c r="A54" s="155">
        <v>332</v>
      </c>
      <c r="B54" t="s">
        <v>239</v>
      </c>
      <c r="D54">
        <v>1296017</v>
      </c>
      <c r="E54">
        <v>119505880</v>
      </c>
      <c r="F54">
        <v>76513</v>
      </c>
      <c r="G54">
        <v>588393</v>
      </c>
      <c r="H54">
        <v>135943</v>
      </c>
      <c r="I54">
        <v>0</v>
      </c>
      <c r="J54">
        <v>0</v>
      </c>
      <c r="K54">
        <v>0</v>
      </c>
      <c r="L54">
        <v>323069</v>
      </c>
      <c r="M54">
        <v>1604557</v>
      </c>
      <c r="N54">
        <v>0</v>
      </c>
      <c r="O54">
        <v>19000</v>
      </c>
      <c r="P54">
        <v>234854</v>
      </c>
      <c r="Q54">
        <v>0</v>
      </c>
      <c r="R54">
        <v>0</v>
      </c>
      <c r="S54">
        <v>40996</v>
      </c>
      <c r="T54">
        <v>0</v>
      </c>
      <c r="U54">
        <v>1388788</v>
      </c>
      <c r="V54">
        <v>714132</v>
      </c>
      <c r="X54">
        <v>1240856</v>
      </c>
      <c r="Y54">
        <v>0</v>
      </c>
      <c r="Z54">
        <v>3578103</v>
      </c>
      <c r="AA54">
        <v>0</v>
      </c>
      <c r="AC54">
        <v>2497888</v>
      </c>
      <c r="AD54">
        <v>78770</v>
      </c>
      <c r="AE54">
        <v>139078</v>
      </c>
      <c r="AF54">
        <v>42778</v>
      </c>
      <c r="AG54">
        <v>99950</v>
      </c>
      <c r="AH54">
        <v>7198089</v>
      </c>
      <c r="AI54">
        <v>0</v>
      </c>
      <c r="AJ54">
        <v>0</v>
      </c>
      <c r="AK54">
        <v>0</v>
      </c>
      <c r="AL54">
        <v>0</v>
      </c>
      <c r="AM54">
        <v>621139</v>
      </c>
      <c r="AN54">
        <v>194069</v>
      </c>
      <c r="AO54">
        <v>5961639</v>
      </c>
      <c r="AP54">
        <v>1771732</v>
      </c>
      <c r="AQ54">
        <v>0</v>
      </c>
      <c r="AR54">
        <v>0</v>
      </c>
      <c r="AS54">
        <v>15649961</v>
      </c>
      <c r="AT54">
        <v>1300023</v>
      </c>
      <c r="AU54">
        <v>887977</v>
      </c>
      <c r="AV54">
        <v>10048</v>
      </c>
      <c r="AW54">
        <v>1557753</v>
      </c>
      <c r="AX54">
        <v>0</v>
      </c>
      <c r="AY54">
        <v>0</v>
      </c>
      <c r="AZ54">
        <v>155472</v>
      </c>
      <c r="BA54">
        <v>40300</v>
      </c>
      <c r="BB54">
        <v>0</v>
      </c>
      <c r="BC54">
        <v>34851</v>
      </c>
      <c r="BD54">
        <v>806956</v>
      </c>
      <c r="BE54">
        <v>1853874</v>
      </c>
      <c r="BF54">
        <v>23806330</v>
      </c>
      <c r="BG54">
        <v>2934310</v>
      </c>
      <c r="BH54">
        <v>0</v>
      </c>
      <c r="BI54">
        <v>2809</v>
      </c>
      <c r="BJ54">
        <v>742421</v>
      </c>
      <c r="BK54">
        <v>275932</v>
      </c>
      <c r="BL54">
        <v>1644850</v>
      </c>
      <c r="BM54">
        <v>0</v>
      </c>
      <c r="BN54">
        <v>179144</v>
      </c>
      <c r="BO54">
        <v>3250836</v>
      </c>
      <c r="BP54">
        <v>0</v>
      </c>
      <c r="BQ54">
        <v>0</v>
      </c>
      <c r="BS54">
        <v>279663</v>
      </c>
      <c r="BT54">
        <v>0</v>
      </c>
      <c r="BU54">
        <v>0</v>
      </c>
      <c r="BV54">
        <v>291761</v>
      </c>
    </row>
    <row r="55" spans="1:74" x14ac:dyDescent="0.3">
      <c r="A55" s="155">
        <v>333</v>
      </c>
      <c r="B55" t="s">
        <v>176</v>
      </c>
      <c r="D55">
        <v>7016323</v>
      </c>
      <c r="E55">
        <v>540055972</v>
      </c>
      <c r="F55">
        <v>549469</v>
      </c>
      <c r="G55">
        <v>4632945</v>
      </c>
      <c r="H55">
        <v>621429</v>
      </c>
      <c r="I55">
        <v>59070</v>
      </c>
      <c r="J55">
        <v>1326885</v>
      </c>
      <c r="K55">
        <v>7470003</v>
      </c>
      <c r="L55">
        <v>1718283</v>
      </c>
      <c r="M55">
        <v>9827829</v>
      </c>
      <c r="N55">
        <v>697473</v>
      </c>
      <c r="O55">
        <v>884231</v>
      </c>
      <c r="P55">
        <v>1141116</v>
      </c>
      <c r="Q55">
        <v>978852</v>
      </c>
      <c r="R55">
        <v>833545</v>
      </c>
      <c r="S55">
        <v>1866797</v>
      </c>
      <c r="T55">
        <v>3157791</v>
      </c>
      <c r="U55">
        <v>809025</v>
      </c>
      <c r="V55">
        <v>1009321</v>
      </c>
      <c r="X55">
        <v>6733546</v>
      </c>
      <c r="Y55">
        <v>2018583</v>
      </c>
      <c r="Z55">
        <v>27838413</v>
      </c>
      <c r="AA55">
        <v>11629260</v>
      </c>
      <c r="AC55">
        <v>292293</v>
      </c>
      <c r="AD55">
        <v>1091601</v>
      </c>
      <c r="AE55">
        <v>1822818</v>
      </c>
      <c r="AF55">
        <v>442399</v>
      </c>
      <c r="AG55">
        <v>376151</v>
      </c>
      <c r="AH55">
        <v>3552677</v>
      </c>
      <c r="AI55">
        <v>499707</v>
      </c>
      <c r="AJ55">
        <v>3260215</v>
      </c>
      <c r="AK55">
        <v>618428</v>
      </c>
      <c r="AL55">
        <v>955443</v>
      </c>
      <c r="AM55">
        <v>2304308</v>
      </c>
      <c r="AN55">
        <v>553504</v>
      </c>
      <c r="AO55">
        <v>23298048</v>
      </c>
      <c r="AP55">
        <v>929791</v>
      </c>
      <c r="AQ55">
        <v>533475</v>
      </c>
      <c r="AR55">
        <v>480044</v>
      </c>
      <c r="AS55">
        <v>18590520</v>
      </c>
      <c r="AT55">
        <v>392807</v>
      </c>
      <c r="AU55">
        <v>6473251</v>
      </c>
      <c r="AV55">
        <v>552072</v>
      </c>
      <c r="AW55">
        <v>362093</v>
      </c>
      <c r="AX55">
        <v>216021</v>
      </c>
      <c r="AY55">
        <v>418808</v>
      </c>
      <c r="AZ55">
        <v>2914198</v>
      </c>
      <c r="BA55">
        <v>1029537</v>
      </c>
      <c r="BB55">
        <v>193043</v>
      </c>
      <c r="BC55">
        <v>1271791</v>
      </c>
      <c r="BD55">
        <v>7966930</v>
      </c>
      <c r="BE55">
        <v>816423</v>
      </c>
      <c r="BF55">
        <v>9310937</v>
      </c>
      <c r="BG55">
        <v>4912215</v>
      </c>
      <c r="BH55">
        <v>251437</v>
      </c>
      <c r="BI55">
        <v>479718</v>
      </c>
      <c r="BJ55">
        <v>13653148</v>
      </c>
      <c r="BK55">
        <v>1275087</v>
      </c>
      <c r="BL55">
        <v>13000415</v>
      </c>
      <c r="BM55">
        <v>6683900</v>
      </c>
      <c r="BN55">
        <v>4130329</v>
      </c>
      <c r="BO55">
        <v>2029989</v>
      </c>
      <c r="BP55">
        <v>36049</v>
      </c>
      <c r="BQ55">
        <v>2197664</v>
      </c>
      <c r="BS55">
        <v>3044880</v>
      </c>
      <c r="BT55">
        <v>934079</v>
      </c>
      <c r="BU55">
        <v>631340</v>
      </c>
      <c r="BV55">
        <v>3311042</v>
      </c>
    </row>
    <row r="56" spans="1:74" x14ac:dyDescent="0.3">
      <c r="A56" s="155">
        <v>334</v>
      </c>
      <c r="B56" t="s">
        <v>261</v>
      </c>
      <c r="D56">
        <v>9782299</v>
      </c>
      <c r="E56">
        <v>1652037970</v>
      </c>
      <c r="F56">
        <v>307226</v>
      </c>
      <c r="G56">
        <v>18141774</v>
      </c>
      <c r="H56">
        <v>4951638</v>
      </c>
      <c r="I56">
        <v>15918</v>
      </c>
      <c r="J56">
        <v>380716</v>
      </c>
      <c r="K56">
        <v>4919034</v>
      </c>
      <c r="L56">
        <v>6507821</v>
      </c>
      <c r="M56">
        <v>77288833</v>
      </c>
      <c r="N56">
        <v>128021</v>
      </c>
      <c r="O56">
        <v>1121980</v>
      </c>
      <c r="P56">
        <v>1046652</v>
      </c>
      <c r="Q56">
        <v>530689</v>
      </c>
      <c r="R56">
        <v>1537642</v>
      </c>
      <c r="S56">
        <v>3914056</v>
      </c>
      <c r="T56">
        <v>36031239</v>
      </c>
      <c r="U56">
        <v>5362357</v>
      </c>
      <c r="V56">
        <v>539823</v>
      </c>
      <c r="X56">
        <v>24720380</v>
      </c>
      <c r="Y56">
        <v>2967633</v>
      </c>
      <c r="Z56">
        <v>214400132</v>
      </c>
      <c r="AA56">
        <v>35801611</v>
      </c>
      <c r="AC56">
        <v>1344826</v>
      </c>
      <c r="AD56">
        <v>3721537</v>
      </c>
      <c r="AE56">
        <v>2394343</v>
      </c>
      <c r="AF56">
        <v>688747</v>
      </c>
      <c r="AG56">
        <v>1854153</v>
      </c>
      <c r="AH56">
        <v>19100293</v>
      </c>
      <c r="AI56">
        <v>146854</v>
      </c>
      <c r="AJ56">
        <v>9311299</v>
      </c>
      <c r="AK56">
        <v>118883</v>
      </c>
      <c r="AL56">
        <v>2059443</v>
      </c>
      <c r="AM56">
        <v>10953825</v>
      </c>
      <c r="AN56">
        <v>930760</v>
      </c>
      <c r="AO56">
        <v>90982592</v>
      </c>
      <c r="AP56">
        <v>3060283</v>
      </c>
      <c r="AQ56">
        <v>406781</v>
      </c>
      <c r="AR56">
        <v>476209</v>
      </c>
      <c r="AS56">
        <v>85199256</v>
      </c>
      <c r="AT56">
        <v>746072</v>
      </c>
      <c r="AU56">
        <v>5283771</v>
      </c>
      <c r="AV56">
        <v>6405016</v>
      </c>
      <c r="AW56">
        <v>557166</v>
      </c>
      <c r="AX56">
        <v>1621077</v>
      </c>
      <c r="AY56">
        <v>325392</v>
      </c>
      <c r="AZ56">
        <v>19830733</v>
      </c>
      <c r="BA56">
        <v>4526748</v>
      </c>
      <c r="BB56">
        <v>204187</v>
      </c>
      <c r="BC56">
        <v>345205</v>
      </c>
      <c r="BD56">
        <v>12801446</v>
      </c>
      <c r="BE56">
        <v>1272831</v>
      </c>
      <c r="BF56">
        <v>64441758</v>
      </c>
      <c r="BG56">
        <v>15838349</v>
      </c>
      <c r="BH56">
        <v>408977</v>
      </c>
      <c r="BI56">
        <v>278654</v>
      </c>
      <c r="BJ56">
        <v>80870901</v>
      </c>
      <c r="BK56">
        <v>2402569</v>
      </c>
      <c r="BL56">
        <v>54062459</v>
      </c>
      <c r="BM56">
        <v>16737254</v>
      </c>
      <c r="BN56">
        <v>19689012</v>
      </c>
      <c r="BO56">
        <v>1935232</v>
      </c>
      <c r="BP56">
        <v>27370</v>
      </c>
      <c r="BQ56">
        <v>860263</v>
      </c>
      <c r="BS56">
        <v>5523479</v>
      </c>
      <c r="BT56">
        <v>2962358</v>
      </c>
      <c r="BU56">
        <v>12594409</v>
      </c>
      <c r="BV56">
        <v>5240451</v>
      </c>
    </row>
    <row r="57" spans="1:74" x14ac:dyDescent="0.3">
      <c r="A57" s="155">
        <v>335</v>
      </c>
      <c r="B57" t="s">
        <v>109</v>
      </c>
      <c r="D57">
        <v>0</v>
      </c>
      <c r="E57">
        <v>0</v>
      </c>
      <c r="F57">
        <v>0</v>
      </c>
      <c r="G57">
        <v>0</v>
      </c>
      <c r="H57">
        <v>0</v>
      </c>
      <c r="I57">
        <v>0</v>
      </c>
      <c r="J57">
        <v>0</v>
      </c>
      <c r="K57">
        <v>0</v>
      </c>
      <c r="L57">
        <v>0</v>
      </c>
      <c r="M57">
        <v>47280</v>
      </c>
      <c r="N57">
        <v>0</v>
      </c>
      <c r="O57">
        <v>0</v>
      </c>
      <c r="P57">
        <v>0</v>
      </c>
      <c r="Q57">
        <v>0</v>
      </c>
      <c r="R57">
        <v>0</v>
      </c>
      <c r="S57">
        <v>2112</v>
      </c>
      <c r="T57">
        <v>0</v>
      </c>
      <c r="U57">
        <v>0</v>
      </c>
      <c r="V57">
        <v>0</v>
      </c>
      <c r="X57">
        <v>0</v>
      </c>
      <c r="Y57">
        <v>0</v>
      </c>
      <c r="Z57">
        <v>0</v>
      </c>
      <c r="AA57">
        <v>0</v>
      </c>
      <c r="AC57">
        <v>0</v>
      </c>
      <c r="AD57">
        <v>0</v>
      </c>
      <c r="AE57">
        <v>0</v>
      </c>
      <c r="AF57">
        <v>0</v>
      </c>
      <c r="AG57">
        <v>0</v>
      </c>
      <c r="AH57">
        <v>0</v>
      </c>
      <c r="AI57">
        <v>0</v>
      </c>
      <c r="AJ57">
        <v>0</v>
      </c>
      <c r="AK57">
        <v>0</v>
      </c>
      <c r="AL57">
        <v>0</v>
      </c>
      <c r="AM57">
        <v>0</v>
      </c>
      <c r="AN57">
        <v>0</v>
      </c>
      <c r="AO57">
        <v>512850</v>
      </c>
      <c r="AP57">
        <v>0</v>
      </c>
      <c r="AQ57">
        <v>0</v>
      </c>
      <c r="AR57">
        <v>0</v>
      </c>
      <c r="AS57">
        <v>0</v>
      </c>
      <c r="AT57">
        <v>0</v>
      </c>
      <c r="AU57">
        <v>0</v>
      </c>
      <c r="AV57">
        <v>0</v>
      </c>
      <c r="AW57">
        <v>0</v>
      </c>
      <c r="AX57">
        <v>35000</v>
      </c>
      <c r="AY57">
        <v>0</v>
      </c>
      <c r="AZ57">
        <v>0</v>
      </c>
      <c r="BA57">
        <v>0</v>
      </c>
      <c r="BB57">
        <v>0</v>
      </c>
      <c r="BC57">
        <v>0</v>
      </c>
      <c r="BD57">
        <v>0</v>
      </c>
      <c r="BE57">
        <v>0</v>
      </c>
      <c r="BF57">
        <v>0</v>
      </c>
      <c r="BG57">
        <v>4532</v>
      </c>
      <c r="BH57">
        <v>0</v>
      </c>
      <c r="BI57">
        <v>0</v>
      </c>
      <c r="BJ57">
        <v>0</v>
      </c>
      <c r="BK57">
        <v>0</v>
      </c>
      <c r="BL57">
        <v>0</v>
      </c>
      <c r="BM57">
        <v>0</v>
      </c>
      <c r="BN57">
        <v>0</v>
      </c>
      <c r="BO57">
        <v>0</v>
      </c>
      <c r="BP57">
        <v>0</v>
      </c>
      <c r="BQ57">
        <v>0</v>
      </c>
      <c r="BS57">
        <v>0</v>
      </c>
      <c r="BT57">
        <v>0</v>
      </c>
      <c r="BU57">
        <v>0</v>
      </c>
      <c r="BV57">
        <v>0</v>
      </c>
    </row>
    <row r="58" spans="1:74" x14ac:dyDescent="0.3">
      <c r="A58" s="155">
        <v>336</v>
      </c>
      <c r="B58" t="s">
        <v>1054</v>
      </c>
      <c r="D58">
        <v>521932</v>
      </c>
      <c r="E58">
        <v>102718002</v>
      </c>
      <c r="F58">
        <v>102854</v>
      </c>
      <c r="G58">
        <v>218650</v>
      </c>
      <c r="H58">
        <v>637851</v>
      </c>
      <c r="I58">
        <v>0</v>
      </c>
      <c r="J58">
        <v>516</v>
      </c>
      <c r="K58">
        <v>0</v>
      </c>
      <c r="L58">
        <v>457831</v>
      </c>
      <c r="M58">
        <v>1414930</v>
      </c>
      <c r="N58">
        <v>5886</v>
      </c>
      <c r="O58">
        <v>20083</v>
      </c>
      <c r="P58">
        <v>611</v>
      </c>
      <c r="Q58">
        <v>25207</v>
      </c>
      <c r="R58">
        <v>51937</v>
      </c>
      <c r="S58">
        <v>69737</v>
      </c>
      <c r="T58">
        <v>1937597</v>
      </c>
      <c r="U58">
        <v>76888</v>
      </c>
      <c r="V58">
        <v>25270</v>
      </c>
      <c r="X58">
        <v>1062180</v>
      </c>
      <c r="Y58">
        <v>110878</v>
      </c>
      <c r="Z58">
        <v>8838987</v>
      </c>
      <c r="AA58">
        <v>667900</v>
      </c>
      <c r="AC58">
        <v>31049</v>
      </c>
      <c r="AD58">
        <v>83422</v>
      </c>
      <c r="AE58">
        <v>10201</v>
      </c>
      <c r="AF58">
        <v>215805</v>
      </c>
      <c r="AG58">
        <v>78703</v>
      </c>
      <c r="AH58">
        <v>664457</v>
      </c>
      <c r="AI58">
        <v>4671</v>
      </c>
      <c r="AJ58">
        <v>292967</v>
      </c>
      <c r="AK58">
        <v>8718</v>
      </c>
      <c r="AL58">
        <v>25040</v>
      </c>
      <c r="AM58">
        <v>500633</v>
      </c>
      <c r="AN58">
        <v>8456</v>
      </c>
      <c r="AO58">
        <v>5893626</v>
      </c>
      <c r="AP58">
        <v>46381</v>
      </c>
      <c r="AQ58">
        <v>4164</v>
      </c>
      <c r="AR58">
        <v>10103</v>
      </c>
      <c r="AS58">
        <v>3121845</v>
      </c>
      <c r="AT58">
        <v>14507</v>
      </c>
      <c r="AU58">
        <v>73044</v>
      </c>
      <c r="AV58">
        <v>39178</v>
      </c>
      <c r="AW58">
        <v>89611</v>
      </c>
      <c r="AX58">
        <v>39224</v>
      </c>
      <c r="AY58">
        <v>17609</v>
      </c>
      <c r="AZ58">
        <v>560020</v>
      </c>
      <c r="BA58">
        <v>175559</v>
      </c>
      <c r="BB58">
        <v>4261</v>
      </c>
      <c r="BC58">
        <v>0</v>
      </c>
      <c r="BD58">
        <v>403571</v>
      </c>
      <c r="BE58">
        <v>112108</v>
      </c>
      <c r="BF58">
        <v>3963448</v>
      </c>
      <c r="BG58">
        <v>683207</v>
      </c>
      <c r="BH58">
        <v>8446</v>
      </c>
      <c r="BI58">
        <v>11599</v>
      </c>
      <c r="BJ58">
        <v>1721988</v>
      </c>
      <c r="BK58">
        <v>221220</v>
      </c>
      <c r="BL58">
        <v>2246376</v>
      </c>
      <c r="BM58">
        <v>305579</v>
      </c>
      <c r="BN58">
        <v>869963</v>
      </c>
      <c r="BO58">
        <v>45430</v>
      </c>
      <c r="BP58">
        <v>0</v>
      </c>
      <c r="BQ58">
        <v>204138</v>
      </c>
      <c r="BS58">
        <v>147280</v>
      </c>
      <c r="BT58">
        <v>68957</v>
      </c>
      <c r="BU58">
        <v>1007135</v>
      </c>
      <c r="BV58">
        <v>150200</v>
      </c>
    </row>
    <row r="59" spans="1:74" x14ac:dyDescent="0.3">
      <c r="A59" s="155">
        <v>337</v>
      </c>
      <c r="B59" t="s">
        <v>245</v>
      </c>
      <c r="D59">
        <v>893263</v>
      </c>
      <c r="E59">
        <v>598398980</v>
      </c>
      <c r="F59">
        <v>27111</v>
      </c>
      <c r="G59">
        <v>668169</v>
      </c>
      <c r="H59">
        <v>0</v>
      </c>
      <c r="I59">
        <v>0</v>
      </c>
      <c r="J59">
        <v>0</v>
      </c>
      <c r="K59">
        <v>0</v>
      </c>
      <c r="L59">
        <v>926921</v>
      </c>
      <c r="M59">
        <v>5518872</v>
      </c>
      <c r="N59">
        <v>0</v>
      </c>
      <c r="O59">
        <v>109527</v>
      </c>
      <c r="P59">
        <v>0</v>
      </c>
      <c r="Q59">
        <v>0</v>
      </c>
      <c r="R59">
        <v>149377</v>
      </c>
      <c r="S59">
        <v>0</v>
      </c>
      <c r="T59">
        <v>14928206</v>
      </c>
      <c r="U59">
        <v>1124164</v>
      </c>
      <c r="V59">
        <v>0</v>
      </c>
      <c r="X59">
        <v>8984978</v>
      </c>
      <c r="Y59">
        <v>231518</v>
      </c>
      <c r="Z59">
        <v>51381274</v>
      </c>
      <c r="AA59">
        <v>3074500</v>
      </c>
      <c r="AC59">
        <v>0</v>
      </c>
      <c r="AD59">
        <v>274015</v>
      </c>
      <c r="AE59">
        <v>48704</v>
      </c>
      <c r="AF59">
        <v>206676</v>
      </c>
      <c r="AG59">
        <v>98743</v>
      </c>
      <c r="AH59">
        <v>3157858</v>
      </c>
      <c r="AI59">
        <v>0</v>
      </c>
      <c r="AJ59">
        <v>663879</v>
      </c>
      <c r="AK59">
        <v>0</v>
      </c>
      <c r="AL59">
        <v>847946</v>
      </c>
      <c r="AM59">
        <v>546414</v>
      </c>
      <c r="AN59">
        <v>0</v>
      </c>
      <c r="AO59">
        <v>9223998</v>
      </c>
      <c r="AP59">
        <v>352307</v>
      </c>
      <c r="AQ59">
        <v>3738</v>
      </c>
      <c r="AR59">
        <v>291396</v>
      </c>
      <c r="AS59">
        <v>12045623</v>
      </c>
      <c r="AT59">
        <v>35838</v>
      </c>
      <c r="AU59">
        <v>0</v>
      </c>
      <c r="AV59">
        <v>0</v>
      </c>
      <c r="AW59">
        <v>0</v>
      </c>
      <c r="AX59">
        <v>0</v>
      </c>
      <c r="AY59">
        <v>0</v>
      </c>
      <c r="AZ59">
        <v>2039161</v>
      </c>
      <c r="BA59">
        <v>1052310</v>
      </c>
      <c r="BB59">
        <v>0</v>
      </c>
      <c r="BC59">
        <v>0</v>
      </c>
      <c r="BD59">
        <v>3068525</v>
      </c>
      <c r="BE59">
        <v>130355</v>
      </c>
      <c r="BF59">
        <v>8720538</v>
      </c>
      <c r="BG59">
        <v>1012506</v>
      </c>
      <c r="BH59">
        <v>0</v>
      </c>
      <c r="BI59">
        <v>0</v>
      </c>
      <c r="BJ59">
        <v>7587735</v>
      </c>
      <c r="BK59">
        <v>0</v>
      </c>
      <c r="BL59">
        <v>6697731</v>
      </c>
      <c r="BM59">
        <v>0</v>
      </c>
      <c r="BN59">
        <v>2343726</v>
      </c>
      <c r="BO59">
        <v>0</v>
      </c>
      <c r="BP59">
        <v>0</v>
      </c>
      <c r="BQ59">
        <v>123042</v>
      </c>
      <c r="BS59">
        <v>0</v>
      </c>
      <c r="BT59">
        <v>635212</v>
      </c>
      <c r="BU59">
        <v>6595370</v>
      </c>
      <c r="BV59">
        <v>150000</v>
      </c>
    </row>
    <row r="60" spans="1:74" x14ac:dyDescent="0.3">
      <c r="A60" s="155">
        <v>338</v>
      </c>
      <c r="B60" t="s">
        <v>108</v>
      </c>
      <c r="D60">
        <v>4879880</v>
      </c>
      <c r="E60">
        <v>1005633579</v>
      </c>
      <c r="F60">
        <v>162979</v>
      </c>
      <c r="G60">
        <v>3858827</v>
      </c>
      <c r="H60">
        <v>651014</v>
      </c>
      <c r="I60">
        <v>0</v>
      </c>
      <c r="J60">
        <v>516</v>
      </c>
      <c r="K60">
        <v>21511</v>
      </c>
      <c r="L60">
        <v>3947881</v>
      </c>
      <c r="M60">
        <v>18220138</v>
      </c>
      <c r="N60">
        <v>5886</v>
      </c>
      <c r="O60">
        <v>173131</v>
      </c>
      <c r="P60">
        <v>37465</v>
      </c>
      <c r="Q60">
        <v>28043</v>
      </c>
      <c r="R60">
        <v>533296</v>
      </c>
      <c r="S60">
        <v>592475</v>
      </c>
      <c r="T60">
        <v>28129050</v>
      </c>
      <c r="U60">
        <v>1560218</v>
      </c>
      <c r="V60">
        <v>88891</v>
      </c>
      <c r="X60">
        <v>16929791</v>
      </c>
      <c r="Y60">
        <v>579983</v>
      </c>
      <c r="Z60">
        <v>117030809</v>
      </c>
      <c r="AA60">
        <v>7106871</v>
      </c>
      <c r="AC60">
        <v>69668</v>
      </c>
      <c r="AD60">
        <v>1032050</v>
      </c>
      <c r="AE60">
        <v>130502</v>
      </c>
      <c r="AF60">
        <v>234407</v>
      </c>
      <c r="AG60">
        <v>998218</v>
      </c>
      <c r="AH60">
        <v>8150751</v>
      </c>
      <c r="AI60">
        <v>4671</v>
      </c>
      <c r="AJ60">
        <v>2710795</v>
      </c>
      <c r="AK60">
        <v>8718</v>
      </c>
      <c r="AL60">
        <v>949384</v>
      </c>
      <c r="AM60">
        <v>2262535</v>
      </c>
      <c r="AN60">
        <v>38911</v>
      </c>
      <c r="AO60">
        <v>35670526</v>
      </c>
      <c r="AP60">
        <v>596690</v>
      </c>
      <c r="AQ60">
        <v>4164</v>
      </c>
      <c r="AR60">
        <v>294165</v>
      </c>
      <c r="AS60">
        <v>70542714</v>
      </c>
      <c r="AT60">
        <v>38586</v>
      </c>
      <c r="AU60">
        <v>243209</v>
      </c>
      <c r="AV60">
        <v>335220</v>
      </c>
      <c r="AW60">
        <v>346881</v>
      </c>
      <c r="AX60">
        <v>101667</v>
      </c>
      <c r="AY60">
        <v>17609</v>
      </c>
      <c r="AZ60">
        <v>10552298</v>
      </c>
      <c r="BA60">
        <v>1533169</v>
      </c>
      <c r="BB60">
        <v>4261</v>
      </c>
      <c r="BC60">
        <v>51842</v>
      </c>
      <c r="BD60">
        <v>5249544</v>
      </c>
      <c r="BE60">
        <v>593130</v>
      </c>
      <c r="BF60">
        <v>34342798</v>
      </c>
      <c r="BG60">
        <v>4168853</v>
      </c>
      <c r="BH60">
        <v>20960</v>
      </c>
      <c r="BI60">
        <v>11599</v>
      </c>
      <c r="BJ60">
        <v>23533962</v>
      </c>
      <c r="BK60">
        <v>445057</v>
      </c>
      <c r="BL60">
        <v>14191637</v>
      </c>
      <c r="BM60">
        <v>3124560</v>
      </c>
      <c r="BN60">
        <v>8412676</v>
      </c>
      <c r="BO60">
        <v>232936</v>
      </c>
      <c r="BP60">
        <v>1865</v>
      </c>
      <c r="BQ60">
        <v>1001927</v>
      </c>
      <c r="BS60">
        <v>2577624</v>
      </c>
      <c r="BT60">
        <v>1187470</v>
      </c>
      <c r="BU60">
        <v>14089686</v>
      </c>
      <c r="BV60">
        <v>1132545</v>
      </c>
    </row>
    <row r="61" spans="1:74" x14ac:dyDescent="0.3">
      <c r="A61" s="155">
        <v>339</v>
      </c>
      <c r="B61" t="s">
        <v>181</v>
      </c>
      <c r="D61">
        <v>638142</v>
      </c>
      <c r="E61">
        <v>34967009</v>
      </c>
      <c r="F61">
        <v>8701</v>
      </c>
      <c r="G61">
        <v>482316</v>
      </c>
      <c r="H61">
        <v>188656</v>
      </c>
      <c r="I61">
        <v>0</v>
      </c>
      <c r="J61">
        <v>0</v>
      </c>
      <c r="K61">
        <v>31576</v>
      </c>
      <c r="L61">
        <v>411569</v>
      </c>
      <c r="M61">
        <v>958229</v>
      </c>
      <c r="N61">
        <v>0</v>
      </c>
      <c r="O61">
        <v>39115</v>
      </c>
      <c r="P61">
        <v>5425</v>
      </c>
      <c r="Q61">
        <v>28558</v>
      </c>
      <c r="R61">
        <v>240051</v>
      </c>
      <c r="S61">
        <v>41766</v>
      </c>
      <c r="T61">
        <v>1778308</v>
      </c>
      <c r="U61">
        <v>84827</v>
      </c>
      <c r="V61">
        <v>0</v>
      </c>
      <c r="X61">
        <v>821051</v>
      </c>
      <c r="Y61">
        <v>9950</v>
      </c>
      <c r="Z61">
        <v>14168962</v>
      </c>
      <c r="AA61">
        <v>2793758</v>
      </c>
      <c r="AC61">
        <v>63202</v>
      </c>
      <c r="AD61">
        <v>179637</v>
      </c>
      <c r="AE61">
        <v>115713</v>
      </c>
      <c r="AF61">
        <v>138955</v>
      </c>
      <c r="AG61">
        <v>158636</v>
      </c>
      <c r="AH61">
        <v>1339003</v>
      </c>
      <c r="AI61">
        <v>11557</v>
      </c>
      <c r="AJ61">
        <v>13490</v>
      </c>
      <c r="AK61">
        <v>25234</v>
      </c>
      <c r="AL61">
        <v>16065</v>
      </c>
      <c r="AM61">
        <v>192692</v>
      </c>
      <c r="AN61">
        <v>77273</v>
      </c>
      <c r="AO61">
        <v>4491558</v>
      </c>
      <c r="AP61">
        <v>132605</v>
      </c>
      <c r="AQ61">
        <v>478</v>
      </c>
      <c r="AR61">
        <v>60</v>
      </c>
      <c r="AS61">
        <v>4496455</v>
      </c>
      <c r="AT61">
        <v>37342</v>
      </c>
      <c r="AU61">
        <v>218604</v>
      </c>
      <c r="AV61">
        <v>229180</v>
      </c>
      <c r="AW61">
        <v>10200</v>
      </c>
      <c r="AX61">
        <v>16882</v>
      </c>
      <c r="AY61">
        <v>0</v>
      </c>
      <c r="AZ61">
        <v>1040426</v>
      </c>
      <c r="BA61">
        <v>7094</v>
      </c>
      <c r="BB61">
        <v>0</v>
      </c>
      <c r="BC61">
        <v>24956</v>
      </c>
      <c r="BD61">
        <v>933558</v>
      </c>
      <c r="BE61">
        <v>304104</v>
      </c>
      <c r="BF61">
        <v>2900110</v>
      </c>
      <c r="BG61">
        <v>724347</v>
      </c>
      <c r="BH61">
        <v>42934</v>
      </c>
      <c r="BI61">
        <v>39778</v>
      </c>
      <c r="BJ61">
        <v>2331774</v>
      </c>
      <c r="BK61">
        <v>358453</v>
      </c>
      <c r="BL61">
        <v>2409875</v>
      </c>
      <c r="BM61">
        <v>140181</v>
      </c>
      <c r="BN61">
        <v>2207252</v>
      </c>
      <c r="BO61">
        <v>112126</v>
      </c>
      <c r="BP61">
        <v>0</v>
      </c>
      <c r="BQ61">
        <v>136564</v>
      </c>
      <c r="BS61">
        <v>301905</v>
      </c>
      <c r="BT61">
        <v>190188</v>
      </c>
      <c r="BU61">
        <v>113122</v>
      </c>
      <c r="BV61">
        <v>44944</v>
      </c>
    </row>
    <row r="62" spans="1:74" x14ac:dyDescent="0.3">
      <c r="A62" s="155">
        <v>341</v>
      </c>
      <c r="B62" t="s">
        <v>1055</v>
      </c>
      <c r="D62">
        <v>4500292</v>
      </c>
      <c r="E62">
        <v>467270782</v>
      </c>
      <c r="F62">
        <v>343910</v>
      </c>
      <c r="G62">
        <v>4964982</v>
      </c>
      <c r="H62">
        <v>1807390</v>
      </c>
      <c r="I62">
        <v>30635</v>
      </c>
      <c r="J62">
        <v>339985</v>
      </c>
      <c r="K62">
        <v>1059234</v>
      </c>
      <c r="L62">
        <v>3779838</v>
      </c>
      <c r="M62">
        <v>14777284</v>
      </c>
      <c r="N62">
        <v>138385</v>
      </c>
      <c r="O62">
        <v>592459</v>
      </c>
      <c r="P62">
        <v>588736</v>
      </c>
      <c r="Q62">
        <v>399337</v>
      </c>
      <c r="R62">
        <v>1167735</v>
      </c>
      <c r="S62">
        <v>1373307</v>
      </c>
      <c r="T62">
        <v>12910328</v>
      </c>
      <c r="U62">
        <v>1278286</v>
      </c>
      <c r="V62">
        <v>567680</v>
      </c>
      <c r="X62">
        <v>7057429</v>
      </c>
      <c r="Y62">
        <v>1625903</v>
      </c>
      <c r="Z62">
        <v>52202423</v>
      </c>
      <c r="AA62">
        <v>7567196</v>
      </c>
      <c r="AC62">
        <v>352777</v>
      </c>
      <c r="AD62">
        <v>1105002</v>
      </c>
      <c r="AE62">
        <v>1064696</v>
      </c>
      <c r="AF62">
        <v>186829</v>
      </c>
      <c r="AG62">
        <v>745760</v>
      </c>
      <c r="AH62">
        <v>7660185</v>
      </c>
      <c r="AI62">
        <v>116286</v>
      </c>
      <c r="AJ62">
        <v>2052876</v>
      </c>
      <c r="AK62">
        <v>150818</v>
      </c>
      <c r="AL62">
        <v>730638</v>
      </c>
      <c r="AM62">
        <v>4003456</v>
      </c>
      <c r="AN62">
        <v>275529</v>
      </c>
      <c r="AO62">
        <v>34960130</v>
      </c>
      <c r="AP62">
        <v>1213691</v>
      </c>
      <c r="AQ62">
        <v>161869</v>
      </c>
      <c r="AR62">
        <v>199447</v>
      </c>
      <c r="AS62">
        <v>27242074</v>
      </c>
      <c r="AT62">
        <v>213890</v>
      </c>
      <c r="AU62">
        <v>2102560</v>
      </c>
      <c r="AV62">
        <v>1123063</v>
      </c>
      <c r="AW62">
        <v>268264</v>
      </c>
      <c r="AX62">
        <v>285138</v>
      </c>
      <c r="AY62">
        <v>261250</v>
      </c>
      <c r="AZ62">
        <v>4664709</v>
      </c>
      <c r="BA62">
        <v>1468233</v>
      </c>
      <c r="BB62">
        <v>34087</v>
      </c>
      <c r="BC62">
        <v>354563</v>
      </c>
      <c r="BD62">
        <v>4522801</v>
      </c>
      <c r="BE62">
        <v>848663</v>
      </c>
      <c r="BF62">
        <v>19538626</v>
      </c>
      <c r="BG62">
        <v>6204560</v>
      </c>
      <c r="BH62">
        <v>228946</v>
      </c>
      <c r="BI62">
        <v>153721</v>
      </c>
      <c r="BJ62">
        <v>11467219</v>
      </c>
      <c r="BK62">
        <v>855847</v>
      </c>
      <c r="BL62">
        <v>16647084</v>
      </c>
      <c r="BM62">
        <v>5735770</v>
      </c>
      <c r="BN62">
        <v>5171374</v>
      </c>
      <c r="BO62">
        <v>1482209</v>
      </c>
      <c r="BP62">
        <v>39626</v>
      </c>
      <c r="BQ62">
        <v>2888654</v>
      </c>
      <c r="BS62">
        <v>2464556</v>
      </c>
      <c r="BT62">
        <v>1085655</v>
      </c>
      <c r="BU62">
        <v>6183764</v>
      </c>
      <c r="BV62">
        <v>2236931</v>
      </c>
    </row>
    <row r="63" spans="1:74" x14ac:dyDescent="0.3">
      <c r="A63" s="155">
        <v>343</v>
      </c>
      <c r="B63" t="s">
        <v>246</v>
      </c>
      <c r="D63">
        <v>360022</v>
      </c>
      <c r="E63">
        <v>59746029</v>
      </c>
      <c r="F63">
        <v>4922</v>
      </c>
      <c r="G63">
        <v>97500</v>
      </c>
      <c r="H63">
        <v>0</v>
      </c>
      <c r="I63">
        <v>0</v>
      </c>
      <c r="J63">
        <v>0</v>
      </c>
      <c r="K63">
        <v>0</v>
      </c>
      <c r="L63">
        <v>130569</v>
      </c>
      <c r="M63">
        <v>324027</v>
      </c>
      <c r="N63">
        <v>0</v>
      </c>
      <c r="O63">
        <v>13889</v>
      </c>
      <c r="P63">
        <v>0</v>
      </c>
      <c r="Q63">
        <v>0</v>
      </c>
      <c r="R63">
        <v>37164</v>
      </c>
      <c r="S63">
        <v>949846</v>
      </c>
      <c r="T63">
        <v>1684927</v>
      </c>
      <c r="U63">
        <v>52317</v>
      </c>
      <c r="V63">
        <v>0</v>
      </c>
      <c r="X63">
        <v>126630</v>
      </c>
      <c r="Y63">
        <v>56207</v>
      </c>
      <c r="Z63">
        <v>4412826</v>
      </c>
      <c r="AA63">
        <v>399994</v>
      </c>
      <c r="AC63">
        <v>0</v>
      </c>
      <c r="AD63">
        <v>34816</v>
      </c>
      <c r="AE63">
        <v>31608</v>
      </c>
      <c r="AF63">
        <v>9659</v>
      </c>
      <c r="AG63">
        <v>15970</v>
      </c>
      <c r="AH63">
        <v>336327</v>
      </c>
      <c r="AI63">
        <v>0</v>
      </c>
      <c r="AJ63">
        <v>128654</v>
      </c>
      <c r="AK63">
        <v>0</v>
      </c>
      <c r="AL63">
        <v>15341</v>
      </c>
      <c r="AM63">
        <v>240834</v>
      </c>
      <c r="AN63">
        <v>0</v>
      </c>
      <c r="AO63">
        <v>1340503</v>
      </c>
      <c r="AP63">
        <v>24438</v>
      </c>
      <c r="AQ63">
        <v>6381</v>
      </c>
      <c r="AR63">
        <v>7931</v>
      </c>
      <c r="AS63">
        <v>1132477</v>
      </c>
      <c r="AT63">
        <v>11579</v>
      </c>
      <c r="AU63">
        <v>0</v>
      </c>
      <c r="AV63">
        <v>0</v>
      </c>
      <c r="AW63">
        <v>0</v>
      </c>
      <c r="AX63">
        <v>0</v>
      </c>
      <c r="AY63">
        <v>0</v>
      </c>
      <c r="AZ63">
        <v>232333</v>
      </c>
      <c r="BA63">
        <v>0</v>
      </c>
      <c r="BB63">
        <v>0</v>
      </c>
      <c r="BC63">
        <v>0</v>
      </c>
      <c r="BD63">
        <v>341377</v>
      </c>
      <c r="BE63">
        <v>136381</v>
      </c>
      <c r="BF63">
        <v>1471629</v>
      </c>
      <c r="BG63">
        <v>355053</v>
      </c>
      <c r="BH63">
        <v>0</v>
      </c>
      <c r="BI63">
        <v>0</v>
      </c>
      <c r="BJ63">
        <v>625643</v>
      </c>
      <c r="BK63">
        <v>0</v>
      </c>
      <c r="BL63">
        <v>781876</v>
      </c>
      <c r="BM63">
        <v>0</v>
      </c>
      <c r="BN63">
        <v>301401</v>
      </c>
      <c r="BO63">
        <v>0</v>
      </c>
      <c r="BP63">
        <v>0</v>
      </c>
      <c r="BQ63">
        <v>147729</v>
      </c>
      <c r="BS63">
        <v>101279</v>
      </c>
      <c r="BT63">
        <v>41556</v>
      </c>
      <c r="BU63">
        <v>264618</v>
      </c>
      <c r="BV63">
        <v>50000</v>
      </c>
    </row>
    <row r="64" spans="1:74" x14ac:dyDescent="0.3">
      <c r="A64" s="155">
        <v>344</v>
      </c>
      <c r="B64" t="s">
        <v>179</v>
      </c>
      <c r="D64">
        <v>13739</v>
      </c>
      <c r="E64">
        <v>16227797</v>
      </c>
      <c r="F64">
        <v>0</v>
      </c>
      <c r="G64">
        <v>11247</v>
      </c>
      <c r="H64">
        <v>0</v>
      </c>
      <c r="I64">
        <v>0</v>
      </c>
      <c r="J64">
        <v>0</v>
      </c>
      <c r="K64">
        <v>0</v>
      </c>
      <c r="L64">
        <v>54806</v>
      </c>
      <c r="M64">
        <v>0</v>
      </c>
      <c r="N64">
        <v>0</v>
      </c>
      <c r="O64">
        <v>3678</v>
      </c>
      <c r="P64">
        <v>0</v>
      </c>
      <c r="Q64">
        <v>0</v>
      </c>
      <c r="R64">
        <v>5922</v>
      </c>
      <c r="S64">
        <v>0</v>
      </c>
      <c r="T64">
        <v>323692</v>
      </c>
      <c r="U64">
        <v>36972</v>
      </c>
      <c r="V64">
        <v>0</v>
      </c>
      <c r="X64">
        <v>43493</v>
      </c>
      <c r="Y64">
        <v>7084</v>
      </c>
      <c r="Z64">
        <v>2147553</v>
      </c>
      <c r="AA64">
        <v>91670</v>
      </c>
      <c r="AC64">
        <v>0</v>
      </c>
      <c r="AD64">
        <v>9049</v>
      </c>
      <c r="AE64">
        <v>1412</v>
      </c>
      <c r="AF64">
        <v>6249</v>
      </c>
      <c r="AG64">
        <v>4758</v>
      </c>
      <c r="AH64">
        <v>130618</v>
      </c>
      <c r="AI64">
        <v>0</v>
      </c>
      <c r="AJ64">
        <v>22700</v>
      </c>
      <c r="AK64">
        <v>0</v>
      </c>
      <c r="AL64">
        <v>37773</v>
      </c>
      <c r="AM64">
        <v>82591</v>
      </c>
      <c r="AN64">
        <v>0</v>
      </c>
      <c r="AO64">
        <v>385180</v>
      </c>
      <c r="AP64">
        <v>13135</v>
      </c>
      <c r="AQ64">
        <v>255</v>
      </c>
      <c r="AR64">
        <v>12721</v>
      </c>
      <c r="AS64">
        <v>325374</v>
      </c>
      <c r="AT64">
        <v>751</v>
      </c>
      <c r="AU64">
        <v>0</v>
      </c>
      <c r="AV64">
        <v>0</v>
      </c>
      <c r="AW64">
        <v>9287</v>
      </c>
      <c r="AX64">
        <v>0</v>
      </c>
      <c r="AY64">
        <v>0</v>
      </c>
      <c r="AZ64">
        <v>71627</v>
      </c>
      <c r="BA64">
        <v>23966</v>
      </c>
      <c r="BB64">
        <v>0</v>
      </c>
      <c r="BC64">
        <v>0</v>
      </c>
      <c r="BD64">
        <v>76956</v>
      </c>
      <c r="BE64">
        <v>9493</v>
      </c>
      <c r="BF64">
        <v>194507</v>
      </c>
      <c r="BG64">
        <v>0</v>
      </c>
      <c r="BH64">
        <v>0</v>
      </c>
      <c r="BI64">
        <v>0</v>
      </c>
      <c r="BJ64">
        <v>234682</v>
      </c>
      <c r="BK64">
        <v>0</v>
      </c>
      <c r="BL64">
        <v>233606</v>
      </c>
      <c r="BM64">
        <v>0</v>
      </c>
      <c r="BN64">
        <v>62800</v>
      </c>
      <c r="BO64">
        <v>0</v>
      </c>
      <c r="BP64">
        <v>0</v>
      </c>
      <c r="BQ64">
        <v>7818</v>
      </c>
      <c r="BS64">
        <v>3941</v>
      </c>
      <c r="BT64">
        <v>26249</v>
      </c>
      <c r="BU64">
        <v>337330</v>
      </c>
      <c r="BV64">
        <v>4822</v>
      </c>
    </row>
    <row r="65" spans="1:74" x14ac:dyDescent="0.3">
      <c r="A65" s="155">
        <v>349</v>
      </c>
      <c r="B65" t="s">
        <v>114</v>
      </c>
      <c r="D65">
        <v>3642018</v>
      </c>
      <c r="E65">
        <v>880251818</v>
      </c>
      <c r="F65">
        <v>63424</v>
      </c>
      <c r="G65">
        <v>2736811</v>
      </c>
      <c r="H65">
        <v>190080</v>
      </c>
      <c r="I65">
        <v>0</v>
      </c>
      <c r="J65">
        <v>0</v>
      </c>
      <c r="K65">
        <v>0</v>
      </c>
      <c r="L65">
        <v>2236876</v>
      </c>
      <c r="M65">
        <v>23286602</v>
      </c>
      <c r="N65">
        <v>0</v>
      </c>
      <c r="O65">
        <v>95420</v>
      </c>
      <c r="P65">
        <v>217347</v>
      </c>
      <c r="Q65">
        <v>19506</v>
      </c>
      <c r="R65">
        <v>0</v>
      </c>
      <c r="S65">
        <v>1890837</v>
      </c>
      <c r="T65">
        <v>0</v>
      </c>
      <c r="U65">
        <v>2525224</v>
      </c>
      <c r="V65">
        <v>3127447</v>
      </c>
      <c r="X65">
        <v>1764286</v>
      </c>
      <c r="Y65">
        <v>0</v>
      </c>
      <c r="Z65">
        <v>16468264</v>
      </c>
      <c r="AA65">
        <v>0</v>
      </c>
      <c r="AC65">
        <v>1142463</v>
      </c>
      <c r="AD65">
        <v>2043623</v>
      </c>
      <c r="AE65">
        <v>614061</v>
      </c>
      <c r="AF65">
        <v>84912</v>
      </c>
      <c r="AG65">
        <v>923564</v>
      </c>
      <c r="AH65">
        <v>28504296</v>
      </c>
      <c r="AI65">
        <v>0</v>
      </c>
      <c r="AJ65">
        <v>0</v>
      </c>
      <c r="AK65">
        <v>0</v>
      </c>
      <c r="AL65">
        <v>1563270</v>
      </c>
      <c r="AM65">
        <v>1982660</v>
      </c>
      <c r="AN65">
        <v>74859</v>
      </c>
      <c r="AO65">
        <v>62275657</v>
      </c>
      <c r="AP65">
        <v>2627474</v>
      </c>
      <c r="AQ65">
        <v>0</v>
      </c>
      <c r="AR65">
        <v>16130</v>
      </c>
      <c r="AS65">
        <v>76440285</v>
      </c>
      <c r="AT65">
        <v>421839</v>
      </c>
      <c r="AU65">
        <v>727358</v>
      </c>
      <c r="AV65">
        <v>549103</v>
      </c>
      <c r="AW65">
        <v>381378</v>
      </c>
      <c r="AX65">
        <v>0</v>
      </c>
      <c r="AY65">
        <v>0</v>
      </c>
      <c r="AZ65">
        <v>4352437</v>
      </c>
      <c r="BA65">
        <v>174167</v>
      </c>
      <c r="BB65">
        <v>4249</v>
      </c>
      <c r="BC65">
        <v>8270</v>
      </c>
      <c r="BD65">
        <v>971320</v>
      </c>
      <c r="BE65">
        <v>3097220</v>
      </c>
      <c r="BF65">
        <v>65009625</v>
      </c>
      <c r="BG65">
        <v>9580313</v>
      </c>
      <c r="BH65">
        <v>0</v>
      </c>
      <c r="BI65">
        <v>41797</v>
      </c>
      <c r="BJ65">
        <v>5282365</v>
      </c>
      <c r="BK65">
        <v>845282</v>
      </c>
      <c r="BL65">
        <v>1673369</v>
      </c>
      <c r="BM65">
        <v>0</v>
      </c>
      <c r="BN65">
        <v>2795374</v>
      </c>
      <c r="BO65">
        <v>4388551</v>
      </c>
      <c r="BP65">
        <v>0</v>
      </c>
      <c r="BQ65">
        <v>0</v>
      </c>
      <c r="BS65">
        <v>8646609</v>
      </c>
      <c r="BT65">
        <v>808350</v>
      </c>
      <c r="BU65">
        <v>4818653</v>
      </c>
      <c r="BV65">
        <v>719691</v>
      </c>
    </row>
    <row r="66" spans="1:74" x14ac:dyDescent="0.3">
      <c r="A66" s="155">
        <v>350</v>
      </c>
      <c r="B66" t="s">
        <v>1056</v>
      </c>
      <c r="D66">
        <v>382827</v>
      </c>
      <c r="E66">
        <v>14510488</v>
      </c>
      <c r="F66">
        <v>264</v>
      </c>
      <c r="G66">
        <v>0</v>
      </c>
      <c r="H66">
        <v>0</v>
      </c>
      <c r="I66">
        <v>0</v>
      </c>
      <c r="J66">
        <v>0</v>
      </c>
      <c r="K66">
        <v>0</v>
      </c>
      <c r="L66">
        <v>11801</v>
      </c>
      <c r="M66">
        <v>239847</v>
      </c>
      <c r="N66">
        <v>0</v>
      </c>
      <c r="O66">
        <v>6093</v>
      </c>
      <c r="P66">
        <v>606</v>
      </c>
      <c r="Q66">
        <v>5</v>
      </c>
      <c r="R66">
        <v>0</v>
      </c>
      <c r="S66">
        <v>24374</v>
      </c>
      <c r="T66">
        <v>0</v>
      </c>
      <c r="U66">
        <v>20971</v>
      </c>
      <c r="V66">
        <v>2834</v>
      </c>
      <c r="X66">
        <v>42550</v>
      </c>
      <c r="Y66">
        <v>0</v>
      </c>
      <c r="Z66">
        <v>334276</v>
      </c>
      <c r="AA66">
        <v>0</v>
      </c>
      <c r="AC66">
        <v>0</v>
      </c>
      <c r="AD66">
        <v>24834</v>
      </c>
      <c r="AE66">
        <v>63009</v>
      </c>
      <c r="AF66">
        <v>6704</v>
      </c>
      <c r="AG66">
        <v>161653</v>
      </c>
      <c r="AH66">
        <v>664815</v>
      </c>
      <c r="AI66">
        <v>0</v>
      </c>
      <c r="AJ66">
        <v>0</v>
      </c>
      <c r="AK66">
        <v>0</v>
      </c>
      <c r="AL66">
        <v>127</v>
      </c>
      <c r="AM66">
        <v>5617</v>
      </c>
      <c r="AN66">
        <v>1602</v>
      </c>
      <c r="AO66">
        <v>464928</v>
      </c>
      <c r="AP66">
        <v>51</v>
      </c>
      <c r="AQ66">
        <v>0</v>
      </c>
      <c r="AR66">
        <v>1208</v>
      </c>
      <c r="AS66">
        <v>702821</v>
      </c>
      <c r="AT66">
        <v>0</v>
      </c>
      <c r="AU66">
        <v>31043</v>
      </c>
      <c r="AV66">
        <v>10000</v>
      </c>
      <c r="AW66">
        <v>12882</v>
      </c>
      <c r="AX66">
        <v>0</v>
      </c>
      <c r="AY66">
        <v>119</v>
      </c>
      <c r="AZ66">
        <v>232505</v>
      </c>
      <c r="BA66">
        <v>0</v>
      </c>
      <c r="BB66">
        <v>2404</v>
      </c>
      <c r="BC66">
        <v>5948</v>
      </c>
      <c r="BD66">
        <v>184750</v>
      </c>
      <c r="BE66">
        <v>6905</v>
      </c>
      <c r="BF66">
        <v>115678</v>
      </c>
      <c r="BG66">
        <v>2250928</v>
      </c>
      <c r="BH66">
        <v>0</v>
      </c>
      <c r="BI66">
        <v>216380</v>
      </c>
      <c r="BJ66">
        <v>22945</v>
      </c>
      <c r="BK66">
        <v>4515</v>
      </c>
      <c r="BL66">
        <v>571419</v>
      </c>
      <c r="BM66">
        <v>0</v>
      </c>
      <c r="BN66">
        <v>741608</v>
      </c>
      <c r="BO66">
        <v>4696</v>
      </c>
      <c r="BP66">
        <v>0</v>
      </c>
      <c r="BQ66">
        <v>0</v>
      </c>
      <c r="BS66">
        <v>31555</v>
      </c>
      <c r="BT66">
        <v>3491</v>
      </c>
      <c r="BU66">
        <v>605630</v>
      </c>
      <c r="BV66">
        <v>3836</v>
      </c>
    </row>
    <row r="67" spans="1:74" x14ac:dyDescent="0.3">
      <c r="A67" s="155">
        <v>351</v>
      </c>
      <c r="B67" t="s">
        <v>223</v>
      </c>
      <c r="D67">
        <v>38787</v>
      </c>
      <c r="E67">
        <v>25520534</v>
      </c>
      <c r="F67">
        <v>347</v>
      </c>
      <c r="G67">
        <v>82397</v>
      </c>
      <c r="H67">
        <v>0</v>
      </c>
      <c r="I67">
        <v>0</v>
      </c>
      <c r="J67">
        <v>0</v>
      </c>
      <c r="K67">
        <v>0</v>
      </c>
      <c r="L67">
        <v>108345</v>
      </c>
      <c r="M67">
        <v>321268</v>
      </c>
      <c r="N67">
        <v>0</v>
      </c>
      <c r="O67">
        <v>0</v>
      </c>
      <c r="P67">
        <v>4674</v>
      </c>
      <c r="Q67">
        <v>1150030</v>
      </c>
      <c r="R67">
        <v>0</v>
      </c>
      <c r="S67">
        <v>46850</v>
      </c>
      <c r="T67">
        <v>0</v>
      </c>
      <c r="U67">
        <v>23806</v>
      </c>
      <c r="V67">
        <v>70681</v>
      </c>
      <c r="X67">
        <v>0</v>
      </c>
      <c r="Y67">
        <v>0</v>
      </c>
      <c r="Z67">
        <v>268974</v>
      </c>
      <c r="AA67">
        <v>0</v>
      </c>
      <c r="AC67">
        <v>0</v>
      </c>
      <c r="AD67">
        <v>40047</v>
      </c>
      <c r="AE67">
        <v>66637</v>
      </c>
      <c r="AF67">
        <v>0</v>
      </c>
      <c r="AG67">
        <v>30958</v>
      </c>
      <c r="AH67">
        <v>54435</v>
      </c>
      <c r="AI67">
        <v>0</v>
      </c>
      <c r="AJ67">
        <v>0</v>
      </c>
      <c r="AK67">
        <v>0</v>
      </c>
      <c r="AL67">
        <v>65154</v>
      </c>
      <c r="AM67">
        <v>7517</v>
      </c>
      <c r="AN67">
        <v>0</v>
      </c>
      <c r="AO67">
        <v>1638323</v>
      </c>
      <c r="AP67">
        <v>59368</v>
      </c>
      <c r="AQ67">
        <v>0</v>
      </c>
      <c r="AR67">
        <v>0</v>
      </c>
      <c r="AS67">
        <v>2071841</v>
      </c>
      <c r="AT67">
        <v>0</v>
      </c>
      <c r="AU67">
        <v>0</v>
      </c>
      <c r="AV67">
        <v>13773</v>
      </c>
      <c r="AW67">
        <v>7332</v>
      </c>
      <c r="AX67">
        <v>0</v>
      </c>
      <c r="AY67">
        <v>0</v>
      </c>
      <c r="AZ67">
        <v>64864</v>
      </c>
      <c r="BA67">
        <v>7369</v>
      </c>
      <c r="BB67">
        <v>0</v>
      </c>
      <c r="BC67">
        <v>0</v>
      </c>
      <c r="BD67">
        <v>500185</v>
      </c>
      <c r="BE67">
        <v>70878</v>
      </c>
      <c r="BF67">
        <v>820759</v>
      </c>
      <c r="BG67">
        <v>224890</v>
      </c>
      <c r="BH67">
        <v>0</v>
      </c>
      <c r="BI67">
        <v>0</v>
      </c>
      <c r="BJ67">
        <v>58667</v>
      </c>
      <c r="BK67">
        <v>2368</v>
      </c>
      <c r="BL67">
        <v>27994</v>
      </c>
      <c r="BM67">
        <v>0</v>
      </c>
      <c r="BN67">
        <v>10366</v>
      </c>
      <c r="BO67">
        <v>0</v>
      </c>
      <c r="BP67">
        <v>0</v>
      </c>
      <c r="BQ67">
        <v>0</v>
      </c>
      <c r="BS67">
        <v>12231</v>
      </c>
      <c r="BT67">
        <v>12252</v>
      </c>
      <c r="BU67">
        <v>54436</v>
      </c>
      <c r="BV67">
        <v>250</v>
      </c>
    </row>
    <row r="68" spans="1:74" x14ac:dyDescent="0.3">
      <c r="A68" s="155">
        <v>352</v>
      </c>
      <c r="B68" t="s">
        <v>225</v>
      </c>
      <c r="D68">
        <v>0</v>
      </c>
      <c r="E68">
        <v>735470</v>
      </c>
      <c r="F68">
        <v>0</v>
      </c>
      <c r="G68">
        <v>0</v>
      </c>
      <c r="H68">
        <v>0</v>
      </c>
      <c r="I68">
        <v>0</v>
      </c>
      <c r="J68">
        <v>0</v>
      </c>
      <c r="K68">
        <v>0</v>
      </c>
      <c r="L68">
        <v>39103</v>
      </c>
      <c r="M68">
        <v>328700</v>
      </c>
      <c r="N68">
        <v>0</v>
      </c>
      <c r="O68">
        <v>0</v>
      </c>
      <c r="P68">
        <v>0</v>
      </c>
      <c r="Q68">
        <v>0</v>
      </c>
      <c r="R68">
        <v>0</v>
      </c>
      <c r="S68">
        <v>0</v>
      </c>
      <c r="T68">
        <v>0</v>
      </c>
      <c r="U68">
        <v>0</v>
      </c>
      <c r="V68">
        <v>0</v>
      </c>
      <c r="X68">
        <v>0</v>
      </c>
      <c r="Y68">
        <v>0</v>
      </c>
      <c r="Z68">
        <v>0</v>
      </c>
      <c r="AA68">
        <v>0</v>
      </c>
      <c r="AC68">
        <v>0</v>
      </c>
      <c r="AD68">
        <v>0</v>
      </c>
      <c r="AE68">
        <v>3686</v>
      </c>
      <c r="AF68">
        <v>0</v>
      </c>
      <c r="AG68">
        <v>0</v>
      </c>
      <c r="AH68">
        <v>0</v>
      </c>
      <c r="AI68">
        <v>0</v>
      </c>
      <c r="AJ68">
        <v>0</v>
      </c>
      <c r="AK68">
        <v>0</v>
      </c>
      <c r="AL68">
        <v>0</v>
      </c>
      <c r="AM68">
        <v>0</v>
      </c>
      <c r="AN68">
        <v>0</v>
      </c>
      <c r="AO68">
        <v>0</v>
      </c>
      <c r="AP68">
        <v>0</v>
      </c>
      <c r="AQ68">
        <v>0</v>
      </c>
      <c r="AR68">
        <v>0</v>
      </c>
      <c r="AS68">
        <v>0</v>
      </c>
      <c r="AT68">
        <v>0</v>
      </c>
      <c r="AU68">
        <v>420000</v>
      </c>
      <c r="AV68">
        <v>0</v>
      </c>
      <c r="AW68">
        <v>5000</v>
      </c>
      <c r="AX68">
        <v>0</v>
      </c>
      <c r="AY68">
        <v>0</v>
      </c>
      <c r="AZ68">
        <v>0</v>
      </c>
      <c r="BA68">
        <v>0</v>
      </c>
      <c r="BB68">
        <v>0</v>
      </c>
      <c r="BC68">
        <v>0</v>
      </c>
      <c r="BD68">
        <v>0</v>
      </c>
      <c r="BE68">
        <v>0</v>
      </c>
      <c r="BF68">
        <v>1341019</v>
      </c>
      <c r="BG68">
        <v>0</v>
      </c>
      <c r="BH68">
        <v>0</v>
      </c>
      <c r="BI68">
        <v>0</v>
      </c>
      <c r="BJ68">
        <v>0</v>
      </c>
      <c r="BK68">
        <v>0</v>
      </c>
      <c r="BL68">
        <v>0</v>
      </c>
      <c r="BM68">
        <v>0</v>
      </c>
      <c r="BN68">
        <v>0</v>
      </c>
      <c r="BO68">
        <v>0</v>
      </c>
      <c r="BP68">
        <v>0</v>
      </c>
      <c r="BQ68">
        <v>0</v>
      </c>
      <c r="BS68">
        <v>0</v>
      </c>
      <c r="BT68">
        <v>0</v>
      </c>
      <c r="BU68">
        <v>0</v>
      </c>
      <c r="BV68">
        <v>0</v>
      </c>
    </row>
    <row r="69" spans="1:74" x14ac:dyDescent="0.3">
      <c r="A69" s="155">
        <v>353</v>
      </c>
      <c r="B69" t="s">
        <v>226</v>
      </c>
      <c r="D69">
        <v>0</v>
      </c>
      <c r="E69">
        <v>214090</v>
      </c>
      <c r="F69">
        <v>0</v>
      </c>
      <c r="G69">
        <v>0</v>
      </c>
      <c r="H69">
        <v>0</v>
      </c>
      <c r="I69">
        <v>0</v>
      </c>
      <c r="J69">
        <v>0</v>
      </c>
      <c r="K69">
        <v>0</v>
      </c>
      <c r="L69">
        <v>0</v>
      </c>
      <c r="M69">
        <v>328700</v>
      </c>
      <c r="N69">
        <v>0</v>
      </c>
      <c r="O69">
        <v>0</v>
      </c>
      <c r="P69">
        <v>0</v>
      </c>
      <c r="Q69">
        <v>145564</v>
      </c>
      <c r="R69">
        <v>0</v>
      </c>
      <c r="S69">
        <v>0</v>
      </c>
      <c r="T69">
        <v>0</v>
      </c>
      <c r="U69">
        <v>0</v>
      </c>
      <c r="V69">
        <v>0</v>
      </c>
      <c r="X69">
        <v>1138271</v>
      </c>
      <c r="Y69">
        <v>0</v>
      </c>
      <c r="Z69">
        <v>0</v>
      </c>
      <c r="AA69">
        <v>0</v>
      </c>
      <c r="AC69">
        <v>0</v>
      </c>
      <c r="AD69">
        <v>0</v>
      </c>
      <c r="AE69">
        <v>0</v>
      </c>
      <c r="AF69">
        <v>0</v>
      </c>
      <c r="AG69">
        <v>0</v>
      </c>
      <c r="AH69">
        <v>150000</v>
      </c>
      <c r="AI69">
        <v>0</v>
      </c>
      <c r="AJ69">
        <v>0</v>
      </c>
      <c r="AK69">
        <v>0</v>
      </c>
      <c r="AL69">
        <v>0</v>
      </c>
      <c r="AM69">
        <v>0</v>
      </c>
      <c r="AN69">
        <v>0</v>
      </c>
      <c r="AO69">
        <v>0</v>
      </c>
      <c r="AP69">
        <v>0</v>
      </c>
      <c r="AQ69">
        <v>0</v>
      </c>
      <c r="AR69">
        <v>0</v>
      </c>
      <c r="AS69">
        <v>0</v>
      </c>
      <c r="AT69">
        <v>0</v>
      </c>
      <c r="AU69">
        <v>0</v>
      </c>
      <c r="AV69">
        <v>20000</v>
      </c>
      <c r="AW69">
        <v>0</v>
      </c>
      <c r="AX69">
        <v>0</v>
      </c>
      <c r="AY69">
        <v>0</v>
      </c>
      <c r="AZ69">
        <v>0</v>
      </c>
      <c r="BA69">
        <v>0</v>
      </c>
      <c r="BB69">
        <v>0</v>
      </c>
      <c r="BC69">
        <v>0</v>
      </c>
      <c r="BD69">
        <v>0</v>
      </c>
      <c r="BE69">
        <v>0</v>
      </c>
      <c r="BF69">
        <v>10000</v>
      </c>
      <c r="BG69">
        <v>0</v>
      </c>
      <c r="BH69">
        <v>0</v>
      </c>
      <c r="BI69">
        <v>0</v>
      </c>
      <c r="BJ69">
        <v>0</v>
      </c>
      <c r="BK69">
        <v>0</v>
      </c>
      <c r="BL69">
        <v>302334</v>
      </c>
      <c r="BM69">
        <v>0</v>
      </c>
      <c r="BN69">
        <v>0</v>
      </c>
      <c r="BO69">
        <v>0</v>
      </c>
      <c r="BP69">
        <v>0</v>
      </c>
      <c r="BQ69">
        <v>0</v>
      </c>
      <c r="BS69">
        <v>0</v>
      </c>
      <c r="BT69">
        <v>0</v>
      </c>
      <c r="BU69">
        <v>57038</v>
      </c>
      <c r="BV69">
        <v>0</v>
      </c>
    </row>
    <row r="70" spans="1:74" x14ac:dyDescent="0.3">
      <c r="A70" s="155">
        <v>356</v>
      </c>
      <c r="B70" t="s">
        <v>308</v>
      </c>
      <c r="D70">
        <v>0</v>
      </c>
      <c r="E70">
        <v>0</v>
      </c>
      <c r="F70">
        <v>0</v>
      </c>
      <c r="G70">
        <v>0</v>
      </c>
      <c r="H70">
        <v>0</v>
      </c>
      <c r="I70">
        <v>0</v>
      </c>
      <c r="J70">
        <v>0</v>
      </c>
      <c r="K70">
        <v>0</v>
      </c>
      <c r="L70">
        <v>3904086</v>
      </c>
      <c r="M70">
        <v>0</v>
      </c>
      <c r="N70">
        <v>0</v>
      </c>
      <c r="O70">
        <v>0</v>
      </c>
      <c r="P70">
        <v>0</v>
      </c>
      <c r="Q70">
        <v>0</v>
      </c>
      <c r="R70">
        <v>0</v>
      </c>
      <c r="S70">
        <v>0</v>
      </c>
      <c r="T70">
        <v>0</v>
      </c>
      <c r="U70">
        <v>0</v>
      </c>
      <c r="V70">
        <v>0</v>
      </c>
      <c r="X70">
        <v>0</v>
      </c>
      <c r="Y70">
        <v>0</v>
      </c>
      <c r="Z70">
        <v>85370774</v>
      </c>
      <c r="AA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1857239</v>
      </c>
      <c r="AW70">
        <v>0</v>
      </c>
      <c r="AX70">
        <v>0</v>
      </c>
      <c r="AY70">
        <v>0</v>
      </c>
      <c r="AZ70">
        <v>8453828</v>
      </c>
      <c r="BA70">
        <v>0</v>
      </c>
      <c r="BB70">
        <v>0</v>
      </c>
      <c r="BC70">
        <v>0</v>
      </c>
      <c r="BD70">
        <v>0</v>
      </c>
      <c r="BE70">
        <v>3222920</v>
      </c>
      <c r="BF70">
        <v>33986676</v>
      </c>
      <c r="BG70">
        <v>0</v>
      </c>
      <c r="BH70">
        <v>0</v>
      </c>
      <c r="BI70">
        <v>0</v>
      </c>
      <c r="BJ70">
        <v>16693534</v>
      </c>
      <c r="BK70">
        <v>0</v>
      </c>
      <c r="BL70">
        <v>0</v>
      </c>
      <c r="BM70">
        <v>0</v>
      </c>
      <c r="BN70">
        <v>13336219</v>
      </c>
      <c r="BO70">
        <v>0</v>
      </c>
      <c r="BP70">
        <v>0</v>
      </c>
      <c r="BQ70">
        <v>0</v>
      </c>
      <c r="BS70">
        <v>0</v>
      </c>
      <c r="BT70">
        <v>0</v>
      </c>
      <c r="BU70">
        <v>0</v>
      </c>
      <c r="BV70">
        <v>0</v>
      </c>
    </row>
    <row r="71" spans="1:74" x14ac:dyDescent="0.3">
      <c r="A71" s="155">
        <v>357</v>
      </c>
      <c r="B71" t="s">
        <v>309</v>
      </c>
      <c r="D71">
        <v>0</v>
      </c>
      <c r="E71">
        <v>0</v>
      </c>
      <c r="F71">
        <v>0</v>
      </c>
      <c r="G71">
        <v>0</v>
      </c>
      <c r="H71">
        <v>0</v>
      </c>
      <c r="I71">
        <v>0</v>
      </c>
      <c r="J71">
        <v>0</v>
      </c>
      <c r="K71">
        <v>0</v>
      </c>
      <c r="L71">
        <v>2971416</v>
      </c>
      <c r="M71">
        <v>0</v>
      </c>
      <c r="N71">
        <v>0</v>
      </c>
      <c r="O71">
        <v>0</v>
      </c>
      <c r="P71">
        <v>0</v>
      </c>
      <c r="Q71">
        <v>0</v>
      </c>
      <c r="R71">
        <v>0</v>
      </c>
      <c r="S71">
        <v>0</v>
      </c>
      <c r="T71">
        <v>0</v>
      </c>
      <c r="U71">
        <v>0</v>
      </c>
      <c r="V71">
        <v>0</v>
      </c>
      <c r="X71">
        <v>0</v>
      </c>
      <c r="Y71">
        <v>0</v>
      </c>
      <c r="Z71">
        <v>37773285</v>
      </c>
      <c r="AA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1640845</v>
      </c>
      <c r="AW71">
        <v>0</v>
      </c>
      <c r="AX71">
        <v>0</v>
      </c>
      <c r="AY71">
        <v>0</v>
      </c>
      <c r="AZ71">
        <v>7287083</v>
      </c>
      <c r="BA71">
        <v>0</v>
      </c>
      <c r="BB71">
        <v>0</v>
      </c>
      <c r="BC71">
        <v>0</v>
      </c>
      <c r="BD71">
        <v>0</v>
      </c>
      <c r="BE71">
        <v>2465180</v>
      </c>
      <c r="BF71">
        <v>14602681</v>
      </c>
      <c r="BG71">
        <v>0</v>
      </c>
      <c r="BH71">
        <v>0</v>
      </c>
      <c r="BI71">
        <v>0</v>
      </c>
      <c r="BJ71">
        <v>9293544</v>
      </c>
      <c r="BK71">
        <v>0</v>
      </c>
      <c r="BL71">
        <v>0</v>
      </c>
      <c r="BM71">
        <v>0</v>
      </c>
      <c r="BN71">
        <v>4874608</v>
      </c>
      <c r="BO71">
        <v>0</v>
      </c>
      <c r="BP71">
        <v>0</v>
      </c>
      <c r="BQ71">
        <v>0</v>
      </c>
      <c r="BS71">
        <v>0</v>
      </c>
      <c r="BT71">
        <v>0</v>
      </c>
      <c r="BU71">
        <v>0</v>
      </c>
      <c r="BV71">
        <v>0</v>
      </c>
    </row>
    <row r="72" spans="1:74" x14ac:dyDescent="0.3">
      <c r="A72" s="155">
        <v>359</v>
      </c>
      <c r="B72" t="s">
        <v>247</v>
      </c>
      <c r="D72">
        <v>0</v>
      </c>
      <c r="E72">
        <v>0</v>
      </c>
      <c r="F72">
        <v>0</v>
      </c>
      <c r="G72">
        <v>0</v>
      </c>
      <c r="H72">
        <v>0</v>
      </c>
      <c r="I72">
        <v>0</v>
      </c>
      <c r="J72">
        <v>0</v>
      </c>
      <c r="K72">
        <v>0</v>
      </c>
      <c r="L72">
        <v>565952</v>
      </c>
      <c r="M72">
        <v>0</v>
      </c>
      <c r="N72">
        <v>0</v>
      </c>
      <c r="O72">
        <v>0</v>
      </c>
      <c r="P72">
        <v>0</v>
      </c>
      <c r="Q72">
        <v>0</v>
      </c>
      <c r="R72">
        <v>0</v>
      </c>
      <c r="S72">
        <v>0</v>
      </c>
      <c r="T72">
        <v>0</v>
      </c>
      <c r="U72">
        <v>0</v>
      </c>
      <c r="V72">
        <v>0</v>
      </c>
      <c r="X72">
        <v>0</v>
      </c>
      <c r="Y72">
        <v>0</v>
      </c>
      <c r="Z72">
        <v>3548734</v>
      </c>
      <c r="AA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420787</v>
      </c>
      <c r="BA72">
        <v>0</v>
      </c>
      <c r="BB72">
        <v>0</v>
      </c>
      <c r="BC72">
        <v>0</v>
      </c>
      <c r="BD72">
        <v>0</v>
      </c>
      <c r="BE72">
        <v>116420</v>
      </c>
      <c r="BF72">
        <v>2261296</v>
      </c>
      <c r="BG72">
        <v>0</v>
      </c>
      <c r="BH72">
        <v>0</v>
      </c>
      <c r="BI72">
        <v>0</v>
      </c>
      <c r="BJ72">
        <v>2415866</v>
      </c>
      <c r="BK72">
        <v>0</v>
      </c>
      <c r="BL72">
        <v>0</v>
      </c>
      <c r="BM72">
        <v>0</v>
      </c>
      <c r="BN72">
        <v>0</v>
      </c>
      <c r="BO72">
        <v>0</v>
      </c>
      <c r="BP72">
        <v>0</v>
      </c>
      <c r="BQ72">
        <v>0</v>
      </c>
      <c r="BS72">
        <v>0</v>
      </c>
      <c r="BT72">
        <v>0</v>
      </c>
      <c r="BU72">
        <v>0</v>
      </c>
      <c r="BV72">
        <v>0</v>
      </c>
    </row>
    <row r="73" spans="1:74" x14ac:dyDescent="0.3">
      <c r="A73" s="155">
        <v>360</v>
      </c>
      <c r="B73" t="s">
        <v>117</v>
      </c>
      <c r="D73">
        <v>0</v>
      </c>
      <c r="E73">
        <v>0</v>
      </c>
      <c r="F73">
        <v>0</v>
      </c>
      <c r="G73">
        <v>0</v>
      </c>
      <c r="H73">
        <v>0</v>
      </c>
      <c r="I73">
        <v>0</v>
      </c>
      <c r="J73">
        <v>0</v>
      </c>
      <c r="K73">
        <v>0</v>
      </c>
      <c r="L73">
        <v>1346546</v>
      </c>
      <c r="M73">
        <v>0</v>
      </c>
      <c r="N73">
        <v>0</v>
      </c>
      <c r="O73">
        <v>0</v>
      </c>
      <c r="P73">
        <v>0</v>
      </c>
      <c r="Q73">
        <v>0</v>
      </c>
      <c r="R73">
        <v>0</v>
      </c>
      <c r="S73">
        <v>0</v>
      </c>
      <c r="T73">
        <v>0</v>
      </c>
      <c r="U73">
        <v>0</v>
      </c>
      <c r="V73">
        <v>0</v>
      </c>
      <c r="X73">
        <v>0</v>
      </c>
      <c r="Y73">
        <v>0</v>
      </c>
      <c r="Z73">
        <v>18491580</v>
      </c>
      <c r="AA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622833</v>
      </c>
      <c r="AW73">
        <v>0</v>
      </c>
      <c r="AX73">
        <v>0</v>
      </c>
      <c r="AY73">
        <v>0</v>
      </c>
      <c r="AZ73">
        <v>3243839</v>
      </c>
      <c r="BA73">
        <v>0</v>
      </c>
      <c r="BB73">
        <v>0</v>
      </c>
      <c r="BC73">
        <v>0</v>
      </c>
      <c r="BD73">
        <v>0</v>
      </c>
      <c r="BE73">
        <v>434557</v>
      </c>
      <c r="BF73">
        <v>5462377</v>
      </c>
      <c r="BG73">
        <v>0</v>
      </c>
      <c r="BH73">
        <v>0</v>
      </c>
      <c r="BI73">
        <v>0</v>
      </c>
      <c r="BJ73">
        <v>5860701</v>
      </c>
      <c r="BK73">
        <v>0</v>
      </c>
      <c r="BL73">
        <v>0</v>
      </c>
      <c r="BM73">
        <v>0</v>
      </c>
      <c r="BN73">
        <v>2810332</v>
      </c>
      <c r="BO73">
        <v>0</v>
      </c>
      <c r="BP73">
        <v>0</v>
      </c>
      <c r="BQ73">
        <v>0</v>
      </c>
      <c r="BS73">
        <v>0</v>
      </c>
      <c r="BT73">
        <v>0</v>
      </c>
      <c r="BU73">
        <v>0</v>
      </c>
      <c r="BV73">
        <v>0</v>
      </c>
    </row>
    <row r="74" spans="1:74" x14ac:dyDescent="0.3">
      <c r="A74" s="155">
        <v>361</v>
      </c>
      <c r="B74" t="s">
        <v>98</v>
      </c>
      <c r="D74">
        <v>0</v>
      </c>
      <c r="E74">
        <v>0</v>
      </c>
      <c r="F74">
        <v>0</v>
      </c>
      <c r="G74">
        <v>0</v>
      </c>
      <c r="H74">
        <v>0</v>
      </c>
      <c r="I74">
        <v>0</v>
      </c>
      <c r="J74">
        <v>0</v>
      </c>
      <c r="K74">
        <v>0</v>
      </c>
      <c r="L74">
        <v>1333358</v>
      </c>
      <c r="M74">
        <v>0</v>
      </c>
      <c r="N74">
        <v>0</v>
      </c>
      <c r="O74">
        <v>0</v>
      </c>
      <c r="P74">
        <v>0</v>
      </c>
      <c r="Q74">
        <v>0</v>
      </c>
      <c r="R74">
        <v>0</v>
      </c>
      <c r="S74">
        <v>0</v>
      </c>
      <c r="T74">
        <v>0</v>
      </c>
      <c r="U74">
        <v>0</v>
      </c>
      <c r="V74">
        <v>0</v>
      </c>
      <c r="X74">
        <v>0</v>
      </c>
      <c r="Y74">
        <v>0</v>
      </c>
      <c r="Z74">
        <v>37252161</v>
      </c>
      <c r="AA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1649022</v>
      </c>
      <c r="AW74">
        <v>0</v>
      </c>
      <c r="AX74">
        <v>0</v>
      </c>
      <c r="AY74">
        <v>0</v>
      </c>
      <c r="AZ74">
        <v>973311</v>
      </c>
      <c r="BA74">
        <v>0</v>
      </c>
      <c r="BB74">
        <v>0</v>
      </c>
      <c r="BC74">
        <v>0</v>
      </c>
      <c r="BD74">
        <v>0</v>
      </c>
      <c r="BE74">
        <v>2462479</v>
      </c>
      <c r="BF74">
        <v>7753888</v>
      </c>
      <c r="BG74">
        <v>0</v>
      </c>
      <c r="BH74">
        <v>0</v>
      </c>
      <c r="BI74">
        <v>0</v>
      </c>
      <c r="BJ74">
        <v>11046582</v>
      </c>
      <c r="BK74">
        <v>0</v>
      </c>
      <c r="BL74">
        <v>0</v>
      </c>
      <c r="BM74">
        <v>0</v>
      </c>
      <c r="BN74">
        <v>5462379</v>
      </c>
      <c r="BO74">
        <v>0</v>
      </c>
      <c r="BP74">
        <v>0</v>
      </c>
      <c r="BQ74">
        <v>0</v>
      </c>
      <c r="BS74">
        <v>0</v>
      </c>
      <c r="BT74">
        <v>0</v>
      </c>
      <c r="BU74">
        <v>0</v>
      </c>
      <c r="BV74">
        <v>0</v>
      </c>
    </row>
    <row r="75" spans="1:74" x14ac:dyDescent="0.3">
      <c r="A75" s="155">
        <v>362</v>
      </c>
      <c r="B75" t="s">
        <v>99</v>
      </c>
      <c r="D75">
        <v>0</v>
      </c>
      <c r="E75">
        <v>0</v>
      </c>
      <c r="F75">
        <v>0</v>
      </c>
      <c r="G75">
        <v>0</v>
      </c>
      <c r="H75">
        <v>0</v>
      </c>
      <c r="I75">
        <v>0</v>
      </c>
      <c r="J75">
        <v>0</v>
      </c>
      <c r="K75">
        <v>0</v>
      </c>
      <c r="L75">
        <v>1700076</v>
      </c>
      <c r="M75">
        <v>0</v>
      </c>
      <c r="N75">
        <v>0</v>
      </c>
      <c r="O75">
        <v>0</v>
      </c>
      <c r="P75">
        <v>0</v>
      </c>
      <c r="Q75">
        <v>0</v>
      </c>
      <c r="R75">
        <v>0</v>
      </c>
      <c r="S75">
        <v>0</v>
      </c>
      <c r="T75">
        <v>0</v>
      </c>
      <c r="U75">
        <v>0</v>
      </c>
      <c r="V75">
        <v>0</v>
      </c>
      <c r="X75">
        <v>0</v>
      </c>
      <c r="Y75">
        <v>0</v>
      </c>
      <c r="Z75">
        <v>82663795</v>
      </c>
      <c r="AA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1876959</v>
      </c>
      <c r="AW75">
        <v>0</v>
      </c>
      <c r="AX75">
        <v>0</v>
      </c>
      <c r="AY75">
        <v>0</v>
      </c>
      <c r="AZ75">
        <v>1872260</v>
      </c>
      <c r="BA75">
        <v>0</v>
      </c>
      <c r="BB75">
        <v>0</v>
      </c>
      <c r="BC75">
        <v>0</v>
      </c>
      <c r="BD75">
        <v>0</v>
      </c>
      <c r="BE75">
        <v>3106535</v>
      </c>
      <c r="BF75">
        <v>25611755</v>
      </c>
      <c r="BG75">
        <v>0</v>
      </c>
      <c r="BH75">
        <v>0</v>
      </c>
      <c r="BI75">
        <v>0</v>
      </c>
      <c r="BJ75">
        <v>18553584</v>
      </c>
      <c r="BK75">
        <v>0</v>
      </c>
      <c r="BL75">
        <v>0</v>
      </c>
      <c r="BM75">
        <v>0</v>
      </c>
      <c r="BN75">
        <v>15778704</v>
      </c>
      <c r="BO75">
        <v>0</v>
      </c>
      <c r="BP75">
        <v>0</v>
      </c>
      <c r="BQ75">
        <v>0</v>
      </c>
      <c r="BS75">
        <v>0</v>
      </c>
      <c r="BT75">
        <v>0</v>
      </c>
      <c r="BU75">
        <v>0</v>
      </c>
      <c r="BV75">
        <v>0</v>
      </c>
    </row>
    <row r="76" spans="1:74" x14ac:dyDescent="0.3">
      <c r="A76" s="155">
        <v>363</v>
      </c>
      <c r="B76" t="s">
        <v>233</v>
      </c>
      <c r="D76">
        <v>0</v>
      </c>
      <c r="E76">
        <v>0</v>
      </c>
      <c r="F76">
        <v>0</v>
      </c>
      <c r="G76">
        <v>0</v>
      </c>
      <c r="H76">
        <v>0</v>
      </c>
      <c r="I76">
        <v>0</v>
      </c>
      <c r="J76">
        <v>0</v>
      </c>
      <c r="K76">
        <v>0</v>
      </c>
      <c r="L76">
        <v>2799</v>
      </c>
      <c r="M76">
        <v>0</v>
      </c>
      <c r="N76">
        <v>0</v>
      </c>
      <c r="O76">
        <v>0</v>
      </c>
      <c r="P76">
        <v>0</v>
      </c>
      <c r="Q76">
        <v>0</v>
      </c>
      <c r="R76">
        <v>0</v>
      </c>
      <c r="S76">
        <v>0</v>
      </c>
      <c r="T76">
        <v>0</v>
      </c>
      <c r="U76">
        <v>0</v>
      </c>
      <c r="V76">
        <v>0</v>
      </c>
      <c r="X76">
        <v>0</v>
      </c>
      <c r="Y76">
        <v>0</v>
      </c>
      <c r="Z76">
        <v>770389</v>
      </c>
      <c r="AA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17439</v>
      </c>
      <c r="BA76">
        <v>0</v>
      </c>
      <c r="BB76">
        <v>0</v>
      </c>
      <c r="BC76">
        <v>0</v>
      </c>
      <c r="BD76">
        <v>0</v>
      </c>
      <c r="BE76">
        <v>6160</v>
      </c>
      <c r="BF76">
        <v>26334</v>
      </c>
      <c r="BG76">
        <v>0</v>
      </c>
      <c r="BH76">
        <v>0</v>
      </c>
      <c r="BI76">
        <v>0</v>
      </c>
      <c r="BJ76">
        <v>69453</v>
      </c>
      <c r="BK76">
        <v>0</v>
      </c>
      <c r="BL76">
        <v>0</v>
      </c>
      <c r="BM76">
        <v>0</v>
      </c>
      <c r="BN76">
        <v>2142235</v>
      </c>
      <c r="BO76">
        <v>0</v>
      </c>
      <c r="BP76">
        <v>0</v>
      </c>
      <c r="BQ76">
        <v>0</v>
      </c>
      <c r="BS76">
        <v>0</v>
      </c>
      <c r="BT76">
        <v>0</v>
      </c>
      <c r="BU76">
        <v>0</v>
      </c>
      <c r="BV76">
        <v>0</v>
      </c>
    </row>
    <row r="77" spans="1:74" x14ac:dyDescent="0.3">
      <c r="A77" s="155">
        <v>364</v>
      </c>
      <c r="B77" t="s">
        <v>234</v>
      </c>
      <c r="D77">
        <v>0</v>
      </c>
      <c r="E77">
        <v>0</v>
      </c>
      <c r="F77">
        <v>0</v>
      </c>
      <c r="G77">
        <v>0</v>
      </c>
      <c r="H77">
        <v>0</v>
      </c>
      <c r="I77">
        <v>0</v>
      </c>
      <c r="J77">
        <v>0</v>
      </c>
      <c r="K77">
        <v>0</v>
      </c>
      <c r="L77">
        <v>18918</v>
      </c>
      <c r="M77">
        <v>0</v>
      </c>
      <c r="N77">
        <v>0</v>
      </c>
      <c r="O77">
        <v>0</v>
      </c>
      <c r="P77">
        <v>0</v>
      </c>
      <c r="Q77">
        <v>0</v>
      </c>
      <c r="R77">
        <v>0</v>
      </c>
      <c r="S77">
        <v>0</v>
      </c>
      <c r="T77">
        <v>0</v>
      </c>
      <c r="U77">
        <v>0</v>
      </c>
      <c r="V77">
        <v>0</v>
      </c>
      <c r="X77">
        <v>0</v>
      </c>
      <c r="Y77">
        <v>0</v>
      </c>
      <c r="Z77">
        <v>127358</v>
      </c>
      <c r="AA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16281</v>
      </c>
      <c r="BA77">
        <v>0</v>
      </c>
      <c r="BB77">
        <v>0</v>
      </c>
      <c r="BC77">
        <v>0</v>
      </c>
      <c r="BD77">
        <v>0</v>
      </c>
      <c r="BE77">
        <v>4068</v>
      </c>
      <c r="BF77">
        <v>62187</v>
      </c>
      <c r="BG77">
        <v>0</v>
      </c>
      <c r="BH77">
        <v>0</v>
      </c>
      <c r="BI77">
        <v>0</v>
      </c>
      <c r="BJ77">
        <v>70827</v>
      </c>
      <c r="BK77">
        <v>0</v>
      </c>
      <c r="BL77">
        <v>0</v>
      </c>
      <c r="BM77">
        <v>0</v>
      </c>
      <c r="BN77">
        <v>0</v>
      </c>
      <c r="BO77">
        <v>0</v>
      </c>
      <c r="BP77">
        <v>0</v>
      </c>
      <c r="BQ77">
        <v>0</v>
      </c>
      <c r="BS77">
        <v>0</v>
      </c>
      <c r="BT77">
        <v>0</v>
      </c>
      <c r="BU77">
        <v>0</v>
      </c>
      <c r="BV77">
        <v>0</v>
      </c>
    </row>
    <row r="78" spans="1:74" x14ac:dyDescent="0.3">
      <c r="A78" s="155">
        <v>365</v>
      </c>
      <c r="B78" t="s">
        <v>236</v>
      </c>
      <c r="D78">
        <v>0</v>
      </c>
      <c r="E78">
        <v>0</v>
      </c>
      <c r="F78">
        <v>0</v>
      </c>
      <c r="G78">
        <v>0</v>
      </c>
      <c r="H78">
        <v>0</v>
      </c>
      <c r="I78">
        <v>0</v>
      </c>
      <c r="J78">
        <v>0</v>
      </c>
      <c r="K78">
        <v>0</v>
      </c>
      <c r="L78">
        <v>0</v>
      </c>
      <c r="M78">
        <v>0</v>
      </c>
      <c r="N78">
        <v>0</v>
      </c>
      <c r="O78">
        <v>0</v>
      </c>
      <c r="P78">
        <v>0</v>
      </c>
      <c r="Q78">
        <v>0</v>
      </c>
      <c r="R78">
        <v>0</v>
      </c>
      <c r="S78">
        <v>0</v>
      </c>
      <c r="T78">
        <v>0</v>
      </c>
      <c r="U78">
        <v>0</v>
      </c>
      <c r="V78">
        <v>0</v>
      </c>
      <c r="X78">
        <v>0</v>
      </c>
      <c r="Y78">
        <v>0</v>
      </c>
      <c r="Z78">
        <v>0</v>
      </c>
      <c r="AA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S78">
        <v>0</v>
      </c>
      <c r="BT78">
        <v>0</v>
      </c>
      <c r="BU78">
        <v>0</v>
      </c>
      <c r="BV78">
        <v>0</v>
      </c>
    </row>
    <row r="79" spans="1:74" x14ac:dyDescent="0.3">
      <c r="A79" s="155">
        <v>366</v>
      </c>
      <c r="B79" t="s">
        <v>1057</v>
      </c>
      <c r="D79">
        <v>0</v>
      </c>
      <c r="E79">
        <v>0</v>
      </c>
      <c r="F79">
        <v>0</v>
      </c>
      <c r="G79">
        <v>0</v>
      </c>
      <c r="H79">
        <v>0</v>
      </c>
      <c r="I79">
        <v>0</v>
      </c>
      <c r="J79">
        <v>0</v>
      </c>
      <c r="K79">
        <v>0</v>
      </c>
      <c r="L79">
        <v>5405</v>
      </c>
      <c r="M79">
        <v>0</v>
      </c>
      <c r="N79">
        <v>0</v>
      </c>
      <c r="O79">
        <v>0</v>
      </c>
      <c r="P79">
        <v>0</v>
      </c>
      <c r="Q79">
        <v>0</v>
      </c>
      <c r="R79">
        <v>0</v>
      </c>
      <c r="S79">
        <v>0</v>
      </c>
      <c r="T79">
        <v>0</v>
      </c>
      <c r="U79">
        <v>0</v>
      </c>
      <c r="V79">
        <v>0</v>
      </c>
      <c r="X79">
        <v>0</v>
      </c>
      <c r="Y79">
        <v>0</v>
      </c>
      <c r="Z79">
        <v>2300000</v>
      </c>
      <c r="AA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99357</v>
      </c>
      <c r="AW79">
        <v>0</v>
      </c>
      <c r="AX79">
        <v>0</v>
      </c>
      <c r="AY79">
        <v>0</v>
      </c>
      <c r="AZ79">
        <v>175000</v>
      </c>
      <c r="BA79">
        <v>0</v>
      </c>
      <c r="BB79">
        <v>0</v>
      </c>
      <c r="BC79">
        <v>0</v>
      </c>
      <c r="BD79">
        <v>0</v>
      </c>
      <c r="BE79">
        <v>300000</v>
      </c>
      <c r="BF79">
        <v>2001618</v>
      </c>
      <c r="BG79">
        <v>0</v>
      </c>
      <c r="BH79">
        <v>0</v>
      </c>
      <c r="BI79">
        <v>0</v>
      </c>
      <c r="BJ79">
        <v>0</v>
      </c>
      <c r="BK79">
        <v>0</v>
      </c>
      <c r="BL79">
        <v>0</v>
      </c>
      <c r="BM79">
        <v>0</v>
      </c>
      <c r="BN79">
        <v>0</v>
      </c>
      <c r="BO79">
        <v>0</v>
      </c>
      <c r="BP79">
        <v>0</v>
      </c>
      <c r="BQ79">
        <v>0</v>
      </c>
      <c r="BS79">
        <v>0</v>
      </c>
      <c r="BT79">
        <v>0</v>
      </c>
      <c r="BU79">
        <v>0</v>
      </c>
      <c r="BV79">
        <v>0</v>
      </c>
    </row>
    <row r="80" spans="1:74" x14ac:dyDescent="0.3">
      <c r="A80" s="155">
        <v>368</v>
      </c>
      <c r="B80" t="s">
        <v>191</v>
      </c>
      <c r="D80">
        <v>0</v>
      </c>
      <c r="E80">
        <v>89422</v>
      </c>
      <c r="F80">
        <v>0</v>
      </c>
      <c r="G80">
        <v>0</v>
      </c>
      <c r="H80">
        <v>0</v>
      </c>
      <c r="I80">
        <v>0</v>
      </c>
      <c r="J80">
        <v>0</v>
      </c>
      <c r="K80">
        <v>0</v>
      </c>
      <c r="L80">
        <v>0</v>
      </c>
      <c r="M80">
        <v>0</v>
      </c>
      <c r="N80">
        <v>0</v>
      </c>
      <c r="O80">
        <v>0</v>
      </c>
      <c r="P80">
        <v>0</v>
      </c>
      <c r="Q80">
        <v>0</v>
      </c>
      <c r="R80">
        <v>0</v>
      </c>
      <c r="S80">
        <v>0</v>
      </c>
      <c r="T80">
        <v>0</v>
      </c>
      <c r="U80">
        <v>0</v>
      </c>
      <c r="V80">
        <v>0</v>
      </c>
      <c r="X80">
        <v>0</v>
      </c>
      <c r="Y80">
        <v>0</v>
      </c>
      <c r="Z80">
        <v>300529</v>
      </c>
      <c r="AA80">
        <v>0</v>
      </c>
      <c r="AC80">
        <v>0</v>
      </c>
      <c r="AD80">
        <v>0</v>
      </c>
      <c r="AE80">
        <v>0</v>
      </c>
      <c r="AF80">
        <v>0</v>
      </c>
      <c r="AG80">
        <v>0</v>
      </c>
      <c r="AH80">
        <v>27225</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1550</v>
      </c>
      <c r="BF80">
        <v>0</v>
      </c>
      <c r="BG80">
        <v>0</v>
      </c>
      <c r="BH80">
        <v>0</v>
      </c>
      <c r="BI80">
        <v>0</v>
      </c>
      <c r="BJ80">
        <v>0</v>
      </c>
      <c r="BK80">
        <v>0</v>
      </c>
      <c r="BL80">
        <v>562562</v>
      </c>
      <c r="BM80">
        <v>0</v>
      </c>
      <c r="BN80">
        <v>0</v>
      </c>
      <c r="BO80">
        <v>0</v>
      </c>
      <c r="BP80">
        <v>0</v>
      </c>
      <c r="BQ80">
        <v>0</v>
      </c>
      <c r="BS80">
        <v>0</v>
      </c>
      <c r="BT80">
        <v>0</v>
      </c>
      <c r="BU80">
        <v>0</v>
      </c>
      <c r="BV80">
        <v>0</v>
      </c>
    </row>
    <row r="81" spans="1:74" x14ac:dyDescent="0.3">
      <c r="A81" s="155">
        <v>369</v>
      </c>
      <c r="B81" t="s">
        <v>196</v>
      </c>
      <c r="D81">
        <v>2273461</v>
      </c>
      <c r="E81">
        <v>23912327</v>
      </c>
      <c r="F81">
        <v>171225</v>
      </c>
      <c r="G81">
        <v>2145994</v>
      </c>
      <c r="H81">
        <v>682630</v>
      </c>
      <c r="I81">
        <v>30964</v>
      </c>
      <c r="J81">
        <v>248503</v>
      </c>
      <c r="K81">
        <v>1038783</v>
      </c>
      <c r="L81">
        <v>2577857</v>
      </c>
      <c r="M81">
        <v>2627368</v>
      </c>
      <c r="N81">
        <v>123131</v>
      </c>
      <c r="O81">
        <v>135713</v>
      </c>
      <c r="P81">
        <v>324823</v>
      </c>
      <c r="Q81">
        <v>250010</v>
      </c>
      <c r="R81">
        <v>610992</v>
      </c>
      <c r="S81">
        <v>1312406</v>
      </c>
      <c r="T81">
        <v>4908849</v>
      </c>
      <c r="U81">
        <v>782526</v>
      </c>
      <c r="V81">
        <v>263355</v>
      </c>
      <c r="X81">
        <v>3884627</v>
      </c>
      <c r="Y81">
        <v>741120</v>
      </c>
      <c r="Z81">
        <v>23130225</v>
      </c>
      <c r="AA81">
        <v>955606</v>
      </c>
      <c r="AC81">
        <v>137499</v>
      </c>
      <c r="AD81">
        <v>820245</v>
      </c>
      <c r="AE81">
        <v>708961</v>
      </c>
      <c r="AF81">
        <v>130157</v>
      </c>
      <c r="AG81">
        <v>79375</v>
      </c>
      <c r="AH81">
        <v>3419497</v>
      </c>
      <c r="AI81">
        <v>71610</v>
      </c>
      <c r="AJ81">
        <v>1431634</v>
      </c>
      <c r="AK81">
        <v>92145</v>
      </c>
      <c r="AL81">
        <v>235067</v>
      </c>
      <c r="AM81">
        <v>1617007</v>
      </c>
      <c r="AN81">
        <v>177825</v>
      </c>
      <c r="AO81">
        <v>15111010</v>
      </c>
      <c r="AP81">
        <v>344018</v>
      </c>
      <c r="AQ81">
        <v>110342</v>
      </c>
      <c r="AR81">
        <v>194873</v>
      </c>
      <c r="AS81">
        <v>4972577</v>
      </c>
      <c r="AT81">
        <v>84044</v>
      </c>
      <c r="AU81">
        <v>322213</v>
      </c>
      <c r="AV81">
        <v>803905</v>
      </c>
      <c r="AW81">
        <v>199691</v>
      </c>
      <c r="AX81">
        <v>100248</v>
      </c>
      <c r="AY81">
        <v>46031</v>
      </c>
      <c r="AZ81">
        <v>1127819</v>
      </c>
      <c r="BA81">
        <v>536026</v>
      </c>
      <c r="BB81">
        <v>20108</v>
      </c>
      <c r="BC81">
        <v>57430</v>
      </c>
      <c r="BD81">
        <v>3182674</v>
      </c>
      <c r="BE81">
        <v>544300</v>
      </c>
      <c r="BF81">
        <v>3167184</v>
      </c>
      <c r="BG81">
        <v>4152981</v>
      </c>
      <c r="BH81">
        <v>121145</v>
      </c>
      <c r="BI81">
        <v>63532</v>
      </c>
      <c r="BJ81">
        <v>4580621</v>
      </c>
      <c r="BK81">
        <v>476487</v>
      </c>
      <c r="BL81">
        <v>5994933</v>
      </c>
      <c r="BM81">
        <v>1382418</v>
      </c>
      <c r="BN81">
        <v>3458434</v>
      </c>
      <c r="BO81">
        <v>928209</v>
      </c>
      <c r="BP81">
        <v>27243</v>
      </c>
      <c r="BQ81">
        <v>1273238</v>
      </c>
      <c r="BS81">
        <v>472379</v>
      </c>
      <c r="BT81">
        <v>488607</v>
      </c>
      <c r="BU81">
        <v>3331578</v>
      </c>
      <c r="BV81">
        <v>109732</v>
      </c>
    </row>
    <row r="82" spans="1:74" x14ac:dyDescent="0.3">
      <c r="A82" s="155">
        <v>370</v>
      </c>
      <c r="B82" t="s">
        <v>198</v>
      </c>
      <c r="D82">
        <v>378476</v>
      </c>
      <c r="E82">
        <v>60055930</v>
      </c>
      <c r="F82">
        <v>0</v>
      </c>
      <c r="G82">
        <v>108747</v>
      </c>
      <c r="H82">
        <v>0</v>
      </c>
      <c r="I82">
        <v>0</v>
      </c>
      <c r="J82">
        <v>0</v>
      </c>
      <c r="K82">
        <v>0</v>
      </c>
      <c r="L82">
        <v>167953</v>
      </c>
      <c r="M82">
        <v>465576</v>
      </c>
      <c r="N82">
        <v>0</v>
      </c>
      <c r="O82">
        <v>17567</v>
      </c>
      <c r="P82">
        <v>0</v>
      </c>
      <c r="Q82">
        <v>0</v>
      </c>
      <c r="R82">
        <v>43086</v>
      </c>
      <c r="S82">
        <v>949846</v>
      </c>
      <c r="T82">
        <v>2008619</v>
      </c>
      <c r="U82">
        <v>89289</v>
      </c>
      <c r="V82">
        <v>0</v>
      </c>
      <c r="X82">
        <v>170123</v>
      </c>
      <c r="Y82">
        <v>63410</v>
      </c>
      <c r="Z82">
        <v>5587676</v>
      </c>
      <c r="AA82">
        <v>234962</v>
      </c>
      <c r="AC82">
        <v>0</v>
      </c>
      <c r="AD82">
        <v>43865</v>
      </c>
      <c r="AE82">
        <v>33025</v>
      </c>
      <c r="AF82">
        <v>15908</v>
      </c>
      <c r="AG82">
        <v>20728</v>
      </c>
      <c r="AH82">
        <v>467816</v>
      </c>
      <c r="AI82">
        <v>0</v>
      </c>
      <c r="AJ82">
        <v>151354</v>
      </c>
      <c r="AK82">
        <v>0</v>
      </c>
      <c r="AL82">
        <v>53114</v>
      </c>
      <c r="AM82">
        <v>323425</v>
      </c>
      <c r="AN82">
        <v>0</v>
      </c>
      <c r="AO82">
        <v>1610803</v>
      </c>
      <c r="AP82">
        <v>37573</v>
      </c>
      <c r="AQ82">
        <v>6636</v>
      </c>
      <c r="AR82">
        <v>20652</v>
      </c>
      <c r="AS82">
        <v>1446491</v>
      </c>
      <c r="AT82">
        <v>12330</v>
      </c>
      <c r="AU82">
        <v>0</v>
      </c>
      <c r="AV82">
        <v>0</v>
      </c>
      <c r="AW82">
        <v>15070</v>
      </c>
      <c r="AX82">
        <v>0</v>
      </c>
      <c r="AY82">
        <v>0</v>
      </c>
      <c r="AZ82">
        <v>309483</v>
      </c>
      <c r="BA82">
        <v>130800</v>
      </c>
      <c r="BB82">
        <v>0</v>
      </c>
      <c r="BC82">
        <v>0</v>
      </c>
      <c r="BD82">
        <v>420753</v>
      </c>
      <c r="BE82">
        <v>63585</v>
      </c>
      <c r="BF82">
        <v>1663735</v>
      </c>
      <c r="BG82">
        <v>395257</v>
      </c>
      <c r="BH82">
        <v>0</v>
      </c>
      <c r="BI82">
        <v>0</v>
      </c>
      <c r="BJ82">
        <v>843342</v>
      </c>
      <c r="BK82">
        <v>0</v>
      </c>
      <c r="BL82">
        <v>1019744</v>
      </c>
      <c r="BM82">
        <v>0</v>
      </c>
      <c r="BN82">
        <v>370265</v>
      </c>
      <c r="BO82">
        <v>0</v>
      </c>
      <c r="BP82">
        <v>0</v>
      </c>
      <c r="BQ82">
        <v>158164</v>
      </c>
      <c r="BS82">
        <v>105220</v>
      </c>
      <c r="BT82">
        <v>67835</v>
      </c>
      <c r="BU82">
        <v>469068</v>
      </c>
      <c r="BV82">
        <v>50000</v>
      </c>
    </row>
    <row r="83" spans="1:74" x14ac:dyDescent="0.3">
      <c r="A83" s="155">
        <v>371</v>
      </c>
      <c r="B83" t="s">
        <v>248</v>
      </c>
      <c r="D83">
        <v>0</v>
      </c>
      <c r="E83">
        <v>70555556</v>
      </c>
      <c r="F83">
        <v>0</v>
      </c>
      <c r="G83">
        <v>0</v>
      </c>
      <c r="H83">
        <v>0</v>
      </c>
      <c r="I83">
        <v>0</v>
      </c>
      <c r="J83">
        <v>0</v>
      </c>
      <c r="K83">
        <v>0</v>
      </c>
      <c r="L83">
        <v>0</v>
      </c>
      <c r="M83">
        <v>0</v>
      </c>
      <c r="N83">
        <v>0</v>
      </c>
      <c r="O83">
        <v>0</v>
      </c>
      <c r="P83">
        <v>0</v>
      </c>
      <c r="Q83">
        <v>0</v>
      </c>
      <c r="R83">
        <v>0</v>
      </c>
      <c r="S83">
        <v>0</v>
      </c>
      <c r="T83">
        <v>0</v>
      </c>
      <c r="U83">
        <v>0</v>
      </c>
      <c r="V83">
        <v>0</v>
      </c>
      <c r="X83">
        <v>0</v>
      </c>
      <c r="Y83">
        <v>0</v>
      </c>
      <c r="Z83">
        <v>0</v>
      </c>
      <c r="AA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S83">
        <v>0</v>
      </c>
      <c r="BT83">
        <v>0</v>
      </c>
      <c r="BU83">
        <v>0</v>
      </c>
      <c r="BV83">
        <v>0</v>
      </c>
    </row>
    <row r="84" spans="1:74" x14ac:dyDescent="0.3">
      <c r="A84" s="155">
        <v>373</v>
      </c>
      <c r="B84" t="s">
        <v>305</v>
      </c>
      <c r="D84">
        <v>5789495</v>
      </c>
      <c r="E84">
        <v>960220368</v>
      </c>
      <c r="F84">
        <v>219343</v>
      </c>
      <c r="G84">
        <v>9623505</v>
      </c>
      <c r="H84">
        <v>2608607</v>
      </c>
      <c r="I84">
        <v>11175</v>
      </c>
      <c r="J84">
        <v>89324</v>
      </c>
      <c r="K84">
        <v>1542515</v>
      </c>
      <c r="L84">
        <v>3807372</v>
      </c>
      <c r="M84">
        <v>51353186</v>
      </c>
      <c r="N84">
        <v>77815</v>
      </c>
      <c r="O84">
        <v>598844</v>
      </c>
      <c r="P84">
        <v>413938</v>
      </c>
      <c r="Q84">
        <v>392936</v>
      </c>
      <c r="R84">
        <v>736639</v>
      </c>
      <c r="S84">
        <v>2133361</v>
      </c>
      <c r="T84">
        <v>18327023</v>
      </c>
      <c r="U84">
        <v>2798223</v>
      </c>
      <c r="V84">
        <v>433782</v>
      </c>
      <c r="X84">
        <v>11932247</v>
      </c>
      <c r="Y84">
        <v>1906022</v>
      </c>
      <c r="Z84">
        <v>100479051</v>
      </c>
      <c r="AA84">
        <v>11877767</v>
      </c>
      <c r="AC84">
        <v>638167</v>
      </c>
      <c r="AD84">
        <v>2815564</v>
      </c>
      <c r="AE84">
        <v>1902302</v>
      </c>
      <c r="AF84">
        <v>345118</v>
      </c>
      <c r="AG84">
        <v>1592112</v>
      </c>
      <c r="AH84">
        <v>12187354</v>
      </c>
      <c r="AI84">
        <v>56047</v>
      </c>
      <c r="AJ84">
        <v>5344801</v>
      </c>
      <c r="AK84">
        <v>94899</v>
      </c>
      <c r="AL84">
        <v>1231761</v>
      </c>
      <c r="AM84">
        <v>7411300</v>
      </c>
      <c r="AN84">
        <v>483370</v>
      </c>
      <c r="AO84">
        <v>61375201</v>
      </c>
      <c r="AP84">
        <v>1488305</v>
      </c>
      <c r="AQ84">
        <v>346213</v>
      </c>
      <c r="AR84">
        <v>132428</v>
      </c>
      <c r="AS84">
        <v>51613357</v>
      </c>
      <c r="AT84">
        <v>259084</v>
      </c>
      <c r="AU84">
        <v>3130002</v>
      </c>
      <c r="AV84">
        <v>4202898</v>
      </c>
      <c r="AW84">
        <v>238766</v>
      </c>
      <c r="AX84">
        <v>372225</v>
      </c>
      <c r="AY84">
        <v>198555</v>
      </c>
      <c r="AZ84">
        <v>9979046</v>
      </c>
      <c r="BA84">
        <v>2309459</v>
      </c>
      <c r="BB84">
        <v>194983</v>
      </c>
      <c r="BC84">
        <v>214055</v>
      </c>
      <c r="BD84">
        <v>4869345</v>
      </c>
      <c r="BE84">
        <v>889583</v>
      </c>
      <c r="BF84">
        <v>34947489</v>
      </c>
      <c r="BG84">
        <v>10736841</v>
      </c>
      <c r="BH84">
        <v>354594</v>
      </c>
      <c r="BI84">
        <v>56021</v>
      </c>
      <c r="BJ84">
        <v>57208775</v>
      </c>
      <c r="BK84">
        <v>1130211</v>
      </c>
      <c r="BL84">
        <v>24318584</v>
      </c>
      <c r="BM84">
        <v>6040371</v>
      </c>
      <c r="BN84">
        <v>8838059</v>
      </c>
      <c r="BO84">
        <v>1193836</v>
      </c>
      <c r="BP84">
        <v>12200</v>
      </c>
      <c r="BQ84">
        <v>4656533</v>
      </c>
      <c r="BS84">
        <v>3629054</v>
      </c>
      <c r="BT84">
        <v>1066746</v>
      </c>
      <c r="BU84">
        <v>7387224</v>
      </c>
      <c r="BV84">
        <v>2742638</v>
      </c>
    </row>
    <row r="85" spans="1:74" x14ac:dyDescent="0.3">
      <c r="A85" s="155">
        <v>375</v>
      </c>
      <c r="B85" t="s">
        <v>213</v>
      </c>
      <c r="D85">
        <v>5011636</v>
      </c>
      <c r="E85">
        <v>414495244</v>
      </c>
      <c r="F85">
        <v>169562</v>
      </c>
      <c r="G85">
        <v>1672300</v>
      </c>
      <c r="H85">
        <v>1085457</v>
      </c>
      <c r="I85">
        <v>0</v>
      </c>
      <c r="J85">
        <v>0</v>
      </c>
      <c r="K85">
        <v>0</v>
      </c>
      <c r="L85">
        <v>353940</v>
      </c>
      <c r="M85">
        <v>7202522</v>
      </c>
      <c r="N85">
        <v>0</v>
      </c>
      <c r="O85">
        <v>383462</v>
      </c>
      <c r="P85">
        <v>455093</v>
      </c>
      <c r="Q85">
        <v>0</v>
      </c>
      <c r="R85">
        <v>0</v>
      </c>
      <c r="S85">
        <v>2251168</v>
      </c>
      <c r="T85">
        <v>0</v>
      </c>
      <c r="U85">
        <v>429535</v>
      </c>
      <c r="V85">
        <v>368339</v>
      </c>
      <c r="X85">
        <v>1550340</v>
      </c>
      <c r="Y85">
        <v>0</v>
      </c>
      <c r="Z85">
        <v>16165781</v>
      </c>
      <c r="AA85">
        <v>0</v>
      </c>
      <c r="AC85">
        <v>111717</v>
      </c>
      <c r="AD85">
        <v>1694756</v>
      </c>
      <c r="AE85">
        <v>273637</v>
      </c>
      <c r="AF85">
        <v>312208</v>
      </c>
      <c r="AG85">
        <v>-60468</v>
      </c>
      <c r="AH85">
        <v>2998972</v>
      </c>
      <c r="AI85">
        <v>0</v>
      </c>
      <c r="AJ85">
        <v>0</v>
      </c>
      <c r="AK85">
        <v>0</v>
      </c>
      <c r="AL85">
        <v>1021734</v>
      </c>
      <c r="AM85">
        <v>1042942</v>
      </c>
      <c r="AN85">
        <v>567980</v>
      </c>
      <c r="AO85">
        <v>0</v>
      </c>
      <c r="AP85">
        <v>699870</v>
      </c>
      <c r="AQ85">
        <v>0</v>
      </c>
      <c r="AR85">
        <v>53580</v>
      </c>
      <c r="AS85">
        <v>7226491</v>
      </c>
      <c r="AT85">
        <v>653607</v>
      </c>
      <c r="AU85">
        <v>4627183</v>
      </c>
      <c r="AV85">
        <v>115622</v>
      </c>
      <c r="AW85">
        <v>654447</v>
      </c>
      <c r="AX85">
        <v>0</v>
      </c>
      <c r="AY85">
        <v>0</v>
      </c>
      <c r="AZ85">
        <v>2933788</v>
      </c>
      <c r="BA85">
        <v>241421</v>
      </c>
      <c r="BB85">
        <v>555587</v>
      </c>
      <c r="BC85">
        <v>564179</v>
      </c>
      <c r="BD85">
        <v>4899208</v>
      </c>
      <c r="BE85">
        <v>973427</v>
      </c>
      <c r="BF85">
        <v>2226839</v>
      </c>
      <c r="BG85">
        <v>5788656</v>
      </c>
      <c r="BH85">
        <v>0</v>
      </c>
      <c r="BI85">
        <v>752861</v>
      </c>
      <c r="BJ85">
        <v>10663165</v>
      </c>
      <c r="BK85">
        <v>969940</v>
      </c>
      <c r="BL85">
        <v>15682445</v>
      </c>
      <c r="BM85">
        <v>0</v>
      </c>
      <c r="BN85">
        <v>1238024</v>
      </c>
      <c r="BO85">
        <v>1013666</v>
      </c>
      <c r="BP85">
        <v>0</v>
      </c>
      <c r="BQ85">
        <v>0</v>
      </c>
      <c r="BS85">
        <v>1489225</v>
      </c>
      <c r="BT85">
        <v>411391</v>
      </c>
      <c r="BU85">
        <v>945852</v>
      </c>
      <c r="BV85">
        <v>33152</v>
      </c>
    </row>
    <row r="86" spans="1:74" x14ac:dyDescent="0.3">
      <c r="A86" s="155">
        <v>376</v>
      </c>
      <c r="B86" t="s">
        <v>100</v>
      </c>
      <c r="D86">
        <v>0</v>
      </c>
      <c r="E86">
        <v>0</v>
      </c>
      <c r="F86">
        <v>0</v>
      </c>
      <c r="G86">
        <v>0</v>
      </c>
      <c r="H86">
        <v>0</v>
      </c>
      <c r="I86">
        <v>0</v>
      </c>
      <c r="J86">
        <v>0</v>
      </c>
      <c r="K86">
        <v>0</v>
      </c>
      <c r="L86">
        <v>80837</v>
      </c>
      <c r="M86">
        <v>0</v>
      </c>
      <c r="N86">
        <v>0</v>
      </c>
      <c r="O86">
        <v>0</v>
      </c>
      <c r="P86">
        <v>0</v>
      </c>
      <c r="Q86">
        <v>-2688</v>
      </c>
      <c r="R86">
        <v>0</v>
      </c>
      <c r="S86">
        <v>0</v>
      </c>
      <c r="T86">
        <v>0</v>
      </c>
      <c r="U86">
        <v>0</v>
      </c>
      <c r="V86">
        <v>0</v>
      </c>
      <c r="X86">
        <v>0</v>
      </c>
      <c r="Y86">
        <v>0</v>
      </c>
      <c r="Z86">
        <v>0</v>
      </c>
      <c r="AA86">
        <v>0</v>
      </c>
      <c r="AC86">
        <v>0</v>
      </c>
      <c r="AD86">
        <v>0</v>
      </c>
      <c r="AE86">
        <v>-12772</v>
      </c>
      <c r="AF86">
        <v>0</v>
      </c>
      <c r="AG86">
        <v>0</v>
      </c>
      <c r="AH86">
        <v>0</v>
      </c>
      <c r="AI86">
        <v>0</v>
      </c>
      <c r="AJ86">
        <v>3</v>
      </c>
      <c r="AK86">
        <v>0</v>
      </c>
      <c r="AL86">
        <v>0</v>
      </c>
      <c r="AM86">
        <v>0</v>
      </c>
      <c r="AN86">
        <v>0</v>
      </c>
      <c r="AO86">
        <v>0</v>
      </c>
      <c r="AP86">
        <v>0</v>
      </c>
      <c r="AQ86">
        <v>0</v>
      </c>
      <c r="AR86">
        <v>0</v>
      </c>
      <c r="AS86">
        <v>0</v>
      </c>
      <c r="AT86">
        <v>0</v>
      </c>
      <c r="AU86">
        <v>0</v>
      </c>
      <c r="AV86">
        <v>0</v>
      </c>
      <c r="AW86">
        <v>0</v>
      </c>
      <c r="AX86">
        <v>0</v>
      </c>
      <c r="AY86">
        <v>624828</v>
      </c>
      <c r="AZ86">
        <v>0</v>
      </c>
      <c r="BA86">
        <v>0</v>
      </c>
      <c r="BB86">
        <v>0</v>
      </c>
      <c r="BC86">
        <v>0</v>
      </c>
      <c r="BD86">
        <v>0</v>
      </c>
      <c r="BE86">
        <v>0</v>
      </c>
      <c r="BF86">
        <v>0</v>
      </c>
      <c r="BG86">
        <v>0</v>
      </c>
      <c r="BH86">
        <v>0</v>
      </c>
      <c r="BI86">
        <v>0</v>
      </c>
      <c r="BJ86">
        <v>0</v>
      </c>
      <c r="BK86">
        <v>0</v>
      </c>
      <c r="BL86">
        <v>0</v>
      </c>
      <c r="BM86">
        <v>0</v>
      </c>
      <c r="BN86">
        <v>0</v>
      </c>
      <c r="BO86">
        <v>-99000</v>
      </c>
      <c r="BP86">
        <v>0</v>
      </c>
      <c r="BQ86">
        <v>-1</v>
      </c>
      <c r="BS86">
        <v>0</v>
      </c>
      <c r="BT86">
        <v>0</v>
      </c>
      <c r="BU86">
        <v>0</v>
      </c>
      <c r="BV86">
        <v>0</v>
      </c>
    </row>
    <row r="87" spans="1:74" x14ac:dyDescent="0.3">
      <c r="A87" s="155">
        <v>377</v>
      </c>
      <c r="B87" t="s">
        <v>101</v>
      </c>
      <c r="D87">
        <v>0</v>
      </c>
      <c r="E87">
        <v>0</v>
      </c>
      <c r="F87">
        <v>0</v>
      </c>
      <c r="G87">
        <v>0</v>
      </c>
      <c r="H87">
        <v>0</v>
      </c>
      <c r="I87">
        <v>0</v>
      </c>
      <c r="J87">
        <v>0</v>
      </c>
      <c r="K87">
        <v>0</v>
      </c>
      <c r="L87">
        <v>-415528</v>
      </c>
      <c r="M87">
        <v>0</v>
      </c>
      <c r="N87">
        <v>0</v>
      </c>
      <c r="O87">
        <v>0</v>
      </c>
      <c r="P87">
        <v>0</v>
      </c>
      <c r="Q87">
        <v>0</v>
      </c>
      <c r="R87">
        <v>0</v>
      </c>
      <c r="S87">
        <v>0</v>
      </c>
      <c r="T87">
        <v>0</v>
      </c>
      <c r="U87">
        <v>0</v>
      </c>
      <c r="V87">
        <v>0</v>
      </c>
      <c r="X87">
        <v>0</v>
      </c>
      <c r="Y87">
        <v>0</v>
      </c>
      <c r="Z87">
        <v>0</v>
      </c>
      <c r="AA87">
        <v>0</v>
      </c>
      <c r="AC87">
        <v>0</v>
      </c>
      <c r="AD87">
        <v>0</v>
      </c>
      <c r="AE87">
        <v>-7504</v>
      </c>
      <c r="AF87">
        <v>0</v>
      </c>
      <c r="AG87">
        <v>0</v>
      </c>
      <c r="AH87">
        <v>0</v>
      </c>
      <c r="AI87">
        <v>0</v>
      </c>
      <c r="AJ87">
        <v>0</v>
      </c>
      <c r="AK87">
        <v>0</v>
      </c>
      <c r="AL87">
        <v>0</v>
      </c>
      <c r="AM87">
        <v>0</v>
      </c>
      <c r="AN87">
        <v>0</v>
      </c>
      <c r="AO87">
        <v>0</v>
      </c>
      <c r="AP87">
        <v>57754</v>
      </c>
      <c r="AQ87">
        <v>0</v>
      </c>
      <c r="AR87">
        <v>0</v>
      </c>
      <c r="AS87">
        <v>0</v>
      </c>
      <c r="AT87">
        <v>0</v>
      </c>
      <c r="AU87">
        <v>1</v>
      </c>
      <c r="AV87">
        <v>0</v>
      </c>
      <c r="AW87">
        <v>0</v>
      </c>
      <c r="AX87">
        <v>0</v>
      </c>
      <c r="AY87">
        <v>15561</v>
      </c>
      <c r="AZ87">
        <v>0</v>
      </c>
      <c r="BA87">
        <v>0</v>
      </c>
      <c r="BB87">
        <v>0</v>
      </c>
      <c r="BC87">
        <v>0</v>
      </c>
      <c r="BD87">
        <v>177300</v>
      </c>
      <c r="BE87">
        <v>0</v>
      </c>
      <c r="BF87">
        <v>0</v>
      </c>
      <c r="BG87">
        <v>0</v>
      </c>
      <c r="BH87">
        <v>0</v>
      </c>
      <c r="BI87">
        <v>0</v>
      </c>
      <c r="BJ87">
        <v>0</v>
      </c>
      <c r="BK87">
        <v>0</v>
      </c>
      <c r="BL87">
        <v>0</v>
      </c>
      <c r="BM87">
        <v>0</v>
      </c>
      <c r="BN87">
        <v>0</v>
      </c>
      <c r="BO87">
        <v>99000</v>
      </c>
      <c r="BP87">
        <v>0</v>
      </c>
      <c r="BQ87">
        <v>0</v>
      </c>
      <c r="BS87">
        <v>0</v>
      </c>
      <c r="BT87">
        <v>0</v>
      </c>
      <c r="BU87">
        <v>0</v>
      </c>
      <c r="BV87">
        <v>0</v>
      </c>
    </row>
    <row r="88" spans="1:74" x14ac:dyDescent="0.3">
      <c r="A88" s="155">
        <v>378</v>
      </c>
      <c r="B88" t="s">
        <v>102</v>
      </c>
      <c r="D88">
        <v>0</v>
      </c>
      <c r="E88">
        <v>0</v>
      </c>
      <c r="F88">
        <v>0</v>
      </c>
      <c r="G88">
        <v>0</v>
      </c>
      <c r="H88">
        <v>0</v>
      </c>
      <c r="I88">
        <v>0</v>
      </c>
      <c r="J88">
        <v>0</v>
      </c>
      <c r="K88">
        <v>0</v>
      </c>
      <c r="L88">
        <v>-180348</v>
      </c>
      <c r="M88">
        <v>0</v>
      </c>
      <c r="N88">
        <v>0</v>
      </c>
      <c r="O88">
        <v>0</v>
      </c>
      <c r="P88">
        <v>0</v>
      </c>
      <c r="Q88">
        <v>0</v>
      </c>
      <c r="R88">
        <v>0</v>
      </c>
      <c r="S88">
        <v>0</v>
      </c>
      <c r="T88">
        <v>0</v>
      </c>
      <c r="U88">
        <v>0</v>
      </c>
      <c r="V88">
        <v>0</v>
      </c>
      <c r="X88">
        <v>0</v>
      </c>
      <c r="Y88">
        <v>0</v>
      </c>
      <c r="Z88">
        <v>0</v>
      </c>
      <c r="AA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S88">
        <v>0</v>
      </c>
      <c r="BT88">
        <v>0</v>
      </c>
      <c r="BU88">
        <v>0</v>
      </c>
      <c r="BV88">
        <v>0</v>
      </c>
    </row>
    <row r="89" spans="1:74" x14ac:dyDescent="0.3">
      <c r="A89" s="155">
        <v>379</v>
      </c>
      <c r="B89" t="s">
        <v>110</v>
      </c>
      <c r="D89">
        <v>8911438</v>
      </c>
      <c r="E89">
        <v>370172661</v>
      </c>
      <c r="F89">
        <v>676100</v>
      </c>
      <c r="G89">
        <v>5451312</v>
      </c>
      <c r="H89">
        <v>1221173</v>
      </c>
      <c r="I89">
        <v>62719</v>
      </c>
      <c r="J89">
        <v>1446969</v>
      </c>
      <c r="K89">
        <v>7624622</v>
      </c>
      <c r="L89">
        <v>2696022</v>
      </c>
      <c r="M89">
        <v>13017414</v>
      </c>
      <c r="N89">
        <v>751445</v>
      </c>
      <c r="O89">
        <v>951473</v>
      </c>
      <c r="P89">
        <v>1098139</v>
      </c>
      <c r="Q89">
        <v>1138848</v>
      </c>
      <c r="R89">
        <v>957465</v>
      </c>
      <c r="S89">
        <v>1853926</v>
      </c>
      <c r="T89">
        <v>5131327</v>
      </c>
      <c r="U89">
        <v>906146</v>
      </c>
      <c r="V89">
        <v>1100826</v>
      </c>
      <c r="X89">
        <v>5082125</v>
      </c>
      <c r="Y89">
        <v>2352989</v>
      </c>
      <c r="Z89">
        <v>68786642</v>
      </c>
      <c r="AA89">
        <v>7607221</v>
      </c>
      <c r="AC89">
        <v>436825</v>
      </c>
      <c r="AD89">
        <v>1425168</v>
      </c>
      <c r="AE89">
        <v>2081951</v>
      </c>
      <c r="AF89">
        <v>571036</v>
      </c>
      <c r="AG89">
        <v>646111</v>
      </c>
      <c r="AH89">
        <v>4561183</v>
      </c>
      <c r="AI89">
        <v>255317</v>
      </c>
      <c r="AJ89">
        <v>3507035</v>
      </c>
      <c r="AK89">
        <v>647927</v>
      </c>
      <c r="AL89">
        <v>1012009</v>
      </c>
      <c r="AM89">
        <v>2864766</v>
      </c>
      <c r="AN89">
        <v>620212</v>
      </c>
      <c r="AO89">
        <v>24422261</v>
      </c>
      <c r="AP89">
        <v>1156373</v>
      </c>
      <c r="AQ89">
        <v>568729</v>
      </c>
      <c r="AR89">
        <v>607025</v>
      </c>
      <c r="AS89">
        <v>20021015</v>
      </c>
      <c r="AT89">
        <v>498991</v>
      </c>
      <c r="AU89">
        <v>6706485</v>
      </c>
      <c r="AV89">
        <v>838900</v>
      </c>
      <c r="AW89">
        <v>509515</v>
      </c>
      <c r="AX89">
        <v>260881</v>
      </c>
      <c r="AY89">
        <v>557976</v>
      </c>
      <c r="AZ89">
        <v>4128141</v>
      </c>
      <c r="BA89">
        <v>1205444</v>
      </c>
      <c r="BB89">
        <v>241290</v>
      </c>
      <c r="BC89">
        <v>1327909</v>
      </c>
      <c r="BD89">
        <v>9097215</v>
      </c>
      <c r="BE89">
        <v>1230285</v>
      </c>
      <c r="BF89">
        <v>10711968</v>
      </c>
      <c r="BG89">
        <v>6085651</v>
      </c>
      <c r="BH89">
        <v>282558</v>
      </c>
      <c r="BI89">
        <v>549426</v>
      </c>
      <c r="BJ89">
        <v>15146046</v>
      </c>
      <c r="BK89">
        <v>1521474</v>
      </c>
      <c r="BL89">
        <v>12913575</v>
      </c>
      <c r="BM89">
        <v>7539277</v>
      </c>
      <c r="BN89">
        <v>5047145</v>
      </c>
      <c r="BO89">
        <v>2244773</v>
      </c>
      <c r="BP89">
        <v>54059</v>
      </c>
      <c r="BQ89">
        <v>3345678</v>
      </c>
      <c r="BS89">
        <v>3123822</v>
      </c>
      <c r="BT89">
        <v>1508129</v>
      </c>
      <c r="BU89">
        <v>1402945</v>
      </c>
      <c r="BV89">
        <v>3925745</v>
      </c>
    </row>
    <row r="90" spans="1:74" x14ac:dyDescent="0.3">
      <c r="A90" s="155">
        <v>380</v>
      </c>
      <c r="B90" t="s">
        <v>113</v>
      </c>
      <c r="D90">
        <v>132449</v>
      </c>
      <c r="E90">
        <v>995693</v>
      </c>
      <c r="F90">
        <v>43213</v>
      </c>
      <c r="G90">
        <v>107876</v>
      </c>
      <c r="H90">
        <v>29225</v>
      </c>
      <c r="I90">
        <v>1584</v>
      </c>
      <c r="J90">
        <v>6298</v>
      </c>
      <c r="K90">
        <v>0</v>
      </c>
      <c r="L90">
        <v>76697</v>
      </c>
      <c r="M90">
        <v>1188948</v>
      </c>
      <c r="N90">
        <v>4015</v>
      </c>
      <c r="O90">
        <v>11531</v>
      </c>
      <c r="P90">
        <v>85343</v>
      </c>
      <c r="Q90">
        <v>5352</v>
      </c>
      <c r="R90">
        <v>34849</v>
      </c>
      <c r="S90">
        <v>12403</v>
      </c>
      <c r="T90">
        <v>310124</v>
      </c>
      <c r="U90">
        <v>3699</v>
      </c>
      <c r="V90">
        <v>20440</v>
      </c>
      <c r="X90">
        <v>58473</v>
      </c>
      <c r="Y90">
        <v>16434</v>
      </c>
      <c r="Z90">
        <v>11658678</v>
      </c>
      <c r="AA90">
        <v>44211</v>
      </c>
      <c r="AC90">
        <v>86314</v>
      </c>
      <c r="AD90">
        <v>30420</v>
      </c>
      <c r="AE90">
        <v>73949</v>
      </c>
      <c r="AF90">
        <v>979</v>
      </c>
      <c r="AG90">
        <v>172484</v>
      </c>
      <c r="AH90">
        <v>86446</v>
      </c>
      <c r="AI90">
        <v>3075</v>
      </c>
      <c r="AJ90">
        <v>10720</v>
      </c>
      <c r="AK90">
        <v>9476</v>
      </c>
      <c r="AL90">
        <v>2295</v>
      </c>
      <c r="AM90">
        <v>59218</v>
      </c>
      <c r="AN90">
        <v>914</v>
      </c>
      <c r="AO90">
        <v>2086354</v>
      </c>
      <c r="AP90">
        <v>17609</v>
      </c>
      <c r="AQ90">
        <v>8527</v>
      </c>
      <c r="AR90">
        <v>9754</v>
      </c>
      <c r="AS90">
        <v>418059</v>
      </c>
      <c r="AT90">
        <v>31905</v>
      </c>
      <c r="AU90">
        <v>60638</v>
      </c>
      <c r="AV90">
        <v>116686</v>
      </c>
      <c r="AW90">
        <v>65890</v>
      </c>
      <c r="AX90">
        <v>201</v>
      </c>
      <c r="AY90">
        <v>22195</v>
      </c>
      <c r="AZ90">
        <v>17463</v>
      </c>
      <c r="BA90">
        <v>12952</v>
      </c>
      <c r="BB90">
        <v>3714</v>
      </c>
      <c r="BC90">
        <v>7606</v>
      </c>
      <c r="BD90">
        <v>150991</v>
      </c>
      <c r="BE90">
        <v>77492</v>
      </c>
      <c r="BF90">
        <v>478058</v>
      </c>
      <c r="BG90">
        <v>85116</v>
      </c>
      <c r="BH90">
        <v>6243</v>
      </c>
      <c r="BI90">
        <v>1337</v>
      </c>
      <c r="BJ90">
        <v>30041</v>
      </c>
      <c r="BK90">
        <v>24577</v>
      </c>
      <c r="BL90">
        <v>116944</v>
      </c>
      <c r="BM90">
        <v>71459</v>
      </c>
      <c r="BN90">
        <v>0</v>
      </c>
      <c r="BO90">
        <v>6586</v>
      </c>
      <c r="BP90">
        <v>14624</v>
      </c>
      <c r="BQ90">
        <v>205565</v>
      </c>
      <c r="BS90">
        <v>186896</v>
      </c>
      <c r="BT90">
        <v>39186</v>
      </c>
      <c r="BU90">
        <v>96049</v>
      </c>
      <c r="BV90">
        <v>558162</v>
      </c>
    </row>
    <row r="91" spans="1:74" x14ac:dyDescent="0.3">
      <c r="A91" s="155">
        <v>381</v>
      </c>
      <c r="B91" t="s">
        <v>105</v>
      </c>
      <c r="D91">
        <v>18201652</v>
      </c>
      <c r="E91">
        <v>2163433227</v>
      </c>
      <c r="F91">
        <v>911985</v>
      </c>
      <c r="G91">
        <v>9761868</v>
      </c>
      <c r="H91">
        <v>6071685</v>
      </c>
      <c r="I91">
        <v>0</v>
      </c>
      <c r="J91">
        <v>0</v>
      </c>
      <c r="K91">
        <v>0</v>
      </c>
      <c r="L91">
        <v>11014798</v>
      </c>
      <c r="M91">
        <v>66485351</v>
      </c>
      <c r="N91">
        <v>133712</v>
      </c>
      <c r="O91">
        <v>5192307</v>
      </c>
      <c r="P91">
        <v>5651941</v>
      </c>
      <c r="Q91">
        <v>19506</v>
      </c>
      <c r="R91">
        <v>0</v>
      </c>
      <c r="S91">
        <v>4091573</v>
      </c>
      <c r="T91">
        <v>0</v>
      </c>
      <c r="U91">
        <v>8180147</v>
      </c>
      <c r="V91">
        <v>16005649</v>
      </c>
      <c r="X91">
        <v>17622753</v>
      </c>
      <c r="Y91">
        <v>0</v>
      </c>
      <c r="Z91">
        <v>107687143</v>
      </c>
      <c r="AA91">
        <v>0</v>
      </c>
      <c r="AC91">
        <v>5826836</v>
      </c>
      <c r="AD91">
        <v>10239209</v>
      </c>
      <c r="AE91">
        <v>3202194</v>
      </c>
      <c r="AF91">
        <v>4965221</v>
      </c>
      <c r="AG91">
        <v>4085642</v>
      </c>
      <c r="AH91">
        <v>49080097</v>
      </c>
      <c r="AI91">
        <v>0</v>
      </c>
      <c r="AJ91">
        <v>0</v>
      </c>
      <c r="AK91">
        <v>0</v>
      </c>
      <c r="AL91">
        <v>4365765</v>
      </c>
      <c r="AM91">
        <v>9849845</v>
      </c>
      <c r="AN91">
        <v>1678644</v>
      </c>
      <c r="AO91">
        <v>184197756</v>
      </c>
      <c r="AP91">
        <v>5807243</v>
      </c>
      <c r="AQ91">
        <v>0</v>
      </c>
      <c r="AR91">
        <v>1127040</v>
      </c>
      <c r="AS91">
        <v>196814820</v>
      </c>
      <c r="AT91">
        <v>5316558</v>
      </c>
      <c r="AU91">
        <v>10409994</v>
      </c>
      <c r="AV91">
        <v>7569914</v>
      </c>
      <c r="AW91">
        <v>5851690</v>
      </c>
      <c r="AX91">
        <v>0</v>
      </c>
      <c r="AY91">
        <v>15680</v>
      </c>
      <c r="AZ91">
        <v>13627390</v>
      </c>
      <c r="BA91">
        <v>2469719</v>
      </c>
      <c r="BB91">
        <v>3207146</v>
      </c>
      <c r="BC91">
        <v>1282321</v>
      </c>
      <c r="BD91">
        <v>16669145</v>
      </c>
      <c r="BE91">
        <v>10475089</v>
      </c>
      <c r="BF91">
        <v>137991161</v>
      </c>
      <c r="BG91">
        <v>36933165</v>
      </c>
      <c r="BH91">
        <v>0</v>
      </c>
      <c r="BI91">
        <v>2386916</v>
      </c>
      <c r="BJ91">
        <v>26375118</v>
      </c>
      <c r="BK91">
        <v>6857128</v>
      </c>
      <c r="BL91">
        <v>53754564</v>
      </c>
      <c r="BM91">
        <v>0</v>
      </c>
      <c r="BN91">
        <v>19965339</v>
      </c>
      <c r="BO91">
        <v>9996980</v>
      </c>
      <c r="BP91">
        <v>0</v>
      </c>
      <c r="BQ91">
        <v>0</v>
      </c>
      <c r="BS91">
        <v>17167980</v>
      </c>
      <c r="BT91">
        <v>3862713</v>
      </c>
      <c r="BU91">
        <v>12038955</v>
      </c>
      <c r="BV91">
        <v>15291369</v>
      </c>
    </row>
    <row r="92" spans="1:74" x14ac:dyDescent="0.3">
      <c r="A92" s="155">
        <v>382</v>
      </c>
      <c r="B92" t="s">
        <v>106</v>
      </c>
      <c r="D92">
        <v>0</v>
      </c>
      <c r="E92">
        <v>0</v>
      </c>
      <c r="F92">
        <v>0</v>
      </c>
      <c r="G92">
        <v>0</v>
      </c>
      <c r="H92">
        <v>0</v>
      </c>
      <c r="I92">
        <v>0</v>
      </c>
      <c r="J92">
        <v>0</v>
      </c>
      <c r="K92">
        <v>0</v>
      </c>
      <c r="L92">
        <v>3046622</v>
      </c>
      <c r="M92">
        <v>0</v>
      </c>
      <c r="N92">
        <v>0</v>
      </c>
      <c r="O92">
        <v>0</v>
      </c>
      <c r="P92">
        <v>0</v>
      </c>
      <c r="Q92">
        <v>0</v>
      </c>
      <c r="R92">
        <v>0</v>
      </c>
      <c r="S92">
        <v>0</v>
      </c>
      <c r="T92">
        <v>0</v>
      </c>
      <c r="U92">
        <v>0</v>
      </c>
      <c r="V92">
        <v>0</v>
      </c>
      <c r="X92">
        <v>0</v>
      </c>
      <c r="Y92">
        <v>0</v>
      </c>
      <c r="Z92">
        <v>101155375</v>
      </c>
      <c r="AA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2499792</v>
      </c>
      <c r="AW92">
        <v>0</v>
      </c>
      <c r="AX92">
        <v>0</v>
      </c>
      <c r="AY92">
        <v>0</v>
      </c>
      <c r="AZ92">
        <v>5116099</v>
      </c>
      <c r="BA92">
        <v>0</v>
      </c>
      <c r="BB92">
        <v>0</v>
      </c>
      <c r="BC92">
        <v>0</v>
      </c>
      <c r="BD92">
        <v>0</v>
      </c>
      <c r="BE92">
        <v>3541092</v>
      </c>
      <c r="BF92">
        <v>31074132</v>
      </c>
      <c r="BG92">
        <v>0</v>
      </c>
      <c r="BH92">
        <v>0</v>
      </c>
      <c r="BI92">
        <v>0</v>
      </c>
      <c r="BJ92">
        <v>24414285</v>
      </c>
      <c r="BK92">
        <v>0</v>
      </c>
      <c r="BL92">
        <v>0</v>
      </c>
      <c r="BM92">
        <v>0</v>
      </c>
      <c r="BN92">
        <v>18589036</v>
      </c>
      <c r="BO92">
        <v>0</v>
      </c>
      <c r="BP92">
        <v>0</v>
      </c>
      <c r="BQ92">
        <v>0</v>
      </c>
      <c r="BS92">
        <v>0</v>
      </c>
      <c r="BT92">
        <v>0</v>
      </c>
      <c r="BU92">
        <v>0</v>
      </c>
      <c r="BV92">
        <v>0</v>
      </c>
    </row>
    <row r="93" spans="1:74" x14ac:dyDescent="0.3">
      <c r="A93" s="155">
        <v>383</v>
      </c>
      <c r="B93" t="s">
        <v>212</v>
      </c>
      <c r="D93">
        <v>0</v>
      </c>
      <c r="E93">
        <v>0</v>
      </c>
      <c r="F93">
        <v>0</v>
      </c>
      <c r="G93">
        <v>0</v>
      </c>
      <c r="H93">
        <v>0</v>
      </c>
      <c r="I93">
        <v>0</v>
      </c>
      <c r="J93">
        <v>0</v>
      </c>
      <c r="K93">
        <v>0</v>
      </c>
      <c r="L93">
        <v>0</v>
      </c>
      <c r="M93">
        <v>0</v>
      </c>
      <c r="N93">
        <v>0</v>
      </c>
      <c r="O93">
        <v>0</v>
      </c>
      <c r="P93">
        <v>0</v>
      </c>
      <c r="Q93">
        <v>0</v>
      </c>
      <c r="R93">
        <v>0</v>
      </c>
      <c r="S93">
        <v>0</v>
      </c>
      <c r="T93">
        <v>0</v>
      </c>
      <c r="U93">
        <v>0</v>
      </c>
      <c r="V93">
        <v>0</v>
      </c>
      <c r="X93">
        <v>0</v>
      </c>
      <c r="Y93">
        <v>0</v>
      </c>
      <c r="Z93">
        <v>0</v>
      </c>
      <c r="AA93">
        <v>0</v>
      </c>
      <c r="AC93">
        <v>0</v>
      </c>
      <c r="AD93">
        <v>0</v>
      </c>
      <c r="AE93">
        <v>1145</v>
      </c>
      <c r="AF93">
        <v>0</v>
      </c>
      <c r="AG93">
        <v>0</v>
      </c>
      <c r="AH93">
        <v>0</v>
      </c>
      <c r="AI93">
        <v>0</v>
      </c>
      <c r="AJ93">
        <v>0</v>
      </c>
      <c r="AK93">
        <v>0</v>
      </c>
      <c r="AL93">
        <v>0</v>
      </c>
      <c r="AM93">
        <v>0</v>
      </c>
      <c r="AN93">
        <v>8904</v>
      </c>
      <c r="AO93">
        <v>0</v>
      </c>
      <c r="AP93">
        <v>0</v>
      </c>
      <c r="AQ93">
        <v>0</v>
      </c>
      <c r="AR93">
        <v>16130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S93">
        <v>0</v>
      </c>
      <c r="BT93">
        <v>0</v>
      </c>
      <c r="BU93">
        <v>0</v>
      </c>
      <c r="BV93">
        <v>0</v>
      </c>
    </row>
    <row r="94" spans="1:74" x14ac:dyDescent="0.3">
      <c r="A94" s="155">
        <v>384</v>
      </c>
      <c r="B94" t="s">
        <v>116</v>
      </c>
      <c r="D94">
        <v>0</v>
      </c>
      <c r="E94">
        <v>0</v>
      </c>
      <c r="F94">
        <v>0</v>
      </c>
      <c r="G94">
        <v>0</v>
      </c>
      <c r="H94">
        <v>0</v>
      </c>
      <c r="I94">
        <v>0</v>
      </c>
      <c r="J94">
        <v>0</v>
      </c>
      <c r="K94">
        <v>0</v>
      </c>
      <c r="L94">
        <v>0</v>
      </c>
      <c r="M94">
        <v>0</v>
      </c>
      <c r="N94">
        <v>0</v>
      </c>
      <c r="O94">
        <v>0</v>
      </c>
      <c r="P94">
        <v>0</v>
      </c>
      <c r="Q94">
        <v>0</v>
      </c>
      <c r="R94">
        <v>0</v>
      </c>
      <c r="S94">
        <v>0</v>
      </c>
      <c r="T94">
        <v>0</v>
      </c>
      <c r="U94">
        <v>0</v>
      </c>
      <c r="V94">
        <v>0</v>
      </c>
      <c r="X94">
        <v>0</v>
      </c>
      <c r="Y94">
        <v>0</v>
      </c>
      <c r="Z94">
        <v>0</v>
      </c>
      <c r="AA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S94">
        <v>0</v>
      </c>
      <c r="BT94">
        <v>0</v>
      </c>
      <c r="BU94">
        <v>0</v>
      </c>
      <c r="BV94">
        <v>0</v>
      </c>
    </row>
    <row r="95" spans="1:74" x14ac:dyDescent="0.3">
      <c r="A95" s="155">
        <v>385</v>
      </c>
      <c r="B95" t="s">
        <v>107</v>
      </c>
      <c r="D95">
        <v>13680145</v>
      </c>
      <c r="E95">
        <v>2111331663</v>
      </c>
      <c r="F95">
        <v>805668</v>
      </c>
      <c r="G95">
        <v>16219690</v>
      </c>
      <c r="H95">
        <v>3930454</v>
      </c>
      <c r="I95">
        <v>70962</v>
      </c>
      <c r="J95">
        <v>2452952</v>
      </c>
      <c r="K95">
        <v>11314019</v>
      </c>
      <c r="L95">
        <v>6781738</v>
      </c>
      <c r="M95">
        <v>44865002</v>
      </c>
      <c r="N95">
        <v>806166</v>
      </c>
      <c r="O95">
        <v>1615530</v>
      </c>
      <c r="P95">
        <v>2037352</v>
      </c>
      <c r="Q95">
        <v>1360280</v>
      </c>
      <c r="R95">
        <v>2282936</v>
      </c>
      <c r="S95">
        <v>6184918</v>
      </c>
      <c r="T95">
        <v>27843253</v>
      </c>
      <c r="U95">
        <v>4095579</v>
      </c>
      <c r="V95">
        <v>1253793</v>
      </c>
      <c r="X95">
        <v>36927733</v>
      </c>
      <c r="Y95">
        <v>3997328</v>
      </c>
      <c r="Z95">
        <v>217229842</v>
      </c>
      <c r="AA95">
        <v>51242040</v>
      </c>
      <c r="AC95">
        <v>1323930</v>
      </c>
      <c r="AD95">
        <v>2607721</v>
      </c>
      <c r="AE95">
        <v>3078687</v>
      </c>
      <c r="AF95">
        <v>1279326</v>
      </c>
      <c r="AG95">
        <v>1039440</v>
      </c>
      <c r="AH95">
        <v>14782132</v>
      </c>
      <c r="AI95">
        <v>647419</v>
      </c>
      <c r="AJ95">
        <v>8847110</v>
      </c>
      <c r="AK95">
        <v>742689</v>
      </c>
      <c r="AL95">
        <v>2401047</v>
      </c>
      <c r="AM95">
        <v>8018150</v>
      </c>
      <c r="AN95">
        <v>1180361</v>
      </c>
      <c r="AO95">
        <v>85755301</v>
      </c>
      <c r="AP95">
        <v>2944250</v>
      </c>
      <c r="AQ95">
        <v>643015</v>
      </c>
      <c r="AR95">
        <v>1128609</v>
      </c>
      <c r="AS95">
        <v>79099935</v>
      </c>
      <c r="AT95">
        <v>1080125</v>
      </c>
      <c r="AU95">
        <v>9551823</v>
      </c>
      <c r="AV95">
        <v>3636844</v>
      </c>
      <c r="AW95">
        <v>1047938</v>
      </c>
      <c r="AX95">
        <v>2917470</v>
      </c>
      <c r="AY95">
        <v>703739</v>
      </c>
      <c r="AZ95">
        <v>14836869</v>
      </c>
      <c r="BA95">
        <v>4083646</v>
      </c>
      <c r="BB95">
        <v>262039</v>
      </c>
      <c r="BC95">
        <v>1505030</v>
      </c>
      <c r="BD95">
        <v>25297852</v>
      </c>
      <c r="BE95">
        <v>1938279</v>
      </c>
      <c r="BF95">
        <v>82249583</v>
      </c>
      <c r="BG95">
        <v>20984240</v>
      </c>
      <c r="BH95">
        <v>357318</v>
      </c>
      <c r="BI95">
        <v>788471</v>
      </c>
      <c r="BJ95">
        <v>49186615</v>
      </c>
      <c r="BK95">
        <v>3180536</v>
      </c>
      <c r="BL95">
        <v>60294408</v>
      </c>
      <c r="BM95">
        <v>19352346</v>
      </c>
      <c r="BN95">
        <v>19865772</v>
      </c>
      <c r="BO95">
        <v>3899437</v>
      </c>
      <c r="BP95">
        <v>83701</v>
      </c>
      <c r="BQ95">
        <v>8060831</v>
      </c>
      <c r="BS95">
        <v>6688360</v>
      </c>
      <c r="BT95">
        <v>3589874</v>
      </c>
      <c r="BU95">
        <v>14093348</v>
      </c>
      <c r="BV95">
        <v>7328336</v>
      </c>
    </row>
    <row r="96" spans="1:74" x14ac:dyDescent="0.3">
      <c r="A96" s="155">
        <v>386</v>
      </c>
      <c r="B96" t="s">
        <v>185</v>
      </c>
      <c r="D96">
        <v>0</v>
      </c>
      <c r="E96">
        <v>18841798</v>
      </c>
      <c r="F96">
        <v>0</v>
      </c>
      <c r="G96">
        <v>0</v>
      </c>
      <c r="H96">
        <v>0</v>
      </c>
      <c r="I96">
        <v>0</v>
      </c>
      <c r="J96">
        <v>0</v>
      </c>
      <c r="K96">
        <v>0</v>
      </c>
      <c r="L96">
        <v>0</v>
      </c>
      <c r="M96">
        <v>0</v>
      </c>
      <c r="N96">
        <v>0</v>
      </c>
      <c r="O96">
        <v>0</v>
      </c>
      <c r="P96">
        <v>0</v>
      </c>
      <c r="Q96">
        <v>145564</v>
      </c>
      <c r="R96">
        <v>0</v>
      </c>
      <c r="S96">
        <v>0</v>
      </c>
      <c r="T96">
        <v>0</v>
      </c>
      <c r="U96">
        <v>0</v>
      </c>
      <c r="V96">
        <v>0</v>
      </c>
      <c r="X96">
        <v>1138271</v>
      </c>
      <c r="Y96">
        <v>0</v>
      </c>
      <c r="Z96">
        <v>5520811</v>
      </c>
      <c r="AA96">
        <v>0</v>
      </c>
      <c r="AC96">
        <v>0</v>
      </c>
      <c r="AD96">
        <v>0</v>
      </c>
      <c r="AE96">
        <v>0</v>
      </c>
      <c r="AF96">
        <v>0</v>
      </c>
      <c r="AG96">
        <v>0</v>
      </c>
      <c r="AH96">
        <v>150000</v>
      </c>
      <c r="AI96">
        <v>0</v>
      </c>
      <c r="AJ96">
        <v>0</v>
      </c>
      <c r="AK96">
        <v>0</v>
      </c>
      <c r="AL96">
        <v>0</v>
      </c>
      <c r="AM96">
        <v>0</v>
      </c>
      <c r="AN96">
        <v>0</v>
      </c>
      <c r="AO96">
        <v>0</v>
      </c>
      <c r="AP96">
        <v>0</v>
      </c>
      <c r="AQ96">
        <v>0</v>
      </c>
      <c r="AR96">
        <v>0</v>
      </c>
      <c r="AS96">
        <v>0</v>
      </c>
      <c r="AT96">
        <v>0</v>
      </c>
      <c r="AU96">
        <v>0</v>
      </c>
      <c r="AV96">
        <v>119357</v>
      </c>
      <c r="AW96">
        <v>0</v>
      </c>
      <c r="AX96">
        <v>0</v>
      </c>
      <c r="AY96">
        <v>0</v>
      </c>
      <c r="AZ96">
        <v>175000</v>
      </c>
      <c r="BA96">
        <v>0</v>
      </c>
      <c r="BB96">
        <v>0</v>
      </c>
      <c r="BC96">
        <v>0</v>
      </c>
      <c r="BD96">
        <v>0</v>
      </c>
      <c r="BE96">
        <v>300000</v>
      </c>
      <c r="BF96">
        <v>3630000</v>
      </c>
      <c r="BG96">
        <v>0</v>
      </c>
      <c r="BH96">
        <v>0</v>
      </c>
      <c r="BI96">
        <v>0</v>
      </c>
      <c r="BJ96">
        <v>0</v>
      </c>
      <c r="BK96">
        <v>0</v>
      </c>
      <c r="BL96">
        <v>302334</v>
      </c>
      <c r="BM96">
        <v>0</v>
      </c>
      <c r="BN96">
        <v>0</v>
      </c>
      <c r="BO96">
        <v>0</v>
      </c>
      <c r="BP96">
        <v>0</v>
      </c>
      <c r="BQ96">
        <v>0</v>
      </c>
      <c r="BS96">
        <v>0</v>
      </c>
      <c r="BT96">
        <v>0</v>
      </c>
      <c r="BU96">
        <v>257578</v>
      </c>
      <c r="BV96">
        <v>0</v>
      </c>
    </row>
    <row r="97" spans="1:74" x14ac:dyDescent="0.3">
      <c r="A97" s="155">
        <v>387</v>
      </c>
      <c r="B97" t="s">
        <v>186</v>
      </c>
      <c r="D97">
        <v>0</v>
      </c>
      <c r="E97">
        <v>86637353</v>
      </c>
      <c r="F97">
        <v>0</v>
      </c>
      <c r="G97">
        <v>0</v>
      </c>
      <c r="H97">
        <v>0</v>
      </c>
      <c r="I97">
        <v>0</v>
      </c>
      <c r="J97">
        <v>0</v>
      </c>
      <c r="K97">
        <v>0</v>
      </c>
      <c r="L97">
        <v>33698</v>
      </c>
      <c r="M97">
        <v>0</v>
      </c>
      <c r="N97">
        <v>0</v>
      </c>
      <c r="O97">
        <v>0</v>
      </c>
      <c r="P97">
        <v>0</v>
      </c>
      <c r="Q97">
        <v>0</v>
      </c>
      <c r="R97">
        <v>0</v>
      </c>
      <c r="S97">
        <v>0</v>
      </c>
      <c r="T97">
        <v>0</v>
      </c>
      <c r="U97">
        <v>0</v>
      </c>
      <c r="V97">
        <v>0</v>
      </c>
      <c r="X97">
        <v>0</v>
      </c>
      <c r="Y97">
        <v>0</v>
      </c>
      <c r="Z97">
        <v>2095811</v>
      </c>
      <c r="AA97">
        <v>0</v>
      </c>
      <c r="AC97">
        <v>0</v>
      </c>
      <c r="AD97">
        <v>0</v>
      </c>
      <c r="AE97">
        <v>3686</v>
      </c>
      <c r="AF97">
        <v>0</v>
      </c>
      <c r="AG97">
        <v>0</v>
      </c>
      <c r="AH97">
        <v>0</v>
      </c>
      <c r="AI97">
        <v>0</v>
      </c>
      <c r="AJ97">
        <v>0</v>
      </c>
      <c r="AK97">
        <v>0</v>
      </c>
      <c r="AL97">
        <v>0</v>
      </c>
      <c r="AM97">
        <v>0</v>
      </c>
      <c r="AN97">
        <v>0</v>
      </c>
      <c r="AO97">
        <v>2927970</v>
      </c>
      <c r="AP97">
        <v>0</v>
      </c>
      <c r="AQ97">
        <v>0</v>
      </c>
      <c r="AR97">
        <v>0</v>
      </c>
      <c r="AS97">
        <v>0</v>
      </c>
      <c r="AT97">
        <v>0</v>
      </c>
      <c r="AU97">
        <v>420000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S97">
        <v>0</v>
      </c>
      <c r="BT97">
        <v>0</v>
      </c>
      <c r="BU97">
        <v>0</v>
      </c>
      <c r="BV97">
        <v>0</v>
      </c>
    </row>
    <row r="98" spans="1:74" x14ac:dyDescent="0.3">
      <c r="A98" s="155">
        <v>388</v>
      </c>
      <c r="B98" t="s">
        <v>180</v>
      </c>
      <c r="D98">
        <v>6268618</v>
      </c>
      <c r="E98">
        <v>459578311</v>
      </c>
      <c r="F98">
        <v>376855</v>
      </c>
      <c r="G98">
        <v>5821124</v>
      </c>
      <c r="H98">
        <v>2370526</v>
      </c>
      <c r="I98">
        <v>27827</v>
      </c>
      <c r="J98">
        <v>180822</v>
      </c>
      <c r="K98">
        <v>626197</v>
      </c>
      <c r="L98">
        <v>4165587</v>
      </c>
      <c r="M98">
        <v>17127618</v>
      </c>
      <c r="N98">
        <v>61609</v>
      </c>
      <c r="O98">
        <v>696262</v>
      </c>
      <c r="P98">
        <v>550467</v>
      </c>
      <c r="Q98">
        <v>306171</v>
      </c>
      <c r="R98">
        <v>1669529</v>
      </c>
      <c r="S98">
        <v>1752045</v>
      </c>
      <c r="T98">
        <v>14954407</v>
      </c>
      <c r="U98">
        <v>1501292</v>
      </c>
      <c r="V98">
        <v>483222</v>
      </c>
      <c r="X98">
        <v>10278265</v>
      </c>
      <c r="Y98">
        <v>1526886</v>
      </c>
      <c r="Z98">
        <v>73723172</v>
      </c>
      <c r="AA98">
        <v>7155675</v>
      </c>
      <c r="AC98">
        <v>374543</v>
      </c>
      <c r="AD98">
        <v>1433406</v>
      </c>
      <c r="AE98">
        <v>1209297</v>
      </c>
      <c r="AF98">
        <v>339604</v>
      </c>
      <c r="AG98">
        <v>972223</v>
      </c>
      <c r="AH98">
        <v>10701577</v>
      </c>
      <c r="AI98">
        <v>152986</v>
      </c>
      <c r="AJ98">
        <v>2823507</v>
      </c>
      <c r="AK98">
        <v>176278</v>
      </c>
      <c r="AL98">
        <v>720765</v>
      </c>
      <c r="AM98">
        <v>4925061</v>
      </c>
      <c r="AN98">
        <v>344387</v>
      </c>
      <c r="AO98">
        <v>36320320</v>
      </c>
      <c r="AP98">
        <v>1254822</v>
      </c>
      <c r="AQ98">
        <v>130670</v>
      </c>
      <c r="AR98">
        <v>187610</v>
      </c>
      <c r="AS98">
        <v>36022456</v>
      </c>
      <c r="AT98">
        <v>257330</v>
      </c>
      <c r="AU98">
        <v>1860430</v>
      </c>
      <c r="AV98">
        <v>2905855</v>
      </c>
      <c r="AW98">
        <v>307261</v>
      </c>
      <c r="AX98">
        <v>379886</v>
      </c>
      <c r="AY98">
        <v>199948</v>
      </c>
      <c r="AZ98">
        <v>5664741</v>
      </c>
      <c r="BA98">
        <v>1749775</v>
      </c>
      <c r="BB98">
        <v>51206</v>
      </c>
      <c r="BC98">
        <v>309594</v>
      </c>
      <c r="BD98">
        <v>5139440</v>
      </c>
      <c r="BE98">
        <v>1350366</v>
      </c>
      <c r="BF98">
        <v>27278055</v>
      </c>
      <c r="BG98">
        <v>7436284</v>
      </c>
      <c r="BH98">
        <v>235966</v>
      </c>
      <c r="BI98">
        <v>189984</v>
      </c>
      <c r="BJ98">
        <v>13687802</v>
      </c>
      <c r="BK98">
        <v>1310126</v>
      </c>
      <c r="BL98">
        <v>20053563</v>
      </c>
      <c r="BM98">
        <v>6212798</v>
      </c>
      <c r="BN98">
        <v>7228444</v>
      </c>
      <c r="BO98">
        <v>1333041</v>
      </c>
      <c r="BP98">
        <v>49421</v>
      </c>
      <c r="BQ98">
        <v>2808596</v>
      </c>
      <c r="BS98">
        <v>3008481</v>
      </c>
      <c r="BT98">
        <v>1296475</v>
      </c>
      <c r="BU98">
        <v>8949771</v>
      </c>
      <c r="BV98">
        <v>2331559</v>
      </c>
    </row>
    <row r="99" spans="1:74" x14ac:dyDescent="0.3">
      <c r="A99" s="155">
        <v>389</v>
      </c>
      <c r="B99" t="s">
        <v>187</v>
      </c>
      <c r="D99">
        <v>0</v>
      </c>
      <c r="E99">
        <v>0</v>
      </c>
      <c r="F99">
        <v>0</v>
      </c>
      <c r="G99">
        <v>0</v>
      </c>
      <c r="H99">
        <v>0</v>
      </c>
      <c r="I99">
        <v>0</v>
      </c>
      <c r="J99">
        <v>0</v>
      </c>
      <c r="K99">
        <v>0</v>
      </c>
      <c r="L99">
        <v>0</v>
      </c>
      <c r="M99">
        <v>0</v>
      </c>
      <c r="N99">
        <v>0</v>
      </c>
      <c r="O99">
        <v>0</v>
      </c>
      <c r="P99">
        <v>0</v>
      </c>
      <c r="Q99">
        <v>0</v>
      </c>
      <c r="R99">
        <v>0</v>
      </c>
      <c r="S99">
        <v>4095</v>
      </c>
      <c r="T99">
        <v>0</v>
      </c>
      <c r="U99">
        <v>0</v>
      </c>
      <c r="V99">
        <v>0</v>
      </c>
      <c r="X99">
        <v>0</v>
      </c>
      <c r="Y99">
        <v>0</v>
      </c>
      <c r="Z99">
        <v>0</v>
      </c>
      <c r="AA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22396</v>
      </c>
      <c r="BK99">
        <v>0</v>
      </c>
      <c r="BL99">
        <v>0</v>
      </c>
      <c r="BM99">
        <v>0</v>
      </c>
      <c r="BN99">
        <v>0</v>
      </c>
      <c r="BO99">
        <v>0</v>
      </c>
      <c r="BP99">
        <v>0</v>
      </c>
      <c r="BQ99">
        <v>0</v>
      </c>
      <c r="BS99">
        <v>0</v>
      </c>
      <c r="BT99">
        <v>0</v>
      </c>
      <c r="BU99">
        <v>0</v>
      </c>
      <c r="BV99">
        <v>0</v>
      </c>
    </row>
    <row r="100" spans="1:74" x14ac:dyDescent="0.3">
      <c r="A100" s="155">
        <v>391</v>
      </c>
      <c r="B100" t="s">
        <v>192</v>
      </c>
      <c r="D100">
        <v>1057356</v>
      </c>
      <c r="E100">
        <v>56352767</v>
      </c>
      <c r="F100">
        <v>20397</v>
      </c>
      <c r="G100">
        <v>268595</v>
      </c>
      <c r="H100">
        <v>168376</v>
      </c>
      <c r="I100">
        <v>0</v>
      </c>
      <c r="J100">
        <v>37870</v>
      </c>
      <c r="K100">
        <v>1635897</v>
      </c>
      <c r="L100">
        <v>848143</v>
      </c>
      <c r="M100">
        <v>3640779</v>
      </c>
      <c r="N100">
        <v>0</v>
      </c>
      <c r="O100">
        <v>55711</v>
      </c>
      <c r="P100">
        <v>86549</v>
      </c>
      <c r="Q100">
        <v>41456</v>
      </c>
      <c r="R100">
        <v>77455</v>
      </c>
      <c r="S100">
        <v>148249</v>
      </c>
      <c r="T100">
        <v>13877574</v>
      </c>
      <c r="U100">
        <v>83410</v>
      </c>
      <c r="V100">
        <v>59922</v>
      </c>
      <c r="X100">
        <v>1011874</v>
      </c>
      <c r="Y100">
        <v>185221</v>
      </c>
      <c r="Z100">
        <v>6911740</v>
      </c>
      <c r="AA100">
        <v>673789</v>
      </c>
      <c r="AC100">
        <v>30044</v>
      </c>
      <c r="AD100">
        <v>93271</v>
      </c>
      <c r="AE100">
        <v>142707</v>
      </c>
      <c r="AF100">
        <v>81490</v>
      </c>
      <c r="AG100">
        <v>96514</v>
      </c>
      <c r="AH100">
        <v>897406</v>
      </c>
      <c r="AI100">
        <v>9722</v>
      </c>
      <c r="AJ100">
        <v>172797</v>
      </c>
      <c r="AK100">
        <v>10471</v>
      </c>
      <c r="AL100">
        <v>54271</v>
      </c>
      <c r="AM100">
        <v>376569</v>
      </c>
      <c r="AN100">
        <v>32787</v>
      </c>
      <c r="AO100">
        <v>4690917</v>
      </c>
      <c r="AP100">
        <v>163184</v>
      </c>
      <c r="AQ100">
        <v>17627</v>
      </c>
      <c r="AR100">
        <v>23549</v>
      </c>
      <c r="AS100">
        <v>3540239</v>
      </c>
      <c r="AT100">
        <v>24763</v>
      </c>
      <c r="AU100">
        <v>207217</v>
      </c>
      <c r="AV100">
        <v>86274</v>
      </c>
      <c r="AW100">
        <v>31111</v>
      </c>
      <c r="AX100">
        <v>24004</v>
      </c>
      <c r="AY100">
        <v>18513</v>
      </c>
      <c r="AZ100">
        <v>546025</v>
      </c>
      <c r="BA100">
        <v>162955</v>
      </c>
      <c r="BB100">
        <v>10495</v>
      </c>
      <c r="BC100">
        <v>0</v>
      </c>
      <c r="BD100">
        <v>480961</v>
      </c>
      <c r="BE100">
        <v>305764</v>
      </c>
      <c r="BF100">
        <v>3462954</v>
      </c>
      <c r="BG100">
        <v>1110913</v>
      </c>
      <c r="BH100">
        <v>18495</v>
      </c>
      <c r="BI100">
        <v>32264</v>
      </c>
      <c r="BJ100">
        <v>2667171</v>
      </c>
      <c r="BK100">
        <v>90920</v>
      </c>
      <c r="BL100">
        <v>1842799</v>
      </c>
      <c r="BM100">
        <v>692112</v>
      </c>
      <c r="BN100">
        <v>908142</v>
      </c>
      <c r="BO100">
        <v>305938</v>
      </c>
      <c r="BP100">
        <v>3177</v>
      </c>
      <c r="BQ100">
        <v>235380</v>
      </c>
      <c r="BS100">
        <v>320259</v>
      </c>
      <c r="BT100">
        <v>119271</v>
      </c>
      <c r="BU100">
        <v>1037469</v>
      </c>
      <c r="BV100">
        <v>23225</v>
      </c>
    </row>
    <row r="101" spans="1:74" x14ac:dyDescent="0.3">
      <c r="A101" s="155">
        <v>500</v>
      </c>
      <c r="B101" t="s">
        <v>175</v>
      </c>
      <c r="D101">
        <v>707340</v>
      </c>
      <c r="E101">
        <v>61299874</v>
      </c>
      <c r="F101">
        <v>63021</v>
      </c>
      <c r="G101">
        <v>697577</v>
      </c>
      <c r="H101">
        <v>402143</v>
      </c>
      <c r="I101">
        <v>2065</v>
      </c>
      <c r="J101">
        <v>75916</v>
      </c>
      <c r="K101">
        <v>0</v>
      </c>
      <c r="L101">
        <v>28773</v>
      </c>
      <c r="M101">
        <v>42581</v>
      </c>
      <c r="N101">
        <v>49957</v>
      </c>
      <c r="O101">
        <v>0</v>
      </c>
      <c r="P101">
        <v>8163</v>
      </c>
      <c r="Q101">
        <v>113188</v>
      </c>
      <c r="R101">
        <v>11617</v>
      </c>
      <c r="S101">
        <v>311180</v>
      </c>
      <c r="T101">
        <v>227173</v>
      </c>
      <c r="U101">
        <v>176466</v>
      </c>
      <c r="V101">
        <v>0</v>
      </c>
      <c r="X101">
        <v>383972</v>
      </c>
      <c r="Y101">
        <v>191127</v>
      </c>
      <c r="Z101">
        <v>10645038</v>
      </c>
      <c r="AA101">
        <v>701556</v>
      </c>
      <c r="AC101">
        <v>28174</v>
      </c>
      <c r="AD101">
        <v>209876</v>
      </c>
      <c r="AE101">
        <v>269186</v>
      </c>
      <c r="AF101">
        <v>43168</v>
      </c>
      <c r="AG101">
        <v>962</v>
      </c>
      <c r="AH101">
        <v>339806</v>
      </c>
      <c r="AI101">
        <v>8286</v>
      </c>
      <c r="AJ101">
        <v>179787</v>
      </c>
      <c r="AK101">
        <v>9552</v>
      </c>
      <c r="AL101">
        <v>0</v>
      </c>
      <c r="AM101">
        <v>475341</v>
      </c>
      <c r="AN101">
        <v>64084</v>
      </c>
      <c r="AO101">
        <v>3616646</v>
      </c>
      <c r="AP101">
        <v>45789</v>
      </c>
      <c r="AQ101">
        <v>9100</v>
      </c>
      <c r="AR101">
        <v>93678</v>
      </c>
      <c r="AS101">
        <v>863961</v>
      </c>
      <c r="AT101">
        <v>49516</v>
      </c>
      <c r="AU101">
        <v>339406</v>
      </c>
      <c r="AV101">
        <v>190216</v>
      </c>
      <c r="AW101">
        <v>50421</v>
      </c>
      <c r="AX101">
        <v>41192</v>
      </c>
      <c r="AY101">
        <v>96556</v>
      </c>
      <c r="AZ101">
        <v>565045</v>
      </c>
      <c r="BA101">
        <v>0</v>
      </c>
      <c r="BB101">
        <v>34038</v>
      </c>
      <c r="BC101">
        <v>35713</v>
      </c>
      <c r="BD101">
        <v>431782</v>
      </c>
      <c r="BE101">
        <v>28448</v>
      </c>
      <c r="BF101">
        <v>3338771</v>
      </c>
      <c r="BG101">
        <v>739779</v>
      </c>
      <c r="BH101">
        <v>6383</v>
      </c>
      <c r="BI101">
        <v>36107</v>
      </c>
      <c r="BJ101">
        <v>493053</v>
      </c>
      <c r="BK101">
        <v>130890</v>
      </c>
      <c r="BL101">
        <v>562562</v>
      </c>
      <c r="BM101">
        <v>196884</v>
      </c>
      <c r="BN101">
        <v>26854</v>
      </c>
      <c r="BO101">
        <v>70024</v>
      </c>
      <c r="BP101">
        <v>209</v>
      </c>
      <c r="BQ101">
        <v>500769</v>
      </c>
      <c r="BS101">
        <v>100652</v>
      </c>
      <c r="BT101">
        <v>415593</v>
      </c>
      <c r="BU101">
        <v>265425</v>
      </c>
      <c r="BV101">
        <v>9847</v>
      </c>
    </row>
    <row r="102" spans="1:74" x14ac:dyDescent="0.3">
      <c r="A102" s="155">
        <v>502</v>
      </c>
      <c r="B102" t="s">
        <v>177</v>
      </c>
      <c r="D102">
        <v>5145075</v>
      </c>
      <c r="E102">
        <v>543412113</v>
      </c>
      <c r="F102">
        <v>170631</v>
      </c>
      <c r="G102">
        <v>2547780</v>
      </c>
      <c r="H102">
        <v>944741</v>
      </c>
      <c r="I102">
        <v>0</v>
      </c>
      <c r="J102">
        <v>0</v>
      </c>
      <c r="K102">
        <v>0</v>
      </c>
      <c r="L102">
        <v>291971</v>
      </c>
      <c r="M102">
        <v>7560404</v>
      </c>
      <c r="N102">
        <v>0</v>
      </c>
      <c r="O102">
        <v>367724</v>
      </c>
      <c r="P102">
        <v>422074</v>
      </c>
      <c r="Q102">
        <v>15364</v>
      </c>
      <c r="R102">
        <v>0</v>
      </c>
      <c r="S102">
        <v>2132588</v>
      </c>
      <c r="T102">
        <v>0</v>
      </c>
      <c r="U102">
        <v>400830</v>
      </c>
      <c r="V102">
        <v>378628</v>
      </c>
      <c r="X102">
        <v>2384145</v>
      </c>
      <c r="Y102">
        <v>0</v>
      </c>
      <c r="Z102">
        <v>73055697</v>
      </c>
      <c r="AA102">
        <v>0</v>
      </c>
      <c r="AC102">
        <v>124015</v>
      </c>
      <c r="AD102">
        <v>1900767</v>
      </c>
      <c r="AE102">
        <v>266322</v>
      </c>
      <c r="AF102">
        <v>207705</v>
      </c>
      <c r="AG102">
        <v>77387</v>
      </c>
      <c r="AH102">
        <v>1786557</v>
      </c>
      <c r="AI102">
        <v>0</v>
      </c>
      <c r="AJ102">
        <v>0</v>
      </c>
      <c r="AK102">
        <v>0</v>
      </c>
      <c r="AL102">
        <v>993580</v>
      </c>
      <c r="AM102">
        <v>922319</v>
      </c>
      <c r="AN102">
        <v>545772</v>
      </c>
      <c r="AO102">
        <v>30896192</v>
      </c>
      <c r="AP102">
        <v>733539</v>
      </c>
      <c r="AQ102">
        <v>0</v>
      </c>
      <c r="AR102">
        <v>51358</v>
      </c>
      <c r="AS102">
        <v>17124877</v>
      </c>
      <c r="AT102">
        <v>631841</v>
      </c>
      <c r="AU102">
        <v>4532350</v>
      </c>
      <c r="AV102">
        <v>1286714</v>
      </c>
      <c r="AW102">
        <v>448184</v>
      </c>
      <c r="AX102">
        <v>0</v>
      </c>
      <c r="AY102">
        <v>15680</v>
      </c>
      <c r="AZ102">
        <v>5835078</v>
      </c>
      <c r="BA102">
        <v>226921</v>
      </c>
      <c r="BB102">
        <v>482909</v>
      </c>
      <c r="BC102">
        <v>552951</v>
      </c>
      <c r="BD102">
        <v>4530826</v>
      </c>
      <c r="BE102">
        <v>2340172</v>
      </c>
      <c r="BF102">
        <v>16803987</v>
      </c>
      <c r="BG102">
        <v>4467632</v>
      </c>
      <c r="BH102">
        <v>0</v>
      </c>
      <c r="BI102">
        <v>767525</v>
      </c>
      <c r="BJ102">
        <v>22453611</v>
      </c>
      <c r="BK102">
        <v>681562</v>
      </c>
      <c r="BL102">
        <v>13762026</v>
      </c>
      <c r="BM102">
        <v>0</v>
      </c>
      <c r="BN102">
        <v>8705653</v>
      </c>
      <c r="BO102">
        <v>1055043</v>
      </c>
      <c r="BP102">
        <v>0</v>
      </c>
      <c r="BQ102">
        <v>0</v>
      </c>
      <c r="BS102">
        <v>666400</v>
      </c>
      <c r="BT102">
        <v>335651</v>
      </c>
      <c r="BU102">
        <v>2041490</v>
      </c>
      <c r="BV102">
        <v>158352</v>
      </c>
    </row>
    <row r="103" spans="1:74" x14ac:dyDescent="0.3">
      <c r="A103" s="155">
        <v>503</v>
      </c>
      <c r="B103" t="s">
        <v>178</v>
      </c>
      <c r="D103">
        <v>59453</v>
      </c>
      <c r="E103">
        <v>40787162</v>
      </c>
      <c r="F103">
        <v>9333</v>
      </c>
      <c r="G103">
        <v>0</v>
      </c>
      <c r="H103">
        <v>839134</v>
      </c>
      <c r="I103">
        <v>0</v>
      </c>
      <c r="J103">
        <v>0</v>
      </c>
      <c r="K103">
        <v>0</v>
      </c>
      <c r="L103">
        <v>211555</v>
      </c>
      <c r="M103">
        <v>2672160</v>
      </c>
      <c r="N103">
        <v>0</v>
      </c>
      <c r="O103">
        <v>23377</v>
      </c>
      <c r="P103">
        <v>37057</v>
      </c>
      <c r="Q103">
        <v>4142</v>
      </c>
      <c r="R103">
        <v>0</v>
      </c>
      <c r="S103">
        <v>20805</v>
      </c>
      <c r="T103">
        <v>0</v>
      </c>
      <c r="U103">
        <v>1344788</v>
      </c>
      <c r="V103">
        <v>61412</v>
      </c>
      <c r="X103">
        <v>0</v>
      </c>
      <c r="Y103">
        <v>0</v>
      </c>
      <c r="Z103">
        <v>8583560</v>
      </c>
      <c r="AA103">
        <v>0</v>
      </c>
      <c r="AC103">
        <v>69212</v>
      </c>
      <c r="AD103">
        <v>94117</v>
      </c>
      <c r="AE103">
        <v>74510</v>
      </c>
      <c r="AF103">
        <v>60787</v>
      </c>
      <c r="AG103">
        <v>0</v>
      </c>
      <c r="AH103">
        <v>6599703</v>
      </c>
      <c r="AI103">
        <v>0</v>
      </c>
      <c r="AJ103">
        <v>0</v>
      </c>
      <c r="AK103">
        <v>0</v>
      </c>
      <c r="AL103">
        <v>0</v>
      </c>
      <c r="AM103">
        <v>0</v>
      </c>
      <c r="AN103">
        <v>15150</v>
      </c>
      <c r="AO103">
        <v>35824433</v>
      </c>
      <c r="AP103">
        <v>294605</v>
      </c>
      <c r="AQ103">
        <v>0</v>
      </c>
      <c r="AR103">
        <v>16130</v>
      </c>
      <c r="AS103">
        <v>4135888</v>
      </c>
      <c r="AT103">
        <v>38761</v>
      </c>
      <c r="AU103">
        <v>77764</v>
      </c>
      <c r="AV103">
        <v>139633</v>
      </c>
      <c r="AW103">
        <v>0</v>
      </c>
      <c r="AX103">
        <v>0</v>
      </c>
      <c r="AY103">
        <v>0</v>
      </c>
      <c r="AZ103">
        <v>152639</v>
      </c>
      <c r="BA103">
        <v>0</v>
      </c>
      <c r="BB103">
        <v>2300</v>
      </c>
      <c r="BC103">
        <v>4725</v>
      </c>
      <c r="BD103">
        <v>143364</v>
      </c>
      <c r="BE103">
        <v>292366</v>
      </c>
      <c r="BF103">
        <v>635421</v>
      </c>
      <c r="BG103">
        <v>273963</v>
      </c>
      <c r="BH103">
        <v>0</v>
      </c>
      <c r="BI103">
        <v>18456</v>
      </c>
      <c r="BJ103">
        <v>719372</v>
      </c>
      <c r="BK103">
        <v>52509</v>
      </c>
      <c r="BL103">
        <v>1198878</v>
      </c>
      <c r="BM103">
        <v>0</v>
      </c>
      <c r="BN103">
        <v>1943787</v>
      </c>
      <c r="BO103">
        <v>29546</v>
      </c>
      <c r="BP103">
        <v>0</v>
      </c>
      <c r="BQ103">
        <v>0</v>
      </c>
      <c r="BS103">
        <v>0</v>
      </c>
      <c r="BT103">
        <v>65654</v>
      </c>
      <c r="BU103">
        <v>363697</v>
      </c>
      <c r="BV103">
        <v>51553</v>
      </c>
    </row>
    <row r="104" spans="1:74" x14ac:dyDescent="0.3">
      <c r="A104" s="155">
        <v>504</v>
      </c>
      <c r="B104" t="s">
        <v>182</v>
      </c>
      <c r="D104">
        <v>941238</v>
      </c>
      <c r="E104">
        <v>40778661</v>
      </c>
      <c r="F104">
        <v>15584</v>
      </c>
      <c r="G104">
        <v>132148</v>
      </c>
      <c r="H104">
        <v>113750</v>
      </c>
      <c r="I104">
        <v>2726</v>
      </c>
      <c r="J104">
        <v>0</v>
      </c>
      <c r="K104">
        <v>0</v>
      </c>
      <c r="L104">
        <v>189170</v>
      </c>
      <c r="M104">
        <v>777741</v>
      </c>
      <c r="N104">
        <v>10824</v>
      </c>
      <c r="O104">
        <v>44484</v>
      </c>
      <c r="P104">
        <v>29941</v>
      </c>
      <c r="Q104">
        <v>24813</v>
      </c>
      <c r="R104">
        <v>214737</v>
      </c>
      <c r="S104">
        <v>1129776</v>
      </c>
      <c r="T104">
        <v>922270</v>
      </c>
      <c r="U104">
        <v>40939</v>
      </c>
      <c r="V104">
        <v>17536</v>
      </c>
      <c r="X104">
        <v>459377</v>
      </c>
      <c r="Y104">
        <v>67353</v>
      </c>
      <c r="Z104">
        <v>5634127</v>
      </c>
      <c r="AA104">
        <v>176660</v>
      </c>
      <c r="AC104">
        <v>19230</v>
      </c>
      <c r="AD104">
        <v>193369</v>
      </c>
      <c r="AE104">
        <v>271154</v>
      </c>
      <c r="AF104">
        <v>64701</v>
      </c>
      <c r="AG104">
        <v>59506</v>
      </c>
      <c r="AH104">
        <v>222109</v>
      </c>
      <c r="AI104">
        <v>8555</v>
      </c>
      <c r="AJ104">
        <v>749693</v>
      </c>
      <c r="AK104">
        <v>14409</v>
      </c>
      <c r="AL104">
        <v>46201</v>
      </c>
      <c r="AM104">
        <v>356583</v>
      </c>
      <c r="AN104">
        <v>17465</v>
      </c>
      <c r="AO104">
        <v>2639873</v>
      </c>
      <c r="AP104">
        <v>33072</v>
      </c>
      <c r="AQ104">
        <v>15197</v>
      </c>
      <c r="AR104">
        <v>63464</v>
      </c>
      <c r="AS104">
        <v>3156403</v>
      </c>
      <c r="AT104">
        <v>13455</v>
      </c>
      <c r="AU104">
        <v>144539</v>
      </c>
      <c r="AV104">
        <v>1023114</v>
      </c>
      <c r="AW104">
        <v>20263</v>
      </c>
      <c r="AX104">
        <v>69949</v>
      </c>
      <c r="AY104">
        <v>0</v>
      </c>
      <c r="AZ104">
        <v>129752</v>
      </c>
      <c r="BA104">
        <v>54114</v>
      </c>
      <c r="BB104">
        <v>4376</v>
      </c>
      <c r="BC104">
        <v>8883</v>
      </c>
      <c r="BD104">
        <v>255008</v>
      </c>
      <c r="BE104">
        <v>54369</v>
      </c>
      <c r="BF104">
        <v>1684673</v>
      </c>
      <c r="BG104">
        <v>794857</v>
      </c>
      <c r="BH104">
        <v>13047</v>
      </c>
      <c r="BI104">
        <v>15756</v>
      </c>
      <c r="BJ104">
        <v>673629</v>
      </c>
      <c r="BK104">
        <v>46525</v>
      </c>
      <c r="BL104">
        <v>818736</v>
      </c>
      <c r="BM104">
        <v>548746</v>
      </c>
      <c r="BN104">
        <v>460046</v>
      </c>
      <c r="BO104">
        <v>64930</v>
      </c>
      <c r="BP104">
        <v>3132</v>
      </c>
      <c r="BQ104">
        <v>126220</v>
      </c>
      <c r="BS104">
        <v>75228</v>
      </c>
      <c r="BT104">
        <v>115552</v>
      </c>
      <c r="BU104">
        <v>742376</v>
      </c>
      <c r="BV104">
        <v>90829</v>
      </c>
    </row>
    <row r="105" spans="1:74" x14ac:dyDescent="0.3">
      <c r="A105" s="155">
        <v>505</v>
      </c>
      <c r="B105" t="s">
        <v>183</v>
      </c>
      <c r="D105">
        <v>0</v>
      </c>
      <c r="E105">
        <v>19116229</v>
      </c>
      <c r="F105">
        <v>0</v>
      </c>
      <c r="G105">
        <v>0</v>
      </c>
      <c r="H105">
        <v>0</v>
      </c>
      <c r="I105">
        <v>0</v>
      </c>
      <c r="J105">
        <v>15248</v>
      </c>
      <c r="K105">
        <v>2</v>
      </c>
      <c r="L105">
        <v>0</v>
      </c>
      <c r="M105">
        <v>117401</v>
      </c>
      <c r="N105">
        <v>0</v>
      </c>
      <c r="O105">
        <v>49601</v>
      </c>
      <c r="P105">
        <v>0</v>
      </c>
      <c r="Q105">
        <v>0</v>
      </c>
      <c r="R105">
        <v>1000</v>
      </c>
      <c r="S105">
        <v>0</v>
      </c>
      <c r="T105">
        <v>0</v>
      </c>
      <c r="U105">
        <v>34794</v>
      </c>
      <c r="V105">
        <v>0</v>
      </c>
      <c r="X105">
        <v>1600000</v>
      </c>
      <c r="Y105">
        <v>0</v>
      </c>
      <c r="Z105">
        <v>1474267</v>
      </c>
      <c r="AA105">
        <v>651694</v>
      </c>
      <c r="AC105">
        <v>0</v>
      </c>
      <c r="AD105">
        <v>75000</v>
      </c>
      <c r="AE105">
        <v>0</v>
      </c>
      <c r="AF105">
        <v>0</v>
      </c>
      <c r="AG105">
        <v>0</v>
      </c>
      <c r="AH105">
        <v>0</v>
      </c>
      <c r="AI105">
        <v>0</v>
      </c>
      <c r="AJ105">
        <v>0</v>
      </c>
      <c r="AK105">
        <v>0</v>
      </c>
      <c r="AL105">
        <v>0</v>
      </c>
      <c r="AM105">
        <v>0</v>
      </c>
      <c r="AN105">
        <v>0</v>
      </c>
      <c r="AO105">
        <v>2585767</v>
      </c>
      <c r="AP105">
        <v>0</v>
      </c>
      <c r="AQ105">
        <v>0</v>
      </c>
      <c r="AR105">
        <v>0</v>
      </c>
      <c r="AS105">
        <v>1309175</v>
      </c>
      <c r="AT105">
        <v>7918</v>
      </c>
      <c r="AU105">
        <v>0</v>
      </c>
      <c r="AV105">
        <v>0</v>
      </c>
      <c r="AW105">
        <v>0</v>
      </c>
      <c r="AX105">
        <v>5599</v>
      </c>
      <c r="AY105">
        <v>0</v>
      </c>
      <c r="AZ105">
        <v>222002</v>
      </c>
      <c r="BA105">
        <v>160055</v>
      </c>
      <c r="BB105">
        <v>0</v>
      </c>
      <c r="BC105">
        <v>0</v>
      </c>
      <c r="BD105">
        <v>66667</v>
      </c>
      <c r="BE105">
        <v>19080</v>
      </c>
      <c r="BF105">
        <v>4219643</v>
      </c>
      <c r="BG105">
        <v>676905</v>
      </c>
      <c r="BH105">
        <v>0</v>
      </c>
      <c r="BI105">
        <v>0</v>
      </c>
      <c r="BJ105">
        <v>321517</v>
      </c>
      <c r="BK105">
        <v>0</v>
      </c>
      <c r="BL105">
        <v>675854</v>
      </c>
      <c r="BM105">
        <v>378500</v>
      </c>
      <c r="BN105">
        <v>0</v>
      </c>
      <c r="BO105">
        <v>0</v>
      </c>
      <c r="BP105">
        <v>0</v>
      </c>
      <c r="BQ105">
        <v>125426</v>
      </c>
      <c r="BS105">
        <v>284214</v>
      </c>
      <c r="BT105">
        <v>0</v>
      </c>
      <c r="BU105">
        <v>0</v>
      </c>
      <c r="BV105">
        <v>0</v>
      </c>
    </row>
    <row r="106" spans="1:74" x14ac:dyDescent="0.3">
      <c r="A106" s="155">
        <v>506</v>
      </c>
      <c r="B106" t="s">
        <v>189</v>
      </c>
      <c r="D106">
        <v>7014293</v>
      </c>
      <c r="E106">
        <v>298565985</v>
      </c>
      <c r="F106">
        <v>549469</v>
      </c>
      <c r="G106">
        <v>4377264</v>
      </c>
      <c r="H106">
        <v>621429</v>
      </c>
      <c r="I106">
        <v>59070</v>
      </c>
      <c r="J106">
        <v>1326885</v>
      </c>
      <c r="K106">
        <v>7470003</v>
      </c>
      <c r="L106">
        <v>1718283</v>
      </c>
      <c r="M106">
        <v>9328839</v>
      </c>
      <c r="N106">
        <v>697473</v>
      </c>
      <c r="O106">
        <v>884231</v>
      </c>
      <c r="P106">
        <v>919613</v>
      </c>
      <c r="Q106">
        <v>978852</v>
      </c>
      <c r="R106">
        <v>833545</v>
      </c>
      <c r="S106">
        <v>1381895</v>
      </c>
      <c r="T106">
        <v>3157791</v>
      </c>
      <c r="U106">
        <v>644381</v>
      </c>
      <c r="V106">
        <v>1009321</v>
      </c>
      <c r="X106">
        <v>3619145</v>
      </c>
      <c r="Y106">
        <v>2018583</v>
      </c>
      <c r="Z106">
        <v>23598716</v>
      </c>
      <c r="AA106">
        <v>6231876</v>
      </c>
      <c r="AC106">
        <v>292293</v>
      </c>
      <c r="AD106">
        <v>1091601</v>
      </c>
      <c r="AE106">
        <v>1817271</v>
      </c>
      <c r="AF106">
        <v>442399</v>
      </c>
      <c r="AG106">
        <v>376151</v>
      </c>
      <c r="AH106">
        <v>3263799</v>
      </c>
      <c r="AI106">
        <v>234234</v>
      </c>
      <c r="AJ106">
        <v>3145434</v>
      </c>
      <c r="AK106">
        <v>618428</v>
      </c>
      <c r="AL106">
        <v>955443</v>
      </c>
      <c r="AM106">
        <v>1953638</v>
      </c>
      <c r="AN106">
        <v>522427</v>
      </c>
      <c r="AO106">
        <v>16097513</v>
      </c>
      <c r="AP106">
        <v>929791</v>
      </c>
      <c r="AQ106">
        <v>533475</v>
      </c>
      <c r="AR106">
        <v>480044</v>
      </c>
      <c r="AS106">
        <v>15672903</v>
      </c>
      <c r="AT106">
        <v>392807</v>
      </c>
      <c r="AU106">
        <v>6099251</v>
      </c>
      <c r="AV106">
        <v>445724</v>
      </c>
      <c r="AW106">
        <v>362093</v>
      </c>
      <c r="AX106">
        <v>216021</v>
      </c>
      <c r="AY106">
        <v>418808</v>
      </c>
      <c r="AZ106">
        <v>2914198</v>
      </c>
      <c r="BA106">
        <v>1029537</v>
      </c>
      <c r="BB106">
        <v>193043</v>
      </c>
      <c r="BC106">
        <v>1271791</v>
      </c>
      <c r="BD106">
        <v>7953007</v>
      </c>
      <c r="BE106">
        <v>816423</v>
      </c>
      <c r="BF106">
        <v>5973187</v>
      </c>
      <c r="BG106">
        <v>4147744</v>
      </c>
      <c r="BH106">
        <v>251437</v>
      </c>
      <c r="BI106">
        <v>479718</v>
      </c>
      <c r="BJ106">
        <v>12778405</v>
      </c>
      <c r="BK106">
        <v>1275087</v>
      </c>
      <c r="BL106">
        <v>10213587</v>
      </c>
      <c r="BM106">
        <v>6622802</v>
      </c>
      <c r="BN106">
        <v>4130329</v>
      </c>
      <c r="BO106">
        <v>1862225</v>
      </c>
      <c r="BP106">
        <v>36049</v>
      </c>
      <c r="BQ106">
        <v>2197664</v>
      </c>
      <c r="BS106">
        <v>2479048</v>
      </c>
      <c r="BT106">
        <v>934079</v>
      </c>
      <c r="BU106">
        <v>0</v>
      </c>
      <c r="BV106">
        <v>3311042</v>
      </c>
    </row>
    <row r="107" spans="1:74" x14ac:dyDescent="0.3">
      <c r="A107" s="155">
        <v>507</v>
      </c>
      <c r="B107" t="s">
        <v>1058</v>
      </c>
      <c r="D107">
        <v>1</v>
      </c>
      <c r="E107">
        <v>0</v>
      </c>
      <c r="F107">
        <v>0</v>
      </c>
      <c r="G107">
        <v>0</v>
      </c>
      <c r="H107">
        <v>0</v>
      </c>
      <c r="I107">
        <v>0</v>
      </c>
      <c r="J107">
        <v>0</v>
      </c>
      <c r="K107">
        <v>0</v>
      </c>
      <c r="L107">
        <v>160584</v>
      </c>
      <c r="M107">
        <v>-1388</v>
      </c>
      <c r="N107">
        <v>0</v>
      </c>
      <c r="O107">
        <v>0</v>
      </c>
      <c r="P107">
        <v>0</v>
      </c>
      <c r="Q107">
        <v>0</v>
      </c>
      <c r="R107">
        <v>0</v>
      </c>
      <c r="S107">
        <v>0</v>
      </c>
      <c r="T107">
        <v>0</v>
      </c>
      <c r="U107">
        <v>0</v>
      </c>
      <c r="V107">
        <v>0</v>
      </c>
      <c r="X107">
        <v>0</v>
      </c>
      <c r="Y107">
        <v>0</v>
      </c>
      <c r="Z107">
        <v>0</v>
      </c>
      <c r="AA107">
        <v>0</v>
      </c>
      <c r="AC107">
        <v>0</v>
      </c>
      <c r="AD107">
        <v>0</v>
      </c>
      <c r="AE107">
        <v>-3</v>
      </c>
      <c r="AF107">
        <v>0</v>
      </c>
      <c r="AG107">
        <v>0</v>
      </c>
      <c r="AH107">
        <v>0</v>
      </c>
      <c r="AI107">
        <v>854</v>
      </c>
      <c r="AJ107">
        <v>-1</v>
      </c>
      <c r="AK107">
        <v>0</v>
      </c>
      <c r="AL107">
        <v>0</v>
      </c>
      <c r="AM107">
        <v>0</v>
      </c>
      <c r="AN107">
        <v>0</v>
      </c>
      <c r="AO107">
        <v>0</v>
      </c>
      <c r="AP107">
        <v>0</v>
      </c>
      <c r="AQ107">
        <v>0</v>
      </c>
      <c r="AR107">
        <v>0</v>
      </c>
      <c r="AS107">
        <v>0</v>
      </c>
      <c r="AT107">
        <v>0</v>
      </c>
      <c r="AU107">
        <v>0</v>
      </c>
      <c r="AV107">
        <v>0</v>
      </c>
      <c r="AW107">
        <v>-20</v>
      </c>
      <c r="AX107">
        <v>0</v>
      </c>
      <c r="AY107">
        <v>446505</v>
      </c>
      <c r="AZ107">
        <v>0</v>
      </c>
      <c r="BA107">
        <v>0</v>
      </c>
      <c r="BB107">
        <v>0</v>
      </c>
      <c r="BC107">
        <v>0</v>
      </c>
      <c r="BD107">
        <v>0</v>
      </c>
      <c r="BE107">
        <v>0</v>
      </c>
      <c r="BF107">
        <v>0</v>
      </c>
      <c r="BG107">
        <v>0</v>
      </c>
      <c r="BH107">
        <v>0</v>
      </c>
      <c r="BI107">
        <v>0</v>
      </c>
      <c r="BJ107">
        <v>0</v>
      </c>
      <c r="BK107">
        <v>0</v>
      </c>
      <c r="BL107">
        <v>0</v>
      </c>
      <c r="BM107">
        <v>0</v>
      </c>
      <c r="BN107">
        <v>0</v>
      </c>
      <c r="BO107">
        <v>96613</v>
      </c>
      <c r="BP107">
        <v>0</v>
      </c>
      <c r="BQ107">
        <v>-1</v>
      </c>
      <c r="BS107">
        <v>0</v>
      </c>
      <c r="BT107">
        <v>0</v>
      </c>
      <c r="BU107">
        <v>0</v>
      </c>
      <c r="BV107">
        <v>0</v>
      </c>
    </row>
    <row r="108" spans="1:74" x14ac:dyDescent="0.3">
      <c r="A108" s="155">
        <v>508</v>
      </c>
      <c r="B108" t="s">
        <v>204</v>
      </c>
      <c r="D108">
        <v>0</v>
      </c>
      <c r="E108">
        <v>0</v>
      </c>
      <c r="F108">
        <v>0</v>
      </c>
      <c r="G108">
        <v>0</v>
      </c>
      <c r="H108">
        <v>0</v>
      </c>
      <c r="I108">
        <v>0</v>
      </c>
      <c r="J108">
        <v>0</v>
      </c>
      <c r="K108">
        <v>0</v>
      </c>
      <c r="L108">
        <v>0</v>
      </c>
      <c r="M108">
        <v>0</v>
      </c>
      <c r="N108">
        <v>0</v>
      </c>
      <c r="O108">
        <v>0</v>
      </c>
      <c r="P108">
        <v>0</v>
      </c>
      <c r="Q108">
        <v>0</v>
      </c>
      <c r="R108">
        <v>0</v>
      </c>
      <c r="S108">
        <v>0</v>
      </c>
      <c r="T108">
        <v>0</v>
      </c>
      <c r="U108">
        <v>0</v>
      </c>
      <c r="V108">
        <v>0</v>
      </c>
      <c r="X108">
        <v>0</v>
      </c>
      <c r="Y108">
        <v>0</v>
      </c>
      <c r="Z108">
        <v>0</v>
      </c>
      <c r="AA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S108">
        <v>0</v>
      </c>
      <c r="BT108">
        <v>0</v>
      </c>
      <c r="BU108">
        <v>0</v>
      </c>
      <c r="BV108">
        <v>0</v>
      </c>
    </row>
    <row r="109" spans="1:74" x14ac:dyDescent="0.3">
      <c r="A109" s="155">
        <v>509</v>
      </c>
      <c r="B109" t="s">
        <v>205</v>
      </c>
      <c r="D109">
        <v>0</v>
      </c>
      <c r="E109">
        <v>0</v>
      </c>
      <c r="F109">
        <v>0</v>
      </c>
      <c r="G109">
        <v>0</v>
      </c>
      <c r="H109">
        <v>0</v>
      </c>
      <c r="I109">
        <v>0</v>
      </c>
      <c r="J109">
        <v>0</v>
      </c>
      <c r="K109">
        <v>0</v>
      </c>
      <c r="L109">
        <v>0</v>
      </c>
      <c r="M109">
        <v>0</v>
      </c>
      <c r="N109">
        <v>0</v>
      </c>
      <c r="O109">
        <v>0</v>
      </c>
      <c r="P109">
        <v>0</v>
      </c>
      <c r="Q109">
        <v>0</v>
      </c>
      <c r="R109">
        <v>0</v>
      </c>
      <c r="S109">
        <v>0</v>
      </c>
      <c r="T109">
        <v>0</v>
      </c>
      <c r="U109">
        <v>0</v>
      </c>
      <c r="V109">
        <v>0</v>
      </c>
      <c r="X109">
        <v>0</v>
      </c>
      <c r="Y109">
        <v>0</v>
      </c>
      <c r="Z109">
        <v>0</v>
      </c>
      <c r="AA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S109">
        <v>0</v>
      </c>
      <c r="BT109">
        <v>0</v>
      </c>
      <c r="BU109">
        <v>0</v>
      </c>
      <c r="BV109">
        <v>0</v>
      </c>
    </row>
    <row r="110" spans="1:74" x14ac:dyDescent="0.3">
      <c r="A110" s="155">
        <v>510</v>
      </c>
      <c r="B110" t="s">
        <v>211</v>
      </c>
      <c r="D110">
        <v>14634</v>
      </c>
      <c r="E110">
        <v>9406215</v>
      </c>
      <c r="F110">
        <v>0</v>
      </c>
      <c r="G110">
        <v>96780</v>
      </c>
      <c r="H110">
        <v>0</v>
      </c>
      <c r="I110">
        <v>0</v>
      </c>
      <c r="J110">
        <v>0</v>
      </c>
      <c r="K110">
        <v>0</v>
      </c>
      <c r="L110">
        <v>164442</v>
      </c>
      <c r="M110">
        <v>214905</v>
      </c>
      <c r="N110">
        <v>0</v>
      </c>
      <c r="O110">
        <v>0</v>
      </c>
      <c r="P110">
        <v>0</v>
      </c>
      <c r="Q110">
        <v>0</v>
      </c>
      <c r="R110">
        <v>0</v>
      </c>
      <c r="S110">
        <v>0</v>
      </c>
      <c r="T110">
        <v>0</v>
      </c>
      <c r="U110">
        <v>0</v>
      </c>
      <c r="V110">
        <v>0</v>
      </c>
      <c r="X110">
        <v>158004</v>
      </c>
      <c r="Y110">
        <v>0</v>
      </c>
      <c r="Z110">
        <v>81539</v>
      </c>
      <c r="AA110">
        <v>0</v>
      </c>
      <c r="AC110">
        <v>0</v>
      </c>
      <c r="AD110">
        <v>0</v>
      </c>
      <c r="AE110">
        <v>0</v>
      </c>
      <c r="AF110">
        <v>0</v>
      </c>
      <c r="AG110">
        <v>4718</v>
      </c>
      <c r="AH110">
        <v>0</v>
      </c>
      <c r="AI110">
        <v>0</v>
      </c>
      <c r="AJ110">
        <v>0</v>
      </c>
      <c r="AK110">
        <v>0</v>
      </c>
      <c r="AL110">
        <v>0</v>
      </c>
      <c r="AM110">
        <v>0</v>
      </c>
      <c r="AN110">
        <v>0</v>
      </c>
      <c r="AO110">
        <v>476793</v>
      </c>
      <c r="AP110">
        <v>0</v>
      </c>
      <c r="AQ110">
        <v>0</v>
      </c>
      <c r="AR110">
        <v>0</v>
      </c>
      <c r="AS110">
        <v>174656</v>
      </c>
      <c r="AT110">
        <v>0</v>
      </c>
      <c r="AU110">
        <v>82803</v>
      </c>
      <c r="AV110">
        <v>61593</v>
      </c>
      <c r="AW110">
        <v>0</v>
      </c>
      <c r="AX110">
        <v>0</v>
      </c>
      <c r="AY110">
        <v>0</v>
      </c>
      <c r="AZ110">
        <v>89477</v>
      </c>
      <c r="BA110">
        <v>0</v>
      </c>
      <c r="BB110">
        <v>0</v>
      </c>
      <c r="BC110">
        <v>0</v>
      </c>
      <c r="BD110">
        <v>196946</v>
      </c>
      <c r="BE110">
        <v>34222</v>
      </c>
      <c r="BF110">
        <v>675958</v>
      </c>
      <c r="BG110">
        <v>0</v>
      </c>
      <c r="BH110">
        <v>0</v>
      </c>
      <c r="BI110">
        <v>0</v>
      </c>
      <c r="BJ110">
        <v>109666</v>
      </c>
      <c r="BK110">
        <v>25637</v>
      </c>
      <c r="BL110">
        <v>0</v>
      </c>
      <c r="BM110">
        <v>0</v>
      </c>
      <c r="BN110">
        <v>0</v>
      </c>
      <c r="BO110">
        <v>41867</v>
      </c>
      <c r="BP110">
        <v>0</v>
      </c>
      <c r="BQ110">
        <v>0</v>
      </c>
      <c r="BS110">
        <v>0</v>
      </c>
      <c r="BT110">
        <v>500</v>
      </c>
      <c r="BU110">
        <v>58821</v>
      </c>
      <c r="BV110">
        <v>0</v>
      </c>
    </row>
    <row r="111" spans="1:74" x14ac:dyDescent="0.3">
      <c r="A111" s="155">
        <v>511</v>
      </c>
      <c r="B111" t="s">
        <v>216</v>
      </c>
      <c r="D111">
        <v>0</v>
      </c>
      <c r="E111">
        <v>0</v>
      </c>
      <c r="F111">
        <v>0</v>
      </c>
      <c r="G111">
        <v>0</v>
      </c>
      <c r="H111">
        <v>0</v>
      </c>
      <c r="I111">
        <v>0</v>
      </c>
      <c r="J111">
        <v>0</v>
      </c>
      <c r="K111">
        <v>0</v>
      </c>
      <c r="L111">
        <v>528432</v>
      </c>
      <c r="M111">
        <v>0</v>
      </c>
      <c r="N111">
        <v>0</v>
      </c>
      <c r="O111">
        <v>0</v>
      </c>
      <c r="P111">
        <v>0</v>
      </c>
      <c r="Q111">
        <v>0</v>
      </c>
      <c r="R111">
        <v>0</v>
      </c>
      <c r="S111">
        <v>0</v>
      </c>
      <c r="T111">
        <v>0</v>
      </c>
      <c r="U111">
        <v>0</v>
      </c>
      <c r="V111">
        <v>0</v>
      </c>
      <c r="X111">
        <v>0</v>
      </c>
      <c r="Y111">
        <v>0</v>
      </c>
      <c r="Z111">
        <v>1717564</v>
      </c>
      <c r="AA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185952</v>
      </c>
      <c r="AW111">
        <v>0</v>
      </c>
      <c r="AX111">
        <v>0</v>
      </c>
      <c r="AY111">
        <v>0</v>
      </c>
      <c r="AZ111">
        <v>350352</v>
      </c>
      <c r="BA111">
        <v>0</v>
      </c>
      <c r="BB111">
        <v>0</v>
      </c>
      <c r="BC111">
        <v>0</v>
      </c>
      <c r="BD111">
        <v>0</v>
      </c>
      <c r="BE111">
        <v>56207</v>
      </c>
      <c r="BF111">
        <v>861141</v>
      </c>
      <c r="BG111">
        <v>0</v>
      </c>
      <c r="BH111">
        <v>0</v>
      </c>
      <c r="BI111">
        <v>0</v>
      </c>
      <c r="BJ111">
        <v>1138107</v>
      </c>
      <c r="BK111">
        <v>0</v>
      </c>
      <c r="BL111">
        <v>0</v>
      </c>
      <c r="BM111">
        <v>0</v>
      </c>
      <c r="BN111">
        <v>0</v>
      </c>
      <c r="BO111">
        <v>0</v>
      </c>
      <c r="BP111">
        <v>0</v>
      </c>
      <c r="BQ111">
        <v>0</v>
      </c>
      <c r="BS111">
        <v>0</v>
      </c>
      <c r="BT111">
        <v>0</v>
      </c>
      <c r="BU111">
        <v>0</v>
      </c>
      <c r="BV111">
        <v>0</v>
      </c>
    </row>
    <row r="112" spans="1:74" x14ac:dyDescent="0.3">
      <c r="A112" s="155">
        <v>512</v>
      </c>
      <c r="B112" t="s">
        <v>243</v>
      </c>
      <c r="D112">
        <v>0</v>
      </c>
      <c r="E112">
        <v>125213796</v>
      </c>
      <c r="F112">
        <v>0</v>
      </c>
      <c r="G112">
        <v>122286</v>
      </c>
      <c r="H112">
        <v>0</v>
      </c>
      <c r="I112">
        <v>0</v>
      </c>
      <c r="J112">
        <v>0</v>
      </c>
      <c r="K112">
        <v>0</v>
      </c>
      <c r="L112">
        <v>0</v>
      </c>
      <c r="M112">
        <v>0</v>
      </c>
      <c r="N112">
        <v>0</v>
      </c>
      <c r="O112">
        <v>0</v>
      </c>
      <c r="P112">
        <v>0</v>
      </c>
      <c r="Q112">
        <v>0</v>
      </c>
      <c r="R112">
        <v>0</v>
      </c>
      <c r="S112">
        <v>0</v>
      </c>
      <c r="T112">
        <v>0</v>
      </c>
      <c r="U112">
        <v>0</v>
      </c>
      <c r="V112">
        <v>0</v>
      </c>
      <c r="X112">
        <v>0</v>
      </c>
      <c r="Y112">
        <v>0</v>
      </c>
      <c r="Z112">
        <v>587887</v>
      </c>
      <c r="AA112">
        <v>0</v>
      </c>
      <c r="AC112">
        <v>0</v>
      </c>
      <c r="AD112">
        <v>0</v>
      </c>
      <c r="AE112">
        <v>0</v>
      </c>
      <c r="AF112">
        <v>0</v>
      </c>
      <c r="AG112">
        <v>0</v>
      </c>
      <c r="AH112">
        <v>65009</v>
      </c>
      <c r="AI112">
        <v>0</v>
      </c>
      <c r="AJ112">
        <v>0</v>
      </c>
      <c r="AK112">
        <v>0</v>
      </c>
      <c r="AL112">
        <v>0</v>
      </c>
      <c r="AM112">
        <v>0</v>
      </c>
      <c r="AN112">
        <v>0</v>
      </c>
      <c r="AO112">
        <v>85267</v>
      </c>
      <c r="AP112">
        <v>0</v>
      </c>
      <c r="AQ112">
        <v>0</v>
      </c>
      <c r="AR112">
        <v>0</v>
      </c>
      <c r="AS112">
        <v>3464942</v>
      </c>
      <c r="AT112">
        <v>0</v>
      </c>
      <c r="AU112">
        <v>0</v>
      </c>
      <c r="AV112">
        <v>0</v>
      </c>
      <c r="AW112">
        <v>0</v>
      </c>
      <c r="AX112">
        <v>0</v>
      </c>
      <c r="AY112">
        <v>0</v>
      </c>
      <c r="AZ112">
        <v>0</v>
      </c>
      <c r="BA112">
        <v>0</v>
      </c>
      <c r="BB112">
        <v>0</v>
      </c>
      <c r="BC112">
        <v>0</v>
      </c>
      <c r="BD112">
        <v>0</v>
      </c>
      <c r="BE112">
        <v>0</v>
      </c>
      <c r="BF112">
        <v>0</v>
      </c>
      <c r="BG112">
        <v>0</v>
      </c>
      <c r="BH112">
        <v>0</v>
      </c>
      <c r="BI112">
        <v>0</v>
      </c>
      <c r="BJ112">
        <v>243240</v>
      </c>
      <c r="BK112">
        <v>0</v>
      </c>
      <c r="BL112">
        <v>82175</v>
      </c>
      <c r="BM112">
        <v>0</v>
      </c>
      <c r="BN112">
        <v>84375</v>
      </c>
      <c r="BO112">
        <v>0</v>
      </c>
      <c r="BP112">
        <v>0</v>
      </c>
      <c r="BQ112">
        <v>0</v>
      </c>
      <c r="BS112">
        <v>0</v>
      </c>
      <c r="BT112">
        <v>0</v>
      </c>
      <c r="BU112">
        <v>0</v>
      </c>
      <c r="BV112">
        <v>0</v>
      </c>
    </row>
    <row r="113" spans="1:74" x14ac:dyDescent="0.3">
      <c r="A113" s="155">
        <v>513</v>
      </c>
      <c r="B113" t="s">
        <v>249</v>
      </c>
      <c r="D113">
        <v>0</v>
      </c>
      <c r="E113">
        <v>0</v>
      </c>
      <c r="F113">
        <v>0</v>
      </c>
      <c r="G113">
        <v>0</v>
      </c>
      <c r="H113">
        <v>0</v>
      </c>
      <c r="I113">
        <v>0</v>
      </c>
      <c r="J113">
        <v>0</v>
      </c>
      <c r="K113">
        <v>0</v>
      </c>
      <c r="L113">
        <v>0</v>
      </c>
      <c r="M113">
        <v>0</v>
      </c>
      <c r="N113">
        <v>0</v>
      </c>
      <c r="O113">
        <v>0</v>
      </c>
      <c r="P113">
        <v>0</v>
      </c>
      <c r="Q113">
        <v>0</v>
      </c>
      <c r="R113">
        <v>0</v>
      </c>
      <c r="S113">
        <v>0</v>
      </c>
      <c r="T113">
        <v>0</v>
      </c>
      <c r="U113">
        <v>0</v>
      </c>
      <c r="V113">
        <v>0</v>
      </c>
      <c r="X113">
        <v>0</v>
      </c>
      <c r="Y113">
        <v>0</v>
      </c>
      <c r="Z113">
        <v>0</v>
      </c>
      <c r="AA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S113">
        <v>0</v>
      </c>
      <c r="BT113">
        <v>0</v>
      </c>
      <c r="BU113">
        <v>0</v>
      </c>
      <c r="BV113">
        <v>0</v>
      </c>
    </row>
    <row r="114" spans="1:74" x14ac:dyDescent="0.3">
      <c r="A114" s="155">
        <v>514</v>
      </c>
      <c r="B114" t="s">
        <v>250</v>
      </c>
      <c r="D114">
        <v>0</v>
      </c>
      <c r="E114">
        <v>0</v>
      </c>
      <c r="F114">
        <v>0</v>
      </c>
      <c r="G114">
        <v>0</v>
      </c>
      <c r="H114">
        <v>0</v>
      </c>
      <c r="I114">
        <v>0</v>
      </c>
      <c r="J114">
        <v>0</v>
      </c>
      <c r="K114">
        <v>0</v>
      </c>
      <c r="L114">
        <v>0</v>
      </c>
      <c r="M114">
        <v>0</v>
      </c>
      <c r="N114">
        <v>0</v>
      </c>
      <c r="O114">
        <v>0</v>
      </c>
      <c r="P114">
        <v>0</v>
      </c>
      <c r="Q114">
        <v>0</v>
      </c>
      <c r="R114">
        <v>0</v>
      </c>
      <c r="S114">
        <v>0</v>
      </c>
      <c r="T114">
        <v>0</v>
      </c>
      <c r="U114">
        <v>0</v>
      </c>
      <c r="V114">
        <v>0</v>
      </c>
      <c r="X114">
        <v>0</v>
      </c>
      <c r="Y114">
        <v>0</v>
      </c>
      <c r="Z114">
        <v>2300000</v>
      </c>
      <c r="AA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99357</v>
      </c>
      <c r="AW114">
        <v>0</v>
      </c>
      <c r="AX114">
        <v>0</v>
      </c>
      <c r="AY114">
        <v>0</v>
      </c>
      <c r="AZ114">
        <v>175000</v>
      </c>
      <c r="BA114">
        <v>0</v>
      </c>
      <c r="BB114">
        <v>0</v>
      </c>
      <c r="BC114">
        <v>0</v>
      </c>
      <c r="BD114">
        <v>0</v>
      </c>
      <c r="BE114">
        <v>300000</v>
      </c>
      <c r="BF114">
        <v>900000</v>
      </c>
      <c r="BG114">
        <v>0</v>
      </c>
      <c r="BH114">
        <v>0</v>
      </c>
      <c r="BI114">
        <v>0</v>
      </c>
      <c r="BJ114">
        <v>0</v>
      </c>
      <c r="BK114">
        <v>0</v>
      </c>
      <c r="BL114">
        <v>0</v>
      </c>
      <c r="BM114">
        <v>0</v>
      </c>
      <c r="BN114">
        <v>0</v>
      </c>
      <c r="BO114">
        <v>0</v>
      </c>
      <c r="BP114">
        <v>0</v>
      </c>
      <c r="BQ114">
        <v>0</v>
      </c>
      <c r="BS114">
        <v>0</v>
      </c>
      <c r="BT114">
        <v>0</v>
      </c>
      <c r="BU114">
        <v>0</v>
      </c>
      <c r="BV114">
        <v>0</v>
      </c>
    </row>
    <row r="115" spans="1:74" x14ac:dyDescent="0.3">
      <c r="A115" s="155">
        <v>515</v>
      </c>
      <c r="B115" t="s">
        <v>262</v>
      </c>
      <c r="D115">
        <v>2455</v>
      </c>
      <c r="E115">
        <v>90607911</v>
      </c>
      <c r="F115">
        <v>0</v>
      </c>
      <c r="G115">
        <v>2309554</v>
      </c>
      <c r="H115">
        <v>8770</v>
      </c>
      <c r="I115">
        <v>0</v>
      </c>
      <c r="J115">
        <v>0</v>
      </c>
      <c r="K115">
        <v>0</v>
      </c>
      <c r="L115">
        <v>0</v>
      </c>
      <c r="M115">
        <v>0</v>
      </c>
      <c r="N115">
        <v>0</v>
      </c>
      <c r="O115">
        <v>0</v>
      </c>
      <c r="P115">
        <v>1663</v>
      </c>
      <c r="Q115">
        <v>0</v>
      </c>
      <c r="R115">
        <v>0</v>
      </c>
      <c r="S115">
        <v>8960</v>
      </c>
      <c r="T115">
        <v>0</v>
      </c>
      <c r="U115">
        <v>0</v>
      </c>
      <c r="V115">
        <v>0</v>
      </c>
      <c r="X115">
        <v>1141203</v>
      </c>
      <c r="Y115">
        <v>0</v>
      </c>
      <c r="Z115">
        <v>52530932</v>
      </c>
      <c r="AA115">
        <v>0</v>
      </c>
      <c r="AC115">
        <v>0</v>
      </c>
      <c r="AD115">
        <v>0</v>
      </c>
      <c r="AE115">
        <v>0</v>
      </c>
      <c r="AF115">
        <v>0</v>
      </c>
      <c r="AG115">
        <v>0</v>
      </c>
      <c r="AH115">
        <v>12804549</v>
      </c>
      <c r="AI115">
        <v>0</v>
      </c>
      <c r="AJ115">
        <v>0</v>
      </c>
      <c r="AK115">
        <v>0</v>
      </c>
      <c r="AL115">
        <v>16731</v>
      </c>
      <c r="AM115">
        <v>0</v>
      </c>
      <c r="AN115">
        <v>0</v>
      </c>
      <c r="AO115">
        <v>20999557</v>
      </c>
      <c r="AP115">
        <v>0</v>
      </c>
      <c r="AQ115">
        <v>0</v>
      </c>
      <c r="AR115">
        <v>0</v>
      </c>
      <c r="AS115">
        <v>555024</v>
      </c>
      <c r="AT115">
        <v>6504</v>
      </c>
      <c r="AU115">
        <v>0</v>
      </c>
      <c r="AV115">
        <v>0</v>
      </c>
      <c r="AW115">
        <v>264433</v>
      </c>
      <c r="AX115">
        <v>0</v>
      </c>
      <c r="AY115">
        <v>0</v>
      </c>
      <c r="AZ115">
        <v>1147260</v>
      </c>
      <c r="BA115">
        <v>0</v>
      </c>
      <c r="BB115">
        <v>0</v>
      </c>
      <c r="BC115">
        <v>949</v>
      </c>
      <c r="BD115">
        <v>0</v>
      </c>
      <c r="BE115">
        <v>0</v>
      </c>
      <c r="BF115">
        <v>30753922</v>
      </c>
      <c r="BG115">
        <v>8131533</v>
      </c>
      <c r="BH115">
        <v>0</v>
      </c>
      <c r="BI115">
        <v>0</v>
      </c>
      <c r="BJ115">
        <v>0</v>
      </c>
      <c r="BK115">
        <v>250062</v>
      </c>
      <c r="BL115">
        <v>1424609</v>
      </c>
      <c r="BM115">
        <v>0</v>
      </c>
      <c r="BN115">
        <v>0</v>
      </c>
      <c r="BO115">
        <v>0</v>
      </c>
      <c r="BP115">
        <v>0</v>
      </c>
      <c r="BQ115">
        <v>0</v>
      </c>
      <c r="BS115">
        <v>2459636</v>
      </c>
      <c r="BT115">
        <v>0</v>
      </c>
      <c r="BU115">
        <v>0</v>
      </c>
      <c r="BV115">
        <v>0</v>
      </c>
    </row>
    <row r="116" spans="1:74" x14ac:dyDescent="0.3">
      <c r="A116" s="155">
        <v>516</v>
      </c>
      <c r="B116" t="s">
        <v>263</v>
      </c>
      <c r="D116">
        <v>20810145</v>
      </c>
      <c r="E116">
        <v>1271749241</v>
      </c>
      <c r="F116">
        <v>2815924</v>
      </c>
      <c r="G116">
        <v>7412172</v>
      </c>
      <c r="H116">
        <v>6839604</v>
      </c>
      <c r="I116">
        <v>0</v>
      </c>
      <c r="J116">
        <v>0</v>
      </c>
      <c r="K116">
        <v>0</v>
      </c>
      <c r="L116">
        <v>16316591</v>
      </c>
      <c r="M116">
        <v>85970403</v>
      </c>
      <c r="N116">
        <v>0</v>
      </c>
      <c r="O116">
        <v>6484590</v>
      </c>
      <c r="P116">
        <v>6953199</v>
      </c>
      <c r="Q116">
        <v>0</v>
      </c>
      <c r="R116">
        <v>0</v>
      </c>
      <c r="S116">
        <v>5800616</v>
      </c>
      <c r="T116">
        <v>0</v>
      </c>
      <c r="U116">
        <v>10323586</v>
      </c>
      <c r="V116">
        <v>21004164</v>
      </c>
      <c r="X116">
        <v>34551275</v>
      </c>
      <c r="Y116">
        <v>0</v>
      </c>
      <c r="Z116">
        <v>0</v>
      </c>
      <c r="AA116">
        <v>0</v>
      </c>
      <c r="AC116">
        <v>4343156</v>
      </c>
      <c r="AD116">
        <v>11088548</v>
      </c>
      <c r="AE116">
        <v>6224171</v>
      </c>
      <c r="AF116">
        <v>6864610</v>
      </c>
      <c r="AG116">
        <v>7536225</v>
      </c>
      <c r="AH116">
        <v>23931096</v>
      </c>
      <c r="AI116">
        <v>0</v>
      </c>
      <c r="AJ116">
        <v>0</v>
      </c>
      <c r="AK116">
        <v>0</v>
      </c>
      <c r="AL116">
        <v>5586406</v>
      </c>
      <c r="AM116">
        <v>10729604</v>
      </c>
      <c r="AN116">
        <v>2854752</v>
      </c>
      <c r="AO116">
        <v>181464007</v>
      </c>
      <c r="AP116">
        <v>3485900</v>
      </c>
      <c r="AQ116">
        <v>0</v>
      </c>
      <c r="AR116">
        <v>1289393</v>
      </c>
      <c r="AS116">
        <v>224299706</v>
      </c>
      <c r="AT116">
        <v>5740069</v>
      </c>
      <c r="AU116">
        <v>7130180</v>
      </c>
      <c r="AV116">
        <v>16472210</v>
      </c>
      <c r="AW116">
        <v>4497936</v>
      </c>
      <c r="AX116">
        <v>0</v>
      </c>
      <c r="AY116">
        <v>0</v>
      </c>
      <c r="AZ116">
        <v>18321744</v>
      </c>
      <c r="BA116">
        <v>2969035</v>
      </c>
      <c r="BB116">
        <v>4110738</v>
      </c>
      <c r="BC116">
        <v>1606672</v>
      </c>
      <c r="BD116">
        <v>14742649</v>
      </c>
      <c r="BE116">
        <v>10761972</v>
      </c>
      <c r="BF116">
        <v>77587138</v>
      </c>
      <c r="BG116">
        <v>34689518</v>
      </c>
      <c r="BH116">
        <v>0</v>
      </c>
      <c r="BI116">
        <v>2523166</v>
      </c>
      <c r="BJ116">
        <v>17646500</v>
      </c>
      <c r="BK116">
        <v>11397760</v>
      </c>
      <c r="BL116">
        <v>55398949</v>
      </c>
      <c r="BM116">
        <v>0</v>
      </c>
      <c r="BN116">
        <v>18559710</v>
      </c>
      <c r="BO116">
        <v>7638126</v>
      </c>
      <c r="BP116">
        <v>0</v>
      </c>
      <c r="BQ116">
        <v>0</v>
      </c>
      <c r="BS116">
        <v>6509513</v>
      </c>
      <c r="BT116">
        <v>4535877</v>
      </c>
      <c r="BU116">
        <v>18649857</v>
      </c>
      <c r="BV116">
        <v>25063955</v>
      </c>
    </row>
    <row r="117" spans="1:74" x14ac:dyDescent="0.3">
      <c r="A117" s="155">
        <v>517</v>
      </c>
      <c r="B117" t="s">
        <v>264</v>
      </c>
      <c r="D117">
        <v>0</v>
      </c>
      <c r="E117">
        <v>190541067</v>
      </c>
      <c r="F117">
        <v>0</v>
      </c>
      <c r="G117">
        <v>3405999</v>
      </c>
      <c r="H117">
        <v>0</v>
      </c>
      <c r="I117">
        <v>0</v>
      </c>
      <c r="J117">
        <v>0</v>
      </c>
      <c r="K117">
        <v>0</v>
      </c>
      <c r="L117">
        <v>0</v>
      </c>
      <c r="M117">
        <v>0</v>
      </c>
      <c r="N117">
        <v>0</v>
      </c>
      <c r="O117">
        <v>0</v>
      </c>
      <c r="P117">
        <v>0</v>
      </c>
      <c r="Q117">
        <v>0</v>
      </c>
      <c r="R117">
        <v>0</v>
      </c>
      <c r="S117">
        <v>0</v>
      </c>
      <c r="T117">
        <v>0</v>
      </c>
      <c r="U117">
        <v>0</v>
      </c>
      <c r="V117">
        <v>0</v>
      </c>
      <c r="X117">
        <v>0</v>
      </c>
      <c r="Y117">
        <v>0</v>
      </c>
      <c r="Z117">
        <v>66188558</v>
      </c>
      <c r="AA117">
        <v>0</v>
      </c>
      <c r="AC117">
        <v>0</v>
      </c>
      <c r="AD117">
        <v>0</v>
      </c>
      <c r="AE117">
        <v>0</v>
      </c>
      <c r="AF117">
        <v>0</v>
      </c>
      <c r="AG117">
        <v>0</v>
      </c>
      <c r="AH117">
        <v>0</v>
      </c>
      <c r="AI117">
        <v>0</v>
      </c>
      <c r="AJ117">
        <v>0</v>
      </c>
      <c r="AK117">
        <v>0</v>
      </c>
      <c r="AL117">
        <v>0</v>
      </c>
      <c r="AM117">
        <v>42284</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26691</v>
      </c>
      <c r="BL117">
        <v>0</v>
      </c>
      <c r="BM117">
        <v>0</v>
      </c>
      <c r="BN117">
        <v>0</v>
      </c>
      <c r="BO117">
        <v>0</v>
      </c>
      <c r="BP117">
        <v>0</v>
      </c>
      <c r="BQ117">
        <v>0</v>
      </c>
      <c r="BS117">
        <v>3450076</v>
      </c>
      <c r="BT117">
        <v>0</v>
      </c>
      <c r="BU117">
        <v>0</v>
      </c>
      <c r="BV117">
        <v>0</v>
      </c>
    </row>
    <row r="118" spans="1:74" x14ac:dyDescent="0.3">
      <c r="A118" s="155">
        <v>518</v>
      </c>
      <c r="B118" t="s">
        <v>265</v>
      </c>
      <c r="D118">
        <v>4787764</v>
      </c>
      <c r="E118">
        <v>31516936</v>
      </c>
      <c r="F118">
        <v>57409</v>
      </c>
      <c r="G118">
        <v>2843908</v>
      </c>
      <c r="H118">
        <v>668388</v>
      </c>
      <c r="I118">
        <v>0</v>
      </c>
      <c r="J118">
        <v>0</v>
      </c>
      <c r="K118">
        <v>0</v>
      </c>
      <c r="L118">
        <v>1079873</v>
      </c>
      <c r="M118">
        <v>3307673</v>
      </c>
      <c r="N118">
        <v>0</v>
      </c>
      <c r="O118">
        <v>90965</v>
      </c>
      <c r="P118">
        <v>151209</v>
      </c>
      <c r="Q118">
        <v>0</v>
      </c>
      <c r="R118">
        <v>0</v>
      </c>
      <c r="S118">
        <v>319746</v>
      </c>
      <c r="T118">
        <v>0</v>
      </c>
      <c r="U118">
        <v>376976</v>
      </c>
      <c r="V118">
        <v>450203</v>
      </c>
      <c r="X118">
        <v>4171871</v>
      </c>
      <c r="Y118">
        <v>0</v>
      </c>
      <c r="Z118">
        <v>45372992</v>
      </c>
      <c r="AA118">
        <v>0</v>
      </c>
      <c r="AC118">
        <v>31496</v>
      </c>
      <c r="AD118">
        <v>703893</v>
      </c>
      <c r="AE118">
        <v>537385</v>
      </c>
      <c r="AF118">
        <v>239856</v>
      </c>
      <c r="AG118">
        <v>458407</v>
      </c>
      <c r="AH118">
        <v>4677361</v>
      </c>
      <c r="AI118">
        <v>0</v>
      </c>
      <c r="AJ118">
        <v>0</v>
      </c>
      <c r="AK118">
        <v>0</v>
      </c>
      <c r="AL118">
        <v>302440</v>
      </c>
      <c r="AM118">
        <v>652651</v>
      </c>
      <c r="AN118">
        <v>269132</v>
      </c>
      <c r="AO118">
        <v>12613004</v>
      </c>
      <c r="AP118">
        <v>472025</v>
      </c>
      <c r="AQ118">
        <v>0</v>
      </c>
      <c r="AR118">
        <v>3360</v>
      </c>
      <c r="AS118">
        <v>4475641</v>
      </c>
      <c r="AT118">
        <v>92855</v>
      </c>
      <c r="AU118">
        <v>291922</v>
      </c>
      <c r="AV118">
        <v>475670</v>
      </c>
      <c r="AW118">
        <v>48503</v>
      </c>
      <c r="AX118">
        <v>0</v>
      </c>
      <c r="AY118">
        <v>0</v>
      </c>
      <c r="AZ118">
        <v>1407285</v>
      </c>
      <c r="BA118">
        <v>407814</v>
      </c>
      <c r="BB118">
        <v>88914</v>
      </c>
      <c r="BC118">
        <v>162057</v>
      </c>
      <c r="BD118">
        <v>1231273</v>
      </c>
      <c r="BE118">
        <v>571379</v>
      </c>
      <c r="BF118">
        <v>5059328</v>
      </c>
      <c r="BG118">
        <v>2456920</v>
      </c>
      <c r="BH118">
        <v>0</v>
      </c>
      <c r="BI118">
        <v>42899</v>
      </c>
      <c r="BJ118">
        <v>2992419</v>
      </c>
      <c r="BK118">
        <v>534445</v>
      </c>
      <c r="BL118">
        <v>4170183</v>
      </c>
      <c r="BM118">
        <v>0</v>
      </c>
      <c r="BN118">
        <v>1531136</v>
      </c>
      <c r="BO118">
        <v>217643</v>
      </c>
      <c r="BP118">
        <v>0</v>
      </c>
      <c r="BQ118">
        <v>0</v>
      </c>
      <c r="BS118">
        <v>1019418</v>
      </c>
      <c r="BT118">
        <v>101460</v>
      </c>
      <c r="BU118">
        <v>1398386</v>
      </c>
      <c r="BV118">
        <v>530357</v>
      </c>
    </row>
    <row r="119" spans="1:74" x14ac:dyDescent="0.3">
      <c r="A119" s="155">
        <v>519</v>
      </c>
      <c r="B119" t="s">
        <v>266</v>
      </c>
      <c r="D119">
        <v>61</v>
      </c>
      <c r="E119">
        <v>2001541</v>
      </c>
      <c r="F119">
        <v>0</v>
      </c>
      <c r="G119">
        <v>68839</v>
      </c>
      <c r="H119">
        <v>0</v>
      </c>
      <c r="I119">
        <v>0</v>
      </c>
      <c r="J119">
        <v>0</v>
      </c>
      <c r="K119">
        <v>0</v>
      </c>
      <c r="L119">
        <v>0</v>
      </c>
      <c r="M119">
        <v>0</v>
      </c>
      <c r="N119">
        <v>0</v>
      </c>
      <c r="O119">
        <v>0</v>
      </c>
      <c r="P119">
        <v>0</v>
      </c>
      <c r="Q119">
        <v>0</v>
      </c>
      <c r="R119">
        <v>0</v>
      </c>
      <c r="S119">
        <v>224</v>
      </c>
      <c r="T119">
        <v>0</v>
      </c>
      <c r="U119">
        <v>0</v>
      </c>
      <c r="V119">
        <v>0</v>
      </c>
      <c r="X119">
        <v>26437</v>
      </c>
      <c r="Y119">
        <v>0</v>
      </c>
      <c r="Z119">
        <v>948423</v>
      </c>
      <c r="AA119">
        <v>0</v>
      </c>
      <c r="AC119">
        <v>0</v>
      </c>
      <c r="AD119">
        <v>0</v>
      </c>
      <c r="AE119">
        <v>0</v>
      </c>
      <c r="AF119">
        <v>0</v>
      </c>
      <c r="AG119">
        <v>0</v>
      </c>
      <c r="AH119">
        <v>198368</v>
      </c>
      <c r="AI119">
        <v>0</v>
      </c>
      <c r="AJ119">
        <v>0</v>
      </c>
      <c r="AK119">
        <v>0</v>
      </c>
      <c r="AL119">
        <v>0</v>
      </c>
      <c r="AM119">
        <v>0</v>
      </c>
      <c r="AN119">
        <v>0</v>
      </c>
      <c r="AO119">
        <v>370319</v>
      </c>
      <c r="AP119">
        <v>0</v>
      </c>
      <c r="AQ119">
        <v>0</v>
      </c>
      <c r="AR119">
        <v>0</v>
      </c>
      <c r="AS119">
        <v>14099</v>
      </c>
      <c r="AT119">
        <v>162</v>
      </c>
      <c r="AU119">
        <v>0</v>
      </c>
      <c r="AV119">
        <v>0</v>
      </c>
      <c r="AW119">
        <v>7565</v>
      </c>
      <c r="AX119">
        <v>0</v>
      </c>
      <c r="AY119">
        <v>0</v>
      </c>
      <c r="AZ119">
        <v>21195</v>
      </c>
      <c r="BA119">
        <v>0</v>
      </c>
      <c r="BB119">
        <v>0</v>
      </c>
      <c r="BC119">
        <v>0</v>
      </c>
      <c r="BD119">
        <v>0</v>
      </c>
      <c r="BE119">
        <v>0</v>
      </c>
      <c r="BF119">
        <v>560871</v>
      </c>
      <c r="BG119">
        <v>158746</v>
      </c>
      <c r="BH119">
        <v>0</v>
      </c>
      <c r="BI119">
        <v>0</v>
      </c>
      <c r="BJ119">
        <v>0</v>
      </c>
      <c r="BK119">
        <v>7725</v>
      </c>
      <c r="BL119">
        <v>28492</v>
      </c>
      <c r="BM119">
        <v>0</v>
      </c>
      <c r="BN119">
        <v>0</v>
      </c>
      <c r="BO119">
        <v>0</v>
      </c>
      <c r="BP119">
        <v>0</v>
      </c>
      <c r="BQ119">
        <v>0</v>
      </c>
      <c r="BS119">
        <v>49015</v>
      </c>
      <c r="BT119">
        <v>0</v>
      </c>
      <c r="BU119">
        <v>0</v>
      </c>
      <c r="BV119">
        <v>0</v>
      </c>
    </row>
    <row r="120" spans="1:74" x14ac:dyDescent="0.3">
      <c r="A120" s="155">
        <v>520</v>
      </c>
      <c r="B120" t="s">
        <v>267</v>
      </c>
      <c r="D120">
        <v>520254</v>
      </c>
      <c r="E120">
        <v>26153414</v>
      </c>
      <c r="F120">
        <v>66602</v>
      </c>
      <c r="G120">
        <v>147982</v>
      </c>
      <c r="H120">
        <v>150675</v>
      </c>
      <c r="I120">
        <v>0</v>
      </c>
      <c r="J120">
        <v>0</v>
      </c>
      <c r="K120">
        <v>0</v>
      </c>
      <c r="L120">
        <v>377300</v>
      </c>
      <c r="M120">
        <v>1741486</v>
      </c>
      <c r="N120">
        <v>0</v>
      </c>
      <c r="O120">
        <v>166581</v>
      </c>
      <c r="P120">
        <v>139947</v>
      </c>
      <c r="Q120">
        <v>0</v>
      </c>
      <c r="R120">
        <v>0</v>
      </c>
      <c r="S120">
        <v>193904</v>
      </c>
      <c r="T120">
        <v>0</v>
      </c>
      <c r="U120">
        <v>144111</v>
      </c>
      <c r="V120">
        <v>464031</v>
      </c>
      <c r="X120">
        <v>776317</v>
      </c>
      <c r="Y120">
        <v>0</v>
      </c>
      <c r="Z120">
        <v>0</v>
      </c>
      <c r="AA120">
        <v>0</v>
      </c>
      <c r="AC120">
        <v>106153</v>
      </c>
      <c r="AD120">
        <v>156342</v>
      </c>
      <c r="AE120">
        <v>152018</v>
      </c>
      <c r="AF120">
        <v>167199</v>
      </c>
      <c r="AG120">
        <v>138019</v>
      </c>
      <c r="AH120">
        <v>445035</v>
      </c>
      <c r="AI120">
        <v>0</v>
      </c>
      <c r="AJ120">
        <v>0</v>
      </c>
      <c r="AK120">
        <v>0</v>
      </c>
      <c r="AL120">
        <v>130008</v>
      </c>
      <c r="AM120">
        <v>278033</v>
      </c>
      <c r="AN120">
        <v>60498</v>
      </c>
      <c r="AO120">
        <v>4291017</v>
      </c>
      <c r="AP120">
        <v>71616</v>
      </c>
      <c r="AQ120">
        <v>0</v>
      </c>
      <c r="AR120">
        <v>25788</v>
      </c>
      <c r="AS120">
        <v>5182115</v>
      </c>
      <c r="AT120">
        <v>115216</v>
      </c>
      <c r="AU120">
        <v>140769</v>
      </c>
      <c r="AV120">
        <v>524114</v>
      </c>
      <c r="AW120">
        <v>83170</v>
      </c>
      <c r="AX120">
        <v>0</v>
      </c>
      <c r="AY120">
        <v>0</v>
      </c>
      <c r="AZ120">
        <v>565891</v>
      </c>
      <c r="BA120">
        <v>60532</v>
      </c>
      <c r="BB120">
        <v>104434</v>
      </c>
      <c r="BC120">
        <v>41561</v>
      </c>
      <c r="BD120">
        <v>389682</v>
      </c>
      <c r="BE120">
        <v>227178</v>
      </c>
      <c r="BF120">
        <v>1716347</v>
      </c>
      <c r="BG120">
        <v>766179</v>
      </c>
      <c r="BH120">
        <v>0</v>
      </c>
      <c r="BI120">
        <v>49567</v>
      </c>
      <c r="BJ120">
        <v>456359</v>
      </c>
      <c r="BK120">
        <v>277320</v>
      </c>
      <c r="BL120">
        <v>1242801</v>
      </c>
      <c r="BM120">
        <v>0</v>
      </c>
      <c r="BN120">
        <v>419992</v>
      </c>
      <c r="BO120">
        <v>122828</v>
      </c>
      <c r="BP120">
        <v>0</v>
      </c>
      <c r="BQ120">
        <v>0</v>
      </c>
      <c r="BS120">
        <v>204165</v>
      </c>
      <c r="BT120">
        <v>108940</v>
      </c>
      <c r="BU120">
        <v>286039</v>
      </c>
      <c r="BV120">
        <v>564780</v>
      </c>
    </row>
    <row r="121" spans="1:74" x14ac:dyDescent="0.3">
      <c r="A121" s="155">
        <v>521</v>
      </c>
      <c r="B121" t="s">
        <v>268</v>
      </c>
      <c r="D121">
        <v>0</v>
      </c>
      <c r="E121">
        <v>9700297</v>
      </c>
      <c r="F121">
        <v>0</v>
      </c>
      <c r="G121">
        <v>127622</v>
      </c>
      <c r="H121">
        <v>0</v>
      </c>
      <c r="I121">
        <v>0</v>
      </c>
      <c r="J121">
        <v>0</v>
      </c>
      <c r="K121">
        <v>0</v>
      </c>
      <c r="L121">
        <v>0</v>
      </c>
      <c r="M121">
        <v>0</v>
      </c>
      <c r="N121">
        <v>0</v>
      </c>
      <c r="O121">
        <v>0</v>
      </c>
      <c r="P121">
        <v>0</v>
      </c>
      <c r="Q121">
        <v>17690</v>
      </c>
      <c r="R121">
        <v>0</v>
      </c>
      <c r="S121">
        <v>0</v>
      </c>
      <c r="T121">
        <v>0</v>
      </c>
      <c r="U121">
        <v>0</v>
      </c>
      <c r="V121">
        <v>0</v>
      </c>
      <c r="X121">
        <v>0</v>
      </c>
      <c r="Y121">
        <v>0</v>
      </c>
      <c r="Z121">
        <v>890866</v>
      </c>
      <c r="AA121">
        <v>0</v>
      </c>
      <c r="AC121">
        <v>0</v>
      </c>
      <c r="AD121">
        <v>0</v>
      </c>
      <c r="AE121">
        <v>0</v>
      </c>
      <c r="AF121">
        <v>0</v>
      </c>
      <c r="AG121">
        <v>0</v>
      </c>
      <c r="AH121">
        <v>0</v>
      </c>
      <c r="AI121">
        <v>0</v>
      </c>
      <c r="AJ121">
        <v>0</v>
      </c>
      <c r="AK121">
        <v>0</v>
      </c>
      <c r="AL121">
        <v>0</v>
      </c>
      <c r="AM121">
        <v>1393</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1446</v>
      </c>
      <c r="BL121">
        <v>0</v>
      </c>
      <c r="BM121">
        <v>0</v>
      </c>
      <c r="BN121">
        <v>0</v>
      </c>
      <c r="BO121">
        <v>0</v>
      </c>
      <c r="BP121">
        <v>0</v>
      </c>
      <c r="BQ121">
        <v>0</v>
      </c>
      <c r="BS121">
        <v>115130</v>
      </c>
      <c r="BT121">
        <v>0</v>
      </c>
      <c r="BU121">
        <v>0</v>
      </c>
      <c r="BV121">
        <v>0</v>
      </c>
    </row>
    <row r="122" spans="1:74" x14ac:dyDescent="0.3">
      <c r="A122" s="155">
        <v>522</v>
      </c>
      <c r="B122" t="s">
        <v>269</v>
      </c>
      <c r="D122">
        <v>381239</v>
      </c>
      <c r="E122">
        <v>2175293</v>
      </c>
      <c r="F122">
        <v>6263</v>
      </c>
      <c r="G122">
        <v>102545</v>
      </c>
      <c r="H122">
        <v>46276</v>
      </c>
      <c r="I122">
        <v>0</v>
      </c>
      <c r="J122">
        <v>0</v>
      </c>
      <c r="K122">
        <v>0</v>
      </c>
      <c r="L122">
        <v>47977</v>
      </c>
      <c r="M122">
        <v>136753</v>
      </c>
      <c r="N122">
        <v>0</v>
      </c>
      <c r="O122">
        <v>2649</v>
      </c>
      <c r="P122">
        <v>12116</v>
      </c>
      <c r="Q122">
        <v>0</v>
      </c>
      <c r="R122">
        <v>0</v>
      </c>
      <c r="S122">
        <v>12380</v>
      </c>
      <c r="T122">
        <v>0</v>
      </c>
      <c r="U122">
        <v>14239</v>
      </c>
      <c r="V122">
        <v>17994</v>
      </c>
      <c r="X122">
        <v>292194</v>
      </c>
      <c r="Y122">
        <v>0</v>
      </c>
      <c r="Z122">
        <v>1544951</v>
      </c>
      <c r="AA122">
        <v>0</v>
      </c>
      <c r="AC122">
        <v>506</v>
      </c>
      <c r="AD122">
        <v>60083</v>
      </c>
      <c r="AE122">
        <v>24587</v>
      </c>
      <c r="AF122">
        <v>31435</v>
      </c>
      <c r="AG122">
        <v>0</v>
      </c>
      <c r="AH122">
        <v>180126</v>
      </c>
      <c r="AI122">
        <v>0</v>
      </c>
      <c r="AJ122">
        <v>0</v>
      </c>
      <c r="AK122">
        <v>0</v>
      </c>
      <c r="AL122">
        <v>10213</v>
      </c>
      <c r="AM122">
        <v>63970</v>
      </c>
      <c r="AN122">
        <v>15619</v>
      </c>
      <c r="AO122">
        <v>470505</v>
      </c>
      <c r="AP122">
        <v>37897</v>
      </c>
      <c r="AQ122">
        <v>0</v>
      </c>
      <c r="AR122">
        <v>336</v>
      </c>
      <c r="AS122">
        <v>301707</v>
      </c>
      <c r="AT122">
        <v>8688</v>
      </c>
      <c r="AU122">
        <v>11502</v>
      </c>
      <c r="AV122">
        <v>4823</v>
      </c>
      <c r="AW122">
        <v>3067</v>
      </c>
      <c r="AX122">
        <v>0</v>
      </c>
      <c r="AY122">
        <v>0</v>
      </c>
      <c r="AZ122">
        <v>83861</v>
      </c>
      <c r="BA122">
        <v>26605</v>
      </c>
      <c r="BB122">
        <v>9700</v>
      </c>
      <c r="BC122">
        <v>4313</v>
      </c>
      <c r="BD122">
        <v>84230</v>
      </c>
      <c r="BE122">
        <v>39891</v>
      </c>
      <c r="BF122">
        <v>187357</v>
      </c>
      <c r="BG122">
        <v>71953</v>
      </c>
      <c r="BH122">
        <v>0</v>
      </c>
      <c r="BI122">
        <v>1806</v>
      </c>
      <c r="BJ122">
        <v>214234</v>
      </c>
      <c r="BK122">
        <v>35044</v>
      </c>
      <c r="BL122">
        <v>326129</v>
      </c>
      <c r="BM122">
        <v>0</v>
      </c>
      <c r="BN122">
        <v>102211</v>
      </c>
      <c r="BO122">
        <v>4619</v>
      </c>
      <c r="BP122">
        <v>0</v>
      </c>
      <c r="BQ122">
        <v>0</v>
      </c>
      <c r="BS122">
        <v>54747</v>
      </c>
      <c r="BT122">
        <v>280</v>
      </c>
      <c r="BU122">
        <v>53798</v>
      </c>
      <c r="BV122">
        <v>29921</v>
      </c>
    </row>
    <row r="123" spans="1:74" x14ac:dyDescent="0.3">
      <c r="A123" s="155">
        <v>523</v>
      </c>
      <c r="B123" t="s">
        <v>270</v>
      </c>
      <c r="D123">
        <v>1587</v>
      </c>
      <c r="E123">
        <v>50689619</v>
      </c>
      <c r="F123">
        <v>0</v>
      </c>
      <c r="G123">
        <v>1827175</v>
      </c>
      <c r="H123">
        <v>8770</v>
      </c>
      <c r="I123">
        <v>0</v>
      </c>
      <c r="J123">
        <v>0</v>
      </c>
      <c r="K123">
        <v>0</v>
      </c>
      <c r="L123">
        <v>0</v>
      </c>
      <c r="M123">
        <v>0</v>
      </c>
      <c r="N123">
        <v>0</v>
      </c>
      <c r="O123">
        <v>0</v>
      </c>
      <c r="P123">
        <v>1663</v>
      </c>
      <c r="Q123">
        <v>0</v>
      </c>
      <c r="R123">
        <v>0</v>
      </c>
      <c r="S123">
        <v>2240</v>
      </c>
      <c r="T123">
        <v>0</v>
      </c>
      <c r="U123">
        <v>0</v>
      </c>
      <c r="V123">
        <v>0</v>
      </c>
      <c r="X123">
        <v>887236</v>
      </c>
      <c r="Y123">
        <v>0</v>
      </c>
      <c r="Z123">
        <v>27445593</v>
      </c>
      <c r="AA123">
        <v>0</v>
      </c>
      <c r="AC123">
        <v>0</v>
      </c>
      <c r="AD123">
        <v>0</v>
      </c>
      <c r="AE123">
        <v>0</v>
      </c>
      <c r="AF123">
        <v>0</v>
      </c>
      <c r="AG123">
        <v>0</v>
      </c>
      <c r="AH123">
        <v>7146840</v>
      </c>
      <c r="AI123">
        <v>0</v>
      </c>
      <c r="AJ123">
        <v>0</v>
      </c>
      <c r="AK123">
        <v>0</v>
      </c>
      <c r="AL123">
        <v>16731</v>
      </c>
      <c r="AM123">
        <v>0</v>
      </c>
      <c r="AN123">
        <v>0</v>
      </c>
      <c r="AO123">
        <v>12480115</v>
      </c>
      <c r="AP123">
        <v>0</v>
      </c>
      <c r="AQ123">
        <v>0</v>
      </c>
      <c r="AR123">
        <v>0</v>
      </c>
      <c r="AS123">
        <v>354808</v>
      </c>
      <c r="AT123">
        <v>1951</v>
      </c>
      <c r="AU123">
        <v>0</v>
      </c>
      <c r="AV123">
        <v>0</v>
      </c>
      <c r="AW123">
        <v>56782</v>
      </c>
      <c r="AX123">
        <v>0</v>
      </c>
      <c r="AY123">
        <v>0</v>
      </c>
      <c r="AZ123">
        <v>999991</v>
      </c>
      <c r="BA123">
        <v>0</v>
      </c>
      <c r="BB123">
        <v>0</v>
      </c>
      <c r="BC123">
        <v>949</v>
      </c>
      <c r="BD123">
        <v>0</v>
      </c>
      <c r="BE123">
        <v>0</v>
      </c>
      <c r="BF123">
        <v>16768074</v>
      </c>
      <c r="BG123">
        <v>6362728</v>
      </c>
      <c r="BH123">
        <v>0</v>
      </c>
      <c r="BI123">
        <v>0</v>
      </c>
      <c r="BJ123">
        <v>0</v>
      </c>
      <c r="BK123">
        <v>136769</v>
      </c>
      <c r="BL123">
        <v>429757</v>
      </c>
      <c r="BM123">
        <v>0</v>
      </c>
      <c r="BN123">
        <v>0</v>
      </c>
      <c r="BO123">
        <v>0</v>
      </c>
      <c r="BP123">
        <v>0</v>
      </c>
      <c r="BQ123">
        <v>0</v>
      </c>
      <c r="BS123">
        <v>1773413</v>
      </c>
      <c r="BT123">
        <v>0</v>
      </c>
      <c r="BU123">
        <v>0</v>
      </c>
      <c r="BV123">
        <v>0</v>
      </c>
    </row>
    <row r="124" spans="1:74" x14ac:dyDescent="0.3">
      <c r="A124" s="155">
        <v>524</v>
      </c>
      <c r="B124" t="s">
        <v>271</v>
      </c>
      <c r="D124">
        <v>13018241</v>
      </c>
      <c r="E124">
        <v>481821193</v>
      </c>
      <c r="F124">
        <v>2172938</v>
      </c>
      <c r="G124">
        <v>5461273</v>
      </c>
      <c r="H124">
        <v>3382600</v>
      </c>
      <c r="I124">
        <v>0</v>
      </c>
      <c r="J124">
        <v>0</v>
      </c>
      <c r="K124">
        <v>0</v>
      </c>
      <c r="L124">
        <v>9521292</v>
      </c>
      <c r="M124">
        <v>35085141</v>
      </c>
      <c r="N124">
        <v>0</v>
      </c>
      <c r="O124">
        <v>1756662</v>
      </c>
      <c r="P124">
        <v>2120666</v>
      </c>
      <c r="Q124">
        <v>0</v>
      </c>
      <c r="R124">
        <v>0</v>
      </c>
      <c r="S124">
        <v>4651702</v>
      </c>
      <c r="T124">
        <v>0</v>
      </c>
      <c r="U124">
        <v>6633668</v>
      </c>
      <c r="V124">
        <v>6833947</v>
      </c>
      <c r="X124">
        <v>22711555</v>
      </c>
      <c r="Y124">
        <v>0</v>
      </c>
      <c r="Z124">
        <v>0</v>
      </c>
      <c r="AA124">
        <v>0</v>
      </c>
      <c r="AC124">
        <v>2077782</v>
      </c>
      <c r="AD124">
        <v>3427788</v>
      </c>
      <c r="AE124">
        <v>3645192</v>
      </c>
      <c r="AF124">
        <v>2412316</v>
      </c>
      <c r="AG124">
        <v>3670662</v>
      </c>
      <c r="AH124">
        <v>10390334</v>
      </c>
      <c r="AI124">
        <v>0</v>
      </c>
      <c r="AJ124">
        <v>0</v>
      </c>
      <c r="AK124">
        <v>0</v>
      </c>
      <c r="AL124">
        <v>2467464</v>
      </c>
      <c r="AM124">
        <v>4951951</v>
      </c>
      <c r="AN124">
        <v>1881862</v>
      </c>
      <c r="AO124">
        <v>91329564</v>
      </c>
      <c r="AP124">
        <v>1130388</v>
      </c>
      <c r="AQ124">
        <v>0</v>
      </c>
      <c r="AR124">
        <v>232091</v>
      </c>
      <c r="AS124">
        <v>83211508</v>
      </c>
      <c r="AT124">
        <v>1581827</v>
      </c>
      <c r="AU124">
        <v>2517927</v>
      </c>
      <c r="AV124">
        <v>9340886</v>
      </c>
      <c r="AW124">
        <v>2360286</v>
      </c>
      <c r="AX124">
        <v>0</v>
      </c>
      <c r="AY124">
        <v>0</v>
      </c>
      <c r="AZ124">
        <v>10260778</v>
      </c>
      <c r="BA124">
        <v>843311</v>
      </c>
      <c r="BB124">
        <v>1520847</v>
      </c>
      <c r="BC124">
        <v>920526</v>
      </c>
      <c r="BD124">
        <v>5167992</v>
      </c>
      <c r="BE124">
        <v>3589584</v>
      </c>
      <c r="BF124">
        <v>22256506</v>
      </c>
      <c r="BG124">
        <v>18899310</v>
      </c>
      <c r="BH124">
        <v>0</v>
      </c>
      <c r="BI124">
        <v>1001473</v>
      </c>
      <c r="BJ124">
        <v>10228826</v>
      </c>
      <c r="BK124">
        <v>6502401</v>
      </c>
      <c r="BL124">
        <v>28017178</v>
      </c>
      <c r="BM124">
        <v>0</v>
      </c>
      <c r="BN124">
        <v>7095055</v>
      </c>
      <c r="BO124">
        <v>3460119</v>
      </c>
      <c r="BP124">
        <v>0</v>
      </c>
      <c r="BQ124">
        <v>0</v>
      </c>
      <c r="BS124">
        <v>2827417</v>
      </c>
      <c r="BT124">
        <v>1152081</v>
      </c>
      <c r="BU124">
        <v>9491198</v>
      </c>
      <c r="BV124">
        <v>10425769</v>
      </c>
    </row>
    <row r="125" spans="1:74" x14ac:dyDescent="0.3">
      <c r="A125" s="155">
        <v>525</v>
      </c>
      <c r="B125" t="s">
        <v>272</v>
      </c>
      <c r="D125">
        <v>0</v>
      </c>
      <c r="E125">
        <v>87157322</v>
      </c>
      <c r="F125">
        <v>0</v>
      </c>
      <c r="G125">
        <v>1335120</v>
      </c>
      <c r="H125">
        <v>0</v>
      </c>
      <c r="I125">
        <v>0</v>
      </c>
      <c r="J125">
        <v>0</v>
      </c>
      <c r="K125">
        <v>0</v>
      </c>
      <c r="L125">
        <v>0</v>
      </c>
      <c r="M125">
        <v>0</v>
      </c>
      <c r="N125">
        <v>0</v>
      </c>
      <c r="O125">
        <v>0</v>
      </c>
      <c r="P125">
        <v>0</v>
      </c>
      <c r="Q125">
        <v>0</v>
      </c>
      <c r="R125">
        <v>0</v>
      </c>
      <c r="S125">
        <v>0</v>
      </c>
      <c r="T125">
        <v>0</v>
      </c>
      <c r="U125">
        <v>0</v>
      </c>
      <c r="V125">
        <v>0</v>
      </c>
      <c r="X125">
        <v>0</v>
      </c>
      <c r="Y125">
        <v>0</v>
      </c>
      <c r="Z125">
        <v>24083071</v>
      </c>
      <c r="AA125">
        <v>0</v>
      </c>
      <c r="AC125">
        <v>0</v>
      </c>
      <c r="AD125">
        <v>0</v>
      </c>
      <c r="AE125">
        <v>0</v>
      </c>
      <c r="AF125">
        <v>0</v>
      </c>
      <c r="AG125">
        <v>0</v>
      </c>
      <c r="AH125">
        <v>0</v>
      </c>
      <c r="AI125">
        <v>0</v>
      </c>
      <c r="AJ125">
        <v>0</v>
      </c>
      <c r="AK125">
        <v>0</v>
      </c>
      <c r="AL125">
        <v>0</v>
      </c>
      <c r="AM125">
        <v>8251</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8880</v>
      </c>
      <c r="BL125">
        <v>0</v>
      </c>
      <c r="BM125">
        <v>0</v>
      </c>
      <c r="BN125">
        <v>0</v>
      </c>
      <c r="BO125">
        <v>0</v>
      </c>
      <c r="BP125">
        <v>0</v>
      </c>
      <c r="BQ125">
        <v>0</v>
      </c>
      <c r="BS125">
        <v>2262973</v>
      </c>
      <c r="BT125">
        <v>0</v>
      </c>
      <c r="BU125">
        <v>0</v>
      </c>
      <c r="BV125">
        <v>0</v>
      </c>
    </row>
    <row r="126" spans="1:74" x14ac:dyDescent="0.3">
      <c r="A126" s="155">
        <v>526</v>
      </c>
      <c r="B126" t="s">
        <v>273</v>
      </c>
      <c r="D126">
        <v>1945803</v>
      </c>
      <c r="E126">
        <v>22505258</v>
      </c>
      <c r="F126">
        <v>30261</v>
      </c>
      <c r="G126">
        <v>1263515</v>
      </c>
      <c r="H126">
        <v>306682</v>
      </c>
      <c r="I126">
        <v>0</v>
      </c>
      <c r="J126">
        <v>0</v>
      </c>
      <c r="K126">
        <v>0</v>
      </c>
      <c r="L126">
        <v>435402</v>
      </c>
      <c r="M126">
        <v>2146948</v>
      </c>
      <c r="N126">
        <v>0</v>
      </c>
      <c r="O126">
        <v>59768</v>
      </c>
      <c r="P126">
        <v>93069</v>
      </c>
      <c r="Q126">
        <v>0</v>
      </c>
      <c r="R126">
        <v>0</v>
      </c>
      <c r="S126">
        <v>263723</v>
      </c>
      <c r="T126">
        <v>0</v>
      </c>
      <c r="U126">
        <v>313649</v>
      </c>
      <c r="V126">
        <v>359622</v>
      </c>
      <c r="X126">
        <v>2524697</v>
      </c>
      <c r="Y126">
        <v>0</v>
      </c>
      <c r="Z126">
        <v>34468528</v>
      </c>
      <c r="AA126">
        <v>0</v>
      </c>
      <c r="AC126">
        <v>30413</v>
      </c>
      <c r="AD126">
        <v>355879</v>
      </c>
      <c r="AE126">
        <v>389151</v>
      </c>
      <c r="AF126">
        <v>128549</v>
      </c>
      <c r="AG126">
        <v>458024</v>
      </c>
      <c r="AH126">
        <v>3551940</v>
      </c>
      <c r="AI126">
        <v>0</v>
      </c>
      <c r="AJ126">
        <v>0</v>
      </c>
      <c r="AK126">
        <v>0</v>
      </c>
      <c r="AL126">
        <v>136022</v>
      </c>
      <c r="AM126">
        <v>343600</v>
      </c>
      <c r="AN126">
        <v>231473</v>
      </c>
      <c r="AO126">
        <v>11156922</v>
      </c>
      <c r="AP126">
        <v>316495</v>
      </c>
      <c r="AQ126">
        <v>0</v>
      </c>
      <c r="AR126">
        <v>3332</v>
      </c>
      <c r="AS126">
        <v>3553610</v>
      </c>
      <c r="AT126">
        <v>59301</v>
      </c>
      <c r="AU126">
        <v>283328</v>
      </c>
      <c r="AV126">
        <v>443305</v>
      </c>
      <c r="AW126">
        <v>18118</v>
      </c>
      <c r="AX126">
        <v>0</v>
      </c>
      <c r="AY126">
        <v>0</v>
      </c>
      <c r="AZ126">
        <v>1045506</v>
      </c>
      <c r="BA126">
        <v>333852</v>
      </c>
      <c r="BB126">
        <v>31495</v>
      </c>
      <c r="BC126">
        <v>138381</v>
      </c>
      <c r="BD126">
        <v>657356</v>
      </c>
      <c r="BE126">
        <v>411776</v>
      </c>
      <c r="BF126">
        <v>4593588</v>
      </c>
      <c r="BG126">
        <v>1567049</v>
      </c>
      <c r="BH126">
        <v>0</v>
      </c>
      <c r="BI126">
        <v>28068</v>
      </c>
      <c r="BJ126">
        <v>2055937</v>
      </c>
      <c r="BK126">
        <v>430248</v>
      </c>
      <c r="BL126">
        <v>2469429</v>
      </c>
      <c r="BM126">
        <v>0</v>
      </c>
      <c r="BN126">
        <v>1002180</v>
      </c>
      <c r="BO126">
        <v>178808</v>
      </c>
      <c r="BP126">
        <v>0</v>
      </c>
      <c r="BQ126">
        <v>0</v>
      </c>
      <c r="BS126">
        <v>686865</v>
      </c>
      <c r="BT126">
        <v>101366</v>
      </c>
      <c r="BU126">
        <v>1443171</v>
      </c>
      <c r="BV126">
        <v>417442</v>
      </c>
    </row>
    <row r="127" spans="1:74" x14ac:dyDescent="0.3">
      <c r="A127" s="155">
        <v>527</v>
      </c>
      <c r="B127" t="s">
        <v>274</v>
      </c>
      <c r="D127">
        <v>0</v>
      </c>
      <c r="E127">
        <v>0</v>
      </c>
      <c r="F127">
        <v>0</v>
      </c>
      <c r="G127">
        <v>0</v>
      </c>
      <c r="H127">
        <v>0</v>
      </c>
      <c r="I127">
        <v>0</v>
      </c>
      <c r="J127">
        <v>0</v>
      </c>
      <c r="K127">
        <v>0</v>
      </c>
      <c r="L127">
        <v>0</v>
      </c>
      <c r="M127">
        <v>0</v>
      </c>
      <c r="N127">
        <v>0</v>
      </c>
      <c r="O127">
        <v>0</v>
      </c>
      <c r="P127">
        <v>0</v>
      </c>
      <c r="Q127">
        <v>0</v>
      </c>
      <c r="R127">
        <v>0</v>
      </c>
      <c r="S127">
        <v>0</v>
      </c>
      <c r="T127">
        <v>0</v>
      </c>
      <c r="U127">
        <v>0</v>
      </c>
      <c r="V127">
        <v>0</v>
      </c>
      <c r="X127">
        <v>0</v>
      </c>
      <c r="Y127">
        <v>0</v>
      </c>
      <c r="Z127">
        <v>470550</v>
      </c>
      <c r="AA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11543</v>
      </c>
      <c r="AW127">
        <v>0</v>
      </c>
      <c r="AX127">
        <v>0</v>
      </c>
      <c r="AY127">
        <v>0</v>
      </c>
      <c r="AZ127">
        <v>129366</v>
      </c>
      <c r="BA127">
        <v>0</v>
      </c>
      <c r="BB127">
        <v>0</v>
      </c>
      <c r="BC127">
        <v>0</v>
      </c>
      <c r="BD127">
        <v>0</v>
      </c>
      <c r="BE127">
        <v>0</v>
      </c>
      <c r="BF127">
        <v>608261</v>
      </c>
      <c r="BG127">
        <v>0</v>
      </c>
      <c r="BH127">
        <v>0</v>
      </c>
      <c r="BI127">
        <v>0</v>
      </c>
      <c r="BJ127">
        <v>2522878</v>
      </c>
      <c r="BK127">
        <v>0</v>
      </c>
      <c r="BL127">
        <v>0</v>
      </c>
      <c r="BM127">
        <v>0</v>
      </c>
      <c r="BN127">
        <v>1854714</v>
      </c>
      <c r="BO127">
        <v>0</v>
      </c>
      <c r="BP127">
        <v>0</v>
      </c>
      <c r="BQ127">
        <v>0</v>
      </c>
      <c r="BS127">
        <v>0</v>
      </c>
      <c r="BT127">
        <v>0</v>
      </c>
      <c r="BU127">
        <v>0</v>
      </c>
      <c r="BV127">
        <v>0</v>
      </c>
    </row>
    <row r="128" spans="1:74" x14ac:dyDescent="0.3">
      <c r="A128" s="155">
        <v>528</v>
      </c>
      <c r="B128" t="s">
        <v>257</v>
      </c>
      <c r="D128">
        <v>2240299</v>
      </c>
      <c r="E128">
        <v>252243963</v>
      </c>
      <c r="F128">
        <v>148045</v>
      </c>
      <c r="G128">
        <v>2515413</v>
      </c>
      <c r="H128">
        <v>1007532</v>
      </c>
      <c r="I128">
        <v>2491</v>
      </c>
      <c r="J128">
        <v>79083</v>
      </c>
      <c r="K128">
        <v>0</v>
      </c>
      <c r="L128">
        <v>1085210</v>
      </c>
      <c r="M128">
        <v>8133464</v>
      </c>
      <c r="N128">
        <v>9911</v>
      </c>
      <c r="O128">
        <v>213334</v>
      </c>
      <c r="P128">
        <v>254560</v>
      </c>
      <c r="Q128">
        <v>142921</v>
      </c>
      <c r="R128">
        <v>574378</v>
      </c>
      <c r="S128">
        <v>666977</v>
      </c>
      <c r="T128">
        <v>7086002</v>
      </c>
      <c r="U128">
        <v>407000</v>
      </c>
      <c r="V128">
        <v>304297</v>
      </c>
      <c r="X128">
        <v>2960047</v>
      </c>
      <c r="Y128">
        <v>786588</v>
      </c>
      <c r="Z128">
        <v>25192443</v>
      </c>
      <c r="AA128">
        <v>4634978</v>
      </c>
      <c r="AC128">
        <v>122556</v>
      </c>
      <c r="AD128">
        <v>456447</v>
      </c>
      <c r="AE128">
        <v>509063</v>
      </c>
      <c r="AF128">
        <v>88661</v>
      </c>
      <c r="AG128">
        <v>361207</v>
      </c>
      <c r="AH128">
        <v>4333108</v>
      </c>
      <c r="AI128">
        <v>20516</v>
      </c>
      <c r="AJ128">
        <v>1212471</v>
      </c>
      <c r="AK128">
        <v>84712</v>
      </c>
      <c r="AL128">
        <v>152483</v>
      </c>
      <c r="AM128">
        <v>1901108</v>
      </c>
      <c r="AN128">
        <v>89054</v>
      </c>
      <c r="AO128">
        <v>20994628</v>
      </c>
      <c r="AP128">
        <v>754336</v>
      </c>
      <c r="AQ128">
        <v>38185</v>
      </c>
      <c r="AR128">
        <v>58464</v>
      </c>
      <c r="AS128">
        <v>15910485</v>
      </c>
      <c r="AT128">
        <v>125967</v>
      </c>
      <c r="AU128">
        <v>449323</v>
      </c>
      <c r="AV128">
        <v>507756</v>
      </c>
      <c r="AW128">
        <v>106782</v>
      </c>
      <c r="AX128">
        <v>190573</v>
      </c>
      <c r="AY128">
        <v>130227</v>
      </c>
      <c r="AZ128">
        <v>2543514</v>
      </c>
      <c r="BA128">
        <v>812813</v>
      </c>
      <c r="BB128">
        <v>12929</v>
      </c>
      <c r="BC128">
        <v>213178</v>
      </c>
      <c r="BD128">
        <v>2247624</v>
      </c>
      <c r="BE128">
        <v>321116</v>
      </c>
      <c r="BF128">
        <v>11994499</v>
      </c>
      <c r="BG128">
        <v>2594315</v>
      </c>
      <c r="BH128">
        <v>87291</v>
      </c>
      <c r="BI128">
        <v>84927</v>
      </c>
      <c r="BJ128">
        <v>6458542</v>
      </c>
      <c r="BK128">
        <v>333914</v>
      </c>
      <c r="BL128">
        <v>10260485</v>
      </c>
      <c r="BM128">
        <v>2944983</v>
      </c>
      <c r="BN128">
        <v>2909120</v>
      </c>
      <c r="BO128">
        <v>545132</v>
      </c>
      <c r="BP128">
        <v>12307</v>
      </c>
      <c r="BQ128">
        <v>1420596</v>
      </c>
      <c r="BS128">
        <v>1244302</v>
      </c>
      <c r="BT128">
        <v>530377</v>
      </c>
      <c r="BU128">
        <v>2915691</v>
      </c>
      <c r="BV128">
        <v>1225534</v>
      </c>
    </row>
    <row r="129" spans="1:74" x14ac:dyDescent="0.3">
      <c r="A129" s="155">
        <v>529</v>
      </c>
      <c r="B129" t="s">
        <v>258</v>
      </c>
      <c r="D129">
        <v>189593</v>
      </c>
      <c r="E129">
        <v>18804460</v>
      </c>
      <c r="F129">
        <v>20000</v>
      </c>
      <c r="G129">
        <v>231181</v>
      </c>
      <c r="H129">
        <v>141056</v>
      </c>
      <c r="I129">
        <v>230</v>
      </c>
      <c r="J129">
        <v>13702</v>
      </c>
      <c r="K129">
        <v>0</v>
      </c>
      <c r="L129">
        <v>152806</v>
      </c>
      <c r="M129">
        <v>739878</v>
      </c>
      <c r="N129">
        <v>2286</v>
      </c>
      <c r="O129">
        <v>25906</v>
      </c>
      <c r="P129">
        <v>36524</v>
      </c>
      <c r="Q129">
        <v>16836</v>
      </c>
      <c r="R129">
        <v>62443</v>
      </c>
      <c r="S129">
        <v>81038</v>
      </c>
      <c r="T129">
        <v>831873</v>
      </c>
      <c r="U129">
        <v>96084</v>
      </c>
      <c r="V129">
        <v>13945</v>
      </c>
      <c r="X129">
        <v>323023</v>
      </c>
      <c r="Y129">
        <v>80521</v>
      </c>
      <c r="Z129">
        <v>2852726</v>
      </c>
      <c r="AA129">
        <v>476896</v>
      </c>
      <c r="AC129">
        <v>16990</v>
      </c>
      <c r="AD129">
        <v>72202</v>
      </c>
      <c r="AE129">
        <v>29882</v>
      </c>
      <c r="AF129">
        <v>10228</v>
      </c>
      <c r="AG129">
        <v>37932</v>
      </c>
      <c r="AH129">
        <v>487055</v>
      </c>
      <c r="AI129">
        <v>3796</v>
      </c>
      <c r="AJ129">
        <v>92841</v>
      </c>
      <c r="AK129">
        <v>7834</v>
      </c>
      <c r="AL129">
        <v>11640</v>
      </c>
      <c r="AM129">
        <v>150624</v>
      </c>
      <c r="AN129">
        <v>12563</v>
      </c>
      <c r="AO129">
        <v>1964882</v>
      </c>
      <c r="AP129">
        <v>44469</v>
      </c>
      <c r="AQ129">
        <v>6235</v>
      </c>
      <c r="AR129">
        <v>10576</v>
      </c>
      <c r="AS129">
        <v>1352936</v>
      </c>
      <c r="AT129">
        <v>14490</v>
      </c>
      <c r="AU129">
        <v>75579</v>
      </c>
      <c r="AV129">
        <v>77492</v>
      </c>
      <c r="AW129">
        <v>17462</v>
      </c>
      <c r="AX129">
        <v>10372</v>
      </c>
      <c r="AY129">
        <v>13875</v>
      </c>
      <c r="AZ129">
        <v>186705</v>
      </c>
      <c r="BA129">
        <v>18939</v>
      </c>
      <c r="BB129">
        <v>2102</v>
      </c>
      <c r="BC129">
        <v>11996</v>
      </c>
      <c r="BD129">
        <v>173397</v>
      </c>
      <c r="BE129">
        <v>58018</v>
      </c>
      <c r="BF129">
        <v>804483</v>
      </c>
      <c r="BG129">
        <v>256290</v>
      </c>
      <c r="BH129">
        <v>14832</v>
      </c>
      <c r="BI129">
        <v>12546</v>
      </c>
      <c r="BJ129">
        <v>573338</v>
      </c>
      <c r="BK129">
        <v>60624</v>
      </c>
      <c r="BL129">
        <v>595862</v>
      </c>
      <c r="BM129">
        <v>101156</v>
      </c>
      <c r="BN129">
        <v>143712</v>
      </c>
      <c r="BO129">
        <v>49301</v>
      </c>
      <c r="BP129">
        <v>2122</v>
      </c>
      <c r="BQ129">
        <v>126332</v>
      </c>
      <c r="BS129">
        <v>135315</v>
      </c>
      <c r="BT129">
        <v>74758</v>
      </c>
      <c r="BU129">
        <v>288944</v>
      </c>
      <c r="BV129">
        <v>86491</v>
      </c>
    </row>
    <row r="130" spans="1:74" x14ac:dyDescent="0.3">
      <c r="A130" s="155">
        <v>530</v>
      </c>
      <c r="B130" t="s">
        <v>259</v>
      </c>
      <c r="D130">
        <v>64036</v>
      </c>
      <c r="E130">
        <v>811235</v>
      </c>
      <c r="F130">
        <v>10831</v>
      </c>
      <c r="G130">
        <v>24296</v>
      </c>
      <c r="H130">
        <v>11145</v>
      </c>
      <c r="I130">
        <v>260</v>
      </c>
      <c r="J130">
        <v>2145</v>
      </c>
      <c r="K130">
        <v>0</v>
      </c>
      <c r="L130">
        <v>75253</v>
      </c>
      <c r="M130">
        <v>113087</v>
      </c>
      <c r="N130">
        <v>936</v>
      </c>
      <c r="O130">
        <v>14465</v>
      </c>
      <c r="P130">
        <v>26275</v>
      </c>
      <c r="Q130">
        <v>2672</v>
      </c>
      <c r="R130">
        <v>4738</v>
      </c>
      <c r="S130">
        <v>10739</v>
      </c>
      <c r="T130">
        <v>105948</v>
      </c>
      <c r="U130">
        <v>3018</v>
      </c>
      <c r="V130">
        <v>11159</v>
      </c>
      <c r="X130">
        <v>20257</v>
      </c>
      <c r="Y130">
        <v>10908</v>
      </c>
      <c r="Z130">
        <v>1026418</v>
      </c>
      <c r="AA130">
        <v>10655</v>
      </c>
      <c r="AC130">
        <v>16181</v>
      </c>
      <c r="AD130">
        <v>14181</v>
      </c>
      <c r="AE130">
        <v>32161</v>
      </c>
      <c r="AF130">
        <v>310</v>
      </c>
      <c r="AG130">
        <v>34060</v>
      </c>
      <c r="AH130">
        <v>61321</v>
      </c>
      <c r="AI130">
        <v>925</v>
      </c>
      <c r="AJ130">
        <v>6345</v>
      </c>
      <c r="AK130">
        <v>2565</v>
      </c>
      <c r="AL130">
        <v>3226</v>
      </c>
      <c r="AM130">
        <v>34657</v>
      </c>
      <c r="AN130">
        <v>510</v>
      </c>
      <c r="AO130">
        <v>468202</v>
      </c>
      <c r="AP130">
        <v>11304</v>
      </c>
      <c r="AQ130">
        <v>2452</v>
      </c>
      <c r="AR130">
        <v>10176</v>
      </c>
      <c r="AS130">
        <v>205134</v>
      </c>
      <c r="AT130">
        <v>2600</v>
      </c>
      <c r="AU130">
        <v>16898</v>
      </c>
      <c r="AV130">
        <v>27665</v>
      </c>
      <c r="AW130">
        <v>16942</v>
      </c>
      <c r="AX130">
        <v>350</v>
      </c>
      <c r="AY130">
        <v>8184</v>
      </c>
      <c r="AZ130">
        <v>12913</v>
      </c>
      <c r="BA130">
        <v>5816</v>
      </c>
      <c r="BB130">
        <v>1163</v>
      </c>
      <c r="BC130">
        <v>3265</v>
      </c>
      <c r="BD130">
        <v>46226</v>
      </c>
      <c r="BE130">
        <v>14779</v>
      </c>
      <c r="BF130">
        <v>368022</v>
      </c>
      <c r="BG130">
        <v>71507</v>
      </c>
      <c r="BH130">
        <v>1946</v>
      </c>
      <c r="BI130">
        <v>935</v>
      </c>
      <c r="BJ130">
        <v>27672</v>
      </c>
      <c r="BK130">
        <v>9276</v>
      </c>
      <c r="BL130">
        <v>19919</v>
      </c>
      <c r="BM130">
        <v>8090</v>
      </c>
      <c r="BN130">
        <v>31146</v>
      </c>
      <c r="BO130">
        <v>11756</v>
      </c>
      <c r="BP130">
        <v>1810</v>
      </c>
      <c r="BQ130">
        <v>68085</v>
      </c>
      <c r="BS130">
        <v>64438</v>
      </c>
      <c r="BT130">
        <v>20800</v>
      </c>
      <c r="BU130">
        <v>56067</v>
      </c>
      <c r="BV130">
        <v>26329</v>
      </c>
    </row>
    <row r="131" spans="1:74" x14ac:dyDescent="0.3">
      <c r="A131" s="155">
        <v>531</v>
      </c>
      <c r="B131" t="s">
        <v>260</v>
      </c>
      <c r="D131">
        <v>0</v>
      </c>
      <c r="E131">
        <v>0</v>
      </c>
      <c r="F131">
        <v>0</v>
      </c>
      <c r="G131">
        <v>0</v>
      </c>
      <c r="H131">
        <v>0</v>
      </c>
      <c r="I131">
        <v>0</v>
      </c>
      <c r="J131">
        <v>4</v>
      </c>
      <c r="K131">
        <v>0</v>
      </c>
      <c r="L131">
        <v>0</v>
      </c>
      <c r="M131">
        <v>0</v>
      </c>
      <c r="N131">
        <v>0</v>
      </c>
      <c r="O131">
        <v>0</v>
      </c>
      <c r="P131">
        <v>0</v>
      </c>
      <c r="Q131">
        <v>25</v>
      </c>
      <c r="R131">
        <v>0</v>
      </c>
      <c r="S131">
        <v>0</v>
      </c>
      <c r="T131">
        <v>7465</v>
      </c>
      <c r="U131">
        <v>0</v>
      </c>
      <c r="V131">
        <v>0</v>
      </c>
      <c r="X131">
        <v>0</v>
      </c>
      <c r="Y131">
        <v>0</v>
      </c>
      <c r="Z131">
        <v>10103</v>
      </c>
      <c r="AA131">
        <v>0</v>
      </c>
      <c r="AC131">
        <v>0</v>
      </c>
      <c r="AD131">
        <v>0</v>
      </c>
      <c r="AE131">
        <v>0</v>
      </c>
      <c r="AF131">
        <v>0</v>
      </c>
      <c r="AG131">
        <v>0</v>
      </c>
      <c r="AH131">
        <v>0</v>
      </c>
      <c r="AI131">
        <v>0</v>
      </c>
      <c r="AJ131">
        <v>0</v>
      </c>
      <c r="AK131">
        <v>0</v>
      </c>
      <c r="AL131">
        <v>0</v>
      </c>
      <c r="AM131">
        <v>0</v>
      </c>
      <c r="AN131">
        <v>0</v>
      </c>
      <c r="AO131">
        <v>17524</v>
      </c>
      <c r="AP131">
        <v>0</v>
      </c>
      <c r="AQ131">
        <v>0</v>
      </c>
      <c r="AR131">
        <v>0</v>
      </c>
      <c r="AS131">
        <v>30973</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654</v>
      </c>
      <c r="BO131">
        <v>0</v>
      </c>
      <c r="BP131">
        <v>0</v>
      </c>
      <c r="BQ131">
        <v>0</v>
      </c>
      <c r="BS131">
        <v>0</v>
      </c>
      <c r="BT131">
        <v>0</v>
      </c>
      <c r="BU131">
        <v>0</v>
      </c>
      <c r="BV131">
        <v>0</v>
      </c>
    </row>
    <row r="132" spans="1:74" x14ac:dyDescent="0.3">
      <c r="A132" s="155">
        <v>532</v>
      </c>
      <c r="B132" t="s">
        <v>1059</v>
      </c>
      <c r="D132">
        <v>5807660</v>
      </c>
      <c r="E132">
        <v>422122173</v>
      </c>
      <c r="F132">
        <v>354521</v>
      </c>
      <c r="G132">
        <v>5340940</v>
      </c>
      <c r="H132">
        <v>2744515</v>
      </c>
      <c r="I132">
        <v>27431</v>
      </c>
      <c r="J132">
        <v>243320</v>
      </c>
      <c r="K132">
        <v>487530</v>
      </c>
      <c r="L132">
        <v>4154970</v>
      </c>
      <c r="M132">
        <v>15502479</v>
      </c>
      <c r="N132">
        <v>58306</v>
      </c>
      <c r="O132">
        <v>722689</v>
      </c>
      <c r="P132">
        <v>526460</v>
      </c>
      <c r="Q132">
        <v>324466</v>
      </c>
      <c r="R132">
        <v>1490647</v>
      </c>
      <c r="S132">
        <v>2661148</v>
      </c>
      <c r="T132">
        <v>15725604</v>
      </c>
      <c r="U132">
        <v>1317614</v>
      </c>
      <c r="V132">
        <v>479462</v>
      </c>
      <c r="X132">
        <v>9638769</v>
      </c>
      <c r="Y132">
        <v>1587171</v>
      </c>
      <c r="Z132">
        <v>64807604</v>
      </c>
      <c r="AA132">
        <v>7855785</v>
      </c>
      <c r="AC132">
        <v>336479</v>
      </c>
      <c r="AD132">
        <v>1200988</v>
      </c>
      <c r="AE132">
        <v>1235936</v>
      </c>
      <c r="AF132">
        <v>403345</v>
      </c>
      <c r="AG132">
        <v>957253</v>
      </c>
      <c r="AH132">
        <v>10368621</v>
      </c>
      <c r="AI132">
        <v>155847</v>
      </c>
      <c r="AJ132">
        <v>2786107</v>
      </c>
      <c r="AK132">
        <v>192219</v>
      </c>
      <c r="AL132">
        <v>666704</v>
      </c>
      <c r="AM132">
        <v>5090574</v>
      </c>
      <c r="AN132">
        <v>297224</v>
      </c>
      <c r="AO132">
        <v>39205701</v>
      </c>
      <c r="AP132">
        <v>1234908</v>
      </c>
      <c r="AQ132">
        <v>118155</v>
      </c>
      <c r="AR132">
        <v>182275</v>
      </c>
      <c r="AS132">
        <v>30257597</v>
      </c>
      <c r="AT132">
        <v>249539</v>
      </c>
      <c r="AU132">
        <v>1693373</v>
      </c>
      <c r="AV132">
        <v>2716188</v>
      </c>
      <c r="AW132">
        <v>277350</v>
      </c>
      <c r="AX132">
        <v>281567</v>
      </c>
      <c r="AY132">
        <v>187332</v>
      </c>
      <c r="AZ132">
        <v>6073457</v>
      </c>
      <c r="BA132">
        <v>2906742</v>
      </c>
      <c r="BB132">
        <v>49226</v>
      </c>
      <c r="BC132">
        <v>314027</v>
      </c>
      <c r="BD132">
        <v>5151858</v>
      </c>
      <c r="BE132">
        <v>1304912</v>
      </c>
      <c r="BF132">
        <v>25309482</v>
      </c>
      <c r="BG132">
        <v>7830465</v>
      </c>
      <c r="BH132">
        <v>224917</v>
      </c>
      <c r="BI132">
        <v>187995</v>
      </c>
      <c r="BJ132">
        <v>12783288</v>
      </c>
      <c r="BK132">
        <v>1186414</v>
      </c>
      <c r="BL132">
        <v>19343030</v>
      </c>
      <c r="BM132">
        <v>6197311</v>
      </c>
      <c r="BN132">
        <v>7153123</v>
      </c>
      <c r="BO132">
        <v>1273112</v>
      </c>
      <c r="BP132">
        <v>48693</v>
      </c>
      <c r="BQ132">
        <v>3014790</v>
      </c>
      <c r="BS132">
        <v>3444501</v>
      </c>
      <c r="BT132">
        <v>1156114</v>
      </c>
      <c r="BU132">
        <v>8729524</v>
      </c>
      <c r="BV132">
        <v>2271715</v>
      </c>
    </row>
    <row r="133" spans="1:74" x14ac:dyDescent="0.3">
      <c r="A133" s="155">
        <v>533</v>
      </c>
      <c r="B133" t="s">
        <v>1060</v>
      </c>
      <c r="D133">
        <v>413312</v>
      </c>
      <c r="E133">
        <v>746610</v>
      </c>
      <c r="F133">
        <v>0</v>
      </c>
      <c r="G133">
        <v>278169</v>
      </c>
      <c r="H133">
        <v>0</v>
      </c>
      <c r="I133">
        <v>0</v>
      </c>
      <c r="J133">
        <v>0</v>
      </c>
      <c r="K133">
        <v>0</v>
      </c>
      <c r="L133">
        <v>237740</v>
      </c>
      <c r="M133">
        <v>0</v>
      </c>
      <c r="N133">
        <v>0</v>
      </c>
      <c r="O133">
        <v>0</v>
      </c>
      <c r="P133">
        <v>0</v>
      </c>
      <c r="Q133">
        <v>0</v>
      </c>
      <c r="R133">
        <v>29022</v>
      </c>
      <c r="S133">
        <v>0</v>
      </c>
      <c r="T133">
        <v>0</v>
      </c>
      <c r="U133">
        <v>26192</v>
      </c>
      <c r="V133">
        <v>0</v>
      </c>
      <c r="X133">
        <v>362480</v>
      </c>
      <c r="Y133">
        <v>0</v>
      </c>
      <c r="Z133">
        <v>976000</v>
      </c>
      <c r="AA133">
        <v>0</v>
      </c>
      <c r="AC133">
        <v>0</v>
      </c>
      <c r="AD133">
        <v>0</v>
      </c>
      <c r="AE133">
        <v>0</v>
      </c>
      <c r="AF133">
        <v>0</v>
      </c>
      <c r="AG133">
        <v>0</v>
      </c>
      <c r="AH133">
        <v>336327</v>
      </c>
      <c r="AI133">
        <v>0</v>
      </c>
      <c r="AJ133">
        <v>0</v>
      </c>
      <c r="AK133">
        <v>0</v>
      </c>
      <c r="AL133">
        <v>0</v>
      </c>
      <c r="AM133">
        <v>485000</v>
      </c>
      <c r="AN133">
        <v>0</v>
      </c>
      <c r="AO133">
        <v>0</v>
      </c>
      <c r="AP133">
        <v>0</v>
      </c>
      <c r="AQ133">
        <v>0</v>
      </c>
      <c r="AR133">
        <v>0</v>
      </c>
      <c r="AS133">
        <v>0</v>
      </c>
      <c r="AT133">
        <v>0</v>
      </c>
      <c r="AU133">
        <v>0</v>
      </c>
      <c r="AV133">
        <v>0</v>
      </c>
      <c r="AW133">
        <v>0</v>
      </c>
      <c r="AX133">
        <v>0</v>
      </c>
      <c r="AY133">
        <v>0</v>
      </c>
      <c r="AZ133">
        <v>83625</v>
      </c>
      <c r="BA133">
        <v>1125000</v>
      </c>
      <c r="BB133">
        <v>0</v>
      </c>
      <c r="BC133">
        <v>0</v>
      </c>
      <c r="BD133">
        <v>0</v>
      </c>
      <c r="BE133">
        <v>34024</v>
      </c>
      <c r="BF133">
        <v>945871</v>
      </c>
      <c r="BG133">
        <v>320076</v>
      </c>
      <c r="BH133">
        <v>0</v>
      </c>
      <c r="BI133">
        <v>0</v>
      </c>
      <c r="BJ133">
        <v>0</v>
      </c>
      <c r="BK133">
        <v>0</v>
      </c>
      <c r="BL133">
        <v>650000</v>
      </c>
      <c r="BM133">
        <v>0</v>
      </c>
      <c r="BN133">
        <v>200000</v>
      </c>
      <c r="BO133">
        <v>0</v>
      </c>
      <c r="BP133">
        <v>0</v>
      </c>
      <c r="BQ133">
        <v>0</v>
      </c>
      <c r="BS133">
        <v>0</v>
      </c>
      <c r="BT133">
        <v>23874</v>
      </c>
      <c r="BU133">
        <v>454285</v>
      </c>
      <c r="BV133">
        <v>0</v>
      </c>
    </row>
    <row r="134" spans="1:74" x14ac:dyDescent="0.3">
      <c r="A134" s="155">
        <v>535</v>
      </c>
      <c r="B134" t="s">
        <v>244</v>
      </c>
      <c r="D134">
        <v>0</v>
      </c>
      <c r="E134">
        <v>68012306</v>
      </c>
      <c r="F134">
        <v>0</v>
      </c>
      <c r="G134">
        <v>0</v>
      </c>
      <c r="H134">
        <v>0</v>
      </c>
      <c r="I134">
        <v>0</v>
      </c>
      <c r="J134">
        <v>0</v>
      </c>
      <c r="K134">
        <v>0</v>
      </c>
      <c r="L134">
        <v>0</v>
      </c>
      <c r="M134">
        <v>2672160</v>
      </c>
      <c r="N134">
        <v>1</v>
      </c>
      <c r="O134">
        <v>0</v>
      </c>
      <c r="P134">
        <v>0</v>
      </c>
      <c r="Q134">
        <v>0</v>
      </c>
      <c r="R134">
        <v>0</v>
      </c>
      <c r="S134">
        <v>0</v>
      </c>
      <c r="T134">
        <v>0</v>
      </c>
      <c r="U134">
        <v>1600000</v>
      </c>
      <c r="V134">
        <v>0</v>
      </c>
      <c r="X134">
        <v>0</v>
      </c>
      <c r="Y134">
        <v>0</v>
      </c>
      <c r="Z134">
        <v>3596692</v>
      </c>
      <c r="AA134">
        <v>0</v>
      </c>
      <c r="AC134">
        <v>0</v>
      </c>
      <c r="AD134">
        <v>0</v>
      </c>
      <c r="AE134">
        <v>0</v>
      </c>
      <c r="AF134">
        <v>0</v>
      </c>
      <c r="AG134">
        <v>1</v>
      </c>
      <c r="AH134">
        <v>6481683</v>
      </c>
      <c r="AI134">
        <v>0</v>
      </c>
      <c r="AJ134">
        <v>0</v>
      </c>
      <c r="AK134">
        <v>0</v>
      </c>
      <c r="AL134">
        <v>0</v>
      </c>
      <c r="AM134">
        <v>0</v>
      </c>
      <c r="AN134">
        <v>0</v>
      </c>
      <c r="AO134">
        <v>3782029</v>
      </c>
      <c r="AP134">
        <v>212515</v>
      </c>
      <c r="AQ134">
        <v>0</v>
      </c>
      <c r="AR134">
        <v>0</v>
      </c>
      <c r="AS134">
        <v>3945643</v>
      </c>
      <c r="AT134">
        <v>0</v>
      </c>
      <c r="AU134">
        <v>0</v>
      </c>
      <c r="AV134">
        <v>0</v>
      </c>
      <c r="AW134">
        <v>0</v>
      </c>
      <c r="AX134">
        <v>0</v>
      </c>
      <c r="AY134">
        <v>0</v>
      </c>
      <c r="AZ134">
        <v>0</v>
      </c>
      <c r="BA134">
        <v>0</v>
      </c>
      <c r="BB134">
        <v>0</v>
      </c>
      <c r="BC134">
        <v>0</v>
      </c>
      <c r="BD134">
        <v>0</v>
      </c>
      <c r="BE134">
        <v>0</v>
      </c>
      <c r="BF134">
        <v>1713897</v>
      </c>
      <c r="BG134">
        <v>0</v>
      </c>
      <c r="BH134">
        <v>0</v>
      </c>
      <c r="BI134">
        <v>0</v>
      </c>
      <c r="BJ134">
        <v>199358</v>
      </c>
      <c r="BK134">
        <v>0</v>
      </c>
      <c r="BL134">
        <v>0</v>
      </c>
      <c r="BM134">
        <v>0</v>
      </c>
      <c r="BN134">
        <v>0</v>
      </c>
      <c r="BO134">
        <v>0</v>
      </c>
      <c r="BP134">
        <v>0</v>
      </c>
      <c r="BQ134">
        <v>0</v>
      </c>
      <c r="BS134">
        <v>0</v>
      </c>
      <c r="BT134">
        <v>0</v>
      </c>
      <c r="BU134">
        <v>0</v>
      </c>
      <c r="BV134">
        <v>0</v>
      </c>
    </row>
    <row r="135" spans="1:74" x14ac:dyDescent="0.3">
      <c r="A135" s="155">
        <v>536</v>
      </c>
      <c r="B135" t="s">
        <v>190</v>
      </c>
      <c r="D135">
        <v>707340</v>
      </c>
      <c r="E135">
        <v>494916</v>
      </c>
      <c r="F135">
        <v>63021</v>
      </c>
      <c r="G135">
        <v>697577</v>
      </c>
      <c r="H135">
        <v>402143</v>
      </c>
      <c r="I135">
        <v>2065</v>
      </c>
      <c r="J135">
        <v>75916</v>
      </c>
      <c r="K135">
        <v>0</v>
      </c>
      <c r="L135">
        <v>28773</v>
      </c>
      <c r="M135">
        <v>0</v>
      </c>
      <c r="N135">
        <v>49957</v>
      </c>
      <c r="O135">
        <v>0</v>
      </c>
      <c r="P135">
        <v>6634</v>
      </c>
      <c r="Q135">
        <v>113188</v>
      </c>
      <c r="R135">
        <v>11617</v>
      </c>
      <c r="S135">
        <v>311180</v>
      </c>
      <c r="T135">
        <v>201900</v>
      </c>
      <c r="U135">
        <v>176466</v>
      </c>
      <c r="V135">
        <v>0</v>
      </c>
      <c r="X135">
        <v>383972</v>
      </c>
      <c r="Y135">
        <v>132751</v>
      </c>
      <c r="Z135">
        <v>9563841</v>
      </c>
      <c r="AA135">
        <v>701556</v>
      </c>
      <c r="AC135">
        <v>28174</v>
      </c>
      <c r="AD135">
        <v>209876</v>
      </c>
      <c r="AE135">
        <v>48024</v>
      </c>
      <c r="AF135">
        <v>43168</v>
      </c>
      <c r="AG135">
        <v>962</v>
      </c>
      <c r="AH135">
        <v>242289</v>
      </c>
      <c r="AI135">
        <v>8286</v>
      </c>
      <c r="AJ135">
        <v>178084</v>
      </c>
      <c r="AK135">
        <v>9552</v>
      </c>
      <c r="AL135">
        <v>0</v>
      </c>
      <c r="AM135">
        <v>475341</v>
      </c>
      <c r="AN135">
        <v>64084</v>
      </c>
      <c r="AO135">
        <v>839396</v>
      </c>
      <c r="AP135">
        <v>45789</v>
      </c>
      <c r="AQ135">
        <v>9100</v>
      </c>
      <c r="AR135">
        <v>93678</v>
      </c>
      <c r="AS135">
        <v>814158</v>
      </c>
      <c r="AT135">
        <v>49516</v>
      </c>
      <c r="AU135">
        <v>339406</v>
      </c>
      <c r="AV135">
        <v>190216</v>
      </c>
      <c r="AW135">
        <v>50421</v>
      </c>
      <c r="AX135">
        <v>20655</v>
      </c>
      <c r="AY135">
        <v>96556</v>
      </c>
      <c r="AZ135">
        <v>565045</v>
      </c>
      <c r="BA135">
        <v>0</v>
      </c>
      <c r="BB135">
        <v>34038</v>
      </c>
      <c r="BC135">
        <v>35713</v>
      </c>
      <c r="BD135">
        <v>431782</v>
      </c>
      <c r="BE135">
        <v>28448</v>
      </c>
      <c r="BF135">
        <v>307277</v>
      </c>
      <c r="BG135">
        <v>739779</v>
      </c>
      <c r="BH135">
        <v>6383</v>
      </c>
      <c r="BI135">
        <v>36107</v>
      </c>
      <c r="BJ135">
        <v>293708</v>
      </c>
      <c r="BK135">
        <v>130890</v>
      </c>
      <c r="BL135">
        <v>526562</v>
      </c>
      <c r="BM135">
        <v>196884</v>
      </c>
      <c r="BN135">
        <v>26854</v>
      </c>
      <c r="BO135">
        <v>70024</v>
      </c>
      <c r="BP135">
        <v>209</v>
      </c>
      <c r="BQ135">
        <v>500769</v>
      </c>
      <c r="BS135">
        <v>100652</v>
      </c>
      <c r="BT135">
        <v>415593</v>
      </c>
      <c r="BU135">
        <v>265425</v>
      </c>
      <c r="BV135">
        <v>9847</v>
      </c>
    </row>
    <row r="136" spans="1:74" x14ac:dyDescent="0.3">
      <c r="A136" s="155">
        <v>537</v>
      </c>
      <c r="B136" t="s">
        <v>280</v>
      </c>
      <c r="D136">
        <v>1</v>
      </c>
      <c r="E136">
        <v>2</v>
      </c>
      <c r="F136">
        <v>2</v>
      </c>
      <c r="G136">
        <v>1</v>
      </c>
      <c r="H136">
        <v>2</v>
      </c>
      <c r="I136">
        <v>2</v>
      </c>
      <c r="J136">
        <v>2</v>
      </c>
      <c r="K136">
        <v>2</v>
      </c>
      <c r="L136">
        <v>2</v>
      </c>
      <c r="M136">
        <v>2</v>
      </c>
      <c r="N136">
        <v>2</v>
      </c>
      <c r="O136">
        <v>1</v>
      </c>
      <c r="P136">
        <v>2</v>
      </c>
      <c r="Q136">
        <v>2</v>
      </c>
      <c r="R136">
        <v>2</v>
      </c>
      <c r="S136">
        <v>1</v>
      </c>
      <c r="T136">
        <v>2</v>
      </c>
      <c r="U136">
        <v>1</v>
      </c>
      <c r="V136">
        <v>2</v>
      </c>
      <c r="X136">
        <v>2</v>
      </c>
      <c r="Y136">
        <v>2</v>
      </c>
      <c r="Z136">
        <v>2</v>
      </c>
      <c r="AA136">
        <v>2</v>
      </c>
      <c r="AC136">
        <v>2</v>
      </c>
      <c r="AD136">
        <v>2</v>
      </c>
      <c r="AE136">
        <v>2</v>
      </c>
      <c r="AF136">
        <v>2</v>
      </c>
      <c r="AG136">
        <v>2</v>
      </c>
      <c r="AH136">
        <v>2</v>
      </c>
      <c r="AI136">
        <v>2</v>
      </c>
      <c r="AJ136">
        <v>2</v>
      </c>
      <c r="AK136">
        <v>2</v>
      </c>
      <c r="AL136">
        <v>1</v>
      </c>
      <c r="AM136">
        <v>2</v>
      </c>
      <c r="AN136">
        <v>1</v>
      </c>
      <c r="AO136">
        <v>1</v>
      </c>
      <c r="AP136">
        <v>2</v>
      </c>
      <c r="AQ136">
        <v>2</v>
      </c>
      <c r="AR136">
        <v>2</v>
      </c>
      <c r="AS136">
        <v>1</v>
      </c>
      <c r="AT136">
        <v>2</v>
      </c>
      <c r="AU136">
        <v>2</v>
      </c>
      <c r="AV136">
        <v>2</v>
      </c>
      <c r="AW136">
        <v>2</v>
      </c>
      <c r="AX136">
        <v>2</v>
      </c>
      <c r="AY136">
        <v>2</v>
      </c>
      <c r="AZ136">
        <v>2</v>
      </c>
      <c r="BA136">
        <v>2</v>
      </c>
      <c r="BB136">
        <v>1</v>
      </c>
      <c r="BC136">
        <v>2</v>
      </c>
      <c r="BD136">
        <v>1</v>
      </c>
      <c r="BE136">
        <v>2</v>
      </c>
      <c r="BF136">
        <v>2</v>
      </c>
      <c r="BG136">
        <v>2</v>
      </c>
      <c r="BH136">
        <v>2</v>
      </c>
      <c r="BI136">
        <v>1</v>
      </c>
      <c r="BJ136">
        <v>1</v>
      </c>
      <c r="BK136">
        <v>2</v>
      </c>
      <c r="BL136">
        <v>1</v>
      </c>
      <c r="BM136">
        <v>2</v>
      </c>
      <c r="BN136">
        <v>1</v>
      </c>
      <c r="BO136">
        <v>1</v>
      </c>
      <c r="BP136">
        <v>2</v>
      </c>
      <c r="BQ136">
        <v>2</v>
      </c>
      <c r="BS136">
        <v>2</v>
      </c>
      <c r="BT136">
        <v>2</v>
      </c>
      <c r="BU136">
        <v>2</v>
      </c>
      <c r="BV136">
        <v>1</v>
      </c>
    </row>
    <row r="137" spans="1:74" x14ac:dyDescent="0.3">
      <c r="A137" s="155">
        <v>538</v>
      </c>
      <c r="B137" t="s">
        <v>279</v>
      </c>
      <c r="D137">
        <v>1</v>
      </c>
      <c r="E137">
        <v>2</v>
      </c>
      <c r="F137">
        <v>2</v>
      </c>
      <c r="G137">
        <v>2</v>
      </c>
      <c r="H137">
        <v>2</v>
      </c>
      <c r="I137">
        <v>2</v>
      </c>
      <c r="J137">
        <v>2</v>
      </c>
      <c r="K137">
        <v>2</v>
      </c>
      <c r="L137">
        <v>2</v>
      </c>
      <c r="M137">
        <v>1</v>
      </c>
      <c r="N137">
        <v>2</v>
      </c>
      <c r="O137">
        <v>2</v>
      </c>
      <c r="P137">
        <v>2</v>
      </c>
      <c r="Q137">
        <v>2</v>
      </c>
      <c r="R137">
        <v>2</v>
      </c>
      <c r="S137">
        <v>2</v>
      </c>
      <c r="T137">
        <v>2</v>
      </c>
      <c r="U137">
        <v>1</v>
      </c>
      <c r="V137">
        <v>1</v>
      </c>
      <c r="X137">
        <v>2</v>
      </c>
      <c r="Y137">
        <v>2</v>
      </c>
      <c r="Z137">
        <v>2</v>
      </c>
      <c r="AA137">
        <v>2</v>
      </c>
      <c r="AC137">
        <v>2</v>
      </c>
      <c r="AD137">
        <v>2</v>
      </c>
      <c r="AE137">
        <v>2</v>
      </c>
      <c r="AF137">
        <v>2</v>
      </c>
      <c r="AG137">
        <v>2</v>
      </c>
      <c r="AH137">
        <v>2</v>
      </c>
      <c r="AI137">
        <v>2</v>
      </c>
      <c r="AJ137">
        <v>2</v>
      </c>
      <c r="AK137">
        <v>2</v>
      </c>
      <c r="AL137">
        <v>1</v>
      </c>
      <c r="AM137">
        <v>2</v>
      </c>
      <c r="AN137">
        <v>2</v>
      </c>
      <c r="AO137">
        <v>1</v>
      </c>
      <c r="AP137">
        <v>2</v>
      </c>
      <c r="AQ137">
        <v>2</v>
      </c>
      <c r="AR137">
        <v>2</v>
      </c>
      <c r="AS137">
        <v>2</v>
      </c>
      <c r="AT137">
        <v>2</v>
      </c>
      <c r="AU137">
        <v>1</v>
      </c>
      <c r="AV137">
        <v>2</v>
      </c>
      <c r="AW137">
        <v>2</v>
      </c>
      <c r="AX137">
        <v>2</v>
      </c>
      <c r="AY137">
        <v>2</v>
      </c>
      <c r="AZ137">
        <v>1</v>
      </c>
      <c r="BA137">
        <v>2</v>
      </c>
      <c r="BB137">
        <v>2</v>
      </c>
      <c r="BC137">
        <v>2</v>
      </c>
      <c r="BD137">
        <v>2</v>
      </c>
      <c r="BE137">
        <v>2</v>
      </c>
      <c r="BF137">
        <v>1</v>
      </c>
      <c r="BG137">
        <v>2</v>
      </c>
      <c r="BH137">
        <v>2</v>
      </c>
      <c r="BI137">
        <v>2</v>
      </c>
      <c r="BJ137">
        <v>1</v>
      </c>
      <c r="BK137">
        <v>2</v>
      </c>
      <c r="BL137">
        <v>1</v>
      </c>
      <c r="BM137">
        <v>2</v>
      </c>
      <c r="BN137">
        <v>1</v>
      </c>
      <c r="BO137">
        <v>1</v>
      </c>
      <c r="BP137">
        <v>2</v>
      </c>
      <c r="BQ137">
        <v>2</v>
      </c>
      <c r="BS137">
        <v>1</v>
      </c>
      <c r="BT137">
        <v>2</v>
      </c>
      <c r="BU137">
        <v>2</v>
      </c>
      <c r="BV137">
        <v>1</v>
      </c>
    </row>
    <row r="138" spans="1:74" x14ac:dyDescent="0.3">
      <c r="A138" s="155">
        <v>540</v>
      </c>
      <c r="B138" t="s">
        <v>253</v>
      </c>
      <c r="D138">
        <v>33419</v>
      </c>
      <c r="E138">
        <v>16992617</v>
      </c>
      <c r="F138">
        <v>21125</v>
      </c>
      <c r="G138">
        <v>60000</v>
      </c>
      <c r="H138">
        <v>0</v>
      </c>
      <c r="I138">
        <v>0</v>
      </c>
      <c r="J138">
        <v>0</v>
      </c>
      <c r="K138">
        <v>0</v>
      </c>
      <c r="L138">
        <v>0</v>
      </c>
      <c r="M138">
        <v>71700</v>
      </c>
      <c r="N138">
        <v>0</v>
      </c>
      <c r="O138">
        <v>34235</v>
      </c>
      <c r="P138">
        <v>0</v>
      </c>
      <c r="Q138">
        <v>479220</v>
      </c>
      <c r="R138">
        <v>0</v>
      </c>
      <c r="S138">
        <v>224262</v>
      </c>
      <c r="T138">
        <v>60000</v>
      </c>
      <c r="U138">
        <v>0</v>
      </c>
      <c r="V138">
        <v>0</v>
      </c>
      <c r="X138">
        <v>648564</v>
      </c>
      <c r="Y138">
        <v>280510</v>
      </c>
      <c r="Z138">
        <v>3204430</v>
      </c>
      <c r="AA138">
        <v>0</v>
      </c>
      <c r="AC138">
        <v>0</v>
      </c>
      <c r="AD138">
        <v>0</v>
      </c>
      <c r="AE138">
        <v>0</v>
      </c>
      <c r="AF138">
        <v>53000</v>
      </c>
      <c r="AG138">
        <v>0</v>
      </c>
      <c r="AH138">
        <v>0</v>
      </c>
      <c r="AI138">
        <v>0</v>
      </c>
      <c r="AJ138">
        <v>411523</v>
      </c>
      <c r="AK138">
        <v>21083</v>
      </c>
      <c r="AL138">
        <v>0</v>
      </c>
      <c r="AM138">
        <v>0</v>
      </c>
      <c r="AN138">
        <v>26700</v>
      </c>
      <c r="AO138">
        <v>2214183</v>
      </c>
      <c r="AP138">
        <v>149065</v>
      </c>
      <c r="AQ138">
        <v>0</v>
      </c>
      <c r="AR138">
        <v>1000</v>
      </c>
      <c r="AS138">
        <v>48104</v>
      </c>
      <c r="AT138">
        <v>75000</v>
      </c>
      <c r="AU138">
        <v>0</v>
      </c>
      <c r="AV138">
        <v>0</v>
      </c>
      <c r="AW138">
        <v>0</v>
      </c>
      <c r="AX138">
        <v>14559</v>
      </c>
      <c r="AY138">
        <v>0</v>
      </c>
      <c r="AZ138">
        <v>0</v>
      </c>
      <c r="BA138">
        <v>0</v>
      </c>
      <c r="BB138">
        <v>8186</v>
      </c>
      <c r="BC138">
        <v>0</v>
      </c>
      <c r="BD138">
        <v>1364410</v>
      </c>
      <c r="BE138">
        <v>0</v>
      </c>
      <c r="BF138">
        <v>662000</v>
      </c>
      <c r="BG138">
        <v>367246</v>
      </c>
      <c r="BH138">
        <v>0</v>
      </c>
      <c r="BI138">
        <v>126000</v>
      </c>
      <c r="BJ138">
        <v>1020500</v>
      </c>
      <c r="BK138">
        <v>0</v>
      </c>
      <c r="BL138">
        <v>1739405</v>
      </c>
      <c r="BM138">
        <v>0</v>
      </c>
      <c r="BN138">
        <v>48773</v>
      </c>
      <c r="BO138">
        <v>0</v>
      </c>
      <c r="BP138">
        <v>0</v>
      </c>
      <c r="BQ138">
        <v>249274</v>
      </c>
      <c r="BS138">
        <v>294618</v>
      </c>
      <c r="BT138">
        <v>0</v>
      </c>
      <c r="BU138">
        <v>0</v>
      </c>
      <c r="BV138">
        <v>0</v>
      </c>
    </row>
    <row r="139" spans="1:74" x14ac:dyDescent="0.3">
      <c r="A139" s="155">
        <v>541</v>
      </c>
      <c r="B139" t="s">
        <v>311</v>
      </c>
      <c r="D139">
        <v>445557</v>
      </c>
      <c r="E139">
        <v>98131188</v>
      </c>
      <c r="F139">
        <v>-81892</v>
      </c>
      <c r="G139">
        <v>459650</v>
      </c>
      <c r="H139">
        <v>-228570</v>
      </c>
      <c r="I139">
        <v>0</v>
      </c>
      <c r="J139">
        <v>0</v>
      </c>
      <c r="K139">
        <v>0</v>
      </c>
      <c r="L139">
        <v>-39844</v>
      </c>
      <c r="M139">
        <v>356815</v>
      </c>
      <c r="N139">
        <v>0</v>
      </c>
      <c r="O139">
        <v>21564</v>
      </c>
      <c r="P139">
        <v>67150</v>
      </c>
      <c r="Q139">
        <v>-191110</v>
      </c>
      <c r="R139">
        <v>0</v>
      </c>
      <c r="S139">
        <v>268320</v>
      </c>
      <c r="T139">
        <v>0</v>
      </c>
      <c r="U139">
        <v>3073</v>
      </c>
      <c r="V139">
        <v>166408</v>
      </c>
      <c r="X139">
        <v>-809818</v>
      </c>
      <c r="Y139">
        <v>0</v>
      </c>
      <c r="Z139">
        <v>-1788432</v>
      </c>
      <c r="AA139">
        <v>0</v>
      </c>
      <c r="AC139">
        <v>-44885</v>
      </c>
      <c r="AD139">
        <v>70368</v>
      </c>
      <c r="AE139">
        <v>10342</v>
      </c>
      <c r="AF139">
        <v>-5496</v>
      </c>
      <c r="AG139">
        <v>4413</v>
      </c>
      <c r="AH139">
        <v>242424</v>
      </c>
      <c r="AI139">
        <v>0</v>
      </c>
      <c r="AJ139">
        <v>0</v>
      </c>
      <c r="AK139">
        <v>0</v>
      </c>
      <c r="AL139">
        <v>9753</v>
      </c>
      <c r="AM139">
        <v>67921</v>
      </c>
      <c r="AN139">
        <v>-198778</v>
      </c>
      <c r="AO139">
        <v>767771</v>
      </c>
      <c r="AP139">
        <v>112245</v>
      </c>
      <c r="AQ139">
        <v>0</v>
      </c>
      <c r="AR139">
        <v>6482</v>
      </c>
      <c r="AS139">
        <v>-932754</v>
      </c>
      <c r="AT139">
        <v>76448</v>
      </c>
      <c r="AU139">
        <v>464582</v>
      </c>
      <c r="AV139">
        <v>31706</v>
      </c>
      <c r="AW139">
        <v>1657331</v>
      </c>
      <c r="AX139">
        <v>0</v>
      </c>
      <c r="AY139">
        <v>119</v>
      </c>
      <c r="AZ139">
        <v>156918</v>
      </c>
      <c r="BA139">
        <v>49962</v>
      </c>
      <c r="BB139">
        <v>105910</v>
      </c>
      <c r="BC139">
        <v>26299</v>
      </c>
      <c r="BD139">
        <v>15047</v>
      </c>
      <c r="BE139">
        <v>-125555</v>
      </c>
      <c r="BF139">
        <v>900748</v>
      </c>
      <c r="BG139">
        <v>1776499</v>
      </c>
      <c r="BH139">
        <v>0</v>
      </c>
      <c r="BI139">
        <v>226677</v>
      </c>
      <c r="BJ139">
        <v>1928118</v>
      </c>
      <c r="BK139">
        <v>-16788</v>
      </c>
      <c r="BL139">
        <v>1102282</v>
      </c>
      <c r="BM139">
        <v>0</v>
      </c>
      <c r="BN139">
        <v>1243727</v>
      </c>
      <c r="BO139">
        <v>172626</v>
      </c>
      <c r="BP139">
        <v>0</v>
      </c>
      <c r="BQ139">
        <v>0</v>
      </c>
      <c r="BS139">
        <v>-275150</v>
      </c>
      <c r="BT139">
        <v>49635</v>
      </c>
      <c r="BU139">
        <v>0</v>
      </c>
      <c r="BV139">
        <v>-13821</v>
      </c>
    </row>
    <row r="140" spans="1:74" x14ac:dyDescent="0.3">
      <c r="A140" s="155">
        <v>542</v>
      </c>
      <c r="B140" t="s">
        <v>1062</v>
      </c>
      <c r="D140">
        <v>0</v>
      </c>
      <c r="E140">
        <v>98685979</v>
      </c>
      <c r="F140">
        <v>0</v>
      </c>
      <c r="G140">
        <v>0</v>
      </c>
      <c r="H140">
        <v>0</v>
      </c>
      <c r="I140">
        <v>0</v>
      </c>
      <c r="J140">
        <v>0</v>
      </c>
      <c r="K140">
        <v>0</v>
      </c>
      <c r="L140">
        <v>0</v>
      </c>
      <c r="M140">
        <v>0</v>
      </c>
      <c r="N140">
        <v>0</v>
      </c>
      <c r="O140">
        <v>0</v>
      </c>
      <c r="P140">
        <v>0</v>
      </c>
      <c r="Q140">
        <v>0</v>
      </c>
      <c r="R140">
        <v>0</v>
      </c>
      <c r="S140">
        <v>142484</v>
      </c>
      <c r="T140">
        <v>0</v>
      </c>
      <c r="U140">
        <v>0</v>
      </c>
      <c r="V140">
        <v>0</v>
      </c>
      <c r="X140">
        <v>0</v>
      </c>
      <c r="Y140">
        <v>0</v>
      </c>
      <c r="Z140">
        <v>4293583</v>
      </c>
      <c r="AA140">
        <v>0</v>
      </c>
      <c r="AC140">
        <v>0</v>
      </c>
      <c r="AD140">
        <v>0</v>
      </c>
      <c r="AE140">
        <v>0</v>
      </c>
      <c r="AF140">
        <v>20000</v>
      </c>
      <c r="AG140">
        <v>45650</v>
      </c>
      <c r="AH140">
        <v>0</v>
      </c>
      <c r="AI140">
        <v>0</v>
      </c>
      <c r="AJ140">
        <v>0</v>
      </c>
      <c r="AK140">
        <v>0</v>
      </c>
      <c r="AL140">
        <v>31850</v>
      </c>
      <c r="AM140">
        <v>10000</v>
      </c>
      <c r="AN140">
        <v>0</v>
      </c>
      <c r="AO140">
        <v>375979</v>
      </c>
      <c r="AP140">
        <v>0</v>
      </c>
      <c r="AQ140">
        <v>0</v>
      </c>
      <c r="AR140">
        <v>8350</v>
      </c>
      <c r="AS140">
        <v>0</v>
      </c>
      <c r="AT140">
        <v>0</v>
      </c>
      <c r="AU140">
        <v>0</v>
      </c>
      <c r="AV140">
        <v>0</v>
      </c>
      <c r="AW140">
        <v>0</v>
      </c>
      <c r="AX140">
        <v>0</v>
      </c>
      <c r="AY140">
        <v>0</v>
      </c>
      <c r="AZ140">
        <v>0</v>
      </c>
      <c r="BA140">
        <v>0</v>
      </c>
      <c r="BB140">
        <v>0</v>
      </c>
      <c r="BC140">
        <v>0</v>
      </c>
      <c r="BD140">
        <v>962768</v>
      </c>
      <c r="BE140">
        <v>0</v>
      </c>
      <c r="BF140">
        <v>0</v>
      </c>
      <c r="BG140">
        <v>0</v>
      </c>
      <c r="BH140">
        <v>0</v>
      </c>
      <c r="BI140">
        <v>38350</v>
      </c>
      <c r="BJ140">
        <v>0</v>
      </c>
      <c r="BK140">
        <v>0</v>
      </c>
      <c r="BL140">
        <v>2676273</v>
      </c>
      <c r="BM140">
        <v>0</v>
      </c>
      <c r="BN140">
        <v>0</v>
      </c>
      <c r="BO140">
        <v>0</v>
      </c>
      <c r="BP140">
        <v>0</v>
      </c>
      <c r="BQ140">
        <v>0</v>
      </c>
      <c r="BS140">
        <v>0</v>
      </c>
      <c r="BT140">
        <v>0</v>
      </c>
      <c r="BU140">
        <v>0</v>
      </c>
      <c r="BV140">
        <v>0</v>
      </c>
    </row>
    <row r="141" spans="1:74" x14ac:dyDescent="0.3">
      <c r="A141" s="155">
        <v>544</v>
      </c>
      <c r="B141" t="s">
        <v>52</v>
      </c>
      <c r="D141">
        <v>0</v>
      </c>
      <c r="E141">
        <v>0</v>
      </c>
      <c r="F141">
        <v>0</v>
      </c>
      <c r="G141">
        <v>0</v>
      </c>
      <c r="H141">
        <v>0</v>
      </c>
      <c r="I141">
        <v>0</v>
      </c>
      <c r="J141">
        <v>0</v>
      </c>
      <c r="K141">
        <v>0</v>
      </c>
      <c r="L141">
        <v>0</v>
      </c>
      <c r="M141">
        <v>0</v>
      </c>
      <c r="N141">
        <v>0</v>
      </c>
      <c r="O141">
        <v>0</v>
      </c>
      <c r="P141">
        <v>0</v>
      </c>
      <c r="Q141">
        <v>0</v>
      </c>
      <c r="R141">
        <v>0.02</v>
      </c>
      <c r="S141">
        <v>0.02</v>
      </c>
      <c r="T141">
        <v>0</v>
      </c>
      <c r="U141">
        <v>0</v>
      </c>
      <c r="V141">
        <v>0</v>
      </c>
      <c r="X141">
        <v>0</v>
      </c>
      <c r="Y141">
        <v>0</v>
      </c>
      <c r="Z141">
        <v>0</v>
      </c>
      <c r="AA141">
        <v>0</v>
      </c>
      <c r="AC141">
        <v>0</v>
      </c>
      <c r="AD141">
        <v>0</v>
      </c>
      <c r="AE141">
        <v>0</v>
      </c>
      <c r="AF141">
        <v>0</v>
      </c>
      <c r="AG141">
        <v>0</v>
      </c>
      <c r="AH141">
        <v>0</v>
      </c>
      <c r="AI141">
        <v>0</v>
      </c>
      <c r="AJ141">
        <v>0</v>
      </c>
      <c r="AK141">
        <v>0</v>
      </c>
      <c r="AL141">
        <v>0</v>
      </c>
      <c r="AM141">
        <v>0</v>
      </c>
      <c r="AN141">
        <v>0</v>
      </c>
      <c r="AO141">
        <v>2.7000000000000001E-3</v>
      </c>
      <c r="AP141">
        <v>0</v>
      </c>
      <c r="AQ141">
        <v>0</v>
      </c>
      <c r="AR141">
        <v>0</v>
      </c>
      <c r="AS141">
        <v>-2</v>
      </c>
      <c r="AT141">
        <v>0</v>
      </c>
      <c r="AU141">
        <v>0</v>
      </c>
      <c r="AV141">
        <v>0</v>
      </c>
      <c r="AW141">
        <v>0</v>
      </c>
      <c r="AX141">
        <v>0.04</v>
      </c>
      <c r="AY141">
        <v>0</v>
      </c>
      <c r="AZ141">
        <v>0</v>
      </c>
      <c r="BA141">
        <v>0</v>
      </c>
      <c r="BB141">
        <v>0</v>
      </c>
      <c r="BC141">
        <v>0</v>
      </c>
      <c r="BD141">
        <v>7.4999999999999997E-3</v>
      </c>
      <c r="BE141">
        <v>0</v>
      </c>
      <c r="BF141">
        <v>0</v>
      </c>
      <c r="BG141">
        <v>0.03</v>
      </c>
      <c r="BH141">
        <v>0</v>
      </c>
      <c r="BI141">
        <v>0.03</v>
      </c>
      <c r="BJ141">
        <v>0</v>
      </c>
      <c r="BK141">
        <v>0</v>
      </c>
      <c r="BL141">
        <v>0</v>
      </c>
      <c r="BM141">
        <v>0</v>
      </c>
      <c r="BN141">
        <v>0</v>
      </c>
      <c r="BO141">
        <v>0.01</v>
      </c>
      <c r="BP141">
        <v>0</v>
      </c>
      <c r="BQ141">
        <v>0</v>
      </c>
      <c r="BS141">
        <v>0</v>
      </c>
      <c r="BT141">
        <v>0</v>
      </c>
      <c r="BU141">
        <v>0</v>
      </c>
      <c r="BV141">
        <v>0</v>
      </c>
    </row>
    <row r="142" spans="1:74" x14ac:dyDescent="0.3">
      <c r="A142" s="155">
        <v>545</v>
      </c>
      <c r="B142" t="s">
        <v>53</v>
      </c>
      <c r="D142">
        <v>0</v>
      </c>
      <c r="E142">
        <v>0</v>
      </c>
      <c r="F142">
        <v>0</v>
      </c>
      <c r="G142">
        <v>0</v>
      </c>
      <c r="H142">
        <v>0</v>
      </c>
      <c r="I142">
        <v>0</v>
      </c>
      <c r="J142">
        <v>0</v>
      </c>
      <c r="K142">
        <v>0</v>
      </c>
      <c r="L142">
        <v>0</v>
      </c>
      <c r="M142">
        <v>0</v>
      </c>
      <c r="N142">
        <v>0</v>
      </c>
      <c r="O142">
        <v>0</v>
      </c>
      <c r="P142">
        <v>0</v>
      </c>
      <c r="Q142">
        <v>0</v>
      </c>
      <c r="R142">
        <v>0</v>
      </c>
      <c r="S142">
        <v>0</v>
      </c>
      <c r="T142">
        <v>0</v>
      </c>
      <c r="U142">
        <v>0</v>
      </c>
      <c r="V142">
        <v>0</v>
      </c>
      <c r="X142">
        <v>0</v>
      </c>
      <c r="Y142">
        <v>0</v>
      </c>
      <c r="Z142">
        <v>0</v>
      </c>
      <c r="AA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0.03</v>
      </c>
      <c r="BA142">
        <v>0</v>
      </c>
      <c r="BB142">
        <v>0</v>
      </c>
      <c r="BC142">
        <v>0</v>
      </c>
      <c r="BD142">
        <v>0</v>
      </c>
      <c r="BE142">
        <v>0</v>
      </c>
      <c r="BF142">
        <v>0</v>
      </c>
      <c r="BG142">
        <v>0</v>
      </c>
      <c r="BH142">
        <v>0</v>
      </c>
      <c r="BI142">
        <v>0</v>
      </c>
      <c r="BJ142">
        <v>0</v>
      </c>
      <c r="BK142">
        <v>0</v>
      </c>
      <c r="BL142">
        <v>0</v>
      </c>
      <c r="BM142">
        <v>0</v>
      </c>
      <c r="BN142">
        <v>0</v>
      </c>
      <c r="BO142">
        <v>0.01</v>
      </c>
      <c r="BP142">
        <v>0</v>
      </c>
      <c r="BQ142">
        <v>0</v>
      </c>
      <c r="BS142">
        <v>0</v>
      </c>
      <c r="BT142">
        <v>0</v>
      </c>
      <c r="BU142">
        <v>0</v>
      </c>
      <c r="BV142">
        <v>0</v>
      </c>
    </row>
    <row r="143" spans="1:74" x14ac:dyDescent="0.3">
      <c r="A143" s="155">
        <v>547</v>
      </c>
      <c r="B143" t="s">
        <v>1064</v>
      </c>
      <c r="D143">
        <v>3</v>
      </c>
      <c r="E143">
        <v>3</v>
      </c>
      <c r="F143">
        <v>2</v>
      </c>
      <c r="G143">
        <v>3</v>
      </c>
      <c r="H143">
        <v>2</v>
      </c>
      <c r="I143">
        <v>2</v>
      </c>
      <c r="J143">
        <v>2</v>
      </c>
      <c r="K143">
        <v>2</v>
      </c>
      <c r="L143">
        <v>3</v>
      </c>
      <c r="M143">
        <v>3</v>
      </c>
      <c r="N143">
        <v>2</v>
      </c>
      <c r="O143">
        <v>2</v>
      </c>
      <c r="P143">
        <v>2</v>
      </c>
      <c r="Q143">
        <v>2</v>
      </c>
      <c r="R143">
        <v>2</v>
      </c>
      <c r="S143">
        <v>2</v>
      </c>
      <c r="T143">
        <v>1</v>
      </c>
      <c r="U143">
        <v>2</v>
      </c>
      <c r="V143">
        <v>2</v>
      </c>
      <c r="X143">
        <v>3</v>
      </c>
      <c r="Y143">
        <v>2</v>
      </c>
      <c r="Z143">
        <v>3</v>
      </c>
      <c r="AA143">
        <v>3</v>
      </c>
      <c r="AC143">
        <v>2</v>
      </c>
      <c r="AD143">
        <v>3</v>
      </c>
      <c r="AE143">
        <v>2</v>
      </c>
      <c r="AF143">
        <v>2</v>
      </c>
      <c r="AG143">
        <v>3</v>
      </c>
      <c r="AH143">
        <v>3</v>
      </c>
      <c r="AI143">
        <v>2</v>
      </c>
      <c r="AJ143">
        <v>3</v>
      </c>
      <c r="AK143">
        <v>2</v>
      </c>
      <c r="AL143">
        <v>2</v>
      </c>
      <c r="AM143">
        <v>2</v>
      </c>
      <c r="AN143">
        <v>2</v>
      </c>
      <c r="AO143">
        <v>1</v>
      </c>
      <c r="AP143">
        <v>2</v>
      </c>
      <c r="AQ143">
        <v>2</v>
      </c>
      <c r="AR143">
        <v>2</v>
      </c>
      <c r="AS143">
        <v>3</v>
      </c>
      <c r="AT143">
        <v>2</v>
      </c>
      <c r="AU143">
        <v>2</v>
      </c>
      <c r="AV143">
        <v>2</v>
      </c>
      <c r="AW143">
        <v>2</v>
      </c>
      <c r="AX143">
        <v>2</v>
      </c>
      <c r="AY143">
        <v>2</v>
      </c>
      <c r="AZ143">
        <v>3</v>
      </c>
      <c r="BA143">
        <v>2</v>
      </c>
      <c r="BB143">
        <v>2</v>
      </c>
      <c r="BC143">
        <v>2</v>
      </c>
      <c r="BD143">
        <v>3</v>
      </c>
      <c r="BE143">
        <v>2</v>
      </c>
      <c r="BF143">
        <v>3</v>
      </c>
      <c r="BG143">
        <v>3</v>
      </c>
      <c r="BH143">
        <v>2</v>
      </c>
      <c r="BI143">
        <v>2</v>
      </c>
      <c r="BJ143">
        <v>3</v>
      </c>
      <c r="BK143">
        <v>2</v>
      </c>
      <c r="BL143">
        <v>2</v>
      </c>
      <c r="BM143">
        <v>3</v>
      </c>
      <c r="BN143">
        <v>1</v>
      </c>
      <c r="BO143">
        <v>2</v>
      </c>
      <c r="BP143">
        <v>2</v>
      </c>
      <c r="BQ143">
        <v>2</v>
      </c>
      <c r="BS143">
        <v>3</v>
      </c>
      <c r="BT143">
        <v>2</v>
      </c>
      <c r="BU143">
        <v>4</v>
      </c>
      <c r="BV143">
        <v>2</v>
      </c>
    </row>
    <row r="144" spans="1:74" x14ac:dyDescent="0.3">
      <c r="A144" s="155">
        <v>554</v>
      </c>
      <c r="B144" t="s">
        <v>323</v>
      </c>
      <c r="D144">
        <v>818748</v>
      </c>
      <c r="E144">
        <v>38049733</v>
      </c>
      <c r="L144">
        <v>917325</v>
      </c>
      <c r="M144">
        <v>1105670</v>
      </c>
      <c r="S144">
        <v>714542</v>
      </c>
      <c r="T144">
        <v>354412</v>
      </c>
      <c r="U144">
        <v>1583006</v>
      </c>
      <c r="X144">
        <v>4681926</v>
      </c>
      <c r="Z144">
        <v>3268274</v>
      </c>
      <c r="AC144">
        <v>1147482</v>
      </c>
      <c r="AH144">
        <v>6346624</v>
      </c>
      <c r="AO144">
        <v>3998456</v>
      </c>
      <c r="AP144">
        <v>2081715</v>
      </c>
      <c r="AS144">
        <v>672760</v>
      </c>
      <c r="AT144">
        <v>1014310</v>
      </c>
      <c r="AV144">
        <v>91024</v>
      </c>
      <c r="AW144">
        <v>1499484</v>
      </c>
      <c r="BE144">
        <v>53000</v>
      </c>
      <c r="BF144">
        <v>24343947</v>
      </c>
      <c r="BG144">
        <v>2428793</v>
      </c>
      <c r="BJ144">
        <v>381237</v>
      </c>
      <c r="BO144">
        <v>3304242</v>
      </c>
    </row>
    <row r="145" spans="1:74" x14ac:dyDescent="0.3">
      <c r="A145" s="155">
        <v>555</v>
      </c>
      <c r="B145" t="s">
        <v>324</v>
      </c>
      <c r="D145">
        <v>387330</v>
      </c>
      <c r="E145">
        <v>10409623</v>
      </c>
      <c r="L145">
        <v>874657</v>
      </c>
      <c r="M145">
        <v>577831</v>
      </c>
      <c r="S145">
        <v>0</v>
      </c>
      <c r="U145">
        <v>1315818</v>
      </c>
      <c r="X145">
        <v>4659033</v>
      </c>
      <c r="Z145">
        <v>1792201</v>
      </c>
      <c r="AC145">
        <v>1147482</v>
      </c>
      <c r="AH145">
        <v>6346624</v>
      </c>
      <c r="AO145">
        <v>2602389</v>
      </c>
      <c r="AP145">
        <v>2081000</v>
      </c>
      <c r="AT145">
        <v>760545</v>
      </c>
      <c r="AV145">
        <v>0</v>
      </c>
      <c r="AW145">
        <v>1499484</v>
      </c>
      <c r="BE145">
        <v>0</v>
      </c>
      <c r="BF145">
        <v>11099664</v>
      </c>
      <c r="BG145">
        <v>1663185</v>
      </c>
      <c r="BO145">
        <v>3304242</v>
      </c>
    </row>
    <row r="146" spans="1:74" x14ac:dyDescent="0.3">
      <c r="A146" s="155">
        <v>556</v>
      </c>
      <c r="B146" t="s">
        <v>325</v>
      </c>
      <c r="D146">
        <v>1777410</v>
      </c>
      <c r="E146">
        <v>14125043</v>
      </c>
      <c r="L146">
        <v>529567</v>
      </c>
      <c r="M146">
        <v>711319</v>
      </c>
      <c r="S146">
        <v>832553</v>
      </c>
      <c r="T146">
        <v>532829</v>
      </c>
      <c r="U146">
        <v>39616</v>
      </c>
      <c r="X146">
        <v>234488</v>
      </c>
      <c r="Z146">
        <v>1588834</v>
      </c>
      <c r="AC146">
        <v>402502</v>
      </c>
      <c r="AH146">
        <v>172655</v>
      </c>
      <c r="AO146">
        <v>1935697</v>
      </c>
      <c r="AP146">
        <v>2742</v>
      </c>
      <c r="AS146">
        <v>1231980</v>
      </c>
      <c r="AT146">
        <v>0</v>
      </c>
      <c r="AV146">
        <v>637923</v>
      </c>
      <c r="AW146">
        <v>18288</v>
      </c>
      <c r="BE146">
        <v>1887552</v>
      </c>
      <c r="BF146">
        <v>1794915</v>
      </c>
      <c r="BG146">
        <v>909857</v>
      </c>
      <c r="BJ146">
        <v>942487</v>
      </c>
      <c r="BO146">
        <v>499940</v>
      </c>
    </row>
    <row r="147" spans="1:74" x14ac:dyDescent="0.3">
      <c r="A147" s="155">
        <v>557</v>
      </c>
      <c r="B147" t="s">
        <v>326</v>
      </c>
      <c r="D147">
        <v>1027603</v>
      </c>
      <c r="E147">
        <v>13672908</v>
      </c>
      <c r="L147">
        <v>291552</v>
      </c>
      <c r="M147">
        <v>395652</v>
      </c>
      <c r="S147">
        <v>449601</v>
      </c>
      <c r="T147">
        <v>431082</v>
      </c>
      <c r="U147">
        <v>0</v>
      </c>
      <c r="X147">
        <v>0</v>
      </c>
      <c r="Z147">
        <v>795680</v>
      </c>
      <c r="AC147">
        <v>0</v>
      </c>
      <c r="AH147">
        <v>0</v>
      </c>
      <c r="AO147">
        <v>1740555</v>
      </c>
      <c r="AS147">
        <v>978950</v>
      </c>
      <c r="AT147">
        <v>0</v>
      </c>
      <c r="AV147">
        <v>590200</v>
      </c>
      <c r="AW147">
        <v>0</v>
      </c>
      <c r="BE147">
        <v>1776660</v>
      </c>
      <c r="BF147">
        <v>1084180</v>
      </c>
      <c r="BG147">
        <v>479424</v>
      </c>
      <c r="BJ147">
        <v>500000</v>
      </c>
      <c r="BO147">
        <v>0</v>
      </c>
    </row>
    <row r="148" spans="1:74" x14ac:dyDescent="0.3">
      <c r="A148" s="155">
        <v>575</v>
      </c>
      <c r="B148" t="s">
        <v>303</v>
      </c>
      <c r="D148">
        <v>0</v>
      </c>
      <c r="E148">
        <v>7088522</v>
      </c>
      <c r="F148">
        <v>0</v>
      </c>
      <c r="G148">
        <v>0</v>
      </c>
      <c r="H148">
        <v>0</v>
      </c>
      <c r="I148">
        <v>0</v>
      </c>
      <c r="J148">
        <v>0</v>
      </c>
      <c r="K148">
        <v>0</v>
      </c>
      <c r="L148">
        <v>0</v>
      </c>
      <c r="M148">
        <v>0</v>
      </c>
      <c r="N148">
        <v>0</v>
      </c>
      <c r="O148">
        <v>0</v>
      </c>
      <c r="P148">
        <v>0</v>
      </c>
      <c r="Q148">
        <v>0</v>
      </c>
      <c r="R148">
        <v>0</v>
      </c>
      <c r="S148">
        <v>0</v>
      </c>
      <c r="T148">
        <v>0</v>
      </c>
      <c r="U148">
        <v>0</v>
      </c>
      <c r="V148">
        <v>0</v>
      </c>
      <c r="X148">
        <v>0</v>
      </c>
      <c r="Y148">
        <v>0</v>
      </c>
      <c r="Z148">
        <v>0</v>
      </c>
      <c r="AA148">
        <v>0</v>
      </c>
      <c r="AC148">
        <v>0</v>
      </c>
      <c r="AD148">
        <v>2528</v>
      </c>
      <c r="AE148">
        <v>34992</v>
      </c>
      <c r="AF148">
        <v>0</v>
      </c>
      <c r="AG148">
        <v>0</v>
      </c>
      <c r="AH148">
        <v>0</v>
      </c>
      <c r="AI148">
        <v>0</v>
      </c>
      <c r="AJ148">
        <v>0</v>
      </c>
      <c r="AK148">
        <v>0</v>
      </c>
      <c r="AL148">
        <v>0</v>
      </c>
      <c r="AM148">
        <v>0</v>
      </c>
      <c r="AN148">
        <v>0</v>
      </c>
      <c r="AO148">
        <v>0</v>
      </c>
      <c r="AP148">
        <v>45993</v>
      </c>
      <c r="AQ148">
        <v>0</v>
      </c>
      <c r="AR148">
        <v>0</v>
      </c>
      <c r="AS148">
        <v>0</v>
      </c>
      <c r="AT148">
        <v>0</v>
      </c>
      <c r="AU148">
        <v>0</v>
      </c>
      <c r="AV148">
        <v>0</v>
      </c>
      <c r="AW148">
        <v>0</v>
      </c>
      <c r="AX148">
        <v>0</v>
      </c>
      <c r="AY148">
        <v>0</v>
      </c>
      <c r="AZ148">
        <v>0</v>
      </c>
      <c r="BA148">
        <v>0</v>
      </c>
      <c r="BB148">
        <v>0</v>
      </c>
      <c r="BC148">
        <v>0</v>
      </c>
      <c r="BD148">
        <v>0</v>
      </c>
      <c r="BE148">
        <v>0</v>
      </c>
      <c r="BF148">
        <v>11352</v>
      </c>
      <c r="BG148">
        <v>20890</v>
      </c>
      <c r="BH148">
        <v>0</v>
      </c>
      <c r="BI148">
        <v>18423</v>
      </c>
      <c r="BJ148">
        <v>0</v>
      </c>
      <c r="BK148">
        <v>0</v>
      </c>
      <c r="BL148">
        <v>0</v>
      </c>
      <c r="BM148">
        <v>0</v>
      </c>
      <c r="BN148">
        <v>0</v>
      </c>
      <c r="BO148">
        <v>123838</v>
      </c>
      <c r="BP148">
        <v>0</v>
      </c>
      <c r="BQ148">
        <v>0</v>
      </c>
      <c r="BS148">
        <v>0</v>
      </c>
      <c r="BT148">
        <v>0</v>
      </c>
      <c r="BU148">
        <v>0</v>
      </c>
      <c r="BV148">
        <v>0</v>
      </c>
    </row>
    <row r="149" spans="1:74" x14ac:dyDescent="0.3">
      <c r="A149" s="155">
        <v>576</v>
      </c>
      <c r="B149" t="s">
        <v>304</v>
      </c>
      <c r="D149">
        <v>0</v>
      </c>
      <c r="E149">
        <v>0</v>
      </c>
      <c r="F149">
        <v>0</v>
      </c>
      <c r="G149">
        <v>0</v>
      </c>
      <c r="H149">
        <v>0</v>
      </c>
      <c r="I149">
        <v>0</v>
      </c>
      <c r="J149">
        <v>0</v>
      </c>
      <c r="K149">
        <v>0</v>
      </c>
      <c r="L149">
        <v>179008</v>
      </c>
      <c r="M149">
        <v>0</v>
      </c>
      <c r="N149">
        <v>0</v>
      </c>
      <c r="O149">
        <v>0</v>
      </c>
      <c r="P149">
        <v>0</v>
      </c>
      <c r="Q149">
        <v>0</v>
      </c>
      <c r="R149">
        <v>0</v>
      </c>
      <c r="S149">
        <v>0</v>
      </c>
      <c r="T149">
        <v>0</v>
      </c>
      <c r="U149">
        <v>0</v>
      </c>
      <c r="V149">
        <v>18869</v>
      </c>
      <c r="X149">
        <v>0</v>
      </c>
      <c r="Y149">
        <v>0</v>
      </c>
      <c r="Z149">
        <v>757991</v>
      </c>
      <c r="AA149">
        <v>0</v>
      </c>
      <c r="AC149">
        <v>0</v>
      </c>
      <c r="AD149">
        <v>0</v>
      </c>
      <c r="AE149">
        <v>0</v>
      </c>
      <c r="AF149">
        <v>0</v>
      </c>
      <c r="AG149">
        <v>27914</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59762</v>
      </c>
      <c r="BE149">
        <v>0</v>
      </c>
      <c r="BF149">
        <v>0</v>
      </c>
      <c r="BG149">
        <v>3476</v>
      </c>
      <c r="BH149">
        <v>0</v>
      </c>
      <c r="BI149">
        <v>0</v>
      </c>
      <c r="BJ149">
        <v>0</v>
      </c>
      <c r="BK149">
        <v>153253</v>
      </c>
      <c r="BL149">
        <v>0</v>
      </c>
      <c r="BM149">
        <v>0</v>
      </c>
      <c r="BN149">
        <v>0</v>
      </c>
      <c r="BO149">
        <v>0</v>
      </c>
      <c r="BP149">
        <v>0</v>
      </c>
      <c r="BQ149">
        <v>0</v>
      </c>
      <c r="BS149">
        <v>0</v>
      </c>
      <c r="BT149">
        <v>27351</v>
      </c>
      <c r="BU149">
        <v>-140555</v>
      </c>
      <c r="BV149">
        <v>0</v>
      </c>
    </row>
    <row r="150" spans="1:74" x14ac:dyDescent="0.3">
      <c r="A150" s="155">
        <v>577</v>
      </c>
      <c r="B150" t="s">
        <v>1077</v>
      </c>
      <c r="D150">
        <v>2</v>
      </c>
      <c r="E150">
        <v>1</v>
      </c>
      <c r="F150">
        <v>2</v>
      </c>
      <c r="G150">
        <v>2</v>
      </c>
      <c r="H150">
        <v>2</v>
      </c>
      <c r="I150">
        <v>2</v>
      </c>
      <c r="J150">
        <v>2</v>
      </c>
      <c r="L150">
        <v>2</v>
      </c>
      <c r="M150">
        <v>1</v>
      </c>
      <c r="N150">
        <v>2</v>
      </c>
      <c r="O150">
        <v>2</v>
      </c>
      <c r="P150">
        <v>2</v>
      </c>
      <c r="R150">
        <v>2</v>
      </c>
      <c r="S150">
        <v>2</v>
      </c>
      <c r="T150">
        <v>2</v>
      </c>
      <c r="U150">
        <v>2</v>
      </c>
      <c r="V150">
        <v>2</v>
      </c>
      <c r="X150">
        <v>2</v>
      </c>
      <c r="Y150">
        <v>2</v>
      </c>
      <c r="Z150">
        <v>2</v>
      </c>
      <c r="AA150">
        <v>2</v>
      </c>
      <c r="AC150">
        <v>2</v>
      </c>
      <c r="AD150">
        <v>2</v>
      </c>
      <c r="AE150">
        <v>2</v>
      </c>
      <c r="AF150">
        <v>2</v>
      </c>
      <c r="AG150">
        <v>2</v>
      </c>
      <c r="AH150">
        <v>2</v>
      </c>
      <c r="AJ150">
        <v>2</v>
      </c>
      <c r="AL150">
        <v>2</v>
      </c>
      <c r="AM150">
        <v>2</v>
      </c>
      <c r="AN150">
        <v>2</v>
      </c>
      <c r="AO150">
        <v>2</v>
      </c>
      <c r="AP150">
        <v>1</v>
      </c>
      <c r="AQ150">
        <v>2</v>
      </c>
      <c r="AR150">
        <v>2</v>
      </c>
      <c r="AS150">
        <v>1</v>
      </c>
      <c r="AT150">
        <v>2</v>
      </c>
      <c r="AU150">
        <v>2</v>
      </c>
      <c r="AV150">
        <v>2</v>
      </c>
      <c r="AX150">
        <v>2</v>
      </c>
      <c r="AY150">
        <v>2</v>
      </c>
      <c r="AZ150">
        <v>2</v>
      </c>
      <c r="BB150">
        <v>2</v>
      </c>
      <c r="BC150">
        <v>2</v>
      </c>
      <c r="BD150">
        <v>2</v>
      </c>
      <c r="BE150">
        <v>2</v>
      </c>
      <c r="BF150">
        <v>2</v>
      </c>
      <c r="BG150">
        <v>1</v>
      </c>
      <c r="BH150">
        <v>2</v>
      </c>
      <c r="BI150">
        <v>2</v>
      </c>
      <c r="BJ150">
        <v>2</v>
      </c>
      <c r="BK150">
        <v>2</v>
      </c>
      <c r="BL150">
        <v>2</v>
      </c>
      <c r="BM150">
        <v>2</v>
      </c>
      <c r="BN150">
        <v>1</v>
      </c>
      <c r="BO150">
        <v>2</v>
      </c>
      <c r="BP150">
        <v>2</v>
      </c>
      <c r="BQ150">
        <v>2</v>
      </c>
      <c r="BS150">
        <v>2</v>
      </c>
      <c r="BU150">
        <v>2</v>
      </c>
      <c r="BV150">
        <v>2</v>
      </c>
    </row>
    <row r="151" spans="1:74" x14ac:dyDescent="0.3">
      <c r="A151" s="155">
        <v>578</v>
      </c>
      <c r="B151" t="s">
        <v>1078</v>
      </c>
      <c r="D151">
        <v>0</v>
      </c>
      <c r="E151">
        <v>0</v>
      </c>
      <c r="F151">
        <v>0</v>
      </c>
      <c r="G151">
        <v>0</v>
      </c>
      <c r="H151">
        <v>0</v>
      </c>
      <c r="I151">
        <v>0</v>
      </c>
      <c r="J151">
        <v>0</v>
      </c>
      <c r="K151">
        <v>0</v>
      </c>
      <c r="L151">
        <v>0</v>
      </c>
      <c r="M151">
        <v>0</v>
      </c>
      <c r="N151">
        <v>0</v>
      </c>
      <c r="O151">
        <v>0</v>
      </c>
      <c r="P151">
        <v>0</v>
      </c>
      <c r="Q151">
        <v>0</v>
      </c>
      <c r="R151">
        <v>0</v>
      </c>
      <c r="S151">
        <v>0</v>
      </c>
      <c r="T151">
        <v>0</v>
      </c>
      <c r="U151">
        <v>0</v>
      </c>
      <c r="V151">
        <v>0</v>
      </c>
      <c r="X151">
        <v>0</v>
      </c>
      <c r="Y151">
        <v>0</v>
      </c>
      <c r="Z151">
        <v>0</v>
      </c>
      <c r="AA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2580000</v>
      </c>
      <c r="BG151">
        <v>0</v>
      </c>
      <c r="BH151">
        <v>0</v>
      </c>
      <c r="BI151">
        <v>0</v>
      </c>
      <c r="BJ151">
        <v>0</v>
      </c>
      <c r="BK151">
        <v>0</v>
      </c>
      <c r="BL151">
        <v>0</v>
      </c>
      <c r="BM151">
        <v>0</v>
      </c>
      <c r="BN151">
        <v>0</v>
      </c>
      <c r="BO151">
        <v>123838</v>
      </c>
      <c r="BP151">
        <v>0</v>
      </c>
      <c r="BQ151">
        <v>0</v>
      </c>
      <c r="BS151">
        <v>0</v>
      </c>
      <c r="BT151">
        <v>0</v>
      </c>
      <c r="BU151">
        <v>0</v>
      </c>
      <c r="BV151">
        <v>0</v>
      </c>
    </row>
    <row r="152" spans="1:74" x14ac:dyDescent="0.3">
      <c r="A152" s="155">
        <v>579</v>
      </c>
      <c r="B152" t="s">
        <v>1079</v>
      </c>
      <c r="D152">
        <v>0</v>
      </c>
      <c r="E152">
        <v>0</v>
      </c>
      <c r="F152">
        <v>0</v>
      </c>
      <c r="G152">
        <v>0</v>
      </c>
      <c r="H152">
        <v>0</v>
      </c>
      <c r="I152">
        <v>0</v>
      </c>
      <c r="J152">
        <v>0</v>
      </c>
      <c r="K152">
        <v>0</v>
      </c>
      <c r="L152">
        <v>0</v>
      </c>
      <c r="M152">
        <v>0</v>
      </c>
      <c r="N152">
        <v>0</v>
      </c>
      <c r="O152">
        <v>0</v>
      </c>
      <c r="P152">
        <v>0</v>
      </c>
      <c r="Q152">
        <v>0</v>
      </c>
      <c r="R152">
        <v>0</v>
      </c>
      <c r="S152">
        <v>0</v>
      </c>
      <c r="T152">
        <v>0</v>
      </c>
      <c r="U152">
        <v>0</v>
      </c>
      <c r="V152">
        <v>0</v>
      </c>
      <c r="X152">
        <v>0</v>
      </c>
      <c r="Y152">
        <v>0</v>
      </c>
      <c r="Z152">
        <v>0</v>
      </c>
      <c r="AA152">
        <v>0</v>
      </c>
      <c r="AC152">
        <v>0</v>
      </c>
      <c r="AD152">
        <v>0</v>
      </c>
      <c r="AE152">
        <v>0</v>
      </c>
      <c r="AF152">
        <v>0</v>
      </c>
      <c r="AG152">
        <v>0</v>
      </c>
      <c r="AH152">
        <v>0</v>
      </c>
      <c r="AI152">
        <v>0</v>
      </c>
      <c r="AJ152">
        <v>0</v>
      </c>
      <c r="AK152">
        <v>0</v>
      </c>
      <c r="AL152">
        <v>0</v>
      </c>
      <c r="AM152">
        <v>0</v>
      </c>
      <c r="AN152">
        <v>0</v>
      </c>
      <c r="AO152">
        <v>6201961</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S152">
        <v>0</v>
      </c>
      <c r="BT152">
        <v>0</v>
      </c>
      <c r="BU152">
        <v>0</v>
      </c>
      <c r="BV152">
        <v>0</v>
      </c>
    </row>
    <row r="153" spans="1:74" x14ac:dyDescent="0.3">
      <c r="A153" s="155">
        <v>580</v>
      </c>
      <c r="B153" t="s">
        <v>1080</v>
      </c>
      <c r="D153">
        <v>0</v>
      </c>
      <c r="E153">
        <v>0</v>
      </c>
      <c r="F153">
        <v>0</v>
      </c>
      <c r="G153">
        <v>0</v>
      </c>
      <c r="H153">
        <v>0</v>
      </c>
      <c r="I153">
        <v>0</v>
      </c>
      <c r="J153">
        <v>0</v>
      </c>
      <c r="K153">
        <v>0</v>
      </c>
      <c r="L153">
        <v>0</v>
      </c>
      <c r="M153">
        <v>0</v>
      </c>
      <c r="N153">
        <v>0</v>
      </c>
      <c r="O153">
        <v>0</v>
      </c>
      <c r="P153">
        <v>0</v>
      </c>
      <c r="Q153">
        <v>0</v>
      </c>
      <c r="R153">
        <v>0</v>
      </c>
      <c r="S153">
        <v>0</v>
      </c>
      <c r="T153">
        <v>0</v>
      </c>
      <c r="U153">
        <v>0</v>
      </c>
      <c r="V153">
        <v>0</v>
      </c>
      <c r="X153">
        <v>0</v>
      </c>
      <c r="Y153">
        <v>0</v>
      </c>
      <c r="Z153">
        <v>0</v>
      </c>
      <c r="AA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S153">
        <v>0</v>
      </c>
      <c r="BT153">
        <v>0</v>
      </c>
      <c r="BU153">
        <v>0</v>
      </c>
      <c r="BV153">
        <v>0</v>
      </c>
    </row>
    <row r="154" spans="1:74" x14ac:dyDescent="0.3">
      <c r="A154" s="155">
        <v>581</v>
      </c>
      <c r="B154" t="s">
        <v>1081</v>
      </c>
      <c r="D154">
        <v>0</v>
      </c>
      <c r="E154">
        <v>0</v>
      </c>
      <c r="F154">
        <v>0</v>
      </c>
      <c r="G154">
        <v>0</v>
      </c>
      <c r="H154">
        <v>0</v>
      </c>
      <c r="I154">
        <v>0</v>
      </c>
      <c r="J154">
        <v>0</v>
      </c>
      <c r="K154">
        <v>0</v>
      </c>
      <c r="L154">
        <v>0</v>
      </c>
      <c r="M154">
        <v>0</v>
      </c>
      <c r="N154">
        <v>0</v>
      </c>
      <c r="O154">
        <v>0</v>
      </c>
      <c r="P154">
        <v>0</v>
      </c>
      <c r="Q154">
        <v>0</v>
      </c>
      <c r="R154">
        <v>0</v>
      </c>
      <c r="S154">
        <v>0</v>
      </c>
      <c r="T154">
        <v>0</v>
      </c>
      <c r="U154">
        <v>0</v>
      </c>
      <c r="V154">
        <v>0</v>
      </c>
      <c r="X154">
        <v>0</v>
      </c>
      <c r="Y154">
        <v>0</v>
      </c>
      <c r="Z154">
        <v>0</v>
      </c>
      <c r="AA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1700000</v>
      </c>
      <c r="BG154">
        <v>0</v>
      </c>
      <c r="BH154">
        <v>0</v>
      </c>
      <c r="BI154">
        <v>0</v>
      </c>
      <c r="BJ154">
        <v>0</v>
      </c>
      <c r="BK154">
        <v>0</v>
      </c>
      <c r="BL154">
        <v>0</v>
      </c>
      <c r="BM154">
        <v>0</v>
      </c>
      <c r="BN154">
        <v>0</v>
      </c>
      <c r="BO154">
        <v>0</v>
      </c>
      <c r="BP154">
        <v>0</v>
      </c>
      <c r="BQ154">
        <v>0</v>
      </c>
      <c r="BS154">
        <v>0</v>
      </c>
      <c r="BT154">
        <v>0</v>
      </c>
      <c r="BU154">
        <v>0</v>
      </c>
      <c r="BV154">
        <v>0</v>
      </c>
    </row>
    <row r="155" spans="1:74" x14ac:dyDescent="0.3">
      <c r="A155" s="155">
        <v>586</v>
      </c>
      <c r="B155" t="s">
        <v>1083</v>
      </c>
      <c r="D155">
        <v>0</v>
      </c>
      <c r="E155">
        <v>0</v>
      </c>
      <c r="F155">
        <v>0</v>
      </c>
      <c r="G155">
        <v>0</v>
      </c>
      <c r="H155">
        <v>0</v>
      </c>
      <c r="I155">
        <v>0</v>
      </c>
      <c r="J155">
        <v>0</v>
      </c>
      <c r="K155">
        <v>0</v>
      </c>
      <c r="L155">
        <v>0</v>
      </c>
      <c r="M155">
        <v>0</v>
      </c>
      <c r="N155">
        <v>0</v>
      </c>
      <c r="O155">
        <v>0</v>
      </c>
      <c r="P155">
        <v>10718</v>
      </c>
      <c r="Q155">
        <v>0</v>
      </c>
      <c r="R155">
        <v>0</v>
      </c>
      <c r="S155">
        <v>0</v>
      </c>
      <c r="T155">
        <v>0</v>
      </c>
      <c r="U155">
        <v>0</v>
      </c>
      <c r="V155">
        <v>0</v>
      </c>
      <c r="X155">
        <v>0</v>
      </c>
      <c r="Y155">
        <v>0</v>
      </c>
      <c r="Z155">
        <v>16649800</v>
      </c>
      <c r="AA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S155">
        <v>0</v>
      </c>
      <c r="BT155">
        <v>0</v>
      </c>
      <c r="BU155">
        <v>336910</v>
      </c>
      <c r="BV155">
        <v>0</v>
      </c>
    </row>
    <row r="156" spans="1:74" x14ac:dyDescent="0.3">
      <c r="A156" s="155">
        <v>591</v>
      </c>
      <c r="B156" t="s">
        <v>333</v>
      </c>
      <c r="D156">
        <v>2544201</v>
      </c>
      <c r="E156">
        <v>336396425</v>
      </c>
      <c r="F156">
        <v>644621</v>
      </c>
      <c r="G156">
        <v>2356421</v>
      </c>
      <c r="H156">
        <v>1620392</v>
      </c>
      <c r="I156">
        <v>0</v>
      </c>
      <c r="J156">
        <v>0</v>
      </c>
      <c r="K156">
        <v>0</v>
      </c>
      <c r="L156">
        <v>5796584</v>
      </c>
      <c r="M156">
        <v>8463350</v>
      </c>
      <c r="N156">
        <v>0</v>
      </c>
      <c r="O156">
        <v>400404</v>
      </c>
      <c r="P156">
        <v>433512</v>
      </c>
      <c r="Q156">
        <v>153359</v>
      </c>
      <c r="R156">
        <v>0</v>
      </c>
      <c r="S156">
        <v>1019999</v>
      </c>
      <c r="T156">
        <v>0</v>
      </c>
      <c r="U156">
        <v>910463</v>
      </c>
      <c r="V156">
        <v>1427779</v>
      </c>
      <c r="X156">
        <v>6327528</v>
      </c>
      <c r="Y156">
        <v>0</v>
      </c>
      <c r="Z156">
        <v>122308261</v>
      </c>
      <c r="AA156">
        <v>0</v>
      </c>
      <c r="AC156">
        <v>273955</v>
      </c>
      <c r="AD156">
        <v>910927</v>
      </c>
      <c r="AE156">
        <v>627365</v>
      </c>
      <c r="AF156">
        <v>560552</v>
      </c>
      <c r="AG156">
        <v>569589</v>
      </c>
      <c r="AH156">
        <v>5989836</v>
      </c>
      <c r="AI156">
        <v>0</v>
      </c>
      <c r="AJ156">
        <v>0</v>
      </c>
      <c r="AK156">
        <v>0</v>
      </c>
      <c r="AL156">
        <v>787856</v>
      </c>
      <c r="AM156">
        <v>1156108</v>
      </c>
      <c r="AN156">
        <v>425596</v>
      </c>
      <c r="AO156">
        <v>29011064</v>
      </c>
      <c r="AP156">
        <v>833040</v>
      </c>
      <c r="AQ156">
        <v>0</v>
      </c>
      <c r="AR156">
        <v>60734</v>
      </c>
      <c r="AS156">
        <v>24376432</v>
      </c>
      <c r="AT156">
        <v>265252</v>
      </c>
      <c r="AU156">
        <v>970216</v>
      </c>
      <c r="AV156">
        <v>4363061</v>
      </c>
      <c r="AW156">
        <v>341346</v>
      </c>
      <c r="AX156">
        <v>0</v>
      </c>
      <c r="AY156">
        <v>0</v>
      </c>
      <c r="AZ156">
        <v>11904336</v>
      </c>
      <c r="BA156">
        <v>201788</v>
      </c>
      <c r="BB156">
        <v>430149</v>
      </c>
      <c r="BC156">
        <v>95667</v>
      </c>
      <c r="BD156">
        <v>3478384</v>
      </c>
      <c r="BE156">
        <v>3429413</v>
      </c>
      <c r="BF156">
        <v>43758386</v>
      </c>
      <c r="BG156">
        <v>6536939</v>
      </c>
      <c r="BH156">
        <v>0</v>
      </c>
      <c r="BI156">
        <v>154445</v>
      </c>
      <c r="BJ156">
        <v>21364072</v>
      </c>
      <c r="BK156">
        <v>1428409</v>
      </c>
      <c r="BL156">
        <v>8128721</v>
      </c>
      <c r="BM156">
        <v>0</v>
      </c>
      <c r="BN156">
        <v>12048187</v>
      </c>
      <c r="BO156">
        <v>1351984</v>
      </c>
      <c r="BP156">
        <v>0</v>
      </c>
      <c r="BQ156">
        <v>0</v>
      </c>
      <c r="BS156">
        <v>1441599</v>
      </c>
      <c r="BT156">
        <v>535157</v>
      </c>
      <c r="BU156">
        <v>4792530</v>
      </c>
      <c r="BV156">
        <v>2673858</v>
      </c>
    </row>
    <row r="157" spans="1:74" x14ac:dyDescent="0.3">
      <c r="A157" s="155">
        <v>592</v>
      </c>
      <c r="B157" t="s">
        <v>334</v>
      </c>
      <c r="D157">
        <v>247521</v>
      </c>
      <c r="E157">
        <v>142795673</v>
      </c>
      <c r="F157">
        <v>-73646</v>
      </c>
      <c r="G157">
        <v>330678</v>
      </c>
      <c r="H157">
        <v>-282511</v>
      </c>
      <c r="I157">
        <v>0</v>
      </c>
      <c r="J157">
        <v>0</v>
      </c>
      <c r="K157">
        <v>0</v>
      </c>
      <c r="L157">
        <v>361071</v>
      </c>
      <c r="M157">
        <v>1132606</v>
      </c>
      <c r="N157">
        <v>0</v>
      </c>
      <c r="O157">
        <v>-123784</v>
      </c>
      <c r="P157">
        <v>127036</v>
      </c>
      <c r="Q157">
        <v>-1354167</v>
      </c>
      <c r="R157">
        <v>0</v>
      </c>
      <c r="S157">
        <v>315758</v>
      </c>
      <c r="T157">
        <v>0</v>
      </c>
      <c r="U157">
        <v>1395007</v>
      </c>
      <c r="V157">
        <v>188856</v>
      </c>
      <c r="X157">
        <v>-807399</v>
      </c>
      <c r="Y157">
        <v>0</v>
      </c>
      <c r="Z157">
        <v>1548119</v>
      </c>
      <c r="AA157">
        <v>0</v>
      </c>
      <c r="AC157">
        <v>2010330</v>
      </c>
      <c r="AD157">
        <v>-26782</v>
      </c>
      <c r="AE157">
        <v>6032</v>
      </c>
      <c r="AF157">
        <v>-162220</v>
      </c>
      <c r="AG157">
        <v>-10385</v>
      </c>
      <c r="AH157">
        <v>557274</v>
      </c>
      <c r="AI157">
        <v>0</v>
      </c>
      <c r="AJ157">
        <v>0</v>
      </c>
      <c r="AK157">
        <v>0</v>
      </c>
      <c r="AL157">
        <v>-85591</v>
      </c>
      <c r="AM157">
        <v>346141</v>
      </c>
      <c r="AN157">
        <v>-94745</v>
      </c>
      <c r="AO157">
        <v>5933485</v>
      </c>
      <c r="AP157">
        <v>114008</v>
      </c>
      <c r="AQ157">
        <v>0</v>
      </c>
      <c r="AR157">
        <v>-19642</v>
      </c>
      <c r="AS157">
        <v>2911299</v>
      </c>
      <c r="AT157">
        <v>819250</v>
      </c>
      <c r="AU157">
        <v>464582</v>
      </c>
      <c r="AV157">
        <v>163671</v>
      </c>
      <c r="AW157">
        <v>17882</v>
      </c>
      <c r="AX157">
        <v>0</v>
      </c>
      <c r="AY157">
        <v>119</v>
      </c>
      <c r="AZ157">
        <v>-13315</v>
      </c>
      <c r="BA157">
        <v>49962</v>
      </c>
      <c r="BB157">
        <v>-8224</v>
      </c>
      <c r="BC157">
        <v>15276</v>
      </c>
      <c r="BD157">
        <v>541862</v>
      </c>
      <c r="BE157">
        <v>1303003</v>
      </c>
      <c r="BF157">
        <v>8148364</v>
      </c>
      <c r="BG157">
        <v>4338750</v>
      </c>
      <c r="BH157">
        <v>0</v>
      </c>
      <c r="BI157">
        <v>178213</v>
      </c>
      <c r="BJ157">
        <v>3501434</v>
      </c>
      <c r="BK157">
        <v>90898</v>
      </c>
      <c r="BL157">
        <v>2600626</v>
      </c>
      <c r="BM157">
        <v>0</v>
      </c>
      <c r="BN157">
        <v>3657518</v>
      </c>
      <c r="BO157">
        <v>653034</v>
      </c>
      <c r="BP157">
        <v>0</v>
      </c>
      <c r="BQ157">
        <v>0</v>
      </c>
      <c r="BS157">
        <v>-154274</v>
      </c>
      <c r="BT157">
        <v>-39471</v>
      </c>
      <c r="BU157">
        <v>-216822</v>
      </c>
      <c r="BV157">
        <v>-286501</v>
      </c>
    </row>
    <row r="158" spans="1:74" x14ac:dyDescent="0.3">
      <c r="A158" s="155">
        <v>596</v>
      </c>
      <c r="B158" t="s">
        <v>336</v>
      </c>
      <c r="D158">
        <v>52</v>
      </c>
      <c r="E158">
        <v>52</v>
      </c>
      <c r="F158">
        <v>52</v>
      </c>
      <c r="G158">
        <v>52</v>
      </c>
      <c r="H158">
        <v>52</v>
      </c>
      <c r="I158">
        <v>0</v>
      </c>
      <c r="J158">
        <v>52</v>
      </c>
      <c r="K158">
        <v>52</v>
      </c>
      <c r="L158">
        <v>52</v>
      </c>
      <c r="M158">
        <v>52</v>
      </c>
      <c r="N158">
        <v>52</v>
      </c>
      <c r="O158">
        <v>52</v>
      </c>
      <c r="P158">
        <v>52</v>
      </c>
      <c r="Q158">
        <v>51</v>
      </c>
      <c r="R158">
        <v>52</v>
      </c>
      <c r="S158">
        <v>52</v>
      </c>
      <c r="T158">
        <v>52</v>
      </c>
      <c r="U158">
        <v>52</v>
      </c>
      <c r="V158">
        <v>52</v>
      </c>
      <c r="X158">
        <v>52</v>
      </c>
      <c r="Y158">
        <v>0</v>
      </c>
      <c r="Z158">
        <v>52</v>
      </c>
      <c r="AA158">
        <v>52</v>
      </c>
      <c r="AC158">
        <v>52</v>
      </c>
      <c r="AD158">
        <v>52</v>
      </c>
      <c r="AE158">
        <v>52</v>
      </c>
      <c r="AF158">
        <v>52</v>
      </c>
      <c r="AG158">
        <v>52</v>
      </c>
      <c r="AH158">
        <v>52</v>
      </c>
      <c r="AI158">
        <v>52</v>
      </c>
      <c r="AJ158">
        <v>0</v>
      </c>
      <c r="AK158">
        <v>0</v>
      </c>
      <c r="AL158">
        <v>52</v>
      </c>
      <c r="AM158">
        <v>52</v>
      </c>
      <c r="AN158">
        <v>52</v>
      </c>
      <c r="AO158">
        <v>52</v>
      </c>
      <c r="AP158">
        <v>52</v>
      </c>
      <c r="AQ158">
        <v>52</v>
      </c>
      <c r="AR158">
        <v>52</v>
      </c>
      <c r="AS158">
        <v>52</v>
      </c>
      <c r="AT158">
        <v>52</v>
      </c>
      <c r="AU158">
        <v>52</v>
      </c>
      <c r="AV158">
        <v>52</v>
      </c>
      <c r="AW158">
        <v>52</v>
      </c>
      <c r="AX158">
        <v>0</v>
      </c>
      <c r="AY158">
        <v>52</v>
      </c>
      <c r="AZ158">
        <v>52</v>
      </c>
      <c r="BA158">
        <v>52</v>
      </c>
      <c r="BB158">
        <v>52</v>
      </c>
      <c r="BC158">
        <v>52</v>
      </c>
      <c r="BD158">
        <v>52</v>
      </c>
      <c r="BE158">
        <v>52</v>
      </c>
      <c r="BF158">
        <v>52</v>
      </c>
      <c r="BG158">
        <v>52</v>
      </c>
      <c r="BH158">
        <v>52</v>
      </c>
      <c r="BI158">
        <v>52</v>
      </c>
      <c r="BJ158">
        <v>52</v>
      </c>
      <c r="BK158">
        <v>52</v>
      </c>
      <c r="BL158">
        <v>52</v>
      </c>
      <c r="BM158">
        <v>0</v>
      </c>
      <c r="BN158">
        <v>52</v>
      </c>
      <c r="BO158">
        <v>52</v>
      </c>
      <c r="BP158">
        <v>52</v>
      </c>
      <c r="BQ158">
        <v>0</v>
      </c>
      <c r="BS158">
        <v>52</v>
      </c>
      <c r="BT158">
        <v>0</v>
      </c>
      <c r="BU158">
        <v>52</v>
      </c>
      <c r="BV158">
        <v>52</v>
      </c>
    </row>
    <row r="159" spans="1:74" x14ac:dyDescent="0.3">
      <c r="A159" s="155">
        <v>597</v>
      </c>
      <c r="B159" t="s">
        <v>339</v>
      </c>
      <c r="D159">
        <v>166750</v>
      </c>
      <c r="E159">
        <v>35577717</v>
      </c>
      <c r="F159">
        <v>569</v>
      </c>
      <c r="G159">
        <v>107708</v>
      </c>
      <c r="H159">
        <v>34660</v>
      </c>
      <c r="I159">
        <v>0</v>
      </c>
      <c r="J159">
        <v>15320</v>
      </c>
      <c r="K159">
        <v>17021</v>
      </c>
      <c r="L159">
        <v>9268</v>
      </c>
      <c r="M159">
        <v>160929</v>
      </c>
      <c r="N159">
        <v>0</v>
      </c>
      <c r="O159">
        <v>2304</v>
      </c>
      <c r="P159">
        <v>3778</v>
      </c>
      <c r="Q159">
        <v>716</v>
      </c>
      <c r="R159">
        <v>2485</v>
      </c>
      <c r="S159">
        <v>62085</v>
      </c>
      <c r="T159">
        <v>29008</v>
      </c>
      <c r="U159">
        <v>25083</v>
      </c>
      <c r="V159">
        <v>8190</v>
      </c>
      <c r="X159">
        <v>103566</v>
      </c>
      <c r="Y159">
        <v>8526</v>
      </c>
      <c r="Z159">
        <v>2109514</v>
      </c>
      <c r="AA159">
        <v>150380</v>
      </c>
      <c r="AC159">
        <v>139</v>
      </c>
      <c r="AD159">
        <v>37263</v>
      </c>
      <c r="AE159">
        <v>16416</v>
      </c>
      <c r="AF159">
        <v>1156</v>
      </c>
      <c r="AG159">
        <v>0</v>
      </c>
      <c r="AH159">
        <v>157665</v>
      </c>
      <c r="AI159">
        <v>905</v>
      </c>
      <c r="AJ159">
        <v>19231</v>
      </c>
      <c r="AK159">
        <v>6012</v>
      </c>
      <c r="AL159">
        <v>3049</v>
      </c>
      <c r="AM159">
        <v>61418</v>
      </c>
      <c r="AN159">
        <v>3118</v>
      </c>
      <c r="AO159">
        <v>913782</v>
      </c>
      <c r="AP159">
        <v>18729</v>
      </c>
      <c r="AQ159">
        <v>91</v>
      </c>
      <c r="AR159">
        <v>525</v>
      </c>
      <c r="AS159">
        <v>599835</v>
      </c>
      <c r="AT159">
        <v>2484</v>
      </c>
      <c r="AU159">
        <v>8371</v>
      </c>
      <c r="AV159">
        <v>3267</v>
      </c>
      <c r="AW159">
        <v>186</v>
      </c>
      <c r="AX159">
        <v>142</v>
      </c>
      <c r="AY159">
        <v>2608</v>
      </c>
      <c r="AZ159">
        <v>62687</v>
      </c>
      <c r="BA159">
        <v>24980</v>
      </c>
      <c r="BB159">
        <v>3177</v>
      </c>
      <c r="BC159">
        <v>0</v>
      </c>
      <c r="BD159">
        <v>120357</v>
      </c>
      <c r="BE159">
        <v>15768</v>
      </c>
      <c r="BF159">
        <v>293670</v>
      </c>
      <c r="BG159">
        <v>117085</v>
      </c>
      <c r="BH159">
        <v>1227</v>
      </c>
      <c r="BI159">
        <v>2876</v>
      </c>
      <c r="BJ159">
        <v>139619</v>
      </c>
      <c r="BK159">
        <v>0</v>
      </c>
      <c r="BL159">
        <v>435964</v>
      </c>
      <c r="BM159">
        <v>83634</v>
      </c>
      <c r="BN159">
        <v>171141</v>
      </c>
      <c r="BO159">
        <v>12852</v>
      </c>
      <c r="BP159">
        <v>86</v>
      </c>
      <c r="BQ159">
        <v>4829</v>
      </c>
      <c r="BS159">
        <v>68674</v>
      </c>
      <c r="BT159">
        <v>2740</v>
      </c>
      <c r="BU159">
        <v>20897</v>
      </c>
      <c r="BV159">
        <v>25860</v>
      </c>
    </row>
    <row r="160" spans="1:74" x14ac:dyDescent="0.3">
      <c r="A160" s="155">
        <v>598</v>
      </c>
      <c r="B160" t="s">
        <v>344</v>
      </c>
      <c r="D160">
        <v>2632</v>
      </c>
      <c r="E160">
        <v>3779059</v>
      </c>
      <c r="F160">
        <v>0</v>
      </c>
      <c r="G160">
        <v>0</v>
      </c>
      <c r="H160">
        <v>0</v>
      </c>
      <c r="I160">
        <v>0</v>
      </c>
      <c r="J160">
        <v>0</v>
      </c>
      <c r="K160">
        <v>0</v>
      </c>
      <c r="L160">
        <v>1807</v>
      </c>
      <c r="M160">
        <v>81975</v>
      </c>
      <c r="N160">
        <v>0</v>
      </c>
      <c r="O160">
        <v>0</v>
      </c>
      <c r="P160">
        <v>0</v>
      </c>
      <c r="Q160">
        <v>0</v>
      </c>
      <c r="R160">
        <v>0</v>
      </c>
      <c r="S160">
        <v>15176</v>
      </c>
      <c r="T160">
        <v>135985</v>
      </c>
      <c r="U160">
        <v>16893</v>
      </c>
      <c r="V160">
        <v>0</v>
      </c>
      <c r="X160">
        <v>21323</v>
      </c>
      <c r="Y160">
        <v>0</v>
      </c>
      <c r="Z160">
        <v>447307</v>
      </c>
      <c r="AA160">
        <v>0</v>
      </c>
      <c r="AC160">
        <v>0</v>
      </c>
      <c r="AD160">
        <v>9361</v>
      </c>
      <c r="AE160">
        <v>0</v>
      </c>
      <c r="AF160">
        <v>0</v>
      </c>
      <c r="AG160">
        <v>10429</v>
      </c>
      <c r="AH160">
        <v>54527</v>
      </c>
      <c r="AI160">
        <v>0</v>
      </c>
      <c r="AJ160">
        <v>0</v>
      </c>
      <c r="AK160">
        <v>0</v>
      </c>
      <c r="AL160">
        <v>0</v>
      </c>
      <c r="AM160">
        <v>3265</v>
      </c>
      <c r="AN160">
        <v>0</v>
      </c>
      <c r="AO160">
        <v>244175</v>
      </c>
      <c r="AP160">
        <v>0</v>
      </c>
      <c r="AQ160">
        <v>0</v>
      </c>
      <c r="AR160">
        <v>0</v>
      </c>
      <c r="AS160">
        <v>270436</v>
      </c>
      <c r="AT160">
        <v>0</v>
      </c>
      <c r="AU160">
        <v>0</v>
      </c>
      <c r="AV160">
        <v>0</v>
      </c>
      <c r="AW160">
        <v>0</v>
      </c>
      <c r="AX160">
        <v>0</v>
      </c>
      <c r="AY160">
        <v>0</v>
      </c>
      <c r="AZ160">
        <v>84699</v>
      </c>
      <c r="BA160">
        <v>0</v>
      </c>
      <c r="BB160">
        <v>0</v>
      </c>
      <c r="BC160">
        <v>0</v>
      </c>
      <c r="BD160">
        <v>26689</v>
      </c>
      <c r="BE160">
        <v>3927</v>
      </c>
      <c r="BF160">
        <v>130807</v>
      </c>
      <c r="BG160">
        <v>59270</v>
      </c>
      <c r="BH160">
        <v>0</v>
      </c>
      <c r="BI160">
        <v>0</v>
      </c>
      <c r="BJ160">
        <v>90724</v>
      </c>
      <c r="BK160">
        <v>2162</v>
      </c>
      <c r="BL160">
        <v>42124</v>
      </c>
      <c r="BM160">
        <v>21908</v>
      </c>
      <c r="BN160">
        <v>12819</v>
      </c>
      <c r="BO160">
        <v>10837</v>
      </c>
      <c r="BP160">
        <v>0</v>
      </c>
      <c r="BQ160">
        <v>9514</v>
      </c>
      <c r="BS160">
        <v>25468</v>
      </c>
      <c r="BT160">
        <v>11330</v>
      </c>
      <c r="BU160">
        <v>53803</v>
      </c>
      <c r="BV160">
        <v>19892</v>
      </c>
    </row>
    <row r="161" spans="1:74" x14ac:dyDescent="0.3">
      <c r="A161" s="155">
        <v>599</v>
      </c>
      <c r="B161" t="s">
        <v>343</v>
      </c>
      <c r="D161">
        <v>226795</v>
      </c>
      <c r="E161">
        <v>51515552</v>
      </c>
      <c r="F161">
        <v>0</v>
      </c>
      <c r="G161">
        <v>311808</v>
      </c>
      <c r="H161">
        <v>268083</v>
      </c>
      <c r="I161">
        <v>0</v>
      </c>
      <c r="J161">
        <v>0</v>
      </c>
      <c r="K161">
        <v>0</v>
      </c>
      <c r="L161">
        <v>253776</v>
      </c>
      <c r="M161">
        <v>1491801</v>
      </c>
      <c r="N161">
        <v>0</v>
      </c>
      <c r="O161">
        <v>98</v>
      </c>
      <c r="P161">
        <v>0</v>
      </c>
      <c r="Q161">
        <v>0</v>
      </c>
      <c r="R161">
        <v>51568</v>
      </c>
      <c r="S161">
        <v>141438</v>
      </c>
      <c r="T161">
        <v>1243102</v>
      </c>
      <c r="U161">
        <v>173792</v>
      </c>
      <c r="V161">
        <v>0</v>
      </c>
      <c r="X161">
        <v>1113362</v>
      </c>
      <c r="Y161">
        <v>138072</v>
      </c>
      <c r="Z161">
        <v>6774086</v>
      </c>
      <c r="AA161">
        <v>374857</v>
      </c>
      <c r="AC161">
        <v>0</v>
      </c>
      <c r="AD161">
        <v>191010</v>
      </c>
      <c r="AE161">
        <v>0</v>
      </c>
      <c r="AF161">
        <v>0</v>
      </c>
      <c r="AG161">
        <v>111166</v>
      </c>
      <c r="AH161">
        <v>543996</v>
      </c>
      <c r="AI161">
        <v>0</v>
      </c>
      <c r="AJ161">
        <v>0</v>
      </c>
      <c r="AK161">
        <v>0</v>
      </c>
      <c r="AL161">
        <v>0</v>
      </c>
      <c r="AM161">
        <v>267471</v>
      </c>
      <c r="AN161">
        <v>0</v>
      </c>
      <c r="AO161">
        <v>2950159</v>
      </c>
      <c r="AP161">
        <v>10833</v>
      </c>
      <c r="AQ161">
        <v>0</v>
      </c>
      <c r="AR161">
        <v>0</v>
      </c>
      <c r="AS161">
        <v>4550148</v>
      </c>
      <c r="AT161">
        <v>0</v>
      </c>
      <c r="AU161">
        <v>0</v>
      </c>
      <c r="AV161">
        <v>66092</v>
      </c>
      <c r="AW161">
        <v>0</v>
      </c>
      <c r="AX161">
        <v>2012</v>
      </c>
      <c r="AY161">
        <v>0</v>
      </c>
      <c r="AZ161">
        <v>789371</v>
      </c>
      <c r="BA161">
        <v>127862</v>
      </c>
      <c r="BB161">
        <v>0</v>
      </c>
      <c r="BC161">
        <v>0</v>
      </c>
      <c r="BD161">
        <v>320810</v>
      </c>
      <c r="BE161">
        <v>63529</v>
      </c>
      <c r="BF161">
        <v>2767698</v>
      </c>
      <c r="BG161">
        <v>596602</v>
      </c>
      <c r="BH161">
        <v>0</v>
      </c>
      <c r="BI161">
        <v>0</v>
      </c>
      <c r="BJ161">
        <v>1260626</v>
      </c>
      <c r="BK161">
        <v>59642</v>
      </c>
      <c r="BL161">
        <v>1605268</v>
      </c>
      <c r="BM161">
        <v>550207</v>
      </c>
      <c r="BN161">
        <v>356652</v>
      </c>
      <c r="BO161">
        <v>75505</v>
      </c>
      <c r="BP161">
        <v>0</v>
      </c>
      <c r="BQ161">
        <v>117362</v>
      </c>
      <c r="BS161">
        <v>215391</v>
      </c>
      <c r="BT161">
        <v>275792</v>
      </c>
      <c r="BU161">
        <v>280155</v>
      </c>
      <c r="BV161">
        <v>290357</v>
      </c>
    </row>
    <row r="162" spans="1:74" x14ac:dyDescent="0.3">
      <c r="A162" s="155">
        <v>602</v>
      </c>
      <c r="B162" t="s">
        <v>345</v>
      </c>
      <c r="D162">
        <v>0</v>
      </c>
      <c r="E162">
        <v>0</v>
      </c>
      <c r="F162">
        <v>0</v>
      </c>
      <c r="G162">
        <v>0</v>
      </c>
      <c r="H162">
        <v>0</v>
      </c>
      <c r="I162">
        <v>0</v>
      </c>
      <c r="J162">
        <v>0</v>
      </c>
      <c r="K162">
        <v>0</v>
      </c>
      <c r="L162">
        <v>0</v>
      </c>
      <c r="M162">
        <v>0</v>
      </c>
      <c r="N162">
        <v>0</v>
      </c>
      <c r="O162">
        <v>0</v>
      </c>
      <c r="P162">
        <v>0</v>
      </c>
      <c r="Q162">
        <v>0</v>
      </c>
      <c r="R162">
        <v>0</v>
      </c>
      <c r="S162">
        <v>0</v>
      </c>
      <c r="T162">
        <v>0</v>
      </c>
      <c r="U162">
        <v>0</v>
      </c>
      <c r="V162">
        <v>0</v>
      </c>
      <c r="X162">
        <v>0</v>
      </c>
      <c r="Y162">
        <v>0</v>
      </c>
      <c r="Z162">
        <v>0</v>
      </c>
      <c r="AA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S162">
        <v>0</v>
      </c>
      <c r="BT162">
        <v>0</v>
      </c>
      <c r="BU162">
        <v>0</v>
      </c>
      <c r="BV162">
        <v>0</v>
      </c>
    </row>
    <row r="163" spans="1:74" x14ac:dyDescent="0.3">
      <c r="A163" s="155">
        <v>603</v>
      </c>
      <c r="B163" t="s">
        <v>1358</v>
      </c>
      <c r="D163">
        <v>0</v>
      </c>
      <c r="E163">
        <v>1</v>
      </c>
      <c r="F163">
        <v>0</v>
      </c>
      <c r="G163">
        <v>0</v>
      </c>
      <c r="H163">
        <v>4</v>
      </c>
      <c r="I163">
        <v>0</v>
      </c>
      <c r="J163">
        <v>0</v>
      </c>
      <c r="K163">
        <v>0</v>
      </c>
      <c r="L163">
        <v>4</v>
      </c>
      <c r="M163">
        <v>0</v>
      </c>
      <c r="N163">
        <v>0</v>
      </c>
      <c r="O163">
        <v>0</v>
      </c>
      <c r="P163">
        <v>4</v>
      </c>
      <c r="Q163">
        <v>1</v>
      </c>
      <c r="R163">
        <v>0</v>
      </c>
      <c r="S163">
        <v>0</v>
      </c>
      <c r="T163">
        <v>1</v>
      </c>
      <c r="U163">
        <v>4</v>
      </c>
      <c r="V163">
        <v>0</v>
      </c>
      <c r="X163">
        <v>2</v>
      </c>
      <c r="Y163">
        <v>0</v>
      </c>
      <c r="Z163">
        <v>1</v>
      </c>
      <c r="AA163">
        <v>0</v>
      </c>
      <c r="AC163">
        <v>1</v>
      </c>
      <c r="AD163">
        <v>1</v>
      </c>
      <c r="AE163">
        <v>2</v>
      </c>
      <c r="AF163">
        <v>4</v>
      </c>
      <c r="AG163">
        <v>2</v>
      </c>
      <c r="AH163">
        <v>4</v>
      </c>
      <c r="AI163">
        <v>0</v>
      </c>
      <c r="AJ163">
        <v>0</v>
      </c>
      <c r="AK163">
        <v>4</v>
      </c>
      <c r="AL163">
        <v>0</v>
      </c>
      <c r="AM163">
        <v>2</v>
      </c>
      <c r="AN163">
        <v>0</v>
      </c>
      <c r="AO163">
        <v>0</v>
      </c>
      <c r="AP163">
        <v>0</v>
      </c>
      <c r="AQ163">
        <v>0</v>
      </c>
      <c r="AR163">
        <v>0</v>
      </c>
      <c r="AS163">
        <v>0</v>
      </c>
      <c r="AT163">
        <v>0</v>
      </c>
      <c r="AU163">
        <v>2</v>
      </c>
      <c r="AV163">
        <v>5</v>
      </c>
      <c r="AW163">
        <v>2</v>
      </c>
      <c r="AX163">
        <v>4</v>
      </c>
      <c r="AY163">
        <v>2</v>
      </c>
      <c r="AZ163">
        <v>1</v>
      </c>
      <c r="BA163">
        <v>0</v>
      </c>
      <c r="BB163">
        <v>0</v>
      </c>
      <c r="BC163">
        <v>0</v>
      </c>
      <c r="BD163">
        <v>0</v>
      </c>
      <c r="BE163">
        <v>4</v>
      </c>
      <c r="BF163">
        <v>0</v>
      </c>
      <c r="BG163">
        <v>4</v>
      </c>
      <c r="BH163">
        <v>0</v>
      </c>
      <c r="BI163">
        <v>6</v>
      </c>
      <c r="BJ163">
        <v>0</v>
      </c>
      <c r="BK163">
        <v>4</v>
      </c>
      <c r="BL163">
        <v>0</v>
      </c>
      <c r="BM163">
        <v>0</v>
      </c>
      <c r="BN163">
        <v>1</v>
      </c>
      <c r="BO163">
        <v>1</v>
      </c>
      <c r="BP163">
        <v>0</v>
      </c>
      <c r="BQ163">
        <v>0</v>
      </c>
      <c r="BS163">
        <v>1</v>
      </c>
      <c r="BT163">
        <v>1</v>
      </c>
      <c r="BU163">
        <v>4</v>
      </c>
      <c r="BV163">
        <v>1</v>
      </c>
    </row>
    <row r="164" spans="1:74" x14ac:dyDescent="0.3">
      <c r="A164" s="155">
        <v>606</v>
      </c>
      <c r="B164" t="s">
        <v>1089</v>
      </c>
      <c r="D164">
        <v>1</v>
      </c>
      <c r="E164">
        <v>1</v>
      </c>
      <c r="L164">
        <v>1</v>
      </c>
      <c r="M164">
        <v>1</v>
      </c>
      <c r="S164">
        <v>1</v>
      </c>
      <c r="T164">
        <v>1</v>
      </c>
      <c r="U164">
        <v>1</v>
      </c>
      <c r="X164">
        <v>1</v>
      </c>
      <c r="Z164">
        <v>2</v>
      </c>
      <c r="AC164">
        <v>1</v>
      </c>
      <c r="AH164">
        <v>1</v>
      </c>
      <c r="AO164">
        <v>1</v>
      </c>
      <c r="AP164">
        <v>1</v>
      </c>
      <c r="AS164">
        <v>1</v>
      </c>
      <c r="AT164">
        <v>1</v>
      </c>
      <c r="AV164">
        <v>1</v>
      </c>
      <c r="AW164">
        <v>1</v>
      </c>
      <c r="BE164">
        <v>1</v>
      </c>
      <c r="BF164">
        <v>1</v>
      </c>
      <c r="BG164">
        <v>1</v>
      </c>
      <c r="BJ164">
        <v>1</v>
      </c>
      <c r="BO164">
        <v>1</v>
      </c>
    </row>
    <row r="165" spans="1:74" x14ac:dyDescent="0.3">
      <c r="A165" s="155">
        <v>619</v>
      </c>
      <c r="B165" t="s">
        <v>1090</v>
      </c>
      <c r="D165">
        <v>0</v>
      </c>
      <c r="E165">
        <v>0</v>
      </c>
      <c r="F165">
        <v>0</v>
      </c>
      <c r="G165">
        <v>0</v>
      </c>
      <c r="H165">
        <v>0</v>
      </c>
      <c r="I165">
        <v>0</v>
      </c>
      <c r="J165">
        <v>0</v>
      </c>
      <c r="K165">
        <v>0</v>
      </c>
      <c r="L165">
        <v>0</v>
      </c>
      <c r="M165">
        <v>0</v>
      </c>
      <c r="N165">
        <v>0</v>
      </c>
      <c r="O165">
        <v>0</v>
      </c>
      <c r="P165">
        <v>0</v>
      </c>
      <c r="Q165">
        <v>0</v>
      </c>
      <c r="R165">
        <v>0</v>
      </c>
      <c r="S165">
        <v>0</v>
      </c>
      <c r="T165">
        <v>0</v>
      </c>
      <c r="U165">
        <v>0</v>
      </c>
      <c r="V165">
        <v>0</v>
      </c>
      <c r="X165">
        <v>0</v>
      </c>
      <c r="Y165">
        <v>0</v>
      </c>
      <c r="Z165">
        <v>0</v>
      </c>
      <c r="AA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S165">
        <v>0</v>
      </c>
      <c r="BT165">
        <v>0</v>
      </c>
      <c r="BU165">
        <v>0</v>
      </c>
      <c r="BV165">
        <v>0</v>
      </c>
    </row>
    <row r="166" spans="1:74" x14ac:dyDescent="0.3">
      <c r="A166" s="155">
        <v>620</v>
      </c>
      <c r="B166" t="s">
        <v>1091</v>
      </c>
      <c r="D166">
        <v>2</v>
      </c>
      <c r="E166">
        <v>1</v>
      </c>
      <c r="F166">
        <v>2</v>
      </c>
      <c r="G166">
        <v>2</v>
      </c>
      <c r="H166">
        <v>2</v>
      </c>
      <c r="I166">
        <v>2</v>
      </c>
      <c r="J166">
        <v>2</v>
      </c>
      <c r="K166">
        <v>2</v>
      </c>
      <c r="L166">
        <v>2</v>
      </c>
      <c r="M166">
        <v>2</v>
      </c>
      <c r="N166">
        <v>2</v>
      </c>
      <c r="O166">
        <v>2</v>
      </c>
      <c r="P166">
        <v>2</v>
      </c>
      <c r="Q166">
        <v>2</v>
      </c>
      <c r="R166">
        <v>2</v>
      </c>
      <c r="S166">
        <v>2</v>
      </c>
      <c r="T166">
        <v>2</v>
      </c>
      <c r="U166">
        <v>2</v>
      </c>
      <c r="V166">
        <v>2</v>
      </c>
      <c r="X166">
        <v>2</v>
      </c>
      <c r="Y166">
        <v>2</v>
      </c>
      <c r="Z166">
        <v>2</v>
      </c>
      <c r="AA166">
        <v>2</v>
      </c>
      <c r="AC166">
        <v>2</v>
      </c>
      <c r="AD166">
        <v>2</v>
      </c>
      <c r="AE166">
        <v>2</v>
      </c>
      <c r="AF166">
        <v>2</v>
      </c>
      <c r="AG166">
        <v>2</v>
      </c>
      <c r="AH166">
        <v>2</v>
      </c>
      <c r="AI166">
        <v>1</v>
      </c>
      <c r="AJ166">
        <v>2</v>
      </c>
      <c r="AK166">
        <v>2</v>
      </c>
      <c r="AL166">
        <v>2</v>
      </c>
      <c r="AM166">
        <v>1</v>
      </c>
      <c r="AN166">
        <v>2</v>
      </c>
      <c r="AO166">
        <v>2</v>
      </c>
      <c r="AP166">
        <v>2</v>
      </c>
      <c r="AQ166">
        <v>2</v>
      </c>
      <c r="AR166">
        <v>2</v>
      </c>
      <c r="AS166">
        <v>2</v>
      </c>
      <c r="AT166">
        <v>2</v>
      </c>
      <c r="AU166">
        <v>2</v>
      </c>
      <c r="AV166">
        <v>2</v>
      </c>
      <c r="AW166">
        <v>2</v>
      </c>
      <c r="AX166">
        <v>2</v>
      </c>
      <c r="AY166">
        <v>2</v>
      </c>
      <c r="AZ166">
        <v>2</v>
      </c>
      <c r="BA166">
        <v>2</v>
      </c>
      <c r="BB166">
        <v>2</v>
      </c>
      <c r="BC166">
        <v>2</v>
      </c>
      <c r="BD166">
        <v>2</v>
      </c>
      <c r="BE166">
        <v>2</v>
      </c>
      <c r="BF166">
        <v>2</v>
      </c>
      <c r="BG166">
        <v>1</v>
      </c>
      <c r="BH166">
        <v>2</v>
      </c>
      <c r="BI166">
        <v>2</v>
      </c>
      <c r="BJ166">
        <v>1</v>
      </c>
      <c r="BK166">
        <v>2</v>
      </c>
      <c r="BL166">
        <v>1</v>
      </c>
      <c r="BM166">
        <v>1</v>
      </c>
      <c r="BN166">
        <v>1</v>
      </c>
      <c r="BO166">
        <v>2</v>
      </c>
      <c r="BP166">
        <v>2</v>
      </c>
      <c r="BQ166">
        <v>2</v>
      </c>
      <c r="BS166">
        <v>1</v>
      </c>
      <c r="BT166">
        <v>2</v>
      </c>
      <c r="BU166">
        <v>2</v>
      </c>
      <c r="BV166">
        <v>2</v>
      </c>
    </row>
    <row r="167" spans="1:74" x14ac:dyDescent="0.3">
      <c r="A167" s="155">
        <v>621</v>
      </c>
      <c r="B167" t="s">
        <v>1092</v>
      </c>
      <c r="D167">
        <v>0</v>
      </c>
      <c r="E167">
        <v>0</v>
      </c>
      <c r="F167">
        <v>0</v>
      </c>
      <c r="G167">
        <v>0</v>
      </c>
      <c r="H167">
        <v>0</v>
      </c>
      <c r="I167">
        <v>0</v>
      </c>
      <c r="J167">
        <v>0</v>
      </c>
      <c r="K167">
        <v>0</v>
      </c>
      <c r="L167">
        <v>0</v>
      </c>
      <c r="M167">
        <v>0</v>
      </c>
      <c r="N167">
        <v>0</v>
      </c>
      <c r="O167">
        <v>0</v>
      </c>
      <c r="P167">
        <v>0</v>
      </c>
      <c r="Q167">
        <v>0</v>
      </c>
      <c r="R167">
        <v>0</v>
      </c>
      <c r="S167">
        <v>0</v>
      </c>
      <c r="T167">
        <v>0</v>
      </c>
      <c r="U167">
        <v>0</v>
      </c>
      <c r="V167">
        <v>0</v>
      </c>
      <c r="X167">
        <v>0</v>
      </c>
      <c r="Y167">
        <v>0</v>
      </c>
      <c r="Z167">
        <v>0</v>
      </c>
      <c r="AA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S167">
        <v>0</v>
      </c>
      <c r="BT167">
        <v>0</v>
      </c>
      <c r="BU167">
        <v>0</v>
      </c>
      <c r="BV167">
        <v>0</v>
      </c>
    </row>
    <row r="168" spans="1:74" x14ac:dyDescent="0.3">
      <c r="A168" s="155">
        <v>622</v>
      </c>
      <c r="B168" t="s">
        <v>1093</v>
      </c>
      <c r="D168">
        <v>1114901</v>
      </c>
      <c r="E168">
        <v>105921814</v>
      </c>
      <c r="F168">
        <v>49430</v>
      </c>
      <c r="G168">
        <v>0</v>
      </c>
      <c r="H168">
        <v>350650</v>
      </c>
      <c r="I168">
        <v>0</v>
      </c>
      <c r="J168">
        <v>0</v>
      </c>
      <c r="K168">
        <v>0</v>
      </c>
      <c r="L168">
        <v>821460</v>
      </c>
      <c r="M168">
        <v>3360400</v>
      </c>
      <c r="N168">
        <v>0</v>
      </c>
      <c r="O168">
        <v>60826</v>
      </c>
      <c r="P168">
        <v>37960</v>
      </c>
      <c r="Q168">
        <v>0</v>
      </c>
      <c r="R168">
        <v>264353</v>
      </c>
      <c r="S168">
        <v>375229</v>
      </c>
      <c r="T168">
        <v>2681492</v>
      </c>
      <c r="U168">
        <v>213558</v>
      </c>
      <c r="V168">
        <v>188980</v>
      </c>
      <c r="X168">
        <v>2346681</v>
      </c>
      <c r="Y168">
        <v>129446</v>
      </c>
      <c r="Z168">
        <v>18562622</v>
      </c>
      <c r="AA168">
        <v>960738</v>
      </c>
      <c r="AC168">
        <v>36867</v>
      </c>
      <c r="AD168">
        <v>332626</v>
      </c>
      <c r="AE168">
        <v>92051</v>
      </c>
      <c r="AF168">
        <v>0</v>
      </c>
      <c r="AG168">
        <v>124257</v>
      </c>
      <c r="AH168">
        <v>2460834</v>
      </c>
      <c r="AI168">
        <v>0</v>
      </c>
      <c r="AJ168">
        <v>377140</v>
      </c>
      <c r="AK168">
        <v>0</v>
      </c>
      <c r="AL168">
        <v>97767</v>
      </c>
      <c r="AM168">
        <v>783775</v>
      </c>
      <c r="AN168">
        <v>74281</v>
      </c>
      <c r="AO168">
        <v>9424958</v>
      </c>
      <c r="AP168">
        <v>222024</v>
      </c>
      <c r="AQ168">
        <v>0</v>
      </c>
      <c r="AR168">
        <v>0</v>
      </c>
      <c r="AS168">
        <v>7040317</v>
      </c>
      <c r="AT168">
        <v>0</v>
      </c>
      <c r="AU168">
        <v>182699</v>
      </c>
      <c r="AV168">
        <v>302040</v>
      </c>
      <c r="AW168">
        <v>0</v>
      </c>
      <c r="AX168">
        <v>16659</v>
      </c>
      <c r="AY168">
        <v>0</v>
      </c>
      <c r="AZ168">
        <v>1277251</v>
      </c>
      <c r="BA168">
        <v>235681</v>
      </c>
      <c r="BB168">
        <v>0</v>
      </c>
      <c r="BC168">
        <v>0</v>
      </c>
      <c r="BD168">
        <v>1167196</v>
      </c>
      <c r="BE168">
        <v>371678</v>
      </c>
      <c r="BF168">
        <v>6184447</v>
      </c>
      <c r="BG168">
        <v>0</v>
      </c>
      <c r="BH168">
        <v>0</v>
      </c>
      <c r="BI168">
        <v>0</v>
      </c>
      <c r="BJ168">
        <v>2875388</v>
      </c>
      <c r="BK168">
        <v>227486</v>
      </c>
      <c r="BL168">
        <v>3580785</v>
      </c>
      <c r="BM168">
        <v>664706</v>
      </c>
      <c r="BN168">
        <v>1928782</v>
      </c>
      <c r="BO168">
        <v>101590</v>
      </c>
      <c r="BP168">
        <v>0</v>
      </c>
      <c r="BQ168">
        <v>420835</v>
      </c>
      <c r="BS168">
        <v>580594</v>
      </c>
      <c r="BT168">
        <v>193622</v>
      </c>
      <c r="BU168">
        <v>1707099</v>
      </c>
      <c r="BV168">
        <v>431759</v>
      </c>
    </row>
    <row r="169" spans="1:74" x14ac:dyDescent="0.3">
      <c r="A169" s="155">
        <v>624</v>
      </c>
      <c r="B169" t="s">
        <v>358</v>
      </c>
      <c r="D169">
        <v>2</v>
      </c>
      <c r="E169">
        <v>1</v>
      </c>
      <c r="F169">
        <v>1</v>
      </c>
      <c r="G169">
        <v>2</v>
      </c>
      <c r="H169">
        <v>1</v>
      </c>
      <c r="I169">
        <v>1</v>
      </c>
      <c r="J169">
        <v>1</v>
      </c>
      <c r="K169">
        <v>2</v>
      </c>
      <c r="L169">
        <v>1</v>
      </c>
      <c r="M169">
        <v>1</v>
      </c>
      <c r="N169">
        <v>1</v>
      </c>
      <c r="O169">
        <v>1</v>
      </c>
      <c r="P169">
        <v>1</v>
      </c>
      <c r="Q169">
        <v>1</v>
      </c>
      <c r="R169">
        <v>1</v>
      </c>
      <c r="S169">
        <v>1</v>
      </c>
      <c r="T169">
        <v>1</v>
      </c>
      <c r="U169">
        <v>1</v>
      </c>
      <c r="V169">
        <v>1</v>
      </c>
      <c r="X169">
        <v>2</v>
      </c>
      <c r="Y169">
        <v>1</v>
      </c>
      <c r="Z169">
        <v>2</v>
      </c>
      <c r="AA169">
        <v>1</v>
      </c>
      <c r="AC169">
        <v>2</v>
      </c>
      <c r="AD169">
        <v>2</v>
      </c>
      <c r="AE169">
        <v>2</v>
      </c>
      <c r="AF169">
        <v>1</v>
      </c>
      <c r="AG169">
        <v>1</v>
      </c>
      <c r="AH169">
        <v>1</v>
      </c>
      <c r="AI169">
        <v>1</v>
      </c>
      <c r="AJ169">
        <v>1</v>
      </c>
      <c r="AK169">
        <v>1</v>
      </c>
      <c r="AL169">
        <v>2</v>
      </c>
      <c r="AM169">
        <v>1</v>
      </c>
      <c r="AN169">
        <v>2</v>
      </c>
      <c r="AO169">
        <v>1</v>
      </c>
      <c r="AP169">
        <v>1</v>
      </c>
      <c r="AQ169">
        <v>1</v>
      </c>
      <c r="AR169">
        <v>1</v>
      </c>
      <c r="AS169">
        <v>1</v>
      </c>
      <c r="AT169">
        <v>1</v>
      </c>
      <c r="AU169">
        <v>1</v>
      </c>
      <c r="AV169">
        <v>2</v>
      </c>
      <c r="AW169">
        <v>1</v>
      </c>
      <c r="AX169">
        <v>1</v>
      </c>
      <c r="AY169">
        <v>1</v>
      </c>
      <c r="AZ169">
        <v>1</v>
      </c>
      <c r="BA169">
        <v>1</v>
      </c>
      <c r="BB169">
        <v>1</v>
      </c>
      <c r="BC169">
        <v>2</v>
      </c>
      <c r="BD169">
        <v>2</v>
      </c>
      <c r="BE169">
        <v>1</v>
      </c>
      <c r="BF169">
        <v>1</v>
      </c>
      <c r="BG169">
        <v>1</v>
      </c>
      <c r="BH169">
        <v>1</v>
      </c>
      <c r="BI169">
        <v>1</v>
      </c>
      <c r="BJ169">
        <v>1</v>
      </c>
      <c r="BK169">
        <v>1</v>
      </c>
      <c r="BL169">
        <v>1</v>
      </c>
      <c r="BM169">
        <v>1</v>
      </c>
      <c r="BN169">
        <v>1</v>
      </c>
      <c r="BO169">
        <v>1</v>
      </c>
      <c r="BP169">
        <v>2</v>
      </c>
      <c r="BQ169">
        <v>1</v>
      </c>
      <c r="BS169">
        <v>1</v>
      </c>
      <c r="BT169">
        <v>1</v>
      </c>
      <c r="BU169">
        <v>1</v>
      </c>
      <c r="BV169">
        <v>2</v>
      </c>
    </row>
    <row r="170" spans="1:74" x14ac:dyDescent="0.3">
      <c r="A170" s="155">
        <v>626</v>
      </c>
      <c r="B170" t="s">
        <v>1094</v>
      </c>
      <c r="D170">
        <v>559358</v>
      </c>
      <c r="E170">
        <v>122867171</v>
      </c>
      <c r="F170">
        <v>110402</v>
      </c>
      <c r="G170">
        <v>264650</v>
      </c>
      <c r="H170">
        <v>637851</v>
      </c>
      <c r="I170">
        <v>0</v>
      </c>
      <c r="J170">
        <v>516</v>
      </c>
      <c r="K170">
        <v>0</v>
      </c>
      <c r="L170">
        <v>467831</v>
      </c>
      <c r="M170">
        <v>1414930</v>
      </c>
      <c r="N170">
        <v>5886</v>
      </c>
      <c r="O170">
        <v>32189</v>
      </c>
      <c r="P170">
        <v>1121</v>
      </c>
      <c r="Q170">
        <v>26625</v>
      </c>
      <c r="R170">
        <v>95982</v>
      </c>
      <c r="S170">
        <v>105383</v>
      </c>
      <c r="T170">
        <v>1986834</v>
      </c>
      <c r="U170">
        <v>97482</v>
      </c>
      <c r="V170">
        <v>32145</v>
      </c>
      <c r="X170">
        <v>1403000</v>
      </c>
      <c r="Y170">
        <v>133919</v>
      </c>
      <c r="Z170">
        <v>10438374</v>
      </c>
      <c r="AA170">
        <v>1000400</v>
      </c>
      <c r="AC170">
        <v>31049</v>
      </c>
      <c r="AD170">
        <v>83422</v>
      </c>
      <c r="AE170">
        <v>10201</v>
      </c>
      <c r="AF170">
        <v>216530</v>
      </c>
      <c r="AG170">
        <v>78703</v>
      </c>
      <c r="AH170">
        <v>1222595</v>
      </c>
      <c r="AI170">
        <v>4671</v>
      </c>
      <c r="AJ170">
        <v>294670</v>
      </c>
      <c r="AK170">
        <v>8718</v>
      </c>
      <c r="AL170">
        <v>31980</v>
      </c>
      <c r="AM170">
        <v>515605</v>
      </c>
      <c r="AN170">
        <v>8456</v>
      </c>
      <c r="AO170">
        <v>6091315</v>
      </c>
      <c r="AP170">
        <v>46381</v>
      </c>
      <c r="AQ170">
        <v>4164</v>
      </c>
      <c r="AR170">
        <v>10103</v>
      </c>
      <c r="AS170">
        <v>4202039</v>
      </c>
      <c r="AT170">
        <v>14507</v>
      </c>
      <c r="AU170">
        <v>73044</v>
      </c>
      <c r="AV170">
        <v>39178</v>
      </c>
      <c r="AW170">
        <v>93958</v>
      </c>
      <c r="AX170">
        <v>41162</v>
      </c>
      <c r="AY170">
        <v>17609</v>
      </c>
      <c r="AZ170">
        <v>790781</v>
      </c>
      <c r="BA170">
        <v>231308</v>
      </c>
      <c r="BB170">
        <v>4261</v>
      </c>
      <c r="BC170">
        <v>0</v>
      </c>
      <c r="BD170">
        <v>403571</v>
      </c>
      <c r="BE170">
        <v>113658</v>
      </c>
      <c r="BF170">
        <v>4250269</v>
      </c>
      <c r="BG170">
        <v>742549</v>
      </c>
      <c r="BH170">
        <v>8446</v>
      </c>
      <c r="BI170">
        <v>11599</v>
      </c>
      <c r="BJ170">
        <v>1846304</v>
      </c>
      <c r="BK170">
        <v>258392</v>
      </c>
      <c r="BL170">
        <v>3123148</v>
      </c>
      <c r="BM170">
        <v>330579</v>
      </c>
      <c r="BN170">
        <v>918436</v>
      </c>
      <c r="BO170">
        <v>45430</v>
      </c>
      <c r="BP170">
        <v>0</v>
      </c>
      <c r="BQ170">
        <v>204138</v>
      </c>
      <c r="BS170">
        <v>170280</v>
      </c>
      <c r="BT170">
        <v>68957</v>
      </c>
      <c r="BU170">
        <v>1007135</v>
      </c>
      <c r="BV170">
        <v>178700</v>
      </c>
    </row>
    <row r="171" spans="1:74" x14ac:dyDescent="0.3">
      <c r="A171" s="155">
        <v>627</v>
      </c>
      <c r="B171" t="s">
        <v>1095</v>
      </c>
      <c r="D171">
        <v>0</v>
      </c>
      <c r="E171">
        <v>0</v>
      </c>
      <c r="F171">
        <v>0</v>
      </c>
      <c r="G171">
        <v>0</v>
      </c>
      <c r="H171">
        <v>0</v>
      </c>
      <c r="I171">
        <v>0</v>
      </c>
      <c r="J171">
        <v>0</v>
      </c>
      <c r="K171">
        <v>0</v>
      </c>
      <c r="L171">
        <v>0</v>
      </c>
      <c r="M171">
        <v>0</v>
      </c>
      <c r="N171">
        <v>0</v>
      </c>
      <c r="O171">
        <v>0</v>
      </c>
      <c r="P171">
        <v>0</v>
      </c>
      <c r="Q171">
        <v>0</v>
      </c>
      <c r="R171">
        <v>0</v>
      </c>
      <c r="S171">
        <v>0</v>
      </c>
      <c r="T171">
        <v>0</v>
      </c>
      <c r="U171">
        <v>0</v>
      </c>
      <c r="V171">
        <v>0</v>
      </c>
      <c r="X171">
        <v>88791</v>
      </c>
      <c r="Y171">
        <v>0</v>
      </c>
      <c r="Z171">
        <v>0</v>
      </c>
      <c r="AA171">
        <v>332500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S171">
        <v>0</v>
      </c>
      <c r="BT171">
        <v>0</v>
      </c>
      <c r="BU171">
        <v>0</v>
      </c>
      <c r="BV171">
        <v>0</v>
      </c>
    </row>
    <row r="172" spans="1:74" x14ac:dyDescent="0.3">
      <c r="A172" s="155">
        <v>628</v>
      </c>
      <c r="B172" t="s">
        <v>1096</v>
      </c>
      <c r="D172">
        <v>37426</v>
      </c>
      <c r="E172">
        <v>20149169</v>
      </c>
      <c r="F172">
        <v>7548</v>
      </c>
      <c r="G172">
        <v>46000</v>
      </c>
      <c r="H172">
        <v>0</v>
      </c>
      <c r="I172">
        <v>0</v>
      </c>
      <c r="J172">
        <v>0</v>
      </c>
      <c r="K172">
        <v>0</v>
      </c>
      <c r="L172">
        <v>10000</v>
      </c>
      <c r="M172">
        <v>0</v>
      </c>
      <c r="N172">
        <v>0</v>
      </c>
      <c r="O172">
        <v>12106</v>
      </c>
      <c r="P172">
        <v>510</v>
      </c>
      <c r="Q172">
        <v>1418</v>
      </c>
      <c r="R172">
        <v>44045</v>
      </c>
      <c r="S172">
        <v>35646</v>
      </c>
      <c r="T172">
        <v>49237</v>
      </c>
      <c r="U172">
        <v>20594</v>
      </c>
      <c r="V172">
        <v>6875</v>
      </c>
      <c r="X172">
        <v>252029</v>
      </c>
      <c r="Y172">
        <v>23041</v>
      </c>
      <c r="Z172">
        <v>1599387</v>
      </c>
      <c r="AA172">
        <v>0</v>
      </c>
      <c r="AC172">
        <v>0</v>
      </c>
      <c r="AD172">
        <v>0</v>
      </c>
      <c r="AE172">
        <v>0</v>
      </c>
      <c r="AF172">
        <v>725</v>
      </c>
      <c r="AG172">
        <v>0</v>
      </c>
      <c r="AH172">
        <v>530913</v>
      </c>
      <c r="AI172">
        <v>0</v>
      </c>
      <c r="AJ172">
        <v>0</v>
      </c>
      <c r="AK172">
        <v>0</v>
      </c>
      <c r="AL172">
        <v>6940</v>
      </c>
      <c r="AM172">
        <v>14972</v>
      </c>
      <c r="AN172">
        <v>0</v>
      </c>
      <c r="AO172">
        <v>197689</v>
      </c>
      <c r="AP172">
        <v>0</v>
      </c>
      <c r="AQ172">
        <v>0</v>
      </c>
      <c r="AR172">
        <v>0</v>
      </c>
      <c r="AS172">
        <v>1080194</v>
      </c>
      <c r="AT172">
        <v>0</v>
      </c>
      <c r="AU172">
        <v>0</v>
      </c>
      <c r="AV172">
        <v>0</v>
      </c>
      <c r="AW172">
        <v>4347</v>
      </c>
      <c r="AX172">
        <v>1938</v>
      </c>
      <c r="AY172">
        <v>0</v>
      </c>
      <c r="AZ172">
        <v>230761</v>
      </c>
      <c r="BA172">
        <v>55749</v>
      </c>
      <c r="BB172">
        <v>0</v>
      </c>
      <c r="BC172">
        <v>0</v>
      </c>
      <c r="BD172">
        <v>0</v>
      </c>
      <c r="BE172">
        <v>0</v>
      </c>
      <c r="BF172">
        <v>286821</v>
      </c>
      <c r="BG172">
        <v>59342</v>
      </c>
      <c r="BH172">
        <v>0</v>
      </c>
      <c r="BI172">
        <v>0</v>
      </c>
      <c r="BJ172">
        <v>124316</v>
      </c>
      <c r="BK172">
        <v>37172</v>
      </c>
      <c r="BL172">
        <v>315636</v>
      </c>
      <c r="BM172">
        <v>25000</v>
      </c>
      <c r="BN172">
        <v>48473</v>
      </c>
      <c r="BO172">
        <v>0</v>
      </c>
      <c r="BP172">
        <v>0</v>
      </c>
      <c r="BQ172">
        <v>0</v>
      </c>
      <c r="BS172">
        <v>23000</v>
      </c>
      <c r="BT172">
        <v>0</v>
      </c>
      <c r="BU172">
        <v>0</v>
      </c>
      <c r="BV172">
        <v>28500</v>
      </c>
    </row>
    <row r="173" spans="1:74" x14ac:dyDescent="0.3">
      <c r="A173" s="155">
        <v>629</v>
      </c>
      <c r="B173" t="s">
        <v>1097</v>
      </c>
      <c r="D173">
        <v>0</v>
      </c>
      <c r="E173">
        <v>0</v>
      </c>
      <c r="F173">
        <v>0</v>
      </c>
      <c r="G173">
        <v>0</v>
      </c>
      <c r="H173">
        <v>0</v>
      </c>
      <c r="I173">
        <v>0</v>
      </c>
      <c r="J173">
        <v>0</v>
      </c>
      <c r="K173">
        <v>0</v>
      </c>
      <c r="L173">
        <v>0</v>
      </c>
      <c r="M173">
        <v>0</v>
      </c>
      <c r="N173">
        <v>0</v>
      </c>
      <c r="O173">
        <v>0</v>
      </c>
      <c r="P173">
        <v>0</v>
      </c>
      <c r="Q173">
        <v>0</v>
      </c>
      <c r="R173">
        <v>0</v>
      </c>
      <c r="S173">
        <v>0</v>
      </c>
      <c r="T173">
        <v>0</v>
      </c>
      <c r="U173">
        <v>0</v>
      </c>
      <c r="V173">
        <v>0</v>
      </c>
      <c r="X173">
        <v>0</v>
      </c>
      <c r="Y173">
        <v>0</v>
      </c>
      <c r="Z173">
        <v>0</v>
      </c>
      <c r="AA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34574</v>
      </c>
      <c r="BM173">
        <v>0</v>
      </c>
      <c r="BN173">
        <v>0</v>
      </c>
      <c r="BO173">
        <v>0</v>
      </c>
      <c r="BP173">
        <v>0</v>
      </c>
      <c r="BQ173">
        <v>0</v>
      </c>
      <c r="BS173">
        <v>0</v>
      </c>
      <c r="BT173">
        <v>0</v>
      </c>
      <c r="BU173">
        <v>0</v>
      </c>
      <c r="BV173">
        <v>0</v>
      </c>
    </row>
    <row r="174" spans="1:74" x14ac:dyDescent="0.3">
      <c r="A174" s="155">
        <v>630</v>
      </c>
      <c r="B174" t="s">
        <v>1098</v>
      </c>
      <c r="D174">
        <v>0</v>
      </c>
      <c r="E174">
        <v>0</v>
      </c>
      <c r="F174">
        <v>0</v>
      </c>
      <c r="G174">
        <v>0</v>
      </c>
      <c r="H174">
        <v>0</v>
      </c>
      <c r="I174">
        <v>0</v>
      </c>
      <c r="J174">
        <v>0</v>
      </c>
      <c r="K174">
        <v>0</v>
      </c>
      <c r="L174">
        <v>0</v>
      </c>
      <c r="M174">
        <v>0</v>
      </c>
      <c r="N174">
        <v>0</v>
      </c>
      <c r="O174">
        <v>0</v>
      </c>
      <c r="P174">
        <v>0</v>
      </c>
      <c r="Q174">
        <v>0</v>
      </c>
      <c r="R174">
        <v>0</v>
      </c>
      <c r="S174">
        <v>0</v>
      </c>
      <c r="T174">
        <v>0</v>
      </c>
      <c r="U174">
        <v>0</v>
      </c>
      <c r="V174">
        <v>0</v>
      </c>
      <c r="X174">
        <v>0</v>
      </c>
      <c r="Y174">
        <v>0</v>
      </c>
      <c r="Z174">
        <v>0</v>
      </c>
      <c r="AA174">
        <v>0</v>
      </c>
      <c r="AC174">
        <v>0</v>
      </c>
      <c r="AD174">
        <v>0</v>
      </c>
      <c r="AE174">
        <v>0</v>
      </c>
      <c r="AF174">
        <v>0</v>
      </c>
      <c r="AG174">
        <v>0</v>
      </c>
      <c r="AH174">
        <v>27225</v>
      </c>
      <c r="AI174">
        <v>0</v>
      </c>
      <c r="AJ174">
        <v>1703</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1550</v>
      </c>
      <c r="BF174">
        <v>0</v>
      </c>
      <c r="BG174">
        <v>0</v>
      </c>
      <c r="BH174">
        <v>0</v>
      </c>
      <c r="BI174">
        <v>0</v>
      </c>
      <c r="BJ174">
        <v>0</v>
      </c>
      <c r="BK174">
        <v>0</v>
      </c>
      <c r="BL174">
        <v>526562</v>
      </c>
      <c r="BM174">
        <v>0</v>
      </c>
      <c r="BN174">
        <v>0</v>
      </c>
      <c r="BO174">
        <v>0</v>
      </c>
      <c r="BP174">
        <v>0</v>
      </c>
      <c r="BQ174">
        <v>0</v>
      </c>
      <c r="BS174">
        <v>0</v>
      </c>
      <c r="BT174">
        <v>0</v>
      </c>
      <c r="BU174">
        <v>0</v>
      </c>
      <c r="BV174">
        <v>0</v>
      </c>
    </row>
    <row r="175" spans="1:74" x14ac:dyDescent="0.3">
      <c r="A175" s="155">
        <v>631</v>
      </c>
      <c r="B175" t="s">
        <v>1099</v>
      </c>
      <c r="D175">
        <v>0</v>
      </c>
      <c r="E175">
        <v>0</v>
      </c>
      <c r="F175">
        <v>0</v>
      </c>
      <c r="G175">
        <v>0</v>
      </c>
      <c r="H175">
        <v>0</v>
      </c>
      <c r="I175">
        <v>0</v>
      </c>
      <c r="J175">
        <v>0</v>
      </c>
      <c r="K175">
        <v>0</v>
      </c>
      <c r="L175">
        <v>0</v>
      </c>
      <c r="M175">
        <v>0</v>
      </c>
      <c r="N175">
        <v>0</v>
      </c>
      <c r="O175">
        <v>0</v>
      </c>
      <c r="P175">
        <v>0</v>
      </c>
      <c r="Q175">
        <v>0</v>
      </c>
      <c r="R175">
        <v>0</v>
      </c>
      <c r="S175">
        <v>0</v>
      </c>
      <c r="T175">
        <v>0</v>
      </c>
      <c r="U175">
        <v>0</v>
      </c>
      <c r="V175">
        <v>0</v>
      </c>
      <c r="X175">
        <v>0</v>
      </c>
      <c r="Y175">
        <v>0</v>
      </c>
      <c r="Z175">
        <v>0</v>
      </c>
      <c r="AA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S175">
        <v>0</v>
      </c>
      <c r="BT175">
        <v>0</v>
      </c>
      <c r="BU175">
        <v>0</v>
      </c>
      <c r="BV175">
        <v>0</v>
      </c>
    </row>
    <row r="176" spans="1:74" x14ac:dyDescent="0.3">
      <c r="A176" s="155">
        <v>632</v>
      </c>
      <c r="B176" t="s">
        <v>1100</v>
      </c>
      <c r="D176">
        <v>0</v>
      </c>
      <c r="E176">
        <v>0</v>
      </c>
      <c r="F176">
        <v>0</v>
      </c>
      <c r="G176">
        <v>0</v>
      </c>
      <c r="H176">
        <v>0</v>
      </c>
      <c r="I176">
        <v>0</v>
      </c>
      <c r="J176">
        <v>0</v>
      </c>
      <c r="K176">
        <v>0</v>
      </c>
      <c r="L176">
        <v>0</v>
      </c>
      <c r="M176">
        <v>0</v>
      </c>
      <c r="N176">
        <v>0</v>
      </c>
      <c r="O176">
        <v>0</v>
      </c>
      <c r="P176">
        <v>0</v>
      </c>
      <c r="Q176">
        <v>0</v>
      </c>
      <c r="R176">
        <v>0</v>
      </c>
      <c r="S176">
        <v>0</v>
      </c>
      <c r="T176">
        <v>0</v>
      </c>
      <c r="U176">
        <v>0</v>
      </c>
      <c r="V176">
        <v>0</v>
      </c>
      <c r="X176">
        <v>0</v>
      </c>
      <c r="Y176">
        <v>0</v>
      </c>
      <c r="Z176">
        <v>0</v>
      </c>
      <c r="AA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S176">
        <v>0</v>
      </c>
      <c r="BT176">
        <v>0</v>
      </c>
      <c r="BU176">
        <v>0</v>
      </c>
      <c r="BV176">
        <v>0</v>
      </c>
    </row>
    <row r="177" spans="1:74" x14ac:dyDescent="0.3">
      <c r="A177" s="155">
        <v>633</v>
      </c>
      <c r="B177" t="s">
        <v>374</v>
      </c>
      <c r="D177">
        <v>1507018</v>
      </c>
      <c r="E177">
        <v>67042534</v>
      </c>
      <c r="F177">
        <v>36366</v>
      </c>
      <c r="G177">
        <v>360022</v>
      </c>
      <c r="H177">
        <v>122202</v>
      </c>
      <c r="I177">
        <v>0</v>
      </c>
      <c r="J177">
        <v>0</v>
      </c>
      <c r="K177">
        <v>0</v>
      </c>
      <c r="L177">
        <v>461075</v>
      </c>
      <c r="M177">
        <v>2215182</v>
      </c>
      <c r="N177">
        <v>0</v>
      </c>
      <c r="O177">
        <v>39084</v>
      </c>
      <c r="P177">
        <v>41751</v>
      </c>
      <c r="Q177">
        <v>19506</v>
      </c>
      <c r="R177">
        <v>0</v>
      </c>
      <c r="S177">
        <v>312357</v>
      </c>
      <c r="T177">
        <v>0</v>
      </c>
      <c r="U177">
        <v>396602</v>
      </c>
      <c r="V177">
        <v>410302</v>
      </c>
      <c r="X177">
        <v>402276</v>
      </c>
      <c r="Y177">
        <v>0</v>
      </c>
      <c r="Z177">
        <v>2339265</v>
      </c>
      <c r="AA177">
        <v>0</v>
      </c>
      <c r="AC177">
        <v>260987</v>
      </c>
      <c r="AD177">
        <v>61784</v>
      </c>
      <c r="AE177">
        <v>204056</v>
      </c>
      <c r="AF177">
        <v>81332</v>
      </c>
      <c r="AG177">
        <v>97912</v>
      </c>
      <c r="AH177">
        <v>726856</v>
      </c>
      <c r="AI177">
        <v>0</v>
      </c>
      <c r="AJ177">
        <v>0</v>
      </c>
      <c r="AK177">
        <v>0</v>
      </c>
      <c r="AL177">
        <v>93509</v>
      </c>
      <c r="AM177">
        <v>165671</v>
      </c>
      <c r="AN177">
        <v>31033</v>
      </c>
      <c r="AO177">
        <v>6831604</v>
      </c>
      <c r="AP177">
        <v>318963</v>
      </c>
      <c r="AQ177">
        <v>0</v>
      </c>
      <c r="AR177">
        <v>16130</v>
      </c>
      <c r="AS177">
        <v>5850536</v>
      </c>
      <c r="AT177">
        <v>194048</v>
      </c>
      <c r="AU177">
        <v>294511</v>
      </c>
      <c r="AV177">
        <v>253851</v>
      </c>
      <c r="AW177">
        <v>56292</v>
      </c>
      <c r="AX177">
        <v>0</v>
      </c>
      <c r="AY177">
        <v>0</v>
      </c>
      <c r="AZ177">
        <v>499577</v>
      </c>
      <c r="BA177">
        <v>66799</v>
      </c>
      <c r="BB177">
        <v>1949</v>
      </c>
      <c r="BC177">
        <v>8270</v>
      </c>
      <c r="BD177">
        <v>579052</v>
      </c>
      <c r="BE177">
        <v>305184</v>
      </c>
      <c r="BF177">
        <v>6073126</v>
      </c>
      <c r="BG177">
        <v>1558009</v>
      </c>
      <c r="BH177">
        <v>0</v>
      </c>
      <c r="BI177">
        <v>41797</v>
      </c>
      <c r="BJ177">
        <v>1213918</v>
      </c>
      <c r="BK177">
        <v>222800</v>
      </c>
      <c r="BL177">
        <v>978419</v>
      </c>
      <c r="BM177">
        <v>0</v>
      </c>
      <c r="BN177">
        <v>872131</v>
      </c>
      <c r="BO177">
        <v>983415</v>
      </c>
      <c r="BP177">
        <v>0</v>
      </c>
      <c r="BQ177">
        <v>0</v>
      </c>
      <c r="BS177">
        <v>550626</v>
      </c>
      <c r="BT177">
        <v>73077</v>
      </c>
      <c r="BU177">
        <v>901360</v>
      </c>
      <c r="BV177">
        <v>404311</v>
      </c>
    </row>
    <row r="178" spans="1:74" x14ac:dyDescent="0.3">
      <c r="A178" s="155">
        <v>634</v>
      </c>
      <c r="B178" t="s">
        <v>375</v>
      </c>
      <c r="D178">
        <v>1027603</v>
      </c>
      <c r="E178">
        <v>0</v>
      </c>
      <c r="F178">
        <v>0</v>
      </c>
      <c r="G178">
        <v>0</v>
      </c>
      <c r="H178">
        <v>0</v>
      </c>
      <c r="I178">
        <v>0</v>
      </c>
      <c r="J178">
        <v>0</v>
      </c>
      <c r="K178">
        <v>0</v>
      </c>
      <c r="L178">
        <v>0</v>
      </c>
      <c r="M178">
        <v>0</v>
      </c>
      <c r="N178">
        <v>0</v>
      </c>
      <c r="O178">
        <v>0</v>
      </c>
      <c r="P178">
        <v>0</v>
      </c>
      <c r="Q178">
        <v>0</v>
      </c>
      <c r="R178">
        <v>0</v>
      </c>
      <c r="S178">
        <v>0</v>
      </c>
      <c r="T178">
        <v>0</v>
      </c>
      <c r="U178">
        <v>0</v>
      </c>
      <c r="V178">
        <v>88637</v>
      </c>
      <c r="X178">
        <v>0</v>
      </c>
      <c r="Y178">
        <v>0</v>
      </c>
      <c r="Z178">
        <v>0</v>
      </c>
      <c r="AA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S178">
        <v>0</v>
      </c>
      <c r="BT178">
        <v>0</v>
      </c>
      <c r="BU178">
        <v>0</v>
      </c>
      <c r="BV178">
        <v>0</v>
      </c>
    </row>
    <row r="179" spans="1:74" x14ac:dyDescent="0.3">
      <c r="A179" s="155">
        <v>635</v>
      </c>
      <c r="B179" t="s">
        <v>376</v>
      </c>
      <c r="D179">
        <v>10159</v>
      </c>
      <c r="E179">
        <v>2638710</v>
      </c>
      <c r="F179">
        <v>4945</v>
      </c>
      <c r="G179">
        <v>9000</v>
      </c>
      <c r="H179">
        <v>0</v>
      </c>
      <c r="I179">
        <v>0</v>
      </c>
      <c r="J179">
        <v>0</v>
      </c>
      <c r="K179">
        <v>0</v>
      </c>
      <c r="L179">
        <v>5000</v>
      </c>
      <c r="M179">
        <v>0</v>
      </c>
      <c r="N179">
        <v>0</v>
      </c>
      <c r="O179">
        <v>3759</v>
      </c>
      <c r="P179">
        <v>500</v>
      </c>
      <c r="Q179">
        <v>0</v>
      </c>
      <c r="R179">
        <v>0</v>
      </c>
      <c r="S179">
        <v>16248</v>
      </c>
      <c r="T179">
        <v>0</v>
      </c>
      <c r="U179">
        <v>7827</v>
      </c>
      <c r="V179">
        <v>24000</v>
      </c>
      <c r="X179">
        <v>75739</v>
      </c>
      <c r="Y179">
        <v>0</v>
      </c>
      <c r="Z179">
        <v>144453</v>
      </c>
      <c r="AA179">
        <v>0</v>
      </c>
      <c r="AC179">
        <v>0</v>
      </c>
      <c r="AD179">
        <v>132</v>
      </c>
      <c r="AE179">
        <v>0</v>
      </c>
      <c r="AF179">
        <v>1454</v>
      </c>
      <c r="AG179">
        <v>0</v>
      </c>
      <c r="AH179">
        <v>0</v>
      </c>
      <c r="AI179">
        <v>0</v>
      </c>
      <c r="AJ179">
        <v>0</v>
      </c>
      <c r="AK179">
        <v>0</v>
      </c>
      <c r="AL179">
        <v>2973</v>
      </c>
      <c r="AM179">
        <v>435</v>
      </c>
      <c r="AN179">
        <v>0</v>
      </c>
      <c r="AO179">
        <v>46487</v>
      </c>
      <c r="AP179">
        <v>0</v>
      </c>
      <c r="AQ179">
        <v>0</v>
      </c>
      <c r="AR179">
        <v>0</v>
      </c>
      <c r="AS179">
        <v>229621</v>
      </c>
      <c r="AT179">
        <v>0</v>
      </c>
      <c r="AU179">
        <v>0</v>
      </c>
      <c r="AV179">
        <v>0</v>
      </c>
      <c r="AW179">
        <v>0</v>
      </c>
      <c r="AX179">
        <v>0</v>
      </c>
      <c r="AY179">
        <v>0</v>
      </c>
      <c r="AZ179">
        <v>11726</v>
      </c>
      <c r="BA179">
        <v>2121</v>
      </c>
      <c r="BB179">
        <v>0</v>
      </c>
      <c r="BC179">
        <v>0</v>
      </c>
      <c r="BD179">
        <v>0</v>
      </c>
      <c r="BE179">
        <v>0</v>
      </c>
      <c r="BF179">
        <v>34244</v>
      </c>
      <c r="BG179">
        <v>38556</v>
      </c>
      <c r="BH179">
        <v>0</v>
      </c>
      <c r="BI179">
        <v>0</v>
      </c>
      <c r="BJ179">
        <v>18199</v>
      </c>
      <c r="BK179">
        <v>27533</v>
      </c>
      <c r="BL179">
        <v>32232</v>
      </c>
      <c r="BM179">
        <v>0</v>
      </c>
      <c r="BN179">
        <v>2918</v>
      </c>
      <c r="BO179">
        <v>0</v>
      </c>
      <c r="BP179">
        <v>0</v>
      </c>
      <c r="BQ179">
        <v>0</v>
      </c>
      <c r="BS179">
        <v>8000</v>
      </c>
      <c r="BT179">
        <v>0</v>
      </c>
      <c r="BU179">
        <v>16600</v>
      </c>
      <c r="BV179">
        <v>0</v>
      </c>
    </row>
    <row r="180" spans="1:74" x14ac:dyDescent="0.3">
      <c r="A180" s="155">
        <v>636</v>
      </c>
      <c r="B180" t="s">
        <v>1101</v>
      </c>
      <c r="D180">
        <v>0</v>
      </c>
      <c r="E180">
        <v>0</v>
      </c>
      <c r="F180">
        <v>0</v>
      </c>
      <c r="G180">
        <v>0</v>
      </c>
      <c r="H180">
        <v>0</v>
      </c>
      <c r="I180">
        <v>0</v>
      </c>
      <c r="J180">
        <v>0</v>
      </c>
      <c r="K180">
        <v>0</v>
      </c>
      <c r="L180">
        <v>0</v>
      </c>
      <c r="M180">
        <v>0</v>
      </c>
      <c r="N180">
        <v>0</v>
      </c>
      <c r="O180">
        <v>0</v>
      </c>
      <c r="P180">
        <v>0</v>
      </c>
      <c r="Q180">
        <v>0</v>
      </c>
      <c r="R180">
        <v>0</v>
      </c>
      <c r="S180">
        <v>0</v>
      </c>
      <c r="T180">
        <v>0</v>
      </c>
      <c r="U180">
        <v>53582</v>
      </c>
      <c r="V180">
        <v>0</v>
      </c>
      <c r="X180">
        <v>0</v>
      </c>
      <c r="Y180">
        <v>0</v>
      </c>
      <c r="Z180">
        <v>0</v>
      </c>
      <c r="AA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S180">
        <v>0</v>
      </c>
      <c r="BT180">
        <v>0</v>
      </c>
      <c r="BU180">
        <v>0</v>
      </c>
      <c r="BV180">
        <v>0</v>
      </c>
    </row>
    <row r="181" spans="1:74" x14ac:dyDescent="0.3">
      <c r="A181" s="155">
        <v>637</v>
      </c>
      <c r="B181" t="s">
        <v>1102</v>
      </c>
      <c r="D181">
        <v>0</v>
      </c>
      <c r="E181">
        <v>37924359</v>
      </c>
      <c r="F181">
        <v>9333</v>
      </c>
      <c r="G181">
        <v>0</v>
      </c>
      <c r="H181">
        <v>32310</v>
      </c>
      <c r="I181">
        <v>0</v>
      </c>
      <c r="J181">
        <v>0</v>
      </c>
      <c r="K181">
        <v>0</v>
      </c>
      <c r="L181">
        <v>0</v>
      </c>
      <c r="M181">
        <v>0</v>
      </c>
      <c r="N181">
        <v>0</v>
      </c>
      <c r="O181">
        <v>23377</v>
      </c>
      <c r="P181">
        <v>0</v>
      </c>
      <c r="Q181">
        <v>4142</v>
      </c>
      <c r="R181">
        <v>0</v>
      </c>
      <c r="S181">
        <v>0</v>
      </c>
      <c r="T181">
        <v>0</v>
      </c>
      <c r="U181">
        <v>210517</v>
      </c>
      <c r="V181">
        <v>0</v>
      </c>
      <c r="X181">
        <v>0</v>
      </c>
      <c r="Y181">
        <v>0</v>
      </c>
      <c r="Z181">
        <v>0</v>
      </c>
      <c r="AA181">
        <v>0</v>
      </c>
      <c r="AC181">
        <v>69212</v>
      </c>
      <c r="AD181">
        <v>0</v>
      </c>
      <c r="AE181">
        <v>0</v>
      </c>
      <c r="AF181">
        <v>60787</v>
      </c>
      <c r="AG181">
        <v>0</v>
      </c>
      <c r="AH181">
        <v>118020</v>
      </c>
      <c r="AI181">
        <v>0</v>
      </c>
      <c r="AJ181">
        <v>0</v>
      </c>
      <c r="AK181">
        <v>0</v>
      </c>
      <c r="AL181">
        <v>0</v>
      </c>
      <c r="AM181">
        <v>0</v>
      </c>
      <c r="AN181">
        <v>0</v>
      </c>
      <c r="AO181">
        <v>0</v>
      </c>
      <c r="AP181">
        <v>0</v>
      </c>
      <c r="AQ181">
        <v>0</v>
      </c>
      <c r="AR181">
        <v>0</v>
      </c>
      <c r="AS181">
        <v>0</v>
      </c>
      <c r="AT181">
        <v>167712</v>
      </c>
      <c r="AU181">
        <v>77764</v>
      </c>
      <c r="AV181">
        <v>0</v>
      </c>
      <c r="AW181">
        <v>0</v>
      </c>
      <c r="AX181">
        <v>0</v>
      </c>
      <c r="AY181">
        <v>0</v>
      </c>
      <c r="AZ181">
        <v>0</v>
      </c>
      <c r="BA181">
        <v>0</v>
      </c>
      <c r="BB181">
        <v>0</v>
      </c>
      <c r="BC181">
        <v>0</v>
      </c>
      <c r="BD181">
        <v>0</v>
      </c>
      <c r="BE181">
        <v>118313</v>
      </c>
      <c r="BF181">
        <v>0</v>
      </c>
      <c r="BG181">
        <v>0</v>
      </c>
      <c r="BH181">
        <v>0</v>
      </c>
      <c r="BI181">
        <v>0</v>
      </c>
      <c r="BJ181">
        <v>0</v>
      </c>
      <c r="BK181">
        <v>0</v>
      </c>
      <c r="BL181">
        <v>80955</v>
      </c>
      <c r="BM181">
        <v>0</v>
      </c>
      <c r="BN181">
        <v>173970</v>
      </c>
      <c r="BO181">
        <v>29546</v>
      </c>
      <c r="BP181">
        <v>0</v>
      </c>
      <c r="BQ181">
        <v>0</v>
      </c>
      <c r="BS181">
        <v>0</v>
      </c>
      <c r="BT181">
        <v>0</v>
      </c>
      <c r="BU181">
        <v>363697</v>
      </c>
      <c r="BV181">
        <v>51553</v>
      </c>
    </row>
    <row r="182" spans="1:74" x14ac:dyDescent="0.3">
      <c r="A182" s="155">
        <v>638</v>
      </c>
      <c r="B182" t="s">
        <v>1103</v>
      </c>
      <c r="D182">
        <v>0</v>
      </c>
      <c r="E182">
        <v>0</v>
      </c>
      <c r="F182">
        <v>0</v>
      </c>
      <c r="G182">
        <v>0</v>
      </c>
      <c r="H182">
        <v>0</v>
      </c>
      <c r="I182">
        <v>0</v>
      </c>
      <c r="J182">
        <v>0</v>
      </c>
      <c r="K182">
        <v>0</v>
      </c>
      <c r="L182">
        <v>0</v>
      </c>
      <c r="M182">
        <v>0</v>
      </c>
      <c r="N182">
        <v>0</v>
      </c>
      <c r="O182">
        <v>0</v>
      </c>
      <c r="P182">
        <v>0</v>
      </c>
      <c r="Q182">
        <v>0</v>
      </c>
      <c r="R182">
        <v>0</v>
      </c>
      <c r="S182">
        <v>0</v>
      </c>
      <c r="T182">
        <v>0</v>
      </c>
      <c r="U182">
        <v>0</v>
      </c>
      <c r="V182">
        <v>0</v>
      </c>
      <c r="X182">
        <v>0</v>
      </c>
      <c r="Y182">
        <v>0</v>
      </c>
      <c r="Z182">
        <v>0</v>
      </c>
      <c r="AA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S182">
        <v>0</v>
      </c>
      <c r="BT182">
        <v>0</v>
      </c>
      <c r="BU182">
        <v>0</v>
      </c>
      <c r="BV182">
        <v>0</v>
      </c>
    </row>
    <row r="183" spans="1:74" x14ac:dyDescent="0.3">
      <c r="A183" s="155">
        <v>639</v>
      </c>
      <c r="B183" t="s">
        <v>1104</v>
      </c>
      <c r="D183">
        <v>0</v>
      </c>
      <c r="E183">
        <v>0</v>
      </c>
      <c r="F183">
        <v>0</v>
      </c>
      <c r="G183">
        <v>0</v>
      </c>
      <c r="H183">
        <v>0</v>
      </c>
      <c r="I183">
        <v>0</v>
      </c>
      <c r="J183">
        <v>0</v>
      </c>
      <c r="K183">
        <v>0</v>
      </c>
      <c r="L183">
        <v>371954</v>
      </c>
      <c r="M183">
        <v>0</v>
      </c>
      <c r="N183">
        <v>0</v>
      </c>
      <c r="O183">
        <v>0</v>
      </c>
      <c r="P183">
        <v>0</v>
      </c>
      <c r="Q183">
        <v>0</v>
      </c>
      <c r="R183">
        <v>0</v>
      </c>
      <c r="S183">
        <v>0</v>
      </c>
      <c r="T183">
        <v>0</v>
      </c>
      <c r="U183">
        <v>0</v>
      </c>
      <c r="V183">
        <v>0</v>
      </c>
      <c r="X183">
        <v>0</v>
      </c>
      <c r="Y183">
        <v>0</v>
      </c>
      <c r="Z183">
        <v>7730591</v>
      </c>
      <c r="AA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489893</v>
      </c>
      <c r="AW183">
        <v>0</v>
      </c>
      <c r="AX183">
        <v>0</v>
      </c>
      <c r="AY183">
        <v>0</v>
      </c>
      <c r="AZ183">
        <v>1222951</v>
      </c>
      <c r="BA183">
        <v>0</v>
      </c>
      <c r="BB183">
        <v>0</v>
      </c>
      <c r="BC183">
        <v>0</v>
      </c>
      <c r="BD183">
        <v>0</v>
      </c>
      <c r="BE183">
        <v>260195</v>
      </c>
      <c r="BF183">
        <v>2286345</v>
      </c>
      <c r="BG183">
        <v>0</v>
      </c>
      <c r="BH183">
        <v>0</v>
      </c>
      <c r="BI183">
        <v>0</v>
      </c>
      <c r="BJ183">
        <v>1956131</v>
      </c>
      <c r="BK183">
        <v>0</v>
      </c>
      <c r="BL183">
        <v>0</v>
      </c>
      <c r="BM183">
        <v>0</v>
      </c>
      <c r="BN183">
        <v>2267830</v>
      </c>
      <c r="BO183">
        <v>0</v>
      </c>
      <c r="BP183">
        <v>0</v>
      </c>
      <c r="BQ183">
        <v>0</v>
      </c>
      <c r="BS183">
        <v>0</v>
      </c>
      <c r="BT183">
        <v>0</v>
      </c>
      <c r="BU183">
        <v>0</v>
      </c>
      <c r="BV183">
        <v>0</v>
      </c>
    </row>
    <row r="184" spans="1:74" x14ac:dyDescent="0.3">
      <c r="A184" s="155">
        <v>640</v>
      </c>
      <c r="B184" t="s">
        <v>1105</v>
      </c>
      <c r="D184">
        <v>0</v>
      </c>
      <c r="E184">
        <v>0</v>
      </c>
      <c r="F184">
        <v>0</v>
      </c>
      <c r="G184">
        <v>0</v>
      </c>
      <c r="H184">
        <v>0</v>
      </c>
      <c r="I184">
        <v>0</v>
      </c>
      <c r="J184">
        <v>0</v>
      </c>
      <c r="K184">
        <v>0</v>
      </c>
      <c r="L184">
        <v>0</v>
      </c>
      <c r="M184">
        <v>0</v>
      </c>
      <c r="N184">
        <v>0</v>
      </c>
      <c r="O184">
        <v>0</v>
      </c>
      <c r="P184">
        <v>0</v>
      </c>
      <c r="Q184">
        <v>0</v>
      </c>
      <c r="R184">
        <v>0</v>
      </c>
      <c r="S184">
        <v>0</v>
      </c>
      <c r="T184">
        <v>0</v>
      </c>
      <c r="U184">
        <v>0</v>
      </c>
      <c r="V184">
        <v>0</v>
      </c>
      <c r="X184">
        <v>0</v>
      </c>
      <c r="Y184">
        <v>0</v>
      </c>
      <c r="Z184">
        <v>0</v>
      </c>
      <c r="AA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S184">
        <v>0</v>
      </c>
      <c r="BT184">
        <v>0</v>
      </c>
      <c r="BU184">
        <v>0</v>
      </c>
      <c r="BV184">
        <v>0</v>
      </c>
    </row>
    <row r="185" spans="1:74" x14ac:dyDescent="0.3">
      <c r="A185" s="155">
        <v>641</v>
      </c>
      <c r="B185" t="s">
        <v>1106</v>
      </c>
      <c r="D185">
        <v>0</v>
      </c>
      <c r="E185">
        <v>0</v>
      </c>
      <c r="F185">
        <v>0</v>
      </c>
      <c r="G185">
        <v>0</v>
      </c>
      <c r="H185">
        <v>0</v>
      </c>
      <c r="I185">
        <v>0</v>
      </c>
      <c r="J185">
        <v>0</v>
      </c>
      <c r="K185">
        <v>0</v>
      </c>
      <c r="L185">
        <v>5000</v>
      </c>
      <c r="M185">
        <v>0</v>
      </c>
      <c r="N185">
        <v>0</v>
      </c>
      <c r="O185">
        <v>0</v>
      </c>
      <c r="P185">
        <v>0</v>
      </c>
      <c r="Q185">
        <v>0</v>
      </c>
      <c r="R185">
        <v>0</v>
      </c>
      <c r="S185">
        <v>0</v>
      </c>
      <c r="T185">
        <v>0</v>
      </c>
      <c r="U185">
        <v>0</v>
      </c>
      <c r="V185">
        <v>0</v>
      </c>
      <c r="X185">
        <v>0</v>
      </c>
      <c r="Y185">
        <v>0</v>
      </c>
      <c r="Z185">
        <v>230697</v>
      </c>
      <c r="AA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17774</v>
      </c>
      <c r="BA185">
        <v>0</v>
      </c>
      <c r="BB185">
        <v>0</v>
      </c>
      <c r="BC185">
        <v>0</v>
      </c>
      <c r="BD185">
        <v>0</v>
      </c>
      <c r="BE185">
        <v>0</v>
      </c>
      <c r="BF185">
        <v>9834</v>
      </c>
      <c r="BG185">
        <v>0</v>
      </c>
      <c r="BH185">
        <v>0</v>
      </c>
      <c r="BI185">
        <v>0</v>
      </c>
      <c r="BJ185">
        <v>21683</v>
      </c>
      <c r="BK185">
        <v>0</v>
      </c>
      <c r="BL185">
        <v>0</v>
      </c>
      <c r="BM185">
        <v>0</v>
      </c>
      <c r="BN185">
        <v>1765</v>
      </c>
      <c r="BO185">
        <v>0</v>
      </c>
      <c r="BP185">
        <v>0</v>
      </c>
      <c r="BQ185">
        <v>0</v>
      </c>
      <c r="BS185">
        <v>0</v>
      </c>
      <c r="BT185">
        <v>0</v>
      </c>
      <c r="BU185">
        <v>0</v>
      </c>
      <c r="BV185">
        <v>0</v>
      </c>
    </row>
    <row r="186" spans="1:74" x14ac:dyDescent="0.3">
      <c r="A186" s="155">
        <v>642</v>
      </c>
      <c r="B186" t="s">
        <v>1107</v>
      </c>
      <c r="D186">
        <v>0</v>
      </c>
      <c r="E186">
        <v>0</v>
      </c>
      <c r="F186">
        <v>0</v>
      </c>
      <c r="G186">
        <v>0</v>
      </c>
      <c r="H186">
        <v>0</v>
      </c>
      <c r="I186">
        <v>0</v>
      </c>
      <c r="J186">
        <v>0</v>
      </c>
      <c r="K186">
        <v>0</v>
      </c>
      <c r="L186">
        <v>0</v>
      </c>
      <c r="M186">
        <v>0</v>
      </c>
      <c r="N186">
        <v>0</v>
      </c>
      <c r="O186">
        <v>0</v>
      </c>
      <c r="P186">
        <v>0</v>
      </c>
      <c r="Q186">
        <v>0</v>
      </c>
      <c r="R186">
        <v>0</v>
      </c>
      <c r="S186">
        <v>0</v>
      </c>
      <c r="T186">
        <v>0</v>
      </c>
      <c r="U186">
        <v>0</v>
      </c>
      <c r="V186">
        <v>0</v>
      </c>
      <c r="X186">
        <v>0</v>
      </c>
      <c r="Y186">
        <v>0</v>
      </c>
      <c r="Z186">
        <v>0</v>
      </c>
      <c r="AA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S186">
        <v>0</v>
      </c>
      <c r="BT186">
        <v>0</v>
      </c>
      <c r="BU186">
        <v>0</v>
      </c>
      <c r="BV186">
        <v>0</v>
      </c>
    </row>
    <row r="187" spans="1:74" x14ac:dyDescent="0.3">
      <c r="A187" s="155">
        <v>643</v>
      </c>
      <c r="B187" t="s">
        <v>1108</v>
      </c>
      <c r="D187">
        <v>0</v>
      </c>
      <c r="E187">
        <v>0</v>
      </c>
      <c r="F187">
        <v>0</v>
      </c>
      <c r="G187">
        <v>0</v>
      </c>
      <c r="H187">
        <v>0</v>
      </c>
      <c r="I187">
        <v>0</v>
      </c>
      <c r="J187">
        <v>0</v>
      </c>
      <c r="K187">
        <v>0</v>
      </c>
      <c r="L187">
        <v>0</v>
      </c>
      <c r="M187">
        <v>0</v>
      </c>
      <c r="N187">
        <v>0</v>
      </c>
      <c r="O187">
        <v>0</v>
      </c>
      <c r="P187">
        <v>0</v>
      </c>
      <c r="Q187">
        <v>0</v>
      </c>
      <c r="R187">
        <v>0</v>
      </c>
      <c r="S187">
        <v>0</v>
      </c>
      <c r="T187">
        <v>0</v>
      </c>
      <c r="U187">
        <v>0</v>
      </c>
      <c r="V187">
        <v>0</v>
      </c>
      <c r="X187">
        <v>0</v>
      </c>
      <c r="Y187">
        <v>0</v>
      </c>
      <c r="Z187">
        <v>0</v>
      </c>
      <c r="AA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189754</v>
      </c>
      <c r="BF187">
        <v>594062</v>
      </c>
      <c r="BG187">
        <v>0</v>
      </c>
      <c r="BH187">
        <v>0</v>
      </c>
      <c r="BI187">
        <v>0</v>
      </c>
      <c r="BJ187">
        <v>0</v>
      </c>
      <c r="BK187">
        <v>0</v>
      </c>
      <c r="BL187">
        <v>0</v>
      </c>
      <c r="BM187">
        <v>0</v>
      </c>
      <c r="BN187">
        <v>0</v>
      </c>
      <c r="BO187">
        <v>0</v>
      </c>
      <c r="BP187">
        <v>0</v>
      </c>
      <c r="BQ187">
        <v>0</v>
      </c>
      <c r="BS187">
        <v>0</v>
      </c>
      <c r="BT187">
        <v>0</v>
      </c>
      <c r="BU187">
        <v>0</v>
      </c>
      <c r="BV187">
        <v>0</v>
      </c>
    </row>
    <row r="188" spans="1:74" x14ac:dyDescent="0.3">
      <c r="A188" s="155">
        <v>644</v>
      </c>
      <c r="B188" t="s">
        <v>1109</v>
      </c>
      <c r="D188">
        <v>0</v>
      </c>
      <c r="E188">
        <v>0</v>
      </c>
      <c r="F188">
        <v>0</v>
      </c>
      <c r="G188">
        <v>0</v>
      </c>
      <c r="H188">
        <v>0</v>
      </c>
      <c r="I188">
        <v>0</v>
      </c>
      <c r="J188">
        <v>0</v>
      </c>
      <c r="K188">
        <v>0</v>
      </c>
      <c r="L188">
        <v>0</v>
      </c>
      <c r="M188">
        <v>0</v>
      </c>
      <c r="N188">
        <v>0</v>
      </c>
      <c r="O188">
        <v>0</v>
      </c>
      <c r="P188">
        <v>0</v>
      </c>
      <c r="Q188">
        <v>0</v>
      </c>
      <c r="R188">
        <v>0</v>
      </c>
      <c r="S188">
        <v>0</v>
      </c>
      <c r="T188">
        <v>0</v>
      </c>
      <c r="U188">
        <v>0</v>
      </c>
      <c r="V188">
        <v>0</v>
      </c>
      <c r="X188">
        <v>0</v>
      </c>
      <c r="Y188">
        <v>0</v>
      </c>
      <c r="Z188">
        <v>0</v>
      </c>
      <c r="AA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S188">
        <v>0</v>
      </c>
      <c r="BT188">
        <v>0</v>
      </c>
      <c r="BU188">
        <v>0</v>
      </c>
      <c r="BV188">
        <v>0</v>
      </c>
    </row>
    <row r="189" spans="1:74" x14ac:dyDescent="0.3">
      <c r="A189" s="155">
        <v>645</v>
      </c>
      <c r="B189" t="s">
        <v>387</v>
      </c>
      <c r="D189">
        <v>0</v>
      </c>
      <c r="E189">
        <v>178585579</v>
      </c>
      <c r="F189">
        <v>21125</v>
      </c>
      <c r="G189">
        <v>0</v>
      </c>
      <c r="H189">
        <v>0</v>
      </c>
      <c r="I189">
        <v>0</v>
      </c>
      <c r="J189">
        <v>0</v>
      </c>
      <c r="K189">
        <v>0</v>
      </c>
      <c r="L189">
        <v>0</v>
      </c>
      <c r="M189">
        <v>83673</v>
      </c>
      <c r="N189">
        <v>0</v>
      </c>
      <c r="O189">
        <v>34235</v>
      </c>
      <c r="P189">
        <v>0</v>
      </c>
      <c r="Q189">
        <v>479220</v>
      </c>
      <c r="R189">
        <v>0</v>
      </c>
      <c r="S189">
        <v>236061</v>
      </c>
      <c r="T189">
        <v>174291</v>
      </c>
      <c r="U189">
        <v>0</v>
      </c>
      <c r="V189">
        <v>0</v>
      </c>
      <c r="X189">
        <v>648564</v>
      </c>
      <c r="Y189">
        <v>280510</v>
      </c>
      <c r="Z189">
        <v>3204430</v>
      </c>
      <c r="AA189">
        <v>533000</v>
      </c>
      <c r="AC189">
        <v>0</v>
      </c>
      <c r="AD189">
        <v>0</v>
      </c>
      <c r="AE189">
        <v>0</v>
      </c>
      <c r="AF189">
        <v>53000</v>
      </c>
      <c r="AG189">
        <v>30065</v>
      </c>
      <c r="AH189">
        <v>97517</v>
      </c>
      <c r="AI189">
        <v>0</v>
      </c>
      <c r="AJ189">
        <v>411523</v>
      </c>
      <c r="AK189">
        <v>21083</v>
      </c>
      <c r="AL189">
        <v>73550</v>
      </c>
      <c r="AM189">
        <v>135398</v>
      </c>
      <c r="AN189">
        <v>26700</v>
      </c>
      <c r="AO189">
        <v>2214183</v>
      </c>
      <c r="AP189">
        <v>0</v>
      </c>
      <c r="AQ189">
        <v>0</v>
      </c>
      <c r="AR189">
        <v>1000</v>
      </c>
      <c r="AS189">
        <v>48104</v>
      </c>
      <c r="AT189">
        <v>75000</v>
      </c>
      <c r="AU189">
        <v>0</v>
      </c>
      <c r="AV189">
        <v>276490</v>
      </c>
      <c r="AW189">
        <v>0</v>
      </c>
      <c r="AX189">
        <v>14559</v>
      </c>
      <c r="AY189">
        <v>0</v>
      </c>
      <c r="AZ189">
        <v>0</v>
      </c>
      <c r="BA189">
        <v>0</v>
      </c>
      <c r="BB189">
        <v>16879</v>
      </c>
      <c r="BC189">
        <v>0</v>
      </c>
      <c r="BD189">
        <v>1364410</v>
      </c>
      <c r="BE189">
        <v>0</v>
      </c>
      <c r="BF189">
        <v>662000</v>
      </c>
      <c r="BG189">
        <v>367246</v>
      </c>
      <c r="BH189">
        <v>0</v>
      </c>
      <c r="BI189">
        <v>126000</v>
      </c>
      <c r="BJ189">
        <v>1189729</v>
      </c>
      <c r="BK189">
        <v>0</v>
      </c>
      <c r="BL189">
        <v>1739405</v>
      </c>
      <c r="BM189">
        <v>0</v>
      </c>
      <c r="BN189">
        <v>48773</v>
      </c>
      <c r="BO189">
        <v>116716</v>
      </c>
      <c r="BP189">
        <v>0</v>
      </c>
      <c r="BQ189">
        <v>249274</v>
      </c>
      <c r="BS189">
        <v>294618</v>
      </c>
      <c r="BT189">
        <v>489239</v>
      </c>
      <c r="BU189">
        <v>0</v>
      </c>
      <c r="BV189">
        <v>0</v>
      </c>
    </row>
    <row r="190" spans="1:74" x14ac:dyDescent="0.3">
      <c r="A190" s="155">
        <v>646</v>
      </c>
      <c r="B190" t="s">
        <v>362</v>
      </c>
      <c r="D190">
        <v>6745791</v>
      </c>
      <c r="E190">
        <v>91730995</v>
      </c>
      <c r="F190">
        <v>430569</v>
      </c>
      <c r="G190">
        <v>4233238</v>
      </c>
      <c r="H190">
        <v>575629</v>
      </c>
      <c r="I190">
        <v>59070</v>
      </c>
      <c r="J190">
        <v>1326370</v>
      </c>
      <c r="K190">
        <v>0</v>
      </c>
      <c r="L190">
        <v>1224048</v>
      </c>
      <c r="M190">
        <v>6320874</v>
      </c>
      <c r="N190">
        <v>691587</v>
      </c>
      <c r="O190">
        <v>844216</v>
      </c>
      <c r="P190">
        <v>919002</v>
      </c>
      <c r="Q190">
        <v>474425</v>
      </c>
      <c r="R190">
        <v>817582</v>
      </c>
      <c r="S190">
        <v>1265401</v>
      </c>
      <c r="T190">
        <v>2523309</v>
      </c>
      <c r="U190">
        <v>630172</v>
      </c>
      <c r="V190">
        <v>984051</v>
      </c>
      <c r="X190">
        <v>2756825</v>
      </c>
      <c r="Y190">
        <v>1692342</v>
      </c>
      <c r="Z190">
        <v>16406375</v>
      </c>
      <c r="AA190">
        <v>5208150</v>
      </c>
      <c r="AC190">
        <v>263058</v>
      </c>
      <c r="AD190">
        <v>1232015</v>
      </c>
      <c r="AE190">
        <v>1729051</v>
      </c>
      <c r="AF190">
        <v>368418</v>
      </c>
      <c r="AG190">
        <v>283934</v>
      </c>
      <c r="AH190">
        <v>2361738</v>
      </c>
      <c r="AI190">
        <v>229563</v>
      </c>
      <c r="AJ190">
        <v>2573057</v>
      </c>
      <c r="AK190">
        <v>588626</v>
      </c>
      <c r="AL190">
        <v>872865</v>
      </c>
      <c r="AM190">
        <v>1530930</v>
      </c>
      <c r="AN190">
        <v>488095</v>
      </c>
      <c r="AO190">
        <v>7170416</v>
      </c>
      <c r="AP190">
        <v>758283</v>
      </c>
      <c r="AQ190">
        <v>533049</v>
      </c>
      <c r="AR190">
        <v>477209</v>
      </c>
      <c r="AS190">
        <v>12521454</v>
      </c>
      <c r="AT190">
        <v>315059</v>
      </c>
      <c r="AU190">
        <v>6026180</v>
      </c>
      <c r="AV190">
        <v>395139</v>
      </c>
      <c r="AW190">
        <v>278486</v>
      </c>
      <c r="AX190">
        <v>162239</v>
      </c>
      <c r="AY190">
        <v>401196</v>
      </c>
      <c r="AZ190">
        <v>2513666</v>
      </c>
      <c r="BA190">
        <v>0</v>
      </c>
      <c r="BB190">
        <v>171903</v>
      </c>
      <c r="BC190">
        <v>1254359</v>
      </c>
      <c r="BD190">
        <v>6350462</v>
      </c>
      <c r="BE190">
        <v>747711</v>
      </c>
      <c r="BF190">
        <v>4538861</v>
      </c>
      <c r="BG190">
        <v>3466707</v>
      </c>
      <c r="BH190">
        <v>242991</v>
      </c>
      <c r="BI190">
        <v>342119</v>
      </c>
      <c r="BJ190">
        <v>9968748</v>
      </c>
      <c r="BK190">
        <v>1084200</v>
      </c>
      <c r="BL190">
        <v>7791203</v>
      </c>
      <c r="BM190">
        <v>5995546</v>
      </c>
      <c r="BN190">
        <v>3385055</v>
      </c>
      <c r="BO190">
        <v>1640684</v>
      </c>
      <c r="BP190">
        <v>34184</v>
      </c>
      <c r="BQ190">
        <v>1784346</v>
      </c>
      <c r="BS190">
        <v>2037150</v>
      </c>
      <c r="BT190">
        <v>945850</v>
      </c>
      <c r="BU190">
        <v>-671019</v>
      </c>
      <c r="BV190">
        <v>3209253</v>
      </c>
    </row>
    <row r="191" spans="1:74" x14ac:dyDescent="0.3">
      <c r="A191" s="155">
        <v>647</v>
      </c>
      <c r="B191" t="s">
        <v>1110</v>
      </c>
      <c r="D191">
        <v>0</v>
      </c>
      <c r="E191">
        <v>135384322</v>
      </c>
      <c r="F191">
        <v>0</v>
      </c>
      <c r="G191">
        <v>0</v>
      </c>
      <c r="H191">
        <v>0</v>
      </c>
      <c r="I191">
        <v>0</v>
      </c>
      <c r="J191">
        <v>0</v>
      </c>
      <c r="K191">
        <v>0</v>
      </c>
      <c r="L191">
        <v>0</v>
      </c>
      <c r="M191">
        <v>0</v>
      </c>
      <c r="N191">
        <v>0</v>
      </c>
      <c r="O191">
        <v>0</v>
      </c>
      <c r="P191">
        <v>0</v>
      </c>
      <c r="Q191">
        <v>0</v>
      </c>
      <c r="R191">
        <v>0</v>
      </c>
      <c r="S191">
        <v>0</v>
      </c>
      <c r="T191">
        <v>0</v>
      </c>
      <c r="U191">
        <v>0</v>
      </c>
      <c r="V191">
        <v>0</v>
      </c>
      <c r="X191">
        <v>0</v>
      </c>
      <c r="Y191">
        <v>0</v>
      </c>
      <c r="Z191">
        <v>0</v>
      </c>
      <c r="AA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S191">
        <v>0</v>
      </c>
      <c r="BT191">
        <v>0</v>
      </c>
      <c r="BU191">
        <v>0</v>
      </c>
      <c r="BV191">
        <v>0</v>
      </c>
    </row>
    <row r="192" spans="1:74" x14ac:dyDescent="0.3">
      <c r="A192" s="155">
        <v>654</v>
      </c>
      <c r="B192" t="s">
        <v>418</v>
      </c>
      <c r="D192">
        <v>5828968</v>
      </c>
      <c r="E192">
        <v>491785776</v>
      </c>
      <c r="F192">
        <v>219224</v>
      </c>
      <c r="G192">
        <v>3296121</v>
      </c>
      <c r="H192">
        <v>2040268</v>
      </c>
      <c r="I192">
        <v>0</v>
      </c>
      <c r="J192">
        <v>0</v>
      </c>
      <c r="K192">
        <v>0</v>
      </c>
      <c r="L192">
        <v>1039655</v>
      </c>
      <c r="M192">
        <v>12206665</v>
      </c>
      <c r="N192">
        <v>0</v>
      </c>
      <c r="O192">
        <v>418731</v>
      </c>
      <c r="P192">
        <v>499082</v>
      </c>
      <c r="Q192">
        <v>19506</v>
      </c>
      <c r="R192">
        <v>0</v>
      </c>
      <c r="S192">
        <v>2337169</v>
      </c>
      <c r="T192">
        <v>0</v>
      </c>
      <c r="U192">
        <v>2092915</v>
      </c>
      <c r="V192">
        <v>788186</v>
      </c>
      <c r="X192">
        <v>3021115</v>
      </c>
      <c r="Y192">
        <v>0</v>
      </c>
      <c r="Z192">
        <v>24475216</v>
      </c>
      <c r="AA192">
        <v>0</v>
      </c>
      <c r="AC192">
        <v>324737</v>
      </c>
      <c r="AD192">
        <v>2075272</v>
      </c>
      <c r="AE192">
        <v>401744</v>
      </c>
      <c r="AF192">
        <v>398120</v>
      </c>
      <c r="AG192">
        <v>192150</v>
      </c>
      <c r="AH192">
        <v>10243188</v>
      </c>
      <c r="AI192">
        <v>0</v>
      </c>
      <c r="AJ192">
        <v>0</v>
      </c>
      <c r="AK192">
        <v>0</v>
      </c>
      <c r="AL192">
        <v>1070882</v>
      </c>
      <c r="AM192">
        <v>1092151</v>
      </c>
      <c r="AN192">
        <v>614400</v>
      </c>
      <c r="AO192">
        <v>66584559</v>
      </c>
      <c r="AP192">
        <v>1146035</v>
      </c>
      <c r="AQ192">
        <v>0</v>
      </c>
      <c r="AR192">
        <v>69710</v>
      </c>
      <c r="AS192">
        <v>26405715</v>
      </c>
      <c r="AT192">
        <v>828702</v>
      </c>
      <c r="AU192">
        <v>4866204</v>
      </c>
      <c r="AV192">
        <v>376288</v>
      </c>
      <c r="AW192">
        <v>675559</v>
      </c>
      <c r="AX192">
        <v>0</v>
      </c>
      <c r="AY192">
        <v>15680</v>
      </c>
      <c r="AZ192">
        <v>4113804</v>
      </c>
      <c r="BA192">
        <v>250945</v>
      </c>
      <c r="BB192">
        <v>559836</v>
      </c>
      <c r="BC192">
        <v>572449</v>
      </c>
      <c r="BD192">
        <v>5661282</v>
      </c>
      <c r="BE192">
        <v>1249646</v>
      </c>
      <c r="BF192">
        <v>8679269</v>
      </c>
      <c r="BG192">
        <v>6958535</v>
      </c>
      <c r="BH192">
        <v>0</v>
      </c>
      <c r="BI192">
        <v>794658</v>
      </c>
      <c r="BJ192">
        <v>13572325</v>
      </c>
      <c r="BK192">
        <v>1101308</v>
      </c>
      <c r="BL192">
        <v>15244823</v>
      </c>
      <c r="BM192">
        <v>0</v>
      </c>
      <c r="BN192">
        <v>4834131</v>
      </c>
      <c r="BO192">
        <v>1962811</v>
      </c>
      <c r="BP192">
        <v>0</v>
      </c>
      <c r="BQ192">
        <v>0</v>
      </c>
      <c r="BS192">
        <v>1979512</v>
      </c>
      <c r="BT192">
        <v>472985</v>
      </c>
      <c r="BU192">
        <v>2565391</v>
      </c>
      <c r="BV192">
        <v>411953</v>
      </c>
    </row>
    <row r="193" spans="1:74" x14ac:dyDescent="0.3">
      <c r="A193" s="155">
        <v>655</v>
      </c>
      <c r="B193" t="s">
        <v>1111</v>
      </c>
      <c r="D193">
        <v>59453</v>
      </c>
      <c r="E193">
        <v>0</v>
      </c>
      <c r="F193">
        <v>9333</v>
      </c>
      <c r="G193">
        <v>0</v>
      </c>
      <c r="H193">
        <v>839134</v>
      </c>
      <c r="I193">
        <v>0</v>
      </c>
      <c r="J193">
        <v>0</v>
      </c>
      <c r="K193">
        <v>0</v>
      </c>
      <c r="L193">
        <v>2945</v>
      </c>
      <c r="M193">
        <v>2672160</v>
      </c>
      <c r="N193">
        <v>0</v>
      </c>
      <c r="O193">
        <v>23377</v>
      </c>
      <c r="P193">
        <v>37057</v>
      </c>
      <c r="Q193">
        <v>4142</v>
      </c>
      <c r="R193">
        <v>0</v>
      </c>
      <c r="S193">
        <v>0</v>
      </c>
      <c r="T193">
        <v>0</v>
      </c>
      <c r="U193">
        <v>1344788</v>
      </c>
      <c r="V193">
        <v>61412</v>
      </c>
      <c r="X193">
        <v>0</v>
      </c>
      <c r="Y193">
        <v>0</v>
      </c>
      <c r="Z193">
        <v>2085770</v>
      </c>
      <c r="AA193">
        <v>0</v>
      </c>
      <c r="AC193">
        <v>69212</v>
      </c>
      <c r="AD193">
        <v>174505</v>
      </c>
      <c r="AE193">
        <v>73860</v>
      </c>
      <c r="AF193">
        <v>60787</v>
      </c>
      <c r="AG193">
        <v>0</v>
      </c>
      <c r="AH193">
        <v>6599703</v>
      </c>
      <c r="AI193">
        <v>0</v>
      </c>
      <c r="AJ193">
        <v>0</v>
      </c>
      <c r="AK193">
        <v>0</v>
      </c>
      <c r="AL193">
        <v>0</v>
      </c>
      <c r="AM193">
        <v>0</v>
      </c>
      <c r="AN193">
        <v>15150</v>
      </c>
      <c r="AO193">
        <v>35824433</v>
      </c>
      <c r="AP193">
        <v>294605</v>
      </c>
      <c r="AQ193">
        <v>0</v>
      </c>
      <c r="AR193">
        <v>16130</v>
      </c>
      <c r="AS193">
        <v>4135888</v>
      </c>
      <c r="AT193">
        <v>167712</v>
      </c>
      <c r="AU193">
        <v>77764</v>
      </c>
      <c r="AV193">
        <v>34923</v>
      </c>
      <c r="AW193">
        <v>0</v>
      </c>
      <c r="AX193">
        <v>0</v>
      </c>
      <c r="AY193">
        <v>0</v>
      </c>
      <c r="AZ193">
        <v>129014</v>
      </c>
      <c r="BA193">
        <v>0</v>
      </c>
      <c r="BB193">
        <v>2300</v>
      </c>
      <c r="BC193">
        <v>4725</v>
      </c>
      <c r="BD193">
        <v>143364</v>
      </c>
      <c r="BE193">
        <v>131091</v>
      </c>
      <c r="BF193">
        <v>0</v>
      </c>
      <c r="BG193">
        <v>273963</v>
      </c>
      <c r="BH193">
        <v>0</v>
      </c>
      <c r="BI193">
        <v>18456</v>
      </c>
      <c r="BJ193">
        <v>147155</v>
      </c>
      <c r="BK193">
        <v>52509</v>
      </c>
      <c r="BL193">
        <v>1198878</v>
      </c>
      <c r="BM193">
        <v>0</v>
      </c>
      <c r="BN193">
        <v>1831245</v>
      </c>
      <c r="BO193">
        <v>29546</v>
      </c>
      <c r="BP193">
        <v>0</v>
      </c>
      <c r="BQ193">
        <v>0</v>
      </c>
      <c r="BS193">
        <v>0</v>
      </c>
      <c r="BT193">
        <v>65654</v>
      </c>
      <c r="BU193">
        <v>363697</v>
      </c>
      <c r="BV193">
        <v>51553</v>
      </c>
    </row>
    <row r="194" spans="1:74" x14ac:dyDescent="0.3">
      <c r="A194" s="155">
        <v>656</v>
      </c>
      <c r="B194" t="s">
        <v>424</v>
      </c>
      <c r="D194">
        <v>2</v>
      </c>
      <c r="E194">
        <v>1</v>
      </c>
      <c r="F194">
        <v>0</v>
      </c>
      <c r="G194">
        <v>2</v>
      </c>
      <c r="H194">
        <v>2</v>
      </c>
      <c r="I194">
        <v>0</v>
      </c>
      <c r="J194">
        <v>0</v>
      </c>
      <c r="K194">
        <v>2</v>
      </c>
      <c r="L194">
        <v>0</v>
      </c>
      <c r="M194">
        <v>2</v>
      </c>
      <c r="N194">
        <v>0</v>
      </c>
      <c r="O194">
        <v>0</v>
      </c>
      <c r="P194">
        <v>0</v>
      </c>
      <c r="Q194">
        <v>0</v>
      </c>
      <c r="R194">
        <v>0</v>
      </c>
      <c r="S194">
        <v>0</v>
      </c>
      <c r="T194">
        <v>2</v>
      </c>
      <c r="U194">
        <v>0</v>
      </c>
      <c r="V194">
        <v>2</v>
      </c>
      <c r="X194">
        <v>2</v>
      </c>
      <c r="Y194">
        <v>0</v>
      </c>
      <c r="Z194">
        <v>2</v>
      </c>
      <c r="AA194">
        <v>2</v>
      </c>
      <c r="AC194">
        <v>0</v>
      </c>
      <c r="AD194">
        <v>2</v>
      </c>
      <c r="AE194">
        <v>2</v>
      </c>
      <c r="AF194">
        <v>2</v>
      </c>
      <c r="AG194">
        <v>0</v>
      </c>
      <c r="AH194">
        <v>2</v>
      </c>
      <c r="AI194">
        <v>0</v>
      </c>
      <c r="AJ194">
        <v>2</v>
      </c>
      <c r="AK194">
        <v>0</v>
      </c>
      <c r="AL194">
        <v>0</v>
      </c>
      <c r="AM194">
        <v>2</v>
      </c>
      <c r="AN194">
        <v>0</v>
      </c>
      <c r="AO194">
        <v>0</v>
      </c>
      <c r="AP194">
        <v>2</v>
      </c>
      <c r="AQ194">
        <v>0</v>
      </c>
      <c r="AR194">
        <v>0</v>
      </c>
      <c r="AS194">
        <v>2</v>
      </c>
      <c r="AT194">
        <v>0</v>
      </c>
      <c r="AU194">
        <v>2</v>
      </c>
      <c r="AV194">
        <v>2</v>
      </c>
      <c r="AW194">
        <v>0</v>
      </c>
      <c r="AX194">
        <v>0</v>
      </c>
      <c r="AY194">
        <v>2</v>
      </c>
      <c r="AZ194">
        <v>0</v>
      </c>
      <c r="BA194">
        <v>2</v>
      </c>
      <c r="BB194">
        <v>2</v>
      </c>
      <c r="BC194">
        <v>2</v>
      </c>
      <c r="BD194">
        <v>2</v>
      </c>
      <c r="BE194">
        <v>2</v>
      </c>
      <c r="BF194">
        <v>2</v>
      </c>
      <c r="BG194">
        <v>2</v>
      </c>
      <c r="BH194">
        <v>2</v>
      </c>
      <c r="BI194">
        <v>0</v>
      </c>
      <c r="BJ194">
        <v>2</v>
      </c>
      <c r="BK194">
        <v>2</v>
      </c>
      <c r="BL194">
        <v>2</v>
      </c>
      <c r="BM194">
        <v>0</v>
      </c>
      <c r="BN194">
        <v>2</v>
      </c>
      <c r="BO194">
        <v>2</v>
      </c>
      <c r="BP194">
        <v>2</v>
      </c>
      <c r="BQ194">
        <v>2</v>
      </c>
      <c r="BS194">
        <v>2</v>
      </c>
      <c r="BT194">
        <v>2</v>
      </c>
      <c r="BU194">
        <v>2</v>
      </c>
      <c r="BV194">
        <v>2</v>
      </c>
    </row>
    <row r="195" spans="1:74" x14ac:dyDescent="0.3">
      <c r="A195" s="155">
        <v>657</v>
      </c>
      <c r="B195" t="s">
        <v>1112</v>
      </c>
      <c r="D195">
        <v>0</v>
      </c>
      <c r="E195">
        <v>0</v>
      </c>
      <c r="F195">
        <v>0</v>
      </c>
      <c r="G195">
        <v>0</v>
      </c>
      <c r="H195">
        <v>0</v>
      </c>
      <c r="I195">
        <v>0</v>
      </c>
      <c r="J195">
        <v>0</v>
      </c>
      <c r="K195">
        <v>0</v>
      </c>
      <c r="L195">
        <v>1971820</v>
      </c>
      <c r="M195">
        <v>0</v>
      </c>
      <c r="N195">
        <v>0</v>
      </c>
      <c r="O195">
        <v>0</v>
      </c>
      <c r="P195">
        <v>0</v>
      </c>
      <c r="Q195">
        <v>0</v>
      </c>
      <c r="R195">
        <v>0</v>
      </c>
      <c r="S195">
        <v>0</v>
      </c>
      <c r="T195">
        <v>0</v>
      </c>
      <c r="U195">
        <v>0</v>
      </c>
      <c r="V195">
        <v>0</v>
      </c>
      <c r="X195">
        <v>0</v>
      </c>
      <c r="Y195">
        <v>0</v>
      </c>
      <c r="Z195">
        <v>51871554</v>
      </c>
      <c r="AA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2186308</v>
      </c>
      <c r="AW195">
        <v>0</v>
      </c>
      <c r="AX195">
        <v>0</v>
      </c>
      <c r="AY195">
        <v>0</v>
      </c>
      <c r="AZ195">
        <v>3668168</v>
      </c>
      <c r="BA195">
        <v>0</v>
      </c>
      <c r="BB195">
        <v>0</v>
      </c>
      <c r="BC195">
        <v>0</v>
      </c>
      <c r="BD195">
        <v>0</v>
      </c>
      <c r="BE195">
        <v>2752456</v>
      </c>
      <c r="BF195">
        <v>8451402</v>
      </c>
      <c r="BG195">
        <v>0</v>
      </c>
      <c r="BH195">
        <v>0</v>
      </c>
      <c r="BI195">
        <v>0</v>
      </c>
      <c r="BJ195">
        <v>14255680</v>
      </c>
      <c r="BK195">
        <v>0</v>
      </c>
      <c r="BL195">
        <v>0</v>
      </c>
      <c r="BM195">
        <v>0</v>
      </c>
      <c r="BN195">
        <v>8187718</v>
      </c>
      <c r="BO195">
        <v>0</v>
      </c>
      <c r="BP195">
        <v>0</v>
      </c>
      <c r="BQ195">
        <v>0</v>
      </c>
      <c r="BS195">
        <v>0</v>
      </c>
      <c r="BT195">
        <v>0</v>
      </c>
      <c r="BU195">
        <v>0</v>
      </c>
      <c r="BV195">
        <v>0</v>
      </c>
    </row>
    <row r="196" spans="1:74" x14ac:dyDescent="0.3">
      <c r="A196" s="155">
        <v>658</v>
      </c>
      <c r="B196" t="s">
        <v>1113</v>
      </c>
      <c r="D196">
        <v>0</v>
      </c>
      <c r="E196">
        <v>0</v>
      </c>
      <c r="F196">
        <v>0</v>
      </c>
      <c r="G196">
        <v>0</v>
      </c>
      <c r="H196">
        <v>0</v>
      </c>
      <c r="I196">
        <v>0</v>
      </c>
      <c r="J196">
        <v>0</v>
      </c>
      <c r="K196">
        <v>0</v>
      </c>
      <c r="L196">
        <v>208610</v>
      </c>
      <c r="M196">
        <v>0</v>
      </c>
      <c r="N196">
        <v>0</v>
      </c>
      <c r="O196">
        <v>0</v>
      </c>
      <c r="P196">
        <v>0</v>
      </c>
      <c r="Q196">
        <v>0</v>
      </c>
      <c r="R196">
        <v>0</v>
      </c>
      <c r="S196">
        <v>0</v>
      </c>
      <c r="T196">
        <v>0</v>
      </c>
      <c r="U196">
        <v>0</v>
      </c>
      <c r="V196">
        <v>0</v>
      </c>
      <c r="X196">
        <v>0</v>
      </c>
      <c r="Y196">
        <v>0</v>
      </c>
      <c r="Z196">
        <v>4705289</v>
      </c>
      <c r="AA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104710</v>
      </c>
      <c r="AW196">
        <v>0</v>
      </c>
      <c r="AX196">
        <v>0</v>
      </c>
      <c r="AY196">
        <v>0</v>
      </c>
      <c r="AZ196">
        <v>23625</v>
      </c>
      <c r="BA196">
        <v>0</v>
      </c>
      <c r="BB196">
        <v>0</v>
      </c>
      <c r="BC196">
        <v>0</v>
      </c>
      <c r="BD196">
        <v>0</v>
      </c>
      <c r="BE196">
        <v>192490</v>
      </c>
      <c r="BF196">
        <v>0</v>
      </c>
      <c r="BG196">
        <v>0</v>
      </c>
      <c r="BH196">
        <v>0</v>
      </c>
      <c r="BI196">
        <v>0</v>
      </c>
      <c r="BJ196">
        <v>572217</v>
      </c>
      <c r="BK196">
        <v>0</v>
      </c>
      <c r="BL196">
        <v>0</v>
      </c>
      <c r="BM196">
        <v>0</v>
      </c>
      <c r="BN196">
        <v>112542</v>
      </c>
      <c r="BO196">
        <v>0</v>
      </c>
      <c r="BP196">
        <v>0</v>
      </c>
      <c r="BQ196">
        <v>0</v>
      </c>
      <c r="BS196">
        <v>0</v>
      </c>
      <c r="BT196">
        <v>0</v>
      </c>
      <c r="BU196">
        <v>0</v>
      </c>
      <c r="BV196">
        <v>0</v>
      </c>
    </row>
    <row r="197" spans="1:74" x14ac:dyDescent="0.3">
      <c r="A197" s="155">
        <v>659</v>
      </c>
      <c r="B197" t="s">
        <v>1114</v>
      </c>
      <c r="D197">
        <v>2404945</v>
      </c>
      <c r="E197">
        <v>242388924</v>
      </c>
      <c r="F197">
        <v>0</v>
      </c>
      <c r="G197">
        <v>1397387</v>
      </c>
      <c r="H197">
        <v>0</v>
      </c>
      <c r="I197">
        <v>0</v>
      </c>
      <c r="J197">
        <v>0</v>
      </c>
      <c r="K197">
        <v>0</v>
      </c>
      <c r="L197">
        <v>2165153</v>
      </c>
      <c r="M197">
        <v>7525221</v>
      </c>
      <c r="N197">
        <v>0</v>
      </c>
      <c r="O197">
        <v>0</v>
      </c>
      <c r="P197">
        <v>0</v>
      </c>
      <c r="Q197">
        <v>0</v>
      </c>
      <c r="R197">
        <v>0</v>
      </c>
      <c r="S197">
        <v>0</v>
      </c>
      <c r="T197">
        <v>7302096</v>
      </c>
      <c r="U197">
        <v>0</v>
      </c>
      <c r="V197">
        <v>0</v>
      </c>
      <c r="X197">
        <v>3649426</v>
      </c>
      <c r="Y197">
        <v>0</v>
      </c>
      <c r="Z197">
        <v>38067256</v>
      </c>
      <c r="AA197">
        <v>1324409</v>
      </c>
      <c r="AC197">
        <v>0</v>
      </c>
      <c r="AD197">
        <v>439367</v>
      </c>
      <c r="AE197">
        <v>0</v>
      </c>
      <c r="AF197">
        <v>0</v>
      </c>
      <c r="AG197">
        <v>0</v>
      </c>
      <c r="AH197">
        <v>-50904</v>
      </c>
      <c r="AI197">
        <v>0</v>
      </c>
      <c r="AJ197">
        <v>1321001</v>
      </c>
      <c r="AK197">
        <v>0</v>
      </c>
      <c r="AL197">
        <v>0</v>
      </c>
      <c r="AM197">
        <v>0</v>
      </c>
      <c r="AN197">
        <v>0</v>
      </c>
      <c r="AO197">
        <v>10939192</v>
      </c>
      <c r="AP197">
        <v>0</v>
      </c>
      <c r="AQ197">
        <v>0</v>
      </c>
      <c r="AR197">
        <v>0</v>
      </c>
      <c r="AS197">
        <v>60467426</v>
      </c>
      <c r="AT197">
        <v>0</v>
      </c>
      <c r="AU197">
        <v>0</v>
      </c>
      <c r="AV197">
        <v>0</v>
      </c>
      <c r="AW197">
        <v>0</v>
      </c>
      <c r="AX197">
        <v>0</v>
      </c>
      <c r="AY197">
        <v>0</v>
      </c>
      <c r="AZ197">
        <v>6626349</v>
      </c>
      <c r="BA197">
        <v>0</v>
      </c>
      <c r="BB197">
        <v>0</v>
      </c>
      <c r="BC197">
        <v>0</v>
      </c>
      <c r="BD197">
        <v>250405</v>
      </c>
      <c r="BE197">
        <v>0</v>
      </c>
      <c r="BF197">
        <v>16252566</v>
      </c>
      <c r="BG197">
        <v>1303117</v>
      </c>
      <c r="BH197">
        <v>0</v>
      </c>
      <c r="BI197">
        <v>0</v>
      </c>
      <c r="BJ197">
        <v>10958720</v>
      </c>
      <c r="BK197">
        <v>0</v>
      </c>
      <c r="BL197">
        <v>0</v>
      </c>
      <c r="BM197">
        <v>1267601</v>
      </c>
      <c r="BN197">
        <v>4460264</v>
      </c>
      <c r="BO197">
        <v>0</v>
      </c>
      <c r="BP197">
        <v>0</v>
      </c>
      <c r="BQ197">
        <v>0</v>
      </c>
      <c r="BS197">
        <v>1714278</v>
      </c>
      <c r="BT197">
        <v>0</v>
      </c>
      <c r="BU197">
        <v>3796598</v>
      </c>
      <c r="BV197">
        <v>0</v>
      </c>
    </row>
    <row r="198" spans="1:74" x14ac:dyDescent="0.3">
      <c r="A198" s="155">
        <v>660</v>
      </c>
      <c r="B198" t="s">
        <v>1115</v>
      </c>
      <c r="D198">
        <v>0</v>
      </c>
      <c r="E198">
        <v>51488064</v>
      </c>
      <c r="F198">
        <v>0</v>
      </c>
      <c r="G198">
        <v>0</v>
      </c>
      <c r="H198">
        <v>0</v>
      </c>
      <c r="I198">
        <v>0</v>
      </c>
      <c r="J198">
        <v>0</v>
      </c>
      <c r="K198">
        <v>0</v>
      </c>
      <c r="L198">
        <v>0</v>
      </c>
      <c r="M198">
        <v>0</v>
      </c>
      <c r="N198">
        <v>0</v>
      </c>
      <c r="O198">
        <v>0</v>
      </c>
      <c r="P198">
        <v>0</v>
      </c>
      <c r="Q198">
        <v>0</v>
      </c>
      <c r="R198">
        <v>0</v>
      </c>
      <c r="S198">
        <v>0</v>
      </c>
      <c r="T198">
        <v>0</v>
      </c>
      <c r="U198">
        <v>0</v>
      </c>
      <c r="V198">
        <v>0</v>
      </c>
      <c r="X198">
        <v>0</v>
      </c>
      <c r="Y198">
        <v>0</v>
      </c>
      <c r="Z198">
        <v>0</v>
      </c>
      <c r="AA198">
        <v>0</v>
      </c>
      <c r="AC198">
        <v>0</v>
      </c>
      <c r="AD198">
        <v>0</v>
      </c>
      <c r="AE198">
        <v>0</v>
      </c>
      <c r="AF198">
        <v>0</v>
      </c>
      <c r="AG198">
        <v>0</v>
      </c>
      <c r="AH198">
        <v>0</v>
      </c>
      <c r="AI198">
        <v>0</v>
      </c>
      <c r="AJ198">
        <v>0</v>
      </c>
      <c r="AK198">
        <v>0</v>
      </c>
      <c r="AL198">
        <v>0</v>
      </c>
      <c r="AM198">
        <v>0</v>
      </c>
      <c r="AN198">
        <v>0</v>
      </c>
      <c r="AO198">
        <v>0</v>
      </c>
      <c r="AP198">
        <v>0</v>
      </c>
      <c r="AQ198">
        <v>0</v>
      </c>
      <c r="AR198">
        <v>0</v>
      </c>
      <c r="AS198">
        <v>3253857</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S198">
        <v>0</v>
      </c>
      <c r="BT198">
        <v>0</v>
      </c>
      <c r="BU198">
        <v>0</v>
      </c>
      <c r="BV198">
        <v>0</v>
      </c>
    </row>
    <row r="199" spans="1:74" x14ac:dyDescent="0.3">
      <c r="A199" s="155">
        <v>661</v>
      </c>
      <c r="B199" t="s">
        <v>423</v>
      </c>
      <c r="D199">
        <v>0</v>
      </c>
      <c r="E199">
        <v>21.2</v>
      </c>
      <c r="F199">
        <v>0</v>
      </c>
      <c r="G199">
        <v>0</v>
      </c>
      <c r="H199">
        <v>0</v>
      </c>
      <c r="I199">
        <v>0</v>
      </c>
      <c r="J199">
        <v>0</v>
      </c>
      <c r="K199">
        <v>0</v>
      </c>
      <c r="L199">
        <v>0</v>
      </c>
      <c r="M199">
        <v>0</v>
      </c>
      <c r="N199">
        <v>0</v>
      </c>
      <c r="O199">
        <v>0</v>
      </c>
      <c r="P199">
        <v>0</v>
      </c>
      <c r="Q199">
        <v>0</v>
      </c>
      <c r="R199">
        <v>0</v>
      </c>
      <c r="S199">
        <v>0</v>
      </c>
      <c r="T199">
        <v>0</v>
      </c>
      <c r="U199">
        <v>0</v>
      </c>
      <c r="V199">
        <v>0</v>
      </c>
      <c r="X199">
        <v>0</v>
      </c>
      <c r="Y199">
        <v>0</v>
      </c>
      <c r="Z199">
        <v>0</v>
      </c>
      <c r="AA199">
        <v>0</v>
      </c>
      <c r="AC199">
        <v>0</v>
      </c>
      <c r="AD199">
        <v>0</v>
      </c>
      <c r="AE199">
        <v>0</v>
      </c>
      <c r="AF199">
        <v>0</v>
      </c>
      <c r="AG199">
        <v>0</v>
      </c>
      <c r="AH199">
        <v>0</v>
      </c>
      <c r="AI199">
        <v>0</v>
      </c>
      <c r="AJ199">
        <v>0</v>
      </c>
      <c r="AK199">
        <v>0</v>
      </c>
      <c r="AL199">
        <v>0</v>
      </c>
      <c r="AM199">
        <v>0</v>
      </c>
      <c r="AN199">
        <v>0</v>
      </c>
      <c r="AO199">
        <v>0</v>
      </c>
      <c r="AP199">
        <v>0</v>
      </c>
      <c r="AQ199">
        <v>0</v>
      </c>
      <c r="AR199">
        <v>0</v>
      </c>
      <c r="AS199">
        <v>5.4</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S199">
        <v>0</v>
      </c>
      <c r="BT199">
        <v>0</v>
      </c>
      <c r="BU199">
        <v>104.7</v>
      </c>
      <c r="BV199">
        <v>0</v>
      </c>
    </row>
    <row r="200" spans="1:74" x14ac:dyDescent="0.3">
      <c r="A200" s="155">
        <v>662</v>
      </c>
      <c r="B200" t="s">
        <v>456</v>
      </c>
      <c r="D200">
        <v>387330</v>
      </c>
      <c r="E200">
        <v>1066514</v>
      </c>
      <c r="L200">
        <v>0</v>
      </c>
      <c r="M200">
        <v>0</v>
      </c>
      <c r="S200">
        <v>0</v>
      </c>
      <c r="T200">
        <v>342100</v>
      </c>
      <c r="U200">
        <v>0</v>
      </c>
      <c r="X200">
        <v>0</v>
      </c>
      <c r="Z200">
        <v>0</v>
      </c>
      <c r="AC200">
        <v>0</v>
      </c>
      <c r="AH200">
        <v>0</v>
      </c>
      <c r="AO200">
        <v>499868</v>
      </c>
      <c r="AP200">
        <v>715</v>
      </c>
      <c r="AS200">
        <v>112108</v>
      </c>
      <c r="AT200">
        <v>0</v>
      </c>
      <c r="AV200">
        <v>0</v>
      </c>
      <c r="AW200">
        <v>0</v>
      </c>
      <c r="BE200">
        <v>0</v>
      </c>
      <c r="BF200">
        <v>0</v>
      </c>
      <c r="BG200">
        <v>0</v>
      </c>
      <c r="BO200">
        <v>0</v>
      </c>
    </row>
    <row r="201" spans="1:74" x14ac:dyDescent="0.3">
      <c r="A201" s="155">
        <v>663</v>
      </c>
      <c r="B201" t="s">
        <v>1116</v>
      </c>
      <c r="D201">
        <v>0</v>
      </c>
      <c r="E201">
        <v>0</v>
      </c>
      <c r="L201">
        <v>0</v>
      </c>
      <c r="M201">
        <v>0</v>
      </c>
      <c r="S201">
        <v>0</v>
      </c>
      <c r="U201">
        <v>0</v>
      </c>
      <c r="X201">
        <v>0</v>
      </c>
      <c r="Z201">
        <v>4963</v>
      </c>
      <c r="AC201">
        <v>0</v>
      </c>
      <c r="AH201">
        <v>0</v>
      </c>
      <c r="AO201">
        <v>409881</v>
      </c>
      <c r="AT201">
        <v>0</v>
      </c>
      <c r="AV201">
        <v>0</v>
      </c>
      <c r="AW201">
        <v>0</v>
      </c>
      <c r="BE201">
        <v>0</v>
      </c>
      <c r="BF201">
        <v>0</v>
      </c>
      <c r="BG201">
        <v>0</v>
      </c>
      <c r="BO201">
        <v>0</v>
      </c>
    </row>
    <row r="202" spans="1:74" x14ac:dyDescent="0.3">
      <c r="A202" s="155">
        <v>900</v>
      </c>
      <c r="B202" t="s">
        <v>1359</v>
      </c>
      <c r="D202" t="s">
        <v>50</v>
      </c>
      <c r="E202" t="s">
        <v>51</v>
      </c>
      <c r="F202" t="s">
        <v>50</v>
      </c>
      <c r="G202" t="s">
        <v>50</v>
      </c>
      <c r="H202" t="s">
        <v>51</v>
      </c>
      <c r="I202" t="s">
        <v>50</v>
      </c>
      <c r="J202" t="s">
        <v>50</v>
      </c>
      <c r="K202" t="s">
        <v>50</v>
      </c>
      <c r="L202" t="s">
        <v>50</v>
      </c>
      <c r="M202" t="s">
        <v>51</v>
      </c>
      <c r="N202" t="s">
        <v>50</v>
      </c>
      <c r="O202" t="s">
        <v>50</v>
      </c>
      <c r="P202" t="s">
        <v>50</v>
      </c>
      <c r="Q202" t="s">
        <v>50</v>
      </c>
      <c r="R202" t="s">
        <v>50</v>
      </c>
      <c r="S202" t="s">
        <v>50</v>
      </c>
      <c r="T202" t="s">
        <v>50</v>
      </c>
      <c r="U202" t="s">
        <v>50</v>
      </c>
      <c r="V202" t="s">
        <v>50</v>
      </c>
      <c r="X202" t="s">
        <v>50</v>
      </c>
      <c r="Y202" t="s">
        <v>51</v>
      </c>
      <c r="Z202" t="s">
        <v>51</v>
      </c>
      <c r="AA202" t="s">
        <v>50</v>
      </c>
      <c r="AC202" t="s">
        <v>50</v>
      </c>
      <c r="AD202" t="s">
        <v>50</v>
      </c>
      <c r="AE202" t="s">
        <v>50</v>
      </c>
      <c r="AF202" t="s">
        <v>50</v>
      </c>
      <c r="AG202" t="s">
        <v>50</v>
      </c>
      <c r="AH202" t="s">
        <v>50</v>
      </c>
      <c r="AI202" t="s">
        <v>50</v>
      </c>
      <c r="AJ202" t="s">
        <v>50</v>
      </c>
      <c r="AK202" t="s">
        <v>50</v>
      </c>
      <c r="AL202" t="s">
        <v>50</v>
      </c>
      <c r="AM202" t="s">
        <v>50</v>
      </c>
      <c r="AN202" t="s">
        <v>50</v>
      </c>
      <c r="AO202" t="s">
        <v>51</v>
      </c>
      <c r="AP202" t="s">
        <v>50</v>
      </c>
      <c r="AQ202" t="s">
        <v>50</v>
      </c>
      <c r="AR202" t="s">
        <v>50</v>
      </c>
      <c r="AS202" t="s">
        <v>50</v>
      </c>
      <c r="AT202" t="s">
        <v>50</v>
      </c>
      <c r="AU202" t="s">
        <v>50</v>
      </c>
      <c r="AV202" t="s">
        <v>50</v>
      </c>
      <c r="AW202" t="s">
        <v>50</v>
      </c>
      <c r="AX202" t="s">
        <v>50</v>
      </c>
      <c r="AY202" t="s">
        <v>50</v>
      </c>
      <c r="AZ202" t="s">
        <v>50</v>
      </c>
      <c r="BA202" t="s">
        <v>50</v>
      </c>
      <c r="BB202" t="s">
        <v>50</v>
      </c>
      <c r="BC202" t="s">
        <v>50</v>
      </c>
      <c r="BD202" t="s">
        <v>51</v>
      </c>
      <c r="BE202" t="s">
        <v>50</v>
      </c>
      <c r="BF202" t="s">
        <v>50</v>
      </c>
      <c r="BG202" t="s">
        <v>50</v>
      </c>
      <c r="BH202" t="s">
        <v>50</v>
      </c>
      <c r="BI202" t="s">
        <v>50</v>
      </c>
      <c r="BJ202" t="s">
        <v>50</v>
      </c>
      <c r="BK202" t="s">
        <v>50</v>
      </c>
      <c r="BL202" t="s">
        <v>50</v>
      </c>
      <c r="BM202" t="s">
        <v>51</v>
      </c>
      <c r="BN202" t="s">
        <v>50</v>
      </c>
      <c r="BO202" t="s">
        <v>50</v>
      </c>
      <c r="BP202" t="s">
        <v>50</v>
      </c>
      <c r="BQ202" t="s">
        <v>51</v>
      </c>
      <c r="BS202" t="s">
        <v>50</v>
      </c>
      <c r="BT202" t="s">
        <v>50</v>
      </c>
      <c r="BU202" t="s">
        <v>50</v>
      </c>
      <c r="BV202" t="s">
        <v>50</v>
      </c>
    </row>
    <row r="203" spans="1:74" x14ac:dyDescent="0.3">
      <c r="A203" s="155">
        <v>901</v>
      </c>
      <c r="B203" t="s">
        <v>1360</v>
      </c>
      <c r="D203" t="s">
        <v>2425</v>
      </c>
      <c r="E203" t="s">
        <v>2498</v>
      </c>
      <c r="F203" t="s">
        <v>2830</v>
      </c>
      <c r="G203" t="s">
        <v>2499</v>
      </c>
      <c r="H203" t="s">
        <v>2428</v>
      </c>
      <c r="I203" t="s">
        <v>2500</v>
      </c>
      <c r="J203" t="s">
        <v>2430</v>
      </c>
      <c r="K203" t="s">
        <v>2501</v>
      </c>
      <c r="L203" t="s">
        <v>2432</v>
      </c>
      <c r="M203" t="s">
        <v>2433</v>
      </c>
      <c r="N203" t="s">
        <v>2502</v>
      </c>
      <c r="O203" t="s">
        <v>2435</v>
      </c>
      <c r="P203" t="s">
        <v>2503</v>
      </c>
      <c r="Q203" t="s">
        <v>2436</v>
      </c>
      <c r="R203" t="s">
        <v>2437</v>
      </c>
      <c r="S203" t="s">
        <v>2438</v>
      </c>
      <c r="T203" t="s">
        <v>2439</v>
      </c>
      <c r="U203" t="s">
        <v>2504</v>
      </c>
      <c r="V203" t="s">
        <v>2440</v>
      </c>
      <c r="X203" t="s">
        <v>2441</v>
      </c>
      <c r="Y203" t="s">
        <v>2442</v>
      </c>
      <c r="Z203" t="s">
        <v>2505</v>
      </c>
      <c r="AA203" t="s">
        <v>2444</v>
      </c>
      <c r="AC203" t="s">
        <v>2445</v>
      </c>
      <c r="AD203" t="s">
        <v>2506</v>
      </c>
      <c r="AE203">
        <v>0</v>
      </c>
      <c r="AF203" t="s">
        <v>2448</v>
      </c>
      <c r="AG203" t="s">
        <v>2507</v>
      </c>
      <c r="AH203" t="s">
        <v>2508</v>
      </c>
      <c r="AI203" t="s">
        <v>2509</v>
      </c>
      <c r="AJ203" t="s">
        <v>2510</v>
      </c>
      <c r="AK203" t="s">
        <v>2511</v>
      </c>
      <c r="AL203" t="s">
        <v>2512</v>
      </c>
      <c r="AM203" t="s">
        <v>2454</v>
      </c>
      <c r="AN203" t="s">
        <v>2455</v>
      </c>
      <c r="AO203" t="s">
        <v>2456</v>
      </c>
      <c r="AP203" t="s">
        <v>2457</v>
      </c>
      <c r="AQ203" t="s">
        <v>2458</v>
      </c>
      <c r="AR203" t="s">
        <v>2459</v>
      </c>
      <c r="AS203" t="s">
        <v>2460</v>
      </c>
      <c r="AT203" t="s">
        <v>2461</v>
      </c>
      <c r="AU203" t="s">
        <v>2462</v>
      </c>
      <c r="AV203" t="s">
        <v>2463</v>
      </c>
      <c r="AW203" t="s">
        <v>2464</v>
      </c>
      <c r="AX203" t="s">
        <v>2513</v>
      </c>
      <c r="AY203" t="s">
        <v>2514</v>
      </c>
      <c r="AZ203" t="s">
        <v>2467</v>
      </c>
      <c r="BA203" t="s">
        <v>2468</v>
      </c>
      <c r="BB203" t="s">
        <v>2469</v>
      </c>
      <c r="BC203" t="s">
        <v>2515</v>
      </c>
      <c r="BD203" t="s">
        <v>2471</v>
      </c>
      <c r="BE203" t="s">
        <v>2516</v>
      </c>
      <c r="BF203" t="s">
        <v>2472</v>
      </c>
      <c r="BG203" t="s">
        <v>2517</v>
      </c>
      <c r="BH203" t="s">
        <v>2518</v>
      </c>
      <c r="BI203" t="s">
        <v>2474</v>
      </c>
      <c r="BJ203" t="s">
        <v>2519</v>
      </c>
      <c r="BK203" t="s">
        <v>2520</v>
      </c>
      <c r="BL203" t="s">
        <v>2477</v>
      </c>
      <c r="BM203" t="s">
        <v>2521</v>
      </c>
      <c r="BN203" t="s">
        <v>2479</v>
      </c>
      <c r="BO203" t="s">
        <v>2480</v>
      </c>
      <c r="BP203" t="s">
        <v>2522</v>
      </c>
      <c r="BQ203" t="s">
        <v>2523</v>
      </c>
      <c r="BS203" t="s">
        <v>2483</v>
      </c>
      <c r="BT203" t="s">
        <v>2484</v>
      </c>
      <c r="BU203" t="s">
        <v>2524</v>
      </c>
      <c r="BV203" t="s">
        <v>2485</v>
      </c>
    </row>
    <row r="204" spans="1:74" x14ac:dyDescent="0.3">
      <c r="A204" s="155">
        <v>902</v>
      </c>
      <c r="B204" t="s">
        <v>1361</v>
      </c>
      <c r="D204" t="s">
        <v>1375</v>
      </c>
      <c r="E204" t="s">
        <v>1376</v>
      </c>
      <c r="F204" t="s">
        <v>1370</v>
      </c>
      <c r="G204" t="s">
        <v>2525</v>
      </c>
      <c r="H204" t="s">
        <v>1377</v>
      </c>
      <c r="I204" t="s">
        <v>1363</v>
      </c>
      <c r="J204" t="s">
        <v>1364</v>
      </c>
      <c r="K204" t="s">
        <v>2526</v>
      </c>
      <c r="L204" t="s">
        <v>1363</v>
      </c>
      <c r="M204" t="s">
        <v>1365</v>
      </c>
      <c r="N204" t="s">
        <v>1363</v>
      </c>
      <c r="O204" t="s">
        <v>2527</v>
      </c>
      <c r="P204" t="s">
        <v>1366</v>
      </c>
      <c r="Q204" t="s">
        <v>1371</v>
      </c>
      <c r="R204" t="s">
        <v>2528</v>
      </c>
      <c r="S204" t="s">
        <v>1372</v>
      </c>
      <c r="T204" t="s">
        <v>2529</v>
      </c>
      <c r="U204" t="s">
        <v>1364</v>
      </c>
      <c r="V204" t="s">
        <v>1378</v>
      </c>
      <c r="X204" t="s">
        <v>1371</v>
      </c>
      <c r="Y204" t="s">
        <v>1364</v>
      </c>
      <c r="Z204" t="s">
        <v>1367</v>
      </c>
      <c r="AA204" t="s">
        <v>1376</v>
      </c>
      <c r="AC204" t="s">
        <v>1372</v>
      </c>
      <c r="AD204" t="s">
        <v>1362</v>
      </c>
      <c r="AE204" t="s">
        <v>2530</v>
      </c>
      <c r="AF204" t="s">
        <v>2531</v>
      </c>
      <c r="AG204" t="s">
        <v>2532</v>
      </c>
      <c r="AH204" t="s">
        <v>1380</v>
      </c>
      <c r="AI204" t="s">
        <v>2533</v>
      </c>
      <c r="AJ204" t="s">
        <v>1377</v>
      </c>
      <c r="AK204" t="s">
        <v>2534</v>
      </c>
      <c r="AL204" t="s">
        <v>2527</v>
      </c>
      <c r="AM204" t="s">
        <v>1367</v>
      </c>
      <c r="AN204" t="s">
        <v>1375</v>
      </c>
      <c r="AO204" t="s">
        <v>2535</v>
      </c>
      <c r="AP204" t="s">
        <v>2536</v>
      </c>
      <c r="AQ204" t="s">
        <v>1369</v>
      </c>
      <c r="AR204" t="s">
        <v>1369</v>
      </c>
      <c r="AS204" t="s">
        <v>2537</v>
      </c>
      <c r="AT204" t="s">
        <v>1366</v>
      </c>
      <c r="AU204" t="s">
        <v>1374</v>
      </c>
      <c r="AV204" t="s">
        <v>1372</v>
      </c>
      <c r="AW204" t="s">
        <v>2538</v>
      </c>
      <c r="AX204" t="s">
        <v>1373</v>
      </c>
      <c r="AY204" t="s">
        <v>1377</v>
      </c>
      <c r="AZ204" t="s">
        <v>2539</v>
      </c>
      <c r="BA204" t="s">
        <v>2540</v>
      </c>
      <c r="BB204" t="s">
        <v>1379</v>
      </c>
      <c r="BC204" t="s">
        <v>2533</v>
      </c>
      <c r="BD204" t="s">
        <v>1369</v>
      </c>
      <c r="BE204" t="s">
        <v>1370</v>
      </c>
      <c r="BF204" t="s">
        <v>1367</v>
      </c>
      <c r="BG204" t="s">
        <v>2541</v>
      </c>
      <c r="BH204" t="s">
        <v>1379</v>
      </c>
      <c r="BI204" t="s">
        <v>1366</v>
      </c>
      <c r="BJ204" t="s">
        <v>2542</v>
      </c>
      <c r="BK204" t="s">
        <v>1362</v>
      </c>
      <c r="BL204" t="s">
        <v>2541</v>
      </c>
      <c r="BM204" t="s">
        <v>2543</v>
      </c>
      <c r="BN204" t="s">
        <v>1362</v>
      </c>
      <c r="BO204" t="s">
        <v>1368</v>
      </c>
      <c r="BP204" t="s">
        <v>2526</v>
      </c>
      <c r="BQ204" t="s">
        <v>1377</v>
      </c>
      <c r="BS204" t="s">
        <v>2544</v>
      </c>
      <c r="BT204" t="s">
        <v>2545</v>
      </c>
      <c r="BU204" t="s">
        <v>1363</v>
      </c>
      <c r="BV204" t="s">
        <v>2546</v>
      </c>
    </row>
    <row r="205" spans="1:74" x14ac:dyDescent="0.3">
      <c r="A205" s="155">
        <v>903</v>
      </c>
      <c r="B205" t="s">
        <v>1381</v>
      </c>
      <c r="D205" t="s">
        <v>1397</v>
      </c>
      <c r="E205" t="s">
        <v>2547</v>
      </c>
      <c r="F205" t="s">
        <v>2831</v>
      </c>
      <c r="G205" t="s">
        <v>2548</v>
      </c>
      <c r="H205" t="s">
        <v>1399</v>
      </c>
      <c r="I205" t="s">
        <v>2549</v>
      </c>
      <c r="J205" t="s">
        <v>1385</v>
      </c>
      <c r="K205" t="s">
        <v>2550</v>
      </c>
      <c r="L205" t="s">
        <v>1391</v>
      </c>
      <c r="M205" t="s">
        <v>2551</v>
      </c>
      <c r="N205" t="s">
        <v>1383</v>
      </c>
      <c r="O205" t="s">
        <v>2552</v>
      </c>
      <c r="P205" t="s">
        <v>2553</v>
      </c>
      <c r="Q205" t="s">
        <v>1394</v>
      </c>
      <c r="R205" t="s">
        <v>2554</v>
      </c>
      <c r="S205" t="s">
        <v>1395</v>
      </c>
      <c r="T205" t="s">
        <v>1392</v>
      </c>
      <c r="U205" t="s">
        <v>1385</v>
      </c>
      <c r="V205" t="s">
        <v>1400</v>
      </c>
      <c r="X205" t="s">
        <v>1394</v>
      </c>
      <c r="Y205" t="s">
        <v>1384</v>
      </c>
      <c r="Z205" t="s">
        <v>1387</v>
      </c>
      <c r="AA205" t="s">
        <v>1398</v>
      </c>
      <c r="AC205" t="s">
        <v>1395</v>
      </c>
      <c r="AD205" t="s">
        <v>1382</v>
      </c>
      <c r="AE205" t="s">
        <v>2555</v>
      </c>
      <c r="AF205" t="s">
        <v>2556</v>
      </c>
      <c r="AG205" t="s">
        <v>2557</v>
      </c>
      <c r="AH205" t="s">
        <v>1395</v>
      </c>
      <c r="AI205" t="s">
        <v>2558</v>
      </c>
      <c r="AJ205" t="s">
        <v>1399</v>
      </c>
      <c r="AK205" t="s">
        <v>2559</v>
      </c>
      <c r="AL205" t="s">
        <v>2552</v>
      </c>
      <c r="AM205" t="s">
        <v>1387</v>
      </c>
      <c r="AN205" t="s">
        <v>1388</v>
      </c>
      <c r="AO205" t="s">
        <v>2560</v>
      </c>
      <c r="AP205" t="s">
        <v>2561</v>
      </c>
      <c r="AQ205" t="s">
        <v>1390</v>
      </c>
      <c r="AR205" t="s">
        <v>1390</v>
      </c>
      <c r="AS205" t="s">
        <v>2562</v>
      </c>
      <c r="AT205" t="s">
        <v>1386</v>
      </c>
      <c r="AU205" t="s">
        <v>1396</v>
      </c>
      <c r="AV205" t="s">
        <v>1395</v>
      </c>
      <c r="AW205" t="s">
        <v>2558</v>
      </c>
      <c r="AX205" t="s">
        <v>2563</v>
      </c>
      <c r="AY205" t="s">
        <v>1399</v>
      </c>
      <c r="AZ205" t="s">
        <v>2564</v>
      </c>
      <c r="BA205" t="s">
        <v>2565</v>
      </c>
      <c r="BB205" t="s">
        <v>1392</v>
      </c>
      <c r="BC205" t="s">
        <v>2558</v>
      </c>
      <c r="BD205" t="s">
        <v>1390</v>
      </c>
      <c r="BE205" t="s">
        <v>1393</v>
      </c>
      <c r="BF205" t="s">
        <v>1387</v>
      </c>
      <c r="BG205" t="s">
        <v>2566</v>
      </c>
      <c r="BH205" t="s">
        <v>1392</v>
      </c>
      <c r="BI205" t="s">
        <v>1386</v>
      </c>
      <c r="BJ205" t="s">
        <v>1401</v>
      </c>
      <c r="BK205" t="s">
        <v>1382</v>
      </c>
      <c r="BL205" t="s">
        <v>2566</v>
      </c>
      <c r="BM205" t="s">
        <v>2567</v>
      </c>
      <c r="BN205" t="s">
        <v>1401</v>
      </c>
      <c r="BO205" t="s">
        <v>1389</v>
      </c>
      <c r="BP205" t="s">
        <v>2568</v>
      </c>
      <c r="BQ205" t="s">
        <v>1399</v>
      </c>
      <c r="BS205" t="s">
        <v>2569</v>
      </c>
      <c r="BT205" t="s">
        <v>2570</v>
      </c>
      <c r="BU205" t="s">
        <v>1391</v>
      </c>
      <c r="BV205" t="s">
        <v>2571</v>
      </c>
    </row>
    <row r="206" spans="1:74" x14ac:dyDescent="0.3">
      <c r="A206" s="155">
        <v>904</v>
      </c>
      <c r="B206" t="s">
        <v>1402</v>
      </c>
      <c r="D206" t="s">
        <v>1410</v>
      </c>
      <c r="E206" t="s">
        <v>2572</v>
      </c>
      <c r="F206" t="s">
        <v>1414</v>
      </c>
      <c r="G206" t="s">
        <v>2573</v>
      </c>
      <c r="H206" t="s">
        <v>1421</v>
      </c>
      <c r="I206" t="s">
        <v>1426</v>
      </c>
      <c r="J206" t="s">
        <v>1406</v>
      </c>
      <c r="K206" t="s">
        <v>2574</v>
      </c>
      <c r="L206" t="s">
        <v>1412</v>
      </c>
      <c r="M206" t="s">
        <v>1407</v>
      </c>
      <c r="N206" t="s">
        <v>1404</v>
      </c>
      <c r="O206" t="s">
        <v>2575</v>
      </c>
      <c r="P206" t="s">
        <v>2576</v>
      </c>
      <c r="Q206" t="s">
        <v>1415</v>
      </c>
      <c r="R206" t="s">
        <v>2577</v>
      </c>
      <c r="S206" t="s">
        <v>1417</v>
      </c>
      <c r="T206" t="s">
        <v>1413</v>
      </c>
      <c r="U206" t="s">
        <v>1406</v>
      </c>
      <c r="V206" t="s">
        <v>1422</v>
      </c>
      <c r="X206" t="s">
        <v>1415</v>
      </c>
      <c r="Y206" t="s">
        <v>1405</v>
      </c>
      <c r="Z206" t="s">
        <v>1409</v>
      </c>
      <c r="AA206" t="s">
        <v>1420</v>
      </c>
      <c r="AC206" t="s">
        <v>2578</v>
      </c>
      <c r="AD206" t="s">
        <v>1403</v>
      </c>
      <c r="AE206" t="s">
        <v>2579</v>
      </c>
      <c r="AF206" t="s">
        <v>2580</v>
      </c>
      <c r="AG206" t="s">
        <v>1404</v>
      </c>
      <c r="AH206" t="s">
        <v>1417</v>
      </c>
      <c r="AI206" t="s">
        <v>2581</v>
      </c>
      <c r="AJ206" t="s">
        <v>1421</v>
      </c>
      <c r="AK206" t="s">
        <v>2582</v>
      </c>
      <c r="AL206" t="s">
        <v>2575</v>
      </c>
      <c r="AM206" t="s">
        <v>1409</v>
      </c>
      <c r="AN206" t="s">
        <v>1410</v>
      </c>
      <c r="AO206" t="s">
        <v>2583</v>
      </c>
      <c r="AP206" t="s">
        <v>2584</v>
      </c>
      <c r="AQ206" t="s">
        <v>1411</v>
      </c>
      <c r="AR206" t="s">
        <v>1411</v>
      </c>
      <c r="AS206" t="s">
        <v>1423</v>
      </c>
      <c r="AT206" t="s">
        <v>1408</v>
      </c>
      <c r="AU206" t="s">
        <v>1419</v>
      </c>
      <c r="AV206" t="s">
        <v>2578</v>
      </c>
      <c r="AW206" t="s">
        <v>2581</v>
      </c>
      <c r="AX206" t="s">
        <v>1418</v>
      </c>
      <c r="AY206" t="s">
        <v>1421</v>
      </c>
      <c r="AZ206" t="s">
        <v>2585</v>
      </c>
      <c r="BA206" t="s">
        <v>2586</v>
      </c>
      <c r="BB206" t="s">
        <v>1413</v>
      </c>
      <c r="BC206" t="s">
        <v>2581</v>
      </c>
      <c r="BD206" t="s">
        <v>1411</v>
      </c>
      <c r="BE206" t="s">
        <v>1414</v>
      </c>
      <c r="BF206" t="s">
        <v>1409</v>
      </c>
      <c r="BG206" t="s">
        <v>2587</v>
      </c>
      <c r="BH206" t="s">
        <v>1413</v>
      </c>
      <c r="BI206" t="s">
        <v>1408</v>
      </c>
      <c r="BJ206" t="s">
        <v>1435</v>
      </c>
      <c r="BK206" t="s">
        <v>1403</v>
      </c>
      <c r="BL206" t="s">
        <v>2587</v>
      </c>
      <c r="BM206" t="s">
        <v>2588</v>
      </c>
      <c r="BN206" t="s">
        <v>1435</v>
      </c>
      <c r="BO206" t="s">
        <v>1416</v>
      </c>
      <c r="BP206" t="s">
        <v>2589</v>
      </c>
      <c r="BQ206" t="s">
        <v>1421</v>
      </c>
      <c r="BS206" t="s">
        <v>2590</v>
      </c>
      <c r="BT206" t="s">
        <v>2591</v>
      </c>
      <c r="BU206" t="s">
        <v>1412</v>
      </c>
      <c r="BV206" t="s">
        <v>2592</v>
      </c>
    </row>
    <row r="207" spans="1:74" x14ac:dyDescent="0.3">
      <c r="A207" s="155">
        <v>905</v>
      </c>
      <c r="B207" t="s">
        <v>1424</v>
      </c>
      <c r="D207" t="s">
        <v>1410</v>
      </c>
      <c r="E207" t="s">
        <v>1434</v>
      </c>
      <c r="F207" t="s">
        <v>2832</v>
      </c>
      <c r="G207" t="s">
        <v>2573</v>
      </c>
      <c r="H207" t="s">
        <v>1421</v>
      </c>
      <c r="I207" t="s">
        <v>1426</v>
      </c>
      <c r="J207" t="s">
        <v>1406</v>
      </c>
      <c r="K207" t="s">
        <v>2593</v>
      </c>
      <c r="L207" t="s">
        <v>1426</v>
      </c>
      <c r="M207" t="s">
        <v>2594</v>
      </c>
      <c r="N207" t="s">
        <v>1426</v>
      </c>
      <c r="O207" t="s">
        <v>2575</v>
      </c>
      <c r="P207" t="s">
        <v>2576</v>
      </c>
      <c r="Q207" t="s">
        <v>1431</v>
      </c>
      <c r="R207" t="s">
        <v>2577</v>
      </c>
      <c r="S207" t="s">
        <v>1432</v>
      </c>
      <c r="T207" t="s">
        <v>1413</v>
      </c>
      <c r="U207" t="s">
        <v>1406</v>
      </c>
      <c r="V207" t="s">
        <v>1422</v>
      </c>
      <c r="X207" t="s">
        <v>1431</v>
      </c>
      <c r="Y207" t="s">
        <v>1405</v>
      </c>
      <c r="Z207" t="s">
        <v>1428</v>
      </c>
      <c r="AA207" t="s">
        <v>1434</v>
      </c>
      <c r="AC207" t="s">
        <v>1432</v>
      </c>
      <c r="AD207" t="s">
        <v>1425</v>
      </c>
      <c r="AE207" t="s">
        <v>2579</v>
      </c>
      <c r="AF207" t="s">
        <v>2580</v>
      </c>
      <c r="AG207" t="s">
        <v>1426</v>
      </c>
      <c r="AH207" t="s">
        <v>1432</v>
      </c>
      <c r="AI207" t="s">
        <v>2581</v>
      </c>
      <c r="AJ207" t="s">
        <v>1421</v>
      </c>
      <c r="AK207" t="s">
        <v>1433</v>
      </c>
      <c r="AL207" t="s">
        <v>2575</v>
      </c>
      <c r="AM207" t="s">
        <v>1428</v>
      </c>
      <c r="AN207" t="s">
        <v>1410</v>
      </c>
      <c r="AO207" t="s">
        <v>2595</v>
      </c>
      <c r="AP207" t="s">
        <v>2596</v>
      </c>
      <c r="AQ207" t="s">
        <v>1411</v>
      </c>
      <c r="AR207" t="s">
        <v>1411</v>
      </c>
      <c r="AS207" t="s">
        <v>2597</v>
      </c>
      <c r="AT207" t="s">
        <v>1427</v>
      </c>
      <c r="AU207" t="s">
        <v>1433</v>
      </c>
      <c r="AV207" t="s">
        <v>1432</v>
      </c>
      <c r="AW207" t="s">
        <v>2581</v>
      </c>
      <c r="AX207" t="s">
        <v>1418</v>
      </c>
      <c r="AY207" t="s">
        <v>1421</v>
      </c>
      <c r="AZ207" t="s">
        <v>2585</v>
      </c>
      <c r="BA207" t="s">
        <v>2598</v>
      </c>
      <c r="BB207" t="s">
        <v>1413</v>
      </c>
      <c r="BC207" t="s">
        <v>2581</v>
      </c>
      <c r="BD207" t="s">
        <v>1411</v>
      </c>
      <c r="BE207" t="s">
        <v>1430</v>
      </c>
      <c r="BF207" t="s">
        <v>1428</v>
      </c>
      <c r="BG207" t="s">
        <v>2599</v>
      </c>
      <c r="BH207" t="s">
        <v>1413</v>
      </c>
      <c r="BI207" t="s">
        <v>1427</v>
      </c>
      <c r="BJ207" t="s">
        <v>1435</v>
      </c>
      <c r="BK207" t="s">
        <v>1425</v>
      </c>
      <c r="BL207" t="s">
        <v>2600</v>
      </c>
      <c r="BM207" t="s">
        <v>2588</v>
      </c>
      <c r="BN207" t="s">
        <v>1435</v>
      </c>
      <c r="BO207" t="s">
        <v>1429</v>
      </c>
      <c r="BP207" t="s">
        <v>2589</v>
      </c>
      <c r="BQ207" t="s">
        <v>1421</v>
      </c>
      <c r="BS207" t="s">
        <v>2590</v>
      </c>
      <c r="BT207" t="s">
        <v>2591</v>
      </c>
      <c r="BU207" t="s">
        <v>1426</v>
      </c>
      <c r="BV207" t="s">
        <v>2592</v>
      </c>
    </row>
    <row r="208" spans="1:74" x14ac:dyDescent="0.3">
      <c r="A208" s="155">
        <v>906</v>
      </c>
      <c r="B208" t="s">
        <v>1117</v>
      </c>
      <c r="D208">
        <v>1</v>
      </c>
      <c r="E208">
        <v>1</v>
      </c>
      <c r="F208">
        <v>1</v>
      </c>
      <c r="G208">
        <v>1</v>
      </c>
      <c r="H208">
        <v>1</v>
      </c>
      <c r="I208">
        <v>1</v>
      </c>
      <c r="J208">
        <v>1</v>
      </c>
      <c r="K208">
        <v>1</v>
      </c>
      <c r="L208">
        <v>1</v>
      </c>
      <c r="M208">
        <v>1</v>
      </c>
      <c r="N208">
        <v>1</v>
      </c>
      <c r="O208">
        <v>1</v>
      </c>
      <c r="P208">
        <v>1</v>
      </c>
      <c r="Q208">
        <v>1</v>
      </c>
      <c r="R208">
        <v>1</v>
      </c>
      <c r="S208">
        <v>1</v>
      </c>
      <c r="T208">
        <v>1</v>
      </c>
      <c r="U208">
        <v>1</v>
      </c>
      <c r="V208">
        <v>1</v>
      </c>
      <c r="X208">
        <v>1</v>
      </c>
      <c r="Y208">
        <v>1</v>
      </c>
      <c r="Z208">
        <v>1</v>
      </c>
      <c r="AA208">
        <v>1</v>
      </c>
      <c r="AC208">
        <v>1</v>
      </c>
      <c r="AD208">
        <v>1</v>
      </c>
      <c r="AE208">
        <v>1</v>
      </c>
      <c r="AF208">
        <v>1</v>
      </c>
      <c r="AG208">
        <v>1</v>
      </c>
      <c r="AH208">
        <v>1</v>
      </c>
      <c r="AI208">
        <v>1</v>
      </c>
      <c r="AJ208">
        <v>1</v>
      </c>
      <c r="AK208">
        <v>1</v>
      </c>
      <c r="AL208">
        <v>1</v>
      </c>
      <c r="AM208">
        <v>1</v>
      </c>
      <c r="AN208">
        <v>1</v>
      </c>
      <c r="AO208">
        <v>1</v>
      </c>
      <c r="AP208">
        <v>1</v>
      </c>
      <c r="AQ208">
        <v>1</v>
      </c>
      <c r="AR208">
        <v>1</v>
      </c>
      <c r="AS208">
        <v>1</v>
      </c>
      <c r="AT208">
        <v>1</v>
      </c>
      <c r="AU208">
        <v>1</v>
      </c>
      <c r="AV208">
        <v>1</v>
      </c>
      <c r="AW208">
        <v>1</v>
      </c>
      <c r="AX208">
        <v>1</v>
      </c>
      <c r="AY208">
        <v>1</v>
      </c>
      <c r="AZ208">
        <v>1</v>
      </c>
      <c r="BA208">
        <v>1</v>
      </c>
      <c r="BB208">
        <v>1</v>
      </c>
      <c r="BC208">
        <v>1</v>
      </c>
      <c r="BD208">
        <v>1</v>
      </c>
      <c r="BE208">
        <v>1</v>
      </c>
      <c r="BF208">
        <v>1</v>
      </c>
      <c r="BG208">
        <v>1</v>
      </c>
      <c r="BH208">
        <v>1</v>
      </c>
      <c r="BI208">
        <v>1</v>
      </c>
      <c r="BJ208">
        <v>1</v>
      </c>
      <c r="BK208">
        <v>1</v>
      </c>
      <c r="BL208">
        <v>1</v>
      </c>
      <c r="BM208">
        <v>1</v>
      </c>
      <c r="BN208">
        <v>1</v>
      </c>
      <c r="BO208">
        <v>1</v>
      </c>
      <c r="BP208">
        <v>1</v>
      </c>
      <c r="BQ208">
        <v>1</v>
      </c>
      <c r="BS208">
        <v>1</v>
      </c>
      <c r="BT208">
        <v>1</v>
      </c>
      <c r="BU208">
        <v>1</v>
      </c>
      <c r="BV208">
        <v>1</v>
      </c>
    </row>
    <row r="209" spans="1:74" x14ac:dyDescent="0.3">
      <c r="A209" s="155">
        <v>907</v>
      </c>
      <c r="B209" t="s">
        <v>1118</v>
      </c>
      <c r="D209">
        <v>1</v>
      </c>
      <c r="E209">
        <v>2</v>
      </c>
      <c r="F209">
        <v>2</v>
      </c>
      <c r="G209">
        <v>2</v>
      </c>
      <c r="H209">
        <v>2</v>
      </c>
      <c r="I209">
        <v>1</v>
      </c>
      <c r="J209">
        <v>2</v>
      </c>
      <c r="K209">
        <v>2</v>
      </c>
      <c r="L209">
        <v>2</v>
      </c>
      <c r="M209">
        <v>2</v>
      </c>
      <c r="N209">
        <v>1</v>
      </c>
      <c r="O209">
        <v>2</v>
      </c>
      <c r="P209">
        <v>2</v>
      </c>
      <c r="Q209">
        <v>2</v>
      </c>
      <c r="R209">
        <v>1</v>
      </c>
      <c r="S209">
        <v>2</v>
      </c>
      <c r="T209">
        <v>2</v>
      </c>
      <c r="U209">
        <v>2</v>
      </c>
      <c r="V209">
        <v>1</v>
      </c>
      <c r="X209">
        <v>1</v>
      </c>
      <c r="Y209">
        <v>2</v>
      </c>
      <c r="Z209">
        <v>2</v>
      </c>
      <c r="AA209">
        <v>2</v>
      </c>
      <c r="AC209">
        <v>2</v>
      </c>
      <c r="AD209">
        <v>2</v>
      </c>
      <c r="AE209">
        <v>1</v>
      </c>
      <c r="AF209">
        <v>2</v>
      </c>
      <c r="AG209">
        <v>2</v>
      </c>
      <c r="AH209">
        <v>2</v>
      </c>
      <c r="AI209">
        <v>1</v>
      </c>
      <c r="AJ209">
        <v>2</v>
      </c>
      <c r="AK209">
        <v>1</v>
      </c>
      <c r="AL209">
        <v>2</v>
      </c>
      <c r="AM209">
        <v>1</v>
      </c>
      <c r="AN209">
        <v>1</v>
      </c>
      <c r="AO209">
        <v>2</v>
      </c>
      <c r="AP209">
        <v>1</v>
      </c>
      <c r="AQ209">
        <v>2</v>
      </c>
      <c r="AR209">
        <v>1</v>
      </c>
      <c r="AS209">
        <v>2</v>
      </c>
      <c r="AT209">
        <v>1</v>
      </c>
      <c r="AU209">
        <v>1</v>
      </c>
      <c r="AV209">
        <v>2</v>
      </c>
      <c r="AW209">
        <v>1</v>
      </c>
      <c r="AX209">
        <v>2</v>
      </c>
      <c r="AY209">
        <v>1</v>
      </c>
      <c r="AZ209">
        <v>2</v>
      </c>
      <c r="BA209">
        <v>2</v>
      </c>
      <c r="BB209">
        <v>1</v>
      </c>
      <c r="BC209">
        <v>1</v>
      </c>
      <c r="BD209">
        <v>2</v>
      </c>
      <c r="BE209">
        <v>2</v>
      </c>
      <c r="BF209">
        <v>2</v>
      </c>
      <c r="BG209">
        <v>1</v>
      </c>
      <c r="BH209">
        <v>1</v>
      </c>
      <c r="BI209">
        <v>1</v>
      </c>
      <c r="BJ209">
        <v>2</v>
      </c>
      <c r="BK209">
        <v>1</v>
      </c>
      <c r="BL209">
        <v>2</v>
      </c>
      <c r="BM209">
        <v>2</v>
      </c>
      <c r="BN209">
        <v>2</v>
      </c>
      <c r="BO209">
        <v>1</v>
      </c>
      <c r="BP209">
        <v>2</v>
      </c>
      <c r="BQ209">
        <v>2</v>
      </c>
      <c r="BS209">
        <v>2</v>
      </c>
      <c r="BT209">
        <v>1</v>
      </c>
      <c r="BU209">
        <v>1</v>
      </c>
      <c r="BV209">
        <v>2</v>
      </c>
    </row>
    <row r="210" spans="1:74" x14ac:dyDescent="0.3">
      <c r="A210" s="155">
        <v>917</v>
      </c>
      <c r="B210" t="s">
        <v>1436</v>
      </c>
      <c r="D210" t="s">
        <v>2601</v>
      </c>
      <c r="E210" t="s">
        <v>1441</v>
      </c>
      <c r="F210" t="s">
        <v>2495</v>
      </c>
      <c r="G210" t="s">
        <v>1437</v>
      </c>
      <c r="H210" t="s">
        <v>1490</v>
      </c>
      <c r="I210" t="s">
        <v>1491</v>
      </c>
      <c r="J210" t="s">
        <v>2602</v>
      </c>
      <c r="K210" t="s">
        <v>1486</v>
      </c>
      <c r="L210" t="s">
        <v>2603</v>
      </c>
      <c r="M210" t="s">
        <v>1546</v>
      </c>
      <c r="N210" t="s">
        <v>1440</v>
      </c>
      <c r="O210" t="s">
        <v>2604</v>
      </c>
      <c r="P210" t="s">
        <v>1505</v>
      </c>
      <c r="Q210" t="s">
        <v>2605</v>
      </c>
      <c r="R210" t="s">
        <v>1451</v>
      </c>
      <c r="S210" t="s">
        <v>2606</v>
      </c>
      <c r="T210" t="s">
        <v>1493</v>
      </c>
      <c r="U210" t="s">
        <v>2602</v>
      </c>
      <c r="V210" t="s">
        <v>1478</v>
      </c>
      <c r="X210" t="s">
        <v>1439</v>
      </c>
      <c r="Y210" t="s">
        <v>1474</v>
      </c>
      <c r="Z210" t="s">
        <v>1454</v>
      </c>
      <c r="AA210" t="s">
        <v>1555</v>
      </c>
      <c r="AC210" t="s">
        <v>1455</v>
      </c>
      <c r="AD210" t="s">
        <v>1449</v>
      </c>
      <c r="AF210" t="s">
        <v>1485</v>
      </c>
      <c r="AG210" t="s">
        <v>1545</v>
      </c>
      <c r="AH210" t="s">
        <v>1346</v>
      </c>
      <c r="AI210" t="s">
        <v>2607</v>
      </c>
      <c r="AJ210" t="s">
        <v>2608</v>
      </c>
      <c r="AK210" t="s">
        <v>1445</v>
      </c>
      <c r="AL210" t="s">
        <v>2609</v>
      </c>
      <c r="AM210" t="s">
        <v>2604</v>
      </c>
      <c r="AN210" t="s">
        <v>1446</v>
      </c>
      <c r="AO210" t="s">
        <v>1470</v>
      </c>
      <c r="AP210" t="s">
        <v>1463</v>
      </c>
      <c r="AQ210" t="s">
        <v>2610</v>
      </c>
      <c r="AR210" t="s">
        <v>2611</v>
      </c>
      <c r="AS210" t="s">
        <v>1463</v>
      </c>
      <c r="AT210" t="s">
        <v>1437</v>
      </c>
      <c r="AU210" t="s">
        <v>1454</v>
      </c>
      <c r="AV210" t="s">
        <v>1474</v>
      </c>
      <c r="AW210" t="s">
        <v>2612</v>
      </c>
      <c r="AX210" t="s">
        <v>1459</v>
      </c>
      <c r="AY210" t="s">
        <v>2613</v>
      </c>
      <c r="AZ210" t="s">
        <v>1321</v>
      </c>
      <c r="BA210" t="s">
        <v>2614</v>
      </c>
      <c r="BB210" t="s">
        <v>1437</v>
      </c>
      <c r="BC210" t="s">
        <v>1592</v>
      </c>
      <c r="BD210" t="s">
        <v>1451</v>
      </c>
      <c r="BE210" t="s">
        <v>2615</v>
      </c>
      <c r="BF210" t="s">
        <v>1555</v>
      </c>
      <c r="BG210" t="s">
        <v>1130</v>
      </c>
      <c r="BH210" t="s">
        <v>1445</v>
      </c>
      <c r="BI210" t="s">
        <v>1455</v>
      </c>
      <c r="BJ210" t="s">
        <v>1495</v>
      </c>
      <c r="BK210" t="s">
        <v>2616</v>
      </c>
      <c r="BL210" t="s">
        <v>1449</v>
      </c>
      <c r="BM210" t="s">
        <v>1562</v>
      </c>
      <c r="BN210" t="s">
        <v>1495</v>
      </c>
      <c r="BO210" t="s">
        <v>1491</v>
      </c>
      <c r="BP210" t="s">
        <v>1499</v>
      </c>
      <c r="BQ210" t="s">
        <v>1478</v>
      </c>
      <c r="BS210" t="s">
        <v>1455</v>
      </c>
      <c r="BT210" t="s">
        <v>2617</v>
      </c>
      <c r="BU210" t="s">
        <v>2618</v>
      </c>
      <c r="BV210" t="s">
        <v>1594</v>
      </c>
    </row>
    <row r="211" spans="1:74" x14ac:dyDescent="0.3">
      <c r="A211" s="155">
        <v>920</v>
      </c>
      <c r="B211" t="s">
        <v>1479</v>
      </c>
      <c r="D211" t="s">
        <v>1480</v>
      </c>
      <c r="E211" t="s">
        <v>1480</v>
      </c>
      <c r="F211" t="s">
        <v>1481</v>
      </c>
      <c r="G211" t="s">
        <v>1480</v>
      </c>
      <c r="H211" t="s">
        <v>1481</v>
      </c>
      <c r="I211" t="s">
        <v>1480</v>
      </c>
      <c r="J211" t="s">
        <v>1480</v>
      </c>
      <c r="K211" t="s">
        <v>1480</v>
      </c>
      <c r="L211" t="s">
        <v>1481</v>
      </c>
      <c r="M211" t="s">
        <v>1480</v>
      </c>
      <c r="N211" t="s">
        <v>1480</v>
      </c>
      <c r="O211" t="s">
        <v>1480</v>
      </c>
      <c r="P211" t="s">
        <v>1481</v>
      </c>
      <c r="Q211" t="s">
        <v>1480</v>
      </c>
      <c r="R211" t="s">
        <v>1480</v>
      </c>
      <c r="S211" t="s">
        <v>1480</v>
      </c>
      <c r="T211" t="s">
        <v>1480</v>
      </c>
      <c r="U211" t="s">
        <v>1481</v>
      </c>
      <c r="V211" t="s">
        <v>1480</v>
      </c>
      <c r="X211" t="s">
        <v>1481</v>
      </c>
      <c r="Y211" t="s">
        <v>1480</v>
      </c>
      <c r="Z211" t="s">
        <v>1482</v>
      </c>
      <c r="AA211" t="s">
        <v>1480</v>
      </c>
      <c r="AC211" t="s">
        <v>1481</v>
      </c>
      <c r="AD211" t="s">
        <v>1480</v>
      </c>
      <c r="AE211" t="s">
        <v>1481</v>
      </c>
      <c r="AF211" t="s">
        <v>1480</v>
      </c>
      <c r="AG211" t="s">
        <v>1481</v>
      </c>
      <c r="AH211" t="s">
        <v>1481</v>
      </c>
      <c r="AI211" t="s">
        <v>1480</v>
      </c>
      <c r="AJ211" t="s">
        <v>1480</v>
      </c>
      <c r="AK211" t="s">
        <v>1480</v>
      </c>
      <c r="AL211" t="s">
        <v>1480</v>
      </c>
      <c r="AM211" t="s">
        <v>1480</v>
      </c>
      <c r="AN211" t="s">
        <v>1480</v>
      </c>
      <c r="AO211" t="s">
        <v>1480</v>
      </c>
      <c r="AP211" t="s">
        <v>1480</v>
      </c>
      <c r="AQ211" t="s">
        <v>1480</v>
      </c>
      <c r="AR211" t="s">
        <v>1480</v>
      </c>
      <c r="AS211" t="s">
        <v>1480</v>
      </c>
      <c r="AT211" t="s">
        <v>1482</v>
      </c>
      <c r="AU211" t="s">
        <v>1482</v>
      </c>
      <c r="AV211" t="s">
        <v>1481</v>
      </c>
      <c r="AW211" t="s">
        <v>1481</v>
      </c>
      <c r="AX211" t="s">
        <v>1480</v>
      </c>
      <c r="AY211" t="s">
        <v>1481</v>
      </c>
      <c r="AZ211" t="s">
        <v>1480</v>
      </c>
      <c r="BA211" t="s">
        <v>1480</v>
      </c>
      <c r="BB211" t="s">
        <v>1480</v>
      </c>
      <c r="BC211" t="s">
        <v>1480</v>
      </c>
      <c r="BD211" t="s">
        <v>1480</v>
      </c>
      <c r="BE211" t="s">
        <v>1481</v>
      </c>
      <c r="BF211" t="s">
        <v>1480</v>
      </c>
      <c r="BG211" t="s">
        <v>1481</v>
      </c>
      <c r="BH211" t="s">
        <v>1480</v>
      </c>
      <c r="BI211" t="s">
        <v>1481</v>
      </c>
      <c r="BJ211" t="s">
        <v>1480</v>
      </c>
      <c r="BK211" t="s">
        <v>1481</v>
      </c>
      <c r="BL211" t="s">
        <v>1480</v>
      </c>
      <c r="BM211" t="s">
        <v>1480</v>
      </c>
      <c r="BN211" t="s">
        <v>1481</v>
      </c>
      <c r="BO211" t="s">
        <v>1480</v>
      </c>
      <c r="BP211" t="s">
        <v>1480</v>
      </c>
      <c r="BQ211" t="s">
        <v>1480</v>
      </c>
      <c r="BS211" t="s">
        <v>1480</v>
      </c>
      <c r="BT211" t="s">
        <v>1480</v>
      </c>
      <c r="BU211" t="s">
        <v>1481</v>
      </c>
      <c r="BV211" t="s">
        <v>1480</v>
      </c>
    </row>
    <row r="212" spans="1:74" x14ac:dyDescent="0.3">
      <c r="A212" s="155">
        <v>921</v>
      </c>
      <c r="B212" t="s">
        <v>1483</v>
      </c>
      <c r="D212" t="s">
        <v>2601</v>
      </c>
      <c r="E212" t="s">
        <v>1441</v>
      </c>
      <c r="F212" t="s">
        <v>2495</v>
      </c>
      <c r="G212" t="s">
        <v>1469</v>
      </c>
      <c r="H212" t="s">
        <v>1490</v>
      </c>
      <c r="I212" t="s">
        <v>1496</v>
      </c>
      <c r="J212" t="s">
        <v>2602</v>
      </c>
      <c r="K212" t="s">
        <v>1486</v>
      </c>
      <c r="L212" t="s">
        <v>2603</v>
      </c>
      <c r="M212" t="s">
        <v>1546</v>
      </c>
      <c r="N212" t="s">
        <v>1473</v>
      </c>
      <c r="O212" t="s">
        <v>2619</v>
      </c>
      <c r="P212" t="s">
        <v>1505</v>
      </c>
      <c r="Q212" t="s">
        <v>2605</v>
      </c>
      <c r="R212" t="s">
        <v>1451</v>
      </c>
      <c r="S212" t="s">
        <v>1496</v>
      </c>
      <c r="T212" t="s">
        <v>1493</v>
      </c>
      <c r="U212" t="s">
        <v>1156</v>
      </c>
      <c r="V212" t="s">
        <v>2620</v>
      </c>
      <c r="X212" t="s">
        <v>1439</v>
      </c>
      <c r="Y212" t="s">
        <v>1474</v>
      </c>
      <c r="Z212" t="s">
        <v>1591</v>
      </c>
      <c r="AA212" t="s">
        <v>1472</v>
      </c>
      <c r="AC212" t="s">
        <v>1485</v>
      </c>
      <c r="AD212" t="s">
        <v>1449</v>
      </c>
      <c r="AE212" t="s">
        <v>2621</v>
      </c>
      <c r="AF212" t="s">
        <v>1485</v>
      </c>
      <c r="AG212" t="s">
        <v>1477</v>
      </c>
      <c r="AH212" t="s">
        <v>2355</v>
      </c>
      <c r="AI212" t="s">
        <v>2607</v>
      </c>
      <c r="AJ212" t="s">
        <v>2608</v>
      </c>
      <c r="AK212" t="s">
        <v>1445</v>
      </c>
      <c r="AL212" t="s">
        <v>2609</v>
      </c>
      <c r="AM212" t="s">
        <v>2622</v>
      </c>
      <c r="AN212" t="s">
        <v>1446</v>
      </c>
      <c r="AO212" t="s">
        <v>2623</v>
      </c>
      <c r="AP212" t="s">
        <v>1488</v>
      </c>
      <c r="AQ212" t="s">
        <v>1443</v>
      </c>
      <c r="AR212" t="s">
        <v>1443</v>
      </c>
      <c r="AS212" t="s">
        <v>1463</v>
      </c>
      <c r="AT212" t="s">
        <v>1455</v>
      </c>
      <c r="AU212" t="s">
        <v>1544</v>
      </c>
      <c r="AV212" t="s">
        <v>1533</v>
      </c>
      <c r="AW212" t="s">
        <v>2612</v>
      </c>
      <c r="AX212" t="s">
        <v>1459</v>
      </c>
      <c r="AY212" t="s">
        <v>2613</v>
      </c>
      <c r="AZ212" t="s">
        <v>1321</v>
      </c>
      <c r="BA212" t="s">
        <v>2614</v>
      </c>
      <c r="BB212" t="s">
        <v>1437</v>
      </c>
      <c r="BC212" t="s">
        <v>1592</v>
      </c>
      <c r="BD212" t="s">
        <v>1451</v>
      </c>
      <c r="BE212" t="s">
        <v>2615</v>
      </c>
      <c r="BF212" t="s">
        <v>1495</v>
      </c>
      <c r="BG212" t="s">
        <v>1341</v>
      </c>
      <c r="BH212" t="s">
        <v>1445</v>
      </c>
      <c r="BI212" t="s">
        <v>1485</v>
      </c>
      <c r="BJ212" t="s">
        <v>1442</v>
      </c>
      <c r="BK212" t="s">
        <v>2613</v>
      </c>
      <c r="BL212" t="s">
        <v>1491</v>
      </c>
      <c r="BM212" t="s">
        <v>1462</v>
      </c>
      <c r="BN212" t="s">
        <v>1441</v>
      </c>
      <c r="BO212" t="s">
        <v>1491</v>
      </c>
      <c r="BP212" t="s">
        <v>1488</v>
      </c>
      <c r="BQ212" t="s">
        <v>2624</v>
      </c>
      <c r="BS212" t="s">
        <v>1485</v>
      </c>
      <c r="BT212" t="s">
        <v>1526</v>
      </c>
      <c r="BU212" t="s">
        <v>2618</v>
      </c>
      <c r="BV212" t="s">
        <v>2625</v>
      </c>
    </row>
    <row r="213" spans="1:74" x14ac:dyDescent="0.3">
      <c r="A213" s="155">
        <v>922</v>
      </c>
      <c r="B213" t="s">
        <v>1497</v>
      </c>
      <c r="D213" t="s">
        <v>1450</v>
      </c>
      <c r="E213" t="s">
        <v>1498</v>
      </c>
      <c r="F213" t="s">
        <v>2495</v>
      </c>
      <c r="G213" t="s">
        <v>1469</v>
      </c>
      <c r="H213" t="s">
        <v>1439</v>
      </c>
      <c r="I213" t="s">
        <v>1496</v>
      </c>
      <c r="J213" t="s">
        <v>2608</v>
      </c>
      <c r="K213" t="s">
        <v>1501</v>
      </c>
      <c r="L213" t="s">
        <v>2603</v>
      </c>
      <c r="M213" t="s">
        <v>1546</v>
      </c>
      <c r="N213" t="s">
        <v>1473</v>
      </c>
      <c r="O213" t="s">
        <v>1321</v>
      </c>
      <c r="P213" t="s">
        <v>1505</v>
      </c>
      <c r="Q213" t="s">
        <v>1545</v>
      </c>
      <c r="R213" t="s">
        <v>1448</v>
      </c>
      <c r="S213" t="s">
        <v>1492</v>
      </c>
      <c r="T213" t="s">
        <v>1449</v>
      </c>
      <c r="U213" t="s">
        <v>1158</v>
      </c>
      <c r="V213" t="s">
        <v>2604</v>
      </c>
      <c r="X213" t="s">
        <v>1439</v>
      </c>
      <c r="Y213" t="s">
        <v>1508</v>
      </c>
      <c r="Z213" t="s">
        <v>1591</v>
      </c>
      <c r="AA213" t="s">
        <v>1476</v>
      </c>
      <c r="AC213" t="s">
        <v>1524</v>
      </c>
      <c r="AD213" t="s">
        <v>1491</v>
      </c>
      <c r="AE213" t="s">
        <v>2621</v>
      </c>
      <c r="AF213" t="s">
        <v>1500</v>
      </c>
      <c r="AG213" t="s">
        <v>1574</v>
      </c>
      <c r="AH213" t="s">
        <v>2626</v>
      </c>
      <c r="AI213" t="s">
        <v>1526</v>
      </c>
      <c r="AJ213" t="s">
        <v>1493</v>
      </c>
      <c r="AK213" t="s">
        <v>1451</v>
      </c>
      <c r="AL213" t="s">
        <v>2604</v>
      </c>
      <c r="AM213" t="s">
        <v>2603</v>
      </c>
      <c r="AN213" t="s">
        <v>1487</v>
      </c>
      <c r="AO213" t="s">
        <v>2602</v>
      </c>
      <c r="AP213" t="s">
        <v>1449</v>
      </c>
      <c r="AQ213" t="s">
        <v>1448</v>
      </c>
      <c r="AR213" t="s">
        <v>1448</v>
      </c>
      <c r="AS213" t="s">
        <v>1468</v>
      </c>
      <c r="AT213" t="s">
        <v>1320</v>
      </c>
      <c r="AU213" t="s">
        <v>1544</v>
      </c>
      <c r="AV213" t="s">
        <v>1533</v>
      </c>
      <c r="AW213" t="s">
        <v>1502</v>
      </c>
      <c r="AX213" t="s">
        <v>1459</v>
      </c>
      <c r="AY213" t="s">
        <v>2627</v>
      </c>
      <c r="AZ213" t="s">
        <v>2628</v>
      </c>
      <c r="BA213" t="s">
        <v>2604</v>
      </c>
      <c r="BB213" t="s">
        <v>1437</v>
      </c>
      <c r="BC213" t="s">
        <v>2604</v>
      </c>
      <c r="BD213" t="s">
        <v>1451</v>
      </c>
      <c r="BE213" t="s">
        <v>2629</v>
      </c>
      <c r="BF213" t="s">
        <v>1484</v>
      </c>
      <c r="BG213" t="s">
        <v>1130</v>
      </c>
      <c r="BH213" t="s">
        <v>1466</v>
      </c>
      <c r="BI213" t="s">
        <v>1506</v>
      </c>
      <c r="BJ213" t="s">
        <v>1447</v>
      </c>
      <c r="BK213" t="s">
        <v>2627</v>
      </c>
      <c r="BL213" t="s">
        <v>1489</v>
      </c>
      <c r="BM213" t="s">
        <v>1478</v>
      </c>
      <c r="BN213" t="s">
        <v>1498</v>
      </c>
      <c r="BO213" t="s">
        <v>1491</v>
      </c>
      <c r="BP213" t="s">
        <v>1449</v>
      </c>
      <c r="BQ213" t="s">
        <v>2624</v>
      </c>
      <c r="BS213" t="s">
        <v>1524</v>
      </c>
      <c r="BT213" t="s">
        <v>1526</v>
      </c>
      <c r="BU213" t="s">
        <v>2630</v>
      </c>
      <c r="BV213" t="s">
        <v>2625</v>
      </c>
    </row>
    <row r="214" spans="1:74" x14ac:dyDescent="0.3">
      <c r="A214" s="155">
        <v>923</v>
      </c>
      <c r="B214" t="s">
        <v>1510</v>
      </c>
      <c r="D214">
        <v>0</v>
      </c>
      <c r="E214" t="s">
        <v>1513</v>
      </c>
      <c r="F214" t="s">
        <v>2833</v>
      </c>
      <c r="G214" t="s">
        <v>1511</v>
      </c>
      <c r="H214" t="s">
        <v>2631</v>
      </c>
      <c r="I214" t="s">
        <v>1512</v>
      </c>
      <c r="J214" t="s">
        <v>1511</v>
      </c>
      <c r="K214" t="s">
        <v>1511</v>
      </c>
      <c r="L214" t="s">
        <v>1514</v>
      </c>
      <c r="M214" t="s">
        <v>1512</v>
      </c>
      <c r="N214" t="s">
        <v>1511</v>
      </c>
      <c r="O214" t="s">
        <v>1511</v>
      </c>
      <c r="P214" t="s">
        <v>1514</v>
      </c>
      <c r="Q214" t="s">
        <v>1517</v>
      </c>
      <c r="R214" t="s">
        <v>1511</v>
      </c>
      <c r="S214">
        <v>0</v>
      </c>
      <c r="T214" t="s">
        <v>2632</v>
      </c>
      <c r="U214" t="s">
        <v>1521</v>
      </c>
      <c r="V214" t="s">
        <v>1522</v>
      </c>
      <c r="X214" t="s">
        <v>1516</v>
      </c>
      <c r="Y214" t="s">
        <v>1511</v>
      </c>
      <c r="Z214" t="s">
        <v>1521</v>
      </c>
      <c r="AA214" t="s">
        <v>1511</v>
      </c>
      <c r="AC214" t="s">
        <v>1521</v>
      </c>
      <c r="AD214" t="s">
        <v>1520</v>
      </c>
      <c r="AE214" t="s">
        <v>1521</v>
      </c>
      <c r="AF214" t="s">
        <v>1515</v>
      </c>
      <c r="AG214" t="s">
        <v>1517</v>
      </c>
      <c r="AH214" t="s">
        <v>1521</v>
      </c>
      <c r="AI214" t="s">
        <v>1511</v>
      </c>
      <c r="AJ214" t="s">
        <v>2633</v>
      </c>
      <c r="AK214" t="s">
        <v>1517</v>
      </c>
      <c r="AL214" t="s">
        <v>1522</v>
      </c>
      <c r="AM214" t="s">
        <v>1514</v>
      </c>
      <c r="AN214" t="s">
        <v>1515</v>
      </c>
      <c r="AO214" t="s">
        <v>1511</v>
      </c>
      <c r="AP214" t="s">
        <v>1511</v>
      </c>
      <c r="AQ214" t="s">
        <v>1511</v>
      </c>
      <c r="AR214" t="s">
        <v>1511</v>
      </c>
      <c r="AS214" t="s">
        <v>1511</v>
      </c>
      <c r="AT214" t="s">
        <v>1511</v>
      </c>
      <c r="AU214" t="s">
        <v>1521</v>
      </c>
      <c r="AV214" t="s">
        <v>1513</v>
      </c>
      <c r="AW214" t="s">
        <v>1521</v>
      </c>
      <c r="AX214" t="s">
        <v>1514</v>
      </c>
      <c r="AY214" t="s">
        <v>1521</v>
      </c>
      <c r="AZ214" t="s">
        <v>1511</v>
      </c>
      <c r="BA214" t="s">
        <v>1511</v>
      </c>
      <c r="BB214" t="s">
        <v>1511</v>
      </c>
      <c r="BC214" t="s">
        <v>1522</v>
      </c>
      <c r="BD214" t="s">
        <v>1511</v>
      </c>
      <c r="BE214" t="s">
        <v>1521</v>
      </c>
      <c r="BF214" t="s">
        <v>1511</v>
      </c>
      <c r="BG214" t="s">
        <v>1521</v>
      </c>
      <c r="BH214" t="s">
        <v>1519</v>
      </c>
      <c r="BI214" t="s">
        <v>1518</v>
      </c>
      <c r="BJ214" t="s">
        <v>1511</v>
      </c>
      <c r="BK214" t="s">
        <v>1514</v>
      </c>
      <c r="BL214" t="s">
        <v>1511</v>
      </c>
      <c r="BM214" t="s">
        <v>1511</v>
      </c>
      <c r="BN214" t="s">
        <v>1514</v>
      </c>
      <c r="BO214" t="s">
        <v>1514</v>
      </c>
      <c r="BP214" t="s">
        <v>1512</v>
      </c>
      <c r="BQ214" t="s">
        <v>1511</v>
      </c>
      <c r="BS214" t="s">
        <v>1515</v>
      </c>
      <c r="BT214" t="s">
        <v>1511</v>
      </c>
      <c r="BU214" t="s">
        <v>1521</v>
      </c>
      <c r="BV214" t="s">
        <v>1516</v>
      </c>
    </row>
    <row r="215" spans="1:74" x14ac:dyDescent="0.3">
      <c r="A215" s="155">
        <v>924</v>
      </c>
      <c r="B215" t="s">
        <v>1523</v>
      </c>
      <c r="F215" t="s">
        <v>2495</v>
      </c>
      <c r="G215" t="s">
        <v>1455</v>
      </c>
      <c r="H215" t="s">
        <v>1492</v>
      </c>
      <c r="I215" t="s">
        <v>1444</v>
      </c>
      <c r="J215" t="s">
        <v>1489</v>
      </c>
      <c r="K215" t="s">
        <v>1529</v>
      </c>
      <c r="L215" t="s">
        <v>1484</v>
      </c>
      <c r="M215" t="s">
        <v>1466</v>
      </c>
      <c r="N215" t="s">
        <v>1456</v>
      </c>
      <c r="O215" t="s">
        <v>2628</v>
      </c>
      <c r="P215" t="s">
        <v>2634</v>
      </c>
      <c r="Q215" t="s">
        <v>1545</v>
      </c>
      <c r="R215" t="s">
        <v>1448</v>
      </c>
      <c r="T215" t="s">
        <v>1350</v>
      </c>
      <c r="U215" t="s">
        <v>1350</v>
      </c>
      <c r="V215" t="s">
        <v>1494</v>
      </c>
      <c r="X215" t="s">
        <v>1470</v>
      </c>
      <c r="Y215" t="s">
        <v>1533</v>
      </c>
      <c r="Z215" t="s">
        <v>1495</v>
      </c>
      <c r="AA215" t="s">
        <v>1452</v>
      </c>
      <c r="AC215" t="s">
        <v>1566</v>
      </c>
      <c r="AD215" t="s">
        <v>1317</v>
      </c>
      <c r="AE215" t="s">
        <v>2621</v>
      </c>
      <c r="AF215" t="s">
        <v>2635</v>
      </c>
      <c r="AG215" t="s">
        <v>2268</v>
      </c>
      <c r="AH215" t="s">
        <v>2626</v>
      </c>
      <c r="AI215" t="s">
        <v>2636</v>
      </c>
      <c r="AJ215" t="s">
        <v>1491</v>
      </c>
      <c r="AK215" t="s">
        <v>1503</v>
      </c>
      <c r="AL215" t="s">
        <v>2637</v>
      </c>
      <c r="AM215" t="s">
        <v>1476</v>
      </c>
      <c r="AN215" t="s">
        <v>1527</v>
      </c>
      <c r="AO215" t="s">
        <v>1488</v>
      </c>
      <c r="AP215" t="s">
        <v>1489</v>
      </c>
      <c r="AQ215" t="s">
        <v>1469</v>
      </c>
      <c r="AR215" t="s">
        <v>1469</v>
      </c>
      <c r="AS215" t="s">
        <v>1489</v>
      </c>
      <c r="AT215" t="s">
        <v>1524</v>
      </c>
      <c r="AU215" t="s">
        <v>2603</v>
      </c>
      <c r="AW215" t="s">
        <v>2638</v>
      </c>
      <c r="AX215" t="s">
        <v>1448</v>
      </c>
      <c r="AY215" t="s">
        <v>1505</v>
      </c>
      <c r="AZ215" t="s">
        <v>1467</v>
      </c>
      <c r="BA215" t="s">
        <v>1591</v>
      </c>
      <c r="BB215" t="s">
        <v>1460</v>
      </c>
      <c r="BC215" t="s">
        <v>1535</v>
      </c>
      <c r="BD215" t="s">
        <v>1451</v>
      </c>
      <c r="BE215" t="s">
        <v>2639</v>
      </c>
      <c r="BF215" t="s">
        <v>1501</v>
      </c>
      <c r="BG215" t="s">
        <v>1352</v>
      </c>
      <c r="BH215" t="s">
        <v>1453</v>
      </c>
      <c r="BI215" t="s">
        <v>1527</v>
      </c>
      <c r="BJ215" t="s">
        <v>1525</v>
      </c>
      <c r="BK215" t="s">
        <v>1319</v>
      </c>
      <c r="BL215" t="s">
        <v>1496</v>
      </c>
      <c r="BM215" t="s">
        <v>1478</v>
      </c>
      <c r="BN215" t="s">
        <v>1470</v>
      </c>
      <c r="BO215" t="s">
        <v>1444</v>
      </c>
      <c r="BP215" t="s">
        <v>1438</v>
      </c>
      <c r="BQ215" t="s">
        <v>2628</v>
      </c>
      <c r="BS215" t="s">
        <v>1526</v>
      </c>
      <c r="BT215" t="s">
        <v>1528</v>
      </c>
      <c r="BU215" t="s">
        <v>2640</v>
      </c>
      <c r="BV215" t="s">
        <v>1495</v>
      </c>
    </row>
    <row r="216" spans="1:74" x14ac:dyDescent="0.3">
      <c r="A216" s="155">
        <v>925</v>
      </c>
      <c r="B216" t="s">
        <v>1536</v>
      </c>
      <c r="D216" t="s">
        <v>1559</v>
      </c>
      <c r="E216" t="s">
        <v>1481</v>
      </c>
      <c r="F216" t="s">
        <v>1481</v>
      </c>
      <c r="G216" t="s">
        <v>1480</v>
      </c>
      <c r="H216" t="s">
        <v>1481</v>
      </c>
      <c r="I216" t="s">
        <v>1480</v>
      </c>
      <c r="J216" t="s">
        <v>1480</v>
      </c>
      <c r="K216" t="s">
        <v>1480</v>
      </c>
      <c r="L216" t="s">
        <v>1481</v>
      </c>
      <c r="M216" t="s">
        <v>1480</v>
      </c>
      <c r="N216" t="s">
        <v>1480</v>
      </c>
      <c r="O216" t="s">
        <v>1480</v>
      </c>
      <c r="P216" t="s">
        <v>1481</v>
      </c>
      <c r="Q216" t="s">
        <v>1481</v>
      </c>
      <c r="R216" t="s">
        <v>1480</v>
      </c>
      <c r="S216" t="s">
        <v>1559</v>
      </c>
      <c r="T216" t="s">
        <v>1481</v>
      </c>
      <c r="U216" t="s">
        <v>1481</v>
      </c>
      <c r="V216" t="s">
        <v>1480</v>
      </c>
      <c r="X216" t="s">
        <v>1481</v>
      </c>
      <c r="Y216" t="s">
        <v>1480</v>
      </c>
      <c r="Z216" t="s">
        <v>1482</v>
      </c>
      <c r="AA216" t="s">
        <v>1480</v>
      </c>
      <c r="AC216" t="s">
        <v>1481</v>
      </c>
      <c r="AD216" t="s">
        <v>1481</v>
      </c>
      <c r="AE216" t="s">
        <v>1481</v>
      </c>
      <c r="AF216" t="s">
        <v>1481</v>
      </c>
      <c r="AG216" t="s">
        <v>1481</v>
      </c>
      <c r="AH216" t="s">
        <v>1481</v>
      </c>
      <c r="AI216" t="s">
        <v>1480</v>
      </c>
      <c r="AJ216" t="s">
        <v>1480</v>
      </c>
      <c r="AK216" t="s">
        <v>1481</v>
      </c>
      <c r="AL216" t="s">
        <v>1480</v>
      </c>
      <c r="AM216" t="s">
        <v>2641</v>
      </c>
      <c r="AN216" t="s">
        <v>1480</v>
      </c>
      <c r="AO216" t="s">
        <v>1480</v>
      </c>
      <c r="AP216" t="s">
        <v>1480</v>
      </c>
      <c r="AQ216" t="s">
        <v>1480</v>
      </c>
      <c r="AR216" t="s">
        <v>1480</v>
      </c>
      <c r="AS216" t="s">
        <v>1480</v>
      </c>
      <c r="AT216" t="s">
        <v>1480</v>
      </c>
      <c r="AU216" t="s">
        <v>1481</v>
      </c>
      <c r="AV216" t="s">
        <v>1481</v>
      </c>
      <c r="AW216" t="s">
        <v>1481</v>
      </c>
      <c r="AX216" t="s">
        <v>1481</v>
      </c>
      <c r="AY216" t="s">
        <v>1481</v>
      </c>
      <c r="AZ216" t="s">
        <v>1480</v>
      </c>
      <c r="BA216" t="s">
        <v>1480</v>
      </c>
      <c r="BB216" t="s">
        <v>1480</v>
      </c>
      <c r="BC216" t="s">
        <v>1480</v>
      </c>
      <c r="BD216" t="s">
        <v>1480</v>
      </c>
      <c r="BE216" t="s">
        <v>1481</v>
      </c>
      <c r="BF216" t="s">
        <v>1480</v>
      </c>
      <c r="BG216" t="s">
        <v>1481</v>
      </c>
      <c r="BH216" t="s">
        <v>1480</v>
      </c>
      <c r="BI216" t="s">
        <v>1481</v>
      </c>
      <c r="BJ216" t="s">
        <v>1480</v>
      </c>
      <c r="BK216" t="s">
        <v>1481</v>
      </c>
      <c r="BL216" t="s">
        <v>1480</v>
      </c>
      <c r="BM216" t="s">
        <v>1480</v>
      </c>
      <c r="BN216" t="s">
        <v>1481</v>
      </c>
      <c r="BO216" t="s">
        <v>1481</v>
      </c>
      <c r="BP216" t="s">
        <v>1480</v>
      </c>
      <c r="BQ216" t="s">
        <v>1480</v>
      </c>
      <c r="BS216" t="s">
        <v>1481</v>
      </c>
      <c r="BT216" t="s">
        <v>1480</v>
      </c>
      <c r="BU216" t="s">
        <v>1481</v>
      </c>
      <c r="BV216" t="s">
        <v>1481</v>
      </c>
    </row>
    <row r="217" spans="1:74" x14ac:dyDescent="0.3">
      <c r="A217" s="155">
        <v>926</v>
      </c>
      <c r="B217" t="s">
        <v>1537</v>
      </c>
      <c r="D217">
        <v>0</v>
      </c>
      <c r="E217" t="s">
        <v>1539</v>
      </c>
      <c r="F217" t="s">
        <v>1540</v>
      </c>
      <c r="G217" t="s">
        <v>1539</v>
      </c>
      <c r="H217" t="s">
        <v>1539</v>
      </c>
      <c r="I217" t="s">
        <v>1538</v>
      </c>
      <c r="J217" t="s">
        <v>1538</v>
      </c>
      <c r="K217" t="s">
        <v>1538</v>
      </c>
      <c r="L217" t="s">
        <v>1539</v>
      </c>
      <c r="M217" t="s">
        <v>1539</v>
      </c>
      <c r="N217" t="s">
        <v>1538</v>
      </c>
      <c r="O217" t="s">
        <v>1539</v>
      </c>
      <c r="P217" t="s">
        <v>1539</v>
      </c>
      <c r="Q217" t="s">
        <v>1538</v>
      </c>
      <c r="R217" t="s">
        <v>1539</v>
      </c>
      <c r="S217">
        <v>0</v>
      </c>
      <c r="T217" t="s">
        <v>1539</v>
      </c>
      <c r="U217" t="s">
        <v>1539</v>
      </c>
      <c r="V217" t="s">
        <v>1539</v>
      </c>
      <c r="X217" t="s">
        <v>1539</v>
      </c>
      <c r="Y217" t="s">
        <v>1538</v>
      </c>
      <c r="Z217" t="s">
        <v>1539</v>
      </c>
      <c r="AA217" t="s">
        <v>1538</v>
      </c>
      <c r="AC217" t="s">
        <v>1539</v>
      </c>
      <c r="AD217" t="s">
        <v>1538</v>
      </c>
      <c r="AE217" t="s">
        <v>1538</v>
      </c>
      <c r="AF217" t="s">
        <v>1538</v>
      </c>
      <c r="AG217" t="s">
        <v>1539</v>
      </c>
      <c r="AH217" t="s">
        <v>1539</v>
      </c>
      <c r="AI217" t="s">
        <v>1538</v>
      </c>
      <c r="AJ217" t="s">
        <v>1538</v>
      </c>
      <c r="AK217" t="s">
        <v>1538</v>
      </c>
      <c r="AL217" t="s">
        <v>1539</v>
      </c>
      <c r="AM217" t="s">
        <v>1539</v>
      </c>
      <c r="AN217" t="s">
        <v>1538</v>
      </c>
      <c r="AO217" t="s">
        <v>1539</v>
      </c>
      <c r="AP217" t="s">
        <v>1539</v>
      </c>
      <c r="AQ217" t="s">
        <v>1538</v>
      </c>
      <c r="AR217" t="s">
        <v>1538</v>
      </c>
      <c r="AS217" t="s">
        <v>1539</v>
      </c>
      <c r="AT217" t="s">
        <v>1539</v>
      </c>
      <c r="AU217" t="s">
        <v>1538</v>
      </c>
      <c r="AV217" t="s">
        <v>1539</v>
      </c>
      <c r="AW217" t="s">
        <v>1539</v>
      </c>
      <c r="AX217" t="s">
        <v>1538</v>
      </c>
      <c r="AY217" t="s">
        <v>1538</v>
      </c>
      <c r="AZ217" t="s">
        <v>1539</v>
      </c>
      <c r="BA217" t="s">
        <v>1539</v>
      </c>
      <c r="BB217" t="s">
        <v>1538</v>
      </c>
      <c r="BC217" t="s">
        <v>1538</v>
      </c>
      <c r="BD217" t="s">
        <v>1539</v>
      </c>
      <c r="BE217" t="s">
        <v>1539</v>
      </c>
      <c r="BF217" t="s">
        <v>1539</v>
      </c>
      <c r="BG217" t="s">
        <v>1539</v>
      </c>
      <c r="BH217" t="s">
        <v>1538</v>
      </c>
      <c r="BI217" t="s">
        <v>1540</v>
      </c>
      <c r="BJ217" t="s">
        <v>1539</v>
      </c>
      <c r="BK217" t="s">
        <v>1539</v>
      </c>
      <c r="BL217" t="s">
        <v>1539</v>
      </c>
      <c r="BM217" t="s">
        <v>1539</v>
      </c>
      <c r="BN217" t="s">
        <v>1539</v>
      </c>
      <c r="BO217" t="s">
        <v>1539</v>
      </c>
      <c r="BP217" t="s">
        <v>1538</v>
      </c>
      <c r="BQ217" t="s">
        <v>1539</v>
      </c>
      <c r="BS217" t="s">
        <v>1539</v>
      </c>
      <c r="BT217" t="s">
        <v>1539</v>
      </c>
      <c r="BU217" t="s">
        <v>1539</v>
      </c>
      <c r="BV217" t="s">
        <v>1538</v>
      </c>
    </row>
    <row r="218" spans="1:74" x14ac:dyDescent="0.3">
      <c r="A218" s="155">
        <v>927</v>
      </c>
      <c r="B218" t="s">
        <v>1542</v>
      </c>
      <c r="E218" t="s">
        <v>1490</v>
      </c>
      <c r="G218" t="s">
        <v>1455</v>
      </c>
      <c r="J218" t="s">
        <v>1489</v>
      </c>
      <c r="K218" t="s">
        <v>1529</v>
      </c>
      <c r="L218" t="s">
        <v>1484</v>
      </c>
      <c r="M218" t="s">
        <v>1466</v>
      </c>
      <c r="N218" t="s">
        <v>1456</v>
      </c>
      <c r="O218" t="s">
        <v>2628</v>
      </c>
      <c r="P218" t="s">
        <v>2634</v>
      </c>
      <c r="Q218" t="s">
        <v>2642</v>
      </c>
      <c r="R218" t="s">
        <v>1448</v>
      </c>
      <c r="T218" t="s">
        <v>1459</v>
      </c>
      <c r="V218" t="s">
        <v>2624</v>
      </c>
      <c r="Y218" t="s">
        <v>1533</v>
      </c>
      <c r="Z218" t="s">
        <v>1495</v>
      </c>
      <c r="AA218" t="s">
        <v>1452</v>
      </c>
      <c r="AC218" t="s">
        <v>2643</v>
      </c>
      <c r="AD218" t="s">
        <v>1317</v>
      </c>
      <c r="AF218" t="s">
        <v>2635</v>
      </c>
      <c r="AI218" t="s">
        <v>2636</v>
      </c>
      <c r="AJ218" t="s">
        <v>1491</v>
      </c>
      <c r="AK218" t="s">
        <v>1503</v>
      </c>
      <c r="AL218" t="s">
        <v>2637</v>
      </c>
      <c r="AM218" t="s">
        <v>1591</v>
      </c>
      <c r="AN218" t="s">
        <v>1527</v>
      </c>
      <c r="AO218" t="s">
        <v>1488</v>
      </c>
      <c r="AP218" t="s">
        <v>1489</v>
      </c>
      <c r="AQ218" t="s">
        <v>1469</v>
      </c>
      <c r="AR218" t="s">
        <v>1469</v>
      </c>
      <c r="AS218" t="s">
        <v>1489</v>
      </c>
      <c r="AT218" t="s">
        <v>1524</v>
      </c>
      <c r="AU218" t="s">
        <v>2603</v>
      </c>
      <c r="AW218" t="s">
        <v>1534</v>
      </c>
      <c r="AX218" t="s">
        <v>1469</v>
      </c>
      <c r="AY218" t="s">
        <v>1505</v>
      </c>
      <c r="AZ218" t="s">
        <v>1467</v>
      </c>
      <c r="BA218" t="s">
        <v>1591</v>
      </c>
      <c r="BB218" t="s">
        <v>1460</v>
      </c>
      <c r="BC218" t="s">
        <v>1465</v>
      </c>
      <c r="BD218" t="s">
        <v>1451</v>
      </c>
      <c r="BE218" t="s">
        <v>2644</v>
      </c>
      <c r="BF218" t="s">
        <v>1501</v>
      </c>
      <c r="BG218" t="s">
        <v>1352</v>
      </c>
      <c r="BH218" t="s">
        <v>1453</v>
      </c>
      <c r="BI218" t="s">
        <v>1527</v>
      </c>
      <c r="BJ218" t="s">
        <v>1525</v>
      </c>
      <c r="BK218" t="s">
        <v>1319</v>
      </c>
      <c r="BL218" t="s">
        <v>1496</v>
      </c>
      <c r="BM218" t="s">
        <v>1478</v>
      </c>
      <c r="BN218" t="s">
        <v>2645</v>
      </c>
      <c r="BO218" t="s">
        <v>1464</v>
      </c>
      <c r="BP218" t="s">
        <v>1438</v>
      </c>
      <c r="BQ218" t="s">
        <v>2628</v>
      </c>
      <c r="BS218" t="s">
        <v>1503</v>
      </c>
      <c r="BT218" t="s">
        <v>1528</v>
      </c>
      <c r="BU218" t="s">
        <v>1575</v>
      </c>
      <c r="BV218" t="s">
        <v>1531</v>
      </c>
    </row>
    <row r="219" spans="1:74" x14ac:dyDescent="0.3">
      <c r="A219" s="155">
        <v>928</v>
      </c>
      <c r="B219" t="s">
        <v>1547</v>
      </c>
      <c r="D219">
        <v>0</v>
      </c>
      <c r="E219" t="s">
        <v>1538</v>
      </c>
      <c r="F219">
        <v>0</v>
      </c>
      <c r="G219">
        <v>0</v>
      </c>
      <c r="H219" t="s">
        <v>1538</v>
      </c>
      <c r="I219">
        <v>0</v>
      </c>
      <c r="J219">
        <v>0</v>
      </c>
      <c r="K219">
        <v>0</v>
      </c>
      <c r="L219" t="s">
        <v>1539</v>
      </c>
      <c r="M219">
        <v>0</v>
      </c>
      <c r="N219">
        <v>0</v>
      </c>
      <c r="O219">
        <v>0</v>
      </c>
      <c r="P219" t="s">
        <v>1538</v>
      </c>
      <c r="Q219" t="s">
        <v>1539</v>
      </c>
      <c r="R219">
        <v>0</v>
      </c>
      <c r="S219">
        <v>0</v>
      </c>
      <c r="T219" t="s">
        <v>1539</v>
      </c>
      <c r="U219" t="s">
        <v>1539</v>
      </c>
      <c r="V219">
        <v>0</v>
      </c>
      <c r="X219" t="s">
        <v>1538</v>
      </c>
      <c r="Y219">
        <v>0</v>
      </c>
      <c r="Z219" t="s">
        <v>1538</v>
      </c>
      <c r="AA219">
        <v>0</v>
      </c>
      <c r="AC219" t="s">
        <v>1539</v>
      </c>
      <c r="AD219" t="s">
        <v>1538</v>
      </c>
      <c r="AE219" t="s">
        <v>1538</v>
      </c>
      <c r="AF219" t="s">
        <v>1538</v>
      </c>
      <c r="AG219">
        <v>0</v>
      </c>
      <c r="AH219">
        <v>0</v>
      </c>
      <c r="AI219">
        <v>0</v>
      </c>
      <c r="AJ219">
        <v>0</v>
      </c>
      <c r="AK219" t="s">
        <v>1538</v>
      </c>
      <c r="AL219" t="s">
        <v>1538</v>
      </c>
      <c r="AM219" t="s">
        <v>1538</v>
      </c>
      <c r="AN219">
        <v>0</v>
      </c>
      <c r="AO219">
        <v>0</v>
      </c>
      <c r="AP219">
        <v>0</v>
      </c>
      <c r="AQ219">
        <v>0</v>
      </c>
      <c r="AR219">
        <v>0</v>
      </c>
      <c r="AS219">
        <v>0</v>
      </c>
      <c r="AT219">
        <v>0</v>
      </c>
      <c r="AU219" t="s">
        <v>1538</v>
      </c>
      <c r="AV219" t="s">
        <v>1538</v>
      </c>
      <c r="AW219" t="s">
        <v>1539</v>
      </c>
      <c r="AX219" t="s">
        <v>1538</v>
      </c>
      <c r="AY219" t="s">
        <v>1538</v>
      </c>
      <c r="AZ219">
        <v>0</v>
      </c>
      <c r="BA219">
        <v>0</v>
      </c>
      <c r="BB219">
        <v>0</v>
      </c>
      <c r="BC219">
        <v>0</v>
      </c>
      <c r="BD219">
        <v>0</v>
      </c>
      <c r="BE219" t="s">
        <v>1538</v>
      </c>
      <c r="BF219">
        <v>0</v>
      </c>
      <c r="BG219" t="s">
        <v>1538</v>
      </c>
      <c r="BH219">
        <v>0</v>
      </c>
      <c r="BI219" t="s">
        <v>1540</v>
      </c>
      <c r="BJ219">
        <v>0</v>
      </c>
      <c r="BK219" t="s">
        <v>1539</v>
      </c>
      <c r="BL219">
        <v>0</v>
      </c>
      <c r="BM219">
        <v>0</v>
      </c>
      <c r="BN219" t="s">
        <v>1538</v>
      </c>
      <c r="BO219" t="s">
        <v>1539</v>
      </c>
      <c r="BP219">
        <v>0</v>
      </c>
      <c r="BQ219">
        <v>0</v>
      </c>
      <c r="BS219" t="s">
        <v>1538</v>
      </c>
      <c r="BT219">
        <v>0</v>
      </c>
      <c r="BU219" t="s">
        <v>1538</v>
      </c>
      <c r="BV219" t="s">
        <v>1539</v>
      </c>
    </row>
    <row r="220" spans="1:74" x14ac:dyDescent="0.3">
      <c r="A220" s="155">
        <v>929</v>
      </c>
      <c r="B220" t="s">
        <v>1548</v>
      </c>
      <c r="D220">
        <v>0</v>
      </c>
      <c r="E220">
        <v>2</v>
      </c>
      <c r="F220">
        <v>0</v>
      </c>
      <c r="G220">
        <v>0</v>
      </c>
      <c r="H220">
        <v>2</v>
      </c>
      <c r="I220">
        <v>0</v>
      </c>
      <c r="J220">
        <v>0</v>
      </c>
      <c r="K220">
        <v>0</v>
      </c>
      <c r="L220">
        <v>1</v>
      </c>
      <c r="M220">
        <v>0</v>
      </c>
      <c r="N220">
        <v>0</v>
      </c>
      <c r="O220">
        <v>0</v>
      </c>
      <c r="P220">
        <v>2</v>
      </c>
      <c r="Q220">
        <v>2</v>
      </c>
      <c r="R220">
        <v>0</v>
      </c>
      <c r="S220">
        <v>0</v>
      </c>
      <c r="T220">
        <v>2</v>
      </c>
      <c r="U220">
        <v>2</v>
      </c>
      <c r="V220">
        <v>0</v>
      </c>
      <c r="X220">
        <v>2</v>
      </c>
      <c r="Y220">
        <v>0</v>
      </c>
      <c r="Z220">
        <v>2</v>
      </c>
      <c r="AA220">
        <v>0</v>
      </c>
      <c r="AC220">
        <v>2</v>
      </c>
      <c r="AD220">
        <v>2</v>
      </c>
      <c r="AE220">
        <v>2</v>
      </c>
      <c r="AF220">
        <v>1</v>
      </c>
      <c r="AG220">
        <v>2</v>
      </c>
      <c r="AH220">
        <v>2</v>
      </c>
      <c r="AI220">
        <v>0</v>
      </c>
      <c r="AJ220">
        <v>0</v>
      </c>
      <c r="AK220">
        <v>1</v>
      </c>
      <c r="AL220">
        <v>2</v>
      </c>
      <c r="AM220">
        <v>2</v>
      </c>
      <c r="AN220">
        <v>0</v>
      </c>
      <c r="AO220">
        <v>0</v>
      </c>
      <c r="AP220">
        <v>0</v>
      </c>
      <c r="AQ220">
        <v>0</v>
      </c>
      <c r="AR220">
        <v>0</v>
      </c>
      <c r="AS220">
        <v>0</v>
      </c>
      <c r="AT220">
        <v>0</v>
      </c>
      <c r="AU220">
        <v>2</v>
      </c>
      <c r="AV220">
        <v>2</v>
      </c>
      <c r="AW220">
        <v>2</v>
      </c>
      <c r="AX220">
        <v>1</v>
      </c>
      <c r="AY220">
        <v>2</v>
      </c>
      <c r="AZ220">
        <v>2</v>
      </c>
      <c r="BA220">
        <v>0</v>
      </c>
      <c r="BB220">
        <v>0</v>
      </c>
      <c r="BC220">
        <v>0</v>
      </c>
      <c r="BD220">
        <v>0</v>
      </c>
      <c r="BE220">
        <v>2</v>
      </c>
      <c r="BF220">
        <v>0</v>
      </c>
      <c r="BG220">
        <v>2</v>
      </c>
      <c r="BH220">
        <v>0</v>
      </c>
      <c r="BI220">
        <v>1</v>
      </c>
      <c r="BJ220">
        <v>0</v>
      </c>
      <c r="BK220">
        <v>2</v>
      </c>
      <c r="BL220">
        <v>0</v>
      </c>
      <c r="BM220">
        <v>0</v>
      </c>
      <c r="BN220">
        <v>2</v>
      </c>
      <c r="BO220">
        <v>2</v>
      </c>
      <c r="BP220">
        <v>0</v>
      </c>
      <c r="BQ220">
        <v>0</v>
      </c>
      <c r="BS220">
        <v>0</v>
      </c>
      <c r="BT220">
        <v>0</v>
      </c>
      <c r="BU220">
        <v>2</v>
      </c>
      <c r="BV220">
        <v>1</v>
      </c>
    </row>
    <row r="221" spans="1:74" x14ac:dyDescent="0.3">
      <c r="A221" s="155">
        <v>930</v>
      </c>
      <c r="B221" t="s">
        <v>1549</v>
      </c>
      <c r="D221">
        <v>0</v>
      </c>
      <c r="E221">
        <v>2</v>
      </c>
      <c r="F221">
        <v>0</v>
      </c>
      <c r="G221">
        <v>0</v>
      </c>
      <c r="H221">
        <v>1</v>
      </c>
      <c r="I221">
        <v>0</v>
      </c>
      <c r="J221">
        <v>0</v>
      </c>
      <c r="K221">
        <v>0</v>
      </c>
      <c r="L221">
        <v>2</v>
      </c>
      <c r="M221">
        <v>0</v>
      </c>
      <c r="N221">
        <v>0</v>
      </c>
      <c r="O221">
        <v>0</v>
      </c>
      <c r="P221">
        <v>1</v>
      </c>
      <c r="Q221">
        <v>2</v>
      </c>
      <c r="R221">
        <v>0</v>
      </c>
      <c r="S221">
        <v>0</v>
      </c>
      <c r="T221">
        <v>2</v>
      </c>
      <c r="U221">
        <v>1</v>
      </c>
      <c r="V221">
        <v>0</v>
      </c>
      <c r="X221">
        <v>2</v>
      </c>
      <c r="Y221">
        <v>0</v>
      </c>
      <c r="Z221">
        <v>2</v>
      </c>
      <c r="AA221">
        <v>0</v>
      </c>
      <c r="AC221">
        <v>1</v>
      </c>
      <c r="AD221">
        <v>2</v>
      </c>
      <c r="AE221">
        <v>2</v>
      </c>
      <c r="AF221">
        <v>2</v>
      </c>
      <c r="AG221">
        <v>1</v>
      </c>
      <c r="AH221">
        <v>1</v>
      </c>
      <c r="AI221">
        <v>0</v>
      </c>
      <c r="AJ221">
        <v>0</v>
      </c>
      <c r="AK221">
        <v>2</v>
      </c>
      <c r="AL221">
        <v>2</v>
      </c>
      <c r="AM221">
        <v>2</v>
      </c>
      <c r="AN221">
        <v>0</v>
      </c>
      <c r="AO221">
        <v>0</v>
      </c>
      <c r="AP221">
        <v>0</v>
      </c>
      <c r="AQ221">
        <v>0</v>
      </c>
      <c r="AR221">
        <v>0</v>
      </c>
      <c r="AS221">
        <v>0</v>
      </c>
      <c r="AT221">
        <v>0</v>
      </c>
      <c r="AU221">
        <v>2</v>
      </c>
      <c r="AV221">
        <v>1</v>
      </c>
      <c r="AW221">
        <v>1</v>
      </c>
      <c r="AX221">
        <v>2</v>
      </c>
      <c r="AY221">
        <v>2</v>
      </c>
      <c r="AZ221">
        <v>2</v>
      </c>
      <c r="BA221">
        <v>0</v>
      </c>
      <c r="BB221">
        <v>0</v>
      </c>
      <c r="BC221">
        <v>0</v>
      </c>
      <c r="BD221">
        <v>0</v>
      </c>
      <c r="BE221">
        <v>1</v>
      </c>
      <c r="BF221">
        <v>0</v>
      </c>
      <c r="BG221">
        <v>1</v>
      </c>
      <c r="BH221">
        <v>0</v>
      </c>
      <c r="BI221">
        <v>2</v>
      </c>
      <c r="BJ221">
        <v>0</v>
      </c>
      <c r="BK221">
        <v>1</v>
      </c>
      <c r="BL221">
        <v>0</v>
      </c>
      <c r="BM221">
        <v>0</v>
      </c>
      <c r="BN221">
        <v>2</v>
      </c>
      <c r="BO221">
        <v>2</v>
      </c>
      <c r="BP221">
        <v>0</v>
      </c>
      <c r="BQ221">
        <v>0</v>
      </c>
      <c r="BS221">
        <v>2</v>
      </c>
      <c r="BT221">
        <v>1</v>
      </c>
      <c r="BU221">
        <v>1</v>
      </c>
      <c r="BV221">
        <v>2</v>
      </c>
    </row>
    <row r="222" spans="1:74" x14ac:dyDescent="0.3">
      <c r="A222" s="155">
        <v>931</v>
      </c>
      <c r="B222" t="s">
        <v>1550</v>
      </c>
      <c r="D222">
        <v>0</v>
      </c>
      <c r="E222">
        <v>2</v>
      </c>
      <c r="F222">
        <v>0</v>
      </c>
      <c r="G222">
        <v>0</v>
      </c>
      <c r="H222">
        <v>2</v>
      </c>
      <c r="I222">
        <v>0</v>
      </c>
      <c r="J222">
        <v>0</v>
      </c>
      <c r="K222">
        <v>0</v>
      </c>
      <c r="L222">
        <v>2</v>
      </c>
      <c r="M222">
        <v>0</v>
      </c>
      <c r="N222">
        <v>0</v>
      </c>
      <c r="O222">
        <v>0</v>
      </c>
      <c r="P222">
        <v>2</v>
      </c>
      <c r="Q222">
        <v>2</v>
      </c>
      <c r="R222">
        <v>0</v>
      </c>
      <c r="S222">
        <v>0</v>
      </c>
      <c r="T222">
        <v>2</v>
      </c>
      <c r="U222">
        <v>2</v>
      </c>
      <c r="V222">
        <v>0</v>
      </c>
      <c r="X222">
        <v>2</v>
      </c>
      <c r="Y222">
        <v>0</v>
      </c>
      <c r="Z222">
        <v>2</v>
      </c>
      <c r="AA222">
        <v>0</v>
      </c>
      <c r="AC222">
        <v>2</v>
      </c>
      <c r="AD222">
        <v>2</v>
      </c>
      <c r="AE222">
        <v>2</v>
      </c>
      <c r="AF222">
        <v>2</v>
      </c>
      <c r="AG222">
        <v>2</v>
      </c>
      <c r="AH222">
        <v>2</v>
      </c>
      <c r="AI222">
        <v>0</v>
      </c>
      <c r="AJ222">
        <v>0</v>
      </c>
      <c r="AK222">
        <v>2</v>
      </c>
      <c r="AL222">
        <v>2</v>
      </c>
      <c r="AM222">
        <v>2</v>
      </c>
      <c r="AN222">
        <v>0</v>
      </c>
      <c r="AO222">
        <v>0</v>
      </c>
      <c r="AP222">
        <v>0</v>
      </c>
      <c r="AQ222">
        <v>0</v>
      </c>
      <c r="AR222">
        <v>0</v>
      </c>
      <c r="AS222">
        <v>0</v>
      </c>
      <c r="AT222">
        <v>0</v>
      </c>
      <c r="AU222">
        <v>2</v>
      </c>
      <c r="AV222">
        <v>2</v>
      </c>
      <c r="AW222">
        <v>2</v>
      </c>
      <c r="AX222">
        <v>2</v>
      </c>
      <c r="AY222">
        <v>2</v>
      </c>
      <c r="AZ222">
        <v>2</v>
      </c>
      <c r="BA222">
        <v>0</v>
      </c>
      <c r="BB222">
        <v>0</v>
      </c>
      <c r="BC222">
        <v>0</v>
      </c>
      <c r="BD222">
        <v>0</v>
      </c>
      <c r="BE222">
        <v>2</v>
      </c>
      <c r="BF222">
        <v>0</v>
      </c>
      <c r="BG222">
        <v>2</v>
      </c>
      <c r="BH222">
        <v>0</v>
      </c>
      <c r="BI222">
        <v>2</v>
      </c>
      <c r="BJ222">
        <v>0</v>
      </c>
      <c r="BK222">
        <v>2</v>
      </c>
      <c r="BL222">
        <v>0</v>
      </c>
      <c r="BM222">
        <v>0</v>
      </c>
      <c r="BN222">
        <v>2</v>
      </c>
      <c r="BO222">
        <v>2</v>
      </c>
      <c r="BP222">
        <v>0</v>
      </c>
      <c r="BQ222">
        <v>0</v>
      </c>
      <c r="BS222">
        <v>2</v>
      </c>
      <c r="BT222">
        <v>0</v>
      </c>
      <c r="BU222">
        <v>2</v>
      </c>
      <c r="BV222">
        <v>2</v>
      </c>
    </row>
    <row r="223" spans="1:74" x14ac:dyDescent="0.3">
      <c r="A223" s="155">
        <v>932</v>
      </c>
      <c r="B223" t="s">
        <v>1551</v>
      </c>
      <c r="D223">
        <v>0</v>
      </c>
      <c r="E223">
        <v>2</v>
      </c>
      <c r="F223">
        <v>0</v>
      </c>
      <c r="G223">
        <v>0</v>
      </c>
      <c r="H223">
        <v>1</v>
      </c>
      <c r="I223">
        <v>0</v>
      </c>
      <c r="J223">
        <v>0</v>
      </c>
      <c r="K223">
        <v>0</v>
      </c>
      <c r="L223">
        <v>2</v>
      </c>
      <c r="M223">
        <v>0</v>
      </c>
      <c r="N223">
        <v>0</v>
      </c>
      <c r="O223">
        <v>0</v>
      </c>
      <c r="P223">
        <v>2</v>
      </c>
      <c r="Q223">
        <v>2</v>
      </c>
      <c r="R223">
        <v>0</v>
      </c>
      <c r="S223">
        <v>0</v>
      </c>
      <c r="T223">
        <v>2</v>
      </c>
      <c r="U223">
        <v>2</v>
      </c>
      <c r="V223">
        <v>0</v>
      </c>
      <c r="X223">
        <v>2</v>
      </c>
      <c r="Y223">
        <v>0</v>
      </c>
      <c r="Z223">
        <v>2</v>
      </c>
      <c r="AA223">
        <v>0</v>
      </c>
      <c r="AC223">
        <v>2</v>
      </c>
      <c r="AD223">
        <v>2</v>
      </c>
      <c r="AE223">
        <v>2</v>
      </c>
      <c r="AF223">
        <v>2</v>
      </c>
      <c r="AG223">
        <v>2</v>
      </c>
      <c r="AH223">
        <v>2</v>
      </c>
      <c r="AI223">
        <v>0</v>
      </c>
      <c r="AJ223">
        <v>0</v>
      </c>
      <c r="AK223">
        <v>2</v>
      </c>
      <c r="AL223">
        <v>2</v>
      </c>
      <c r="AM223">
        <v>2</v>
      </c>
      <c r="AN223">
        <v>0</v>
      </c>
      <c r="AO223">
        <v>0</v>
      </c>
      <c r="AP223">
        <v>0</v>
      </c>
      <c r="AQ223">
        <v>0</v>
      </c>
      <c r="AR223">
        <v>0</v>
      </c>
      <c r="AS223">
        <v>0</v>
      </c>
      <c r="AT223">
        <v>0</v>
      </c>
      <c r="AU223">
        <v>2</v>
      </c>
      <c r="AV223">
        <v>1</v>
      </c>
      <c r="AW223">
        <v>2</v>
      </c>
      <c r="AX223">
        <v>2</v>
      </c>
      <c r="AY223">
        <v>2</v>
      </c>
      <c r="AZ223">
        <v>2</v>
      </c>
      <c r="BA223">
        <v>0</v>
      </c>
      <c r="BB223">
        <v>0</v>
      </c>
      <c r="BC223">
        <v>0</v>
      </c>
      <c r="BD223">
        <v>0</v>
      </c>
      <c r="BE223">
        <v>2</v>
      </c>
      <c r="BF223">
        <v>0</v>
      </c>
      <c r="BG223">
        <v>2</v>
      </c>
      <c r="BH223">
        <v>0</v>
      </c>
      <c r="BI223">
        <v>2</v>
      </c>
      <c r="BJ223">
        <v>0</v>
      </c>
      <c r="BK223">
        <v>2</v>
      </c>
      <c r="BL223">
        <v>0</v>
      </c>
      <c r="BM223">
        <v>0</v>
      </c>
      <c r="BN223">
        <v>2</v>
      </c>
      <c r="BO223">
        <v>2</v>
      </c>
      <c r="BP223">
        <v>0</v>
      </c>
      <c r="BQ223">
        <v>0</v>
      </c>
      <c r="BS223">
        <v>2</v>
      </c>
      <c r="BT223">
        <v>0</v>
      </c>
      <c r="BU223">
        <v>1</v>
      </c>
      <c r="BV223">
        <v>2</v>
      </c>
    </row>
    <row r="224" spans="1:74" x14ac:dyDescent="0.3">
      <c r="A224" s="155">
        <v>933</v>
      </c>
      <c r="B224" t="s">
        <v>1552</v>
      </c>
      <c r="D224">
        <v>0</v>
      </c>
      <c r="E224" t="s">
        <v>1539</v>
      </c>
      <c r="F224">
        <v>0</v>
      </c>
      <c r="G224">
        <v>0</v>
      </c>
      <c r="H224" t="s">
        <v>1538</v>
      </c>
      <c r="I224">
        <v>0</v>
      </c>
      <c r="J224">
        <v>0</v>
      </c>
      <c r="K224">
        <v>0</v>
      </c>
      <c r="L224" t="s">
        <v>1539</v>
      </c>
      <c r="M224">
        <v>0</v>
      </c>
      <c r="N224">
        <v>0</v>
      </c>
      <c r="O224">
        <v>0</v>
      </c>
      <c r="P224" t="s">
        <v>1539</v>
      </c>
      <c r="Q224" t="s">
        <v>1539</v>
      </c>
      <c r="R224">
        <v>0</v>
      </c>
      <c r="S224">
        <v>0</v>
      </c>
      <c r="T224" t="s">
        <v>1539</v>
      </c>
      <c r="U224" t="s">
        <v>1539</v>
      </c>
      <c r="V224">
        <v>0</v>
      </c>
      <c r="X224">
        <v>0</v>
      </c>
      <c r="Y224">
        <v>0</v>
      </c>
      <c r="Z224" t="s">
        <v>1539</v>
      </c>
      <c r="AA224">
        <v>0</v>
      </c>
      <c r="AC224" t="s">
        <v>1539</v>
      </c>
      <c r="AD224" t="s">
        <v>1539</v>
      </c>
      <c r="AE224" t="s">
        <v>1539</v>
      </c>
      <c r="AF224" t="s">
        <v>1539</v>
      </c>
      <c r="AG224" t="s">
        <v>1539</v>
      </c>
      <c r="AH224" t="s">
        <v>1539</v>
      </c>
      <c r="AI224">
        <v>0</v>
      </c>
      <c r="AJ224">
        <v>0</v>
      </c>
      <c r="AK224" t="s">
        <v>1539</v>
      </c>
      <c r="AL224" t="s">
        <v>1539</v>
      </c>
      <c r="AM224" t="s">
        <v>1539</v>
      </c>
      <c r="AN224">
        <v>0</v>
      </c>
      <c r="AO224">
        <v>0</v>
      </c>
      <c r="AP224">
        <v>0</v>
      </c>
      <c r="AQ224">
        <v>0</v>
      </c>
      <c r="AR224">
        <v>0</v>
      </c>
      <c r="AS224">
        <v>0</v>
      </c>
      <c r="AT224">
        <v>0</v>
      </c>
      <c r="AU224" t="s">
        <v>1539</v>
      </c>
      <c r="AV224" t="s">
        <v>1538</v>
      </c>
      <c r="AW224" t="s">
        <v>1539</v>
      </c>
      <c r="AX224" t="s">
        <v>1539</v>
      </c>
      <c r="AY224" t="s">
        <v>1539</v>
      </c>
      <c r="AZ224">
        <v>0</v>
      </c>
      <c r="BA224">
        <v>0</v>
      </c>
      <c r="BB224">
        <v>0</v>
      </c>
      <c r="BC224">
        <v>0</v>
      </c>
      <c r="BD224">
        <v>0</v>
      </c>
      <c r="BE224" t="s">
        <v>1539</v>
      </c>
      <c r="BF224">
        <v>0</v>
      </c>
      <c r="BG224" t="s">
        <v>1539</v>
      </c>
      <c r="BH224">
        <v>0</v>
      </c>
      <c r="BI224" t="s">
        <v>1541</v>
      </c>
      <c r="BJ224">
        <v>0</v>
      </c>
      <c r="BK224" t="s">
        <v>1538</v>
      </c>
      <c r="BL224">
        <v>0</v>
      </c>
      <c r="BM224">
        <v>0</v>
      </c>
      <c r="BN224" t="s">
        <v>1539</v>
      </c>
      <c r="BO224" t="s">
        <v>1539</v>
      </c>
      <c r="BP224">
        <v>0</v>
      </c>
      <c r="BQ224">
        <v>0</v>
      </c>
      <c r="BS224" t="s">
        <v>1539</v>
      </c>
      <c r="BT224">
        <v>0</v>
      </c>
      <c r="BU224" t="s">
        <v>1539</v>
      </c>
      <c r="BV224" t="s">
        <v>1539</v>
      </c>
    </row>
    <row r="225" spans="1:74" x14ac:dyDescent="0.3">
      <c r="A225" s="155">
        <v>934</v>
      </c>
      <c r="B225" t="s">
        <v>1553</v>
      </c>
      <c r="D225">
        <v>0</v>
      </c>
      <c r="E225">
        <v>0</v>
      </c>
      <c r="F225">
        <v>0</v>
      </c>
      <c r="G225">
        <v>0</v>
      </c>
      <c r="H225">
        <v>0</v>
      </c>
      <c r="I225">
        <v>0</v>
      </c>
      <c r="J225">
        <v>0</v>
      </c>
      <c r="K225">
        <v>0</v>
      </c>
      <c r="L225">
        <v>0</v>
      </c>
      <c r="M225">
        <v>0</v>
      </c>
      <c r="N225">
        <v>0</v>
      </c>
      <c r="O225">
        <v>0</v>
      </c>
      <c r="P225">
        <v>0</v>
      </c>
      <c r="Q225">
        <v>0</v>
      </c>
      <c r="R225">
        <v>0</v>
      </c>
      <c r="S225">
        <v>0</v>
      </c>
      <c r="T225">
        <v>0</v>
      </c>
      <c r="U225">
        <v>0</v>
      </c>
      <c r="V225">
        <v>0</v>
      </c>
      <c r="X225">
        <v>0</v>
      </c>
      <c r="Y225">
        <v>0</v>
      </c>
      <c r="Z225">
        <v>0</v>
      </c>
      <c r="AA225">
        <v>0</v>
      </c>
      <c r="AC225">
        <v>0</v>
      </c>
      <c r="AD225">
        <v>0</v>
      </c>
      <c r="AE225">
        <v>0</v>
      </c>
      <c r="AF225">
        <v>0</v>
      </c>
      <c r="AG225">
        <v>0</v>
      </c>
      <c r="AH225">
        <v>0</v>
      </c>
      <c r="AI225">
        <v>0</v>
      </c>
      <c r="AJ225">
        <v>0</v>
      </c>
      <c r="AK225">
        <v>0</v>
      </c>
      <c r="AL225">
        <v>0</v>
      </c>
      <c r="AM225" t="s">
        <v>2646</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S225" t="s">
        <v>1517</v>
      </c>
      <c r="BT225">
        <v>0</v>
      </c>
      <c r="BU225">
        <v>0</v>
      </c>
      <c r="BV225">
        <v>0</v>
      </c>
    </row>
    <row r="226" spans="1:74" x14ac:dyDescent="0.3">
      <c r="A226" s="155">
        <v>936</v>
      </c>
      <c r="B226" t="s">
        <v>1554</v>
      </c>
      <c r="H226" t="s">
        <v>1488</v>
      </c>
      <c r="L226" t="s">
        <v>1484</v>
      </c>
      <c r="Q226" t="s">
        <v>1545</v>
      </c>
      <c r="T226" t="s">
        <v>1492</v>
      </c>
      <c r="U226" t="s">
        <v>1350</v>
      </c>
      <c r="AC226" t="s">
        <v>2643</v>
      </c>
      <c r="AW226" t="s">
        <v>1507</v>
      </c>
      <c r="BK226" t="s">
        <v>1505</v>
      </c>
      <c r="BO226" t="s">
        <v>1444</v>
      </c>
      <c r="BV226" t="s">
        <v>1484</v>
      </c>
    </row>
    <row r="227" spans="1:74" x14ac:dyDescent="0.3">
      <c r="A227" s="155">
        <v>937</v>
      </c>
      <c r="B227" t="s">
        <v>1556</v>
      </c>
      <c r="Q227" t="s">
        <v>2642</v>
      </c>
      <c r="T227" t="s">
        <v>1509</v>
      </c>
      <c r="AC227" t="s">
        <v>1526</v>
      </c>
      <c r="AW227" t="s">
        <v>2647</v>
      </c>
      <c r="BO227" t="s">
        <v>1464</v>
      </c>
      <c r="BV227" t="s">
        <v>1531</v>
      </c>
    </row>
    <row r="228" spans="1:74" x14ac:dyDescent="0.3">
      <c r="A228" s="155">
        <v>938</v>
      </c>
      <c r="B228" t="s">
        <v>1557</v>
      </c>
    </row>
    <row r="229" spans="1:74" x14ac:dyDescent="0.3">
      <c r="A229" s="155">
        <v>939</v>
      </c>
      <c r="B229" t="s">
        <v>1558</v>
      </c>
      <c r="D229" t="s">
        <v>1514</v>
      </c>
      <c r="E229" t="s">
        <v>1514</v>
      </c>
      <c r="F229" t="s">
        <v>1559</v>
      </c>
      <c r="G229" t="s">
        <v>1560</v>
      </c>
      <c r="H229" t="s">
        <v>1560</v>
      </c>
      <c r="I229" t="s">
        <v>1559</v>
      </c>
      <c r="J229" t="s">
        <v>1559</v>
      </c>
      <c r="K229" t="s">
        <v>1559</v>
      </c>
      <c r="L229" t="s">
        <v>1514</v>
      </c>
      <c r="M229" t="s">
        <v>1560</v>
      </c>
      <c r="N229" t="s">
        <v>1559</v>
      </c>
      <c r="O229" t="s">
        <v>1560</v>
      </c>
      <c r="P229" t="s">
        <v>1514</v>
      </c>
      <c r="Q229" t="s">
        <v>1559</v>
      </c>
      <c r="R229" t="s">
        <v>1560</v>
      </c>
      <c r="S229" t="s">
        <v>1560</v>
      </c>
      <c r="T229" t="s">
        <v>1560</v>
      </c>
      <c r="U229" t="s">
        <v>1514</v>
      </c>
      <c r="V229" t="s">
        <v>1560</v>
      </c>
      <c r="X229" t="s">
        <v>1560</v>
      </c>
      <c r="Y229" t="s">
        <v>1559</v>
      </c>
      <c r="Z229" t="s">
        <v>1514</v>
      </c>
      <c r="AA229" t="s">
        <v>1559</v>
      </c>
      <c r="AC229" t="s">
        <v>1514</v>
      </c>
      <c r="AD229" t="s">
        <v>1559</v>
      </c>
      <c r="AE229" t="s">
        <v>1559</v>
      </c>
      <c r="AF229" t="s">
        <v>1559</v>
      </c>
      <c r="AG229" t="s">
        <v>1514</v>
      </c>
      <c r="AH229" t="s">
        <v>1514</v>
      </c>
      <c r="AI229" t="s">
        <v>1559</v>
      </c>
      <c r="AJ229" t="s">
        <v>1559</v>
      </c>
      <c r="AK229" t="s">
        <v>1559</v>
      </c>
      <c r="AL229" t="s">
        <v>1559</v>
      </c>
      <c r="AM229" t="s">
        <v>1560</v>
      </c>
      <c r="AN229" t="s">
        <v>1559</v>
      </c>
      <c r="AO229" t="s">
        <v>1560</v>
      </c>
      <c r="AP229" t="s">
        <v>1560</v>
      </c>
      <c r="AQ229" t="s">
        <v>1559</v>
      </c>
      <c r="AR229" t="s">
        <v>1559</v>
      </c>
      <c r="AS229" t="s">
        <v>1560</v>
      </c>
      <c r="AT229" t="s">
        <v>1560</v>
      </c>
      <c r="AU229" t="s">
        <v>1559</v>
      </c>
      <c r="AV229" t="s">
        <v>1560</v>
      </c>
      <c r="AW229" t="s">
        <v>1560</v>
      </c>
      <c r="AX229" t="s">
        <v>1559</v>
      </c>
      <c r="AY229" t="s">
        <v>1559</v>
      </c>
      <c r="AZ229" t="s">
        <v>1560</v>
      </c>
      <c r="BA229" t="s">
        <v>1560</v>
      </c>
      <c r="BB229" t="s">
        <v>1559</v>
      </c>
      <c r="BC229" t="s">
        <v>1559</v>
      </c>
      <c r="BD229" t="s">
        <v>1560</v>
      </c>
      <c r="BE229" t="s">
        <v>1560</v>
      </c>
      <c r="BF229" t="s">
        <v>1514</v>
      </c>
      <c r="BG229" t="s">
        <v>1514</v>
      </c>
      <c r="BH229" t="s">
        <v>1559</v>
      </c>
      <c r="BI229" t="s">
        <v>1559</v>
      </c>
      <c r="BJ229" t="s">
        <v>1560</v>
      </c>
      <c r="BK229" t="s">
        <v>1514</v>
      </c>
      <c r="BL229" t="s">
        <v>1559</v>
      </c>
      <c r="BM229" t="s">
        <v>1560</v>
      </c>
      <c r="BN229" t="s">
        <v>1560</v>
      </c>
      <c r="BO229" t="s">
        <v>1514</v>
      </c>
      <c r="BP229" t="s">
        <v>1559</v>
      </c>
      <c r="BQ229" t="s">
        <v>1560</v>
      </c>
      <c r="BS229" t="s">
        <v>1514</v>
      </c>
      <c r="BT229" t="s">
        <v>1560</v>
      </c>
      <c r="BU229" t="s">
        <v>1560</v>
      </c>
      <c r="BV229" t="s">
        <v>1559</v>
      </c>
    </row>
    <row r="230" spans="1:74" x14ac:dyDescent="0.3">
      <c r="A230" s="155">
        <v>940</v>
      </c>
      <c r="B230" t="s">
        <v>1561</v>
      </c>
      <c r="D230" t="s">
        <v>1450</v>
      </c>
      <c r="E230" t="s">
        <v>1486</v>
      </c>
      <c r="G230" t="s">
        <v>1458</v>
      </c>
      <c r="H230" t="s">
        <v>1488</v>
      </c>
      <c r="L230" t="s">
        <v>1452</v>
      </c>
      <c r="M230" t="s">
        <v>1445</v>
      </c>
      <c r="O230" t="s">
        <v>2628</v>
      </c>
      <c r="P230" t="s">
        <v>2634</v>
      </c>
      <c r="R230" t="s">
        <v>1469</v>
      </c>
      <c r="S230" t="s">
        <v>1464</v>
      </c>
      <c r="T230" t="s">
        <v>1312</v>
      </c>
      <c r="U230" t="s">
        <v>1158</v>
      </c>
      <c r="V230" t="s">
        <v>1467</v>
      </c>
      <c r="X230" t="s">
        <v>1488</v>
      </c>
      <c r="Z230" t="s">
        <v>1452</v>
      </c>
      <c r="AC230" t="s">
        <v>1487</v>
      </c>
      <c r="AG230" t="s">
        <v>2268</v>
      </c>
      <c r="AH230" t="s">
        <v>2648</v>
      </c>
      <c r="AM230" t="s">
        <v>2603</v>
      </c>
      <c r="AO230" t="s">
        <v>1491</v>
      </c>
      <c r="AP230" t="s">
        <v>1444</v>
      </c>
      <c r="AS230" t="s">
        <v>1473</v>
      </c>
      <c r="AT230" t="s">
        <v>1458</v>
      </c>
      <c r="AV230" t="s">
        <v>1466</v>
      </c>
      <c r="AW230" t="s">
        <v>1507</v>
      </c>
      <c r="AZ230" t="s">
        <v>1467</v>
      </c>
      <c r="BA230" t="s">
        <v>1562</v>
      </c>
      <c r="BD230" t="s">
        <v>1448</v>
      </c>
      <c r="BE230" t="s">
        <v>2629</v>
      </c>
      <c r="BF230" t="s">
        <v>1498</v>
      </c>
      <c r="BG230" t="s">
        <v>1352</v>
      </c>
      <c r="BJ230" t="s">
        <v>1486</v>
      </c>
      <c r="BK230" t="s">
        <v>1319</v>
      </c>
      <c r="BM230" t="s">
        <v>2624</v>
      </c>
      <c r="BN230" t="s">
        <v>1531</v>
      </c>
      <c r="BO230" t="s">
        <v>1444</v>
      </c>
      <c r="BQ230" t="s">
        <v>1475</v>
      </c>
      <c r="BS230" t="s">
        <v>1593</v>
      </c>
      <c r="BT230" t="s">
        <v>2636</v>
      </c>
      <c r="BU230" t="s">
        <v>2630</v>
      </c>
    </row>
    <row r="231" spans="1:74" x14ac:dyDescent="0.3">
      <c r="A231" s="155">
        <v>941</v>
      </c>
      <c r="B231" t="s">
        <v>1564</v>
      </c>
      <c r="D231" t="s">
        <v>1450</v>
      </c>
      <c r="E231" t="s">
        <v>1486</v>
      </c>
      <c r="G231" t="s">
        <v>1458</v>
      </c>
      <c r="H231" t="s">
        <v>2605</v>
      </c>
      <c r="L231" t="s">
        <v>1498</v>
      </c>
      <c r="M231" t="s">
        <v>1445</v>
      </c>
      <c r="O231" t="s">
        <v>2628</v>
      </c>
      <c r="P231" t="s">
        <v>2634</v>
      </c>
      <c r="R231" t="s">
        <v>1469</v>
      </c>
      <c r="T231" t="s">
        <v>1312</v>
      </c>
      <c r="U231" t="s">
        <v>1158</v>
      </c>
      <c r="V231" t="s">
        <v>1467</v>
      </c>
      <c r="X231" t="s">
        <v>1471</v>
      </c>
      <c r="Z231" t="s">
        <v>1452</v>
      </c>
      <c r="AC231" t="s">
        <v>1487</v>
      </c>
      <c r="AG231" t="s">
        <v>2268</v>
      </c>
      <c r="AH231" t="s">
        <v>2649</v>
      </c>
      <c r="AM231" t="s">
        <v>2603</v>
      </c>
      <c r="AO231" t="s">
        <v>1491</v>
      </c>
      <c r="AP231" t="s">
        <v>1444</v>
      </c>
      <c r="AS231" t="s">
        <v>1471</v>
      </c>
      <c r="AT231" t="s">
        <v>1458</v>
      </c>
      <c r="AV231" t="s">
        <v>1543</v>
      </c>
      <c r="AZ231" t="s">
        <v>1467</v>
      </c>
      <c r="BA231" t="s">
        <v>1321</v>
      </c>
      <c r="BD231" t="s">
        <v>1448</v>
      </c>
      <c r="BE231" t="s">
        <v>2629</v>
      </c>
      <c r="BF231" t="s">
        <v>1498</v>
      </c>
      <c r="BG231" t="s">
        <v>1352</v>
      </c>
      <c r="BJ231" t="s">
        <v>1486</v>
      </c>
      <c r="BK231" t="s">
        <v>1319</v>
      </c>
      <c r="BM231" t="s">
        <v>2624</v>
      </c>
      <c r="BN231" t="s">
        <v>1531</v>
      </c>
      <c r="BO231" t="s">
        <v>1444</v>
      </c>
      <c r="BQ231" t="s">
        <v>1475</v>
      </c>
      <c r="BS231" t="s">
        <v>1593</v>
      </c>
      <c r="BT231" t="s">
        <v>2636</v>
      </c>
      <c r="BU231" t="s">
        <v>2630</v>
      </c>
    </row>
    <row r="232" spans="1:74" x14ac:dyDescent="0.3">
      <c r="A232" s="155">
        <v>942</v>
      </c>
      <c r="B232" t="s">
        <v>1567</v>
      </c>
      <c r="D232">
        <v>2</v>
      </c>
      <c r="E232">
        <v>7</v>
      </c>
      <c r="F232">
        <v>0</v>
      </c>
      <c r="G232">
        <v>0</v>
      </c>
      <c r="H232">
        <v>0</v>
      </c>
      <c r="I232">
        <v>0</v>
      </c>
      <c r="J232">
        <v>0</v>
      </c>
      <c r="K232">
        <v>0</v>
      </c>
      <c r="L232">
        <v>1</v>
      </c>
      <c r="M232">
        <v>2</v>
      </c>
      <c r="N232">
        <v>0</v>
      </c>
      <c r="O232">
        <v>0</v>
      </c>
      <c r="P232">
        <v>0</v>
      </c>
      <c r="Q232">
        <v>0</v>
      </c>
      <c r="R232">
        <v>0</v>
      </c>
      <c r="S232">
        <v>1</v>
      </c>
      <c r="T232">
        <v>0</v>
      </c>
      <c r="U232">
        <v>1</v>
      </c>
      <c r="V232">
        <v>0</v>
      </c>
      <c r="X232">
        <v>1</v>
      </c>
      <c r="Y232">
        <v>0</v>
      </c>
      <c r="Z232">
        <v>3</v>
      </c>
      <c r="AA232">
        <v>0</v>
      </c>
      <c r="AC232">
        <v>1</v>
      </c>
      <c r="AD232">
        <v>0</v>
      </c>
      <c r="AE232">
        <v>0</v>
      </c>
      <c r="AF232">
        <v>0</v>
      </c>
      <c r="AG232">
        <v>0</v>
      </c>
      <c r="AH232">
        <v>1</v>
      </c>
      <c r="AI232">
        <v>0</v>
      </c>
      <c r="AJ232">
        <v>0</v>
      </c>
      <c r="AK232">
        <v>0</v>
      </c>
      <c r="AL232">
        <v>0</v>
      </c>
      <c r="AM232">
        <v>0</v>
      </c>
      <c r="AN232">
        <v>0</v>
      </c>
      <c r="AO232">
        <v>4</v>
      </c>
      <c r="AP232">
        <v>1</v>
      </c>
      <c r="AQ232">
        <v>0</v>
      </c>
      <c r="AR232">
        <v>0</v>
      </c>
      <c r="AS232">
        <v>1</v>
      </c>
      <c r="AT232">
        <v>1</v>
      </c>
      <c r="AU232">
        <v>0</v>
      </c>
      <c r="AV232">
        <v>1</v>
      </c>
      <c r="AW232">
        <v>1</v>
      </c>
      <c r="AX232">
        <v>0</v>
      </c>
      <c r="AY232">
        <v>0</v>
      </c>
      <c r="AZ232">
        <v>0</v>
      </c>
      <c r="BA232">
        <v>0</v>
      </c>
      <c r="BB232">
        <v>0</v>
      </c>
      <c r="BC232">
        <v>0</v>
      </c>
      <c r="BD232">
        <v>0</v>
      </c>
      <c r="BE232">
        <v>1</v>
      </c>
      <c r="BF232">
        <v>4</v>
      </c>
      <c r="BG232">
        <v>3</v>
      </c>
      <c r="BH232">
        <v>0</v>
      </c>
      <c r="BI232">
        <v>0</v>
      </c>
      <c r="BJ232">
        <v>1</v>
      </c>
      <c r="BK232">
        <v>0</v>
      </c>
      <c r="BL232">
        <v>0</v>
      </c>
      <c r="BM232">
        <v>0</v>
      </c>
      <c r="BN232">
        <v>0</v>
      </c>
      <c r="BO232">
        <v>1</v>
      </c>
      <c r="BP232">
        <v>0</v>
      </c>
      <c r="BQ232">
        <v>0</v>
      </c>
      <c r="BS232">
        <v>0</v>
      </c>
      <c r="BT232">
        <v>0</v>
      </c>
      <c r="BU232">
        <v>0</v>
      </c>
      <c r="BV232">
        <v>0</v>
      </c>
    </row>
    <row r="233" spans="1:74" x14ac:dyDescent="0.3">
      <c r="A233" s="155">
        <v>943</v>
      </c>
      <c r="B233" t="s">
        <v>1568</v>
      </c>
      <c r="D233" t="s">
        <v>1570</v>
      </c>
      <c r="E233" t="s">
        <v>1570</v>
      </c>
      <c r="F233">
        <v>0</v>
      </c>
      <c r="G233" t="s">
        <v>1569</v>
      </c>
      <c r="H233" t="s">
        <v>1569</v>
      </c>
      <c r="I233">
        <v>0</v>
      </c>
      <c r="J233">
        <v>0</v>
      </c>
      <c r="K233">
        <v>0</v>
      </c>
      <c r="L233" t="s">
        <v>1570</v>
      </c>
      <c r="M233" t="s">
        <v>1570</v>
      </c>
      <c r="N233">
        <v>0</v>
      </c>
      <c r="O233" t="s">
        <v>1569</v>
      </c>
      <c r="P233" t="s">
        <v>1569</v>
      </c>
      <c r="Q233">
        <v>0</v>
      </c>
      <c r="R233" t="s">
        <v>1569</v>
      </c>
      <c r="S233" t="s">
        <v>1570</v>
      </c>
      <c r="T233" t="s">
        <v>1570</v>
      </c>
      <c r="U233" t="s">
        <v>1570</v>
      </c>
      <c r="V233" t="s">
        <v>1569</v>
      </c>
      <c r="X233" t="s">
        <v>1570</v>
      </c>
      <c r="Y233">
        <v>0</v>
      </c>
      <c r="Z233" t="s">
        <v>1570</v>
      </c>
      <c r="AA233">
        <v>0</v>
      </c>
      <c r="AC233" t="s">
        <v>1570</v>
      </c>
      <c r="AD233">
        <v>0</v>
      </c>
      <c r="AE233">
        <v>0</v>
      </c>
      <c r="AF233">
        <v>0</v>
      </c>
      <c r="AG233" t="s">
        <v>1569</v>
      </c>
      <c r="AH233" t="s">
        <v>1570</v>
      </c>
      <c r="AI233">
        <v>0</v>
      </c>
      <c r="AJ233">
        <v>0</v>
      </c>
      <c r="AK233">
        <v>0</v>
      </c>
      <c r="AL233">
        <v>0</v>
      </c>
      <c r="AM233" t="s">
        <v>1569</v>
      </c>
      <c r="AN233">
        <v>0</v>
      </c>
      <c r="AO233" t="s">
        <v>1570</v>
      </c>
      <c r="AP233" t="s">
        <v>1570</v>
      </c>
      <c r="AQ233">
        <v>0</v>
      </c>
      <c r="AR233">
        <v>0</v>
      </c>
      <c r="AS233" t="s">
        <v>1570</v>
      </c>
      <c r="AT233" t="s">
        <v>1570</v>
      </c>
      <c r="AU233">
        <v>0</v>
      </c>
      <c r="AV233" t="s">
        <v>1570</v>
      </c>
      <c r="AW233" t="s">
        <v>1570</v>
      </c>
      <c r="AX233">
        <v>0</v>
      </c>
      <c r="AY233">
        <v>0</v>
      </c>
      <c r="AZ233" t="s">
        <v>1569</v>
      </c>
      <c r="BA233" t="s">
        <v>1569</v>
      </c>
      <c r="BB233">
        <v>0</v>
      </c>
      <c r="BC233">
        <v>0</v>
      </c>
      <c r="BD233" t="s">
        <v>1569</v>
      </c>
      <c r="BE233" t="s">
        <v>1570</v>
      </c>
      <c r="BF233" t="s">
        <v>1570</v>
      </c>
      <c r="BG233" t="s">
        <v>1570</v>
      </c>
      <c r="BH233">
        <v>0</v>
      </c>
      <c r="BI233">
        <v>0</v>
      </c>
      <c r="BJ233" t="s">
        <v>1570</v>
      </c>
      <c r="BK233" t="s">
        <v>1569</v>
      </c>
      <c r="BL233">
        <v>0</v>
      </c>
      <c r="BM233" t="s">
        <v>1569</v>
      </c>
      <c r="BN233" t="s">
        <v>1569</v>
      </c>
      <c r="BO233" t="s">
        <v>1570</v>
      </c>
      <c r="BP233">
        <v>0</v>
      </c>
      <c r="BQ233" t="s">
        <v>1569</v>
      </c>
      <c r="BS233" t="s">
        <v>1569</v>
      </c>
      <c r="BT233" t="s">
        <v>1569</v>
      </c>
      <c r="BU233" t="s">
        <v>1569</v>
      </c>
      <c r="BV233">
        <v>0</v>
      </c>
    </row>
    <row r="234" spans="1:74" x14ac:dyDescent="0.3">
      <c r="A234" s="155">
        <v>944</v>
      </c>
      <c r="B234" t="s">
        <v>1571</v>
      </c>
      <c r="D234">
        <v>0</v>
      </c>
      <c r="E234" t="s">
        <v>1572</v>
      </c>
      <c r="F234">
        <v>0</v>
      </c>
      <c r="G234">
        <v>0</v>
      </c>
      <c r="H234" t="s">
        <v>1521</v>
      </c>
      <c r="I234">
        <v>0</v>
      </c>
      <c r="J234">
        <v>0</v>
      </c>
      <c r="K234">
        <v>0</v>
      </c>
      <c r="L234">
        <v>0</v>
      </c>
      <c r="M234">
        <v>0</v>
      </c>
      <c r="N234">
        <v>0</v>
      </c>
      <c r="O234">
        <v>0</v>
      </c>
      <c r="P234" t="s">
        <v>1572</v>
      </c>
      <c r="Q234">
        <v>0</v>
      </c>
      <c r="R234">
        <v>0</v>
      </c>
      <c r="S234">
        <v>0</v>
      </c>
      <c r="T234">
        <v>0</v>
      </c>
      <c r="U234">
        <v>0</v>
      </c>
      <c r="V234">
        <v>0</v>
      </c>
      <c r="X234">
        <v>0</v>
      </c>
      <c r="Y234">
        <v>0</v>
      </c>
      <c r="Z234">
        <v>0</v>
      </c>
      <c r="AA234">
        <v>0</v>
      </c>
      <c r="AC234">
        <v>0</v>
      </c>
      <c r="AD234">
        <v>0</v>
      </c>
      <c r="AE234" t="s">
        <v>1517</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t="s">
        <v>1521</v>
      </c>
      <c r="AY234" t="s">
        <v>1517</v>
      </c>
      <c r="AZ234">
        <v>0</v>
      </c>
      <c r="BA234">
        <v>0</v>
      </c>
      <c r="BB234">
        <v>0</v>
      </c>
      <c r="BC234">
        <v>0</v>
      </c>
      <c r="BD234">
        <v>0</v>
      </c>
      <c r="BE234">
        <v>0</v>
      </c>
      <c r="BF234">
        <v>0</v>
      </c>
      <c r="BG234">
        <v>0</v>
      </c>
      <c r="BH234">
        <v>0</v>
      </c>
      <c r="BI234">
        <v>0</v>
      </c>
      <c r="BJ234">
        <v>0</v>
      </c>
      <c r="BK234" t="s">
        <v>1572</v>
      </c>
      <c r="BL234">
        <v>0</v>
      </c>
      <c r="BM234">
        <v>0</v>
      </c>
      <c r="BN234">
        <v>0</v>
      </c>
      <c r="BO234">
        <v>0</v>
      </c>
      <c r="BP234">
        <v>0</v>
      </c>
      <c r="BQ234">
        <v>0</v>
      </c>
      <c r="BS234">
        <v>0</v>
      </c>
      <c r="BT234">
        <v>0</v>
      </c>
      <c r="BU234">
        <v>0</v>
      </c>
      <c r="BV234">
        <v>0</v>
      </c>
    </row>
    <row r="235" spans="1:74" x14ac:dyDescent="0.3">
      <c r="A235" s="155">
        <v>945</v>
      </c>
      <c r="B235" t="s">
        <v>1573</v>
      </c>
      <c r="E235" t="s">
        <v>1440</v>
      </c>
      <c r="H235" t="s">
        <v>2642</v>
      </c>
      <c r="P235" t="s">
        <v>1504</v>
      </c>
      <c r="AE235" t="s">
        <v>2634</v>
      </c>
      <c r="AX235" t="s">
        <v>1563</v>
      </c>
      <c r="AY235" t="s">
        <v>1532</v>
      </c>
      <c r="BK235" t="s">
        <v>1504</v>
      </c>
    </row>
    <row r="236" spans="1:74" x14ac:dyDescent="0.3">
      <c r="A236" s="155">
        <v>946</v>
      </c>
      <c r="B236" t="s">
        <v>1576</v>
      </c>
      <c r="D236">
        <v>0</v>
      </c>
      <c r="E236" t="s">
        <v>1541</v>
      </c>
      <c r="F236">
        <v>0</v>
      </c>
      <c r="G236">
        <v>0</v>
      </c>
      <c r="H236" t="s">
        <v>1539</v>
      </c>
      <c r="I236">
        <v>0</v>
      </c>
      <c r="J236">
        <v>0</v>
      </c>
      <c r="K236">
        <v>0</v>
      </c>
      <c r="L236">
        <v>0</v>
      </c>
      <c r="M236">
        <v>0</v>
      </c>
      <c r="N236">
        <v>0</v>
      </c>
      <c r="O236">
        <v>0</v>
      </c>
      <c r="P236" t="s">
        <v>1541</v>
      </c>
      <c r="Q236">
        <v>0</v>
      </c>
      <c r="R236">
        <v>0</v>
      </c>
      <c r="S236">
        <v>0</v>
      </c>
      <c r="T236">
        <v>0</v>
      </c>
      <c r="U236">
        <v>0</v>
      </c>
      <c r="V236">
        <v>0</v>
      </c>
      <c r="X236">
        <v>0</v>
      </c>
      <c r="Y236">
        <v>0</v>
      </c>
      <c r="Z236">
        <v>0</v>
      </c>
      <c r="AA236">
        <v>0</v>
      </c>
      <c r="AC236">
        <v>0</v>
      </c>
      <c r="AD236">
        <v>0</v>
      </c>
      <c r="AE236" t="s">
        <v>1539</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t="s">
        <v>1539</v>
      </c>
      <c r="AY236" t="s">
        <v>1539</v>
      </c>
      <c r="AZ236">
        <v>0</v>
      </c>
      <c r="BA236">
        <v>0</v>
      </c>
      <c r="BB236">
        <v>0</v>
      </c>
      <c r="BC236">
        <v>0</v>
      </c>
      <c r="BD236">
        <v>0</v>
      </c>
      <c r="BE236">
        <v>0</v>
      </c>
      <c r="BF236">
        <v>0</v>
      </c>
      <c r="BG236">
        <v>0</v>
      </c>
      <c r="BH236">
        <v>0</v>
      </c>
      <c r="BI236">
        <v>0</v>
      </c>
      <c r="BJ236">
        <v>0</v>
      </c>
      <c r="BK236" t="s">
        <v>1541</v>
      </c>
      <c r="BL236">
        <v>0</v>
      </c>
      <c r="BM236">
        <v>0</v>
      </c>
      <c r="BN236">
        <v>0</v>
      </c>
      <c r="BO236">
        <v>0</v>
      </c>
      <c r="BP236">
        <v>0</v>
      </c>
      <c r="BQ236">
        <v>0</v>
      </c>
      <c r="BS236">
        <v>0</v>
      </c>
      <c r="BT236">
        <v>0</v>
      </c>
      <c r="BU236">
        <v>0</v>
      </c>
      <c r="BV236">
        <v>0</v>
      </c>
    </row>
    <row r="237" spans="1:74" x14ac:dyDescent="0.3">
      <c r="A237" s="155">
        <v>947</v>
      </c>
      <c r="B237" t="s">
        <v>1577</v>
      </c>
      <c r="D237" t="s">
        <v>2155</v>
      </c>
      <c r="E237" t="s">
        <v>2156</v>
      </c>
      <c r="F237" t="s">
        <v>2834</v>
      </c>
      <c r="G237" t="s">
        <v>2650</v>
      </c>
      <c r="H237" t="s">
        <v>2157</v>
      </c>
      <c r="I237" t="s">
        <v>1297</v>
      </c>
      <c r="J237" t="s">
        <v>2651</v>
      </c>
      <c r="K237" t="s">
        <v>2652</v>
      </c>
      <c r="L237" t="s">
        <v>2160</v>
      </c>
      <c r="M237" t="s">
        <v>1578</v>
      </c>
      <c r="N237" t="s">
        <v>2161</v>
      </c>
      <c r="O237" t="s">
        <v>2653</v>
      </c>
      <c r="P237" t="s">
        <v>2654</v>
      </c>
      <c r="Q237" t="s">
        <v>2655</v>
      </c>
      <c r="R237" t="s">
        <v>2164</v>
      </c>
      <c r="S237" t="s">
        <v>2165</v>
      </c>
      <c r="T237" t="s">
        <v>2166</v>
      </c>
      <c r="U237" t="s">
        <v>2656</v>
      </c>
      <c r="V237" t="s">
        <v>2167</v>
      </c>
      <c r="X237" t="s">
        <v>1295</v>
      </c>
      <c r="Y237" t="s">
        <v>2168</v>
      </c>
      <c r="Z237" t="s">
        <v>1120</v>
      </c>
      <c r="AA237" t="s">
        <v>1120</v>
      </c>
      <c r="AC237" t="s">
        <v>2657</v>
      </c>
      <c r="AD237" t="s">
        <v>2171</v>
      </c>
      <c r="AE237" t="s">
        <v>2172</v>
      </c>
      <c r="AF237" t="s">
        <v>434</v>
      </c>
      <c r="AG237" t="s">
        <v>2658</v>
      </c>
      <c r="AH237" t="s">
        <v>2659</v>
      </c>
      <c r="AI237" t="s">
        <v>2660</v>
      </c>
      <c r="AJ237" t="s">
        <v>2661</v>
      </c>
      <c r="AK237" t="s">
        <v>1120</v>
      </c>
      <c r="AL237" t="s">
        <v>2176</v>
      </c>
      <c r="AM237" t="s">
        <v>2167</v>
      </c>
      <c r="AN237" t="s">
        <v>2177</v>
      </c>
      <c r="AO237" t="s">
        <v>2662</v>
      </c>
      <c r="AP237" t="s">
        <v>2178</v>
      </c>
      <c r="AQ237" t="s">
        <v>2179</v>
      </c>
      <c r="AR237" t="s">
        <v>2180</v>
      </c>
      <c r="AS237" t="s">
        <v>2181</v>
      </c>
      <c r="AT237" t="s">
        <v>1580</v>
      </c>
      <c r="AU237" t="s">
        <v>1296</v>
      </c>
      <c r="AV237" t="s">
        <v>2182</v>
      </c>
      <c r="AW237" t="s">
        <v>2183</v>
      </c>
      <c r="AX237" t="s">
        <v>2184</v>
      </c>
      <c r="AY237" t="s">
        <v>2185</v>
      </c>
      <c r="AZ237" t="s">
        <v>2186</v>
      </c>
      <c r="BA237" t="s">
        <v>2663</v>
      </c>
      <c r="BB237" t="s">
        <v>1297</v>
      </c>
      <c r="BC237" t="s">
        <v>2664</v>
      </c>
      <c r="BD237" t="s">
        <v>2190</v>
      </c>
      <c r="BE237" t="s">
        <v>2665</v>
      </c>
      <c r="BF237" t="s">
        <v>2181</v>
      </c>
      <c r="BG237" t="s">
        <v>2666</v>
      </c>
      <c r="BH237" t="s">
        <v>1122</v>
      </c>
      <c r="BI237" t="s">
        <v>2186</v>
      </c>
      <c r="BJ237" t="s">
        <v>2667</v>
      </c>
      <c r="BK237" t="s">
        <v>2192</v>
      </c>
      <c r="BL237" t="s">
        <v>2193</v>
      </c>
      <c r="BM237" t="s">
        <v>2194</v>
      </c>
      <c r="BN237" t="s">
        <v>2195</v>
      </c>
      <c r="BO237" t="s">
        <v>1121</v>
      </c>
      <c r="BP237" t="s">
        <v>2668</v>
      </c>
      <c r="BQ237" t="s">
        <v>1294</v>
      </c>
      <c r="BS237" t="s">
        <v>2197</v>
      </c>
      <c r="BT237" t="s">
        <v>2198</v>
      </c>
      <c r="BU237" t="s">
        <v>2669</v>
      </c>
      <c r="BV237" t="s">
        <v>1579</v>
      </c>
    </row>
    <row r="238" spans="1:74" x14ac:dyDescent="0.3">
      <c r="A238" s="155">
        <v>948</v>
      </c>
      <c r="B238" t="s">
        <v>1581</v>
      </c>
      <c r="D238" t="s">
        <v>1301</v>
      </c>
      <c r="E238" t="s">
        <v>2199</v>
      </c>
      <c r="F238" t="s">
        <v>2835</v>
      </c>
      <c r="G238" t="s">
        <v>1299</v>
      </c>
      <c r="H238" t="s">
        <v>2201</v>
      </c>
      <c r="I238" t="s">
        <v>2202</v>
      </c>
      <c r="J238" t="s">
        <v>2670</v>
      </c>
      <c r="K238" t="s">
        <v>2671</v>
      </c>
      <c r="L238" t="s">
        <v>2205</v>
      </c>
      <c r="M238" t="s">
        <v>1298</v>
      </c>
      <c r="N238" t="s">
        <v>2206</v>
      </c>
      <c r="O238" t="s">
        <v>2672</v>
      </c>
      <c r="P238" t="s">
        <v>2673</v>
      </c>
      <c r="Q238" t="s">
        <v>2674</v>
      </c>
      <c r="R238" t="s">
        <v>2209</v>
      </c>
      <c r="S238" t="s">
        <v>2210</v>
      </c>
      <c r="T238" t="s">
        <v>2211</v>
      </c>
      <c r="U238" t="s">
        <v>1300</v>
      </c>
      <c r="V238" t="s">
        <v>1270</v>
      </c>
      <c r="X238" t="s">
        <v>2212</v>
      </c>
      <c r="Y238" t="s">
        <v>1741</v>
      </c>
      <c r="Z238" t="s">
        <v>1303</v>
      </c>
      <c r="AA238" t="s">
        <v>2214</v>
      </c>
      <c r="AC238" t="s">
        <v>2675</v>
      </c>
      <c r="AD238" t="s">
        <v>2216</v>
      </c>
      <c r="AE238" t="s">
        <v>442</v>
      </c>
      <c r="AF238" t="s">
        <v>434</v>
      </c>
      <c r="AG238" t="s">
        <v>2676</v>
      </c>
      <c r="AH238" t="s">
        <v>2677</v>
      </c>
      <c r="AI238" t="s">
        <v>2678</v>
      </c>
      <c r="AJ238" t="s">
        <v>1772</v>
      </c>
      <c r="AK238" t="s">
        <v>2679</v>
      </c>
      <c r="AL238" t="s">
        <v>2221</v>
      </c>
      <c r="AM238" t="s">
        <v>2222</v>
      </c>
      <c r="AN238" t="s">
        <v>2223</v>
      </c>
      <c r="AO238" t="s">
        <v>2680</v>
      </c>
      <c r="AP238" t="s">
        <v>2225</v>
      </c>
      <c r="AQ238" t="s">
        <v>2226</v>
      </c>
      <c r="AR238" t="s">
        <v>2227</v>
      </c>
      <c r="AS238" t="s">
        <v>2228</v>
      </c>
      <c r="AT238" t="s">
        <v>1281</v>
      </c>
      <c r="AU238" t="s">
        <v>2229</v>
      </c>
      <c r="AV238" t="s">
        <v>2681</v>
      </c>
      <c r="AW238" t="s">
        <v>2231</v>
      </c>
      <c r="AX238" t="s">
        <v>2232</v>
      </c>
      <c r="AY238" t="s">
        <v>2233</v>
      </c>
      <c r="AZ238" t="s">
        <v>2234</v>
      </c>
      <c r="BA238" t="s">
        <v>2235</v>
      </c>
      <c r="BB238" t="s">
        <v>2682</v>
      </c>
      <c r="BC238" t="s">
        <v>2683</v>
      </c>
      <c r="BD238" t="s">
        <v>2684</v>
      </c>
      <c r="BE238" t="s">
        <v>2685</v>
      </c>
      <c r="BF238" t="s">
        <v>2239</v>
      </c>
      <c r="BG238" t="s">
        <v>2686</v>
      </c>
      <c r="BH238" t="s">
        <v>2240</v>
      </c>
      <c r="BI238" t="s">
        <v>2241</v>
      </c>
      <c r="BJ238" t="s">
        <v>2687</v>
      </c>
      <c r="BK238" t="s">
        <v>2243</v>
      </c>
      <c r="BL238" t="s">
        <v>2244</v>
      </c>
      <c r="BM238" t="s">
        <v>2245</v>
      </c>
      <c r="BN238" t="s">
        <v>2246</v>
      </c>
      <c r="BO238" t="s">
        <v>2247</v>
      </c>
      <c r="BP238" t="s">
        <v>2688</v>
      </c>
      <c r="BQ238" t="s">
        <v>2689</v>
      </c>
      <c r="BS238" t="s">
        <v>2249</v>
      </c>
      <c r="BT238" t="s">
        <v>2250</v>
      </c>
      <c r="BU238" t="s">
        <v>1582</v>
      </c>
      <c r="BV238" t="s">
        <v>2202</v>
      </c>
    </row>
    <row r="239" spans="1:74" x14ac:dyDescent="0.3">
      <c r="A239" s="155">
        <v>949</v>
      </c>
      <c r="B239" t="s">
        <v>1124</v>
      </c>
      <c r="D239" t="s">
        <v>415</v>
      </c>
      <c r="E239" t="s">
        <v>415</v>
      </c>
      <c r="F239" t="s">
        <v>415</v>
      </c>
      <c r="G239" t="s">
        <v>433</v>
      </c>
      <c r="H239" t="s">
        <v>415</v>
      </c>
      <c r="I239" t="s">
        <v>415</v>
      </c>
      <c r="J239" t="s">
        <v>415</v>
      </c>
      <c r="K239" t="s">
        <v>415</v>
      </c>
      <c r="L239" t="s">
        <v>415</v>
      </c>
      <c r="M239" t="s">
        <v>415</v>
      </c>
      <c r="N239" t="s">
        <v>415</v>
      </c>
      <c r="O239" t="s">
        <v>415</v>
      </c>
      <c r="P239" t="s">
        <v>415</v>
      </c>
      <c r="Q239" t="s">
        <v>415</v>
      </c>
      <c r="R239" t="s">
        <v>415</v>
      </c>
      <c r="S239" t="s">
        <v>415</v>
      </c>
      <c r="T239" t="s">
        <v>415</v>
      </c>
      <c r="U239" t="s">
        <v>415</v>
      </c>
      <c r="V239" t="s">
        <v>415</v>
      </c>
      <c r="X239" t="s">
        <v>415</v>
      </c>
      <c r="Y239" t="s">
        <v>415</v>
      </c>
      <c r="Z239" t="s">
        <v>415</v>
      </c>
      <c r="AA239" t="s">
        <v>415</v>
      </c>
      <c r="AC239" t="s">
        <v>415</v>
      </c>
      <c r="AD239" t="s">
        <v>415</v>
      </c>
      <c r="AE239" t="s">
        <v>415</v>
      </c>
      <c r="AF239" t="s">
        <v>434</v>
      </c>
      <c r="AG239" t="s">
        <v>415</v>
      </c>
      <c r="AH239" t="s">
        <v>415</v>
      </c>
      <c r="AI239" t="s">
        <v>415</v>
      </c>
      <c r="AJ239" t="s">
        <v>415</v>
      </c>
      <c r="AK239" t="s">
        <v>415</v>
      </c>
      <c r="AL239" t="s">
        <v>415</v>
      </c>
      <c r="AM239" t="s">
        <v>415</v>
      </c>
      <c r="AN239" t="s">
        <v>415</v>
      </c>
      <c r="AO239" t="s">
        <v>415</v>
      </c>
      <c r="AP239" t="s">
        <v>415</v>
      </c>
      <c r="AQ239" t="s">
        <v>433</v>
      </c>
      <c r="AR239" t="s">
        <v>415</v>
      </c>
      <c r="AS239" t="s">
        <v>415</v>
      </c>
      <c r="AT239" t="s">
        <v>415</v>
      </c>
      <c r="AU239" t="s">
        <v>415</v>
      </c>
      <c r="AV239" t="s">
        <v>415</v>
      </c>
      <c r="AW239" t="s">
        <v>415</v>
      </c>
      <c r="AX239" t="s">
        <v>415</v>
      </c>
      <c r="AY239" t="s">
        <v>415</v>
      </c>
      <c r="AZ239" t="s">
        <v>415</v>
      </c>
      <c r="BA239" t="s">
        <v>415</v>
      </c>
      <c r="BB239" t="s">
        <v>415</v>
      </c>
      <c r="BC239" t="s">
        <v>1583</v>
      </c>
      <c r="BD239" t="s">
        <v>415</v>
      </c>
      <c r="BE239" t="s">
        <v>415</v>
      </c>
      <c r="BF239" t="s">
        <v>415</v>
      </c>
      <c r="BG239" t="s">
        <v>415</v>
      </c>
      <c r="BH239" t="s">
        <v>415</v>
      </c>
      <c r="BI239" t="s">
        <v>415</v>
      </c>
      <c r="BJ239" t="s">
        <v>415</v>
      </c>
      <c r="BK239" t="s">
        <v>415</v>
      </c>
      <c r="BL239" t="s">
        <v>415</v>
      </c>
      <c r="BM239" t="s">
        <v>415</v>
      </c>
      <c r="BN239" t="s">
        <v>415</v>
      </c>
      <c r="BO239" t="s">
        <v>415</v>
      </c>
      <c r="BP239" t="s">
        <v>415</v>
      </c>
      <c r="BQ239" t="s">
        <v>433</v>
      </c>
      <c r="BS239" t="s">
        <v>415</v>
      </c>
      <c r="BT239" t="s">
        <v>1583</v>
      </c>
      <c r="BU239" t="s">
        <v>433</v>
      </c>
      <c r="BV239" t="s">
        <v>415</v>
      </c>
    </row>
    <row r="240" spans="1:74" x14ac:dyDescent="0.3">
      <c r="A240" s="155">
        <v>950</v>
      </c>
      <c r="B240" t="s">
        <v>1125</v>
      </c>
      <c r="D240" t="s">
        <v>50</v>
      </c>
      <c r="E240" t="s">
        <v>51</v>
      </c>
      <c r="F240" t="s">
        <v>50</v>
      </c>
      <c r="G240" t="s">
        <v>51</v>
      </c>
      <c r="H240" t="s">
        <v>50</v>
      </c>
      <c r="I240" t="s">
        <v>50</v>
      </c>
      <c r="J240" t="s">
        <v>50</v>
      </c>
      <c r="K240" t="s">
        <v>50</v>
      </c>
      <c r="L240" t="s">
        <v>50</v>
      </c>
      <c r="M240" t="s">
        <v>50</v>
      </c>
      <c r="N240" t="s">
        <v>50</v>
      </c>
      <c r="O240" t="s">
        <v>50</v>
      </c>
      <c r="P240" t="s">
        <v>50</v>
      </c>
      <c r="Q240" t="s">
        <v>50</v>
      </c>
      <c r="R240" t="s">
        <v>50</v>
      </c>
      <c r="S240" t="s">
        <v>50</v>
      </c>
      <c r="T240" t="s">
        <v>50</v>
      </c>
      <c r="U240" t="s">
        <v>50</v>
      </c>
      <c r="V240" t="s">
        <v>50</v>
      </c>
      <c r="X240" t="s">
        <v>50</v>
      </c>
      <c r="Y240" t="s">
        <v>50</v>
      </c>
      <c r="Z240" t="s">
        <v>50</v>
      </c>
      <c r="AA240" t="s">
        <v>50</v>
      </c>
      <c r="AC240" t="s">
        <v>50</v>
      </c>
      <c r="AD240" t="s">
        <v>50</v>
      </c>
      <c r="AE240" t="s">
        <v>50</v>
      </c>
      <c r="AF240" t="s">
        <v>51</v>
      </c>
      <c r="AG240" t="s">
        <v>50</v>
      </c>
      <c r="AH240" t="s">
        <v>50</v>
      </c>
      <c r="AI240" t="s">
        <v>50</v>
      </c>
      <c r="AJ240" t="s">
        <v>50</v>
      </c>
      <c r="AK240" t="s">
        <v>50</v>
      </c>
      <c r="AL240" t="s">
        <v>50</v>
      </c>
      <c r="AM240" t="s">
        <v>50</v>
      </c>
      <c r="AN240" t="s">
        <v>50</v>
      </c>
      <c r="AO240" t="s">
        <v>50</v>
      </c>
      <c r="AP240" t="s">
        <v>50</v>
      </c>
      <c r="AQ240" t="s">
        <v>50</v>
      </c>
      <c r="AR240" t="s">
        <v>50</v>
      </c>
      <c r="AS240" t="s">
        <v>50</v>
      </c>
      <c r="AT240" t="s">
        <v>50</v>
      </c>
      <c r="AU240" t="s">
        <v>50</v>
      </c>
      <c r="AV240" t="s">
        <v>51</v>
      </c>
      <c r="AW240" t="s">
        <v>50</v>
      </c>
      <c r="AX240" t="s">
        <v>50</v>
      </c>
      <c r="AY240" t="s">
        <v>50</v>
      </c>
      <c r="AZ240" t="s">
        <v>50</v>
      </c>
      <c r="BA240" t="s">
        <v>50</v>
      </c>
      <c r="BB240" t="s">
        <v>50</v>
      </c>
      <c r="BC240" t="s">
        <v>50</v>
      </c>
      <c r="BD240" t="s">
        <v>50</v>
      </c>
      <c r="BE240" t="s">
        <v>50</v>
      </c>
      <c r="BF240" t="s">
        <v>50</v>
      </c>
      <c r="BG240" t="s">
        <v>50</v>
      </c>
      <c r="BH240" t="s">
        <v>50</v>
      </c>
      <c r="BI240" t="s">
        <v>50</v>
      </c>
      <c r="BJ240" t="s">
        <v>50</v>
      </c>
      <c r="BK240" t="s">
        <v>50</v>
      </c>
      <c r="BL240" t="s">
        <v>50</v>
      </c>
      <c r="BM240" t="s">
        <v>50</v>
      </c>
      <c r="BN240" t="s">
        <v>51</v>
      </c>
      <c r="BO240" t="s">
        <v>50</v>
      </c>
      <c r="BP240" t="s">
        <v>50</v>
      </c>
      <c r="BQ240" t="s">
        <v>50</v>
      </c>
      <c r="BS240" t="s">
        <v>50</v>
      </c>
      <c r="BT240" t="s">
        <v>50</v>
      </c>
      <c r="BU240" t="s">
        <v>50</v>
      </c>
      <c r="BV240" t="s">
        <v>50</v>
      </c>
    </row>
    <row r="241" spans="1:74" x14ac:dyDescent="0.3">
      <c r="A241" s="155">
        <v>951</v>
      </c>
      <c r="B241" t="s">
        <v>1126</v>
      </c>
      <c r="D241">
        <v>2</v>
      </c>
      <c r="E241">
        <v>2</v>
      </c>
      <c r="F241">
        <v>1</v>
      </c>
      <c r="G241">
        <v>2</v>
      </c>
      <c r="H241">
        <v>2</v>
      </c>
      <c r="I241">
        <v>2</v>
      </c>
      <c r="J241">
        <v>2</v>
      </c>
      <c r="K241">
        <v>2</v>
      </c>
      <c r="L241">
        <v>2</v>
      </c>
      <c r="M241">
        <v>2</v>
      </c>
      <c r="N241">
        <v>2</v>
      </c>
      <c r="O241">
        <v>2</v>
      </c>
      <c r="P241">
        <v>2</v>
      </c>
      <c r="Q241">
        <v>2</v>
      </c>
      <c r="R241">
        <v>1</v>
      </c>
      <c r="S241">
        <v>2</v>
      </c>
      <c r="T241">
        <v>2</v>
      </c>
      <c r="U241">
        <v>2</v>
      </c>
      <c r="V241">
        <v>2</v>
      </c>
      <c r="X241">
        <v>2</v>
      </c>
      <c r="Y241">
        <v>2</v>
      </c>
      <c r="Z241">
        <v>2</v>
      </c>
      <c r="AA241">
        <v>2</v>
      </c>
      <c r="AC241">
        <v>2</v>
      </c>
      <c r="AD241">
        <v>2</v>
      </c>
      <c r="AE241">
        <v>2</v>
      </c>
      <c r="AF241">
        <v>2</v>
      </c>
      <c r="AG241">
        <v>2</v>
      </c>
      <c r="AH241">
        <v>2</v>
      </c>
      <c r="AI241">
        <v>1</v>
      </c>
      <c r="AJ241">
        <v>1</v>
      </c>
      <c r="AK241">
        <v>1</v>
      </c>
      <c r="AL241">
        <v>2</v>
      </c>
      <c r="AM241">
        <v>2</v>
      </c>
      <c r="AN241">
        <v>2</v>
      </c>
      <c r="AO241">
        <v>2</v>
      </c>
      <c r="AP241">
        <v>2</v>
      </c>
      <c r="AQ241">
        <v>2</v>
      </c>
      <c r="AR241">
        <v>2</v>
      </c>
      <c r="AS241">
        <v>2</v>
      </c>
      <c r="AT241">
        <v>2</v>
      </c>
      <c r="AU241">
        <v>2</v>
      </c>
      <c r="AV241">
        <v>2</v>
      </c>
      <c r="AW241">
        <v>2</v>
      </c>
      <c r="AX241">
        <v>2</v>
      </c>
      <c r="AY241">
        <v>1</v>
      </c>
      <c r="AZ241">
        <v>2</v>
      </c>
      <c r="BA241">
        <v>2</v>
      </c>
      <c r="BB241">
        <v>1</v>
      </c>
      <c r="BC241">
        <v>1</v>
      </c>
      <c r="BD241">
        <v>2</v>
      </c>
      <c r="BE241">
        <v>2</v>
      </c>
      <c r="BF241">
        <v>2</v>
      </c>
      <c r="BG241">
        <v>2</v>
      </c>
      <c r="BH241">
        <v>1</v>
      </c>
      <c r="BI241">
        <v>2</v>
      </c>
      <c r="BJ241">
        <v>2</v>
      </c>
      <c r="BK241">
        <v>2</v>
      </c>
      <c r="BL241">
        <v>2</v>
      </c>
      <c r="BM241">
        <v>2</v>
      </c>
      <c r="BN241">
        <v>2</v>
      </c>
      <c r="BO241">
        <v>2</v>
      </c>
      <c r="BP241">
        <v>1</v>
      </c>
      <c r="BQ241">
        <v>2</v>
      </c>
      <c r="BS241">
        <v>2</v>
      </c>
      <c r="BT241">
        <v>2</v>
      </c>
      <c r="BU241">
        <v>2</v>
      </c>
      <c r="BV241">
        <v>2</v>
      </c>
    </row>
    <row r="242" spans="1:74" x14ac:dyDescent="0.3">
      <c r="A242" s="155">
        <v>952</v>
      </c>
      <c r="B242" t="s">
        <v>1127</v>
      </c>
      <c r="D242" t="s">
        <v>2251</v>
      </c>
      <c r="F242" t="s">
        <v>2836</v>
      </c>
      <c r="G242" t="s">
        <v>1131</v>
      </c>
      <c r="H242" t="s">
        <v>1584</v>
      </c>
      <c r="I242" t="s">
        <v>1311</v>
      </c>
      <c r="J242" t="s">
        <v>1584</v>
      </c>
      <c r="K242" t="s">
        <v>1308</v>
      </c>
      <c r="L242" t="s">
        <v>2253</v>
      </c>
      <c r="M242" t="s">
        <v>2254</v>
      </c>
      <c r="N242" t="s">
        <v>1585</v>
      </c>
      <c r="O242" t="s">
        <v>1586</v>
      </c>
      <c r="P242" t="s">
        <v>1313</v>
      </c>
      <c r="Q242" t="s">
        <v>1306</v>
      </c>
      <c r="R242" t="s">
        <v>1310</v>
      </c>
      <c r="S242" t="s">
        <v>2255</v>
      </c>
      <c r="T242" t="s">
        <v>2256</v>
      </c>
      <c r="U242" t="s">
        <v>1131</v>
      </c>
      <c r="V242" t="s">
        <v>1309</v>
      </c>
      <c r="X242" t="s">
        <v>1131</v>
      </c>
      <c r="Y242" t="s">
        <v>2257</v>
      </c>
      <c r="Z242" t="s">
        <v>2690</v>
      </c>
      <c r="AA242" t="s">
        <v>1314</v>
      </c>
      <c r="AC242" t="s">
        <v>1584</v>
      </c>
      <c r="AD242" t="s">
        <v>2259</v>
      </c>
      <c r="AE242" t="s">
        <v>1131</v>
      </c>
      <c r="AG242" t="s">
        <v>1311</v>
      </c>
      <c r="AH242" t="s">
        <v>1129</v>
      </c>
      <c r="AI242" t="s">
        <v>1131</v>
      </c>
      <c r="AJ242" t="s">
        <v>1584</v>
      </c>
      <c r="AK242" t="s">
        <v>2261</v>
      </c>
      <c r="AL242" t="s">
        <v>1311</v>
      </c>
      <c r="AM242" t="s">
        <v>2263</v>
      </c>
      <c r="AN242" t="s">
        <v>2691</v>
      </c>
      <c r="AO242" t="s">
        <v>2692</v>
      </c>
      <c r="AP242" t="s">
        <v>2693</v>
      </c>
      <c r="AQ242" t="s">
        <v>2265</v>
      </c>
      <c r="AR242" t="s">
        <v>1585</v>
      </c>
      <c r="AS242" t="s">
        <v>1318</v>
      </c>
      <c r="AT242" t="s">
        <v>1131</v>
      </c>
      <c r="AU242" t="s">
        <v>2694</v>
      </c>
      <c r="AV242" t="s">
        <v>1129</v>
      </c>
      <c r="AW242" t="s">
        <v>1131</v>
      </c>
      <c r="AX242" t="s">
        <v>1316</v>
      </c>
      <c r="AY242" t="s">
        <v>1584</v>
      </c>
      <c r="AZ242" t="s">
        <v>1316</v>
      </c>
      <c r="BA242" t="s">
        <v>1308</v>
      </c>
      <c r="BB242" t="s">
        <v>2695</v>
      </c>
      <c r="BC242" t="s">
        <v>1316</v>
      </c>
      <c r="BD242" t="s">
        <v>1316</v>
      </c>
      <c r="BE242" t="s">
        <v>2696</v>
      </c>
      <c r="BF242" t="s">
        <v>1131</v>
      </c>
      <c r="BG242" t="s">
        <v>2697</v>
      </c>
      <c r="BH242" t="s">
        <v>2272</v>
      </c>
      <c r="BI242" t="s">
        <v>1308</v>
      </c>
      <c r="BJ242" t="s">
        <v>2698</v>
      </c>
      <c r="BK242" t="s">
        <v>1131</v>
      </c>
      <c r="BL242" t="s">
        <v>2699</v>
      </c>
      <c r="BM242" t="s">
        <v>2273</v>
      </c>
      <c r="BN242" t="s">
        <v>2274</v>
      </c>
      <c r="BO242" t="s">
        <v>2275</v>
      </c>
      <c r="BP242" t="s">
        <v>1585</v>
      </c>
      <c r="BQ242" t="s">
        <v>1131</v>
      </c>
      <c r="BS242" t="s">
        <v>1131</v>
      </c>
      <c r="BT242" t="s">
        <v>2700</v>
      </c>
      <c r="BU242" t="s">
        <v>2701</v>
      </c>
      <c r="BV242" t="s">
        <v>1315</v>
      </c>
    </row>
    <row r="243" spans="1:74" x14ac:dyDescent="0.3">
      <c r="A243" s="155">
        <v>953</v>
      </c>
      <c r="B243" t="s">
        <v>1132</v>
      </c>
      <c r="D243">
        <v>2</v>
      </c>
      <c r="E243">
        <v>2</v>
      </c>
      <c r="F243">
        <v>2</v>
      </c>
      <c r="G243">
        <v>2</v>
      </c>
      <c r="H243">
        <v>2</v>
      </c>
      <c r="I243">
        <v>2</v>
      </c>
      <c r="J243">
        <v>2</v>
      </c>
      <c r="K243">
        <v>2</v>
      </c>
      <c r="L243">
        <v>2</v>
      </c>
      <c r="M243">
        <v>2</v>
      </c>
      <c r="N243">
        <v>2</v>
      </c>
      <c r="O243">
        <v>2</v>
      </c>
      <c r="P243">
        <v>2</v>
      </c>
      <c r="Q243">
        <v>2</v>
      </c>
      <c r="R243">
        <v>2</v>
      </c>
      <c r="S243">
        <v>2</v>
      </c>
      <c r="T243">
        <v>2</v>
      </c>
      <c r="U243">
        <v>2</v>
      </c>
      <c r="V243">
        <v>2</v>
      </c>
      <c r="X243">
        <v>2</v>
      </c>
      <c r="Y243">
        <v>2</v>
      </c>
      <c r="Z243">
        <v>2</v>
      </c>
      <c r="AA243">
        <v>2</v>
      </c>
      <c r="AC243">
        <v>2</v>
      </c>
      <c r="AD243">
        <v>2</v>
      </c>
      <c r="AE243">
        <v>2</v>
      </c>
      <c r="AF243">
        <v>2</v>
      </c>
      <c r="AG243">
        <v>2</v>
      </c>
      <c r="AH243">
        <v>2</v>
      </c>
      <c r="AI243">
        <v>2</v>
      </c>
      <c r="AJ243">
        <v>2</v>
      </c>
      <c r="AK243">
        <v>2</v>
      </c>
      <c r="AL243">
        <v>2</v>
      </c>
      <c r="AM243">
        <v>2</v>
      </c>
      <c r="AN243">
        <v>2</v>
      </c>
      <c r="AO243">
        <v>2</v>
      </c>
      <c r="AP243">
        <v>2</v>
      </c>
      <c r="AQ243">
        <v>2</v>
      </c>
      <c r="AR243">
        <v>2</v>
      </c>
      <c r="AS243">
        <v>2</v>
      </c>
      <c r="AT243">
        <v>2</v>
      </c>
      <c r="AU243">
        <v>2</v>
      </c>
      <c r="AV243">
        <v>2</v>
      </c>
      <c r="AW243">
        <v>2</v>
      </c>
      <c r="AX243">
        <v>2</v>
      </c>
      <c r="AY243">
        <v>2</v>
      </c>
      <c r="AZ243">
        <v>2</v>
      </c>
      <c r="BA243">
        <v>2</v>
      </c>
      <c r="BB243">
        <v>2</v>
      </c>
      <c r="BC243">
        <v>2</v>
      </c>
      <c r="BD243">
        <v>2</v>
      </c>
      <c r="BE243">
        <v>2</v>
      </c>
      <c r="BF243">
        <v>2</v>
      </c>
      <c r="BG243">
        <v>2</v>
      </c>
      <c r="BH243">
        <v>2</v>
      </c>
      <c r="BI243">
        <v>2</v>
      </c>
      <c r="BJ243">
        <v>2</v>
      </c>
      <c r="BK243">
        <v>2</v>
      </c>
      <c r="BL243">
        <v>2</v>
      </c>
      <c r="BM243">
        <v>2</v>
      </c>
      <c r="BN243">
        <v>2</v>
      </c>
      <c r="BO243">
        <v>2</v>
      </c>
      <c r="BP243">
        <v>2</v>
      </c>
      <c r="BQ243">
        <v>2</v>
      </c>
      <c r="BS243">
        <v>2</v>
      </c>
      <c r="BT243">
        <v>2</v>
      </c>
      <c r="BU243">
        <v>2</v>
      </c>
      <c r="BV243">
        <v>2</v>
      </c>
    </row>
    <row r="244" spans="1:74" x14ac:dyDescent="0.3">
      <c r="A244" s="155">
        <v>954</v>
      </c>
      <c r="B244" t="s">
        <v>413</v>
      </c>
      <c r="D244" t="s">
        <v>50</v>
      </c>
      <c r="E244" t="s">
        <v>50</v>
      </c>
      <c r="F244" t="s">
        <v>50</v>
      </c>
      <c r="G244" t="s">
        <v>50</v>
      </c>
      <c r="H244" t="s">
        <v>50</v>
      </c>
      <c r="I244" t="s">
        <v>50</v>
      </c>
      <c r="J244" t="s">
        <v>50</v>
      </c>
      <c r="K244" t="s">
        <v>50</v>
      </c>
      <c r="L244" t="s">
        <v>50</v>
      </c>
      <c r="M244" t="s">
        <v>50</v>
      </c>
      <c r="N244" t="s">
        <v>50</v>
      </c>
      <c r="O244" t="s">
        <v>50</v>
      </c>
      <c r="P244" t="s">
        <v>50</v>
      </c>
      <c r="Q244" t="s">
        <v>50</v>
      </c>
      <c r="R244" t="s">
        <v>50</v>
      </c>
      <c r="S244" t="s">
        <v>50</v>
      </c>
      <c r="T244" t="s">
        <v>50</v>
      </c>
      <c r="U244" t="s">
        <v>50</v>
      </c>
      <c r="V244" t="s">
        <v>50</v>
      </c>
      <c r="X244" t="s">
        <v>50</v>
      </c>
      <c r="Y244" t="s">
        <v>50</v>
      </c>
      <c r="Z244" t="s">
        <v>50</v>
      </c>
      <c r="AA244" t="s">
        <v>50</v>
      </c>
      <c r="AC244" t="s">
        <v>50</v>
      </c>
      <c r="AD244" t="s">
        <v>50</v>
      </c>
      <c r="AE244" t="s">
        <v>50</v>
      </c>
      <c r="AF244" t="s">
        <v>51</v>
      </c>
      <c r="AG244" t="s">
        <v>50</v>
      </c>
      <c r="AH244" t="s">
        <v>50</v>
      </c>
      <c r="AI244" t="s">
        <v>50</v>
      </c>
      <c r="AJ244" t="s">
        <v>50</v>
      </c>
      <c r="AK244" t="s">
        <v>50</v>
      </c>
      <c r="AL244" t="s">
        <v>50</v>
      </c>
      <c r="AM244" t="s">
        <v>50</v>
      </c>
      <c r="AN244" t="s">
        <v>50</v>
      </c>
      <c r="AO244" t="s">
        <v>50</v>
      </c>
      <c r="AP244" t="s">
        <v>50</v>
      </c>
      <c r="AQ244" t="s">
        <v>50</v>
      </c>
      <c r="AR244" t="s">
        <v>50</v>
      </c>
      <c r="AS244" t="s">
        <v>50</v>
      </c>
      <c r="AT244" t="s">
        <v>50</v>
      </c>
      <c r="AU244" t="s">
        <v>50</v>
      </c>
      <c r="AV244" t="s">
        <v>50</v>
      </c>
      <c r="AW244" t="s">
        <v>50</v>
      </c>
      <c r="AX244" t="s">
        <v>50</v>
      </c>
      <c r="AY244" t="s">
        <v>50</v>
      </c>
      <c r="AZ244" t="s">
        <v>50</v>
      </c>
      <c r="BA244" t="s">
        <v>50</v>
      </c>
      <c r="BB244" t="s">
        <v>50</v>
      </c>
      <c r="BC244" t="s">
        <v>50</v>
      </c>
      <c r="BD244" t="s">
        <v>50</v>
      </c>
      <c r="BE244" t="s">
        <v>50</v>
      </c>
      <c r="BF244" t="s">
        <v>50</v>
      </c>
      <c r="BG244" t="s">
        <v>50</v>
      </c>
      <c r="BH244" t="s">
        <v>50</v>
      </c>
      <c r="BI244" t="s">
        <v>50</v>
      </c>
      <c r="BJ244" t="s">
        <v>50</v>
      </c>
      <c r="BK244" t="s">
        <v>50</v>
      </c>
      <c r="BL244" t="s">
        <v>50</v>
      </c>
      <c r="BM244" t="s">
        <v>50</v>
      </c>
      <c r="BN244" t="s">
        <v>50</v>
      </c>
      <c r="BO244" t="s">
        <v>50</v>
      </c>
      <c r="BP244" t="s">
        <v>50</v>
      </c>
      <c r="BQ244" t="s">
        <v>50</v>
      </c>
      <c r="BS244" t="s">
        <v>50</v>
      </c>
      <c r="BT244" t="s">
        <v>50</v>
      </c>
      <c r="BU244" t="s">
        <v>50</v>
      </c>
      <c r="BV244" t="s">
        <v>50</v>
      </c>
    </row>
    <row r="245" spans="1:74" x14ac:dyDescent="0.3">
      <c r="A245" s="155">
        <v>955</v>
      </c>
      <c r="B245" t="s">
        <v>1133</v>
      </c>
      <c r="D245">
        <v>1</v>
      </c>
      <c r="E245">
        <v>0</v>
      </c>
      <c r="F245">
        <v>2</v>
      </c>
      <c r="G245">
        <v>0</v>
      </c>
      <c r="H245">
        <v>0</v>
      </c>
      <c r="I245">
        <v>0</v>
      </c>
      <c r="J245">
        <v>0</v>
      </c>
      <c r="K245">
        <v>0</v>
      </c>
      <c r="L245">
        <v>1</v>
      </c>
      <c r="M245">
        <v>0</v>
      </c>
      <c r="N245">
        <v>0</v>
      </c>
      <c r="O245">
        <v>1</v>
      </c>
      <c r="P245">
        <v>3</v>
      </c>
      <c r="Q245">
        <v>0</v>
      </c>
      <c r="R245">
        <v>0</v>
      </c>
      <c r="S245">
        <v>0</v>
      </c>
      <c r="T245">
        <v>0</v>
      </c>
      <c r="U245">
        <v>6</v>
      </c>
      <c r="V245">
        <v>0</v>
      </c>
      <c r="X245">
        <v>0</v>
      </c>
      <c r="Y245">
        <v>0</v>
      </c>
      <c r="Z245">
        <v>0</v>
      </c>
      <c r="AA245">
        <v>0</v>
      </c>
      <c r="AC245">
        <v>0</v>
      </c>
      <c r="AD245">
        <v>0</v>
      </c>
      <c r="AE245">
        <v>1</v>
      </c>
      <c r="AF245">
        <v>1</v>
      </c>
      <c r="AG245">
        <v>0</v>
      </c>
      <c r="AH245">
        <v>0</v>
      </c>
      <c r="AI245">
        <v>0</v>
      </c>
      <c r="AJ245">
        <v>0</v>
      </c>
      <c r="AK245">
        <v>1</v>
      </c>
      <c r="AL245">
        <v>0</v>
      </c>
      <c r="AM245">
        <v>0</v>
      </c>
      <c r="AN245">
        <v>0</v>
      </c>
      <c r="AO245">
        <v>1</v>
      </c>
      <c r="AP245">
        <v>0</v>
      </c>
      <c r="AQ245">
        <v>0</v>
      </c>
      <c r="AR245">
        <v>0</v>
      </c>
      <c r="AS245">
        <v>0</v>
      </c>
      <c r="AT245">
        <v>0</v>
      </c>
      <c r="AU245">
        <v>0</v>
      </c>
      <c r="AV245">
        <v>0</v>
      </c>
      <c r="AW245">
        <v>0</v>
      </c>
      <c r="AX245">
        <v>2</v>
      </c>
      <c r="AY245">
        <v>0</v>
      </c>
      <c r="AZ245">
        <v>0</v>
      </c>
      <c r="BA245">
        <v>0</v>
      </c>
      <c r="BB245">
        <v>0</v>
      </c>
      <c r="BC245">
        <v>0</v>
      </c>
      <c r="BD245">
        <v>1</v>
      </c>
      <c r="BE245">
        <v>0</v>
      </c>
      <c r="BF245">
        <v>0</v>
      </c>
      <c r="BG245">
        <v>0</v>
      </c>
      <c r="BH245">
        <v>0</v>
      </c>
      <c r="BI245">
        <v>0</v>
      </c>
      <c r="BJ245">
        <v>0</v>
      </c>
      <c r="BK245">
        <v>3</v>
      </c>
      <c r="BL245">
        <v>0</v>
      </c>
      <c r="BM245">
        <v>0</v>
      </c>
      <c r="BN245">
        <v>0</v>
      </c>
      <c r="BO245">
        <v>0</v>
      </c>
      <c r="BP245">
        <v>1</v>
      </c>
      <c r="BQ245">
        <v>0</v>
      </c>
      <c r="BS245">
        <v>0</v>
      </c>
      <c r="BT245">
        <v>0</v>
      </c>
      <c r="BU245">
        <v>7</v>
      </c>
      <c r="BV245">
        <v>0</v>
      </c>
    </row>
    <row r="246" spans="1:74" x14ac:dyDescent="0.3">
      <c r="A246" s="155">
        <v>956</v>
      </c>
      <c r="B246" t="s">
        <v>414</v>
      </c>
      <c r="D246" t="s">
        <v>50</v>
      </c>
      <c r="E246" t="s">
        <v>50</v>
      </c>
      <c r="F246" t="s">
        <v>50</v>
      </c>
      <c r="G246" t="s">
        <v>50</v>
      </c>
      <c r="H246" t="s">
        <v>50</v>
      </c>
      <c r="I246" t="s">
        <v>50</v>
      </c>
      <c r="J246" t="s">
        <v>50</v>
      </c>
      <c r="K246" t="s">
        <v>50</v>
      </c>
      <c r="L246" t="s">
        <v>50</v>
      </c>
      <c r="M246" t="s">
        <v>50</v>
      </c>
      <c r="N246" t="s">
        <v>50</v>
      </c>
      <c r="O246" t="s">
        <v>50</v>
      </c>
      <c r="P246" t="s">
        <v>50</v>
      </c>
      <c r="Q246" t="s">
        <v>50</v>
      </c>
      <c r="R246" t="s">
        <v>50</v>
      </c>
      <c r="S246" t="s">
        <v>50</v>
      </c>
      <c r="T246" t="s">
        <v>50</v>
      </c>
      <c r="U246" t="s">
        <v>50</v>
      </c>
      <c r="V246" t="s">
        <v>50</v>
      </c>
      <c r="X246" t="s">
        <v>50</v>
      </c>
      <c r="Y246" t="s">
        <v>50</v>
      </c>
      <c r="Z246" t="s">
        <v>50</v>
      </c>
      <c r="AA246" t="s">
        <v>50</v>
      </c>
      <c r="AC246" t="s">
        <v>50</v>
      </c>
      <c r="AD246" t="s">
        <v>50</v>
      </c>
      <c r="AE246" t="s">
        <v>50</v>
      </c>
      <c r="AF246" t="s">
        <v>51</v>
      </c>
      <c r="AG246" t="s">
        <v>50</v>
      </c>
      <c r="AH246" t="s">
        <v>50</v>
      </c>
      <c r="AI246" t="s">
        <v>50</v>
      </c>
      <c r="AJ246" t="s">
        <v>50</v>
      </c>
      <c r="AK246" t="s">
        <v>50</v>
      </c>
      <c r="AL246" t="s">
        <v>50</v>
      </c>
      <c r="AM246" t="s">
        <v>50</v>
      </c>
      <c r="AN246" t="s">
        <v>50</v>
      </c>
      <c r="AO246" t="s">
        <v>50</v>
      </c>
      <c r="AP246" t="s">
        <v>50</v>
      </c>
      <c r="AQ246" t="s">
        <v>50</v>
      </c>
      <c r="AR246" t="s">
        <v>50</v>
      </c>
      <c r="AS246" t="s">
        <v>50</v>
      </c>
      <c r="AT246" t="s">
        <v>50</v>
      </c>
      <c r="AU246" t="s">
        <v>50</v>
      </c>
      <c r="AV246" t="s">
        <v>50</v>
      </c>
      <c r="AW246" t="s">
        <v>50</v>
      </c>
      <c r="AX246" t="s">
        <v>50</v>
      </c>
      <c r="AY246" t="s">
        <v>50</v>
      </c>
      <c r="AZ246" t="s">
        <v>50</v>
      </c>
      <c r="BA246" t="s">
        <v>50</v>
      </c>
      <c r="BB246" t="s">
        <v>50</v>
      </c>
      <c r="BC246" t="s">
        <v>50</v>
      </c>
      <c r="BD246" t="s">
        <v>50</v>
      </c>
      <c r="BE246" t="s">
        <v>50</v>
      </c>
      <c r="BF246" t="s">
        <v>50</v>
      </c>
      <c r="BG246" t="s">
        <v>50</v>
      </c>
      <c r="BH246" t="s">
        <v>50</v>
      </c>
      <c r="BI246" t="s">
        <v>50</v>
      </c>
      <c r="BJ246" t="s">
        <v>50</v>
      </c>
      <c r="BK246" t="s">
        <v>50</v>
      </c>
      <c r="BL246" t="s">
        <v>50</v>
      </c>
      <c r="BM246" t="s">
        <v>50</v>
      </c>
      <c r="BN246" t="s">
        <v>50</v>
      </c>
      <c r="BO246" t="s">
        <v>50</v>
      </c>
      <c r="BP246" t="s">
        <v>50</v>
      </c>
      <c r="BQ246" t="s">
        <v>50</v>
      </c>
      <c r="BS246" t="s">
        <v>50</v>
      </c>
      <c r="BT246" t="s">
        <v>1305</v>
      </c>
      <c r="BU246" t="s">
        <v>50</v>
      </c>
      <c r="BV246" t="s">
        <v>50</v>
      </c>
    </row>
    <row r="247" spans="1:74" x14ac:dyDescent="0.3">
      <c r="A247" s="155">
        <v>957</v>
      </c>
      <c r="B247" t="s">
        <v>1134</v>
      </c>
      <c r="D247">
        <v>0</v>
      </c>
      <c r="E247">
        <v>0</v>
      </c>
      <c r="F247">
        <v>0</v>
      </c>
      <c r="G247">
        <v>0</v>
      </c>
      <c r="H247">
        <v>0</v>
      </c>
      <c r="I247">
        <v>0</v>
      </c>
      <c r="J247">
        <v>0</v>
      </c>
      <c r="K247">
        <v>0</v>
      </c>
      <c r="L247">
        <v>2</v>
      </c>
      <c r="M247">
        <v>0</v>
      </c>
      <c r="N247">
        <v>0</v>
      </c>
      <c r="O247">
        <v>0</v>
      </c>
      <c r="P247">
        <v>1</v>
      </c>
      <c r="Q247">
        <v>0</v>
      </c>
      <c r="R247">
        <v>0</v>
      </c>
      <c r="S247">
        <v>0</v>
      </c>
      <c r="T247">
        <v>0</v>
      </c>
      <c r="U247">
        <v>0</v>
      </c>
      <c r="V247">
        <v>0</v>
      </c>
      <c r="X247">
        <v>0</v>
      </c>
      <c r="Y247">
        <v>0</v>
      </c>
      <c r="Z247">
        <v>0</v>
      </c>
      <c r="AA247">
        <v>0</v>
      </c>
      <c r="AC247">
        <v>0</v>
      </c>
      <c r="AD247">
        <v>0</v>
      </c>
      <c r="AE247">
        <v>0</v>
      </c>
      <c r="AF247">
        <v>1</v>
      </c>
      <c r="AG247">
        <v>0</v>
      </c>
      <c r="AH247">
        <v>0</v>
      </c>
      <c r="AI247">
        <v>0</v>
      </c>
      <c r="AJ247">
        <v>0</v>
      </c>
      <c r="AK247">
        <v>1</v>
      </c>
      <c r="AL247">
        <v>0</v>
      </c>
      <c r="AM247">
        <v>2</v>
      </c>
      <c r="AN247">
        <v>0</v>
      </c>
      <c r="AO247">
        <v>0</v>
      </c>
      <c r="AP247">
        <v>0</v>
      </c>
      <c r="AQ247">
        <v>0</v>
      </c>
      <c r="AR247">
        <v>0</v>
      </c>
      <c r="AS247">
        <v>0</v>
      </c>
      <c r="AT247">
        <v>0</v>
      </c>
      <c r="AU247">
        <v>0</v>
      </c>
      <c r="AV247">
        <v>3</v>
      </c>
      <c r="AW247">
        <v>0</v>
      </c>
      <c r="AX247">
        <v>0</v>
      </c>
      <c r="AY247">
        <v>0</v>
      </c>
      <c r="AZ247">
        <v>0</v>
      </c>
      <c r="BA247">
        <v>0</v>
      </c>
      <c r="BB247">
        <v>0</v>
      </c>
      <c r="BC247">
        <v>0</v>
      </c>
      <c r="BD247">
        <v>0</v>
      </c>
      <c r="BE247">
        <v>0</v>
      </c>
      <c r="BF247">
        <v>0</v>
      </c>
      <c r="BG247">
        <v>2</v>
      </c>
      <c r="BH247">
        <v>0</v>
      </c>
      <c r="BI247">
        <v>0</v>
      </c>
      <c r="BJ247">
        <v>0</v>
      </c>
      <c r="BK247">
        <v>0</v>
      </c>
      <c r="BL247">
        <v>0</v>
      </c>
      <c r="BM247">
        <v>0</v>
      </c>
      <c r="BN247">
        <v>0</v>
      </c>
      <c r="BO247">
        <v>0</v>
      </c>
      <c r="BP247">
        <v>0</v>
      </c>
      <c r="BQ247">
        <v>0</v>
      </c>
      <c r="BS247">
        <v>0</v>
      </c>
      <c r="BT247">
        <v>0</v>
      </c>
      <c r="BU247">
        <v>7</v>
      </c>
      <c r="BV247">
        <v>0</v>
      </c>
    </row>
    <row r="248" spans="1:74" x14ac:dyDescent="0.3">
      <c r="A248" s="155">
        <v>958</v>
      </c>
      <c r="B248" t="s">
        <v>1587</v>
      </c>
      <c r="D248" t="s">
        <v>1305</v>
      </c>
      <c r="E248" t="s">
        <v>50</v>
      </c>
      <c r="F248" t="s">
        <v>50</v>
      </c>
      <c r="G248" t="s">
        <v>50</v>
      </c>
      <c r="H248" t="s">
        <v>50</v>
      </c>
      <c r="I248" t="s">
        <v>50</v>
      </c>
      <c r="J248" t="s">
        <v>50</v>
      </c>
      <c r="K248" t="s">
        <v>50</v>
      </c>
      <c r="L248" t="s">
        <v>50</v>
      </c>
      <c r="M248" t="s">
        <v>50</v>
      </c>
      <c r="N248" t="s">
        <v>50</v>
      </c>
      <c r="O248" t="s">
        <v>50</v>
      </c>
      <c r="P248" t="s">
        <v>51</v>
      </c>
      <c r="Q248" t="s">
        <v>50</v>
      </c>
      <c r="R248" t="s">
        <v>50</v>
      </c>
      <c r="S248" t="s">
        <v>50</v>
      </c>
      <c r="T248" t="s">
        <v>50</v>
      </c>
      <c r="U248" t="s">
        <v>50</v>
      </c>
      <c r="V248" t="s">
        <v>50</v>
      </c>
      <c r="X248" t="s">
        <v>50</v>
      </c>
      <c r="Y248" t="s">
        <v>50</v>
      </c>
      <c r="Z248" t="s">
        <v>50</v>
      </c>
      <c r="AA248" t="s">
        <v>50</v>
      </c>
      <c r="AC248" t="s">
        <v>50</v>
      </c>
      <c r="AD248" t="s">
        <v>50</v>
      </c>
      <c r="AE248" t="s">
        <v>50</v>
      </c>
      <c r="AF248" t="s">
        <v>51</v>
      </c>
      <c r="AG248" t="s">
        <v>50</v>
      </c>
      <c r="AH248" t="s">
        <v>50</v>
      </c>
      <c r="AI248" t="s">
        <v>50</v>
      </c>
      <c r="AJ248" t="s">
        <v>50</v>
      </c>
      <c r="AK248" t="s">
        <v>50</v>
      </c>
      <c r="AL248" t="s">
        <v>50</v>
      </c>
      <c r="AM248" t="s">
        <v>50</v>
      </c>
      <c r="AN248" t="s">
        <v>50</v>
      </c>
      <c r="AO248" t="s">
        <v>50</v>
      </c>
      <c r="AP248" t="s">
        <v>50</v>
      </c>
      <c r="AQ248" t="s">
        <v>50</v>
      </c>
      <c r="AR248" t="s">
        <v>50</v>
      </c>
      <c r="AS248" t="s">
        <v>50</v>
      </c>
      <c r="AT248" t="s">
        <v>50</v>
      </c>
      <c r="AU248" t="s">
        <v>50</v>
      </c>
      <c r="AV248" t="s">
        <v>50</v>
      </c>
      <c r="AW248" t="s">
        <v>50</v>
      </c>
      <c r="AX248" t="s">
        <v>50</v>
      </c>
      <c r="AY248" t="s">
        <v>50</v>
      </c>
      <c r="AZ248" t="s">
        <v>50</v>
      </c>
      <c r="BA248" t="s">
        <v>50</v>
      </c>
      <c r="BB248" t="s">
        <v>50</v>
      </c>
      <c r="BC248" t="s">
        <v>50</v>
      </c>
      <c r="BD248" t="s">
        <v>50</v>
      </c>
      <c r="BE248" t="s">
        <v>50</v>
      </c>
      <c r="BF248" t="s">
        <v>50</v>
      </c>
      <c r="BG248" t="s">
        <v>50</v>
      </c>
      <c r="BH248" t="s">
        <v>50</v>
      </c>
      <c r="BI248" t="s">
        <v>50</v>
      </c>
      <c r="BJ248" t="s">
        <v>50</v>
      </c>
      <c r="BK248" t="s">
        <v>50</v>
      </c>
      <c r="BL248" t="s">
        <v>50</v>
      </c>
      <c r="BM248" t="s">
        <v>50</v>
      </c>
      <c r="BN248" t="s">
        <v>50</v>
      </c>
      <c r="BO248" t="s">
        <v>50</v>
      </c>
      <c r="BP248" t="s">
        <v>50</v>
      </c>
      <c r="BQ248" t="s">
        <v>50</v>
      </c>
      <c r="BS248" t="s">
        <v>50</v>
      </c>
      <c r="BT248" t="s">
        <v>50</v>
      </c>
      <c r="BU248" t="s">
        <v>50</v>
      </c>
      <c r="BV248" t="s">
        <v>50</v>
      </c>
    </row>
    <row r="249" spans="1:74" x14ac:dyDescent="0.3">
      <c r="A249" s="155">
        <v>959</v>
      </c>
      <c r="B249" t="s">
        <v>1136</v>
      </c>
      <c r="D249">
        <v>2</v>
      </c>
      <c r="E249">
        <v>1</v>
      </c>
      <c r="F249">
        <v>2</v>
      </c>
      <c r="G249">
        <v>2</v>
      </c>
      <c r="H249">
        <v>2</v>
      </c>
      <c r="I249">
        <v>3</v>
      </c>
      <c r="J249">
        <v>3</v>
      </c>
      <c r="K249">
        <v>3</v>
      </c>
      <c r="L249">
        <v>3</v>
      </c>
      <c r="M249">
        <v>2</v>
      </c>
      <c r="N249">
        <v>3</v>
      </c>
      <c r="O249">
        <v>2</v>
      </c>
      <c r="P249">
        <v>2</v>
      </c>
      <c r="Q249">
        <v>2</v>
      </c>
      <c r="R249">
        <v>2</v>
      </c>
      <c r="S249">
        <v>2</v>
      </c>
      <c r="T249">
        <v>2</v>
      </c>
      <c r="U249">
        <v>2</v>
      </c>
      <c r="V249">
        <v>2</v>
      </c>
      <c r="X249">
        <v>2</v>
      </c>
      <c r="Y249">
        <v>2</v>
      </c>
      <c r="Z249">
        <v>2</v>
      </c>
      <c r="AA249">
        <v>2</v>
      </c>
      <c r="AC249">
        <v>2</v>
      </c>
      <c r="AD249">
        <v>2</v>
      </c>
      <c r="AE249">
        <v>2</v>
      </c>
      <c r="AF249">
        <v>2</v>
      </c>
      <c r="AG249">
        <v>2</v>
      </c>
      <c r="AH249">
        <v>2</v>
      </c>
      <c r="AI249">
        <v>2</v>
      </c>
      <c r="AJ249">
        <v>2</v>
      </c>
      <c r="AK249">
        <v>2</v>
      </c>
      <c r="AL249">
        <v>2</v>
      </c>
      <c r="AM249">
        <v>2</v>
      </c>
      <c r="AN249">
        <v>2</v>
      </c>
      <c r="AO249">
        <v>2</v>
      </c>
      <c r="AP249">
        <v>2</v>
      </c>
      <c r="AQ249">
        <v>2</v>
      </c>
      <c r="AR249">
        <v>2</v>
      </c>
      <c r="AS249">
        <v>2</v>
      </c>
      <c r="AT249">
        <v>2</v>
      </c>
      <c r="AU249">
        <v>2</v>
      </c>
      <c r="AV249">
        <v>2</v>
      </c>
      <c r="AW249">
        <v>2</v>
      </c>
      <c r="AX249">
        <v>3</v>
      </c>
      <c r="AY249">
        <v>2</v>
      </c>
      <c r="AZ249">
        <v>2</v>
      </c>
      <c r="BA249">
        <v>2</v>
      </c>
      <c r="BB249">
        <v>2</v>
      </c>
      <c r="BC249">
        <v>2</v>
      </c>
      <c r="BD249">
        <v>2</v>
      </c>
      <c r="BE249">
        <v>2</v>
      </c>
      <c r="BF249">
        <v>2</v>
      </c>
      <c r="BG249">
        <v>2</v>
      </c>
      <c r="BH249">
        <v>3</v>
      </c>
      <c r="BI249">
        <v>2</v>
      </c>
      <c r="BJ249">
        <v>2</v>
      </c>
      <c r="BK249">
        <v>2</v>
      </c>
      <c r="BL249">
        <v>2</v>
      </c>
      <c r="BM249">
        <v>2</v>
      </c>
      <c r="BN249">
        <v>2</v>
      </c>
      <c r="BO249">
        <v>2</v>
      </c>
      <c r="BP249">
        <v>2</v>
      </c>
      <c r="BQ249">
        <v>2</v>
      </c>
      <c r="BS249">
        <v>2</v>
      </c>
      <c r="BT249">
        <v>2</v>
      </c>
      <c r="BU249">
        <v>2</v>
      </c>
      <c r="BV249">
        <v>3</v>
      </c>
    </row>
    <row r="250" spans="1:74" x14ac:dyDescent="0.3">
      <c r="A250" s="155">
        <v>960</v>
      </c>
      <c r="B250" t="s">
        <v>1137</v>
      </c>
      <c r="D250" t="s">
        <v>2702</v>
      </c>
      <c r="E250" t="s">
        <v>2278</v>
      </c>
      <c r="F250" t="s">
        <v>2837</v>
      </c>
      <c r="G250" t="s">
        <v>2703</v>
      </c>
      <c r="H250" t="s">
        <v>2280</v>
      </c>
      <c r="I250" t="s">
        <v>2281</v>
      </c>
      <c r="J250" t="s">
        <v>2704</v>
      </c>
      <c r="K250" t="s">
        <v>2283</v>
      </c>
      <c r="L250" t="s">
        <v>2284</v>
      </c>
      <c r="M250" t="s">
        <v>2285</v>
      </c>
      <c r="N250" t="s">
        <v>2286</v>
      </c>
      <c r="O250" t="s">
        <v>2705</v>
      </c>
      <c r="P250" t="s">
        <v>2706</v>
      </c>
      <c r="Q250" t="s">
        <v>2707</v>
      </c>
      <c r="R250" t="s">
        <v>2289</v>
      </c>
      <c r="S250" t="s">
        <v>2290</v>
      </c>
      <c r="T250" t="s">
        <v>2708</v>
      </c>
      <c r="U250" t="s">
        <v>2709</v>
      </c>
      <c r="V250" t="s">
        <v>2292</v>
      </c>
      <c r="X250" t="s">
        <v>2293</v>
      </c>
      <c r="Y250" t="s">
        <v>2294</v>
      </c>
      <c r="Z250" t="s">
        <v>1322</v>
      </c>
      <c r="AA250" t="s">
        <v>2296</v>
      </c>
      <c r="AC250" t="s">
        <v>2710</v>
      </c>
      <c r="AD250" t="s">
        <v>2298</v>
      </c>
      <c r="AE250" t="s">
        <v>2299</v>
      </c>
      <c r="AF250" t="s">
        <v>434</v>
      </c>
      <c r="AG250" t="s">
        <v>2711</v>
      </c>
      <c r="AH250" t="s">
        <v>2712</v>
      </c>
      <c r="AI250" t="s">
        <v>2713</v>
      </c>
      <c r="AJ250" t="s">
        <v>2714</v>
      </c>
      <c r="AK250" t="s">
        <v>2715</v>
      </c>
      <c r="AL250" t="s">
        <v>2304</v>
      </c>
      <c r="AM250" t="s">
        <v>2305</v>
      </c>
      <c r="AN250" t="s">
        <v>2306</v>
      </c>
      <c r="AO250" t="s">
        <v>2716</v>
      </c>
      <c r="AP250" t="s">
        <v>2308</v>
      </c>
      <c r="AQ250" t="s">
        <v>2309</v>
      </c>
      <c r="AR250" t="s">
        <v>2310</v>
      </c>
      <c r="AS250" t="s">
        <v>2311</v>
      </c>
      <c r="AT250" t="s">
        <v>2312</v>
      </c>
      <c r="AU250" t="s">
        <v>2313</v>
      </c>
      <c r="AV250" t="s">
        <v>2314</v>
      </c>
      <c r="AW250" t="s">
        <v>2315</v>
      </c>
      <c r="AX250" t="s">
        <v>2316</v>
      </c>
      <c r="AY250" t="s">
        <v>2317</v>
      </c>
      <c r="AZ250" t="s">
        <v>2318</v>
      </c>
      <c r="BA250" t="s">
        <v>2717</v>
      </c>
      <c r="BB250" t="s">
        <v>2718</v>
      </c>
      <c r="BC250" t="s">
        <v>2719</v>
      </c>
      <c r="BD250" t="s">
        <v>2322</v>
      </c>
      <c r="BE250" t="s">
        <v>2720</v>
      </c>
      <c r="BF250" t="s">
        <v>2721</v>
      </c>
      <c r="BG250" t="s">
        <v>2722</v>
      </c>
      <c r="BH250" t="s">
        <v>2324</v>
      </c>
      <c r="BI250" t="s">
        <v>2325</v>
      </c>
      <c r="BJ250" t="s">
        <v>2723</v>
      </c>
      <c r="BK250" t="s">
        <v>2327</v>
      </c>
      <c r="BL250" t="s">
        <v>2328</v>
      </c>
      <c r="BM250" t="s">
        <v>2329</v>
      </c>
      <c r="BN250" t="s">
        <v>2330</v>
      </c>
      <c r="BO250" t="s">
        <v>2331</v>
      </c>
      <c r="BP250" t="s">
        <v>2724</v>
      </c>
      <c r="BQ250" t="s">
        <v>2725</v>
      </c>
      <c r="BS250" t="s">
        <v>2334</v>
      </c>
      <c r="BT250" t="s">
        <v>2726</v>
      </c>
      <c r="BU250" t="s">
        <v>2727</v>
      </c>
      <c r="BV250" t="s">
        <v>2336</v>
      </c>
    </row>
    <row r="251" spans="1:74" x14ac:dyDescent="0.3">
      <c r="A251" s="155">
        <v>961</v>
      </c>
      <c r="B251" t="s">
        <v>1588</v>
      </c>
      <c r="D251">
        <v>2</v>
      </c>
      <c r="E251">
        <v>2</v>
      </c>
      <c r="F251">
        <v>2</v>
      </c>
      <c r="G251">
        <v>2</v>
      </c>
      <c r="H251">
        <v>2</v>
      </c>
      <c r="I251">
        <v>3</v>
      </c>
      <c r="J251">
        <v>3</v>
      </c>
      <c r="K251">
        <v>3</v>
      </c>
      <c r="L251">
        <v>3</v>
      </c>
      <c r="M251">
        <v>2</v>
      </c>
      <c r="N251">
        <v>3</v>
      </c>
      <c r="O251">
        <v>2</v>
      </c>
      <c r="P251">
        <v>2</v>
      </c>
      <c r="Q251">
        <v>2</v>
      </c>
      <c r="R251">
        <v>2</v>
      </c>
      <c r="S251">
        <v>2</v>
      </c>
      <c r="T251">
        <v>2</v>
      </c>
      <c r="U251">
        <v>2</v>
      </c>
      <c r="V251">
        <v>2</v>
      </c>
      <c r="X251">
        <v>3</v>
      </c>
      <c r="Y251">
        <v>2</v>
      </c>
      <c r="Z251">
        <v>2</v>
      </c>
      <c r="AA251">
        <v>2</v>
      </c>
      <c r="AC251">
        <v>2</v>
      </c>
      <c r="AD251">
        <v>2</v>
      </c>
      <c r="AE251">
        <v>2</v>
      </c>
      <c r="AF251">
        <v>2</v>
      </c>
      <c r="AG251">
        <v>2</v>
      </c>
      <c r="AH251">
        <v>2</v>
      </c>
      <c r="AI251">
        <v>2</v>
      </c>
      <c r="AJ251">
        <v>2</v>
      </c>
      <c r="AK251">
        <v>3</v>
      </c>
      <c r="AL251">
        <v>2</v>
      </c>
      <c r="AM251">
        <v>2</v>
      </c>
      <c r="AN251">
        <v>2</v>
      </c>
      <c r="AO251">
        <v>2</v>
      </c>
      <c r="AP251">
        <v>2</v>
      </c>
      <c r="AQ251">
        <v>2</v>
      </c>
      <c r="AR251">
        <v>2</v>
      </c>
      <c r="AS251">
        <v>2</v>
      </c>
      <c r="AT251">
        <v>2</v>
      </c>
      <c r="AU251">
        <v>2</v>
      </c>
      <c r="AV251">
        <v>2</v>
      </c>
      <c r="AW251">
        <v>2</v>
      </c>
      <c r="AX251">
        <v>3</v>
      </c>
      <c r="AY251">
        <v>2</v>
      </c>
      <c r="AZ251">
        <v>2</v>
      </c>
      <c r="BA251">
        <v>2</v>
      </c>
      <c r="BB251">
        <v>2</v>
      </c>
      <c r="BC251">
        <v>3</v>
      </c>
      <c r="BD251">
        <v>2</v>
      </c>
      <c r="BE251">
        <v>3</v>
      </c>
      <c r="BF251">
        <v>2</v>
      </c>
      <c r="BG251">
        <v>2</v>
      </c>
      <c r="BH251">
        <v>3</v>
      </c>
      <c r="BI251">
        <v>2</v>
      </c>
      <c r="BJ251">
        <v>2</v>
      </c>
      <c r="BK251">
        <v>2</v>
      </c>
      <c r="BL251">
        <v>2</v>
      </c>
      <c r="BM251">
        <v>2</v>
      </c>
      <c r="BN251">
        <v>2</v>
      </c>
      <c r="BO251">
        <v>2</v>
      </c>
      <c r="BP251">
        <v>3</v>
      </c>
      <c r="BQ251">
        <v>2</v>
      </c>
      <c r="BS251">
        <v>2</v>
      </c>
      <c r="BT251">
        <v>2</v>
      </c>
      <c r="BU251">
        <v>2</v>
      </c>
      <c r="BV251">
        <v>3</v>
      </c>
    </row>
    <row r="252" spans="1:74" x14ac:dyDescent="0.3">
      <c r="A252" s="155">
        <v>962</v>
      </c>
      <c r="B252" t="s">
        <v>1138</v>
      </c>
      <c r="D252" t="s">
        <v>1140</v>
      </c>
      <c r="E252" t="s">
        <v>1325</v>
      </c>
      <c r="F252" t="s">
        <v>1142</v>
      </c>
      <c r="G252" t="s">
        <v>2728</v>
      </c>
      <c r="H252" t="s">
        <v>1139</v>
      </c>
      <c r="I252" t="s">
        <v>1140</v>
      </c>
      <c r="J252" t="s">
        <v>1140</v>
      </c>
      <c r="K252" t="s">
        <v>2729</v>
      </c>
      <c r="L252" t="s">
        <v>1139</v>
      </c>
      <c r="M252" t="s">
        <v>2730</v>
      </c>
      <c r="N252" t="s">
        <v>1140</v>
      </c>
      <c r="O252" t="s">
        <v>1140</v>
      </c>
      <c r="P252" t="s">
        <v>1140</v>
      </c>
      <c r="Q252" t="s">
        <v>1140</v>
      </c>
      <c r="R252" t="s">
        <v>1142</v>
      </c>
      <c r="S252" t="s">
        <v>1140</v>
      </c>
      <c r="T252" t="s">
        <v>1139</v>
      </c>
      <c r="U252" t="s">
        <v>1140</v>
      </c>
      <c r="V252" t="s">
        <v>2731</v>
      </c>
      <c r="X252" t="s">
        <v>1140</v>
      </c>
      <c r="Y252" t="s">
        <v>1143</v>
      </c>
      <c r="Z252" t="s">
        <v>2732</v>
      </c>
      <c r="AA252" t="s">
        <v>1139</v>
      </c>
      <c r="AC252" t="s">
        <v>1324</v>
      </c>
      <c r="AD252" t="s">
        <v>1140</v>
      </c>
      <c r="AE252" t="s">
        <v>2733</v>
      </c>
      <c r="AF252" t="s">
        <v>434</v>
      </c>
      <c r="AG252" t="s">
        <v>1140</v>
      </c>
      <c r="AH252" t="s">
        <v>1139</v>
      </c>
      <c r="AI252" t="s">
        <v>1140</v>
      </c>
      <c r="AJ252" t="s">
        <v>2734</v>
      </c>
      <c r="AK252" t="s">
        <v>1140</v>
      </c>
      <c r="AL252" t="s">
        <v>1140</v>
      </c>
      <c r="AM252" t="s">
        <v>1140</v>
      </c>
      <c r="AN252" t="s">
        <v>1143</v>
      </c>
      <c r="AO252" t="s">
        <v>1139</v>
      </c>
      <c r="AP252" t="s">
        <v>1140</v>
      </c>
      <c r="AQ252" t="s">
        <v>1140</v>
      </c>
      <c r="AR252" t="s">
        <v>1140</v>
      </c>
      <c r="AS252" t="s">
        <v>1140</v>
      </c>
      <c r="AT252" t="s">
        <v>1140</v>
      </c>
      <c r="AU252" t="s">
        <v>1140</v>
      </c>
      <c r="AV252" t="s">
        <v>1326</v>
      </c>
      <c r="AW252" t="s">
        <v>1140</v>
      </c>
      <c r="AX252" t="s">
        <v>1141</v>
      </c>
      <c r="AY252" t="s">
        <v>1140</v>
      </c>
      <c r="AZ252" t="s">
        <v>1139</v>
      </c>
      <c r="BA252" t="s">
        <v>1141</v>
      </c>
      <c r="BB252" t="s">
        <v>1140</v>
      </c>
      <c r="BC252" t="s">
        <v>2735</v>
      </c>
      <c r="BD252" t="s">
        <v>1140</v>
      </c>
      <c r="BE252" t="s">
        <v>1140</v>
      </c>
      <c r="BF252" t="s">
        <v>1139</v>
      </c>
      <c r="BG252" t="s">
        <v>1140</v>
      </c>
      <c r="BH252" t="s">
        <v>2736</v>
      </c>
      <c r="BI252" t="s">
        <v>1140</v>
      </c>
      <c r="BJ252" t="s">
        <v>1323</v>
      </c>
      <c r="BK252" t="s">
        <v>1140</v>
      </c>
      <c r="BL252" t="s">
        <v>1140</v>
      </c>
      <c r="BM252" t="s">
        <v>1140</v>
      </c>
      <c r="BN252" t="s">
        <v>1139</v>
      </c>
      <c r="BO252" t="s">
        <v>1143</v>
      </c>
      <c r="BP252" t="s">
        <v>1141</v>
      </c>
      <c r="BQ252" t="s">
        <v>2737</v>
      </c>
      <c r="BS252" t="s">
        <v>1139</v>
      </c>
      <c r="BT252" t="s">
        <v>1140</v>
      </c>
      <c r="BU252" t="s">
        <v>1589</v>
      </c>
      <c r="BV252" t="s">
        <v>1140</v>
      </c>
    </row>
    <row r="253" spans="1:74" x14ac:dyDescent="0.3">
      <c r="A253" s="155">
        <v>963</v>
      </c>
      <c r="B253" t="s">
        <v>1590</v>
      </c>
      <c r="D253">
        <v>3</v>
      </c>
      <c r="E253">
        <v>1</v>
      </c>
      <c r="F253">
        <v>3</v>
      </c>
      <c r="G253">
        <v>3</v>
      </c>
      <c r="H253">
        <v>3</v>
      </c>
      <c r="I253">
        <v>3</v>
      </c>
      <c r="J253">
        <v>3</v>
      </c>
      <c r="K253">
        <v>3</v>
      </c>
      <c r="L253">
        <v>2</v>
      </c>
      <c r="M253">
        <v>1</v>
      </c>
      <c r="N253">
        <v>3</v>
      </c>
      <c r="O253">
        <v>3</v>
      </c>
      <c r="P253">
        <v>3</v>
      </c>
      <c r="Q253">
        <v>1</v>
      </c>
      <c r="R253">
        <v>1</v>
      </c>
      <c r="S253">
        <v>1</v>
      </c>
      <c r="T253">
        <v>1</v>
      </c>
      <c r="U253">
        <v>1</v>
      </c>
      <c r="V253">
        <v>1</v>
      </c>
      <c r="X253">
        <v>3</v>
      </c>
      <c r="Y253">
        <v>3</v>
      </c>
      <c r="Z253">
        <v>3</v>
      </c>
      <c r="AA253">
        <v>3</v>
      </c>
      <c r="AC253">
        <v>3</v>
      </c>
      <c r="AD253">
        <v>1</v>
      </c>
      <c r="AE253">
        <v>3</v>
      </c>
      <c r="AF253">
        <v>3</v>
      </c>
      <c r="AG253">
        <v>3</v>
      </c>
      <c r="AH253">
        <v>3</v>
      </c>
      <c r="AI253">
        <v>1</v>
      </c>
      <c r="AJ253">
        <v>3</v>
      </c>
      <c r="AK253">
        <v>3</v>
      </c>
      <c r="AL253">
        <v>3</v>
      </c>
      <c r="AM253">
        <v>3</v>
      </c>
      <c r="AN253">
        <v>3</v>
      </c>
      <c r="AO253">
        <v>1</v>
      </c>
      <c r="AP253">
        <v>3</v>
      </c>
      <c r="AQ253">
        <v>3</v>
      </c>
      <c r="AR253">
        <v>3</v>
      </c>
      <c r="AS253">
        <v>1</v>
      </c>
      <c r="AT253">
        <v>1</v>
      </c>
      <c r="AU253">
        <v>3</v>
      </c>
      <c r="AV253">
        <v>3</v>
      </c>
      <c r="AW253">
        <v>1</v>
      </c>
      <c r="AX253">
        <v>3</v>
      </c>
      <c r="AY253">
        <v>3</v>
      </c>
      <c r="AZ253">
        <v>1</v>
      </c>
      <c r="BA253">
        <v>1</v>
      </c>
      <c r="BB253">
        <v>3</v>
      </c>
      <c r="BC253">
        <v>3</v>
      </c>
      <c r="BD253">
        <v>3</v>
      </c>
      <c r="BE253">
        <v>1</v>
      </c>
      <c r="BF253">
        <v>1</v>
      </c>
      <c r="BG253">
        <v>3</v>
      </c>
      <c r="BH253">
        <v>3</v>
      </c>
      <c r="BI253">
        <v>3</v>
      </c>
      <c r="BJ253">
        <v>1</v>
      </c>
      <c r="BK253">
        <v>1</v>
      </c>
      <c r="BL253">
        <v>3</v>
      </c>
      <c r="BM253">
        <v>3</v>
      </c>
      <c r="BN253">
        <v>1</v>
      </c>
      <c r="BO253">
        <v>3</v>
      </c>
      <c r="BP253">
        <v>3</v>
      </c>
      <c r="BQ253">
        <v>3</v>
      </c>
      <c r="BS253">
        <v>3</v>
      </c>
      <c r="BT253">
        <v>3</v>
      </c>
      <c r="BU253">
        <v>1</v>
      </c>
      <c r="BV253">
        <v>3</v>
      </c>
    </row>
    <row r="254" spans="1:74" x14ac:dyDescent="0.3">
      <c r="A254" s="155">
        <v>964</v>
      </c>
      <c r="B254" t="s">
        <v>1145</v>
      </c>
      <c r="D254" t="s">
        <v>1487</v>
      </c>
      <c r="E254" t="s">
        <v>1441</v>
      </c>
      <c r="F254" t="s">
        <v>2495</v>
      </c>
      <c r="G254" t="s">
        <v>1453</v>
      </c>
      <c r="H254" t="s">
        <v>1490</v>
      </c>
      <c r="I254" t="s">
        <v>1496</v>
      </c>
      <c r="J254" t="s">
        <v>2602</v>
      </c>
      <c r="K254" t="s">
        <v>1486</v>
      </c>
      <c r="L254" t="s">
        <v>2603</v>
      </c>
      <c r="M254" t="s">
        <v>1546</v>
      </c>
      <c r="N254" t="s">
        <v>1440</v>
      </c>
      <c r="O254" t="s">
        <v>2637</v>
      </c>
      <c r="P254" t="s">
        <v>1505</v>
      </c>
      <c r="Q254" t="s">
        <v>2605</v>
      </c>
      <c r="R254" t="s">
        <v>1451</v>
      </c>
      <c r="S254" t="s">
        <v>1491</v>
      </c>
      <c r="T254" t="s">
        <v>1493</v>
      </c>
      <c r="U254" t="s">
        <v>1156</v>
      </c>
      <c r="V254" t="s">
        <v>1309</v>
      </c>
      <c r="X254" t="s">
        <v>1439</v>
      </c>
      <c r="Y254" t="s">
        <v>1474</v>
      </c>
      <c r="Z254" t="s">
        <v>1562</v>
      </c>
      <c r="AA254" t="s">
        <v>1472</v>
      </c>
      <c r="AC254" t="s">
        <v>1437</v>
      </c>
      <c r="AD254" t="s">
        <v>1449</v>
      </c>
      <c r="AE254" t="s">
        <v>1563</v>
      </c>
      <c r="AF254" t="s">
        <v>1485</v>
      </c>
      <c r="AG254" t="s">
        <v>1545</v>
      </c>
      <c r="AH254" t="s">
        <v>1346</v>
      </c>
      <c r="AI254" t="s">
        <v>1566</v>
      </c>
      <c r="AJ254" t="s">
        <v>2608</v>
      </c>
      <c r="AK254" t="s">
        <v>1491</v>
      </c>
      <c r="AL254" t="s">
        <v>2738</v>
      </c>
      <c r="AM254" t="s">
        <v>2604</v>
      </c>
      <c r="AN254" t="s">
        <v>1455</v>
      </c>
      <c r="AO254" t="s">
        <v>1470</v>
      </c>
      <c r="AP254" t="s">
        <v>1463</v>
      </c>
      <c r="AQ254" t="s">
        <v>2610</v>
      </c>
      <c r="AR254" t="s">
        <v>2611</v>
      </c>
      <c r="AS254" t="s">
        <v>1463</v>
      </c>
      <c r="AT254" t="s">
        <v>1457</v>
      </c>
      <c r="AU254" t="s">
        <v>1544</v>
      </c>
      <c r="AV254" t="s">
        <v>1461</v>
      </c>
      <c r="AW254" t="s">
        <v>1527</v>
      </c>
      <c r="AX254" t="s">
        <v>1459</v>
      </c>
      <c r="AY254" t="s">
        <v>2613</v>
      </c>
      <c r="AZ254" t="s">
        <v>1321</v>
      </c>
      <c r="BA254" t="s">
        <v>1562</v>
      </c>
      <c r="BB254" t="s">
        <v>1437</v>
      </c>
      <c r="BC254" t="s">
        <v>2739</v>
      </c>
      <c r="BD254" t="s">
        <v>1530</v>
      </c>
      <c r="BE254" t="s">
        <v>1565</v>
      </c>
      <c r="BF254" t="s">
        <v>2622</v>
      </c>
      <c r="BG254" t="s">
        <v>1341</v>
      </c>
      <c r="BH254" t="s">
        <v>1445</v>
      </c>
      <c r="BI254" t="s">
        <v>1455</v>
      </c>
      <c r="BJ254" t="s">
        <v>1441</v>
      </c>
      <c r="BK254" t="s">
        <v>2616</v>
      </c>
      <c r="BL254" t="s">
        <v>1449</v>
      </c>
      <c r="BM254" t="s">
        <v>1562</v>
      </c>
      <c r="BN254" t="s">
        <v>1495</v>
      </c>
      <c r="BO254" t="s">
        <v>1491</v>
      </c>
      <c r="BP254" t="s">
        <v>2645</v>
      </c>
      <c r="BQ254" t="s">
        <v>1478</v>
      </c>
      <c r="BS254" t="s">
        <v>1448</v>
      </c>
      <c r="BT254" t="s">
        <v>1526</v>
      </c>
      <c r="BU254" t="s">
        <v>2740</v>
      </c>
      <c r="BV254" t="s">
        <v>1498</v>
      </c>
    </row>
    <row r="255" spans="1:74" x14ac:dyDescent="0.3">
      <c r="A255" s="155">
        <v>965</v>
      </c>
      <c r="B255" t="s">
        <v>1159</v>
      </c>
      <c r="D255">
        <v>1</v>
      </c>
      <c r="E255">
        <v>1</v>
      </c>
      <c r="F255">
        <v>1</v>
      </c>
      <c r="G255">
        <v>1</v>
      </c>
      <c r="H255">
        <v>1</v>
      </c>
      <c r="I255">
        <v>1</v>
      </c>
      <c r="J255">
        <v>1</v>
      </c>
      <c r="K255">
        <v>1</v>
      </c>
      <c r="L255">
        <v>1</v>
      </c>
      <c r="M255">
        <v>1</v>
      </c>
      <c r="N255">
        <v>1</v>
      </c>
      <c r="O255">
        <v>1</v>
      </c>
      <c r="P255">
        <v>1</v>
      </c>
      <c r="Q255">
        <v>1</v>
      </c>
      <c r="R255">
        <v>1</v>
      </c>
      <c r="S255">
        <v>1</v>
      </c>
      <c r="T255">
        <v>1</v>
      </c>
      <c r="U255">
        <v>1</v>
      </c>
      <c r="V255">
        <v>1</v>
      </c>
      <c r="X255">
        <v>1</v>
      </c>
      <c r="Y255">
        <v>1</v>
      </c>
      <c r="Z255">
        <v>1</v>
      </c>
      <c r="AA255">
        <v>1</v>
      </c>
      <c r="AC255">
        <v>1</v>
      </c>
      <c r="AD255">
        <v>1</v>
      </c>
      <c r="AE255">
        <v>1</v>
      </c>
      <c r="AF255">
        <v>1</v>
      </c>
      <c r="AG255">
        <v>1</v>
      </c>
      <c r="AH255">
        <v>1</v>
      </c>
      <c r="AI255">
        <v>1</v>
      </c>
      <c r="AJ255">
        <v>1</v>
      </c>
      <c r="AK255">
        <v>1</v>
      </c>
      <c r="AL255">
        <v>1</v>
      </c>
      <c r="AM255">
        <v>1</v>
      </c>
      <c r="AN255">
        <v>1</v>
      </c>
      <c r="AO255">
        <v>1</v>
      </c>
      <c r="AP255">
        <v>1</v>
      </c>
      <c r="AQ255">
        <v>1</v>
      </c>
      <c r="AR255">
        <v>1</v>
      </c>
      <c r="AS255">
        <v>1</v>
      </c>
      <c r="AT255">
        <v>1</v>
      </c>
      <c r="AU255">
        <v>1</v>
      </c>
      <c r="AV255">
        <v>1</v>
      </c>
      <c r="AW255">
        <v>1</v>
      </c>
      <c r="AX255">
        <v>1</v>
      </c>
      <c r="AY255">
        <v>1</v>
      </c>
      <c r="AZ255">
        <v>1</v>
      </c>
      <c r="BA255">
        <v>1</v>
      </c>
      <c r="BB255">
        <v>1</v>
      </c>
      <c r="BC255">
        <v>1</v>
      </c>
      <c r="BD255">
        <v>1</v>
      </c>
      <c r="BE255">
        <v>1</v>
      </c>
      <c r="BF255">
        <v>1</v>
      </c>
      <c r="BG255">
        <v>1</v>
      </c>
      <c r="BH255">
        <v>1</v>
      </c>
      <c r="BI255">
        <v>1</v>
      </c>
      <c r="BJ255">
        <v>1</v>
      </c>
      <c r="BK255">
        <v>1</v>
      </c>
      <c r="BL255">
        <v>1</v>
      </c>
      <c r="BM255">
        <v>1</v>
      </c>
      <c r="BN255">
        <v>1</v>
      </c>
      <c r="BO255">
        <v>1</v>
      </c>
      <c r="BP255">
        <v>1</v>
      </c>
      <c r="BQ255">
        <v>1</v>
      </c>
      <c r="BS255">
        <v>1</v>
      </c>
      <c r="BT255">
        <v>1</v>
      </c>
      <c r="BU255">
        <v>1</v>
      </c>
      <c r="BV255">
        <v>1</v>
      </c>
    </row>
    <row r="256" spans="1:74" x14ac:dyDescent="0.3">
      <c r="A256" s="155">
        <v>966</v>
      </c>
      <c r="B256" t="s">
        <v>1160</v>
      </c>
      <c r="D256" t="s">
        <v>2741</v>
      </c>
      <c r="E256" t="s">
        <v>2365</v>
      </c>
      <c r="F256" t="s">
        <v>2838</v>
      </c>
      <c r="G256" t="s">
        <v>2742</v>
      </c>
      <c r="H256" t="s">
        <v>2367</v>
      </c>
      <c r="I256" t="s">
        <v>2368</v>
      </c>
      <c r="J256" t="s">
        <v>2369</v>
      </c>
      <c r="K256" t="s">
        <v>2743</v>
      </c>
      <c r="L256" t="s">
        <v>2371</v>
      </c>
      <c r="M256" t="s">
        <v>2372</v>
      </c>
      <c r="N256" t="s">
        <v>2744</v>
      </c>
      <c r="O256" t="s">
        <v>2374</v>
      </c>
      <c r="P256" t="s">
        <v>2745</v>
      </c>
      <c r="Q256" t="s">
        <v>2375</v>
      </c>
      <c r="R256" t="s">
        <v>2376</v>
      </c>
      <c r="S256" t="s">
        <v>2377</v>
      </c>
      <c r="T256" t="s">
        <v>2378</v>
      </c>
      <c r="U256" t="s">
        <v>2746</v>
      </c>
      <c r="V256" t="s">
        <v>2379</v>
      </c>
      <c r="X256" t="s">
        <v>2380</v>
      </c>
      <c r="Y256" t="s">
        <v>2381</v>
      </c>
      <c r="Z256" t="s">
        <v>2747</v>
      </c>
      <c r="AA256" t="s">
        <v>2383</v>
      </c>
      <c r="AC256" t="s">
        <v>2384</v>
      </c>
      <c r="AD256" t="s">
        <v>2385</v>
      </c>
      <c r="AE256" t="s">
        <v>2386</v>
      </c>
      <c r="AF256" t="s">
        <v>2387</v>
      </c>
      <c r="AG256" t="s">
        <v>2388</v>
      </c>
      <c r="AH256" t="s">
        <v>2748</v>
      </c>
      <c r="AI256" t="s">
        <v>2389</v>
      </c>
      <c r="AJ256" t="s">
        <v>2390</v>
      </c>
      <c r="AK256" t="s">
        <v>2391</v>
      </c>
      <c r="AL256" t="s">
        <v>2392</v>
      </c>
      <c r="AM256" t="s">
        <v>2749</v>
      </c>
      <c r="AN256" t="s">
        <v>2750</v>
      </c>
      <c r="AO256" t="s">
        <v>2751</v>
      </c>
      <c r="AP256" t="s">
        <v>2396</v>
      </c>
      <c r="AQ256" t="s">
        <v>2397</v>
      </c>
      <c r="AR256" t="s">
        <v>2398</v>
      </c>
      <c r="AS256" t="s">
        <v>2399</v>
      </c>
      <c r="AT256" t="s">
        <v>2400</v>
      </c>
      <c r="AU256" t="s">
        <v>2401</v>
      </c>
      <c r="AV256" t="s">
        <v>2402</v>
      </c>
      <c r="AW256" t="s">
        <v>2403</v>
      </c>
      <c r="AX256" t="s">
        <v>2404</v>
      </c>
      <c r="AY256" t="s">
        <v>2405</v>
      </c>
      <c r="AZ256" t="s">
        <v>2752</v>
      </c>
      <c r="BA256" t="s">
        <v>2407</v>
      </c>
      <c r="BB256" t="s">
        <v>2408</v>
      </c>
      <c r="BC256" t="s">
        <v>2753</v>
      </c>
      <c r="BD256" t="s">
        <v>2410</v>
      </c>
      <c r="BF256" t="s">
        <v>2411</v>
      </c>
      <c r="BG256" t="s">
        <v>2754</v>
      </c>
      <c r="BH256" t="s">
        <v>2412</v>
      </c>
      <c r="BI256" t="s">
        <v>2413</v>
      </c>
      <c r="BJ256" t="s">
        <v>2755</v>
      </c>
      <c r="BK256" t="s">
        <v>2415</v>
      </c>
      <c r="BL256" t="s">
        <v>2756</v>
      </c>
      <c r="BM256" t="s">
        <v>2417</v>
      </c>
      <c r="BN256" t="s">
        <v>2418</v>
      </c>
      <c r="BO256" t="s">
        <v>2419</v>
      </c>
      <c r="BP256" t="s">
        <v>2420</v>
      </c>
      <c r="BQ256" t="s">
        <v>2421</v>
      </c>
      <c r="BS256" t="s">
        <v>2422</v>
      </c>
      <c r="BT256" t="s">
        <v>2423</v>
      </c>
      <c r="BU256" t="s">
        <v>2757</v>
      </c>
      <c r="BV256" t="s">
        <v>2424</v>
      </c>
    </row>
    <row r="257" spans="1:74" x14ac:dyDescent="0.3">
      <c r="A257" s="155">
        <v>967</v>
      </c>
      <c r="B257" t="s">
        <v>1596</v>
      </c>
      <c r="D257" t="s">
        <v>1570</v>
      </c>
      <c r="E257" t="s">
        <v>1570</v>
      </c>
      <c r="F257" t="s">
        <v>1597</v>
      </c>
      <c r="G257" t="s">
        <v>1569</v>
      </c>
      <c r="H257" t="s">
        <v>1569</v>
      </c>
      <c r="I257" t="s">
        <v>1597</v>
      </c>
      <c r="J257" t="s">
        <v>1597</v>
      </c>
      <c r="K257" t="s">
        <v>1597</v>
      </c>
      <c r="L257" t="s">
        <v>1569</v>
      </c>
      <c r="M257" t="s">
        <v>1570</v>
      </c>
      <c r="N257" t="s">
        <v>1597</v>
      </c>
      <c r="O257" t="s">
        <v>1569</v>
      </c>
      <c r="P257" t="s">
        <v>1569</v>
      </c>
      <c r="Q257" t="s">
        <v>1597</v>
      </c>
      <c r="R257" t="s">
        <v>1569</v>
      </c>
      <c r="S257" t="s">
        <v>1570</v>
      </c>
      <c r="T257" t="s">
        <v>1570</v>
      </c>
      <c r="U257" t="s">
        <v>1570</v>
      </c>
      <c r="V257" t="s">
        <v>1569</v>
      </c>
      <c r="X257" t="s">
        <v>1570</v>
      </c>
      <c r="Y257" t="s">
        <v>1597</v>
      </c>
      <c r="Z257" t="s">
        <v>1570</v>
      </c>
      <c r="AA257" t="s">
        <v>1597</v>
      </c>
      <c r="AC257" t="s">
        <v>1570</v>
      </c>
      <c r="AD257" t="s">
        <v>1597</v>
      </c>
      <c r="AE257" t="s">
        <v>1569</v>
      </c>
      <c r="AF257" t="s">
        <v>1597</v>
      </c>
      <c r="AG257" t="s">
        <v>1569</v>
      </c>
      <c r="AH257" t="s">
        <v>1570</v>
      </c>
      <c r="AI257" t="s">
        <v>1597</v>
      </c>
      <c r="AJ257" t="s">
        <v>1597</v>
      </c>
      <c r="AK257" t="s">
        <v>1597</v>
      </c>
      <c r="AL257" t="s">
        <v>1597</v>
      </c>
      <c r="AM257" t="s">
        <v>1569</v>
      </c>
      <c r="AN257" t="s">
        <v>1597</v>
      </c>
      <c r="AO257" t="s">
        <v>1570</v>
      </c>
      <c r="AP257" t="s">
        <v>1570</v>
      </c>
      <c r="AQ257" t="s">
        <v>1597</v>
      </c>
      <c r="AR257" t="s">
        <v>1597</v>
      </c>
      <c r="AS257" t="s">
        <v>1569</v>
      </c>
      <c r="AT257" t="s">
        <v>1570</v>
      </c>
      <c r="AU257" t="s">
        <v>1597</v>
      </c>
      <c r="AV257" t="s">
        <v>1570</v>
      </c>
      <c r="AW257" t="s">
        <v>1570</v>
      </c>
      <c r="AX257" t="s">
        <v>1597</v>
      </c>
      <c r="AY257" t="s">
        <v>1597</v>
      </c>
      <c r="AZ257" t="s">
        <v>1569</v>
      </c>
      <c r="BA257" t="s">
        <v>1569</v>
      </c>
      <c r="BB257" t="s">
        <v>1597</v>
      </c>
      <c r="BC257" t="s">
        <v>1597</v>
      </c>
      <c r="BD257" t="s">
        <v>1569</v>
      </c>
      <c r="BE257" t="s">
        <v>1570</v>
      </c>
      <c r="BF257" t="s">
        <v>1570</v>
      </c>
      <c r="BG257" t="s">
        <v>1570</v>
      </c>
      <c r="BH257" t="s">
        <v>1597</v>
      </c>
      <c r="BI257" t="s">
        <v>1597</v>
      </c>
      <c r="BJ257" t="s">
        <v>1570</v>
      </c>
      <c r="BK257" t="s">
        <v>1569</v>
      </c>
      <c r="BL257" t="s">
        <v>1569</v>
      </c>
      <c r="BM257" t="s">
        <v>1569</v>
      </c>
      <c r="BN257" t="s">
        <v>1569</v>
      </c>
      <c r="BO257" t="s">
        <v>1570</v>
      </c>
      <c r="BP257" t="s">
        <v>1597</v>
      </c>
      <c r="BQ257" t="s">
        <v>1569</v>
      </c>
      <c r="BS257" t="s">
        <v>1569</v>
      </c>
      <c r="BT257" t="s">
        <v>1569</v>
      </c>
      <c r="BU257" t="s">
        <v>1569</v>
      </c>
      <c r="BV257" t="s">
        <v>1597</v>
      </c>
    </row>
    <row r="258" spans="1:74" x14ac:dyDescent="0.3">
      <c r="A258" s="155">
        <v>968</v>
      </c>
      <c r="B258" t="s">
        <v>1161</v>
      </c>
      <c r="D258" t="s">
        <v>2425</v>
      </c>
      <c r="E258" t="s">
        <v>2426</v>
      </c>
      <c r="F258" t="s">
        <v>2830</v>
      </c>
      <c r="G258" t="s">
        <v>2499</v>
      </c>
      <c r="H258" t="s">
        <v>2428</v>
      </c>
      <c r="I258" t="s">
        <v>2429</v>
      </c>
      <c r="J258" t="s">
        <v>2430</v>
      </c>
      <c r="K258" t="s">
        <v>2758</v>
      </c>
      <c r="L258" t="s">
        <v>2432</v>
      </c>
      <c r="M258" t="s">
        <v>2433</v>
      </c>
      <c r="N258" t="s">
        <v>2434</v>
      </c>
      <c r="O258" t="s">
        <v>2435</v>
      </c>
      <c r="P258" t="s">
        <v>2503</v>
      </c>
      <c r="Q258" t="s">
        <v>2436</v>
      </c>
      <c r="R258" t="s">
        <v>2437</v>
      </c>
      <c r="S258" t="s">
        <v>2438</v>
      </c>
      <c r="T258" t="s">
        <v>2439</v>
      </c>
      <c r="U258" t="s">
        <v>2759</v>
      </c>
      <c r="V258" t="s">
        <v>2440</v>
      </c>
      <c r="X258" t="s">
        <v>2441</v>
      </c>
      <c r="Y258" t="s">
        <v>2442</v>
      </c>
      <c r="Z258" t="s">
        <v>2505</v>
      </c>
      <c r="AA258" t="s">
        <v>2444</v>
      </c>
      <c r="AC258" t="s">
        <v>2445</v>
      </c>
      <c r="AD258" t="s">
        <v>2506</v>
      </c>
      <c r="AE258" t="s">
        <v>2447</v>
      </c>
      <c r="AF258" t="s">
        <v>2448</v>
      </c>
      <c r="AG258" t="s">
        <v>2507</v>
      </c>
      <c r="AH258" t="s">
        <v>2508</v>
      </c>
      <c r="AI258" t="s">
        <v>2509</v>
      </c>
      <c r="AJ258" t="s">
        <v>2510</v>
      </c>
      <c r="AK258" t="s">
        <v>2452</v>
      </c>
      <c r="AL258" t="s">
        <v>2760</v>
      </c>
      <c r="AM258" t="s">
        <v>2761</v>
      </c>
      <c r="AN258" t="s">
        <v>2455</v>
      </c>
      <c r="AO258" t="s">
        <v>2762</v>
      </c>
      <c r="AP258" t="s">
        <v>2763</v>
      </c>
      <c r="AQ258" t="s">
        <v>2458</v>
      </c>
      <c r="AR258" t="s">
        <v>2459</v>
      </c>
      <c r="AS258" t="s">
        <v>2460</v>
      </c>
      <c r="AT258" t="s">
        <v>2461</v>
      </c>
      <c r="AU258" t="s">
        <v>2764</v>
      </c>
      <c r="AV258" t="s">
        <v>2765</v>
      </c>
      <c r="AW258" t="s">
        <v>2464</v>
      </c>
      <c r="AX258" t="s">
        <v>2465</v>
      </c>
      <c r="AY258" t="s">
        <v>2514</v>
      </c>
      <c r="AZ258" t="s">
        <v>2467</v>
      </c>
      <c r="BA258" t="s">
        <v>2766</v>
      </c>
      <c r="BB258" t="s">
        <v>2469</v>
      </c>
      <c r="BC258" t="s">
        <v>2767</v>
      </c>
      <c r="BD258" t="s">
        <v>2471</v>
      </c>
      <c r="BE258" t="s">
        <v>2516</v>
      </c>
      <c r="BF258" t="s">
        <v>2472</v>
      </c>
      <c r="BG258" t="s">
        <v>2768</v>
      </c>
      <c r="BH258" t="s">
        <v>2518</v>
      </c>
      <c r="BI258" t="s">
        <v>2474</v>
      </c>
      <c r="BJ258" t="s">
        <v>2769</v>
      </c>
      <c r="BK258" t="s">
        <v>2476</v>
      </c>
      <c r="BL258" t="s">
        <v>2477</v>
      </c>
      <c r="BM258" t="s">
        <v>2478</v>
      </c>
      <c r="BN258" t="s">
        <v>2479</v>
      </c>
      <c r="BO258" t="s">
        <v>2480</v>
      </c>
      <c r="BP258" t="s">
        <v>2522</v>
      </c>
      <c r="BQ258" t="s">
        <v>2770</v>
      </c>
      <c r="BS258" t="s">
        <v>2483</v>
      </c>
      <c r="BT258" t="s">
        <v>2484</v>
      </c>
      <c r="BU258" t="s">
        <v>2771</v>
      </c>
      <c r="BV258" t="s">
        <v>2485</v>
      </c>
    </row>
    <row r="259" spans="1:74" x14ac:dyDescent="0.3">
      <c r="A259" s="155">
        <v>969</v>
      </c>
      <c r="B259" t="s">
        <v>1598</v>
      </c>
      <c r="D259" t="s">
        <v>50</v>
      </c>
      <c r="E259" t="s">
        <v>51</v>
      </c>
      <c r="F259" t="s">
        <v>50</v>
      </c>
      <c r="G259" t="s">
        <v>50</v>
      </c>
      <c r="H259" t="s">
        <v>51</v>
      </c>
      <c r="I259" t="s">
        <v>50</v>
      </c>
      <c r="J259" t="s">
        <v>50</v>
      </c>
      <c r="K259" t="s">
        <v>50</v>
      </c>
      <c r="L259" t="s">
        <v>50</v>
      </c>
      <c r="M259" t="s">
        <v>51</v>
      </c>
      <c r="N259" t="s">
        <v>50</v>
      </c>
      <c r="O259" t="s">
        <v>50</v>
      </c>
      <c r="P259" t="s">
        <v>50</v>
      </c>
      <c r="Q259" t="s">
        <v>50</v>
      </c>
      <c r="R259" t="s">
        <v>50</v>
      </c>
      <c r="S259" t="s">
        <v>50</v>
      </c>
      <c r="T259" t="s">
        <v>50</v>
      </c>
      <c r="U259" t="s">
        <v>50</v>
      </c>
      <c r="V259" t="s">
        <v>50</v>
      </c>
      <c r="X259" t="s">
        <v>50</v>
      </c>
      <c r="Y259" t="s">
        <v>51</v>
      </c>
      <c r="Z259" t="s">
        <v>51</v>
      </c>
      <c r="AA259" t="s">
        <v>50</v>
      </c>
      <c r="AC259" t="s">
        <v>50</v>
      </c>
      <c r="AD259" t="s">
        <v>50</v>
      </c>
      <c r="AE259" t="s">
        <v>50</v>
      </c>
      <c r="AF259" t="s">
        <v>50</v>
      </c>
      <c r="AG259" t="s">
        <v>50</v>
      </c>
      <c r="AH259" t="s">
        <v>50</v>
      </c>
      <c r="AI259" t="s">
        <v>50</v>
      </c>
      <c r="AJ259" t="s">
        <v>50</v>
      </c>
      <c r="AK259" t="s">
        <v>50</v>
      </c>
      <c r="AL259" t="s">
        <v>50</v>
      </c>
      <c r="AM259" t="s">
        <v>50</v>
      </c>
      <c r="AN259" t="s">
        <v>50</v>
      </c>
      <c r="AO259" t="s">
        <v>51</v>
      </c>
      <c r="AP259" t="s">
        <v>50</v>
      </c>
      <c r="AQ259" t="s">
        <v>50</v>
      </c>
      <c r="AR259" t="s">
        <v>50</v>
      </c>
      <c r="AS259" t="s">
        <v>50</v>
      </c>
      <c r="AT259" t="s">
        <v>50</v>
      </c>
      <c r="AU259" t="s">
        <v>50</v>
      </c>
      <c r="AV259" t="s">
        <v>50</v>
      </c>
      <c r="AW259" t="s">
        <v>50</v>
      </c>
      <c r="AX259" t="s">
        <v>50</v>
      </c>
      <c r="AY259" t="s">
        <v>50</v>
      </c>
      <c r="AZ259" t="s">
        <v>50</v>
      </c>
      <c r="BA259" t="s">
        <v>50</v>
      </c>
      <c r="BB259" t="s">
        <v>50</v>
      </c>
      <c r="BC259" t="s">
        <v>50</v>
      </c>
      <c r="BD259" t="s">
        <v>51</v>
      </c>
      <c r="BE259" t="s">
        <v>50</v>
      </c>
      <c r="BF259" t="s">
        <v>50</v>
      </c>
      <c r="BG259" t="s">
        <v>50</v>
      </c>
      <c r="BH259" t="s">
        <v>50</v>
      </c>
      <c r="BI259" t="s">
        <v>50</v>
      </c>
      <c r="BJ259" t="s">
        <v>50</v>
      </c>
      <c r="BK259" t="s">
        <v>50</v>
      </c>
      <c r="BL259" t="s">
        <v>50</v>
      </c>
      <c r="BM259" t="s">
        <v>51</v>
      </c>
      <c r="BN259" t="s">
        <v>50</v>
      </c>
      <c r="BO259" t="s">
        <v>50</v>
      </c>
      <c r="BP259" t="s">
        <v>50</v>
      </c>
      <c r="BQ259" t="s">
        <v>51</v>
      </c>
      <c r="BS259" t="s">
        <v>50</v>
      </c>
      <c r="BT259" t="s">
        <v>50</v>
      </c>
      <c r="BU259" t="s">
        <v>50</v>
      </c>
      <c r="BV259" t="s">
        <v>50</v>
      </c>
    </row>
    <row r="260" spans="1:74" x14ac:dyDescent="0.3">
      <c r="A260" s="155">
        <v>970</v>
      </c>
      <c r="B260" t="s">
        <v>1599</v>
      </c>
      <c r="D260" t="s">
        <v>2702</v>
      </c>
      <c r="E260">
        <v>0</v>
      </c>
      <c r="F260">
        <v>0</v>
      </c>
      <c r="G260" t="s">
        <v>2703</v>
      </c>
      <c r="H260">
        <v>0</v>
      </c>
      <c r="I260">
        <v>0</v>
      </c>
      <c r="J260">
        <v>0</v>
      </c>
      <c r="K260">
        <v>0</v>
      </c>
      <c r="L260" t="s">
        <v>2284</v>
      </c>
      <c r="M260">
        <v>0</v>
      </c>
      <c r="N260">
        <v>0</v>
      </c>
      <c r="O260" t="s">
        <v>2705</v>
      </c>
      <c r="P260" t="s">
        <v>2706</v>
      </c>
      <c r="Q260">
        <v>0</v>
      </c>
      <c r="R260" t="s">
        <v>2772</v>
      </c>
      <c r="S260" t="s">
        <v>2773</v>
      </c>
      <c r="T260" t="s">
        <v>2708</v>
      </c>
      <c r="U260" t="s">
        <v>2774</v>
      </c>
      <c r="V260" t="s">
        <v>2292</v>
      </c>
      <c r="X260" t="s">
        <v>2775</v>
      </c>
      <c r="Y260">
        <v>0</v>
      </c>
      <c r="Z260">
        <v>0</v>
      </c>
      <c r="AA260">
        <v>0</v>
      </c>
      <c r="AC260" t="s">
        <v>2710</v>
      </c>
      <c r="AD260">
        <v>0</v>
      </c>
      <c r="AE260" t="s">
        <v>2776</v>
      </c>
      <c r="AF260">
        <v>0</v>
      </c>
      <c r="AG260" t="s">
        <v>2777</v>
      </c>
      <c r="AH260" t="s">
        <v>2778</v>
      </c>
      <c r="AI260" t="s">
        <v>2713</v>
      </c>
      <c r="AJ260">
        <v>0</v>
      </c>
      <c r="AK260">
        <v>0</v>
      </c>
      <c r="AL260">
        <v>0</v>
      </c>
      <c r="AM260" t="s">
        <v>2305</v>
      </c>
      <c r="AN260">
        <v>0</v>
      </c>
      <c r="AO260">
        <v>0</v>
      </c>
      <c r="AP260" t="s">
        <v>2308</v>
      </c>
      <c r="AQ260">
        <v>0</v>
      </c>
      <c r="AR260">
        <v>0</v>
      </c>
      <c r="AS260" t="s">
        <v>2779</v>
      </c>
      <c r="AT260" t="s">
        <v>2312</v>
      </c>
      <c r="AU260">
        <v>0</v>
      </c>
      <c r="AV260" t="s">
        <v>2314</v>
      </c>
      <c r="AW260" t="s">
        <v>2780</v>
      </c>
      <c r="AX260">
        <v>0</v>
      </c>
      <c r="AY260">
        <v>0</v>
      </c>
      <c r="AZ260" t="s">
        <v>2318</v>
      </c>
      <c r="BA260" t="s">
        <v>2781</v>
      </c>
      <c r="BB260">
        <v>0</v>
      </c>
      <c r="BC260" t="s">
        <v>2782</v>
      </c>
      <c r="BD260">
        <v>0</v>
      </c>
      <c r="BE260" t="s">
        <v>2720</v>
      </c>
      <c r="BF260" t="s">
        <v>2323</v>
      </c>
      <c r="BG260" t="s">
        <v>2722</v>
      </c>
      <c r="BH260">
        <v>0</v>
      </c>
      <c r="BI260">
        <v>0</v>
      </c>
      <c r="BJ260" t="s">
        <v>2783</v>
      </c>
      <c r="BK260" t="s">
        <v>2327</v>
      </c>
      <c r="BL260" t="s">
        <v>2328</v>
      </c>
      <c r="BM260">
        <v>0</v>
      </c>
      <c r="BN260" t="s">
        <v>2330</v>
      </c>
      <c r="BO260" t="s">
        <v>2331</v>
      </c>
      <c r="BP260">
        <v>0</v>
      </c>
      <c r="BQ260">
        <v>0</v>
      </c>
      <c r="BS260" t="s">
        <v>2784</v>
      </c>
      <c r="BT260" t="s">
        <v>2335</v>
      </c>
      <c r="BU260" t="s">
        <v>2785</v>
      </c>
      <c r="BV260">
        <v>0</v>
      </c>
    </row>
    <row r="261" spans="1:74" x14ac:dyDescent="0.3">
      <c r="A261" s="155">
        <v>971</v>
      </c>
      <c r="B261" t="s">
        <v>1600</v>
      </c>
      <c r="D261" t="s">
        <v>1140</v>
      </c>
      <c r="E261">
        <v>0</v>
      </c>
      <c r="F261">
        <v>0</v>
      </c>
      <c r="G261" t="s">
        <v>2728</v>
      </c>
      <c r="H261">
        <v>0</v>
      </c>
      <c r="I261">
        <v>0</v>
      </c>
      <c r="J261">
        <v>0</v>
      </c>
      <c r="K261">
        <v>0</v>
      </c>
      <c r="L261" t="s">
        <v>1140</v>
      </c>
      <c r="M261">
        <v>0</v>
      </c>
      <c r="N261">
        <v>0</v>
      </c>
      <c r="O261" t="s">
        <v>1139</v>
      </c>
      <c r="P261" t="s">
        <v>1140</v>
      </c>
      <c r="Q261">
        <v>0</v>
      </c>
      <c r="R261" t="s">
        <v>1326</v>
      </c>
      <c r="S261" t="s">
        <v>1139</v>
      </c>
      <c r="T261" t="s">
        <v>1139</v>
      </c>
      <c r="U261" t="s">
        <v>2786</v>
      </c>
      <c r="V261" t="s">
        <v>2731</v>
      </c>
      <c r="X261" t="s">
        <v>1141</v>
      </c>
      <c r="Y261">
        <v>0</v>
      </c>
      <c r="Z261">
        <v>0</v>
      </c>
      <c r="AA261">
        <v>0</v>
      </c>
      <c r="AC261" t="s">
        <v>1139</v>
      </c>
      <c r="AD261">
        <v>0</v>
      </c>
      <c r="AE261" t="s">
        <v>2787</v>
      </c>
      <c r="AF261">
        <v>0</v>
      </c>
      <c r="AG261" t="s">
        <v>1140</v>
      </c>
      <c r="AH261" t="s">
        <v>1139</v>
      </c>
      <c r="AI261" t="s">
        <v>1140</v>
      </c>
      <c r="AJ261">
        <v>0</v>
      </c>
      <c r="AK261">
        <v>0</v>
      </c>
      <c r="AL261">
        <v>0</v>
      </c>
      <c r="AM261" t="s">
        <v>1140</v>
      </c>
      <c r="AN261">
        <v>0</v>
      </c>
      <c r="AO261">
        <v>0</v>
      </c>
      <c r="AP261" t="s">
        <v>1140</v>
      </c>
      <c r="AQ261">
        <v>0</v>
      </c>
      <c r="AR261">
        <v>0</v>
      </c>
      <c r="AS261" t="s">
        <v>2788</v>
      </c>
      <c r="AT261" t="s">
        <v>1140</v>
      </c>
      <c r="AU261">
        <v>0</v>
      </c>
      <c r="AV261" t="s">
        <v>1139</v>
      </c>
      <c r="AW261" t="s">
        <v>1601</v>
      </c>
      <c r="AX261">
        <v>0</v>
      </c>
      <c r="AY261">
        <v>0</v>
      </c>
      <c r="AZ261" t="s">
        <v>1139</v>
      </c>
      <c r="BA261" t="s">
        <v>2789</v>
      </c>
      <c r="BB261">
        <v>0</v>
      </c>
      <c r="BC261" t="s">
        <v>1140</v>
      </c>
      <c r="BD261">
        <v>0</v>
      </c>
      <c r="BE261" t="s">
        <v>1140</v>
      </c>
      <c r="BF261" t="s">
        <v>2732</v>
      </c>
      <c r="BG261" t="s">
        <v>1140</v>
      </c>
      <c r="BH261">
        <v>0</v>
      </c>
      <c r="BI261">
        <v>0</v>
      </c>
      <c r="BJ261" t="s">
        <v>1601</v>
      </c>
      <c r="BK261" t="s">
        <v>1140</v>
      </c>
      <c r="BL261" t="s">
        <v>1139</v>
      </c>
      <c r="BM261">
        <v>0</v>
      </c>
      <c r="BN261" t="s">
        <v>1139</v>
      </c>
      <c r="BO261" t="s">
        <v>1143</v>
      </c>
      <c r="BP261">
        <v>0</v>
      </c>
      <c r="BQ261">
        <v>0</v>
      </c>
      <c r="BS261" t="s">
        <v>2784</v>
      </c>
      <c r="BT261" t="s">
        <v>1140</v>
      </c>
      <c r="BU261" t="s">
        <v>2790</v>
      </c>
      <c r="BV261">
        <v>0</v>
      </c>
    </row>
    <row r="262" spans="1:74" x14ac:dyDescent="0.3">
      <c r="A262" s="155">
        <v>972</v>
      </c>
      <c r="B262" t="s">
        <v>1602</v>
      </c>
      <c r="D262" t="s">
        <v>2791</v>
      </c>
      <c r="E262">
        <v>0</v>
      </c>
      <c r="F262">
        <v>0</v>
      </c>
      <c r="G262" t="s">
        <v>2792</v>
      </c>
      <c r="H262">
        <v>0</v>
      </c>
      <c r="I262">
        <v>0</v>
      </c>
      <c r="J262">
        <v>0</v>
      </c>
      <c r="K262">
        <v>0</v>
      </c>
      <c r="L262" t="s">
        <v>1603</v>
      </c>
      <c r="M262">
        <v>0</v>
      </c>
      <c r="N262">
        <v>0</v>
      </c>
      <c r="O262" t="s">
        <v>1936</v>
      </c>
      <c r="P262" t="s">
        <v>2793</v>
      </c>
      <c r="Q262">
        <v>0</v>
      </c>
      <c r="R262" t="s">
        <v>2794</v>
      </c>
      <c r="S262" t="s">
        <v>2795</v>
      </c>
      <c r="T262" t="s">
        <v>2796</v>
      </c>
      <c r="U262" t="s">
        <v>2797</v>
      </c>
      <c r="V262" t="s">
        <v>2798</v>
      </c>
      <c r="X262" t="s">
        <v>2799</v>
      </c>
      <c r="Y262">
        <v>0</v>
      </c>
      <c r="Z262">
        <v>0</v>
      </c>
      <c r="AA262">
        <v>0</v>
      </c>
      <c r="AC262" t="s">
        <v>2800</v>
      </c>
      <c r="AD262">
        <v>0</v>
      </c>
      <c r="AE262" t="s">
        <v>2801</v>
      </c>
      <c r="AF262">
        <v>0</v>
      </c>
      <c r="AG262" t="s">
        <v>2802</v>
      </c>
      <c r="AH262" t="s">
        <v>2803</v>
      </c>
      <c r="AI262" t="s">
        <v>2804</v>
      </c>
      <c r="AJ262">
        <v>0</v>
      </c>
      <c r="AK262">
        <v>0</v>
      </c>
      <c r="AL262">
        <v>0</v>
      </c>
      <c r="AM262" t="s">
        <v>2805</v>
      </c>
      <c r="AN262">
        <v>0</v>
      </c>
      <c r="AO262">
        <v>0</v>
      </c>
      <c r="AP262" t="s">
        <v>2806</v>
      </c>
      <c r="AQ262">
        <v>0</v>
      </c>
      <c r="AR262">
        <v>0</v>
      </c>
      <c r="AS262" t="s">
        <v>2807</v>
      </c>
      <c r="AT262" t="s">
        <v>2808</v>
      </c>
      <c r="AU262">
        <v>0</v>
      </c>
      <c r="AV262" t="s">
        <v>2809</v>
      </c>
      <c r="AW262" t="s">
        <v>2810</v>
      </c>
      <c r="AX262">
        <v>0</v>
      </c>
      <c r="AY262">
        <v>0</v>
      </c>
      <c r="AZ262" t="s">
        <v>2811</v>
      </c>
      <c r="BA262" t="s">
        <v>2812</v>
      </c>
      <c r="BB262">
        <v>0</v>
      </c>
      <c r="BC262" t="s">
        <v>2813</v>
      </c>
      <c r="BD262">
        <v>0</v>
      </c>
      <c r="BE262" t="s">
        <v>2814</v>
      </c>
      <c r="BF262" t="s">
        <v>2815</v>
      </c>
      <c r="BG262" t="s">
        <v>2816</v>
      </c>
      <c r="BH262">
        <v>0</v>
      </c>
      <c r="BI262">
        <v>0</v>
      </c>
      <c r="BJ262" t="s">
        <v>2817</v>
      </c>
      <c r="BK262" t="s">
        <v>2818</v>
      </c>
      <c r="BL262" t="s">
        <v>2819</v>
      </c>
      <c r="BM262">
        <v>0</v>
      </c>
      <c r="BN262" t="s">
        <v>2820</v>
      </c>
      <c r="BO262" t="s">
        <v>2821</v>
      </c>
      <c r="BP262">
        <v>0</v>
      </c>
      <c r="BQ262">
        <v>0</v>
      </c>
      <c r="BS262" t="s">
        <v>2822</v>
      </c>
      <c r="BT262" t="s">
        <v>2823</v>
      </c>
      <c r="BU262" t="s">
        <v>2824</v>
      </c>
      <c r="BV262">
        <v>0</v>
      </c>
    </row>
    <row r="263" spans="1:74" x14ac:dyDescent="0.3">
      <c r="A263" s="155">
        <v>995</v>
      </c>
      <c r="B263" t="s">
        <v>275</v>
      </c>
      <c r="D263">
        <v>0</v>
      </c>
      <c r="E263">
        <v>0</v>
      </c>
      <c r="F263">
        <v>0</v>
      </c>
      <c r="G263">
        <v>0</v>
      </c>
      <c r="H263">
        <v>0</v>
      </c>
      <c r="I263">
        <v>0</v>
      </c>
      <c r="J263">
        <v>0</v>
      </c>
      <c r="K263">
        <v>0</v>
      </c>
      <c r="L263">
        <v>0.08</v>
      </c>
      <c r="M263">
        <v>0</v>
      </c>
      <c r="N263">
        <v>0</v>
      </c>
      <c r="O263">
        <v>0</v>
      </c>
      <c r="P263">
        <v>0</v>
      </c>
      <c r="Q263">
        <v>0</v>
      </c>
      <c r="R263">
        <v>0</v>
      </c>
      <c r="S263">
        <v>0</v>
      </c>
      <c r="T263">
        <v>0</v>
      </c>
      <c r="U263">
        <v>0</v>
      </c>
      <c r="V263">
        <v>0</v>
      </c>
      <c r="W263">
        <v>0.08</v>
      </c>
      <c r="X263">
        <v>0</v>
      </c>
      <c r="Y263">
        <v>0</v>
      </c>
      <c r="Z263">
        <v>0.08</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0.08</v>
      </c>
      <c r="AW263">
        <v>0</v>
      </c>
      <c r="AX263">
        <v>0</v>
      </c>
      <c r="AY263">
        <v>0</v>
      </c>
      <c r="AZ263">
        <v>0.08</v>
      </c>
      <c r="BA263">
        <v>0</v>
      </c>
      <c r="BB263">
        <v>0</v>
      </c>
      <c r="BC263">
        <v>0</v>
      </c>
      <c r="BD263">
        <v>0</v>
      </c>
      <c r="BE263">
        <v>0.09</v>
      </c>
      <c r="BF263">
        <v>7.0000000000000007E-2</v>
      </c>
      <c r="BG263">
        <v>0</v>
      </c>
      <c r="BH263">
        <v>0</v>
      </c>
      <c r="BI263">
        <v>0</v>
      </c>
      <c r="BJ263">
        <v>0.08</v>
      </c>
      <c r="BK263">
        <v>0</v>
      </c>
      <c r="BL263">
        <v>0</v>
      </c>
      <c r="BM263">
        <v>0</v>
      </c>
      <c r="BN263">
        <v>0.08</v>
      </c>
      <c r="BO263">
        <v>0</v>
      </c>
      <c r="BP263">
        <v>0</v>
      </c>
      <c r="BQ263">
        <v>0</v>
      </c>
      <c r="BR263">
        <v>0</v>
      </c>
      <c r="BS263">
        <v>0</v>
      </c>
      <c r="BT263">
        <v>0</v>
      </c>
      <c r="BU263">
        <v>0</v>
      </c>
      <c r="BV263">
        <v>0</v>
      </c>
    </row>
    <row r="264" spans="1:74" x14ac:dyDescent="0.3">
      <c r="A264" s="155">
        <v>996</v>
      </c>
      <c r="B264" t="s">
        <v>276</v>
      </c>
      <c r="D264">
        <v>0.01</v>
      </c>
      <c r="E264">
        <v>0.01</v>
      </c>
      <c r="F264">
        <v>0.01</v>
      </c>
      <c r="G264">
        <v>0.01</v>
      </c>
      <c r="H264">
        <v>0.01</v>
      </c>
      <c r="I264">
        <v>0</v>
      </c>
      <c r="J264">
        <v>0</v>
      </c>
      <c r="K264">
        <v>0</v>
      </c>
      <c r="L264">
        <v>0.01</v>
      </c>
      <c r="M264">
        <v>0.01</v>
      </c>
      <c r="N264">
        <v>0</v>
      </c>
      <c r="O264">
        <v>0.01</v>
      </c>
      <c r="P264">
        <v>0.01</v>
      </c>
      <c r="Q264">
        <v>0</v>
      </c>
      <c r="R264">
        <v>0</v>
      </c>
      <c r="S264">
        <v>0.01</v>
      </c>
      <c r="T264">
        <v>0</v>
      </c>
      <c r="U264">
        <v>0.01</v>
      </c>
      <c r="V264">
        <v>0.01</v>
      </c>
      <c r="W264">
        <v>0.01</v>
      </c>
      <c r="X264">
        <v>0.01</v>
      </c>
      <c r="Y264">
        <v>0</v>
      </c>
      <c r="Z264">
        <v>0.01</v>
      </c>
      <c r="AA264">
        <v>0</v>
      </c>
      <c r="AB264">
        <v>0.01</v>
      </c>
      <c r="AC264">
        <v>0.01</v>
      </c>
      <c r="AD264">
        <v>0.01</v>
      </c>
      <c r="AE264">
        <v>0.01</v>
      </c>
      <c r="AF264">
        <v>0.01</v>
      </c>
      <c r="AG264">
        <v>0.01</v>
      </c>
      <c r="AH264">
        <v>0.01</v>
      </c>
      <c r="AI264">
        <v>0</v>
      </c>
      <c r="AJ264">
        <v>0</v>
      </c>
      <c r="AK264">
        <v>0</v>
      </c>
      <c r="AL264">
        <v>0.01</v>
      </c>
      <c r="AM264">
        <v>0.01</v>
      </c>
      <c r="AN264">
        <v>0.01</v>
      </c>
      <c r="AO264">
        <v>0.01</v>
      </c>
      <c r="AP264">
        <v>0.01</v>
      </c>
      <c r="AQ264">
        <v>0</v>
      </c>
      <c r="AR264">
        <v>0.01</v>
      </c>
      <c r="AS264">
        <v>0.01</v>
      </c>
      <c r="AT264">
        <v>0.01</v>
      </c>
      <c r="AU264">
        <v>0.01</v>
      </c>
      <c r="AV264">
        <v>0.01</v>
      </c>
      <c r="AW264">
        <v>0.01</v>
      </c>
      <c r="AX264">
        <v>0</v>
      </c>
      <c r="AY264">
        <v>0</v>
      </c>
      <c r="AZ264">
        <v>0.01</v>
      </c>
      <c r="BA264">
        <v>0.01</v>
      </c>
      <c r="BB264">
        <v>0.01</v>
      </c>
      <c r="BC264">
        <v>0.01</v>
      </c>
      <c r="BD264">
        <v>0.01</v>
      </c>
      <c r="BE264">
        <v>0.01</v>
      </c>
      <c r="BF264">
        <v>0.01</v>
      </c>
      <c r="BG264">
        <v>0.01</v>
      </c>
      <c r="BH264">
        <v>0</v>
      </c>
      <c r="BI264">
        <v>0.01</v>
      </c>
      <c r="BJ264">
        <v>0.01</v>
      </c>
      <c r="BK264">
        <v>0.01</v>
      </c>
      <c r="BL264">
        <v>0.01</v>
      </c>
      <c r="BM264">
        <v>0</v>
      </c>
      <c r="BN264">
        <v>0.01</v>
      </c>
      <c r="BO264">
        <v>0.01</v>
      </c>
      <c r="BP264">
        <v>0</v>
      </c>
      <c r="BQ264">
        <v>0</v>
      </c>
      <c r="BR264">
        <v>0</v>
      </c>
      <c r="BS264">
        <v>0.01</v>
      </c>
      <c r="BT264">
        <v>0.01</v>
      </c>
      <c r="BU264">
        <v>0.01</v>
      </c>
      <c r="BV264">
        <v>0.01</v>
      </c>
    </row>
    <row r="265" spans="1:74" x14ac:dyDescent="0.3">
      <c r="A265" s="155">
        <v>998</v>
      </c>
      <c r="B265" t="s">
        <v>277</v>
      </c>
      <c r="D265">
        <v>50</v>
      </c>
      <c r="E265">
        <v>50</v>
      </c>
      <c r="F265">
        <v>50</v>
      </c>
      <c r="G265">
        <v>50</v>
      </c>
      <c r="H265">
        <v>50</v>
      </c>
      <c r="I265">
        <v>50</v>
      </c>
      <c r="J265">
        <v>50</v>
      </c>
      <c r="K265">
        <v>50</v>
      </c>
      <c r="L265">
        <v>50</v>
      </c>
      <c r="M265">
        <v>50</v>
      </c>
      <c r="N265">
        <v>50</v>
      </c>
      <c r="O265">
        <v>50</v>
      </c>
      <c r="P265">
        <v>50</v>
      </c>
      <c r="Q265">
        <v>50</v>
      </c>
      <c r="R265">
        <v>50</v>
      </c>
      <c r="S265">
        <v>50</v>
      </c>
      <c r="T265">
        <v>50</v>
      </c>
      <c r="U265">
        <v>50</v>
      </c>
      <c r="V265">
        <v>50</v>
      </c>
      <c r="W265">
        <v>50</v>
      </c>
      <c r="X265">
        <v>50</v>
      </c>
      <c r="Y265">
        <v>50</v>
      </c>
      <c r="Z265">
        <v>50</v>
      </c>
      <c r="AA265">
        <v>50</v>
      </c>
      <c r="AB265">
        <v>50</v>
      </c>
      <c r="AC265">
        <v>50</v>
      </c>
      <c r="AD265">
        <v>50</v>
      </c>
      <c r="AE265">
        <v>50</v>
      </c>
      <c r="AF265">
        <v>50</v>
      </c>
      <c r="AG265">
        <v>50</v>
      </c>
      <c r="AH265">
        <v>50</v>
      </c>
      <c r="AI265">
        <v>50</v>
      </c>
      <c r="AJ265">
        <v>50</v>
      </c>
      <c r="AK265">
        <v>50</v>
      </c>
      <c r="AL265">
        <v>50</v>
      </c>
      <c r="AM265">
        <v>50</v>
      </c>
      <c r="AN265">
        <v>50</v>
      </c>
      <c r="AO265">
        <v>50</v>
      </c>
      <c r="AP265">
        <v>50</v>
      </c>
      <c r="AQ265">
        <v>50</v>
      </c>
      <c r="AR265">
        <v>50</v>
      </c>
      <c r="AS265">
        <v>50</v>
      </c>
      <c r="AT265">
        <v>50</v>
      </c>
      <c r="AU265">
        <v>50</v>
      </c>
      <c r="AV265">
        <v>50</v>
      </c>
      <c r="AW265">
        <v>50</v>
      </c>
      <c r="AX265">
        <v>50</v>
      </c>
      <c r="AY265">
        <v>50</v>
      </c>
      <c r="AZ265">
        <v>50</v>
      </c>
      <c r="BA265">
        <v>50</v>
      </c>
      <c r="BB265">
        <v>50</v>
      </c>
      <c r="BC265">
        <v>50</v>
      </c>
      <c r="BD265">
        <v>50</v>
      </c>
      <c r="BE265">
        <v>50</v>
      </c>
      <c r="BF265">
        <v>50</v>
      </c>
      <c r="BG265">
        <v>50</v>
      </c>
      <c r="BH265">
        <v>50</v>
      </c>
      <c r="BI265">
        <v>50</v>
      </c>
      <c r="BJ265">
        <v>50</v>
      </c>
      <c r="BK265">
        <v>50</v>
      </c>
      <c r="BL265">
        <v>50</v>
      </c>
      <c r="BM265">
        <v>50</v>
      </c>
      <c r="BN265">
        <v>50</v>
      </c>
      <c r="BO265">
        <v>50</v>
      </c>
      <c r="BP265">
        <v>50</v>
      </c>
      <c r="BQ265">
        <v>50</v>
      </c>
      <c r="BR265">
        <v>50</v>
      </c>
      <c r="BS265">
        <v>50</v>
      </c>
      <c r="BT265">
        <v>50</v>
      </c>
      <c r="BU265">
        <v>50</v>
      </c>
      <c r="BV265">
        <v>50</v>
      </c>
    </row>
    <row r="266" spans="1:74" x14ac:dyDescent="0.3">
      <c r="A266" s="155">
        <v>999</v>
      </c>
      <c r="B266" t="s">
        <v>278</v>
      </c>
      <c r="D266">
        <v>50312</v>
      </c>
      <c r="E266">
        <v>50313</v>
      </c>
      <c r="F266">
        <v>50192</v>
      </c>
      <c r="G266">
        <v>50315</v>
      </c>
      <c r="H266">
        <v>50316</v>
      </c>
      <c r="I266">
        <v>50481</v>
      </c>
      <c r="J266">
        <v>50561</v>
      </c>
      <c r="K266">
        <v>50317</v>
      </c>
      <c r="L266">
        <v>50318</v>
      </c>
      <c r="M266">
        <v>50319</v>
      </c>
      <c r="N266">
        <v>50489</v>
      </c>
      <c r="O266">
        <v>50320</v>
      </c>
      <c r="P266">
        <v>50323</v>
      </c>
      <c r="Q266">
        <v>50321</v>
      </c>
      <c r="R266">
        <v>50322</v>
      </c>
      <c r="S266">
        <v>50490</v>
      </c>
      <c r="T266">
        <v>50324</v>
      </c>
      <c r="U266">
        <v>50325</v>
      </c>
      <c r="V266">
        <v>50326</v>
      </c>
      <c r="W266">
        <v>50327</v>
      </c>
      <c r="X266">
        <v>50328</v>
      </c>
      <c r="Y266">
        <v>50329</v>
      </c>
      <c r="Z266">
        <v>50330</v>
      </c>
      <c r="AA266">
        <v>50331</v>
      </c>
      <c r="AB266">
        <v>50332</v>
      </c>
      <c r="AC266">
        <v>50333</v>
      </c>
      <c r="AD266">
        <v>50335</v>
      </c>
      <c r="AE266">
        <v>50334</v>
      </c>
      <c r="AF266">
        <v>50336</v>
      </c>
      <c r="AG266">
        <v>50337</v>
      </c>
      <c r="AH266">
        <v>50338</v>
      </c>
      <c r="AI266">
        <v>50339</v>
      </c>
      <c r="AJ266">
        <v>50443</v>
      </c>
      <c r="AK266">
        <v>50340</v>
      </c>
      <c r="AL266">
        <v>50456</v>
      </c>
      <c r="AM266">
        <v>50341</v>
      </c>
      <c r="AN266">
        <v>50342</v>
      </c>
      <c r="AO266">
        <v>50344</v>
      </c>
      <c r="AP266">
        <v>50345</v>
      </c>
      <c r="AQ266">
        <v>50503</v>
      </c>
      <c r="AR266">
        <v>50527</v>
      </c>
      <c r="AS266">
        <v>50346</v>
      </c>
      <c r="AT266">
        <v>50347</v>
      </c>
      <c r="AU266">
        <v>50529</v>
      </c>
      <c r="AV266">
        <v>50348</v>
      </c>
      <c r="AW266">
        <v>50349</v>
      </c>
      <c r="AX266">
        <v>50350</v>
      </c>
      <c r="AY266">
        <v>50541</v>
      </c>
      <c r="AZ266">
        <v>50351</v>
      </c>
      <c r="BA266">
        <v>50484</v>
      </c>
      <c r="BB266">
        <v>50352</v>
      </c>
      <c r="BC266">
        <v>50353</v>
      </c>
      <c r="BD266">
        <v>50354</v>
      </c>
      <c r="BE266">
        <v>50355</v>
      </c>
      <c r="BF266">
        <v>50356</v>
      </c>
      <c r="BG266">
        <v>50357</v>
      </c>
      <c r="BH266">
        <v>50482</v>
      </c>
      <c r="BI266">
        <v>50358</v>
      </c>
      <c r="BJ266">
        <v>50359</v>
      </c>
      <c r="BK266">
        <v>50360</v>
      </c>
      <c r="BL266">
        <v>50361</v>
      </c>
      <c r="BM266">
        <v>50362</v>
      </c>
      <c r="BN266">
        <v>50363</v>
      </c>
      <c r="BO266">
        <v>50364</v>
      </c>
      <c r="BP266">
        <v>50365</v>
      </c>
      <c r="BQ266">
        <v>50366</v>
      </c>
      <c r="BR266">
        <v>50367</v>
      </c>
      <c r="BS266">
        <v>50368</v>
      </c>
      <c r="BT266">
        <v>50369</v>
      </c>
      <c r="BU266">
        <v>50370</v>
      </c>
      <c r="BV266">
        <v>50371</v>
      </c>
    </row>
    <row r="267" spans="1:74" x14ac:dyDescent="0.3">
      <c r="A267" s="155">
        <v>9000</v>
      </c>
      <c r="B267" t="s">
        <v>1181</v>
      </c>
      <c r="C267" t="s">
        <v>352</v>
      </c>
      <c r="D267">
        <v>251119350.50999999</v>
      </c>
      <c r="E267">
        <v>25772337986.59</v>
      </c>
      <c r="F267">
        <v>16956306.239999998</v>
      </c>
      <c r="G267">
        <v>194319763.16</v>
      </c>
      <c r="H267">
        <v>70723287.930000007</v>
      </c>
      <c r="I267">
        <v>696023</v>
      </c>
      <c r="J267">
        <v>14346164.939999999</v>
      </c>
      <c r="K267">
        <v>66411260</v>
      </c>
      <c r="L267">
        <v>172114281.08000001</v>
      </c>
      <c r="M267">
        <v>766605741.35000002</v>
      </c>
      <c r="N267">
        <v>6755313.8899999997</v>
      </c>
      <c r="O267">
        <v>35636061.18</v>
      </c>
      <c r="P267">
        <v>40243011.659999996</v>
      </c>
      <c r="Q267">
        <v>11615549.289999999</v>
      </c>
      <c r="R267">
        <v>19775807.460000001</v>
      </c>
      <c r="S267">
        <v>85922534.980000004</v>
      </c>
      <c r="T267">
        <v>257212852.16999999</v>
      </c>
      <c r="U267">
        <v>90202740.670000002</v>
      </c>
      <c r="V267">
        <v>88226732.829999998</v>
      </c>
      <c r="W267">
        <v>50377.09</v>
      </c>
      <c r="X267">
        <v>360482765.70999998</v>
      </c>
      <c r="Y267">
        <v>34030751.350000001</v>
      </c>
      <c r="Z267">
        <v>3241620673.9699998</v>
      </c>
      <c r="AA267">
        <v>247280703.56</v>
      </c>
      <c r="AB267">
        <v>50382.01</v>
      </c>
      <c r="AC267">
        <v>45122850.210000001</v>
      </c>
      <c r="AD267">
        <v>79566877.219999999</v>
      </c>
      <c r="AE267">
        <v>51104877.719999999</v>
      </c>
      <c r="AF267">
        <v>32346599.350000001</v>
      </c>
      <c r="AG267">
        <v>37265764.049999997</v>
      </c>
      <c r="AH267">
        <v>434174183.31999999</v>
      </c>
      <c r="AI267">
        <v>3711338.69</v>
      </c>
      <c r="AJ267">
        <v>67346433.989999995</v>
      </c>
      <c r="AK267">
        <v>5922943.2000000002</v>
      </c>
      <c r="AL267">
        <v>45355358.920000002</v>
      </c>
      <c r="AM267">
        <v>127967981.5</v>
      </c>
      <c r="AN267">
        <v>21944706.940000001</v>
      </c>
      <c r="AO267">
        <v>1869268602.7727001</v>
      </c>
      <c r="AP267">
        <v>60919235.090000004</v>
      </c>
      <c r="AQ267">
        <v>5774604.0599999996</v>
      </c>
      <c r="AR267">
        <v>11928114.859999999</v>
      </c>
      <c r="AS267">
        <v>1705002418.46</v>
      </c>
      <c r="AT267">
        <v>36826874.100000001</v>
      </c>
      <c r="AU267">
        <v>136014098.03</v>
      </c>
      <c r="AV267">
        <v>120669569.91</v>
      </c>
      <c r="AW267">
        <v>43157936.5</v>
      </c>
      <c r="AX267">
        <v>10929521.689999999</v>
      </c>
      <c r="AY267">
        <v>7105335.04</v>
      </c>
      <c r="AZ267">
        <v>303852472.13999999</v>
      </c>
      <c r="BA267">
        <v>44787282.590000004</v>
      </c>
      <c r="BB267">
        <v>19339956.27</v>
      </c>
      <c r="BC267">
        <v>20915773.030000001</v>
      </c>
      <c r="BD267">
        <v>251327096.04750001</v>
      </c>
      <c r="BE267">
        <v>118824925.59999999</v>
      </c>
      <c r="BF267">
        <v>1518321642.1300001</v>
      </c>
      <c r="BG267">
        <v>399155208.76999998</v>
      </c>
      <c r="BH267">
        <v>4254706.8600000003</v>
      </c>
      <c r="BI267">
        <v>19709475.98</v>
      </c>
      <c r="BJ267">
        <v>838218820.26999998</v>
      </c>
      <c r="BK267">
        <v>70200168.879999995</v>
      </c>
      <c r="BL267">
        <v>722667168.63999999</v>
      </c>
      <c r="BM267">
        <v>132092801.45999999</v>
      </c>
      <c r="BN267">
        <v>398934444.51999998</v>
      </c>
      <c r="BO267">
        <v>96672238.890000001</v>
      </c>
      <c r="BP267">
        <v>693531.75</v>
      </c>
      <c r="BQ267">
        <v>54536747.810000002</v>
      </c>
      <c r="BR267">
        <v>50417</v>
      </c>
      <c r="BS267">
        <v>142586472.16</v>
      </c>
      <c r="BT267">
        <v>45673831.649999999</v>
      </c>
      <c r="BU267">
        <v>192588093.03999999</v>
      </c>
      <c r="BV267">
        <v>134113170.84999999</v>
      </c>
    </row>
    <row r="268" spans="1:74" x14ac:dyDescent="0.3">
      <c r="A268" s="155">
        <v>9001</v>
      </c>
      <c r="B268" t="s">
        <v>1182</v>
      </c>
      <c r="C268" t="s">
        <v>1183</v>
      </c>
      <c r="D268">
        <v>13680145</v>
      </c>
      <c r="E268">
        <v>2111331663</v>
      </c>
      <c r="F268">
        <v>805668</v>
      </c>
      <c r="G268">
        <v>16219690</v>
      </c>
      <c r="H268">
        <v>3930454</v>
      </c>
      <c r="I268">
        <v>70962</v>
      </c>
      <c r="J268">
        <v>2452952</v>
      </c>
      <c r="K268">
        <v>11314019</v>
      </c>
      <c r="L268">
        <v>6602730</v>
      </c>
      <c r="M268">
        <v>44865002</v>
      </c>
      <c r="N268">
        <v>806166</v>
      </c>
      <c r="O268">
        <v>1615530</v>
      </c>
      <c r="P268">
        <v>2037352</v>
      </c>
      <c r="Q268">
        <v>1360280</v>
      </c>
      <c r="R268">
        <v>2282936</v>
      </c>
      <c r="S268">
        <v>6184918</v>
      </c>
      <c r="T268">
        <v>27843253</v>
      </c>
      <c r="U268">
        <v>4095579</v>
      </c>
      <c r="V268">
        <v>1234924</v>
      </c>
      <c r="W268">
        <v>0</v>
      </c>
      <c r="X268">
        <v>36927733</v>
      </c>
      <c r="Y268">
        <v>3997328</v>
      </c>
      <c r="Z268">
        <v>216471851</v>
      </c>
      <c r="AA268">
        <v>51242040</v>
      </c>
      <c r="AB268">
        <v>0</v>
      </c>
      <c r="AC268">
        <v>1323930</v>
      </c>
      <c r="AD268">
        <v>2607721</v>
      </c>
      <c r="AE268">
        <v>3078687</v>
      </c>
      <c r="AF268">
        <v>1279326</v>
      </c>
      <c r="AG268">
        <v>1011526</v>
      </c>
      <c r="AH268">
        <v>14782132</v>
      </c>
      <c r="AI268">
        <v>647419</v>
      </c>
      <c r="AJ268">
        <v>8847110</v>
      </c>
      <c r="AK268">
        <v>742689</v>
      </c>
      <c r="AL268">
        <v>2401047</v>
      </c>
      <c r="AM268">
        <v>8018150</v>
      </c>
      <c r="AN268">
        <v>1180361</v>
      </c>
      <c r="AO268">
        <v>85755301</v>
      </c>
      <c r="AP268">
        <v>2944250</v>
      </c>
      <c r="AQ268">
        <v>643015</v>
      </c>
      <c r="AR268">
        <v>1128609</v>
      </c>
      <c r="AS268">
        <v>79099935</v>
      </c>
      <c r="AT268">
        <v>1080125</v>
      </c>
      <c r="AU268">
        <v>9551823</v>
      </c>
      <c r="AV268">
        <v>3636844</v>
      </c>
      <c r="AW268">
        <v>1047938</v>
      </c>
      <c r="AX268">
        <v>2917470</v>
      </c>
      <c r="AY268">
        <v>703739</v>
      </c>
      <c r="AZ268">
        <v>14836869</v>
      </c>
      <c r="BA268">
        <v>4083646</v>
      </c>
      <c r="BB268">
        <v>262039</v>
      </c>
      <c r="BC268">
        <v>1505030</v>
      </c>
      <c r="BD268">
        <v>25238090</v>
      </c>
      <c r="BE268">
        <v>1938279</v>
      </c>
      <c r="BF268">
        <v>82249583</v>
      </c>
      <c r="BG268">
        <v>20980764</v>
      </c>
      <c r="BH268">
        <v>357318</v>
      </c>
      <c r="BI268">
        <v>788471</v>
      </c>
      <c r="BJ268">
        <v>49186615</v>
      </c>
      <c r="BK268">
        <v>3027283</v>
      </c>
      <c r="BL268">
        <v>60294408</v>
      </c>
      <c r="BM268">
        <v>19352346</v>
      </c>
      <c r="BN268">
        <v>19865772</v>
      </c>
      <c r="BO268">
        <v>3899437</v>
      </c>
      <c r="BP268">
        <v>83701</v>
      </c>
      <c r="BQ268">
        <v>8060831</v>
      </c>
      <c r="BR268">
        <v>0</v>
      </c>
      <c r="BS268">
        <v>6688360</v>
      </c>
      <c r="BT268">
        <v>3562523</v>
      </c>
      <c r="BU268">
        <v>14233903</v>
      </c>
      <c r="BV268">
        <v>7328336</v>
      </c>
    </row>
    <row r="269" spans="1:74" x14ac:dyDescent="0.3">
      <c r="A269" s="155">
        <v>9002</v>
      </c>
      <c r="B269" t="s">
        <v>1184</v>
      </c>
      <c r="C269" t="s">
        <v>1185</v>
      </c>
      <c r="D269">
        <v>559358</v>
      </c>
      <c r="E269">
        <v>122867171</v>
      </c>
      <c r="F269">
        <v>110402</v>
      </c>
      <c r="G269">
        <v>264650</v>
      </c>
      <c r="H269">
        <v>637851</v>
      </c>
      <c r="I269">
        <v>0</v>
      </c>
      <c r="J269">
        <v>516</v>
      </c>
      <c r="K269">
        <v>0</v>
      </c>
      <c r="L269">
        <v>288823</v>
      </c>
      <c r="M269">
        <v>1414930</v>
      </c>
      <c r="N269">
        <v>5886</v>
      </c>
      <c r="O269">
        <v>32189</v>
      </c>
      <c r="P269">
        <v>1121</v>
      </c>
      <c r="Q269">
        <v>26625</v>
      </c>
      <c r="R269">
        <v>95982</v>
      </c>
      <c r="S269">
        <v>105383</v>
      </c>
      <c r="T269">
        <v>1986834</v>
      </c>
      <c r="U269">
        <v>97482</v>
      </c>
      <c r="V269">
        <v>13276</v>
      </c>
      <c r="W269">
        <v>0</v>
      </c>
      <c r="X269">
        <v>1403000</v>
      </c>
      <c r="Y269">
        <v>133919</v>
      </c>
      <c r="Z269">
        <v>9680383</v>
      </c>
      <c r="AA269">
        <v>1000400</v>
      </c>
      <c r="AB269">
        <v>0</v>
      </c>
      <c r="AC269">
        <v>31049</v>
      </c>
      <c r="AD269">
        <v>83422</v>
      </c>
      <c r="AE269">
        <v>10201</v>
      </c>
      <c r="AF269">
        <v>216530</v>
      </c>
      <c r="AG269">
        <v>50789</v>
      </c>
      <c r="AH269">
        <v>1222595</v>
      </c>
      <c r="AI269">
        <v>4671</v>
      </c>
      <c r="AJ269">
        <v>294670</v>
      </c>
      <c r="AK269">
        <v>8718</v>
      </c>
      <c r="AL269">
        <v>31980</v>
      </c>
      <c r="AM269">
        <v>515605</v>
      </c>
      <c r="AN269">
        <v>8456</v>
      </c>
      <c r="AO269">
        <v>6091315</v>
      </c>
      <c r="AP269">
        <v>46381</v>
      </c>
      <c r="AQ269">
        <v>4164</v>
      </c>
      <c r="AR269">
        <v>10103</v>
      </c>
      <c r="AS269">
        <v>4202039</v>
      </c>
      <c r="AT269">
        <v>14507</v>
      </c>
      <c r="AU269">
        <v>73044</v>
      </c>
      <c r="AV269">
        <v>39178</v>
      </c>
      <c r="AW269">
        <v>93958</v>
      </c>
      <c r="AX269">
        <v>41162</v>
      </c>
      <c r="AY269">
        <v>17609</v>
      </c>
      <c r="AZ269">
        <v>790781</v>
      </c>
      <c r="BA269">
        <v>231308</v>
      </c>
      <c r="BB269">
        <v>4261</v>
      </c>
      <c r="BC269">
        <v>0</v>
      </c>
      <c r="BD269">
        <v>343809</v>
      </c>
      <c r="BE269">
        <v>113658</v>
      </c>
      <c r="BF269">
        <v>4250269</v>
      </c>
      <c r="BG269">
        <v>739073</v>
      </c>
      <c r="BH269">
        <v>8446</v>
      </c>
      <c r="BI269">
        <v>11599</v>
      </c>
      <c r="BJ269">
        <v>1846304</v>
      </c>
      <c r="BK269">
        <v>105139</v>
      </c>
      <c r="BL269">
        <v>3123148</v>
      </c>
      <c r="BM269">
        <v>330579</v>
      </c>
      <c r="BN269">
        <v>918436</v>
      </c>
      <c r="BO269">
        <v>45430</v>
      </c>
      <c r="BP269">
        <v>0</v>
      </c>
      <c r="BQ269">
        <v>204138</v>
      </c>
      <c r="BR269">
        <v>0</v>
      </c>
      <c r="BS269">
        <v>170280</v>
      </c>
      <c r="BT269">
        <v>41606</v>
      </c>
      <c r="BU269">
        <v>1147690</v>
      </c>
      <c r="BV269">
        <v>178700</v>
      </c>
    </row>
    <row r="270" spans="1:74" x14ac:dyDescent="0.3">
      <c r="A270" s="155">
        <v>9003</v>
      </c>
      <c r="B270" t="s">
        <v>1186</v>
      </c>
      <c r="C270" t="s">
        <v>1187</v>
      </c>
      <c r="D270">
        <v>4879880</v>
      </c>
      <c r="E270">
        <v>1005633579</v>
      </c>
      <c r="F270">
        <v>162979</v>
      </c>
      <c r="G270">
        <v>3858827</v>
      </c>
      <c r="H270">
        <v>651014</v>
      </c>
      <c r="I270">
        <v>0</v>
      </c>
      <c r="J270">
        <v>516</v>
      </c>
      <c r="K270">
        <v>21511</v>
      </c>
      <c r="L270">
        <v>3768873</v>
      </c>
      <c r="M270">
        <v>18220138</v>
      </c>
      <c r="N270">
        <v>5886</v>
      </c>
      <c r="O270">
        <v>173131</v>
      </c>
      <c r="P270">
        <v>37465</v>
      </c>
      <c r="Q270">
        <v>28043</v>
      </c>
      <c r="R270">
        <v>533296</v>
      </c>
      <c r="S270">
        <v>592475</v>
      </c>
      <c r="T270">
        <v>28129050</v>
      </c>
      <c r="U270">
        <v>1560218</v>
      </c>
      <c r="V270">
        <v>70022</v>
      </c>
      <c r="W270">
        <v>0</v>
      </c>
      <c r="X270">
        <v>16929791</v>
      </c>
      <c r="Y270">
        <v>579983</v>
      </c>
      <c r="Z270">
        <v>116272818</v>
      </c>
      <c r="AA270">
        <v>7106871</v>
      </c>
      <c r="AB270">
        <v>0</v>
      </c>
      <c r="AC270">
        <v>69668</v>
      </c>
      <c r="AD270">
        <v>1032050</v>
      </c>
      <c r="AE270">
        <v>130502</v>
      </c>
      <c r="AF270">
        <v>234407</v>
      </c>
      <c r="AG270">
        <v>970304</v>
      </c>
      <c r="AH270">
        <v>8150751</v>
      </c>
      <c r="AI270">
        <v>4671</v>
      </c>
      <c r="AJ270">
        <v>2710795</v>
      </c>
      <c r="AK270">
        <v>8718</v>
      </c>
      <c r="AL270">
        <v>949384</v>
      </c>
      <c r="AM270">
        <v>2262535</v>
      </c>
      <c r="AN270">
        <v>38911</v>
      </c>
      <c r="AO270">
        <v>35670526</v>
      </c>
      <c r="AP270">
        <v>596690</v>
      </c>
      <c r="AQ270">
        <v>4164</v>
      </c>
      <c r="AR270">
        <v>294165</v>
      </c>
      <c r="AS270">
        <v>70542714</v>
      </c>
      <c r="AT270">
        <v>38586</v>
      </c>
      <c r="AU270">
        <v>243209</v>
      </c>
      <c r="AV270">
        <v>335220</v>
      </c>
      <c r="AW270">
        <v>346881</v>
      </c>
      <c r="AX270">
        <v>101667</v>
      </c>
      <c r="AY270">
        <v>17609</v>
      </c>
      <c r="AZ270">
        <v>10552298</v>
      </c>
      <c r="BA270">
        <v>1533169</v>
      </c>
      <c r="BB270">
        <v>4261</v>
      </c>
      <c r="BC270">
        <v>51842</v>
      </c>
      <c r="BD270">
        <v>5189782</v>
      </c>
      <c r="BE270">
        <v>593130</v>
      </c>
      <c r="BF270">
        <v>34342798</v>
      </c>
      <c r="BG270">
        <v>4165377</v>
      </c>
      <c r="BH270">
        <v>20960</v>
      </c>
      <c r="BI270">
        <v>11599</v>
      </c>
      <c r="BJ270">
        <v>23533962</v>
      </c>
      <c r="BK270">
        <v>291804</v>
      </c>
      <c r="BL270">
        <v>14191637</v>
      </c>
      <c r="BM270">
        <v>3124560</v>
      </c>
      <c r="BN270">
        <v>8412676</v>
      </c>
      <c r="BO270">
        <v>232936</v>
      </c>
      <c r="BP270">
        <v>1865</v>
      </c>
      <c r="BQ270">
        <v>1001927</v>
      </c>
      <c r="BR270">
        <v>0</v>
      </c>
      <c r="BS270">
        <v>2577624</v>
      </c>
      <c r="BT270">
        <v>1160119</v>
      </c>
      <c r="BU270">
        <v>14230241</v>
      </c>
      <c r="BV270">
        <v>1132545</v>
      </c>
    </row>
    <row r="271" spans="1:74" x14ac:dyDescent="0.3">
      <c r="A271" s="155">
        <v>9004</v>
      </c>
      <c r="B271" t="s">
        <v>1188</v>
      </c>
      <c r="C271" t="s">
        <v>1189</v>
      </c>
      <c r="D271" t="s">
        <v>1190</v>
      </c>
      <c r="E271" t="s">
        <v>1190</v>
      </c>
      <c r="F271" t="s">
        <v>1190</v>
      </c>
      <c r="G271" t="s">
        <v>1190</v>
      </c>
      <c r="H271" t="s">
        <v>1190</v>
      </c>
      <c r="I271" t="s">
        <v>352</v>
      </c>
      <c r="J271" t="s">
        <v>352</v>
      </c>
      <c r="K271" t="s">
        <v>352</v>
      </c>
      <c r="L271" t="s">
        <v>1190</v>
      </c>
      <c r="M271" t="s">
        <v>1190</v>
      </c>
      <c r="N271" t="s">
        <v>352</v>
      </c>
      <c r="O271" t="s">
        <v>1190</v>
      </c>
      <c r="P271" t="s">
        <v>1190</v>
      </c>
      <c r="Q271" t="s">
        <v>352</v>
      </c>
      <c r="R271" t="s">
        <v>352</v>
      </c>
      <c r="S271" t="s">
        <v>1190</v>
      </c>
      <c r="T271" t="s">
        <v>352</v>
      </c>
      <c r="U271" t="s">
        <v>1190</v>
      </c>
      <c r="V271" t="s">
        <v>1190</v>
      </c>
      <c r="W271" t="s">
        <v>1190</v>
      </c>
      <c r="X271" t="s">
        <v>1190</v>
      </c>
      <c r="Y271" t="s">
        <v>352</v>
      </c>
      <c r="Z271" t="s">
        <v>1190</v>
      </c>
      <c r="AA271" t="s">
        <v>352</v>
      </c>
      <c r="AB271" t="s">
        <v>1190</v>
      </c>
      <c r="AC271" t="s">
        <v>1190</v>
      </c>
      <c r="AD271" t="s">
        <v>1190</v>
      </c>
      <c r="AE271" t="s">
        <v>1190</v>
      </c>
      <c r="AF271" t="s">
        <v>1190</v>
      </c>
      <c r="AG271" t="s">
        <v>1190</v>
      </c>
      <c r="AH271" t="s">
        <v>1190</v>
      </c>
      <c r="AI271" t="s">
        <v>352</v>
      </c>
      <c r="AJ271" t="s">
        <v>352</v>
      </c>
      <c r="AK271" t="s">
        <v>352</v>
      </c>
      <c r="AL271" t="s">
        <v>1190</v>
      </c>
      <c r="AM271" t="s">
        <v>1190</v>
      </c>
      <c r="AN271" t="s">
        <v>1190</v>
      </c>
      <c r="AO271" t="s">
        <v>1190</v>
      </c>
      <c r="AP271" t="s">
        <v>1190</v>
      </c>
      <c r="AQ271" t="s">
        <v>352</v>
      </c>
      <c r="AR271" t="s">
        <v>1190</v>
      </c>
      <c r="AS271" t="s">
        <v>1190</v>
      </c>
      <c r="AT271" t="s">
        <v>1190</v>
      </c>
      <c r="AU271" t="s">
        <v>1190</v>
      </c>
      <c r="AV271" t="s">
        <v>1190</v>
      </c>
      <c r="AW271" t="s">
        <v>1190</v>
      </c>
      <c r="AX271" t="s">
        <v>352</v>
      </c>
      <c r="AY271" t="s">
        <v>352</v>
      </c>
      <c r="AZ271" t="s">
        <v>1190</v>
      </c>
      <c r="BA271" t="s">
        <v>1190</v>
      </c>
      <c r="BB271" t="s">
        <v>1190</v>
      </c>
      <c r="BC271" t="s">
        <v>1190</v>
      </c>
      <c r="BD271" t="s">
        <v>1190</v>
      </c>
      <c r="BE271" t="s">
        <v>1190</v>
      </c>
      <c r="BF271" t="s">
        <v>1190</v>
      </c>
      <c r="BG271" t="s">
        <v>1190</v>
      </c>
      <c r="BH271" t="s">
        <v>352</v>
      </c>
      <c r="BI271" t="s">
        <v>1190</v>
      </c>
      <c r="BJ271" t="s">
        <v>1190</v>
      </c>
      <c r="BK271" t="s">
        <v>1190</v>
      </c>
      <c r="BL271" t="s">
        <v>1190</v>
      </c>
      <c r="BM271" t="s">
        <v>352</v>
      </c>
      <c r="BN271" t="s">
        <v>1190</v>
      </c>
      <c r="BO271" t="s">
        <v>1190</v>
      </c>
      <c r="BP271" t="s">
        <v>352</v>
      </c>
      <c r="BQ271" t="s">
        <v>352</v>
      </c>
      <c r="BR271" t="s">
        <v>352</v>
      </c>
      <c r="BS271" t="s">
        <v>1190</v>
      </c>
      <c r="BT271" t="s">
        <v>1190</v>
      </c>
      <c r="BU271" t="s">
        <v>1190</v>
      </c>
      <c r="BV271" t="s">
        <v>1190</v>
      </c>
    </row>
    <row r="272" spans="1:74" x14ac:dyDescent="0.3">
      <c r="A272" s="155">
        <v>9005</v>
      </c>
      <c r="B272" t="s">
        <v>1191</v>
      </c>
      <c r="C272" t="s">
        <v>1192</v>
      </c>
      <c r="D272">
        <v>6960327</v>
      </c>
      <c r="E272">
        <v>406830687</v>
      </c>
      <c r="F272">
        <v>451694</v>
      </c>
      <c r="G272">
        <v>4293238</v>
      </c>
      <c r="H272">
        <v>575629</v>
      </c>
      <c r="I272">
        <v>59070</v>
      </c>
      <c r="J272">
        <v>1326370</v>
      </c>
      <c r="K272">
        <v>7448492</v>
      </c>
      <c r="L272">
        <v>1221024</v>
      </c>
      <c r="M272">
        <v>7130401</v>
      </c>
      <c r="N272">
        <v>691587</v>
      </c>
      <c r="O272">
        <v>878451</v>
      </c>
      <c r="P272">
        <v>919002</v>
      </c>
      <c r="Q272">
        <v>953645</v>
      </c>
      <c r="R272">
        <v>817583</v>
      </c>
      <c r="S272">
        <v>1636549</v>
      </c>
      <c r="T272">
        <v>2697600</v>
      </c>
      <c r="U272">
        <v>730034</v>
      </c>
      <c r="V272">
        <v>984051</v>
      </c>
      <c r="W272">
        <v>0</v>
      </c>
      <c r="X272">
        <v>3462881</v>
      </c>
      <c r="Y272">
        <v>1974268</v>
      </c>
      <c r="Z272">
        <v>20586808</v>
      </c>
      <c r="AA272">
        <v>5862494</v>
      </c>
      <c r="AB272">
        <v>0</v>
      </c>
      <c r="AC272">
        <v>263058</v>
      </c>
      <c r="AD272">
        <v>1232015</v>
      </c>
      <c r="AE272">
        <v>1777075</v>
      </c>
      <c r="AF272">
        <v>418418</v>
      </c>
      <c r="AG272">
        <v>314961</v>
      </c>
      <c r="AH272">
        <v>2459255</v>
      </c>
      <c r="AI272">
        <v>229563</v>
      </c>
      <c r="AJ272">
        <v>2984580</v>
      </c>
      <c r="AK272">
        <v>609710</v>
      </c>
      <c r="AL272">
        <v>946415</v>
      </c>
      <c r="AM272">
        <v>1933705</v>
      </c>
      <c r="AN272">
        <v>514795</v>
      </c>
      <c r="AO272">
        <v>13576089</v>
      </c>
      <c r="AP272">
        <v>926111</v>
      </c>
      <c r="AQ272">
        <v>533049</v>
      </c>
      <c r="AR272">
        <v>498861</v>
      </c>
      <c r="AS272">
        <v>14680540</v>
      </c>
      <c r="AT272">
        <v>390059</v>
      </c>
      <c r="AU272">
        <v>6026207</v>
      </c>
      <c r="AV272">
        <v>418198</v>
      </c>
      <c r="AW272">
        <v>278486</v>
      </c>
      <c r="AX272">
        <v>177751</v>
      </c>
      <c r="AY272">
        <v>401199</v>
      </c>
      <c r="AZ272">
        <v>2973511</v>
      </c>
      <c r="BA272">
        <v>969981</v>
      </c>
      <c r="BB272">
        <v>188782</v>
      </c>
      <c r="BC272">
        <v>1254359</v>
      </c>
      <c r="BD272">
        <v>7808734</v>
      </c>
      <c r="BE272">
        <v>746851</v>
      </c>
      <c r="BF272">
        <v>5200861</v>
      </c>
      <c r="BG272">
        <v>3833953</v>
      </c>
      <c r="BH272">
        <v>242991</v>
      </c>
      <c r="BI272">
        <v>468119</v>
      </c>
      <c r="BJ272">
        <v>11656278</v>
      </c>
      <c r="BK272">
        <v>1084200</v>
      </c>
      <c r="BL272">
        <v>9530608</v>
      </c>
      <c r="BM272">
        <v>6437362</v>
      </c>
      <c r="BN272">
        <v>3489190</v>
      </c>
      <c r="BO272">
        <v>1757400</v>
      </c>
      <c r="BP272">
        <v>34184</v>
      </c>
      <c r="BQ272">
        <v>2033620</v>
      </c>
      <c r="BR272">
        <v>0</v>
      </c>
      <c r="BS272">
        <v>2358998</v>
      </c>
      <c r="BT272">
        <v>1210548</v>
      </c>
      <c r="BU272">
        <v>-675021</v>
      </c>
      <c r="BV272">
        <v>3219100</v>
      </c>
    </row>
    <row r="273" spans="1:74" x14ac:dyDescent="0.3">
      <c r="A273" s="155">
        <v>9006</v>
      </c>
      <c r="B273" t="s">
        <v>1193</v>
      </c>
      <c r="C273" t="s">
        <v>1194</v>
      </c>
      <c r="D273">
        <v>5468125</v>
      </c>
      <c r="E273">
        <v>476225538</v>
      </c>
      <c r="F273">
        <v>354521</v>
      </c>
      <c r="G273">
        <v>5524771</v>
      </c>
      <c r="H273">
        <v>2744515</v>
      </c>
      <c r="I273">
        <v>27431</v>
      </c>
      <c r="J273">
        <v>243320</v>
      </c>
      <c r="K273">
        <v>487530</v>
      </c>
      <c r="L273">
        <v>4036027</v>
      </c>
      <c r="M273">
        <v>15559651</v>
      </c>
      <c r="N273">
        <v>58306</v>
      </c>
      <c r="O273">
        <v>722689</v>
      </c>
      <c r="P273">
        <v>526460</v>
      </c>
      <c r="Q273">
        <v>324466</v>
      </c>
      <c r="R273">
        <v>1461625</v>
      </c>
      <c r="S273">
        <v>3967048</v>
      </c>
      <c r="T273">
        <v>15725604</v>
      </c>
      <c r="U273">
        <v>1291422</v>
      </c>
      <c r="V273">
        <v>479462</v>
      </c>
      <c r="W273">
        <v>0</v>
      </c>
      <c r="X273">
        <v>9276289</v>
      </c>
      <c r="Y273">
        <v>1594382</v>
      </c>
      <c r="Z273">
        <v>65427415</v>
      </c>
      <c r="AA273">
        <v>8205785</v>
      </c>
      <c r="AB273">
        <v>0</v>
      </c>
      <c r="AC273">
        <v>336479</v>
      </c>
      <c r="AD273">
        <v>1200988</v>
      </c>
      <c r="AE273">
        <v>1235936</v>
      </c>
      <c r="AF273">
        <v>403345</v>
      </c>
      <c r="AG273">
        <v>957253</v>
      </c>
      <c r="AH273">
        <v>10032294</v>
      </c>
      <c r="AI273">
        <v>155847</v>
      </c>
      <c r="AJ273">
        <v>2786107</v>
      </c>
      <c r="AK273">
        <v>192219</v>
      </c>
      <c r="AL273">
        <v>666704</v>
      </c>
      <c r="AM273">
        <v>4605574</v>
      </c>
      <c r="AN273">
        <v>297224</v>
      </c>
      <c r="AO273">
        <v>42133671</v>
      </c>
      <c r="AP273">
        <v>1234908</v>
      </c>
      <c r="AQ273">
        <v>118155</v>
      </c>
      <c r="AR273">
        <v>182275</v>
      </c>
      <c r="AS273">
        <v>32616187</v>
      </c>
      <c r="AT273">
        <v>249539</v>
      </c>
      <c r="AU273">
        <v>2402920</v>
      </c>
      <c r="AV273">
        <v>2716188</v>
      </c>
      <c r="AW273">
        <v>282350</v>
      </c>
      <c r="AX273">
        <v>281567</v>
      </c>
      <c r="AY273">
        <v>187332</v>
      </c>
      <c r="AZ273">
        <v>5989832</v>
      </c>
      <c r="BA273">
        <v>1781742</v>
      </c>
      <c r="BB273">
        <v>49226</v>
      </c>
      <c r="BC273">
        <v>314027</v>
      </c>
      <c r="BD273">
        <v>5242758</v>
      </c>
      <c r="BE273">
        <v>1270888</v>
      </c>
      <c r="BF273">
        <v>24740472</v>
      </c>
      <c r="BG273">
        <v>8042216</v>
      </c>
      <c r="BH273">
        <v>224917</v>
      </c>
      <c r="BI273">
        <v>187995</v>
      </c>
      <c r="BJ273">
        <v>13735288</v>
      </c>
      <c r="BK273">
        <v>1186414</v>
      </c>
      <c r="BL273">
        <v>19403997</v>
      </c>
      <c r="BM273">
        <v>6197311</v>
      </c>
      <c r="BN273">
        <v>6953123</v>
      </c>
      <c r="BO273">
        <v>1273112</v>
      </c>
      <c r="BP273">
        <v>48693</v>
      </c>
      <c r="BQ273">
        <v>3014790</v>
      </c>
      <c r="BR273">
        <v>0</v>
      </c>
      <c r="BS273">
        <v>3444501</v>
      </c>
      <c r="BT273">
        <v>1132240</v>
      </c>
      <c r="BU273">
        <v>8425222</v>
      </c>
      <c r="BV273">
        <v>2271715</v>
      </c>
    </row>
    <row r="274" spans="1:74" x14ac:dyDescent="0.3">
      <c r="A274" s="155">
        <v>9007</v>
      </c>
      <c r="B274" t="s">
        <v>1195</v>
      </c>
      <c r="C274" t="s">
        <v>1196</v>
      </c>
      <c r="D274">
        <v>1.2728999999999999</v>
      </c>
      <c r="E274">
        <v>0.85429999999999995</v>
      </c>
      <c r="F274" s="701">
        <v>1.2741</v>
      </c>
      <c r="G274">
        <v>0.77710000000000001</v>
      </c>
      <c r="H274">
        <v>0.2097</v>
      </c>
      <c r="I274">
        <v>2.1534</v>
      </c>
      <c r="J274">
        <v>5.4511000000000003</v>
      </c>
      <c r="K274">
        <v>15.278</v>
      </c>
      <c r="L274">
        <v>0.30249999999999999</v>
      </c>
      <c r="M274">
        <v>0.45829999999999999</v>
      </c>
      <c r="N274">
        <v>11.8613</v>
      </c>
      <c r="O274">
        <v>1.2155</v>
      </c>
      <c r="P274">
        <v>1.7456</v>
      </c>
      <c r="Q274">
        <v>2.9390999999999998</v>
      </c>
      <c r="R274">
        <v>0.55940000000000001</v>
      </c>
      <c r="S274">
        <v>0.41249999999999998</v>
      </c>
      <c r="T274">
        <v>0.17150000000000001</v>
      </c>
      <c r="U274">
        <v>0.56530000000000002</v>
      </c>
      <c r="V274">
        <v>2.0524</v>
      </c>
      <c r="W274">
        <v>0</v>
      </c>
      <c r="X274">
        <v>0.37330000000000002</v>
      </c>
      <c r="Y274">
        <v>1.2383</v>
      </c>
      <c r="Z274">
        <v>0.31469999999999998</v>
      </c>
      <c r="AA274">
        <v>0.71440000000000003</v>
      </c>
      <c r="AB274">
        <v>0</v>
      </c>
      <c r="AC274">
        <v>0.78180000000000005</v>
      </c>
      <c r="AD274">
        <v>1.0258</v>
      </c>
      <c r="AE274">
        <v>1.4378</v>
      </c>
      <c r="AF274">
        <v>1.0374000000000001</v>
      </c>
      <c r="AG274">
        <v>0.32900000000000001</v>
      </c>
      <c r="AH274">
        <v>0.24510000000000001</v>
      </c>
      <c r="AI274">
        <v>1.4730000000000001</v>
      </c>
      <c r="AJ274">
        <v>1.0711999999999999</v>
      </c>
      <c r="AK274">
        <v>3.1720000000000002</v>
      </c>
      <c r="AL274">
        <v>1.4195</v>
      </c>
      <c r="AM274">
        <v>0.4199</v>
      </c>
      <c r="AN274">
        <v>1.732</v>
      </c>
      <c r="AO274">
        <v>0.32219999999999999</v>
      </c>
      <c r="AP274">
        <v>0.74990000000000001</v>
      </c>
      <c r="AQ274">
        <v>4.5114000000000001</v>
      </c>
      <c r="AR274">
        <v>2.7368999999999999</v>
      </c>
      <c r="AS274">
        <v>0.4501</v>
      </c>
      <c r="AT274">
        <v>1.5630999999999999</v>
      </c>
      <c r="AU274">
        <v>2.5078999999999998</v>
      </c>
      <c r="AV274">
        <v>0.154</v>
      </c>
      <c r="AW274">
        <v>0.98629999999999995</v>
      </c>
      <c r="AX274">
        <v>0.63129999999999997</v>
      </c>
      <c r="AY274">
        <v>2.1415999999999999</v>
      </c>
      <c r="AZ274">
        <v>0.49640000000000001</v>
      </c>
      <c r="BA274">
        <v>0.5444</v>
      </c>
      <c r="BB274">
        <v>3.835</v>
      </c>
      <c r="BC274">
        <v>3.9944000000000002</v>
      </c>
      <c r="BD274">
        <v>1.4894000000000001</v>
      </c>
      <c r="BE274">
        <v>0.5877</v>
      </c>
      <c r="BF274">
        <v>0.2102</v>
      </c>
      <c r="BG274">
        <v>0.47670000000000001</v>
      </c>
      <c r="BH274">
        <v>1.0804</v>
      </c>
      <c r="BI274">
        <v>2.4901</v>
      </c>
      <c r="BJ274">
        <v>0.84860000000000002</v>
      </c>
      <c r="BK274">
        <v>0.91379999999999995</v>
      </c>
      <c r="BL274">
        <v>0.49120000000000003</v>
      </c>
      <c r="BM274">
        <v>1.0387</v>
      </c>
      <c r="BN274">
        <v>0.50180000000000002</v>
      </c>
      <c r="BO274">
        <v>1.3804000000000001</v>
      </c>
      <c r="BP274">
        <v>0.70199999999999996</v>
      </c>
      <c r="BQ274">
        <v>0.67449999999999999</v>
      </c>
      <c r="BR274">
        <v>0</v>
      </c>
      <c r="BS274">
        <v>0.68489999999999995</v>
      </c>
      <c r="BT274">
        <v>1.0691999999999999</v>
      </c>
      <c r="BU274">
        <v>-8.0100000000000005E-2</v>
      </c>
      <c r="BV274">
        <v>1.417</v>
      </c>
    </row>
    <row r="275" spans="1:74" x14ac:dyDescent="0.3">
      <c r="A275" s="155">
        <v>9008</v>
      </c>
      <c r="B275" t="s">
        <v>1197</v>
      </c>
      <c r="C275" t="s">
        <v>352</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row>
    <row r="276" spans="1:74" x14ac:dyDescent="0.3">
      <c r="A276" s="155">
        <v>9010</v>
      </c>
      <c r="B276" t="s">
        <v>1198</v>
      </c>
      <c r="C276" t="s">
        <v>1199</v>
      </c>
      <c r="D276">
        <v>12.26</v>
      </c>
      <c r="E276">
        <v>18.22</v>
      </c>
      <c r="F276">
        <v>9.5</v>
      </c>
      <c r="G276">
        <v>9.11</v>
      </c>
      <c r="H276">
        <v>13.36</v>
      </c>
      <c r="I276">
        <v>0</v>
      </c>
      <c r="J276">
        <v>0</v>
      </c>
      <c r="K276">
        <v>0</v>
      </c>
      <c r="L276">
        <v>1.91</v>
      </c>
      <c r="M276">
        <v>4.21</v>
      </c>
      <c r="N276">
        <v>0</v>
      </c>
      <c r="O276">
        <v>33.090000000000003</v>
      </c>
      <c r="P276">
        <v>11.2</v>
      </c>
      <c r="Q276">
        <v>1</v>
      </c>
      <c r="R276">
        <v>0</v>
      </c>
      <c r="S276">
        <v>7.89</v>
      </c>
      <c r="T276">
        <v>0</v>
      </c>
      <c r="U276">
        <v>6</v>
      </c>
      <c r="V276">
        <v>2.44</v>
      </c>
      <c r="W276">
        <v>0</v>
      </c>
      <c r="X276">
        <v>8.77</v>
      </c>
      <c r="Y276">
        <v>0</v>
      </c>
      <c r="Z276">
        <v>10.16</v>
      </c>
      <c r="AA276">
        <v>0</v>
      </c>
      <c r="AB276">
        <v>0</v>
      </c>
      <c r="AC276">
        <v>1.33</v>
      </c>
      <c r="AD276">
        <v>30.83</v>
      </c>
      <c r="AE276">
        <v>1.61</v>
      </c>
      <c r="AF276">
        <v>17.670000000000002</v>
      </c>
      <c r="AG276">
        <v>1.91</v>
      </c>
      <c r="AH276">
        <v>5.98</v>
      </c>
      <c r="AI276">
        <v>0</v>
      </c>
      <c r="AJ276">
        <v>0</v>
      </c>
      <c r="AK276">
        <v>0</v>
      </c>
      <c r="AL276">
        <v>11.83</v>
      </c>
      <c r="AM276">
        <v>6.61</v>
      </c>
      <c r="AN276">
        <v>19.309999999999999</v>
      </c>
      <c r="AO276">
        <v>3.55</v>
      </c>
      <c r="AP276">
        <v>2.67</v>
      </c>
      <c r="AQ276">
        <v>0</v>
      </c>
      <c r="AR276">
        <v>3.32</v>
      </c>
      <c r="AS276">
        <v>3.93</v>
      </c>
      <c r="AT276">
        <v>25.1</v>
      </c>
      <c r="AU276">
        <v>21.71</v>
      </c>
      <c r="AV276">
        <v>1.1000000000000001</v>
      </c>
      <c r="AW276">
        <v>12</v>
      </c>
      <c r="AX276">
        <v>0</v>
      </c>
      <c r="AY276">
        <v>0</v>
      </c>
      <c r="AZ276">
        <v>7.98</v>
      </c>
      <c r="BA276">
        <v>3.88</v>
      </c>
      <c r="BB276">
        <v>286.06</v>
      </c>
      <c r="BC276">
        <v>68.650000000000006</v>
      </c>
      <c r="BD276">
        <v>9.19</v>
      </c>
      <c r="BE276">
        <v>5.8</v>
      </c>
      <c r="BF276">
        <v>2.31</v>
      </c>
      <c r="BG276">
        <v>4.4000000000000004</v>
      </c>
      <c r="BH276">
        <v>0</v>
      </c>
      <c r="BI276">
        <v>18.57</v>
      </c>
      <c r="BJ276">
        <v>11.14</v>
      </c>
      <c r="BK276">
        <v>5.24</v>
      </c>
      <c r="BL276">
        <v>16.23</v>
      </c>
      <c r="BM276">
        <v>0</v>
      </c>
      <c r="BN276">
        <v>4.32</v>
      </c>
      <c r="BO276">
        <v>2.2799999999999998</v>
      </c>
      <c r="BP276">
        <v>0</v>
      </c>
      <c r="BQ276">
        <v>0</v>
      </c>
      <c r="BR276">
        <v>0</v>
      </c>
      <c r="BS276">
        <v>3.65</v>
      </c>
      <c r="BT276">
        <v>5.57</v>
      </c>
      <c r="BU276">
        <v>4.1100000000000003</v>
      </c>
      <c r="BV276">
        <v>1.02</v>
      </c>
    </row>
    <row r="277" spans="1:74" x14ac:dyDescent="0.3">
      <c r="A277" s="155">
        <v>9011</v>
      </c>
      <c r="B277" t="s">
        <v>1200</v>
      </c>
      <c r="C277" t="s">
        <v>1201</v>
      </c>
      <c r="D277">
        <v>486298</v>
      </c>
      <c r="E277">
        <v>92831129</v>
      </c>
      <c r="F277">
        <v>-8694</v>
      </c>
      <c r="G277">
        <v>646949</v>
      </c>
      <c r="H277">
        <v>-104310</v>
      </c>
      <c r="I277">
        <v>0</v>
      </c>
      <c r="J277">
        <v>0</v>
      </c>
      <c r="K277">
        <v>0</v>
      </c>
      <c r="L277">
        <v>-85946</v>
      </c>
      <c r="M277">
        <v>1111096</v>
      </c>
      <c r="N277">
        <v>0</v>
      </c>
      <c r="O277">
        <v>34783</v>
      </c>
      <c r="P277">
        <v>64125</v>
      </c>
      <c r="Q277">
        <v>-45551</v>
      </c>
      <c r="R277">
        <v>0</v>
      </c>
      <c r="S277">
        <v>270677</v>
      </c>
      <c r="T277">
        <v>0</v>
      </c>
      <c r="U277">
        <v>-30440</v>
      </c>
      <c r="V277">
        <v>114667</v>
      </c>
      <c r="W277">
        <v>0</v>
      </c>
      <c r="X277">
        <v>1383270</v>
      </c>
      <c r="Y277">
        <v>0</v>
      </c>
      <c r="Z277">
        <v>402861</v>
      </c>
      <c r="AA277">
        <v>0</v>
      </c>
      <c r="AB277">
        <v>0</v>
      </c>
      <c r="AC277">
        <v>-44885</v>
      </c>
      <c r="AD277">
        <v>124063</v>
      </c>
      <c r="AE277">
        <v>134917</v>
      </c>
      <c r="AF277">
        <v>29710</v>
      </c>
      <c r="AG277">
        <v>-59818</v>
      </c>
      <c r="AH277">
        <v>440936</v>
      </c>
      <c r="AI277">
        <v>0</v>
      </c>
      <c r="AJ277">
        <v>0</v>
      </c>
      <c r="AK277">
        <v>0</v>
      </c>
      <c r="AL277">
        <v>4772</v>
      </c>
      <c r="AM277">
        <v>89113</v>
      </c>
      <c r="AN277">
        <v>-20230</v>
      </c>
      <c r="AO277">
        <v>5387084</v>
      </c>
      <c r="AP277">
        <v>204433</v>
      </c>
      <c r="AQ277">
        <v>0</v>
      </c>
      <c r="AR277">
        <v>5274</v>
      </c>
      <c r="AS277">
        <v>-809227</v>
      </c>
      <c r="AT277">
        <v>134397</v>
      </c>
      <c r="AU277">
        <v>159929</v>
      </c>
      <c r="AV277">
        <v>28064</v>
      </c>
      <c r="AW277">
        <v>181056</v>
      </c>
      <c r="AX277">
        <v>0</v>
      </c>
      <c r="AY277">
        <v>0</v>
      </c>
      <c r="AZ277">
        <v>-9217</v>
      </c>
      <c r="BA277">
        <v>46775</v>
      </c>
      <c r="BB277">
        <v>103506</v>
      </c>
      <c r="BC277">
        <v>55202</v>
      </c>
      <c r="BD277">
        <v>1164644</v>
      </c>
      <c r="BE277">
        <v>-126180</v>
      </c>
      <c r="BF277">
        <v>1091755</v>
      </c>
      <c r="BG277">
        <v>2117905</v>
      </c>
      <c r="BH277">
        <v>0</v>
      </c>
      <c r="BI277">
        <v>13206</v>
      </c>
      <c r="BJ277">
        <v>2801443</v>
      </c>
      <c r="BK277">
        <v>-9754</v>
      </c>
      <c r="BL277">
        <v>1470386</v>
      </c>
      <c r="BM277">
        <v>0</v>
      </c>
      <c r="BN277">
        <v>168768</v>
      </c>
      <c r="BO277">
        <v>167930</v>
      </c>
      <c r="BP277">
        <v>0</v>
      </c>
      <c r="BQ277">
        <v>0</v>
      </c>
      <c r="BR277">
        <v>0</v>
      </c>
      <c r="BS277">
        <v>-313777</v>
      </c>
      <c r="BT277">
        <v>43222</v>
      </c>
      <c r="BU277">
        <v>-499985</v>
      </c>
      <c r="BV277">
        <v>280354</v>
      </c>
    </row>
    <row r="278" spans="1:74" x14ac:dyDescent="0.3">
      <c r="A278" s="155">
        <v>9012</v>
      </c>
      <c r="B278" t="s">
        <v>1202</v>
      </c>
      <c r="C278" t="s">
        <v>1201</v>
      </c>
      <c r="D278">
        <v>2.6232000000000002</v>
      </c>
      <c r="E278">
        <v>2.2633000000000001</v>
      </c>
      <c r="F278">
        <v>0.61639999999999995</v>
      </c>
      <c r="G278">
        <v>1.2002999999999999</v>
      </c>
      <c r="H278">
        <v>0.66369999999999996</v>
      </c>
      <c r="I278">
        <v>0</v>
      </c>
      <c r="J278">
        <v>0</v>
      </c>
      <c r="K278">
        <v>0</v>
      </c>
      <c r="L278">
        <v>3.9800000000000002E-2</v>
      </c>
      <c r="M278">
        <v>0.94640000000000002</v>
      </c>
      <c r="N278">
        <v>0</v>
      </c>
      <c r="O278">
        <v>1.5598000000000001</v>
      </c>
      <c r="P278">
        <v>1.4601</v>
      </c>
      <c r="Q278">
        <v>1.1900000000000001E-2</v>
      </c>
      <c r="R278">
        <v>0</v>
      </c>
      <c r="S278">
        <v>1.9609000000000001</v>
      </c>
      <c r="T278">
        <v>0</v>
      </c>
      <c r="U278">
        <v>0.46589999999999998</v>
      </c>
      <c r="V278">
        <v>0.34379999999999999</v>
      </c>
      <c r="W278">
        <v>0</v>
      </c>
      <c r="X278">
        <v>0.4556</v>
      </c>
      <c r="Y278">
        <v>0</v>
      </c>
      <c r="Z278">
        <v>0.72289999999999999</v>
      </c>
      <c r="AA278">
        <v>0</v>
      </c>
      <c r="AB278">
        <v>0</v>
      </c>
      <c r="AC278">
        <v>0.57079999999999997</v>
      </c>
      <c r="AD278">
        <v>2.4517000000000002</v>
      </c>
      <c r="AE278">
        <v>0.4415</v>
      </c>
      <c r="AF278">
        <v>0.57389999999999997</v>
      </c>
      <c r="AG278">
        <v>0.1585</v>
      </c>
      <c r="AH278">
        <v>0.31640000000000001</v>
      </c>
      <c r="AI278">
        <v>0</v>
      </c>
      <c r="AJ278">
        <v>0</v>
      </c>
      <c r="AK278">
        <v>0</v>
      </c>
      <c r="AL278">
        <v>1.3029999999999999</v>
      </c>
      <c r="AM278">
        <v>0.97299999999999998</v>
      </c>
      <c r="AN278">
        <v>1.5617000000000001</v>
      </c>
      <c r="AO278">
        <v>1.0999000000000001</v>
      </c>
      <c r="AP278">
        <v>0.91469999999999996</v>
      </c>
      <c r="AQ278">
        <v>0</v>
      </c>
      <c r="AR278">
        <v>1.4839</v>
      </c>
      <c r="AS278">
        <v>0.72160000000000002</v>
      </c>
      <c r="AT278">
        <v>4.2275999999999998</v>
      </c>
      <c r="AU278">
        <v>5.5015999999999998</v>
      </c>
      <c r="AV278">
        <v>0</v>
      </c>
      <c r="AW278">
        <v>1.6798999999999999</v>
      </c>
      <c r="AX278">
        <v>0</v>
      </c>
      <c r="AY278">
        <v>0</v>
      </c>
      <c r="AZ278">
        <v>0.75580000000000003</v>
      </c>
      <c r="BA278">
        <v>1.0686</v>
      </c>
      <c r="BB278">
        <v>1.5281</v>
      </c>
      <c r="BC278">
        <v>11.105</v>
      </c>
      <c r="BD278">
        <v>1.488</v>
      </c>
      <c r="BE278">
        <v>0.30570000000000003</v>
      </c>
      <c r="BF278">
        <v>0.5323</v>
      </c>
      <c r="BG278">
        <v>0.65490000000000004</v>
      </c>
      <c r="BH278">
        <v>0</v>
      </c>
      <c r="BI278">
        <v>7.4465000000000003</v>
      </c>
      <c r="BJ278">
        <v>1.8315999999999999</v>
      </c>
      <c r="BK278">
        <v>0.55279999999999996</v>
      </c>
      <c r="BL278">
        <v>1.9322999999999999</v>
      </c>
      <c r="BM278">
        <v>0</v>
      </c>
      <c r="BN278">
        <v>0.53920000000000001</v>
      </c>
      <c r="BO278">
        <v>0.86160000000000003</v>
      </c>
      <c r="BP278">
        <v>0</v>
      </c>
      <c r="BQ278">
        <v>0</v>
      </c>
      <c r="BR278">
        <v>0</v>
      </c>
      <c r="BS278">
        <v>0.42130000000000001</v>
      </c>
      <c r="BT278">
        <v>0.72770000000000001</v>
      </c>
      <c r="BU278">
        <v>0.27810000000000001</v>
      </c>
      <c r="BV278">
        <v>7.5300000000000006E-2</v>
      </c>
    </row>
    <row r="279" spans="1:74" x14ac:dyDescent="0.3">
      <c r="A279" s="155">
        <v>9013</v>
      </c>
      <c r="B279" t="s">
        <v>1203</v>
      </c>
      <c r="C279" t="s">
        <v>1204</v>
      </c>
      <c r="D279">
        <v>12.26</v>
      </c>
      <c r="E279">
        <v>18.22</v>
      </c>
      <c r="F279">
        <v>9.5</v>
      </c>
      <c r="G279">
        <v>9.11</v>
      </c>
      <c r="H279">
        <v>13.36</v>
      </c>
      <c r="I279">
        <v>0</v>
      </c>
      <c r="J279">
        <v>0</v>
      </c>
      <c r="K279">
        <v>0</v>
      </c>
      <c r="L279">
        <v>1.91</v>
      </c>
      <c r="M279">
        <v>4.21</v>
      </c>
      <c r="N279">
        <v>0</v>
      </c>
      <c r="O279">
        <v>33.090000000000003</v>
      </c>
      <c r="P279">
        <v>11.2</v>
      </c>
      <c r="Q279">
        <v>1</v>
      </c>
      <c r="R279">
        <v>0</v>
      </c>
      <c r="S279">
        <v>7.89</v>
      </c>
      <c r="T279">
        <v>0</v>
      </c>
      <c r="U279">
        <v>6</v>
      </c>
      <c r="V279">
        <v>2.44</v>
      </c>
      <c r="W279">
        <v>0</v>
      </c>
      <c r="X279">
        <v>8.77</v>
      </c>
      <c r="Y279">
        <v>0</v>
      </c>
      <c r="Z279">
        <v>10.16</v>
      </c>
      <c r="AA279">
        <v>0</v>
      </c>
      <c r="AB279">
        <v>0</v>
      </c>
      <c r="AC279">
        <v>1.33</v>
      </c>
      <c r="AD279">
        <v>30.83</v>
      </c>
      <c r="AE279">
        <v>1.61</v>
      </c>
      <c r="AF279">
        <v>17.670000000000002</v>
      </c>
      <c r="AG279">
        <v>1.91</v>
      </c>
      <c r="AH279">
        <v>5.98</v>
      </c>
      <c r="AI279">
        <v>0</v>
      </c>
      <c r="AJ279">
        <v>0</v>
      </c>
      <c r="AK279">
        <v>0</v>
      </c>
      <c r="AL279">
        <v>11.83</v>
      </c>
      <c r="AM279">
        <v>6.61</v>
      </c>
      <c r="AN279">
        <v>19.309999999999999</v>
      </c>
      <c r="AO279">
        <v>3.55</v>
      </c>
      <c r="AP279">
        <v>2.67</v>
      </c>
      <c r="AQ279">
        <v>0</v>
      </c>
      <c r="AR279">
        <v>3.32</v>
      </c>
      <c r="AS279">
        <v>3.93</v>
      </c>
      <c r="AT279">
        <v>25.1</v>
      </c>
      <c r="AU279">
        <v>21.71</v>
      </c>
      <c r="AV279">
        <v>1.1000000000000001</v>
      </c>
      <c r="AW279">
        <v>12</v>
      </c>
      <c r="AX279">
        <v>0</v>
      </c>
      <c r="AY279">
        <v>0</v>
      </c>
      <c r="AZ279">
        <v>7.98</v>
      </c>
      <c r="BA279">
        <v>3.88</v>
      </c>
      <c r="BB279">
        <v>286.06</v>
      </c>
      <c r="BC279">
        <v>68.650000000000006</v>
      </c>
      <c r="BD279">
        <v>9.19</v>
      </c>
      <c r="BE279">
        <v>5.8</v>
      </c>
      <c r="BF279">
        <v>2.31</v>
      </c>
      <c r="BG279">
        <v>4.4000000000000004</v>
      </c>
      <c r="BH279">
        <v>0</v>
      </c>
      <c r="BI279">
        <v>18.57</v>
      </c>
      <c r="BJ279">
        <v>11.14</v>
      </c>
      <c r="BK279">
        <v>5.24</v>
      </c>
      <c r="BL279">
        <v>16.23</v>
      </c>
      <c r="BM279">
        <v>0</v>
      </c>
      <c r="BN279">
        <v>4.32</v>
      </c>
      <c r="BO279">
        <v>2.2799999999999998</v>
      </c>
      <c r="BP279">
        <v>0</v>
      </c>
      <c r="BQ279">
        <v>0</v>
      </c>
      <c r="BR279">
        <v>0</v>
      </c>
      <c r="BS279">
        <v>3.65</v>
      </c>
      <c r="BT279">
        <v>5.57</v>
      </c>
      <c r="BU279">
        <v>4.1100000000000003</v>
      </c>
      <c r="BV279">
        <v>1.02</v>
      </c>
    </row>
    <row r="280" spans="1:74" x14ac:dyDescent="0.3">
      <c r="A280" s="155">
        <v>9014</v>
      </c>
      <c r="B280" t="s">
        <v>1205</v>
      </c>
      <c r="C280" t="s">
        <v>1206</v>
      </c>
      <c r="D280">
        <v>0</v>
      </c>
      <c r="E280">
        <v>0</v>
      </c>
      <c r="F280">
        <v>0</v>
      </c>
      <c r="G280">
        <v>0</v>
      </c>
      <c r="H280">
        <v>0</v>
      </c>
      <c r="I280">
        <v>0</v>
      </c>
      <c r="J280">
        <v>0</v>
      </c>
      <c r="K280">
        <v>0</v>
      </c>
      <c r="L280">
        <v>3.36</v>
      </c>
      <c r="M280">
        <v>0</v>
      </c>
      <c r="N280">
        <v>0</v>
      </c>
      <c r="O280">
        <v>0</v>
      </c>
      <c r="P280">
        <v>0</v>
      </c>
      <c r="Q280">
        <v>0</v>
      </c>
      <c r="R280">
        <v>0</v>
      </c>
      <c r="S280">
        <v>0</v>
      </c>
      <c r="T280">
        <v>0</v>
      </c>
      <c r="U280">
        <v>0</v>
      </c>
      <c r="V280">
        <v>0</v>
      </c>
      <c r="W280">
        <v>0</v>
      </c>
      <c r="X280">
        <v>0</v>
      </c>
      <c r="Y280">
        <v>0</v>
      </c>
      <c r="Z280">
        <v>6.06</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3.87</v>
      </c>
      <c r="AW280">
        <v>0</v>
      </c>
      <c r="AX280">
        <v>0</v>
      </c>
      <c r="AY280">
        <v>0</v>
      </c>
      <c r="AZ280">
        <v>2.73</v>
      </c>
      <c r="BA280">
        <v>0</v>
      </c>
      <c r="BB280">
        <v>0</v>
      </c>
      <c r="BC280">
        <v>0</v>
      </c>
      <c r="BD280">
        <v>0</v>
      </c>
      <c r="BE280">
        <v>35.54</v>
      </c>
      <c r="BF280">
        <v>3.5</v>
      </c>
      <c r="BG280">
        <v>0</v>
      </c>
      <c r="BH280">
        <v>0</v>
      </c>
      <c r="BI280">
        <v>0</v>
      </c>
      <c r="BJ280">
        <v>6.49</v>
      </c>
      <c r="BK280">
        <v>0</v>
      </c>
      <c r="BL280">
        <v>0</v>
      </c>
      <c r="BM280">
        <v>0</v>
      </c>
      <c r="BN280">
        <v>3.56</v>
      </c>
      <c r="BO280">
        <v>0</v>
      </c>
      <c r="BP280">
        <v>0</v>
      </c>
      <c r="BQ280">
        <v>0</v>
      </c>
      <c r="BR280">
        <v>0</v>
      </c>
      <c r="BS280">
        <v>0</v>
      </c>
      <c r="BT280">
        <v>0</v>
      </c>
      <c r="BU280">
        <v>0</v>
      </c>
      <c r="BV280">
        <v>0</v>
      </c>
    </row>
    <row r="281" spans="1:74" x14ac:dyDescent="0.3">
      <c r="A281" s="155">
        <v>9015</v>
      </c>
      <c r="B281" t="s">
        <v>1207</v>
      </c>
      <c r="C281" t="s">
        <v>352</v>
      </c>
      <c r="D281">
        <v>0</v>
      </c>
      <c r="E281">
        <v>0</v>
      </c>
      <c r="F281">
        <v>0</v>
      </c>
      <c r="G281">
        <v>0</v>
      </c>
      <c r="H281">
        <v>0</v>
      </c>
      <c r="I281">
        <v>0</v>
      </c>
      <c r="J281">
        <v>0</v>
      </c>
      <c r="K281">
        <v>0</v>
      </c>
      <c r="L281">
        <v>215387</v>
      </c>
      <c r="M281">
        <v>0</v>
      </c>
      <c r="N281">
        <v>0</v>
      </c>
      <c r="O281">
        <v>0</v>
      </c>
      <c r="P281">
        <v>0</v>
      </c>
      <c r="Q281">
        <v>0</v>
      </c>
      <c r="R281">
        <v>0</v>
      </c>
      <c r="S281">
        <v>0</v>
      </c>
      <c r="T281">
        <v>0</v>
      </c>
      <c r="U281">
        <v>0</v>
      </c>
      <c r="V281">
        <v>0</v>
      </c>
      <c r="W281">
        <v>0</v>
      </c>
      <c r="X281">
        <v>0</v>
      </c>
      <c r="Y281">
        <v>0</v>
      </c>
      <c r="Z281">
        <v>4191175</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762266</v>
      </c>
      <c r="AW281">
        <v>0</v>
      </c>
      <c r="AX281">
        <v>0</v>
      </c>
      <c r="AY281">
        <v>0</v>
      </c>
      <c r="AZ281">
        <v>245090</v>
      </c>
      <c r="BA281">
        <v>0</v>
      </c>
      <c r="BB281">
        <v>0</v>
      </c>
      <c r="BC281">
        <v>0</v>
      </c>
      <c r="BD281">
        <v>0</v>
      </c>
      <c r="BE281">
        <v>685782</v>
      </c>
      <c r="BF281">
        <v>6009622</v>
      </c>
      <c r="BG281">
        <v>0</v>
      </c>
      <c r="BH281">
        <v>0</v>
      </c>
      <c r="BI281">
        <v>0</v>
      </c>
      <c r="BJ281">
        <v>500600</v>
      </c>
      <c r="BK281">
        <v>0</v>
      </c>
      <c r="BL281">
        <v>0</v>
      </c>
      <c r="BM281">
        <v>0</v>
      </c>
      <c r="BN281">
        <v>839118</v>
      </c>
      <c r="BO281">
        <v>0</v>
      </c>
      <c r="BP281">
        <v>0</v>
      </c>
      <c r="BQ281">
        <v>0</v>
      </c>
      <c r="BR281">
        <v>0</v>
      </c>
      <c r="BS281">
        <v>0</v>
      </c>
      <c r="BT281">
        <v>0</v>
      </c>
      <c r="BU281">
        <v>0</v>
      </c>
      <c r="BV281">
        <v>0</v>
      </c>
    </row>
    <row r="282" spans="1:74" x14ac:dyDescent="0.3">
      <c r="A282" s="155">
        <v>9016</v>
      </c>
      <c r="B282" t="s">
        <v>1208</v>
      </c>
      <c r="C282" t="s">
        <v>352</v>
      </c>
      <c r="D282">
        <v>0</v>
      </c>
      <c r="E282">
        <v>0</v>
      </c>
      <c r="F282">
        <v>0</v>
      </c>
      <c r="G282">
        <v>0</v>
      </c>
      <c r="H282">
        <v>0</v>
      </c>
      <c r="I282">
        <v>0</v>
      </c>
      <c r="J282">
        <v>0</v>
      </c>
      <c r="K282">
        <v>0</v>
      </c>
      <c r="L282">
        <v>5.8200000000000002E-2</v>
      </c>
      <c r="M282">
        <v>0</v>
      </c>
      <c r="N282">
        <v>0</v>
      </c>
      <c r="O282">
        <v>0</v>
      </c>
      <c r="P282">
        <v>0</v>
      </c>
      <c r="Q282">
        <v>0</v>
      </c>
      <c r="R282">
        <v>0</v>
      </c>
      <c r="S282">
        <v>0</v>
      </c>
      <c r="T282">
        <v>0</v>
      </c>
      <c r="U282">
        <v>0</v>
      </c>
      <c r="V282">
        <v>0</v>
      </c>
      <c r="W282">
        <v>0</v>
      </c>
      <c r="X282">
        <v>0</v>
      </c>
      <c r="Y282">
        <v>0</v>
      </c>
      <c r="Z282">
        <v>0.50919999999999999</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0.49909999999999999</v>
      </c>
      <c r="AW282">
        <v>0</v>
      </c>
      <c r="AX282">
        <v>0</v>
      </c>
      <c r="AY282">
        <v>0</v>
      </c>
      <c r="AZ282">
        <v>0.34739999999999999</v>
      </c>
      <c r="BA282">
        <v>0</v>
      </c>
      <c r="BB282">
        <v>0</v>
      </c>
      <c r="BC282">
        <v>0</v>
      </c>
      <c r="BD282">
        <v>0</v>
      </c>
      <c r="BE282">
        <v>1.2014</v>
      </c>
      <c r="BF282">
        <v>0.20860000000000001</v>
      </c>
      <c r="BG282">
        <v>0</v>
      </c>
      <c r="BH282">
        <v>0</v>
      </c>
      <c r="BI282">
        <v>0</v>
      </c>
      <c r="BJ282">
        <v>0.71830000000000005</v>
      </c>
      <c r="BK282">
        <v>0</v>
      </c>
      <c r="BL282">
        <v>0</v>
      </c>
      <c r="BM282">
        <v>0</v>
      </c>
      <c r="BN282">
        <v>0.92659999999999998</v>
      </c>
      <c r="BO282">
        <v>0</v>
      </c>
      <c r="BP282">
        <v>0</v>
      </c>
      <c r="BQ282">
        <v>0</v>
      </c>
      <c r="BR282">
        <v>0</v>
      </c>
      <c r="BS282">
        <v>0</v>
      </c>
      <c r="BT282">
        <v>0</v>
      </c>
      <c r="BU282">
        <v>0</v>
      </c>
      <c r="BV282">
        <v>0</v>
      </c>
    </row>
    <row r="283" spans="1:74" x14ac:dyDescent="0.3">
      <c r="A283" s="155">
        <v>9017</v>
      </c>
      <c r="B283" t="s">
        <v>1209</v>
      </c>
      <c r="C283" t="s">
        <v>1210</v>
      </c>
      <c r="D283">
        <v>0</v>
      </c>
      <c r="E283">
        <v>0</v>
      </c>
      <c r="F283">
        <v>0</v>
      </c>
      <c r="G283">
        <v>0</v>
      </c>
      <c r="H283">
        <v>0</v>
      </c>
      <c r="I283">
        <v>0</v>
      </c>
      <c r="J283">
        <v>0</v>
      </c>
      <c r="K283">
        <v>0</v>
      </c>
      <c r="L283">
        <v>3.36</v>
      </c>
      <c r="M283">
        <v>0</v>
      </c>
      <c r="N283">
        <v>0</v>
      </c>
      <c r="O283">
        <v>0</v>
      </c>
      <c r="P283">
        <v>0</v>
      </c>
      <c r="Q283">
        <v>0</v>
      </c>
      <c r="R283">
        <v>0</v>
      </c>
      <c r="S283">
        <v>0</v>
      </c>
      <c r="T283">
        <v>0</v>
      </c>
      <c r="U283">
        <v>0</v>
      </c>
      <c r="V283">
        <v>0</v>
      </c>
      <c r="W283">
        <v>0</v>
      </c>
      <c r="X283">
        <v>0</v>
      </c>
      <c r="Y283">
        <v>0</v>
      </c>
      <c r="Z283">
        <v>6.06</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3.87</v>
      </c>
      <c r="AW283">
        <v>0</v>
      </c>
      <c r="AX283">
        <v>0</v>
      </c>
      <c r="AY283">
        <v>0</v>
      </c>
      <c r="AZ283">
        <v>2.73</v>
      </c>
      <c r="BA283">
        <v>0</v>
      </c>
      <c r="BB283">
        <v>0</v>
      </c>
      <c r="BC283">
        <v>0</v>
      </c>
      <c r="BD283">
        <v>0</v>
      </c>
      <c r="BE283">
        <v>35.54</v>
      </c>
      <c r="BF283">
        <v>3.5</v>
      </c>
      <c r="BG283">
        <v>0</v>
      </c>
      <c r="BH283">
        <v>0</v>
      </c>
      <c r="BI283">
        <v>0</v>
      </c>
      <c r="BJ283">
        <v>6.49</v>
      </c>
      <c r="BK283">
        <v>0</v>
      </c>
      <c r="BL283">
        <v>0</v>
      </c>
      <c r="BM283">
        <v>0</v>
      </c>
      <c r="BN283">
        <v>3.56</v>
      </c>
      <c r="BO283">
        <v>0</v>
      </c>
      <c r="BP283">
        <v>0</v>
      </c>
      <c r="BQ283">
        <v>0</v>
      </c>
      <c r="BR283">
        <v>0</v>
      </c>
      <c r="BS283">
        <v>0</v>
      </c>
      <c r="BT283">
        <v>0</v>
      </c>
      <c r="BU283">
        <v>0</v>
      </c>
      <c r="BV283">
        <v>0</v>
      </c>
    </row>
    <row r="284" spans="1:74" x14ac:dyDescent="0.3">
      <c r="A284" s="155">
        <v>9018</v>
      </c>
      <c r="B284" t="s">
        <v>1211</v>
      </c>
      <c r="C284" t="s">
        <v>1212</v>
      </c>
      <c r="D284">
        <v>521932</v>
      </c>
      <c r="E284">
        <v>102718002</v>
      </c>
      <c r="F284">
        <v>102854</v>
      </c>
      <c r="G284">
        <v>218650</v>
      </c>
      <c r="H284">
        <v>637851</v>
      </c>
      <c r="I284">
        <v>0</v>
      </c>
      <c r="J284">
        <v>516</v>
      </c>
      <c r="K284">
        <v>0</v>
      </c>
      <c r="L284">
        <v>457831</v>
      </c>
      <c r="M284">
        <v>1414930</v>
      </c>
      <c r="N284">
        <v>5886</v>
      </c>
      <c r="O284">
        <v>20083</v>
      </c>
      <c r="P284">
        <v>611</v>
      </c>
      <c r="Q284">
        <v>25207</v>
      </c>
      <c r="R284">
        <v>51937</v>
      </c>
      <c r="S284">
        <v>69737</v>
      </c>
      <c r="T284">
        <v>1937597</v>
      </c>
      <c r="U284">
        <v>76888</v>
      </c>
      <c r="V284">
        <v>25270</v>
      </c>
      <c r="W284">
        <v>0</v>
      </c>
      <c r="X284">
        <v>1062180</v>
      </c>
      <c r="Y284">
        <v>110878</v>
      </c>
      <c r="Z284">
        <v>8838987</v>
      </c>
      <c r="AA284">
        <v>667900</v>
      </c>
      <c r="AB284">
        <v>0</v>
      </c>
      <c r="AC284">
        <v>31049</v>
      </c>
      <c r="AD284">
        <v>83422</v>
      </c>
      <c r="AE284">
        <v>10201</v>
      </c>
      <c r="AF284">
        <v>215805</v>
      </c>
      <c r="AG284">
        <v>78703</v>
      </c>
      <c r="AH284">
        <v>664457</v>
      </c>
      <c r="AI284">
        <v>4671</v>
      </c>
      <c r="AJ284">
        <v>292967</v>
      </c>
      <c r="AK284">
        <v>8718</v>
      </c>
      <c r="AL284">
        <v>25040</v>
      </c>
      <c r="AM284">
        <v>500633</v>
      </c>
      <c r="AN284">
        <v>8456</v>
      </c>
      <c r="AO284">
        <v>5893626</v>
      </c>
      <c r="AP284">
        <v>46381</v>
      </c>
      <c r="AQ284">
        <v>4164</v>
      </c>
      <c r="AR284">
        <v>10103</v>
      </c>
      <c r="AS284">
        <v>3121845</v>
      </c>
      <c r="AT284">
        <v>14507</v>
      </c>
      <c r="AU284">
        <v>73044</v>
      </c>
      <c r="AV284">
        <v>39178</v>
      </c>
      <c r="AW284">
        <v>89611</v>
      </c>
      <c r="AX284">
        <v>39224</v>
      </c>
      <c r="AY284">
        <v>17609</v>
      </c>
      <c r="AZ284">
        <v>560020</v>
      </c>
      <c r="BA284">
        <v>175559</v>
      </c>
      <c r="BB284">
        <v>4261</v>
      </c>
      <c r="BC284">
        <v>0</v>
      </c>
      <c r="BD284">
        <v>403571</v>
      </c>
      <c r="BE284">
        <v>112108</v>
      </c>
      <c r="BF284">
        <v>3963448</v>
      </c>
      <c r="BG284">
        <v>683207</v>
      </c>
      <c r="BH284">
        <v>8446</v>
      </c>
      <c r="BI284">
        <v>11599</v>
      </c>
      <c r="BJ284">
        <v>1721988</v>
      </c>
      <c r="BK284">
        <v>221220</v>
      </c>
      <c r="BL284">
        <v>2246376</v>
      </c>
      <c r="BM284">
        <v>305579</v>
      </c>
      <c r="BN284">
        <v>869963</v>
      </c>
      <c r="BO284">
        <v>45430</v>
      </c>
      <c r="BP284">
        <v>0</v>
      </c>
      <c r="BQ284">
        <v>204138</v>
      </c>
      <c r="BR284">
        <v>0</v>
      </c>
      <c r="BS284">
        <v>147280</v>
      </c>
      <c r="BT284">
        <v>68957</v>
      </c>
      <c r="BU284">
        <v>1007135</v>
      </c>
      <c r="BV284">
        <v>150200</v>
      </c>
    </row>
    <row r="285" spans="1:74" x14ac:dyDescent="0.3">
      <c r="A285" s="155">
        <v>9019</v>
      </c>
      <c r="B285" t="s">
        <v>1213</v>
      </c>
      <c r="C285" t="s">
        <v>1214</v>
      </c>
      <c r="D285">
        <v>521932</v>
      </c>
      <c r="E285">
        <v>102718002</v>
      </c>
      <c r="F285">
        <v>102854</v>
      </c>
      <c r="G285">
        <v>218650</v>
      </c>
      <c r="H285">
        <v>637851</v>
      </c>
      <c r="I285">
        <v>0</v>
      </c>
      <c r="J285">
        <v>516</v>
      </c>
      <c r="K285">
        <v>0</v>
      </c>
      <c r="L285">
        <v>457831</v>
      </c>
      <c r="M285">
        <v>1414930</v>
      </c>
      <c r="N285">
        <v>5886</v>
      </c>
      <c r="O285">
        <v>20083</v>
      </c>
      <c r="P285">
        <v>611</v>
      </c>
      <c r="Q285">
        <v>25207</v>
      </c>
      <c r="R285">
        <v>51937</v>
      </c>
      <c r="S285">
        <v>69737</v>
      </c>
      <c r="T285">
        <v>1937597</v>
      </c>
      <c r="U285">
        <v>76888</v>
      </c>
      <c r="V285">
        <v>25270</v>
      </c>
      <c r="W285">
        <v>0</v>
      </c>
      <c r="X285">
        <v>1062180</v>
      </c>
      <c r="Y285">
        <v>110878</v>
      </c>
      <c r="Z285">
        <v>8838987</v>
      </c>
      <c r="AA285">
        <v>667900</v>
      </c>
      <c r="AB285">
        <v>0</v>
      </c>
      <c r="AC285">
        <v>31049</v>
      </c>
      <c r="AD285">
        <v>83422</v>
      </c>
      <c r="AE285">
        <v>10201</v>
      </c>
      <c r="AF285">
        <v>215805</v>
      </c>
      <c r="AG285">
        <v>78703</v>
      </c>
      <c r="AH285">
        <v>664457</v>
      </c>
      <c r="AI285">
        <v>4671</v>
      </c>
      <c r="AJ285">
        <v>292967</v>
      </c>
      <c r="AK285">
        <v>8718</v>
      </c>
      <c r="AL285">
        <v>25040</v>
      </c>
      <c r="AM285">
        <v>500633</v>
      </c>
      <c r="AN285">
        <v>8456</v>
      </c>
      <c r="AO285">
        <v>5893626</v>
      </c>
      <c r="AP285">
        <v>46381</v>
      </c>
      <c r="AQ285">
        <v>4164</v>
      </c>
      <c r="AR285">
        <v>10103</v>
      </c>
      <c r="AS285">
        <v>3121845</v>
      </c>
      <c r="AT285">
        <v>14507</v>
      </c>
      <c r="AU285">
        <v>73044</v>
      </c>
      <c r="AV285">
        <v>39178</v>
      </c>
      <c r="AW285">
        <v>89611</v>
      </c>
      <c r="AX285">
        <v>39224</v>
      </c>
      <c r="AY285">
        <v>17609</v>
      </c>
      <c r="AZ285">
        <v>560020</v>
      </c>
      <c r="BA285">
        <v>175559</v>
      </c>
      <c r="BB285">
        <v>4261</v>
      </c>
      <c r="BC285">
        <v>0</v>
      </c>
      <c r="BD285">
        <v>403571</v>
      </c>
      <c r="BE285">
        <v>112108</v>
      </c>
      <c r="BF285">
        <v>3963448</v>
      </c>
      <c r="BG285">
        <v>683207</v>
      </c>
      <c r="BH285">
        <v>8446</v>
      </c>
      <c r="BI285">
        <v>11599</v>
      </c>
      <c r="BJ285">
        <v>1721988</v>
      </c>
      <c r="BK285">
        <v>221220</v>
      </c>
      <c r="BL285">
        <v>2246376</v>
      </c>
      <c r="BM285">
        <v>305579</v>
      </c>
      <c r="BN285">
        <v>869963</v>
      </c>
      <c r="BO285">
        <v>45430</v>
      </c>
      <c r="BP285">
        <v>0</v>
      </c>
      <c r="BQ285">
        <v>204138</v>
      </c>
      <c r="BR285">
        <v>0</v>
      </c>
      <c r="BS285">
        <v>147280</v>
      </c>
      <c r="BT285">
        <v>68957</v>
      </c>
      <c r="BU285">
        <v>1007135</v>
      </c>
      <c r="BV285">
        <v>150200</v>
      </c>
    </row>
  </sheetData>
  <sheetProtection algorithmName="SHA-512" hashValue="kJbwwlnvZD1uWreCCq4+0YuQtvnIUbqxg+23v9zXiphWxg7b6L+/A0cv9hqPxbFd3AYDNxvKVjxIEmWRxIW2yQ==" saltValue="0rTpQLLfAkJM1sMFmxQ8lw==" spinCount="100000"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B1" sqref="B1"/>
    </sheetView>
  </sheetViews>
  <sheetFormatPr defaultColWidth="9.109375" defaultRowHeight="14.4" x14ac:dyDescent="0.3"/>
  <cols>
    <col min="1" max="1" width="36.21875" style="413" customWidth="1"/>
    <col min="2" max="12" width="9.109375" style="413"/>
    <col min="13" max="13" width="21.6640625" style="413" customWidth="1"/>
    <col min="14" max="14" width="16.88671875" style="413" customWidth="1"/>
    <col min="15" max="16" width="9.109375" style="413"/>
    <col min="17" max="17" width="18.109375" style="413" customWidth="1"/>
    <col min="18" max="18" width="11" style="413" customWidth="1"/>
    <col min="19" max="16384" width="9.109375" style="413"/>
  </cols>
  <sheetData>
    <row r="1" spans="1:20" x14ac:dyDescent="0.3">
      <c r="A1" s="413" t="s">
        <v>941</v>
      </c>
    </row>
    <row r="2" spans="1:20" ht="15" thickBot="1" x14ac:dyDescent="0.35">
      <c r="A2" s="405" t="s">
        <v>1928</v>
      </c>
      <c r="B2" s="156">
        <v>50312</v>
      </c>
      <c r="C2" s="401">
        <v>50</v>
      </c>
      <c r="D2" s="50"/>
      <c r="E2" s="50"/>
    </row>
    <row r="3" spans="1:20" ht="15" customHeight="1" thickBot="1" x14ac:dyDescent="0.35">
      <c r="A3" s="412" t="s">
        <v>1929</v>
      </c>
      <c r="B3" s="156">
        <v>50313</v>
      </c>
      <c r="C3" s="401">
        <v>50</v>
      </c>
      <c r="D3" s="49"/>
      <c r="E3" s="50"/>
      <c r="O3" s="415"/>
      <c r="P3" s="415"/>
      <c r="S3" s="415"/>
      <c r="T3" s="415"/>
    </row>
    <row r="4" spans="1:20" ht="15" customHeight="1" thickBot="1" x14ac:dyDescent="0.35">
      <c r="A4" s="412" t="s">
        <v>551</v>
      </c>
      <c r="B4" s="156">
        <v>50314</v>
      </c>
      <c r="C4" s="401">
        <v>50</v>
      </c>
      <c r="D4" s="49"/>
      <c r="E4" s="50"/>
      <c r="O4" s="415"/>
      <c r="P4" s="415"/>
      <c r="S4" s="415"/>
      <c r="T4" s="415"/>
    </row>
    <row r="5" spans="1:20" ht="15" thickBot="1" x14ac:dyDescent="0.35">
      <c r="A5" s="412" t="s">
        <v>1930</v>
      </c>
      <c r="B5" s="156">
        <v>50315</v>
      </c>
      <c r="C5" s="401">
        <v>50</v>
      </c>
      <c r="D5" s="49"/>
      <c r="E5" s="50"/>
      <c r="O5" s="415"/>
      <c r="P5" s="415"/>
      <c r="S5" s="415"/>
      <c r="T5" s="415"/>
    </row>
    <row r="6" spans="1:20" ht="15" thickBot="1" x14ac:dyDescent="0.35">
      <c r="A6" s="412" t="s">
        <v>552</v>
      </c>
      <c r="B6" s="156">
        <v>50316</v>
      </c>
      <c r="C6" s="401">
        <v>50</v>
      </c>
      <c r="D6" s="49"/>
      <c r="E6" s="50"/>
      <c r="O6" s="415"/>
      <c r="P6" s="415"/>
      <c r="S6" s="415"/>
      <c r="T6" s="415"/>
    </row>
    <row r="7" spans="1:20" ht="15" thickBot="1" x14ac:dyDescent="0.35">
      <c r="A7" s="412" t="s">
        <v>1931</v>
      </c>
      <c r="B7" s="156">
        <v>50481</v>
      </c>
      <c r="C7" s="401">
        <v>50</v>
      </c>
      <c r="D7" s="49"/>
      <c r="E7" s="50"/>
      <c r="O7" s="415"/>
      <c r="P7" s="415"/>
      <c r="S7" s="415"/>
      <c r="T7" s="415"/>
    </row>
    <row r="8" spans="1:20" ht="15" thickBot="1" x14ac:dyDescent="0.35">
      <c r="A8" s="412" t="s">
        <v>1932</v>
      </c>
      <c r="B8" s="156">
        <v>50561</v>
      </c>
      <c r="C8" s="401">
        <v>50</v>
      </c>
      <c r="D8" s="49"/>
      <c r="E8" s="50"/>
      <c r="O8" s="415"/>
      <c r="P8" s="415"/>
      <c r="S8" s="415"/>
      <c r="T8" s="415"/>
    </row>
    <row r="9" spans="1:20" ht="15" thickBot="1" x14ac:dyDescent="0.35">
      <c r="A9" s="412" t="s">
        <v>1933</v>
      </c>
      <c r="B9" s="156">
        <v>50317</v>
      </c>
      <c r="C9" s="401">
        <v>50</v>
      </c>
      <c r="D9" s="49"/>
      <c r="E9" s="50"/>
      <c r="O9" s="415"/>
      <c r="P9" s="415"/>
      <c r="S9" s="415"/>
      <c r="T9" s="415"/>
    </row>
    <row r="10" spans="1:20" ht="15" thickBot="1" x14ac:dyDescent="0.35">
      <c r="A10" s="412" t="s">
        <v>553</v>
      </c>
      <c r="B10" s="156">
        <v>50318</v>
      </c>
      <c r="C10" s="401">
        <v>50</v>
      </c>
      <c r="D10" s="49"/>
      <c r="E10" s="50"/>
      <c r="O10" s="415"/>
      <c r="P10" s="415"/>
      <c r="S10" s="415"/>
      <c r="T10" s="415"/>
    </row>
    <row r="11" spans="1:20" ht="15" thickBot="1" x14ac:dyDescent="0.35">
      <c r="A11" s="412" t="s">
        <v>1934</v>
      </c>
      <c r="B11" s="156">
        <v>50319</v>
      </c>
      <c r="C11" s="401">
        <v>50</v>
      </c>
      <c r="D11" s="49"/>
      <c r="E11" s="50"/>
      <c r="O11" s="415"/>
      <c r="P11" s="415"/>
      <c r="S11" s="415"/>
      <c r="T11" s="415"/>
    </row>
    <row r="12" spans="1:20" ht="15" thickBot="1" x14ac:dyDescent="0.35">
      <c r="A12" s="412" t="s">
        <v>1935</v>
      </c>
      <c r="B12" s="156">
        <v>50489</v>
      </c>
      <c r="C12" s="401">
        <v>50</v>
      </c>
      <c r="D12" s="49"/>
      <c r="E12" s="50"/>
      <c r="O12" s="415"/>
      <c r="P12" s="415"/>
      <c r="S12" s="415"/>
      <c r="T12" s="415"/>
    </row>
    <row r="13" spans="1:20" ht="15" thickBot="1" x14ac:dyDescent="0.35">
      <c r="A13" s="412" t="s">
        <v>1936</v>
      </c>
      <c r="B13" s="156">
        <v>50320</v>
      </c>
      <c r="C13" s="401">
        <v>50</v>
      </c>
      <c r="D13" s="49"/>
      <c r="E13" s="50"/>
      <c r="O13" s="415"/>
      <c r="P13" s="415"/>
      <c r="S13" s="415"/>
      <c r="T13" s="415"/>
    </row>
    <row r="14" spans="1:20" ht="15" thickBot="1" x14ac:dyDescent="0.35">
      <c r="A14" s="412" t="s">
        <v>554</v>
      </c>
      <c r="B14" s="156">
        <v>50323</v>
      </c>
      <c r="C14" s="401">
        <v>50</v>
      </c>
      <c r="D14" s="49"/>
      <c r="E14" s="50"/>
      <c r="O14" s="415"/>
      <c r="P14" s="415"/>
      <c r="S14" s="415"/>
      <c r="T14" s="415"/>
    </row>
    <row r="15" spans="1:20" ht="15" thickBot="1" x14ac:dyDescent="0.35">
      <c r="A15" s="412" t="s">
        <v>968</v>
      </c>
      <c r="B15" s="156">
        <v>50321</v>
      </c>
      <c r="C15" s="401">
        <v>50</v>
      </c>
      <c r="D15" s="49"/>
      <c r="E15" s="50"/>
      <c r="O15" s="415"/>
      <c r="P15" s="415"/>
      <c r="S15" s="415"/>
      <c r="T15" s="415"/>
    </row>
    <row r="16" spans="1:20" ht="15" thickBot="1" x14ac:dyDescent="0.35">
      <c r="A16" s="412" t="s">
        <v>1937</v>
      </c>
      <c r="B16" s="156">
        <v>50322</v>
      </c>
      <c r="C16" s="401">
        <v>50</v>
      </c>
      <c r="D16" s="49"/>
      <c r="E16" s="50"/>
      <c r="O16" s="415"/>
      <c r="P16" s="415"/>
      <c r="S16" s="415"/>
      <c r="T16" s="415"/>
    </row>
    <row r="17" spans="1:20" ht="15" thickBot="1" x14ac:dyDescent="0.35">
      <c r="A17" s="412" t="s">
        <v>1938</v>
      </c>
      <c r="B17" s="156">
        <v>50490</v>
      </c>
      <c r="C17" s="401">
        <v>50</v>
      </c>
      <c r="D17" s="49"/>
      <c r="E17" s="50"/>
      <c r="O17" s="415"/>
      <c r="P17" s="415"/>
      <c r="S17" s="415"/>
      <c r="T17" s="415"/>
    </row>
    <row r="18" spans="1:20" ht="15" thickBot="1" x14ac:dyDescent="0.35">
      <c r="A18" s="412" t="s">
        <v>1939</v>
      </c>
      <c r="B18" s="156">
        <v>50324</v>
      </c>
      <c r="C18" s="401">
        <v>50</v>
      </c>
      <c r="D18" s="49"/>
      <c r="E18" s="50"/>
      <c r="O18" s="415"/>
      <c r="P18" s="415"/>
      <c r="S18" s="415"/>
      <c r="T18" s="415"/>
    </row>
    <row r="19" spans="1:20" ht="15" thickBot="1" x14ac:dyDescent="0.35">
      <c r="A19" s="412" t="s">
        <v>555</v>
      </c>
      <c r="B19" s="156">
        <v>50325</v>
      </c>
      <c r="C19" s="401">
        <v>50</v>
      </c>
      <c r="D19" s="49"/>
      <c r="E19" s="50"/>
      <c r="O19" s="415"/>
      <c r="P19" s="415"/>
      <c r="S19" s="415"/>
      <c r="T19" s="415"/>
    </row>
    <row r="20" spans="1:20" ht="15" thickBot="1" x14ac:dyDescent="0.35">
      <c r="A20" s="412" t="s">
        <v>1940</v>
      </c>
      <c r="B20" s="156">
        <v>50326</v>
      </c>
      <c r="C20" s="401">
        <v>50</v>
      </c>
      <c r="D20" s="49"/>
      <c r="E20" s="50"/>
      <c r="O20" s="415"/>
      <c r="P20" s="415"/>
      <c r="S20" s="415"/>
      <c r="T20" s="415"/>
    </row>
    <row r="21" spans="1:20" ht="15" thickBot="1" x14ac:dyDescent="0.35">
      <c r="A21" s="412" t="s">
        <v>556</v>
      </c>
      <c r="B21" s="156">
        <v>50327</v>
      </c>
      <c r="C21" s="401">
        <v>50</v>
      </c>
      <c r="D21" s="49"/>
      <c r="E21" s="50"/>
      <c r="O21" s="415"/>
      <c r="P21" s="415"/>
      <c r="S21" s="415"/>
      <c r="T21" s="415"/>
    </row>
    <row r="22" spans="1:20" ht="15" thickBot="1" x14ac:dyDescent="0.35">
      <c r="A22" s="412" t="s">
        <v>394</v>
      </c>
      <c r="B22" s="156">
        <v>50328</v>
      </c>
      <c r="C22" s="401">
        <v>50</v>
      </c>
      <c r="D22" s="49"/>
      <c r="E22" s="50"/>
      <c r="O22" s="415"/>
      <c r="P22" s="415"/>
      <c r="S22" s="415"/>
      <c r="T22" s="415"/>
    </row>
    <row r="23" spans="1:20" ht="15" thickBot="1" x14ac:dyDescent="0.35">
      <c r="A23" s="412" t="s">
        <v>1941</v>
      </c>
      <c r="B23" s="156">
        <v>50329</v>
      </c>
      <c r="C23" s="401">
        <v>50</v>
      </c>
      <c r="D23" s="49"/>
      <c r="E23" s="50"/>
      <c r="O23" s="415"/>
      <c r="P23" s="415"/>
      <c r="S23" s="415"/>
      <c r="T23" s="415"/>
    </row>
    <row r="24" spans="1:20" ht="15" thickBot="1" x14ac:dyDescent="0.35">
      <c r="A24" s="412" t="s">
        <v>1942</v>
      </c>
      <c r="B24" s="156">
        <v>50330</v>
      </c>
      <c r="C24" s="401">
        <v>50</v>
      </c>
      <c r="D24" s="49"/>
      <c r="E24" s="50"/>
      <c r="O24" s="415"/>
      <c r="P24" s="415"/>
      <c r="S24" s="415"/>
      <c r="T24" s="415"/>
    </row>
    <row r="25" spans="1:20" ht="15" thickBot="1" x14ac:dyDescent="0.35">
      <c r="A25" s="412" t="s">
        <v>1943</v>
      </c>
      <c r="B25" s="156">
        <v>50331</v>
      </c>
      <c r="C25" s="401">
        <v>50</v>
      </c>
      <c r="D25" s="49"/>
      <c r="E25" s="50"/>
      <c r="O25" s="415"/>
      <c r="P25" s="415"/>
      <c r="S25" s="415"/>
      <c r="T25" s="415"/>
    </row>
    <row r="26" spans="1:20" ht="15" thickBot="1" x14ac:dyDescent="0.35">
      <c r="A26" s="412" t="s">
        <v>557</v>
      </c>
      <c r="B26" s="156">
        <v>50332</v>
      </c>
      <c r="C26" s="401">
        <v>50</v>
      </c>
      <c r="D26" s="49"/>
      <c r="E26" s="50"/>
      <c r="O26" s="415"/>
      <c r="P26" s="415"/>
      <c r="S26" s="415"/>
      <c r="T26" s="415"/>
    </row>
    <row r="27" spans="1:20" ht="15" thickBot="1" x14ac:dyDescent="0.35">
      <c r="A27" s="412" t="s">
        <v>1944</v>
      </c>
      <c r="B27" s="156">
        <v>50333</v>
      </c>
      <c r="C27" s="401">
        <v>50</v>
      </c>
      <c r="D27" s="49"/>
      <c r="E27" s="50"/>
      <c r="O27" s="415"/>
      <c r="P27" s="415"/>
      <c r="S27" s="415"/>
      <c r="T27" s="415"/>
    </row>
    <row r="28" spans="1:20" ht="15" thickBot="1" x14ac:dyDescent="0.35">
      <c r="A28" s="412" t="s">
        <v>1945</v>
      </c>
      <c r="B28" s="156">
        <v>50335</v>
      </c>
      <c r="C28" s="401">
        <v>50</v>
      </c>
      <c r="D28" s="49"/>
      <c r="E28" s="50"/>
      <c r="O28" s="415"/>
      <c r="P28" s="415"/>
      <c r="S28" s="415"/>
      <c r="T28" s="415"/>
    </row>
    <row r="29" spans="1:20" ht="15" thickBot="1" x14ac:dyDescent="0.35">
      <c r="A29" s="412" t="s">
        <v>969</v>
      </c>
      <c r="B29" s="156">
        <v>50334</v>
      </c>
      <c r="C29" s="401">
        <v>50</v>
      </c>
      <c r="D29" s="49"/>
      <c r="E29" s="50"/>
      <c r="O29" s="415"/>
      <c r="P29" s="415"/>
      <c r="S29" s="415"/>
      <c r="T29" s="415"/>
    </row>
    <row r="30" spans="1:20" ht="15" thickBot="1" x14ac:dyDescent="0.35">
      <c r="A30" s="412" t="s">
        <v>970</v>
      </c>
      <c r="B30" s="156">
        <v>50336</v>
      </c>
      <c r="C30" s="401">
        <v>50</v>
      </c>
      <c r="D30" s="49"/>
      <c r="E30" s="50"/>
      <c r="O30" s="415"/>
      <c r="P30" s="415"/>
      <c r="S30" s="415"/>
      <c r="T30" s="415"/>
    </row>
    <row r="31" spans="1:20" ht="15" thickBot="1" x14ac:dyDescent="0.35">
      <c r="A31" s="412" t="s">
        <v>971</v>
      </c>
      <c r="B31" s="156">
        <v>50337</v>
      </c>
      <c r="C31" s="401">
        <v>50</v>
      </c>
      <c r="D31" s="49"/>
      <c r="E31" s="50"/>
      <c r="O31" s="415"/>
      <c r="P31" s="415"/>
      <c r="S31" s="415"/>
      <c r="T31" s="415"/>
    </row>
    <row r="32" spans="1:20" ht="15" thickBot="1" x14ac:dyDescent="0.35">
      <c r="A32" s="412" t="s">
        <v>972</v>
      </c>
      <c r="B32" s="156">
        <v>50338</v>
      </c>
      <c r="C32" s="401">
        <v>50</v>
      </c>
      <c r="D32" s="49"/>
      <c r="E32" s="50"/>
      <c r="O32" s="415"/>
      <c r="P32" s="415"/>
      <c r="S32" s="415"/>
      <c r="T32" s="415"/>
    </row>
    <row r="33" spans="1:20" ht="15" thickBot="1" x14ac:dyDescent="0.35">
      <c r="A33" s="412" t="s">
        <v>1946</v>
      </c>
      <c r="B33" s="156">
        <v>50339</v>
      </c>
      <c r="C33" s="401">
        <v>50</v>
      </c>
      <c r="D33" s="49"/>
      <c r="E33" s="50"/>
      <c r="O33" s="415"/>
      <c r="P33" s="415"/>
      <c r="S33" s="415"/>
      <c r="T33" s="415"/>
    </row>
    <row r="34" spans="1:20" ht="15" thickBot="1" x14ac:dyDescent="0.35">
      <c r="A34" s="412" t="s">
        <v>1947</v>
      </c>
      <c r="B34" s="156">
        <v>50443</v>
      </c>
      <c r="C34" s="401">
        <v>50</v>
      </c>
      <c r="D34" s="49"/>
      <c r="E34" s="50"/>
      <c r="O34" s="415"/>
      <c r="P34" s="415"/>
      <c r="S34" s="415"/>
      <c r="T34" s="415"/>
    </row>
    <row r="35" spans="1:20" ht="15" thickBot="1" x14ac:dyDescent="0.35">
      <c r="A35" s="412" t="s">
        <v>973</v>
      </c>
      <c r="B35" s="156">
        <v>50340</v>
      </c>
      <c r="C35" s="401">
        <v>50</v>
      </c>
      <c r="D35" s="49"/>
      <c r="E35" s="50"/>
      <c r="O35" s="415"/>
      <c r="P35" s="415"/>
      <c r="S35" s="415"/>
      <c r="T35" s="415"/>
    </row>
    <row r="36" spans="1:20" ht="15" thickBot="1" x14ac:dyDescent="0.35">
      <c r="A36" s="412" t="s">
        <v>1948</v>
      </c>
      <c r="B36" s="156">
        <v>50456</v>
      </c>
      <c r="C36" s="401">
        <v>50</v>
      </c>
      <c r="D36" s="49"/>
      <c r="E36" s="50"/>
      <c r="O36" s="415"/>
      <c r="P36" s="415"/>
      <c r="S36" s="415"/>
      <c r="T36" s="415"/>
    </row>
    <row r="37" spans="1:20" ht="15" thickBot="1" x14ac:dyDescent="0.35">
      <c r="A37" s="412" t="s">
        <v>1949</v>
      </c>
      <c r="B37" s="156">
        <v>50341</v>
      </c>
      <c r="C37" s="401">
        <v>50</v>
      </c>
      <c r="D37" s="49"/>
      <c r="E37" s="50"/>
      <c r="O37" s="415"/>
      <c r="P37" s="415"/>
      <c r="S37" s="415"/>
      <c r="T37" s="415"/>
    </row>
    <row r="38" spans="1:20" ht="15" thickBot="1" x14ac:dyDescent="0.35">
      <c r="A38" s="412" t="s">
        <v>1950</v>
      </c>
      <c r="B38" s="156">
        <v>50342</v>
      </c>
      <c r="C38" s="401">
        <v>50</v>
      </c>
      <c r="D38" s="49"/>
      <c r="E38" s="50"/>
      <c r="O38" s="415"/>
      <c r="P38" s="415"/>
      <c r="S38" s="415"/>
      <c r="T38" s="415"/>
    </row>
    <row r="39" spans="1:20" ht="15" thickBot="1" x14ac:dyDescent="0.35">
      <c r="A39" s="412" t="s">
        <v>1951</v>
      </c>
      <c r="B39" s="156">
        <v>50344</v>
      </c>
      <c r="C39" s="401">
        <v>50</v>
      </c>
      <c r="D39" s="49"/>
      <c r="E39" s="50"/>
      <c r="O39" s="415"/>
      <c r="P39" s="415"/>
      <c r="S39" s="415"/>
      <c r="T39" s="415"/>
    </row>
    <row r="40" spans="1:20" ht="15" thickBot="1" x14ac:dyDescent="0.35">
      <c r="A40" s="412" t="s">
        <v>1952</v>
      </c>
      <c r="B40" s="156">
        <v>50345</v>
      </c>
      <c r="C40" s="401">
        <v>50</v>
      </c>
      <c r="D40" s="49"/>
      <c r="E40" s="50"/>
      <c r="O40" s="415"/>
      <c r="P40" s="415"/>
      <c r="S40" s="415"/>
      <c r="T40" s="415"/>
    </row>
    <row r="41" spans="1:20" ht="15" thickBot="1" x14ac:dyDescent="0.35">
      <c r="A41" s="412" t="s">
        <v>1953</v>
      </c>
      <c r="B41" s="156">
        <v>50503</v>
      </c>
      <c r="C41" s="401">
        <v>50</v>
      </c>
      <c r="D41" s="49"/>
      <c r="E41" s="50"/>
      <c r="O41" s="415"/>
      <c r="P41" s="415"/>
      <c r="S41" s="415"/>
      <c r="T41" s="415"/>
    </row>
    <row r="42" spans="1:20" ht="15" thickBot="1" x14ac:dyDescent="0.35">
      <c r="A42" s="412" t="s">
        <v>1954</v>
      </c>
      <c r="B42" s="156">
        <v>50527</v>
      </c>
      <c r="C42" s="401">
        <v>50</v>
      </c>
      <c r="D42" s="49"/>
      <c r="E42" s="50"/>
      <c r="O42" s="415"/>
      <c r="P42" s="415"/>
      <c r="S42" s="415"/>
      <c r="T42" s="415"/>
    </row>
    <row r="43" spans="1:20" ht="15" thickBot="1" x14ac:dyDescent="0.35">
      <c r="A43" s="412" t="s">
        <v>1955</v>
      </c>
      <c r="B43" s="156">
        <v>50346</v>
      </c>
      <c r="C43" s="401">
        <v>50</v>
      </c>
      <c r="D43" s="49"/>
      <c r="E43" s="50"/>
      <c r="O43" s="415"/>
      <c r="P43" s="415"/>
      <c r="S43" s="415"/>
      <c r="T43" s="415"/>
    </row>
    <row r="44" spans="1:20" ht="15" thickBot="1" x14ac:dyDescent="0.35">
      <c r="A44" s="412" t="s">
        <v>1956</v>
      </c>
      <c r="B44" s="156">
        <v>50347</v>
      </c>
      <c r="C44" s="401">
        <v>50</v>
      </c>
      <c r="D44" s="49"/>
      <c r="E44" s="50"/>
      <c r="O44" s="415"/>
      <c r="P44" s="415"/>
      <c r="S44" s="415"/>
      <c r="T44" s="415"/>
    </row>
    <row r="45" spans="1:20" ht="15" thickBot="1" x14ac:dyDescent="0.35">
      <c r="A45" s="412" t="s">
        <v>1957</v>
      </c>
      <c r="B45" s="156">
        <v>50529</v>
      </c>
      <c r="C45" s="401">
        <v>50</v>
      </c>
      <c r="D45" s="49"/>
      <c r="E45" s="50"/>
      <c r="O45" s="415"/>
      <c r="P45" s="415"/>
      <c r="S45" s="415"/>
      <c r="T45" s="415"/>
    </row>
    <row r="46" spans="1:20" ht="15" thickBot="1" x14ac:dyDescent="0.35">
      <c r="A46" s="412" t="s">
        <v>559</v>
      </c>
      <c r="B46" s="156">
        <v>50348</v>
      </c>
      <c r="C46" s="401">
        <v>50</v>
      </c>
      <c r="D46" s="49"/>
      <c r="E46" s="50"/>
      <c r="O46" s="415"/>
      <c r="P46" s="415"/>
      <c r="S46" s="415"/>
      <c r="T46" s="415"/>
    </row>
    <row r="47" spans="1:20" ht="15" thickBot="1" x14ac:dyDescent="0.35">
      <c r="A47" s="412" t="s">
        <v>1958</v>
      </c>
      <c r="B47" s="156">
        <v>50349</v>
      </c>
      <c r="C47" s="401">
        <v>50</v>
      </c>
      <c r="D47" s="49"/>
      <c r="E47" s="50"/>
      <c r="O47" s="415"/>
      <c r="P47" s="415"/>
      <c r="S47" s="415"/>
      <c r="T47" s="415"/>
    </row>
    <row r="48" spans="1:20" ht="15" thickBot="1" x14ac:dyDescent="0.35">
      <c r="A48" s="412" t="s">
        <v>1959</v>
      </c>
      <c r="B48" s="156">
        <v>50350</v>
      </c>
      <c r="C48" s="401">
        <v>50</v>
      </c>
      <c r="D48" s="49"/>
      <c r="E48" s="50"/>
      <c r="O48" s="415"/>
      <c r="P48" s="415"/>
      <c r="S48" s="415"/>
      <c r="T48" s="415"/>
    </row>
    <row r="49" spans="1:20" ht="15" thickBot="1" x14ac:dyDescent="0.35">
      <c r="A49" s="412" t="s">
        <v>560</v>
      </c>
      <c r="B49" s="156">
        <v>50541</v>
      </c>
      <c r="C49" s="401">
        <v>50</v>
      </c>
      <c r="D49" s="49"/>
      <c r="E49" s="50"/>
      <c r="O49" s="415"/>
      <c r="P49" s="415"/>
      <c r="S49" s="415"/>
      <c r="T49" s="415"/>
    </row>
    <row r="50" spans="1:20" ht="15" thickBot="1" x14ac:dyDescent="0.35">
      <c r="A50" s="412" t="s">
        <v>1960</v>
      </c>
      <c r="B50" s="156">
        <v>50351</v>
      </c>
      <c r="C50" s="401">
        <v>50</v>
      </c>
      <c r="D50" s="49"/>
      <c r="E50" s="50"/>
      <c r="O50" s="415"/>
      <c r="P50" s="415"/>
      <c r="S50" s="415"/>
      <c r="T50" s="415"/>
    </row>
    <row r="51" spans="1:20" ht="15" thickBot="1" x14ac:dyDescent="0.35">
      <c r="A51" s="412" t="s">
        <v>1961</v>
      </c>
      <c r="B51" s="156">
        <v>50484</v>
      </c>
      <c r="C51" s="401">
        <v>50</v>
      </c>
      <c r="D51" s="49"/>
      <c r="E51" s="50"/>
      <c r="O51" s="415"/>
      <c r="P51" s="415"/>
      <c r="S51" s="415"/>
      <c r="T51" s="415"/>
    </row>
    <row r="52" spans="1:20" ht="15" thickBot="1" x14ac:dyDescent="0.35">
      <c r="A52" s="412" t="s">
        <v>1962</v>
      </c>
      <c r="B52" s="156">
        <v>50352</v>
      </c>
      <c r="C52" s="401">
        <v>50</v>
      </c>
      <c r="D52" s="49"/>
      <c r="E52" s="50"/>
      <c r="O52" s="415"/>
      <c r="P52" s="415"/>
      <c r="S52" s="415"/>
      <c r="T52" s="415"/>
    </row>
    <row r="53" spans="1:20" ht="15" thickBot="1" x14ac:dyDescent="0.35">
      <c r="A53" s="412" t="s">
        <v>1963</v>
      </c>
      <c r="B53" s="156">
        <v>50353</v>
      </c>
      <c r="C53" s="401">
        <v>50</v>
      </c>
      <c r="D53" s="49"/>
      <c r="E53" s="50"/>
      <c r="O53" s="415"/>
      <c r="P53" s="415"/>
      <c r="S53" s="415"/>
      <c r="T53" s="415"/>
    </row>
    <row r="54" spans="1:20" ht="15" thickBot="1" x14ac:dyDescent="0.35">
      <c r="A54" s="412" t="s">
        <v>1964</v>
      </c>
      <c r="B54" s="156">
        <v>50354</v>
      </c>
      <c r="C54" s="401">
        <v>50</v>
      </c>
      <c r="D54" s="49"/>
      <c r="E54" s="50"/>
      <c r="O54" s="415"/>
      <c r="P54" s="415"/>
      <c r="S54" s="415"/>
      <c r="T54" s="415"/>
    </row>
    <row r="55" spans="1:20" ht="15" thickBot="1" x14ac:dyDescent="0.35">
      <c r="A55" s="412" t="s">
        <v>561</v>
      </c>
      <c r="B55" s="156">
        <v>50355</v>
      </c>
      <c r="C55" s="401">
        <v>50</v>
      </c>
      <c r="D55" s="49"/>
      <c r="E55" s="50"/>
      <c r="O55" s="415"/>
      <c r="P55" s="415"/>
      <c r="S55" s="415"/>
      <c r="T55" s="415"/>
    </row>
    <row r="56" spans="1:20" ht="15" thickBot="1" x14ac:dyDescent="0.35">
      <c r="A56" s="412" t="s">
        <v>1965</v>
      </c>
      <c r="B56" s="156">
        <v>50356</v>
      </c>
      <c r="C56" s="401">
        <v>50</v>
      </c>
      <c r="D56" s="49"/>
      <c r="E56" s="50"/>
      <c r="O56" s="415"/>
      <c r="P56" s="415"/>
      <c r="S56" s="415"/>
      <c r="T56" s="415"/>
    </row>
    <row r="57" spans="1:20" ht="15" thickBot="1" x14ac:dyDescent="0.35">
      <c r="A57" s="412" t="s">
        <v>974</v>
      </c>
      <c r="B57" s="156">
        <v>50357</v>
      </c>
      <c r="C57" s="401">
        <v>50</v>
      </c>
      <c r="D57" s="49"/>
      <c r="E57" s="50"/>
      <c r="O57" s="415"/>
      <c r="P57" s="415"/>
      <c r="S57" s="415"/>
      <c r="T57" s="415"/>
    </row>
    <row r="58" spans="1:20" ht="15" thickBot="1" x14ac:dyDescent="0.35">
      <c r="A58" s="412" t="s">
        <v>1966</v>
      </c>
      <c r="B58" s="156">
        <v>50482</v>
      </c>
      <c r="C58" s="401">
        <v>50</v>
      </c>
      <c r="D58" s="49"/>
      <c r="E58" s="50"/>
      <c r="O58" s="415"/>
      <c r="P58" s="415"/>
      <c r="S58" s="415"/>
      <c r="T58" s="415"/>
    </row>
    <row r="59" spans="1:20" ht="15" thickBot="1" x14ac:dyDescent="0.35">
      <c r="A59" s="412" t="s">
        <v>1967</v>
      </c>
      <c r="B59" s="156">
        <v>50358</v>
      </c>
      <c r="C59" s="401">
        <v>50</v>
      </c>
      <c r="D59" s="49"/>
      <c r="E59" s="50"/>
      <c r="O59" s="415"/>
      <c r="P59" s="415"/>
      <c r="S59" s="415"/>
      <c r="T59" s="415"/>
    </row>
    <row r="60" spans="1:20" ht="15" thickBot="1" x14ac:dyDescent="0.35">
      <c r="A60" s="412" t="s">
        <v>1968</v>
      </c>
      <c r="B60" s="156">
        <v>50359</v>
      </c>
      <c r="C60" s="401">
        <v>50</v>
      </c>
      <c r="D60" s="49"/>
      <c r="E60" s="50"/>
      <c r="O60" s="415"/>
      <c r="P60" s="415"/>
      <c r="S60" s="415"/>
      <c r="T60" s="415"/>
    </row>
    <row r="61" spans="1:20" ht="15" thickBot="1" x14ac:dyDescent="0.35">
      <c r="A61" s="412" t="s">
        <v>562</v>
      </c>
      <c r="B61" s="156">
        <v>50360</v>
      </c>
      <c r="C61" s="401">
        <v>50</v>
      </c>
      <c r="D61" s="49"/>
      <c r="E61" s="50"/>
      <c r="O61" s="415"/>
      <c r="P61" s="415"/>
      <c r="S61" s="415"/>
      <c r="T61" s="415"/>
    </row>
    <row r="62" spans="1:20" ht="15" thickBot="1" x14ac:dyDescent="0.35">
      <c r="A62" s="412" t="s">
        <v>1969</v>
      </c>
      <c r="B62" s="156">
        <v>50361</v>
      </c>
      <c r="C62" s="401">
        <v>50</v>
      </c>
      <c r="D62" s="49"/>
      <c r="E62" s="50"/>
      <c r="O62" s="415"/>
      <c r="P62" s="415"/>
      <c r="S62" s="415"/>
      <c r="T62" s="415"/>
    </row>
    <row r="63" spans="1:20" ht="15" thickBot="1" x14ac:dyDescent="0.35">
      <c r="A63" s="412" t="s">
        <v>1970</v>
      </c>
      <c r="B63" s="156">
        <v>50362</v>
      </c>
      <c r="C63" s="401">
        <v>50</v>
      </c>
      <c r="D63" s="49"/>
      <c r="E63" s="50"/>
      <c r="O63" s="415"/>
      <c r="P63" s="415"/>
      <c r="S63" s="415"/>
      <c r="T63" s="415"/>
    </row>
    <row r="64" spans="1:20" ht="15" thickBot="1" x14ac:dyDescent="0.35">
      <c r="A64" s="412" t="s">
        <v>1971</v>
      </c>
      <c r="B64" s="156">
        <v>50363</v>
      </c>
      <c r="C64" s="401">
        <v>50</v>
      </c>
      <c r="D64" s="49"/>
      <c r="E64" s="50"/>
      <c r="O64" s="415"/>
      <c r="P64" s="415"/>
      <c r="S64" s="415"/>
      <c r="T64" s="415"/>
    </row>
    <row r="65" spans="1:20" ht="15" thickBot="1" x14ac:dyDescent="0.35">
      <c r="A65" s="412" t="s">
        <v>1972</v>
      </c>
      <c r="B65" s="156">
        <v>50364</v>
      </c>
      <c r="C65" s="401">
        <v>50</v>
      </c>
      <c r="D65" s="49"/>
      <c r="E65" s="50"/>
      <c r="O65" s="415"/>
      <c r="P65" s="415"/>
      <c r="S65" s="415"/>
      <c r="T65" s="415"/>
    </row>
    <row r="66" spans="1:20" ht="15" thickBot="1" x14ac:dyDescent="0.35">
      <c r="A66" s="412" t="s">
        <v>1973</v>
      </c>
      <c r="B66" s="156">
        <v>50365</v>
      </c>
      <c r="C66" s="401">
        <v>50</v>
      </c>
      <c r="D66" s="49"/>
      <c r="E66" s="50"/>
      <c r="O66" s="415"/>
      <c r="P66" s="415"/>
      <c r="S66" s="415"/>
      <c r="T66" s="415"/>
    </row>
    <row r="67" spans="1:20" ht="15" thickBot="1" x14ac:dyDescent="0.35">
      <c r="A67" s="412" t="s">
        <v>1974</v>
      </c>
      <c r="B67" s="156">
        <v>50366</v>
      </c>
      <c r="C67" s="401">
        <v>50</v>
      </c>
      <c r="D67" s="49"/>
      <c r="E67" s="50"/>
      <c r="O67" s="415"/>
      <c r="P67" s="415"/>
      <c r="S67" s="415"/>
      <c r="T67" s="415"/>
    </row>
    <row r="68" spans="1:20" ht="15" thickBot="1" x14ac:dyDescent="0.35">
      <c r="A68" s="412" t="s">
        <v>1986</v>
      </c>
      <c r="B68" s="156">
        <v>50367</v>
      </c>
      <c r="C68" s="401">
        <v>50</v>
      </c>
      <c r="D68" s="49"/>
      <c r="E68" s="50"/>
      <c r="O68" s="415"/>
      <c r="P68" s="415"/>
      <c r="S68" s="415"/>
      <c r="T68" s="415"/>
    </row>
    <row r="69" spans="1:20" ht="15" thickBot="1" x14ac:dyDescent="0.35">
      <c r="A69" s="412" t="s">
        <v>1975</v>
      </c>
      <c r="B69" s="156">
        <v>50368</v>
      </c>
      <c r="C69" s="401">
        <v>50</v>
      </c>
    </row>
    <row r="70" spans="1:20" ht="15" thickBot="1" x14ac:dyDescent="0.35">
      <c r="A70" s="412" t="s">
        <v>1976</v>
      </c>
      <c r="B70" s="156">
        <v>50369</v>
      </c>
      <c r="C70" s="401">
        <v>50</v>
      </c>
    </row>
    <row r="71" spans="1:20" ht="15" thickBot="1" x14ac:dyDescent="0.35">
      <c r="A71" s="412" t="s">
        <v>563</v>
      </c>
      <c r="B71" s="156">
        <v>50370</v>
      </c>
      <c r="C71" s="401">
        <v>50</v>
      </c>
    </row>
    <row r="72" spans="1:20" ht="15" thickBot="1" x14ac:dyDescent="0.35">
      <c r="A72" s="412" t="s">
        <v>1977</v>
      </c>
      <c r="B72" s="156">
        <v>50371</v>
      </c>
      <c r="C72" s="401">
        <v>50</v>
      </c>
    </row>
    <row r="73" spans="1:20" x14ac:dyDescent="0.3">
      <c r="C73" s="401"/>
    </row>
    <row r="74" spans="1:20" x14ac:dyDescent="0.3">
      <c r="C74" s="401"/>
    </row>
    <row r="75" spans="1:20" x14ac:dyDescent="0.3">
      <c r="C75" s="401"/>
    </row>
    <row r="76" spans="1:20" x14ac:dyDescent="0.3">
      <c r="C76" s="401"/>
    </row>
    <row r="77" spans="1:20" x14ac:dyDescent="0.3">
      <c r="C77" s="401"/>
    </row>
    <row r="78" spans="1:20" x14ac:dyDescent="0.3">
      <c r="C78" s="401"/>
    </row>
    <row r="79" spans="1:20" x14ac:dyDescent="0.3">
      <c r="C79" s="401"/>
    </row>
    <row r="80" spans="1:20" x14ac:dyDescent="0.3">
      <c r="C80" s="401"/>
    </row>
    <row r="81" spans="3:3" x14ac:dyDescent="0.3">
      <c r="C81" s="401"/>
    </row>
    <row r="82" spans="3:3" x14ac:dyDescent="0.3">
      <c r="C82" s="401"/>
    </row>
    <row r="83" spans="3:3" x14ac:dyDescent="0.3">
      <c r="C83" s="401"/>
    </row>
    <row r="84" spans="3:3" x14ac:dyDescent="0.3">
      <c r="C84" s="401"/>
    </row>
    <row r="85" spans="3:3" x14ac:dyDescent="0.3">
      <c r="C85" s="401"/>
    </row>
    <row r="86" spans="3:3" x14ac:dyDescent="0.3">
      <c r="C86" s="401"/>
    </row>
    <row r="87" spans="3:3" x14ac:dyDescent="0.3">
      <c r="C87" s="401"/>
    </row>
    <row r="88" spans="3:3" x14ac:dyDescent="0.3">
      <c r="C88" s="401"/>
    </row>
    <row r="89" spans="3:3" x14ac:dyDescent="0.3">
      <c r="C89" s="401"/>
    </row>
    <row r="90" spans="3:3" x14ac:dyDescent="0.3">
      <c r="C90" s="401"/>
    </row>
    <row r="91" spans="3:3" x14ac:dyDescent="0.3">
      <c r="C91" s="401"/>
    </row>
    <row r="92" spans="3:3" x14ac:dyDescent="0.3">
      <c r="C92" s="401"/>
    </row>
    <row r="93" spans="3:3" x14ac:dyDescent="0.3">
      <c r="C93" s="401"/>
    </row>
    <row r="94" spans="3:3" x14ac:dyDescent="0.3">
      <c r="C94" s="401"/>
    </row>
    <row r="95" spans="3:3" x14ac:dyDescent="0.3">
      <c r="C95" s="401"/>
    </row>
  </sheetData>
  <sheetProtection algorithmName="SHA-512" hashValue="a2fyn/qAs92m3sDKZYBcrHEW0/eFIneTr/LGh/aZvhSQxtm9w58Wfz2E0CfYQBOXbpSoM0IZ7lMA0i0w305GNg==" saltValue="ksTbhRkJ0blmDSYWw1ubO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404"/>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286" customWidth="1"/>
    <col min="2" max="2" width="16.33203125" style="5" customWidth="1"/>
    <col min="3" max="3" width="17.44140625" style="5" customWidth="1"/>
    <col min="4" max="4" width="46.33203125" style="415" customWidth="1"/>
    <col min="5" max="5" width="17.109375" style="18" customWidth="1"/>
    <col min="6" max="6" width="21.5546875" style="415" customWidth="1"/>
    <col min="7" max="7" width="26.6640625" style="485" customWidth="1"/>
    <col min="8" max="8" width="25.109375" style="318" customWidth="1"/>
    <col min="9" max="9" width="24" style="415" customWidth="1"/>
    <col min="10" max="10" width="13.5546875" style="18" customWidth="1"/>
    <col min="11" max="11" width="11.6640625" style="18" customWidth="1"/>
    <col min="12" max="12" width="4" hidden="1" customWidth="1"/>
    <col min="13" max="13" width="11" style="18" hidden="1" customWidth="1"/>
    <col min="14" max="14" width="3.33203125" style="190" hidden="1" customWidth="1"/>
    <col min="15" max="15" width="2.109375" style="18" hidden="1" customWidth="1"/>
    <col min="16" max="16" width="13.44140625" style="18" hidden="1" customWidth="1"/>
    <col min="17" max="17" width="13.109375" style="18" customWidth="1"/>
    <col min="18" max="24" width="9.109375" style="18"/>
    <col min="25" max="25" width="8.88671875" customWidth="1"/>
    <col min="26" max="28" width="10.5546875" customWidth="1"/>
    <col min="29" max="95" width="20.6640625" customWidth="1"/>
    <col min="123" max="1880" width="9.109375" style="18"/>
    <col min="1881" max="16384" width="9.109375" style="415"/>
  </cols>
  <sheetData>
    <row r="1" spans="1:122" ht="15" thickBot="1" x14ac:dyDescent="0.35">
      <c r="B1" s="487" t="s">
        <v>389</v>
      </c>
      <c r="C1" s="487"/>
      <c r="E1" s="416" t="s">
        <v>35</v>
      </c>
      <c r="F1" s="417">
        <v>2022</v>
      </c>
      <c r="G1" s="115" t="s">
        <v>118</v>
      </c>
      <c r="H1" s="418"/>
      <c r="I1" s="419"/>
      <c r="J1" s="420"/>
      <c r="M1" s="18" t="s">
        <v>50</v>
      </c>
      <c r="O1" s="18">
        <v>1</v>
      </c>
      <c r="P1" s="18" t="s">
        <v>1356</v>
      </c>
    </row>
    <row r="2" spans="1:122" ht="44.25" customHeight="1" thickBot="1" x14ac:dyDescent="0.35">
      <c r="B2" s="985" t="s">
        <v>284</v>
      </c>
      <c r="C2" s="986"/>
      <c r="D2" s="421" t="s">
        <v>941</v>
      </c>
      <c r="E2" s="983" t="s">
        <v>297</v>
      </c>
      <c r="F2" s="983"/>
      <c r="G2" s="984"/>
      <c r="H2" s="624" t="s">
        <v>2849</v>
      </c>
      <c r="M2" s="18" t="s">
        <v>51</v>
      </c>
      <c r="N2" s="190">
        <v>50</v>
      </c>
      <c r="O2" s="18">
        <v>2</v>
      </c>
      <c r="P2" s="18">
        <v>9004</v>
      </c>
    </row>
    <row r="3" spans="1:122" ht="15" thickBot="1" x14ac:dyDescent="0.35">
      <c r="B3" s="488" t="s">
        <v>0</v>
      </c>
      <c r="C3" s="489"/>
      <c r="D3" s="423" t="e">
        <f>VLOOKUP(D2,'Unit Names(H)'!A2:B139,2,FALSE)</f>
        <v>#N/A</v>
      </c>
      <c r="E3" s="564"/>
      <c r="F3" s="424"/>
      <c r="G3" s="425"/>
      <c r="H3" s="422"/>
      <c r="N3" s="190">
        <v>51</v>
      </c>
      <c r="O3" s="18">
        <v>3</v>
      </c>
    </row>
    <row r="4" spans="1:122" ht="15" thickBot="1" x14ac:dyDescent="0.35">
      <c r="B4" s="490" t="s">
        <v>804</v>
      </c>
      <c r="C4" s="491"/>
      <c r="D4" s="426"/>
      <c r="E4" s="426"/>
      <c r="F4" s="427"/>
      <c r="G4" s="428"/>
      <c r="H4" s="422"/>
      <c r="I4" s="2"/>
      <c r="M4" s="18" t="s">
        <v>328</v>
      </c>
      <c r="N4" s="190">
        <v>52</v>
      </c>
      <c r="O4" s="18">
        <v>4</v>
      </c>
    </row>
    <row r="5" spans="1:122" ht="37.5" customHeight="1" x14ac:dyDescent="0.3">
      <c r="A5" s="387" t="s">
        <v>386</v>
      </c>
      <c r="B5" s="287" t="s">
        <v>103</v>
      </c>
      <c r="C5" s="287" t="s">
        <v>120</v>
      </c>
      <c r="D5" s="429" t="s">
        <v>1</v>
      </c>
      <c r="E5" s="429">
        <v>2021</v>
      </c>
      <c r="F5" s="430">
        <v>2022</v>
      </c>
      <c r="G5" s="431" t="s">
        <v>914</v>
      </c>
      <c r="H5" s="432" t="s">
        <v>301</v>
      </c>
      <c r="I5" s="417" t="s">
        <v>13</v>
      </c>
      <c r="M5" s="18" t="s">
        <v>432</v>
      </c>
    </row>
    <row r="6" spans="1:122" ht="31.2" customHeight="1" x14ac:dyDescent="0.3">
      <c r="B6" s="518" t="s">
        <v>119</v>
      </c>
      <c r="C6" s="519"/>
      <c r="D6" s="520"/>
      <c r="E6" s="521"/>
      <c r="F6" s="522"/>
      <c r="G6" s="514"/>
      <c r="H6" s="17"/>
      <c r="M6" s="18" t="s">
        <v>415</v>
      </c>
    </row>
    <row r="7" spans="1:122" s="18" customFormat="1" ht="72.599999999999994" customHeight="1" x14ac:dyDescent="0.3">
      <c r="A7" s="628">
        <v>333</v>
      </c>
      <c r="B7" s="387" t="s">
        <v>66</v>
      </c>
      <c r="C7" s="387" t="s">
        <v>121</v>
      </c>
      <c r="D7" s="414" t="s">
        <v>805</v>
      </c>
      <c r="E7" s="385" t="e">
        <f>INDEX('2021 Unit Data'!$A$1:$CZ$258,MATCH('Unit Data from Audit Worksheet'!$A7,'2021 Unit Data'!$A$1:$A$258,0),MATCH('Unit Data from Audit Worksheet'!$D$2,'2021 Unit Data'!$A$1:$CZ$1,0))</f>
        <v>#N/A</v>
      </c>
      <c r="F7" s="189">
        <v>0</v>
      </c>
      <c r="G7" s="434">
        <f>IF(F7&lt;0,"Note: Number is normally positive.",)</f>
        <v>0</v>
      </c>
      <c r="H7" s="435"/>
      <c r="I7" s="436"/>
      <c r="J7" s="301"/>
      <c r="K7" s="623"/>
      <c r="L7"/>
      <c r="M7" s="18" t="s">
        <v>433</v>
      </c>
      <c r="N7" s="190"/>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100">
        <v>500</v>
      </c>
      <c r="B8" s="387" t="s">
        <v>54</v>
      </c>
      <c r="C8" s="387" t="s">
        <v>121</v>
      </c>
      <c r="D8" s="414" t="s">
        <v>806</v>
      </c>
      <c r="E8" s="385" t="e">
        <f>INDEX('2021 Unit Data'!$A$1:$CZ$258,MATCH('Unit Data from Audit Worksheet'!$A8,'2021 Unit Data'!$A$1:$A$258,0),MATCH('Unit Data from Audit Worksheet'!$D$2,'2021 Unit Data'!$A$1:$CZ$1,0))</f>
        <v>#N/A</v>
      </c>
      <c r="F8" s="189">
        <v>0</v>
      </c>
      <c r="G8" s="434">
        <f>IF(F8&lt;0,"Note: Number is normally positive.",)</f>
        <v>0</v>
      </c>
      <c r="H8" s="435"/>
      <c r="I8" s="435"/>
      <c r="J8" s="301"/>
      <c r="K8" s="623"/>
      <c r="L8"/>
      <c r="M8" s="18" t="s">
        <v>434</v>
      </c>
      <c r="N8" s="190"/>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640">
        <v>385</v>
      </c>
      <c r="B9" s="4" t="s">
        <v>59</v>
      </c>
      <c r="C9" s="387" t="s">
        <v>121</v>
      </c>
      <c r="D9" s="99" t="s">
        <v>122</v>
      </c>
      <c r="E9" s="385" t="e">
        <f>INDEX('2021 Unit Data'!$A$1:$CZ$258,MATCH('Unit Data from Audit Worksheet'!$A9,'2021 Unit Data'!$A$1:$A$258,0),MATCH('Unit Data from Audit Worksheet'!$D$2,'2021 Unit Data'!$A$1:$CZ$1,0))-INDEX('2021 Unit Data'!$A$1:$CZ$258,MATCH('Unit Data from Audit Worksheet'!$A11,'2021 Unit Data'!$A$1:$A$258,0),MATCH('Unit Data from Audit Worksheet'!$D$2,'2021 Unit Data'!$A$1:$CZ$1,0))</f>
        <v>#N/A</v>
      </c>
      <c r="F9" s="189">
        <v>0</v>
      </c>
      <c r="G9" s="434">
        <f>IF((F7+F8)&gt;F9,"Error: Please review Account numbers (333+500)&gt;385",)</f>
        <v>0</v>
      </c>
      <c r="H9" s="435"/>
      <c r="I9" s="435"/>
      <c r="J9" s="971"/>
      <c r="K9" s="623"/>
    </row>
    <row r="10" spans="1:122" s="18" customFormat="1" ht="90" customHeight="1" x14ac:dyDescent="0.3">
      <c r="A10" s="100">
        <v>575</v>
      </c>
      <c r="B10" s="387" t="s">
        <v>69</v>
      </c>
      <c r="C10" s="387" t="s">
        <v>121</v>
      </c>
      <c r="D10" s="492" t="s">
        <v>807</v>
      </c>
      <c r="E10" s="385" t="e">
        <f>INDEX('2021 Unit Data'!$A$1:$CZ$258,MATCH('Unit Data from Audit Worksheet'!$A10,'2021 Unit Data'!$A$1:$A$258,0),MATCH('Unit Data from Audit Worksheet'!$D$2,'2021 Unit Data'!$A$1:$CZ$1,0))</f>
        <v>#N/A</v>
      </c>
      <c r="F10" s="189">
        <v>0</v>
      </c>
      <c r="G10" s="434">
        <f>IF(F10&lt;0,"Note: Number is normally positive.",)</f>
        <v>0</v>
      </c>
      <c r="H10" s="437"/>
      <c r="I10" s="438"/>
      <c r="J10" s="180"/>
      <c r="K10" s="623"/>
      <c r="L10"/>
      <c r="N10" s="19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100">
        <v>576</v>
      </c>
      <c r="B11" s="387" t="s">
        <v>69</v>
      </c>
      <c r="C11" s="387" t="s">
        <v>121</v>
      </c>
      <c r="D11" s="492" t="s">
        <v>808</v>
      </c>
      <c r="E11" s="385" t="e">
        <f>INDEX('2021 Unit Data'!$A$1:$CZ$258,MATCH('Unit Data from Audit Worksheet'!$A11,'2021 Unit Data'!$A$1:$A$258,0),MATCH('Unit Data from Audit Worksheet'!$D$2,'2021 Unit Data'!$A$1:$CZ$1,0))</f>
        <v>#N/A</v>
      </c>
      <c r="F11" s="189">
        <v>0</v>
      </c>
      <c r="G11" s="434">
        <f>IF(F11&lt;0,"Error: Enter as positive.",)</f>
        <v>0</v>
      </c>
      <c r="H11" s="437"/>
      <c r="I11" s="438"/>
      <c r="J11" s="180"/>
      <c r="K11" s="623"/>
      <c r="L11"/>
      <c r="N11" s="19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641">
        <v>626</v>
      </c>
      <c r="B12" s="496" t="s">
        <v>450</v>
      </c>
      <c r="C12" s="496" t="s">
        <v>121</v>
      </c>
      <c r="D12" s="221" t="s">
        <v>809</v>
      </c>
      <c r="E12" s="385" t="e">
        <f>INDEX('2021 Unit Data'!$A$1:$CZ$258,MATCH('Unit Data from Audit Worksheet'!$A12,'2021 Unit Data'!$A$1:$A$258,0),MATCH('Unit Data from Audit Worksheet'!$D$2,'2021 Unit Data'!$A$1:$CZ$1,0))-INDEX('2021 Unit Data'!$A$1:$CZ$258,MATCH('Unit Data from Audit Worksheet'!$A11,'2021 Unit Data'!$A$1:$A$258,0),MATCH('Unit Data from Audit Worksheet'!$D$2,'2021 Unit Data'!$A$1:$CZ$1,0))</f>
        <v>#N/A</v>
      </c>
      <c r="F12" s="189">
        <v>0</v>
      </c>
      <c r="G12" s="434">
        <f>IF(F12&lt;0,"Error: Enter as positive.",)</f>
        <v>0</v>
      </c>
      <c r="H12" s="439"/>
      <c r="I12" s="439"/>
      <c r="J12" s="971"/>
      <c r="K12" s="623"/>
    </row>
    <row r="13" spans="1:122" ht="89.25" customHeight="1" x14ac:dyDescent="0.3">
      <c r="A13" s="195">
        <v>627</v>
      </c>
      <c r="B13" s="497" t="s">
        <v>361</v>
      </c>
      <c r="C13" s="496" t="s">
        <v>121</v>
      </c>
      <c r="D13" s="221" t="s">
        <v>810</v>
      </c>
      <c r="E13" s="385" t="e">
        <f>INDEX('2021 Unit Data'!$A$1:$CZ$258,MATCH('Unit Data from Audit Worksheet'!$A13,'2021 Unit Data'!$A$1:$A$258,0),MATCH('Unit Data from Audit Worksheet'!$D$2,'2021 Unit Data'!$A$1:$CZ$1,0))</f>
        <v>#N/A</v>
      </c>
      <c r="F13" s="189">
        <v>0</v>
      </c>
      <c r="G13" s="434">
        <f>IF(F13&gt;F12,"Please review account numbers 627 &gt;626",)</f>
        <v>0</v>
      </c>
      <c r="H13" s="439"/>
      <c r="I13" s="439"/>
      <c r="J13" s="180"/>
      <c r="K13" s="623"/>
    </row>
    <row r="14" spans="1:122" ht="105" customHeight="1" x14ac:dyDescent="0.3">
      <c r="A14" s="195">
        <v>628</v>
      </c>
      <c r="B14" s="497" t="s">
        <v>361</v>
      </c>
      <c r="C14" s="496" t="s">
        <v>121</v>
      </c>
      <c r="D14" s="221" t="s">
        <v>811</v>
      </c>
      <c r="E14" s="385" t="e">
        <f>INDEX('2021 Unit Data'!$A$1:$CZ$258,MATCH('Unit Data from Audit Worksheet'!$A14,'2021 Unit Data'!$A$1:$A$258,0),MATCH('Unit Data from Audit Worksheet'!$D$2,'2021 Unit Data'!$A$1:$CZ$1,0))</f>
        <v>#N/A</v>
      </c>
      <c r="F14" s="189">
        <v>0</v>
      </c>
      <c r="G14" s="434">
        <f>IF(F14&gt;F12,"Please review account numbers 628 &gt; 626",)</f>
        <v>0</v>
      </c>
      <c r="H14" s="439"/>
      <c r="I14" s="439"/>
      <c r="J14" s="971"/>
      <c r="K14" s="623"/>
    </row>
    <row r="15" spans="1:122" ht="95.25" customHeight="1" x14ac:dyDescent="0.3">
      <c r="A15" s="195">
        <v>629</v>
      </c>
      <c r="B15" s="497" t="s">
        <v>361</v>
      </c>
      <c r="C15" s="496" t="s">
        <v>121</v>
      </c>
      <c r="D15" s="221" t="s">
        <v>812</v>
      </c>
      <c r="E15" s="385" t="e">
        <f>INDEX('2021 Unit Data'!$A$1:$CZ$258,MATCH('Unit Data from Audit Worksheet'!$A15,'2021 Unit Data'!$A$1:$A$258,0),MATCH('Unit Data from Audit Worksheet'!$D$2,'2021 Unit Data'!$A$1:$CZ$1,0))</f>
        <v>#N/A</v>
      </c>
      <c r="F15" s="189">
        <v>0</v>
      </c>
      <c r="G15" s="434">
        <f>IF(F15&gt;F12,"Please review account numbers 629 &gt; 626",)</f>
        <v>0</v>
      </c>
      <c r="H15" s="439"/>
      <c r="I15" s="439"/>
      <c r="J15" s="180"/>
      <c r="K15" s="623"/>
    </row>
    <row r="16" spans="1:122" ht="69" customHeight="1" x14ac:dyDescent="0.3">
      <c r="A16" s="195">
        <v>630</v>
      </c>
      <c r="B16" s="497" t="s">
        <v>361</v>
      </c>
      <c r="C16" s="496" t="s">
        <v>121</v>
      </c>
      <c r="D16" s="221" t="s">
        <v>428</v>
      </c>
      <c r="E16" s="385" t="e">
        <f>INDEX('2021 Unit Data'!$A$1:$CZ$258,MATCH('Unit Data from Audit Worksheet'!$A16,'2021 Unit Data'!$A$1:$A$258,0),MATCH('Unit Data from Audit Worksheet'!$D$2,'2021 Unit Data'!$A$1:$CZ$1,0))</f>
        <v>#N/A</v>
      </c>
      <c r="F16" s="189">
        <v>0</v>
      </c>
      <c r="G16" s="434">
        <f>IF(F16&gt;F12,"Please review account numbers 630 &gt; 626",)</f>
        <v>0</v>
      </c>
      <c r="H16" s="439"/>
      <c r="I16" s="439"/>
      <c r="J16" s="180"/>
      <c r="K16" s="623"/>
    </row>
    <row r="17" spans="1:11" ht="95.25" customHeight="1" x14ac:dyDescent="0.3">
      <c r="A17" s="195">
        <v>631</v>
      </c>
      <c r="B17" s="497" t="s">
        <v>361</v>
      </c>
      <c r="C17" s="496" t="s">
        <v>121</v>
      </c>
      <c r="D17" s="221" t="s">
        <v>813</v>
      </c>
      <c r="E17" s="385" t="e">
        <f>INDEX('2021 Unit Data'!$A$1:$CZ$258,MATCH('Unit Data from Audit Worksheet'!$A17,'2021 Unit Data'!$A$1:$A$258,0),MATCH('Unit Data from Audit Worksheet'!$D$2,'2021 Unit Data'!$A$1:$CZ$1,0))</f>
        <v>#N/A</v>
      </c>
      <c r="F17" s="189">
        <v>0</v>
      </c>
      <c r="G17" s="434">
        <f>IF(F17&gt;F12,"Please review account numbers 631 &gt; 626",)</f>
        <v>0</v>
      </c>
      <c r="H17" s="439"/>
      <c r="I17" s="439"/>
      <c r="J17" s="180"/>
      <c r="K17" s="623"/>
    </row>
    <row r="18" spans="1:11" ht="111.75" customHeight="1" x14ac:dyDescent="0.3">
      <c r="A18" s="195">
        <v>632</v>
      </c>
      <c r="B18" s="497" t="s">
        <v>361</v>
      </c>
      <c r="C18" s="496" t="s">
        <v>121</v>
      </c>
      <c r="D18" s="221" t="s">
        <v>814</v>
      </c>
      <c r="E18" s="385" t="e">
        <f>INDEX('2021 Unit Data'!$A$1:$CZ$258,MATCH('Unit Data from Audit Worksheet'!$A18,'2021 Unit Data'!$A$1:$A$258,0),MATCH('Unit Data from Audit Worksheet'!$D$2,'2021 Unit Data'!$A$1:$CZ$1,0))</f>
        <v>#N/A</v>
      </c>
      <c r="F18" s="189">
        <v>0</v>
      </c>
      <c r="G18" s="434">
        <f>IF(F18&gt;F12,"Please review account numbers 632 &gt; 626",)</f>
        <v>0</v>
      </c>
      <c r="H18" s="439"/>
      <c r="I18" s="439"/>
      <c r="J18" s="180"/>
      <c r="K18" s="623"/>
    </row>
    <row r="19" spans="1:11" ht="55.5" customHeight="1" x14ac:dyDescent="0.3">
      <c r="A19" s="640">
        <v>338</v>
      </c>
      <c r="B19" s="4" t="s">
        <v>55</v>
      </c>
      <c r="C19" s="387" t="s">
        <v>121</v>
      </c>
      <c r="D19" s="99" t="s">
        <v>123</v>
      </c>
      <c r="E19" s="385" t="e">
        <f>INDEX('2021 Unit Data'!$A$1:$CZ$258,MATCH('Unit Data from Audit Worksheet'!$A19,'2021 Unit Data'!$A$1:$A$258,0),MATCH('Unit Data from Audit Worksheet'!$D$2,'2021 Unit Data'!$A$1:$CZ$1,0))-INDEX('2021 Unit Data'!$A$1:$CZ$258,MATCH('Unit Data from Audit Worksheet'!$A11,'2021 Unit Data'!$A$1:$A$258,0),MATCH('Unit Data from Audit Worksheet'!$D$2,'2021 Unit Data'!$A$1:$CZ$1,0))</f>
        <v>#N/A</v>
      </c>
      <c r="F19" s="189">
        <v>0</v>
      </c>
      <c r="G19" s="434" t="str">
        <f>IF(F12&gt;F19,"Error: Please review accts 626 &gt; 338","")</f>
        <v/>
      </c>
      <c r="H19" s="435"/>
      <c r="I19" s="435"/>
      <c r="J19" s="971"/>
      <c r="K19" s="623"/>
    </row>
    <row r="20" spans="1:11" ht="89.25" customHeight="1" x14ac:dyDescent="0.3">
      <c r="A20" s="100">
        <v>335</v>
      </c>
      <c r="B20" s="4" t="s">
        <v>55</v>
      </c>
      <c r="C20" s="387" t="s">
        <v>121</v>
      </c>
      <c r="D20" s="414" t="s">
        <v>815</v>
      </c>
      <c r="E20" s="385" t="e">
        <f>INDEX('2021 Unit Data'!$A$1:$CZ$258,MATCH('Unit Data from Audit Worksheet'!$A20,'2021 Unit Data'!$A$1:$A$258,0),MATCH('Unit Data from Audit Worksheet'!$D$2,'2021 Unit Data'!$A$1:$CZ$1,0))</f>
        <v>#N/A</v>
      </c>
      <c r="F20" s="189">
        <v>0</v>
      </c>
      <c r="G20" s="434">
        <f>IF(F20&lt;0,"Error: Enter as positive.",)</f>
        <v>0</v>
      </c>
      <c r="H20" s="435"/>
      <c r="I20" s="251"/>
      <c r="J20" s="180"/>
      <c r="K20" s="623"/>
    </row>
    <row r="21" spans="1:11" ht="48.75" customHeight="1" x14ac:dyDescent="0.3">
      <c r="A21" s="100">
        <v>252</v>
      </c>
      <c r="B21" s="4" t="s">
        <v>55</v>
      </c>
      <c r="C21" s="387" t="s">
        <v>121</v>
      </c>
      <c r="D21" s="99" t="s">
        <v>124</v>
      </c>
      <c r="E21" s="385" t="e">
        <f>INDEX('2021 Unit Data'!$A$1:$CZ$258,MATCH('Unit Data from Audit Worksheet'!$A21,'2021 Unit Data'!$A$1:$A$258,0),MATCH('Unit Data from Audit Worksheet'!$D$2,'2021 Unit Data'!$A$1:$CZ$1,0))</f>
        <v>#N/A</v>
      </c>
      <c r="F21" s="189">
        <v>0</v>
      </c>
      <c r="G21" s="927"/>
      <c r="H21" s="435"/>
      <c r="I21" s="72"/>
      <c r="J21" s="971"/>
      <c r="K21" s="623"/>
    </row>
    <row r="22" spans="1:11" ht="43.2" x14ac:dyDescent="0.3">
      <c r="A22" s="100">
        <v>253</v>
      </c>
      <c r="B22" s="4" t="s">
        <v>55</v>
      </c>
      <c r="C22" s="387" t="s">
        <v>121</v>
      </c>
      <c r="D22" s="99" t="s">
        <v>125</v>
      </c>
      <c r="E22" s="385" t="e">
        <f>INDEX('2021 Unit Data'!$A$1:$CZ$258,MATCH('Unit Data from Audit Worksheet'!$A22,'2021 Unit Data'!$A$1:$A$258,0),MATCH('Unit Data from Audit Worksheet'!$D$2,'2021 Unit Data'!$A$1:$CZ$1,0))</f>
        <v>#N/A</v>
      </c>
      <c r="F22" s="189">
        <v>0</v>
      </c>
      <c r="G22" s="434"/>
      <c r="H22" s="435"/>
      <c r="I22" s="72"/>
      <c r="J22" s="971"/>
      <c r="K22" s="623"/>
    </row>
    <row r="23" spans="1:11" ht="73.5" customHeight="1" x14ac:dyDescent="0.3">
      <c r="A23" s="100">
        <v>254</v>
      </c>
      <c r="B23" s="4" t="s">
        <v>55</v>
      </c>
      <c r="C23" s="387" t="s">
        <v>121</v>
      </c>
      <c r="D23" s="99" t="s">
        <v>816</v>
      </c>
      <c r="E23" s="385" t="e">
        <f>INDEX('2021 Unit Data'!$A$1:$CZ$258,MATCH('Unit Data from Audit Worksheet'!$A23,'2021 Unit Data'!$A$1:$A$258,0),MATCH('Unit Data from Audit Worksheet'!$D$2,'2021 Unit Data'!$A$1:$CZ$1,0))</f>
        <v>#N/A</v>
      </c>
      <c r="F23" s="189">
        <v>0</v>
      </c>
      <c r="G23" s="434">
        <f>IF(H23=0,,"Error: Total assets and deferred outflows less total liabilities and deferred inflows do not equal total net position. Account numbers  385-338-252-253-254 = 0.  The amount the formula is off is located in the cell to the right")</f>
        <v>0</v>
      </c>
      <c r="H23" s="437">
        <f>F9-F19-F21-F22-F23</f>
        <v>0</v>
      </c>
      <c r="I23" s="72"/>
      <c r="J23" s="971"/>
      <c r="K23" s="623"/>
    </row>
    <row r="24" spans="1:11" ht="21.75" customHeight="1" x14ac:dyDescent="0.3">
      <c r="A24" s="100"/>
      <c r="B24" s="529" t="s">
        <v>126</v>
      </c>
      <c r="C24" s="539"/>
      <c r="D24" s="511"/>
      <c r="E24" s="512"/>
      <c r="F24" s="523"/>
      <c r="G24" s="524"/>
      <c r="H24" s="17"/>
      <c r="I24" s="72"/>
      <c r="J24" s="180"/>
      <c r="K24" s="623"/>
    </row>
    <row r="25" spans="1:11" ht="59.25" customHeight="1" x14ac:dyDescent="0.3">
      <c r="A25" s="100">
        <v>502</v>
      </c>
      <c r="B25" s="4" t="s">
        <v>54</v>
      </c>
      <c r="C25" s="387" t="s">
        <v>128</v>
      </c>
      <c r="D25" s="414" t="s">
        <v>817</v>
      </c>
      <c r="E25" s="385" t="e">
        <f>INDEX('2021 Unit Data'!$A$1:$CZ$258,MATCH('Unit Data from Audit Worksheet'!$A25,'2021 Unit Data'!$A$1:$A$258,0),MATCH('Unit Data from Audit Worksheet'!$D$2,'2021 Unit Data'!$A$1:$CZ$1,0))</f>
        <v>#N/A</v>
      </c>
      <c r="F25" s="189">
        <v>0</v>
      </c>
      <c r="G25" s="434">
        <f>IF(F25&lt;0,"Note: Number is normally positive.",)</f>
        <v>0</v>
      </c>
      <c r="H25" s="17"/>
      <c r="I25" s="72"/>
      <c r="J25" s="971"/>
      <c r="K25" s="623"/>
    </row>
    <row r="26" spans="1:11" ht="59.25" customHeight="1" x14ac:dyDescent="0.3">
      <c r="A26" s="100">
        <v>503</v>
      </c>
      <c r="B26" s="4" t="s">
        <v>54</v>
      </c>
      <c r="C26" s="387" t="s">
        <v>128</v>
      </c>
      <c r="D26" s="99" t="s">
        <v>127</v>
      </c>
      <c r="E26" s="385" t="e">
        <f>INDEX('2021 Unit Data'!$A$1:$CZ$258,MATCH('Unit Data from Audit Worksheet'!$A26,'2021 Unit Data'!$A$1:$A$258,0),MATCH('Unit Data from Audit Worksheet'!$D$2,'2021 Unit Data'!$A$1:$CZ$1,0))</f>
        <v>#N/A</v>
      </c>
      <c r="F26" s="900">
        <v>0</v>
      </c>
      <c r="G26" s="434">
        <f>IF(F26&lt;0,"Note: Number is normally positive.",)</f>
        <v>0</v>
      </c>
      <c r="H26" s="17"/>
      <c r="I26" s="72"/>
      <c r="J26" s="971"/>
      <c r="K26" s="623"/>
    </row>
    <row r="27" spans="1:11" ht="27" customHeight="1" x14ac:dyDescent="0.3">
      <c r="A27" s="100"/>
      <c r="B27" s="529" t="s">
        <v>129</v>
      </c>
      <c r="C27" s="539"/>
      <c r="D27" s="511"/>
      <c r="E27" s="512"/>
      <c r="F27" s="513"/>
      <c r="G27" s="514"/>
      <c r="H27" s="17"/>
      <c r="I27" s="72"/>
      <c r="J27" s="180"/>
      <c r="K27" s="623"/>
    </row>
    <row r="28" spans="1:11" ht="49.5" customHeight="1" x14ac:dyDescent="0.3">
      <c r="A28" s="100">
        <v>344</v>
      </c>
      <c r="B28" s="4" t="s">
        <v>55</v>
      </c>
      <c r="C28" s="4" t="s">
        <v>136</v>
      </c>
      <c r="D28" s="99" t="s">
        <v>130</v>
      </c>
      <c r="E28" s="385" t="e">
        <f>INDEX('2021 Unit Data'!$A$1:$CZ$258,MATCH('Unit Data from Audit Worksheet'!$A28,'2021 Unit Data'!$A$1:$A$258,0),MATCH('Unit Data from Audit Worksheet'!$D$2,'2021 Unit Data'!$A$1:$CZ$1,0))</f>
        <v>#N/A</v>
      </c>
      <c r="F28" s="189">
        <v>0</v>
      </c>
      <c r="G28" s="434">
        <f t="shared" ref="G28:G35" si="0">IF(F28&lt;0,"Error: Enter as positive.",)</f>
        <v>0</v>
      </c>
      <c r="H28" s="17"/>
      <c r="I28" s="72"/>
      <c r="J28" s="971"/>
      <c r="K28" s="623"/>
    </row>
    <row r="29" spans="1:11" ht="49.5" customHeight="1" x14ac:dyDescent="0.3">
      <c r="A29" s="100">
        <v>388</v>
      </c>
      <c r="B29" s="4" t="s">
        <v>59</v>
      </c>
      <c r="C29" s="4" t="s">
        <v>136</v>
      </c>
      <c r="D29" s="99" t="s">
        <v>131</v>
      </c>
      <c r="E29" s="385" t="e">
        <f>INDEX('2021 Unit Data'!$A$1:$CZ$258,MATCH('Unit Data from Audit Worksheet'!$A29,'2021 Unit Data'!$A$1:$A$258,0),MATCH('Unit Data from Audit Worksheet'!$D$2,'2021 Unit Data'!$A$1:$CZ$1,0))</f>
        <v>#N/A</v>
      </c>
      <c r="F29" s="189">
        <v>0</v>
      </c>
      <c r="G29" s="434">
        <f t="shared" si="0"/>
        <v>0</v>
      </c>
      <c r="H29" s="17"/>
      <c r="I29" s="72"/>
      <c r="J29" s="971"/>
      <c r="K29" s="623"/>
    </row>
    <row r="30" spans="1:11" ht="51.75" customHeight="1" x14ac:dyDescent="0.3">
      <c r="A30" s="100">
        <v>339</v>
      </c>
      <c r="B30" s="4" t="s">
        <v>55</v>
      </c>
      <c r="C30" s="4" t="s">
        <v>136</v>
      </c>
      <c r="D30" s="99" t="s">
        <v>132</v>
      </c>
      <c r="E30" s="385" t="e">
        <f>INDEX('2021 Unit Data'!$A$1:$CZ$258,MATCH('Unit Data from Audit Worksheet'!$A30,'2021 Unit Data'!$A$1:$A$258,0),MATCH('Unit Data from Audit Worksheet'!$D$2,'2021 Unit Data'!$A$1:$CZ$1,0))</f>
        <v>#N/A</v>
      </c>
      <c r="F30" s="189">
        <v>0</v>
      </c>
      <c r="G30" s="434">
        <f t="shared" si="0"/>
        <v>0</v>
      </c>
      <c r="H30" s="17"/>
      <c r="I30" s="72"/>
      <c r="J30" s="971"/>
      <c r="K30" s="623"/>
    </row>
    <row r="31" spans="1:11" ht="50.25" customHeight="1" x14ac:dyDescent="0.3">
      <c r="A31" s="100">
        <v>504</v>
      </c>
      <c r="B31" s="4" t="s">
        <v>55</v>
      </c>
      <c r="C31" s="4" t="s">
        <v>136</v>
      </c>
      <c r="D31" s="99" t="s">
        <v>133</v>
      </c>
      <c r="E31" s="385" t="e">
        <f>INDEX('2021 Unit Data'!$A$1:$CZ$258,MATCH('Unit Data from Audit Worksheet'!$A31,'2021 Unit Data'!$A$1:$A$258,0),MATCH('Unit Data from Audit Worksheet'!$D$2,'2021 Unit Data'!$A$1:$CZ$1,0))</f>
        <v>#N/A</v>
      </c>
      <c r="F31" s="189">
        <v>0</v>
      </c>
      <c r="G31" s="434">
        <f t="shared" si="0"/>
        <v>0</v>
      </c>
      <c r="H31" s="17"/>
      <c r="I31" s="72"/>
      <c r="J31" s="971"/>
      <c r="K31" s="623"/>
    </row>
    <row r="32" spans="1:11" ht="60" customHeight="1" x14ac:dyDescent="0.3">
      <c r="A32" s="100">
        <v>505</v>
      </c>
      <c r="B32" s="4" t="s">
        <v>55</v>
      </c>
      <c r="C32" s="4" t="s">
        <v>136</v>
      </c>
      <c r="D32" s="400" t="s">
        <v>134</v>
      </c>
      <c r="E32" s="385" t="e">
        <f>INDEX('2021 Unit Data'!$A$1:$CZ$258,MATCH('Unit Data from Audit Worksheet'!$A32,'2021 Unit Data'!$A$1:$A$258,0),MATCH('Unit Data from Audit Worksheet'!$D$2,'2021 Unit Data'!$A$1:$CZ$1,0))</f>
        <v>#N/A</v>
      </c>
      <c r="F32" s="189">
        <v>0</v>
      </c>
      <c r="G32" s="434">
        <f t="shared" si="0"/>
        <v>0</v>
      </c>
      <c r="H32" s="17"/>
      <c r="I32" s="72"/>
      <c r="J32" s="180"/>
      <c r="K32" s="623"/>
    </row>
    <row r="33" spans="1:122" ht="67.95" customHeight="1" x14ac:dyDescent="0.3">
      <c r="A33" s="100">
        <v>341</v>
      </c>
      <c r="B33" s="4" t="s">
        <v>55</v>
      </c>
      <c r="C33" s="4" t="s">
        <v>136</v>
      </c>
      <c r="D33" s="414" t="s">
        <v>818</v>
      </c>
      <c r="E33" s="385" t="e">
        <f>INDEX('2021 Unit Data'!$A$1:$CZ$258,MATCH('Unit Data from Audit Worksheet'!$A33,'2021 Unit Data'!$A$1:$A$258,0),MATCH('Unit Data from Audit Worksheet'!$D$2,'2021 Unit Data'!$A$1:$CZ$1,0))</f>
        <v>#N/A</v>
      </c>
      <c r="F33" s="189">
        <v>0</v>
      </c>
      <c r="G33" s="434">
        <f t="shared" si="0"/>
        <v>0</v>
      </c>
      <c r="H33" s="17"/>
      <c r="I33" s="72"/>
      <c r="J33" s="971"/>
      <c r="K33" s="623"/>
    </row>
    <row r="34" spans="1:122" ht="44.25" customHeight="1" x14ac:dyDescent="0.3">
      <c r="A34" s="100">
        <v>386</v>
      </c>
      <c r="B34" s="4" t="s">
        <v>55</v>
      </c>
      <c r="C34" s="4" t="s">
        <v>136</v>
      </c>
      <c r="D34" s="99" t="s">
        <v>819</v>
      </c>
      <c r="E34" s="385" t="e">
        <f>INDEX('2021 Unit Data'!$A$1:$CZ$258,MATCH('Unit Data from Audit Worksheet'!$A34,'2021 Unit Data'!$A$1:$A$258,0),MATCH('Unit Data from Audit Worksheet'!$D$2,'2021 Unit Data'!$A$1:$CZ$1,0))</f>
        <v>#N/A</v>
      </c>
      <c r="F34" s="189">
        <v>0</v>
      </c>
      <c r="G34" s="434">
        <f t="shared" si="0"/>
        <v>0</v>
      </c>
      <c r="H34" s="17"/>
      <c r="I34" s="72"/>
      <c r="J34" s="180"/>
      <c r="K34" s="623"/>
    </row>
    <row r="35" spans="1:122" ht="48.75" customHeight="1" x14ac:dyDescent="0.3">
      <c r="A35" s="100">
        <v>387</v>
      </c>
      <c r="B35" s="4" t="s">
        <v>59</v>
      </c>
      <c r="C35" s="4" t="s">
        <v>136</v>
      </c>
      <c r="D35" s="99" t="s">
        <v>820</v>
      </c>
      <c r="E35" s="385" t="e">
        <f>INDEX('2021 Unit Data'!$A$1:$CZ$258,MATCH('Unit Data from Audit Worksheet'!$A35,'2021 Unit Data'!$A$1:$A$258,0),MATCH('Unit Data from Audit Worksheet'!$D$2,'2021 Unit Data'!$A$1:$CZ$1,0))</f>
        <v>#N/A</v>
      </c>
      <c r="F35" s="189">
        <v>0</v>
      </c>
      <c r="G35" s="434">
        <f t="shared" si="0"/>
        <v>0</v>
      </c>
      <c r="H35" s="17"/>
      <c r="I35" s="72"/>
      <c r="J35" s="180"/>
      <c r="K35" s="623"/>
    </row>
    <row r="36" spans="1:122" ht="92.25" customHeight="1" x14ac:dyDescent="0.3">
      <c r="A36" s="100">
        <v>389</v>
      </c>
      <c r="B36" s="4" t="s">
        <v>59</v>
      </c>
      <c r="C36" s="4" t="s">
        <v>136</v>
      </c>
      <c r="D36" s="414" t="s">
        <v>821</v>
      </c>
      <c r="E36" s="385" t="e">
        <f>INDEX('2021 Unit Data'!$A$1:$CZ$258,MATCH('Unit Data from Audit Worksheet'!$A36,'2021 Unit Data'!$A$1:$A$258,0),MATCH('Unit Data from Audit Worksheet'!$D$2,'2021 Unit Data'!$A$1:$CZ$1,0))</f>
        <v>#N/A</v>
      </c>
      <c r="F36" s="189">
        <v>0</v>
      </c>
      <c r="G36" s="434"/>
      <c r="H36" s="17"/>
      <c r="I36" s="72"/>
      <c r="J36" s="180"/>
      <c r="K36" s="623"/>
    </row>
    <row r="37" spans="1:122" ht="84.75" customHeight="1" x14ac:dyDescent="0.3">
      <c r="A37" s="100">
        <v>255</v>
      </c>
      <c r="B37" s="4" t="s">
        <v>55</v>
      </c>
      <c r="C37" s="4" t="s">
        <v>136</v>
      </c>
      <c r="D37" s="414" t="s">
        <v>822</v>
      </c>
      <c r="E37" s="385" t="e">
        <f>INDEX('2021 Unit Data'!$A$1:$CZ$258,MATCH('Unit Data from Audit Worksheet'!$A37,'2021 Unit Data'!$A$1:$A$258,0),MATCH('Unit Data from Audit Worksheet'!$D$2,'2021 Unit Data'!$A$1:$CZ$1,0))</f>
        <v>#N/A</v>
      </c>
      <c r="F37" s="189">
        <v>0</v>
      </c>
      <c r="G37" s="434">
        <f>IF(H37=0,,"Error: Total revenues less total expenses do not equal total change in net position. Account numbers 339+504+505+341+386-387+389-388-255 = 0  The amount the formula is off is located in the cell to the right")</f>
        <v>0</v>
      </c>
      <c r="H37" s="437">
        <f>F30+F31+F32+F33+F34-F35+F36-F29-F37</f>
        <v>0</v>
      </c>
      <c r="I37" s="72"/>
      <c r="J37" s="971"/>
      <c r="K37" s="623"/>
    </row>
    <row r="38" spans="1:122" ht="108.6" customHeight="1" x14ac:dyDescent="0.3">
      <c r="A38" s="100">
        <v>376</v>
      </c>
      <c r="B38" s="4" t="s">
        <v>55</v>
      </c>
      <c r="C38" s="4" t="s">
        <v>136</v>
      </c>
      <c r="D38" s="414" t="s">
        <v>823</v>
      </c>
      <c r="E38" s="385" t="e">
        <f>INDEX('2021 Unit Data'!$A$1:$CZ$258,MATCH('Unit Data from Audit Worksheet'!$A38,'2021 Unit Data'!$A$1:$A$258,0),MATCH('Unit Data from Audit Worksheet'!$D$2,'2021 Unit Data'!$A$1:$CZ$1,0))</f>
        <v>#N/A</v>
      </c>
      <c r="F38" s="189">
        <v>0</v>
      </c>
      <c r="G38" s="958" t="e">
        <f>IF(H38=0,,"Error: Beginning Balance does not agree with our records.  Account numbers  252+253+254-255-376-(Prior Year 252+253+254)=0  The amount the formula is off is located in the cell to the right")</f>
        <v>#N/A</v>
      </c>
      <c r="H38" s="959" t="e">
        <f>F21+F22+F23-F37-F38-(E21+E22+E23)</f>
        <v>#N/A</v>
      </c>
      <c r="I38" s="842" t="s">
        <v>2067</v>
      </c>
      <c r="J38" s="180"/>
      <c r="K38" s="623"/>
    </row>
    <row r="39" spans="1:122" s="18" customFormat="1" ht="141.75" customHeight="1" x14ac:dyDescent="0.3">
      <c r="A39" s="100">
        <v>597</v>
      </c>
      <c r="B39" s="387" t="s">
        <v>330</v>
      </c>
      <c r="C39" s="387" t="s">
        <v>337</v>
      </c>
      <c r="D39" s="493" t="s">
        <v>824</v>
      </c>
      <c r="E39" s="385" t="e">
        <f>INDEX('2021 Unit Data'!$A$1:$CZ$258,MATCH('Unit Data from Audit Worksheet'!$A39,'2021 Unit Data'!$A$1:$A$258,0),MATCH('Unit Data from Audit Worksheet'!$D$2,'2021 Unit Data'!$A$1:$CZ$1,0))</f>
        <v>#N/A</v>
      </c>
      <c r="F39" s="189">
        <v>0</v>
      </c>
      <c r="G39" s="434">
        <f>IF(F39&lt;0,"Note: Number is normally positive.",)</f>
        <v>0</v>
      </c>
      <c r="H39" s="435"/>
      <c r="I39" s="436"/>
      <c r="J39" s="971"/>
      <c r="K39" s="623"/>
      <c r="L39"/>
      <c r="N39" s="19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100"/>
      <c r="B40" s="529" t="s">
        <v>329</v>
      </c>
      <c r="C40" s="539"/>
      <c r="D40" s="511"/>
      <c r="E40" s="512"/>
      <c r="F40" s="513"/>
      <c r="G40" s="514"/>
      <c r="H40" s="17"/>
      <c r="I40" s="72"/>
      <c r="J40" s="180"/>
      <c r="K40" s="623"/>
    </row>
    <row r="41" spans="1:122" s="18" customFormat="1" ht="86.25" customHeight="1" x14ac:dyDescent="0.3">
      <c r="A41" s="100">
        <v>592</v>
      </c>
      <c r="B41" s="387" t="s">
        <v>58</v>
      </c>
      <c r="C41" s="387" t="s">
        <v>331</v>
      </c>
      <c r="D41" s="414" t="s">
        <v>825</v>
      </c>
      <c r="E41" s="385" t="e">
        <f>INDEX('2021 Unit Data'!$A$1:$CZ$258,MATCH('Unit Data from Audit Worksheet'!$A41,'2021 Unit Data'!$A$1:$A$258,0),MATCH('Unit Data from Audit Worksheet'!$D$2,'2021 Unit Data'!$A$1:$CZ$1,0))</f>
        <v>#N/A</v>
      </c>
      <c r="F41" s="440">
        <v>0</v>
      </c>
      <c r="G41" s="434"/>
      <c r="H41" s="435"/>
      <c r="J41" s="971"/>
      <c r="K41" s="623"/>
      <c r="L41"/>
      <c r="N41" s="190"/>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100">
        <v>591</v>
      </c>
      <c r="B42" s="387" t="s">
        <v>58</v>
      </c>
      <c r="C42" s="387" t="s">
        <v>331</v>
      </c>
      <c r="D42" s="99" t="s">
        <v>332</v>
      </c>
      <c r="E42" s="385" t="e">
        <f>INDEX('2021 Unit Data'!$A$1:$CZ$258,MATCH('Unit Data from Audit Worksheet'!$A42,'2021 Unit Data'!$A$1:$A$258,0),MATCH('Unit Data from Audit Worksheet'!$D$2,'2021 Unit Data'!$A$1:$CZ$1,0))</f>
        <v>#N/A</v>
      </c>
      <c r="F42" s="440">
        <v>0</v>
      </c>
      <c r="G42" s="434">
        <f>IF(F42&lt;0,"Error: Enter as positive.",)</f>
        <v>0</v>
      </c>
      <c r="H42" s="435"/>
      <c r="J42" s="971"/>
      <c r="K42" s="623"/>
      <c r="L42"/>
      <c r="N42" s="190"/>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100"/>
      <c r="B43" s="529" t="s">
        <v>137</v>
      </c>
      <c r="C43" s="539"/>
      <c r="D43" s="515"/>
      <c r="E43" s="512"/>
      <c r="F43" s="516"/>
      <c r="G43" s="517"/>
      <c r="H43" s="17"/>
      <c r="I43" s="72"/>
      <c r="J43" s="180"/>
      <c r="K43" s="623"/>
    </row>
    <row r="44" spans="1:122" s="18" customFormat="1" ht="55.5" customHeight="1" x14ac:dyDescent="0.3">
      <c r="A44" s="100">
        <v>506</v>
      </c>
      <c r="B44" s="494" t="s">
        <v>54</v>
      </c>
      <c r="C44" s="494" t="s">
        <v>141</v>
      </c>
      <c r="D44" s="99" t="s">
        <v>826</v>
      </c>
      <c r="E44" s="385" t="e">
        <f>INDEX('2021 Unit Data'!$A$1:$CZ$258,MATCH('Unit Data from Audit Worksheet'!$A44,'2021 Unit Data'!$A$1:$A$258,0),MATCH('Unit Data from Audit Worksheet'!$D$2,'2021 Unit Data'!$A$1:$CZ$1,0))</f>
        <v>#N/A</v>
      </c>
      <c r="F44" s="189">
        <v>0</v>
      </c>
      <c r="G44" s="434">
        <f>IF(F44&lt;0,"Note: Number is normally positive.",)</f>
        <v>0</v>
      </c>
      <c r="H44" s="435"/>
      <c r="I44" s="72"/>
      <c r="J44" s="971"/>
      <c r="K44" s="623"/>
      <c r="L44"/>
      <c r="N44" s="190"/>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45.75" customHeight="1" x14ac:dyDescent="0.3">
      <c r="A45" s="100">
        <v>536</v>
      </c>
      <c r="B45" s="494" t="s">
        <v>54</v>
      </c>
      <c r="C45" s="494" t="s">
        <v>141</v>
      </c>
      <c r="D45" s="99" t="s">
        <v>138</v>
      </c>
      <c r="E45" s="385" t="e">
        <f>INDEX('2021 Unit Data'!$A$1:$CZ$258,MATCH('Unit Data from Audit Worksheet'!$A45,'2021 Unit Data'!$A$1:$A$258,0),MATCH('Unit Data from Audit Worksheet'!$D$2,'2021 Unit Data'!$A$1:$CZ$1,0))</f>
        <v>#N/A</v>
      </c>
      <c r="F45" s="189">
        <v>0</v>
      </c>
      <c r="G45" s="434">
        <f>IF(F45&lt;0,"Note: Number is normally positive.",)</f>
        <v>0</v>
      </c>
      <c r="H45" s="435"/>
      <c r="I45" s="436"/>
      <c r="J45" s="971"/>
      <c r="K45" s="623"/>
      <c r="L45"/>
      <c r="N45" s="190"/>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51.75" customHeight="1" x14ac:dyDescent="0.3">
      <c r="A46" s="100">
        <v>586</v>
      </c>
      <c r="B46" s="494" t="s">
        <v>58</v>
      </c>
      <c r="C46" s="494" t="s">
        <v>141</v>
      </c>
      <c r="D46" s="393" t="s">
        <v>317</v>
      </c>
      <c r="E46" s="385" t="e">
        <f>INDEX('2021 Unit Data'!$A$1:$CZ$258,MATCH('Unit Data from Audit Worksheet'!$A46,'2021 Unit Data'!$A$1:$A$258,0),MATCH('Unit Data from Audit Worksheet'!$D$2,'2021 Unit Data'!$A$1:$CZ$1,0))</f>
        <v>#N/A</v>
      </c>
      <c r="F46" s="189">
        <v>0</v>
      </c>
      <c r="G46" s="434">
        <f>IF(F46&lt;0,"Note: Number is normally positive.",)</f>
        <v>0</v>
      </c>
      <c r="H46" s="435"/>
      <c r="I46" s="436"/>
      <c r="J46" s="180"/>
      <c r="K46" s="623"/>
      <c r="L46"/>
      <c r="N46" s="190"/>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37.5" customHeight="1" x14ac:dyDescent="0.3">
      <c r="A47" s="100">
        <v>379</v>
      </c>
      <c r="B47" s="494" t="s">
        <v>59</v>
      </c>
      <c r="C47" s="494" t="s">
        <v>141</v>
      </c>
      <c r="D47" s="99" t="s">
        <v>122</v>
      </c>
      <c r="E47" s="385" t="e">
        <f>INDEX('2021 Unit Data'!$A$1:$CZ$258,MATCH('Unit Data from Audit Worksheet'!$A47,'2021 Unit Data'!$A$1:$A$258,0),MATCH('Unit Data from Audit Worksheet'!$D$2,'2021 Unit Data'!$A$1:$CZ$1,0))</f>
        <v>#N/A</v>
      </c>
      <c r="F47" s="189">
        <v>0</v>
      </c>
      <c r="G47" s="434">
        <f>IF((F44+F45)&gt;F47,"Error: Please review account numbers (506+536)&gt;379",)</f>
        <v>0</v>
      </c>
      <c r="H47" s="435"/>
      <c r="I47" s="72"/>
      <c r="J47" s="971"/>
      <c r="K47" s="623"/>
    </row>
    <row r="48" spans="1:122" ht="93" customHeight="1" x14ac:dyDescent="0.3">
      <c r="A48" s="100">
        <v>368</v>
      </c>
      <c r="B48" s="494" t="s">
        <v>2014</v>
      </c>
      <c r="C48" s="494" t="s">
        <v>141</v>
      </c>
      <c r="D48" s="414" t="s">
        <v>827</v>
      </c>
      <c r="E48" s="385" t="e">
        <f>INDEX('2021 Unit Data'!$A$1:$CZ$258,MATCH('Unit Data from Audit Worksheet'!$A48,'2021 Unit Data'!$A$1:$A$258,0),MATCH('Unit Data from Audit Worksheet'!$D$2,'2021 Unit Data'!$A$1:$CZ$1,0))</f>
        <v>#N/A</v>
      </c>
      <c r="F48" s="189">
        <v>0</v>
      </c>
      <c r="G48" s="434">
        <f t="shared" ref="G48:G54" si="1">IF(F48&lt;0,"Error: Enter as positive.",)</f>
        <v>0</v>
      </c>
      <c r="H48" s="435"/>
      <c r="I48" s="435"/>
      <c r="J48" s="180"/>
      <c r="K48" s="623"/>
    </row>
    <row r="49" spans="1:122" ht="87" customHeight="1" x14ac:dyDescent="0.3">
      <c r="A49" s="100">
        <v>4</v>
      </c>
      <c r="B49" s="494" t="s">
        <v>54</v>
      </c>
      <c r="C49" s="494" t="s">
        <v>141</v>
      </c>
      <c r="D49" s="194" t="s">
        <v>828</v>
      </c>
      <c r="E49" s="385" t="e">
        <f>INDEX('2021 Unit Data'!$A$1:$CZ$258,MATCH('Unit Data from Audit Worksheet'!$A49,'2021 Unit Data'!$A$1:$A$258,0),MATCH('Unit Data from Audit Worksheet'!$D$2,'2021 Unit Data'!$A$1:$CZ$1,0))</f>
        <v>#N/A</v>
      </c>
      <c r="F49" s="189">
        <v>0</v>
      </c>
      <c r="G49" s="434">
        <f t="shared" si="1"/>
        <v>0</v>
      </c>
      <c r="H49" s="435"/>
      <c r="I49" s="72"/>
      <c r="J49" s="971"/>
      <c r="K49" s="623"/>
    </row>
    <row r="50" spans="1:122" ht="132" customHeight="1" x14ac:dyDescent="0.3">
      <c r="A50" s="100">
        <v>5</v>
      </c>
      <c r="B50" s="494" t="s">
        <v>54</v>
      </c>
      <c r="C50" s="494" t="s">
        <v>141</v>
      </c>
      <c r="D50" s="218" t="s">
        <v>829</v>
      </c>
      <c r="E50" s="385" t="e">
        <f>INDEX('2021 Unit Data'!$A$1:$CZ$258,MATCH('Unit Data from Audit Worksheet'!$A50,'2021 Unit Data'!$A$1:$A$258,0),MATCH('Unit Data from Audit Worksheet'!$D$2,'2021 Unit Data'!$A$1:$CZ$1,0))</f>
        <v>#N/A</v>
      </c>
      <c r="F50" s="189">
        <v>0</v>
      </c>
      <c r="G50" s="434">
        <f t="shared" si="1"/>
        <v>0</v>
      </c>
      <c r="H50" s="435"/>
      <c r="I50" s="72"/>
      <c r="J50" s="971"/>
      <c r="K50" s="623"/>
    </row>
    <row r="51" spans="1:122" ht="93.75" customHeight="1" x14ac:dyDescent="0.3">
      <c r="A51" s="100">
        <v>380</v>
      </c>
      <c r="B51" s="494" t="s">
        <v>59</v>
      </c>
      <c r="C51" s="494" t="s">
        <v>141</v>
      </c>
      <c r="D51" s="218" t="s">
        <v>830</v>
      </c>
      <c r="E51" s="385" t="e">
        <f>INDEX('2021 Unit Data'!$A$1:$CZ$258,MATCH('Unit Data from Audit Worksheet'!$A51,'2021 Unit Data'!$A$1:$A$258,0),MATCH('Unit Data from Audit Worksheet'!$D$2,'2021 Unit Data'!$A$1:$CZ$1,0))</f>
        <v>#N/A</v>
      </c>
      <c r="F51" s="189">
        <v>0</v>
      </c>
      <c r="G51" s="434">
        <f t="shared" si="1"/>
        <v>0</v>
      </c>
      <c r="H51" s="435"/>
      <c r="I51" s="72"/>
      <c r="J51" s="971"/>
      <c r="K51" s="623"/>
    </row>
    <row r="52" spans="1:122" ht="48.75" customHeight="1" x14ac:dyDescent="0.3">
      <c r="A52" s="100">
        <v>391</v>
      </c>
      <c r="B52" s="494" t="s">
        <v>68</v>
      </c>
      <c r="C52" s="494" t="s">
        <v>141</v>
      </c>
      <c r="D52" s="99" t="s">
        <v>139</v>
      </c>
      <c r="E52" s="385" t="e">
        <f>INDEX('2021 Unit Data'!$A$1:$CZ$258,MATCH('Unit Data from Audit Worksheet'!$A52,'2021 Unit Data'!$A$1:$A$258,0),MATCH('Unit Data from Audit Worksheet'!$D$2,'2021 Unit Data'!$A$1:$CZ$1,0))</f>
        <v>#N/A</v>
      </c>
      <c r="F52" s="189">
        <v>0</v>
      </c>
      <c r="G52" s="434">
        <f t="shared" si="1"/>
        <v>0</v>
      </c>
      <c r="H52" s="435"/>
      <c r="I52" s="72"/>
      <c r="J52" s="971"/>
      <c r="K52" s="623"/>
    </row>
    <row r="53" spans="1:122" ht="51.75" customHeight="1" x14ac:dyDescent="0.3">
      <c r="A53" s="100">
        <v>7</v>
      </c>
      <c r="B53" s="494" t="s">
        <v>68</v>
      </c>
      <c r="C53" s="494" t="s">
        <v>141</v>
      </c>
      <c r="D53" s="99" t="s">
        <v>140</v>
      </c>
      <c r="E53" s="385" t="e">
        <f>INDEX('2021 Unit Data'!$A$1:$CZ$258,MATCH('Unit Data from Audit Worksheet'!$A53,'2021 Unit Data'!$A$1:$A$258,0),MATCH('Unit Data from Audit Worksheet'!$D$2,'2021 Unit Data'!$A$1:$CZ$1,0))</f>
        <v>#N/A</v>
      </c>
      <c r="F53" s="189">
        <v>0</v>
      </c>
      <c r="G53" s="434">
        <f t="shared" si="1"/>
        <v>0</v>
      </c>
      <c r="H53" s="435"/>
      <c r="I53" s="72"/>
      <c r="J53" s="180"/>
      <c r="K53" s="623"/>
    </row>
    <row r="54" spans="1:122" ht="78.75" customHeight="1" x14ac:dyDescent="0.3">
      <c r="A54" s="100">
        <v>11</v>
      </c>
      <c r="B54" s="494" t="s">
        <v>68</v>
      </c>
      <c r="C54" s="494" t="s">
        <v>141</v>
      </c>
      <c r="D54" s="414" t="s">
        <v>831</v>
      </c>
      <c r="E54" s="385" t="e">
        <f>INDEX('2021 Unit Data'!$A$1:$CZ$258,MATCH('Unit Data from Audit Worksheet'!$A54,'2021 Unit Data'!$A$1:$A$258,0),MATCH('Unit Data from Audit Worksheet'!$D$2,'2021 Unit Data'!$A$1:$CZ$1,0))</f>
        <v>#N/A</v>
      </c>
      <c r="F54" s="189">
        <v>0</v>
      </c>
      <c r="G54" s="434">
        <f t="shared" si="1"/>
        <v>0</v>
      </c>
      <c r="H54" s="435"/>
      <c r="I54" s="72"/>
      <c r="J54" s="971"/>
      <c r="K54" s="623"/>
    </row>
    <row r="55" spans="1:122" ht="78.75" customHeight="1" x14ac:dyDescent="0.3">
      <c r="A55" s="195">
        <v>645</v>
      </c>
      <c r="B55" s="497" t="s">
        <v>361</v>
      </c>
      <c r="C55" s="497" t="s">
        <v>141</v>
      </c>
      <c r="D55" s="804" t="s">
        <v>387</v>
      </c>
      <c r="E55" s="385" t="e">
        <f>INDEX('2021 Unit Data'!$A$1:$CZ$258,MATCH('Unit Data from Audit Worksheet'!$A55,'2021 Unit Data'!$A$1:$A$258,0),MATCH('Unit Data from Audit Worksheet'!$D$2,'2021 Unit Data'!$A$1:$CZ$1,0))</f>
        <v>#N/A</v>
      </c>
      <c r="F55" s="189">
        <v>0</v>
      </c>
      <c r="G55" s="434">
        <f>IF(F55&lt;0,"Note: Number is normally positive.",)</f>
        <v>0</v>
      </c>
      <c r="H55" s="435"/>
      <c r="I55" s="436"/>
      <c r="J55" s="971"/>
      <c r="K55" s="623"/>
    </row>
    <row r="56" spans="1:122" ht="78.75" customHeight="1" x14ac:dyDescent="0.3">
      <c r="A56" s="195">
        <v>646</v>
      </c>
      <c r="B56" s="497" t="s">
        <v>361</v>
      </c>
      <c r="C56" s="497" t="s">
        <v>141</v>
      </c>
      <c r="D56" s="194" t="s">
        <v>362</v>
      </c>
      <c r="E56" s="385" t="e">
        <f>INDEX('2021 Unit Data'!$A$1:$CZ$258,MATCH('Unit Data from Audit Worksheet'!$A56,'2021 Unit Data'!$A$1:$A$258,0),MATCH('Unit Data from Audit Worksheet'!$D$2,'2021 Unit Data'!$A$1:$CZ$1,0))</f>
        <v>#N/A</v>
      </c>
      <c r="F56" s="189">
        <v>0</v>
      </c>
      <c r="G56" s="434">
        <f>IF(F56&lt;0,"Note: Number is normally positive.",)</f>
        <v>0</v>
      </c>
      <c r="H56" s="435"/>
      <c r="I56" s="436"/>
      <c r="J56" s="971"/>
      <c r="K56" s="623"/>
    </row>
    <row r="57" spans="1:122" ht="57.75" customHeight="1" x14ac:dyDescent="0.3">
      <c r="A57" s="100">
        <v>9</v>
      </c>
      <c r="B57" s="494" t="s">
        <v>59</v>
      </c>
      <c r="C57" s="494" t="s">
        <v>141</v>
      </c>
      <c r="D57" s="414" t="s">
        <v>832</v>
      </c>
      <c r="E57" s="385" t="e">
        <f>INDEX('2021 Unit Data'!$A$1:$CZ$258,MATCH('Unit Data from Audit Worksheet'!$A57,'2021 Unit Data'!$A$1:$A$258,0),MATCH('Unit Data from Audit Worksheet'!$D$2,'2021 Unit Data'!$A$1:$CZ$1,0))</f>
        <v>#N/A</v>
      </c>
      <c r="F57" s="189">
        <v>0</v>
      </c>
      <c r="G57" s="434">
        <f>IF(F47-F49-F50-F51-F57=0,,"Error: Total assets less total liabilities do not equal total fund balance. Account numbers 379-4-5-380-9= 0  The amount of the formula is in the cell to the right")</f>
        <v>0</v>
      </c>
      <c r="H57" s="437">
        <f>F47-F49-F50-F51-F57</f>
        <v>0</v>
      </c>
      <c r="I57" s="72"/>
      <c r="J57" s="971"/>
      <c r="K57" s="623"/>
    </row>
    <row r="58" spans="1:122" s="18" customFormat="1" ht="63.75" customHeight="1" x14ac:dyDescent="0.3">
      <c r="A58" s="100">
        <v>540</v>
      </c>
      <c r="B58" s="387" t="s">
        <v>58</v>
      </c>
      <c r="C58" s="387" t="s">
        <v>833</v>
      </c>
      <c r="D58" s="99" t="s">
        <v>388</v>
      </c>
      <c r="E58" s="385" t="e">
        <f>INDEX('2021 Unit Data'!$A$1:$CZ$258,MATCH('Unit Data from Audit Worksheet'!$A58,'2021 Unit Data'!$A$1:$A$258,0),MATCH('Unit Data from Audit Worksheet'!$D$2,'2021 Unit Data'!$A$1:$CZ$1,0))</f>
        <v>#N/A</v>
      </c>
      <c r="F58" s="189">
        <v>0</v>
      </c>
      <c r="G58" s="434"/>
      <c r="H58" s="435"/>
      <c r="I58" s="436"/>
      <c r="J58" s="180"/>
      <c r="K58" s="623"/>
      <c r="L58"/>
      <c r="N58" s="190"/>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row>
    <row r="59" spans="1:122" s="18" customFormat="1" ht="63.75" customHeight="1" x14ac:dyDescent="0.3">
      <c r="A59" s="783">
        <v>1052</v>
      </c>
      <c r="B59" s="498" t="s">
        <v>58</v>
      </c>
      <c r="C59" s="814" t="s">
        <v>144</v>
      </c>
      <c r="D59" s="784" t="s">
        <v>2065</v>
      </c>
      <c r="E59" s="785" t="s">
        <v>1999</v>
      </c>
      <c r="F59" s="189">
        <v>0</v>
      </c>
      <c r="G59" s="434"/>
      <c r="H59" s="435"/>
      <c r="I59" s="436"/>
      <c r="J59" s="180"/>
      <c r="K59" s="623"/>
      <c r="L59" s="180"/>
      <c r="N59" s="19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row>
    <row r="60" spans="1:122" ht="30" customHeight="1" x14ac:dyDescent="0.3">
      <c r="A60" s="100"/>
      <c r="B60" s="529" t="s">
        <v>143</v>
      </c>
      <c r="C60" s="539"/>
      <c r="D60" s="511"/>
      <c r="E60" s="512"/>
      <c r="F60" s="513"/>
      <c r="G60" s="514"/>
      <c r="H60" s="17"/>
      <c r="I60" s="72"/>
      <c r="J60" s="180"/>
      <c r="K60" s="623"/>
    </row>
    <row r="61" spans="1:122" ht="82.5" customHeight="1" x14ac:dyDescent="0.3">
      <c r="A61" s="100">
        <v>984</v>
      </c>
      <c r="B61" s="387" t="s">
        <v>599</v>
      </c>
      <c r="C61" s="387" t="s">
        <v>833</v>
      </c>
      <c r="D61" s="414" t="s">
        <v>915</v>
      </c>
      <c r="E61" s="385" t="e">
        <f>INDEX('2021 Unit Data'!$A$1:$CZ$258,MATCH('Unit Data from Audit Worksheet'!$A61,'2021 Unit Data'!$A$1:$A$258,0),MATCH('Unit Data from Audit Worksheet'!$D$2,'2021 Unit Data'!$A$1:$CZ$1,0))</f>
        <v>#N/A</v>
      </c>
      <c r="F61" s="189">
        <v>0</v>
      </c>
      <c r="G61" s="434"/>
      <c r="H61" s="17"/>
      <c r="I61" s="72"/>
      <c r="J61" s="971"/>
      <c r="K61" s="623"/>
    </row>
    <row r="62" spans="1:122" ht="69" customHeight="1" x14ac:dyDescent="0.3">
      <c r="A62" s="100">
        <v>985</v>
      </c>
      <c r="B62" s="387" t="s">
        <v>599</v>
      </c>
      <c r="C62" s="387" t="s">
        <v>833</v>
      </c>
      <c r="D62" s="414" t="s">
        <v>916</v>
      </c>
      <c r="E62" s="385" t="e">
        <f>INDEX('2021 Unit Data'!$A$1:$CZ$258,MATCH('Unit Data from Audit Worksheet'!$A62,'2021 Unit Data'!$A$1:$A$258,0),MATCH('Unit Data from Audit Worksheet'!$D$2,'2021 Unit Data'!$A$1:$CZ$1,0))</f>
        <v>#N/A</v>
      </c>
      <c r="F62" s="189">
        <v>0</v>
      </c>
      <c r="G62" s="434"/>
      <c r="H62" s="17"/>
      <c r="I62" s="72"/>
      <c r="J62" s="971"/>
      <c r="K62" s="623"/>
    </row>
    <row r="63" spans="1:122" ht="52.5" customHeight="1" x14ac:dyDescent="0.3">
      <c r="A63" s="100">
        <v>369</v>
      </c>
      <c r="B63" s="4" t="s">
        <v>55</v>
      </c>
      <c r="C63" s="4" t="s">
        <v>144</v>
      </c>
      <c r="D63" s="414" t="s">
        <v>834</v>
      </c>
      <c r="E63" s="385" t="e">
        <f>INDEX('2021 Unit Data'!$A$1:$CZ$258,MATCH('Unit Data from Audit Worksheet'!$A63,'2021 Unit Data'!$A$1:$A$258,0),MATCH('Unit Data from Audit Worksheet'!$D$2,'2021 Unit Data'!$A$1:$CZ$1,0))</f>
        <v>#N/A</v>
      </c>
      <c r="F63" s="189">
        <v>0</v>
      </c>
      <c r="G63" s="434"/>
      <c r="H63" s="17"/>
      <c r="I63" s="72"/>
      <c r="J63" s="971"/>
      <c r="K63" s="623"/>
    </row>
    <row r="64" spans="1:122" ht="57.75" customHeight="1" x14ac:dyDescent="0.3">
      <c r="A64" s="100">
        <v>16</v>
      </c>
      <c r="B64" s="4" t="s">
        <v>65</v>
      </c>
      <c r="C64" s="4" t="s">
        <v>144</v>
      </c>
      <c r="D64" s="99" t="s">
        <v>142</v>
      </c>
      <c r="E64" s="385" t="e">
        <f>INDEX('2021 Unit Data'!$A$1:$CZ$258,MATCH('Unit Data from Audit Worksheet'!$A64,'2021 Unit Data'!$A$1:$A$258,0),MATCH('Unit Data from Audit Worksheet'!$D$2,'2021 Unit Data'!$A$1:$CZ$1,0))</f>
        <v>#N/A</v>
      </c>
      <c r="F64" s="189">
        <v>0</v>
      </c>
      <c r="G64" s="434"/>
      <c r="H64" s="17"/>
      <c r="I64" s="72"/>
      <c r="J64" s="971"/>
      <c r="K64" s="623"/>
    </row>
    <row r="65" spans="1:122" ht="65.25" customHeight="1" x14ac:dyDescent="0.3">
      <c r="A65" s="100">
        <v>370</v>
      </c>
      <c r="B65" s="4" t="s">
        <v>55</v>
      </c>
      <c r="C65" s="4" t="s">
        <v>144</v>
      </c>
      <c r="D65" s="414" t="s">
        <v>835</v>
      </c>
      <c r="E65" s="385" t="e">
        <f>INDEX('2021 Unit Data'!$A$1:$CZ$258,MATCH('Unit Data from Audit Worksheet'!$A65,'2021 Unit Data'!$A$1:$A$258,0),MATCH('Unit Data from Audit Worksheet'!$D$2,'2021 Unit Data'!$A$1:$CZ$1,0))</f>
        <v>#N/A</v>
      </c>
      <c r="F65" s="189">
        <v>0</v>
      </c>
      <c r="G65" s="434">
        <f>IF(F65&lt;0,"Error: Enter as positive.",)</f>
        <v>0</v>
      </c>
      <c r="H65" s="17"/>
      <c r="I65" s="72"/>
      <c r="J65" s="971"/>
      <c r="K65" s="623"/>
    </row>
    <row r="66" spans="1:122" ht="69.75" customHeight="1" x14ac:dyDescent="0.3">
      <c r="A66" s="100">
        <v>532</v>
      </c>
      <c r="B66" s="4" t="s">
        <v>54</v>
      </c>
      <c r="C66" s="4" t="s">
        <v>144</v>
      </c>
      <c r="D66" s="403" t="s">
        <v>836</v>
      </c>
      <c r="E66" s="385" t="e">
        <f>INDEX('2021 Unit Data'!$A$1:$CZ$258,MATCH('Unit Data from Audit Worksheet'!$A66,'2021 Unit Data'!$A$1:$A$258,0),MATCH('Unit Data from Audit Worksheet'!$D$2,'2021 Unit Data'!$A$1:$CZ$1,0))</f>
        <v>#N/A</v>
      </c>
      <c r="F66" s="189">
        <v>0</v>
      </c>
      <c r="G66" s="434">
        <f>IF(F66&lt;0,"Error: Enter as positive.",)</f>
        <v>0</v>
      </c>
      <c r="H66" s="17"/>
      <c r="I66" s="72"/>
      <c r="J66" s="971"/>
      <c r="K66" s="623"/>
    </row>
    <row r="67" spans="1:122" ht="69.75" customHeight="1" x14ac:dyDescent="0.3">
      <c r="A67" s="783">
        <v>1050</v>
      </c>
      <c r="B67" s="814" t="s">
        <v>2066</v>
      </c>
      <c r="C67" s="814" t="s">
        <v>144</v>
      </c>
      <c r="D67" s="817" t="s">
        <v>1998</v>
      </c>
      <c r="E67" s="785" t="s">
        <v>1999</v>
      </c>
      <c r="F67" s="189">
        <v>0</v>
      </c>
      <c r="G67" s="434">
        <f>IF(F67&lt;0,"Error: Enter as positive.",)</f>
        <v>0</v>
      </c>
      <c r="H67" s="17"/>
      <c r="I67" s="72"/>
      <c r="J67" s="971"/>
      <c r="K67" s="623"/>
      <c r="L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row>
    <row r="68" spans="1:122" ht="58.8" customHeight="1" x14ac:dyDescent="0.3">
      <c r="A68" s="100">
        <v>17</v>
      </c>
      <c r="B68" s="4" t="s">
        <v>59</v>
      </c>
      <c r="C68" s="4" t="s">
        <v>144</v>
      </c>
      <c r="D68" s="99" t="s">
        <v>837</v>
      </c>
      <c r="E68" s="385" t="e">
        <f>INDEX('2021 Unit Data'!$A$1:$CZ$258,MATCH('Unit Data from Audit Worksheet'!$A68,'2021 Unit Data'!$A$1:$A$258,0),MATCH('Unit Data from Audit Worksheet'!$D$2,'2021 Unit Data'!$A$1:$CZ$1,0))</f>
        <v>#N/A</v>
      </c>
      <c r="F68" s="189">
        <v>0</v>
      </c>
      <c r="G68" s="434"/>
      <c r="H68" s="17"/>
      <c r="I68" s="72"/>
      <c r="J68" s="971"/>
      <c r="K68" s="623"/>
    </row>
    <row r="69" spans="1:122" ht="58.5" customHeight="1" x14ac:dyDescent="0.3">
      <c r="A69" s="100">
        <v>20</v>
      </c>
      <c r="B69" s="4" t="s">
        <v>54</v>
      </c>
      <c r="C69" s="4" t="s">
        <v>144</v>
      </c>
      <c r="D69" s="99" t="s">
        <v>838</v>
      </c>
      <c r="E69" s="385" t="e">
        <f>INDEX('2021 Unit Data'!$A$1:$CZ$258,MATCH('Unit Data from Audit Worksheet'!$A69,'2021 Unit Data'!$A$1:$A$258,0),MATCH('Unit Data from Audit Worksheet'!$D$2,'2021 Unit Data'!$A$1:$CZ$1,0))</f>
        <v>#N/A</v>
      </c>
      <c r="F69" s="189">
        <v>0</v>
      </c>
      <c r="G69" s="434">
        <f>IF(F69&lt;0,"Error: Enter as positive.",)</f>
        <v>0</v>
      </c>
      <c r="H69" s="17"/>
      <c r="I69" s="72"/>
      <c r="J69" s="971"/>
      <c r="K69" s="623"/>
    </row>
    <row r="70" spans="1:122" ht="54" customHeight="1" x14ac:dyDescent="0.3">
      <c r="A70" s="100">
        <v>533</v>
      </c>
      <c r="B70" s="4" t="s">
        <v>54</v>
      </c>
      <c r="C70" s="4" t="s">
        <v>144</v>
      </c>
      <c r="D70" s="403" t="s">
        <v>839</v>
      </c>
      <c r="E70" s="385" t="e">
        <f>INDEX('2021 Unit Data'!$A$1:$CZ$258,MATCH('Unit Data from Audit Worksheet'!$A70,'2021 Unit Data'!$A$1:$A$258,0),MATCH('Unit Data from Audit Worksheet'!$D$2,'2021 Unit Data'!$A$1:$CZ$1,0))</f>
        <v>#N/A</v>
      </c>
      <c r="F70" s="189">
        <v>0</v>
      </c>
      <c r="G70" s="441"/>
      <c r="H70" s="17"/>
      <c r="I70" s="72"/>
      <c r="J70" s="971"/>
      <c r="K70" s="623"/>
    </row>
    <row r="71" spans="1:122" s="18" customFormat="1" ht="62.25" customHeight="1" x14ac:dyDescent="0.3">
      <c r="A71" s="100">
        <v>508</v>
      </c>
      <c r="B71" s="4" t="s">
        <v>54</v>
      </c>
      <c r="C71" s="4" t="s">
        <v>144</v>
      </c>
      <c r="D71" s="99" t="s">
        <v>293</v>
      </c>
      <c r="E71" s="385" t="e">
        <f>INDEX('2021 Unit Data'!$A$1:$CZ$258,MATCH('Unit Data from Audit Worksheet'!$A71,'2021 Unit Data'!$A$1:$A$258,0),MATCH('Unit Data from Audit Worksheet'!$D$2,'2021 Unit Data'!$A$1:$CZ$1,0))</f>
        <v>#N/A</v>
      </c>
      <c r="F71" s="189">
        <v>0</v>
      </c>
      <c r="G71" s="434"/>
      <c r="H71" s="435"/>
      <c r="I71" s="436"/>
      <c r="J71" s="180"/>
      <c r="K71" s="623"/>
      <c r="L71"/>
      <c r="N71" s="190"/>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22" s="18" customFormat="1" ht="81.75" customHeight="1" x14ac:dyDescent="0.3">
      <c r="A72" s="100">
        <v>509</v>
      </c>
      <c r="B72" s="387" t="s">
        <v>54</v>
      </c>
      <c r="C72" s="4" t="s">
        <v>144</v>
      </c>
      <c r="D72" s="99" t="s">
        <v>291</v>
      </c>
      <c r="E72" s="385" t="e">
        <f>INDEX('2021 Unit Data'!$A$1:$CZ$258,MATCH('Unit Data from Audit Worksheet'!$A72,'2021 Unit Data'!$A$1:$A$258,0),MATCH('Unit Data from Audit Worksheet'!$D$2,'2021 Unit Data'!$A$1:$CZ$1,0))</f>
        <v>#N/A</v>
      </c>
      <c r="F72" s="189">
        <v>0</v>
      </c>
      <c r="G72" s="434">
        <f>IF(F72&lt;0,"Error: Enter as positive.",)</f>
        <v>0</v>
      </c>
      <c r="H72" s="435"/>
      <c r="I72" s="436"/>
      <c r="J72" s="180"/>
      <c r="K72" s="623"/>
      <c r="L72"/>
      <c r="N72" s="190"/>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row>
    <row r="73" spans="1:122" ht="69" customHeight="1" x14ac:dyDescent="0.3">
      <c r="A73" s="100">
        <v>22</v>
      </c>
      <c r="B73" s="4" t="s">
        <v>59</v>
      </c>
      <c r="C73" s="4" t="s">
        <v>144</v>
      </c>
      <c r="D73" s="99" t="s">
        <v>292</v>
      </c>
      <c r="E73" s="385" t="e">
        <f>INDEX('2021 Unit Data'!$A$1:$CZ$258,MATCH('Unit Data from Audit Worksheet'!$A73,'2021 Unit Data'!$A$1:$A$258,0),MATCH('Unit Data from Audit Worksheet'!$D$2,'2021 Unit Data'!$A$1:$CZ$1,0))</f>
        <v>#N/A</v>
      </c>
      <c r="F73" s="189">
        <v>0</v>
      </c>
      <c r="G73" s="441"/>
      <c r="H73" s="17"/>
      <c r="I73" s="72"/>
      <c r="J73" s="180"/>
      <c r="K73" s="623"/>
    </row>
    <row r="74" spans="1:122" ht="72" customHeight="1" x14ac:dyDescent="0.3">
      <c r="A74" s="100">
        <v>23</v>
      </c>
      <c r="B74" s="4" t="s">
        <v>59</v>
      </c>
      <c r="C74" s="4" t="s">
        <v>144</v>
      </c>
      <c r="D74" s="414" t="s">
        <v>840</v>
      </c>
      <c r="E74" s="385" t="e">
        <f>INDEX('2021 Unit Data'!$A$1:$CZ$258,MATCH('Unit Data from Audit Worksheet'!$A74,'2021 Unit Data'!$A$1:$A$258,0),MATCH('Unit Data from Audit Worksheet'!$D$2,'2021 Unit Data'!$A$1:$CZ$1,0))</f>
        <v>#N/A</v>
      </c>
      <c r="F74" s="189">
        <v>0</v>
      </c>
      <c r="G74" s="434">
        <f>IF(H74=0,,"Error: Total revenues less total expenditures do not equal total change in fund balance.  Account numbers 16-532+17-20+533+22+508-509-23=0  The amount of the formula is located in the cell to the right")</f>
        <v>0</v>
      </c>
      <c r="H74" s="437">
        <f>+F64-F66+F68-F69+F70+F73+F71-F72-F74</f>
        <v>0</v>
      </c>
      <c r="I74" s="72"/>
      <c r="J74" s="971"/>
      <c r="K74" s="623"/>
    </row>
    <row r="75" spans="1:122" ht="194.25" customHeight="1" x14ac:dyDescent="0.3">
      <c r="A75" s="100">
        <v>590</v>
      </c>
      <c r="B75" s="4" t="s">
        <v>327</v>
      </c>
      <c r="C75" s="4"/>
      <c r="D75" s="414" t="s">
        <v>2034</v>
      </c>
      <c r="E75" s="563"/>
      <c r="F75" s="836"/>
      <c r="G75" s="836"/>
      <c r="H75" s="437"/>
      <c r="I75" s="436"/>
      <c r="J75" s="180"/>
      <c r="K75" s="623"/>
    </row>
    <row r="76" spans="1:122" ht="115.5" customHeight="1" x14ac:dyDescent="0.3">
      <c r="A76" s="100">
        <v>507</v>
      </c>
      <c r="B76" s="387" t="s">
        <v>59</v>
      </c>
      <c r="C76" s="387" t="s">
        <v>144</v>
      </c>
      <c r="D76" s="414" t="s">
        <v>841</v>
      </c>
      <c r="E76" s="385" t="e">
        <f>INDEX('2021 Unit Data'!$A$1:$CZ$258,MATCH('Unit Data from Audit Worksheet'!$A76,'2021 Unit Data'!$A$1:$A$258,0),MATCH('Unit Data from Audit Worksheet'!$D$2,'2021 Unit Data'!$A$1:$CZ$1,0))</f>
        <v>#N/A</v>
      </c>
      <c r="F76" s="189">
        <v>0</v>
      </c>
      <c r="G76" s="960" t="e">
        <f>IF(F57-F74-F76=E57,,"Error: Beginning Balance does not agree with our records.  (Acct# 9-23-507)= Prior Years Acct # 9 The amount of the formula is in the cell to the right")</f>
        <v>#N/A</v>
      </c>
      <c r="H76" s="961" t="e">
        <f>+F57-F74-F76-E57</f>
        <v>#N/A</v>
      </c>
      <c r="I76" s="842" t="s">
        <v>2067</v>
      </c>
      <c r="J76" s="180"/>
      <c r="K76" s="623"/>
    </row>
    <row r="77" spans="1:122" ht="82.5" customHeight="1" x14ac:dyDescent="0.3">
      <c r="A77" s="195">
        <v>647</v>
      </c>
      <c r="B77" s="497" t="s">
        <v>361</v>
      </c>
      <c r="C77" s="496" t="s">
        <v>363</v>
      </c>
      <c r="D77" s="194" t="s">
        <v>2130</v>
      </c>
      <c r="E77" s="385" t="e">
        <f>INDEX('2021 Unit Data'!$A$1:$CZ$258,MATCH('Unit Data from Audit Worksheet'!$A77,'2021 Unit Data'!$A$1:$A$258,0),MATCH('Unit Data from Audit Worksheet'!$D$2,'2021 Unit Data'!$A$1:$CZ$1,0))</f>
        <v>#N/A</v>
      </c>
      <c r="F77" s="189">
        <v>0</v>
      </c>
      <c r="G77" s="434">
        <f>IF(F77&lt;0,"Error: Enter as positive.",)</f>
        <v>0</v>
      </c>
      <c r="H77" s="442"/>
      <c r="I77" s="72"/>
      <c r="J77" s="180"/>
      <c r="K77" s="623"/>
    </row>
    <row r="78" spans="1:122" ht="25.5" customHeight="1" x14ac:dyDescent="0.3">
      <c r="A78" s="100"/>
      <c r="B78" s="529" t="s">
        <v>11</v>
      </c>
      <c r="C78" s="539"/>
      <c r="D78" s="508"/>
      <c r="E78" s="505"/>
      <c r="F78" s="509"/>
      <c r="G78" s="510"/>
      <c r="H78" s="17"/>
      <c r="I78" s="72"/>
      <c r="J78" s="180"/>
      <c r="K78" s="623"/>
    </row>
    <row r="79" spans="1:122" ht="78" customHeight="1" x14ac:dyDescent="0.3">
      <c r="A79" s="100">
        <v>171</v>
      </c>
      <c r="B79" s="4" t="s">
        <v>296</v>
      </c>
      <c r="C79" s="4" t="s">
        <v>295</v>
      </c>
      <c r="D79" s="386" t="s">
        <v>842</v>
      </c>
      <c r="E79" s="385" t="e">
        <f>INDEX('2021 Unit Data'!$A$1:$CZ$258,MATCH('Unit Data from Audit Worksheet'!$A79,'2021 Unit Data'!$A$1:$A$258,0),MATCH('Unit Data from Audit Worksheet'!$D$2,'2021 Unit Data'!$A$1:$CZ$1,0))</f>
        <v>#N/A</v>
      </c>
      <c r="F79" s="182">
        <v>0</v>
      </c>
      <c r="G79" s="434">
        <f>IF(F79&lt;0,"Error: Enter as positive.",)</f>
        <v>0</v>
      </c>
      <c r="H79" s="17"/>
      <c r="I79" s="72"/>
      <c r="J79" s="971"/>
      <c r="K79" s="623"/>
    </row>
    <row r="80" spans="1:122" ht="18" customHeight="1" x14ac:dyDescent="0.3">
      <c r="A80" s="100"/>
      <c r="B80" s="530" t="s">
        <v>843</v>
      </c>
      <c r="C80" s="539"/>
      <c r="D80" s="506"/>
      <c r="E80" s="506"/>
      <c r="F80" s="525"/>
      <c r="G80" s="526"/>
      <c r="H80" s="17"/>
      <c r="I80" s="72"/>
      <c r="J80" s="180"/>
      <c r="K80" s="623"/>
    </row>
    <row r="81" spans="1:11" ht="14.4" customHeight="1" x14ac:dyDescent="0.3">
      <c r="A81" s="100"/>
      <c r="B81" s="530" t="s">
        <v>24</v>
      </c>
      <c r="C81" s="539"/>
      <c r="D81" s="521"/>
      <c r="E81" s="504"/>
      <c r="F81" s="527"/>
      <c r="G81" s="528"/>
      <c r="H81" s="17"/>
      <c r="I81" s="72"/>
      <c r="J81" s="180"/>
      <c r="K81" s="623"/>
    </row>
    <row r="82" spans="1:11" ht="14.4" customHeight="1" x14ac:dyDescent="0.3">
      <c r="A82" s="100"/>
      <c r="B82" s="530" t="s">
        <v>22</v>
      </c>
      <c r="C82" s="539"/>
      <c r="D82" s="521"/>
      <c r="E82" s="504"/>
      <c r="F82" s="527"/>
      <c r="G82" s="528"/>
      <c r="H82" s="443"/>
      <c r="I82" s="72"/>
      <c r="J82" s="180"/>
      <c r="K82" s="623"/>
    </row>
    <row r="83" spans="1:11" ht="88.8" customHeight="1" x14ac:dyDescent="0.3">
      <c r="A83" s="100">
        <v>596</v>
      </c>
      <c r="B83" s="387" t="s">
        <v>56</v>
      </c>
      <c r="C83" s="286"/>
      <c r="D83" s="944" t="s">
        <v>2149</v>
      </c>
      <c r="E83" s="385" t="e">
        <f>INDEX('2021 Unit Data'!$A$1:$CZ$258,MATCH('Unit Data from Audit Worksheet'!$A83,'2021 Unit Data'!$A$1:$A$258,0),MATCH('Unit Data from Audit Worksheet'!$D$2,'2021 Unit Data'!$A$1:$CZ$1,0))</f>
        <v>#N/A</v>
      </c>
      <c r="F83" s="900"/>
      <c r="G83" s="928"/>
      <c r="H83" s="443"/>
      <c r="I83" s="72"/>
      <c r="J83" s="180"/>
      <c r="K83" s="623"/>
    </row>
    <row r="84" spans="1:11" ht="85.8" customHeight="1" x14ac:dyDescent="0.3">
      <c r="A84" s="100">
        <v>80</v>
      </c>
      <c r="B84" s="4" t="s">
        <v>61</v>
      </c>
      <c r="C84" s="4" t="s">
        <v>844</v>
      </c>
      <c r="D84" s="21" t="s">
        <v>845</v>
      </c>
      <c r="E84" s="385" t="e">
        <f>INDEX('2021 Unit Data'!$A$1:$CZ$258,MATCH('Unit Data from Audit Worksheet'!$A84,'2021 Unit Data'!$A$1:$A$258,0),MATCH('Unit Data from Audit Worksheet'!$D$2,'2021 Unit Data'!$A$1:$CZ$1,0))</f>
        <v>#N/A</v>
      </c>
      <c r="F84" s="900">
        <v>0</v>
      </c>
      <c r="G84" s="385" t="e">
        <f>INDEX('PY1 Data(H)'!$A$1:$CZ$307,MATCH('PY1 Data(H)'!$A293,'PY1 Data(H)'!$A$1:$A$307,0),MATCH('Unit Data from Audit Worksheet'!$D$2,'PY1 Data(H)'!$A$1:$CZ$1,0))</f>
        <v>#N/A</v>
      </c>
      <c r="H84" s="444"/>
      <c r="I84" s="72"/>
      <c r="J84" s="971"/>
      <c r="K84" s="623"/>
    </row>
    <row r="85" spans="1:11" ht="69" customHeight="1" x14ac:dyDescent="0.3">
      <c r="A85" s="100">
        <v>81</v>
      </c>
      <c r="B85" s="4" t="s">
        <v>61</v>
      </c>
      <c r="C85" s="4" t="s">
        <v>844</v>
      </c>
      <c r="D85" s="21" t="s">
        <v>846</v>
      </c>
      <c r="E85" s="385" t="e">
        <f>INDEX('2021 Unit Data'!$A$1:$CZ$258,MATCH('Unit Data from Audit Worksheet'!$A85,'2021 Unit Data'!$A$1:$A$258,0),MATCH('Unit Data from Audit Worksheet'!$D$2,'2021 Unit Data'!$A$1:$CZ$1,0))</f>
        <v>#N/A</v>
      </c>
      <c r="F85" s="189">
        <v>0</v>
      </c>
      <c r="G85" s="441"/>
      <c r="H85" s="17"/>
      <c r="I85" s="72"/>
      <c r="J85" s="971"/>
      <c r="K85" s="623"/>
    </row>
    <row r="86" spans="1:11" ht="84" customHeight="1" x14ac:dyDescent="0.3">
      <c r="A86" s="100">
        <v>579</v>
      </c>
      <c r="B86" s="494" t="s">
        <v>315</v>
      </c>
      <c r="C86" s="387" t="s">
        <v>844</v>
      </c>
      <c r="D86" s="495" t="s">
        <v>847</v>
      </c>
      <c r="E86" s="385" t="e">
        <f>INDEX('2021 Unit Data'!$A$1:$CZ$258,MATCH('Unit Data from Audit Worksheet'!$A86,'2021 Unit Data'!$A$1:$A$258,0),MATCH('Unit Data from Audit Worksheet'!$D$2,'2021 Unit Data'!$A$1:$CZ$1,0))</f>
        <v>#N/A</v>
      </c>
      <c r="F86" s="189">
        <v>0</v>
      </c>
      <c r="G86" s="434"/>
      <c r="H86" s="17"/>
      <c r="I86" s="435"/>
      <c r="J86" s="180"/>
      <c r="K86" s="623"/>
    </row>
    <row r="87" spans="1:11" ht="51" customHeight="1" x14ac:dyDescent="0.3">
      <c r="A87" s="100">
        <v>510</v>
      </c>
      <c r="B87" s="4" t="s">
        <v>36</v>
      </c>
      <c r="C87" s="4" t="s">
        <v>844</v>
      </c>
      <c r="D87" s="26" t="s">
        <v>290</v>
      </c>
      <c r="E87" s="385" t="e">
        <f>INDEX('2021 Unit Data'!$A$1:$CZ$258,MATCH('Unit Data from Audit Worksheet'!$A87,'2021 Unit Data'!$A$1:$A$258,0),MATCH('Unit Data from Audit Worksheet'!$D$2,'2021 Unit Data'!$A$1:$CZ$1,0))</f>
        <v>#N/A</v>
      </c>
      <c r="F87" s="189">
        <v>0</v>
      </c>
      <c r="G87" s="441"/>
      <c r="H87" s="17"/>
      <c r="I87" s="72"/>
      <c r="J87" s="971"/>
      <c r="K87" s="623"/>
    </row>
    <row r="88" spans="1:11" ht="68.25" customHeight="1" x14ac:dyDescent="0.3">
      <c r="A88" s="195">
        <v>654</v>
      </c>
      <c r="B88" s="496" t="s">
        <v>36</v>
      </c>
      <c r="C88" s="496" t="s">
        <v>844</v>
      </c>
      <c r="D88" s="221" t="s">
        <v>848</v>
      </c>
      <c r="E88" s="385" t="e">
        <f>INDEX('2021 Unit Data'!$A$1:$CZ$258,MATCH('Unit Data from Audit Worksheet'!$A88,'2021 Unit Data'!$A$1:$A$258,0),MATCH('Unit Data from Audit Worksheet'!$D$2,'2021 Unit Data'!$A$1:$CZ$1,0))</f>
        <v>#N/A</v>
      </c>
      <c r="F88" s="189">
        <v>0</v>
      </c>
      <c r="G88" s="434">
        <f>IF((F84+F85+F87)&gt;F88,"Error: Please review components of current assets above.  Account numbers (80+81+510)&gt;654",)</f>
        <v>0</v>
      </c>
      <c r="H88" s="17"/>
      <c r="I88" s="72"/>
      <c r="J88" s="971"/>
      <c r="K88" s="623"/>
    </row>
    <row r="89" spans="1:11" ht="75.75" customHeight="1" x14ac:dyDescent="0.3">
      <c r="A89" s="195">
        <v>655</v>
      </c>
      <c r="B89" s="496" t="s">
        <v>36</v>
      </c>
      <c r="C89" s="496" t="s">
        <v>844</v>
      </c>
      <c r="D89" s="197" t="s">
        <v>451</v>
      </c>
      <c r="E89" s="385" t="e">
        <f>INDEX('2021 Unit Data'!$A$1:$CZ$258,MATCH('Unit Data from Audit Worksheet'!$A89,'2021 Unit Data'!$A$1:$A$258,0),MATCH('Unit Data from Audit Worksheet'!$D$2,'2021 Unit Data'!$A$1:$CZ$1,0))</f>
        <v>#N/A</v>
      </c>
      <c r="F89" s="189">
        <v>0</v>
      </c>
      <c r="G89" s="441"/>
      <c r="H89" s="17"/>
      <c r="I89" s="72"/>
      <c r="J89" s="971"/>
      <c r="K89" s="623"/>
    </row>
    <row r="90" spans="1:11" ht="48" customHeight="1" x14ac:dyDescent="0.3">
      <c r="A90" s="100">
        <v>381</v>
      </c>
      <c r="B90" s="4" t="s">
        <v>36</v>
      </c>
      <c r="C90" s="4" t="s">
        <v>844</v>
      </c>
      <c r="D90" s="98" t="s">
        <v>122</v>
      </c>
      <c r="E90" s="385" t="e">
        <f>INDEX('2021 Unit Data'!$A$1:$CZ$258,MATCH('Unit Data from Audit Worksheet'!$A90,'2021 Unit Data'!$A$1:$A$258,0),MATCH('Unit Data from Audit Worksheet'!$D$2,'2021 Unit Data'!$A$1:$CZ$1,0))</f>
        <v>#N/A</v>
      </c>
      <c r="F90" s="189">
        <v>0</v>
      </c>
      <c r="G90" s="434">
        <f>IF(F88&gt;F90,"Error: Please review components of current assets above. Account numbers 654&gt;381",)</f>
        <v>0</v>
      </c>
      <c r="H90" s="17"/>
      <c r="I90" s="72"/>
      <c r="J90" s="971"/>
      <c r="K90" s="623"/>
    </row>
    <row r="91" spans="1:11" ht="63" customHeight="1" x14ac:dyDescent="0.3">
      <c r="A91" s="100">
        <v>578</v>
      </c>
      <c r="B91" s="387" t="s">
        <v>58</v>
      </c>
      <c r="C91" s="387" t="s">
        <v>844</v>
      </c>
      <c r="D91" s="495" t="s">
        <v>849</v>
      </c>
      <c r="E91" s="385" t="e">
        <f>INDEX('2021 Unit Data'!$A$1:$CZ$258,MATCH('Unit Data from Audit Worksheet'!$A91,'2021 Unit Data'!$A$1:$A$258,0),MATCH('Unit Data from Audit Worksheet'!$D$2,'2021 Unit Data'!$A$1:$CZ$1,0))</f>
        <v>#N/A</v>
      </c>
      <c r="F91" s="189">
        <v>0</v>
      </c>
      <c r="G91" s="434"/>
      <c r="H91" s="435"/>
      <c r="I91" s="436"/>
      <c r="J91" s="180"/>
      <c r="K91" s="623"/>
    </row>
    <row r="92" spans="1:11" ht="113.4" customHeight="1" x14ac:dyDescent="0.3">
      <c r="A92" s="196">
        <v>633</v>
      </c>
      <c r="B92" s="496" t="s">
        <v>450</v>
      </c>
      <c r="C92" s="496" t="s">
        <v>364</v>
      </c>
      <c r="D92" s="221" t="s">
        <v>917</v>
      </c>
      <c r="E92" s="385" t="e">
        <f>INDEX('2021 Unit Data'!$A$1:$CZ$258,MATCH('Unit Data from Audit Worksheet'!$A92,'2021 Unit Data'!$A$1:$A$258,0),MATCH('Unit Data from Audit Worksheet'!$D$2,'2021 Unit Data'!$A$1:$CZ$1,0))</f>
        <v>#N/A</v>
      </c>
      <c r="F92" s="189">
        <v>0</v>
      </c>
      <c r="G92" s="929" t="str">
        <f>IF(F92&gt;=(F93+F94+F95+F96+F97+F98),"","Account 633 is less than the total sum of accounts 634 through 638 + 383")</f>
        <v/>
      </c>
      <c r="H92" s="446"/>
      <c r="I92" s="439" t="str">
        <f>IF(F92&gt;=(F93+F94+F95+F96+F97+F98),"","Account 633 is less than the total sum of accounts 634 through 638 + 383")</f>
        <v/>
      </c>
      <c r="J92" s="971"/>
      <c r="K92" s="623"/>
    </row>
    <row r="93" spans="1:11" ht="101.4" customHeight="1" x14ac:dyDescent="0.3">
      <c r="A93" s="195">
        <v>634</v>
      </c>
      <c r="B93" s="497" t="s">
        <v>361</v>
      </c>
      <c r="C93" s="496" t="s">
        <v>364</v>
      </c>
      <c r="D93" s="221" t="s">
        <v>919</v>
      </c>
      <c r="E93" s="385" t="e">
        <f>INDEX('2021 Unit Data'!$A$1:$CZ$258,MATCH('Unit Data from Audit Worksheet'!$A93,'2021 Unit Data'!$A$1:$A$258,0),MATCH('Unit Data from Audit Worksheet'!$D$2,'2021 Unit Data'!$A$1:$CZ$1,0))</f>
        <v>#N/A</v>
      </c>
      <c r="F93" s="189">
        <v>0</v>
      </c>
      <c r="G93" s="930">
        <f>IF(F93&gt;F92,"Please review account numbers 634&gt;633",)</f>
        <v>0</v>
      </c>
      <c r="H93" s="439"/>
      <c r="I93" s="439"/>
      <c r="J93" s="971"/>
      <c r="K93" s="623"/>
    </row>
    <row r="94" spans="1:11" ht="107.4" customHeight="1" x14ac:dyDescent="0.3">
      <c r="A94" s="195">
        <v>635</v>
      </c>
      <c r="B94" s="497" t="s">
        <v>361</v>
      </c>
      <c r="C94" s="496" t="s">
        <v>364</v>
      </c>
      <c r="D94" s="221" t="s">
        <v>918</v>
      </c>
      <c r="E94" s="385" t="e">
        <f>INDEX('2021 Unit Data'!$A$1:$CZ$258,MATCH('Unit Data from Audit Worksheet'!$A94,'2021 Unit Data'!$A$1:$A$258,0),MATCH('Unit Data from Audit Worksheet'!$D$2,'2021 Unit Data'!$A$1:$CZ$1,0))</f>
        <v>#N/A</v>
      </c>
      <c r="F94" s="189">
        <v>0</v>
      </c>
      <c r="G94" s="930">
        <f>IF(F94&gt;F92,"Please review account numbers 635&gt;633",)</f>
        <v>0</v>
      </c>
      <c r="H94" s="439"/>
      <c r="I94" s="439"/>
      <c r="J94" s="971"/>
      <c r="K94" s="623"/>
    </row>
    <row r="95" spans="1:11" ht="106.5" customHeight="1" x14ac:dyDescent="0.3">
      <c r="A95" s="195">
        <v>636</v>
      </c>
      <c r="B95" s="497" t="s">
        <v>361</v>
      </c>
      <c r="C95" s="496" t="s">
        <v>364</v>
      </c>
      <c r="D95" s="221" t="s">
        <v>923</v>
      </c>
      <c r="E95" s="385" t="e">
        <f>INDEX('2021 Unit Data'!$A$1:$CZ$258,MATCH('Unit Data from Audit Worksheet'!$A95,'2021 Unit Data'!$A$1:$A$258,0),MATCH('Unit Data from Audit Worksheet'!$D$2,'2021 Unit Data'!$A$1:$CZ$1,0))</f>
        <v>#N/A</v>
      </c>
      <c r="F95" s="189">
        <v>0</v>
      </c>
      <c r="G95" s="930">
        <f>IF(F95&gt;F92,"Please review account numbers 636&gt;633",)</f>
        <v>0</v>
      </c>
      <c r="H95" s="439"/>
      <c r="I95" s="439"/>
      <c r="J95" s="180"/>
      <c r="K95" s="623"/>
    </row>
    <row r="96" spans="1:11" ht="80.25" customHeight="1" x14ac:dyDescent="0.3">
      <c r="A96" s="195">
        <v>637</v>
      </c>
      <c r="B96" s="497" t="s">
        <v>361</v>
      </c>
      <c r="C96" s="496" t="s">
        <v>364</v>
      </c>
      <c r="D96" s="221" t="s">
        <v>922</v>
      </c>
      <c r="E96" s="385" t="e">
        <f>INDEX('2021 Unit Data'!$A$1:$CZ$258,MATCH('Unit Data from Audit Worksheet'!$A96,'2021 Unit Data'!$A$1:$A$258,0),MATCH('Unit Data from Audit Worksheet'!$D$2,'2021 Unit Data'!$A$1:$CZ$1,0))</f>
        <v>#N/A</v>
      </c>
      <c r="F96" s="189">
        <v>0</v>
      </c>
      <c r="G96" s="930">
        <f>IF(F96&gt;F92,"Please review account numbers 637&gt;633",)</f>
        <v>0</v>
      </c>
      <c r="H96" s="439"/>
      <c r="I96" s="439"/>
      <c r="J96" s="180"/>
      <c r="K96" s="623"/>
    </row>
    <row r="97" spans="1:11" ht="106.2" customHeight="1" x14ac:dyDescent="0.3">
      <c r="A97" s="195">
        <v>638</v>
      </c>
      <c r="B97" s="497" t="s">
        <v>361</v>
      </c>
      <c r="C97" s="496" t="s">
        <v>364</v>
      </c>
      <c r="D97" s="221" t="s">
        <v>921</v>
      </c>
      <c r="E97" s="385" t="e">
        <f>INDEX('2021 Unit Data'!$A$1:$CZ$258,MATCH('Unit Data from Audit Worksheet'!$A97,'2021 Unit Data'!$A$1:$A$258,0),MATCH('Unit Data from Audit Worksheet'!$D$2,'2021 Unit Data'!$A$1:$CZ$1,0))</f>
        <v>#N/A</v>
      </c>
      <c r="F97" s="189">
        <v>0</v>
      </c>
      <c r="G97" s="930">
        <f>IF(F97&gt;F92,"Please review account numbers 638&gt;633",)</f>
        <v>0</v>
      </c>
      <c r="H97" s="439"/>
      <c r="I97" s="439"/>
      <c r="J97" s="180"/>
      <c r="K97" s="623"/>
    </row>
    <row r="98" spans="1:11" ht="93.75" customHeight="1" x14ac:dyDescent="0.3">
      <c r="A98" s="100">
        <v>383</v>
      </c>
      <c r="B98" s="4" t="s">
        <v>61</v>
      </c>
      <c r="C98" s="4" t="s">
        <v>844</v>
      </c>
      <c r="D98" s="26" t="s">
        <v>920</v>
      </c>
      <c r="E98" s="385" t="e">
        <f>INDEX('2021 Unit Data'!$A$1:$CZ$258,MATCH('Unit Data from Audit Worksheet'!$A98,'2021 Unit Data'!$A$1:$A$258,0),MATCH('Unit Data from Audit Worksheet'!$D$2,'2021 Unit Data'!$A$1:$CZ$1,0))</f>
        <v>#N/A</v>
      </c>
      <c r="F98" s="189">
        <v>0</v>
      </c>
      <c r="G98" s="931">
        <f>IF(F98&gt;F92,"Error: Please review account numbers 383&gt;633",)</f>
        <v>0</v>
      </c>
      <c r="H98" s="445"/>
      <c r="I98" s="72"/>
      <c r="J98" s="180"/>
      <c r="K98" s="623"/>
    </row>
    <row r="99" spans="1:11" ht="61.5" customHeight="1" x14ac:dyDescent="0.3">
      <c r="A99" s="100">
        <v>349</v>
      </c>
      <c r="B99" s="4" t="s">
        <v>61</v>
      </c>
      <c r="C99" s="4" t="s">
        <v>844</v>
      </c>
      <c r="D99" s="99" t="s">
        <v>145</v>
      </c>
      <c r="E99" s="385" t="e">
        <f>INDEX('2021 Unit Data'!$A$1:$CZ$258,MATCH('Unit Data from Audit Worksheet'!$A99,'2021 Unit Data'!$A$1:$A$258,0),MATCH('Unit Data from Audit Worksheet'!$D$2,'2021 Unit Data'!$A$1:$CZ$1,0))</f>
        <v>#N/A</v>
      </c>
      <c r="F99" s="189">
        <v>0</v>
      </c>
      <c r="G99" s="434" t="str">
        <f>IF(F92&gt;F99,"Error: Please review accts 633&gt;349","")</f>
        <v/>
      </c>
      <c r="H99" s="17"/>
      <c r="I99" s="72"/>
      <c r="J99" s="971"/>
      <c r="K99" s="623"/>
    </row>
    <row r="100" spans="1:11" ht="72" customHeight="1" x14ac:dyDescent="0.3">
      <c r="A100" s="100">
        <v>375</v>
      </c>
      <c r="B100" s="4" t="s">
        <v>61</v>
      </c>
      <c r="C100" s="4" t="s">
        <v>844</v>
      </c>
      <c r="D100" s="414" t="s">
        <v>850</v>
      </c>
      <c r="E100" s="385" t="e">
        <f>INDEX('2021 Unit Data'!$A$1:$CZ$258,MATCH('Unit Data from Audit Worksheet'!$A100,'2021 Unit Data'!$A$1:$A$258,0),MATCH('Unit Data from Audit Worksheet'!$D$2,'2021 Unit Data'!$A$1:$CZ$1,0))</f>
        <v>#N/A</v>
      </c>
      <c r="F100" s="189">
        <v>0</v>
      </c>
      <c r="G100" s="441"/>
      <c r="H100" s="17"/>
      <c r="I100" s="72"/>
      <c r="J100" s="971"/>
      <c r="K100" s="623"/>
    </row>
    <row r="101" spans="1:11" ht="54.6" customHeight="1" x14ac:dyDescent="0.3">
      <c r="A101" s="100">
        <v>83</v>
      </c>
      <c r="B101" s="4" t="s">
        <v>60</v>
      </c>
      <c r="C101" s="4" t="s">
        <v>844</v>
      </c>
      <c r="D101" s="99" t="s">
        <v>146</v>
      </c>
      <c r="E101" s="385" t="e">
        <f>INDEX('2021 Unit Data'!$A$1:$CZ$258,MATCH('Unit Data from Audit Worksheet'!$A101,'2021 Unit Data'!$A$1:$A$258,0),MATCH('Unit Data from Audit Worksheet'!$D$2,'2021 Unit Data'!$A$1:$CZ$1,0))</f>
        <v>#N/A</v>
      </c>
      <c r="F101" s="189">
        <v>0</v>
      </c>
      <c r="G101" s="434">
        <f>IF(F90-F99-F101=0,,"Error: Total assets less total liabilities do not equal total net assets.  Account numbers 381-349-83=0  The amount of the formula is in the cell to the right")</f>
        <v>0</v>
      </c>
      <c r="H101" s="437">
        <f>F90-F99-F101</f>
        <v>0</v>
      </c>
      <c r="I101" s="72"/>
      <c r="J101" s="971"/>
      <c r="K101" s="623"/>
    </row>
    <row r="102" spans="1:11" ht="40.5" customHeight="1" x14ac:dyDescent="0.3">
      <c r="A102" s="100"/>
      <c r="B102" s="529" t="s">
        <v>147</v>
      </c>
      <c r="C102" s="539"/>
      <c r="D102" s="506"/>
      <c r="E102" s="506"/>
      <c r="F102" s="525"/>
      <c r="G102" s="526"/>
      <c r="H102" s="443"/>
      <c r="I102" s="72"/>
      <c r="J102" s="180"/>
      <c r="K102" s="623"/>
    </row>
    <row r="103" spans="1:11" ht="59.25" customHeight="1" x14ac:dyDescent="0.3">
      <c r="A103" s="100">
        <v>90</v>
      </c>
      <c r="B103" s="4" t="s">
        <v>62</v>
      </c>
      <c r="C103" s="4" t="s">
        <v>851</v>
      </c>
      <c r="D103" s="21" t="s">
        <v>852</v>
      </c>
      <c r="E103" s="385" t="e">
        <f>INDEX('2021 Unit Data'!$A$1:$CZ$258,MATCH('Unit Data from Audit Worksheet'!$A103,'2021 Unit Data'!$A$1:$A$258,0),MATCH('Unit Data from Audit Worksheet'!$D$2,'2021 Unit Data'!$A$1:$CZ$1,0))</f>
        <v>#N/A</v>
      </c>
      <c r="F103" s="189">
        <v>0</v>
      </c>
      <c r="G103" s="434">
        <f>IF(F103&lt;0,"Note: Number is normally positive.",)</f>
        <v>0</v>
      </c>
      <c r="H103" s="437"/>
      <c r="I103" s="72"/>
      <c r="J103" s="180"/>
      <c r="K103" s="623"/>
    </row>
    <row r="104" spans="1:11" ht="75" customHeight="1" x14ac:dyDescent="0.3">
      <c r="A104" s="100">
        <v>91</v>
      </c>
      <c r="B104" s="4" t="s">
        <v>57</v>
      </c>
      <c r="C104" s="4" t="s">
        <v>851</v>
      </c>
      <c r="D104" s="21" t="s">
        <v>853</v>
      </c>
      <c r="E104" s="385" t="e">
        <f>INDEX('2021 Unit Data'!$A$1:$CZ$258,MATCH('Unit Data from Audit Worksheet'!$A104,'2021 Unit Data'!$A$1:$A$258,0),MATCH('Unit Data from Audit Worksheet'!$D$2,'2021 Unit Data'!$A$1:$CZ$1,0))</f>
        <v>#N/A</v>
      </c>
      <c r="F104" s="189">
        <v>0</v>
      </c>
      <c r="G104" s="434">
        <f>IF(F104&lt;0,"Note: Number is normally positive.",)</f>
        <v>0</v>
      </c>
      <c r="H104" s="435"/>
      <c r="I104" s="72"/>
      <c r="J104" s="180"/>
      <c r="K104" s="623"/>
    </row>
    <row r="105" spans="1:11" ht="66.75" customHeight="1" x14ac:dyDescent="0.3">
      <c r="A105" s="100">
        <v>581</v>
      </c>
      <c r="B105" s="387" t="s">
        <v>316</v>
      </c>
      <c r="C105" s="387" t="s">
        <v>851</v>
      </c>
      <c r="D105" s="495" t="s">
        <v>854</v>
      </c>
      <c r="E105" s="385" t="e">
        <f>INDEX('2021 Unit Data'!$A$1:$CZ$258,MATCH('Unit Data from Audit Worksheet'!$A105,'2021 Unit Data'!$A$1:$A$258,0),MATCH('Unit Data from Audit Worksheet'!$D$2,'2021 Unit Data'!$A$1:$CZ$1,0))</f>
        <v>#N/A</v>
      </c>
      <c r="F105" s="189">
        <v>0</v>
      </c>
      <c r="G105" s="434"/>
      <c r="H105" s="435"/>
      <c r="I105" s="72"/>
      <c r="J105" s="180"/>
      <c r="K105" s="623"/>
    </row>
    <row r="106" spans="1:11" ht="67.5" customHeight="1" x14ac:dyDescent="0.3">
      <c r="A106" s="100">
        <v>511</v>
      </c>
      <c r="B106" s="4" t="s">
        <v>57</v>
      </c>
      <c r="C106" s="4" t="s">
        <v>851</v>
      </c>
      <c r="D106" s="22" t="s">
        <v>148</v>
      </c>
      <c r="E106" s="385" t="e">
        <f>INDEX('2021 Unit Data'!$A$1:$CZ$258,MATCH('Unit Data from Audit Worksheet'!$A106,'2021 Unit Data'!$A$1:$A$258,0),MATCH('Unit Data from Audit Worksheet'!$D$2,'2021 Unit Data'!$A$1:$CZ$1,0))</f>
        <v>#N/A</v>
      </c>
      <c r="F106" s="189">
        <v>0</v>
      </c>
      <c r="G106" s="434">
        <f>IF(F106&lt;0,"Note: Number is normally positive.",)</f>
        <v>0</v>
      </c>
      <c r="H106" s="435"/>
      <c r="I106" s="72"/>
      <c r="J106" s="180"/>
      <c r="K106" s="623"/>
    </row>
    <row r="107" spans="1:11" ht="72" customHeight="1" x14ac:dyDescent="0.3">
      <c r="A107" s="195">
        <v>657</v>
      </c>
      <c r="B107" s="496" t="s">
        <v>57</v>
      </c>
      <c r="C107" s="496" t="s">
        <v>851</v>
      </c>
      <c r="D107" s="221" t="s">
        <v>855</v>
      </c>
      <c r="E107" s="385" t="e">
        <f>INDEX('2021 Unit Data'!$A$1:$CZ$258,MATCH('Unit Data from Audit Worksheet'!$A107,'2021 Unit Data'!$A$1:$A$258,0),MATCH('Unit Data from Audit Worksheet'!$D$2,'2021 Unit Data'!$A$1:$CZ$1,0))</f>
        <v>#N/A</v>
      </c>
      <c r="F107" s="189">
        <v>0</v>
      </c>
      <c r="G107" s="931">
        <f>IF((F103+F104+F106)&gt;F107,"Error: Please review components of current assets above.  Account numbers (90+91+511)&gt;657",)</f>
        <v>0</v>
      </c>
      <c r="H107" s="435"/>
      <c r="I107" s="72"/>
      <c r="J107" s="180"/>
      <c r="K107" s="623"/>
    </row>
    <row r="108" spans="1:11" ht="70.5" customHeight="1" x14ac:dyDescent="0.3">
      <c r="A108" s="195">
        <v>658</v>
      </c>
      <c r="B108" s="496" t="s">
        <v>57</v>
      </c>
      <c r="C108" s="496" t="s">
        <v>851</v>
      </c>
      <c r="D108" s="197" t="s">
        <v>452</v>
      </c>
      <c r="E108" s="385" t="e">
        <f>INDEX('2021 Unit Data'!$A$1:$CZ$258,MATCH('Unit Data from Audit Worksheet'!$A108,'2021 Unit Data'!$A$1:$A$258,0),MATCH('Unit Data from Audit Worksheet'!$D$2,'2021 Unit Data'!$A$1:$CZ$1,0))</f>
        <v>#N/A</v>
      </c>
      <c r="F108" s="189">
        <v>0</v>
      </c>
      <c r="G108" s="434"/>
      <c r="H108" s="435"/>
      <c r="I108" s="72"/>
      <c r="J108" s="180"/>
      <c r="K108" s="623"/>
    </row>
    <row r="109" spans="1:11" ht="50.25" customHeight="1" x14ac:dyDescent="0.3">
      <c r="A109" s="100">
        <v>382</v>
      </c>
      <c r="B109" s="4" t="s">
        <v>59</v>
      </c>
      <c r="C109" s="4" t="s">
        <v>851</v>
      </c>
      <c r="D109" s="98" t="s">
        <v>122</v>
      </c>
      <c r="E109" s="385" t="e">
        <f>INDEX('2021 Unit Data'!$A$1:$CZ$258,MATCH('Unit Data from Audit Worksheet'!$A109,'2021 Unit Data'!$A$1:$A$258,0),MATCH('Unit Data from Audit Worksheet'!$D$2,'2021 Unit Data'!$A$1:$CZ$1,0))</f>
        <v>#N/A</v>
      </c>
      <c r="F109" s="189">
        <v>0</v>
      </c>
      <c r="G109" s="931">
        <f>IF(F107&gt;F109,"Error: Please review components of current assets above. Account numbers 657&gt;382",)</f>
        <v>0</v>
      </c>
      <c r="H109" s="435"/>
      <c r="I109" s="72"/>
      <c r="J109" s="180"/>
      <c r="K109" s="623"/>
    </row>
    <row r="110" spans="1:11" ht="57.75" customHeight="1" x14ac:dyDescent="0.3">
      <c r="A110" s="100">
        <v>360</v>
      </c>
      <c r="B110" s="4" t="s">
        <v>55</v>
      </c>
      <c r="C110" s="4" t="s">
        <v>851</v>
      </c>
      <c r="D110" s="99" t="s">
        <v>149</v>
      </c>
      <c r="E110" s="385" t="e">
        <f>INDEX('2021 Unit Data'!$A$1:$CZ$258,MATCH('Unit Data from Audit Worksheet'!$A110,'2021 Unit Data'!$A$1:$A$258,0),MATCH('Unit Data from Audit Worksheet'!$D$2,'2021 Unit Data'!$A$1:$CZ$1,0))</f>
        <v>#N/A</v>
      </c>
      <c r="F110" s="189">
        <v>0</v>
      </c>
      <c r="G110" s="929"/>
      <c r="H110" s="435"/>
      <c r="I110" s="72"/>
      <c r="J110" s="180"/>
      <c r="K110" s="623"/>
    </row>
    <row r="111" spans="1:11" ht="62.25" customHeight="1" x14ac:dyDescent="0.3">
      <c r="A111" s="100">
        <v>580</v>
      </c>
      <c r="B111" s="387" t="s">
        <v>316</v>
      </c>
      <c r="C111" s="387" t="s">
        <v>851</v>
      </c>
      <c r="D111" s="495" t="s">
        <v>856</v>
      </c>
      <c r="E111" s="385" t="e">
        <f>INDEX('2021 Unit Data'!$A$1:$CZ$258,MATCH('Unit Data from Audit Worksheet'!$A111,'2021 Unit Data'!$A$1:$A$258,0),MATCH('Unit Data from Audit Worksheet'!$D$2,'2021 Unit Data'!$A$1:$CZ$1,0))</f>
        <v>#N/A</v>
      </c>
      <c r="F111" s="189">
        <v>0</v>
      </c>
      <c r="G111" s="929"/>
      <c r="H111" s="435"/>
      <c r="I111" s="72"/>
      <c r="J111" s="180"/>
      <c r="K111" s="623"/>
    </row>
    <row r="112" spans="1:11" ht="114" customHeight="1" x14ac:dyDescent="0.3">
      <c r="A112" s="196">
        <v>639</v>
      </c>
      <c r="B112" s="496" t="s">
        <v>450</v>
      </c>
      <c r="C112" s="496" t="s">
        <v>851</v>
      </c>
      <c r="D112" s="221" t="s">
        <v>924</v>
      </c>
      <c r="E112" s="385" t="e">
        <f>INDEX('2021 Unit Data'!$A$1:$CZ$258,MATCH('Unit Data from Audit Worksheet'!$A112,'2021 Unit Data'!$A$1:$A$258,0),MATCH('Unit Data from Audit Worksheet'!$D$2,'2021 Unit Data'!$A$1:$CZ$1,0))</f>
        <v>#N/A</v>
      </c>
      <c r="F112" s="189">
        <v>0</v>
      </c>
      <c r="G112" s="929" t="str">
        <f>IF(F112&gt;=(F113+F114+F115+F116+F117+F118),"","Account 639 is less than the total sum of accounts 640 through 644 + 384")</f>
        <v/>
      </c>
      <c r="H112" s="446"/>
      <c r="I112" s="439"/>
      <c r="J112" s="180"/>
      <c r="K112" s="623"/>
    </row>
    <row r="113" spans="1:122" ht="111.6" customHeight="1" x14ac:dyDescent="0.3">
      <c r="A113" s="195">
        <v>640</v>
      </c>
      <c r="B113" s="497" t="s">
        <v>361</v>
      </c>
      <c r="C113" s="496" t="s">
        <v>851</v>
      </c>
      <c r="D113" s="221" t="s">
        <v>925</v>
      </c>
      <c r="E113" s="385" t="e">
        <f>INDEX('2021 Unit Data'!$A$1:$CZ$258,MATCH('Unit Data from Audit Worksheet'!$A113,'2021 Unit Data'!$A$1:$A$258,0),MATCH('Unit Data from Audit Worksheet'!$D$2,'2021 Unit Data'!$A$1:$CZ$1,0))</f>
        <v>#N/A</v>
      </c>
      <c r="F113" s="189">
        <v>0</v>
      </c>
      <c r="G113" s="931">
        <f>IF(F113&gt;F112,"Error: Please review components of current liabilities above. Account numbers 640&gt;639",)</f>
        <v>0</v>
      </c>
      <c r="H113" s="439"/>
      <c r="I113" s="446"/>
      <c r="J113" s="180"/>
      <c r="K113" s="623"/>
    </row>
    <row r="114" spans="1:122" ht="121.2" customHeight="1" x14ac:dyDescent="0.3">
      <c r="A114" s="195">
        <v>641</v>
      </c>
      <c r="B114" s="497" t="s">
        <v>361</v>
      </c>
      <c r="C114" s="496" t="s">
        <v>851</v>
      </c>
      <c r="D114" s="221" t="s">
        <v>926</v>
      </c>
      <c r="E114" s="385" t="e">
        <f>INDEX('2021 Unit Data'!$A$1:$CZ$258,MATCH('Unit Data from Audit Worksheet'!$A114,'2021 Unit Data'!$A$1:$A$258,0),MATCH('Unit Data from Audit Worksheet'!$D$2,'2021 Unit Data'!$A$1:$CZ$1,0))</f>
        <v>#N/A</v>
      </c>
      <c r="F114" s="189">
        <v>0</v>
      </c>
      <c r="G114" s="931">
        <f>IF(F114&gt;F112,"Error: Please review components of current liabilities above. Account numbers 641&gt;639",)</f>
        <v>0</v>
      </c>
      <c r="H114" s="439"/>
      <c r="I114" s="439"/>
      <c r="J114" s="180"/>
      <c r="K114" s="623"/>
    </row>
    <row r="115" spans="1:122" ht="110.4" customHeight="1" x14ac:dyDescent="0.3">
      <c r="A115" s="195">
        <v>642</v>
      </c>
      <c r="B115" s="497" t="s">
        <v>361</v>
      </c>
      <c r="C115" s="496" t="s">
        <v>851</v>
      </c>
      <c r="D115" s="221" t="s">
        <v>927</v>
      </c>
      <c r="E115" s="385" t="e">
        <f>INDEX('2021 Unit Data'!$A$1:$CZ$258,MATCH('Unit Data from Audit Worksheet'!$A115,'2021 Unit Data'!$A$1:$A$258,0),MATCH('Unit Data from Audit Worksheet'!$D$2,'2021 Unit Data'!$A$1:$CZ$1,0))</f>
        <v>#N/A</v>
      </c>
      <c r="F115" s="189">
        <v>0</v>
      </c>
      <c r="G115" s="931">
        <f>IF(F115&gt;F112,"Error: Please review components of current liabilities above. Account numbers  642&gt;639",)</f>
        <v>0</v>
      </c>
      <c r="H115" s="439"/>
      <c r="I115" s="439"/>
      <c r="J115" s="180"/>
      <c r="K115" s="623"/>
    </row>
    <row r="116" spans="1:122" ht="79.8" customHeight="1" x14ac:dyDescent="0.3">
      <c r="A116" s="195">
        <v>643</v>
      </c>
      <c r="B116" s="497" t="s">
        <v>361</v>
      </c>
      <c r="C116" s="496" t="s">
        <v>851</v>
      </c>
      <c r="D116" s="221" t="s">
        <v>928</v>
      </c>
      <c r="E116" s="385" t="e">
        <f>INDEX('2021 Unit Data'!$A$1:$CZ$258,MATCH('Unit Data from Audit Worksheet'!$A116,'2021 Unit Data'!$A$1:$A$258,0),MATCH('Unit Data from Audit Worksheet'!$D$2,'2021 Unit Data'!$A$1:$CZ$1,0))</f>
        <v>#N/A</v>
      </c>
      <c r="F116" s="189">
        <v>0</v>
      </c>
      <c r="G116" s="931">
        <f>IF(F116&gt;F112,"Error: Please review components of current liabilities above. Account numbers 643&gt;639",)</f>
        <v>0</v>
      </c>
      <c r="H116" s="439"/>
      <c r="I116" s="439"/>
      <c r="J116" s="180"/>
      <c r="K116" s="623"/>
    </row>
    <row r="117" spans="1:122" ht="105" customHeight="1" x14ac:dyDescent="0.3">
      <c r="A117" s="195">
        <v>644</v>
      </c>
      <c r="B117" s="497" t="s">
        <v>361</v>
      </c>
      <c r="C117" s="496" t="s">
        <v>851</v>
      </c>
      <c r="D117" s="221" t="s">
        <v>929</v>
      </c>
      <c r="E117" s="385" t="e">
        <f>INDEX('2021 Unit Data'!$A$1:$CZ$258,MATCH('Unit Data from Audit Worksheet'!$A117,'2021 Unit Data'!$A$1:$A$258,0),MATCH('Unit Data from Audit Worksheet'!$D$2,'2021 Unit Data'!$A$1:$CZ$1,0))</f>
        <v>#N/A</v>
      </c>
      <c r="F117" s="189">
        <v>0</v>
      </c>
      <c r="G117" s="931">
        <f>IF(F117&gt;F112,"Error: Please review components of current liabilities above. Account number 644&gt;639",)</f>
        <v>0</v>
      </c>
      <c r="H117" s="439"/>
      <c r="I117" s="439"/>
      <c r="J117" s="180"/>
      <c r="K117" s="623"/>
    </row>
    <row r="118" spans="1:122" ht="88.8" customHeight="1" x14ac:dyDescent="0.3">
      <c r="A118" s="100">
        <v>384</v>
      </c>
      <c r="B118" s="4" t="s">
        <v>62</v>
      </c>
      <c r="C118" s="4" t="s">
        <v>851</v>
      </c>
      <c r="D118" s="26" t="s">
        <v>930</v>
      </c>
      <c r="E118" s="385" t="e">
        <f>INDEX('2021 Unit Data'!$A$1:$CZ$258,MATCH('Unit Data from Audit Worksheet'!$A118,'2021 Unit Data'!$A$1:$A$258,0),MATCH('Unit Data from Audit Worksheet'!$D$2,'2021 Unit Data'!$A$1:$CZ$1,0))</f>
        <v>#N/A</v>
      </c>
      <c r="F118" s="440">
        <v>0</v>
      </c>
      <c r="G118" s="931">
        <f>IF(F118&gt;F112,"Error: Please review components of current liabilities above. Account number 384&gt;639",)</f>
        <v>0</v>
      </c>
      <c r="H118" s="353"/>
      <c r="I118" s="72"/>
      <c r="J118" s="180"/>
      <c r="K118" s="623"/>
    </row>
    <row r="119" spans="1:122" ht="92.4" customHeight="1" x14ac:dyDescent="0.3">
      <c r="A119" s="100">
        <v>361</v>
      </c>
      <c r="B119" s="4" t="s">
        <v>55</v>
      </c>
      <c r="C119" s="4" t="s">
        <v>851</v>
      </c>
      <c r="D119" s="414" t="s">
        <v>857</v>
      </c>
      <c r="E119" s="385" t="e">
        <f>INDEX('2021 Unit Data'!$A$1:$CZ$258,MATCH('Unit Data from Audit Worksheet'!$A119,'2021 Unit Data'!$A$1:$A$258,0),MATCH('Unit Data from Audit Worksheet'!$D$2,'2021 Unit Data'!$A$1:$CZ$1,0))</f>
        <v>#N/A</v>
      </c>
      <c r="F119" s="189">
        <v>0</v>
      </c>
      <c r="G119" s="441"/>
      <c r="H119" s="435"/>
      <c r="I119" s="72"/>
      <c r="J119" s="180"/>
      <c r="K119" s="623"/>
    </row>
    <row r="120" spans="1:122" ht="54" customHeight="1" x14ac:dyDescent="0.3">
      <c r="A120" s="100">
        <v>362</v>
      </c>
      <c r="B120" s="4" t="s">
        <v>55</v>
      </c>
      <c r="C120" s="4" t="s">
        <v>851</v>
      </c>
      <c r="D120" s="99" t="s">
        <v>150</v>
      </c>
      <c r="E120" s="385" t="e">
        <f>INDEX('2021 Unit Data'!$A$1:$CZ$258,MATCH('Unit Data from Audit Worksheet'!$A120,'2021 Unit Data'!$A$1:$A$258,0),MATCH('Unit Data from Audit Worksheet'!$D$2,'2021 Unit Data'!$A$1:$CZ$1,0))</f>
        <v>#N/A</v>
      </c>
      <c r="F120" s="189">
        <v>0</v>
      </c>
      <c r="G120" s="434">
        <f>IF(H120=0,,"Error: Total assets less total liabilities do not equal total net position. Account numbers 382-360-362=0  The amount of the formula is in the cell to the right")</f>
        <v>0</v>
      </c>
      <c r="H120" s="437">
        <f>F109-F110-F120</f>
        <v>0</v>
      </c>
      <c r="I120" s="72"/>
      <c r="J120" s="180"/>
      <c r="K120" s="623"/>
    </row>
    <row r="121" spans="1:122" ht="26.25" customHeight="1" x14ac:dyDescent="0.3">
      <c r="A121" s="100"/>
      <c r="B121" s="518" t="s">
        <v>174</v>
      </c>
      <c r="C121" s="519"/>
      <c r="D121" s="531"/>
      <c r="E121" s="512"/>
      <c r="F121" s="517"/>
      <c r="G121" s="517"/>
      <c r="H121" s="17"/>
      <c r="I121" s="72"/>
      <c r="J121" s="180"/>
      <c r="K121" s="623"/>
    </row>
    <row r="122" spans="1:122" s="18" customFormat="1" ht="84.6" customHeight="1" x14ac:dyDescent="0.3">
      <c r="A122" s="100"/>
      <c r="B122" s="987" t="s">
        <v>940</v>
      </c>
      <c r="C122" s="987"/>
      <c r="D122" s="987"/>
      <c r="E122" s="506"/>
      <c r="F122" s="526"/>
      <c r="G122" s="526"/>
      <c r="H122" s="17"/>
      <c r="I122" s="72"/>
      <c r="J122" s="180"/>
      <c r="K122" s="623"/>
      <c r="L122"/>
      <c r="N122" s="190"/>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row>
    <row r="123" spans="1:122" ht="87" customHeight="1" x14ac:dyDescent="0.3">
      <c r="A123" s="100">
        <v>88</v>
      </c>
      <c r="B123" s="4" t="s">
        <v>60</v>
      </c>
      <c r="C123" s="4" t="s">
        <v>858</v>
      </c>
      <c r="D123" s="21" t="s">
        <v>859</v>
      </c>
      <c r="E123" s="385" t="e">
        <f>INDEX('2021 Unit Data'!$A$1:$CZ$258,MATCH('Unit Data from Audit Worksheet'!$A123,'2021 Unit Data'!$A$1:$A$258,0),MATCH('Unit Data from Audit Worksheet'!$D$2,'2021 Unit Data'!$A$1:$CZ$1,0))</f>
        <v>#N/A</v>
      </c>
      <c r="F123" s="189">
        <v>0</v>
      </c>
      <c r="G123" s="441"/>
      <c r="H123" s="17"/>
      <c r="I123" s="72"/>
      <c r="J123" s="971"/>
      <c r="K123" s="623"/>
    </row>
    <row r="124" spans="1:122" ht="74.400000000000006" customHeight="1" x14ac:dyDescent="0.3">
      <c r="A124" s="100">
        <v>84</v>
      </c>
      <c r="B124" s="4" t="s">
        <v>60</v>
      </c>
      <c r="C124" s="4" t="s">
        <v>858</v>
      </c>
      <c r="D124" s="26" t="s">
        <v>151</v>
      </c>
      <c r="E124" s="385" t="e">
        <f>INDEX('2021 Unit Data'!$A$1:$CZ$258,MATCH('Unit Data from Audit Worksheet'!$A124,'2021 Unit Data'!$A$1:$A$258,0),MATCH('Unit Data from Audit Worksheet'!$D$2,'2021 Unit Data'!$A$1:$CZ$1,0))</f>
        <v>#N/A</v>
      </c>
      <c r="F124" s="189">
        <v>0</v>
      </c>
      <c r="G124" s="434">
        <f>IF(F124&gt;=F123,,"Error: Charges for services exceed total operating revenues. Account numbers 88&gt;84")</f>
        <v>0</v>
      </c>
      <c r="H124" s="17"/>
      <c r="I124" s="72"/>
      <c r="J124" s="971"/>
      <c r="K124" s="623"/>
    </row>
    <row r="125" spans="1:122" ht="73.2" customHeight="1" x14ac:dyDescent="0.3">
      <c r="A125" s="100">
        <v>49</v>
      </c>
      <c r="B125" s="4" t="s">
        <v>56</v>
      </c>
      <c r="C125" s="4" t="s">
        <v>858</v>
      </c>
      <c r="D125" s="26" t="s">
        <v>152</v>
      </c>
      <c r="E125" s="385" t="e">
        <f>INDEX('2021 Unit Data'!$A$1:$CZ$258,MATCH('Unit Data from Audit Worksheet'!$A125,'2021 Unit Data'!$A$1:$A$258,0),MATCH('Unit Data from Audit Worksheet'!$D$2,'2021 Unit Data'!$A$1:$CZ$1,0))</f>
        <v>#N/A</v>
      </c>
      <c r="F125" s="189">
        <v>0</v>
      </c>
      <c r="G125" s="434">
        <f>IF(F125&lt;0,"Error: Enter as positive.",)</f>
        <v>0</v>
      </c>
      <c r="H125" s="17"/>
      <c r="I125" s="72"/>
      <c r="J125" s="971"/>
      <c r="K125" s="623"/>
    </row>
    <row r="126" spans="1:122" ht="87.6" customHeight="1" x14ac:dyDescent="0.3">
      <c r="A126" s="100">
        <v>85</v>
      </c>
      <c r="B126" s="4" t="s">
        <v>67</v>
      </c>
      <c r="C126" s="4" t="s">
        <v>858</v>
      </c>
      <c r="D126" s="26" t="s">
        <v>153</v>
      </c>
      <c r="E126" s="385" t="e">
        <f>INDEX('2021 Unit Data'!$A$1:$CZ$258,MATCH('Unit Data from Audit Worksheet'!$A126,'2021 Unit Data'!$A$1:$A$258,0),MATCH('Unit Data from Audit Worksheet'!$D$2,'2021 Unit Data'!$A$1:$CZ$1,0))</f>
        <v>#N/A</v>
      </c>
      <c r="F126" s="189">
        <v>0</v>
      </c>
      <c r="G126" s="434">
        <f>IF(F126&lt;0,"Error: Enter as positive.",)</f>
        <v>0</v>
      </c>
      <c r="H126" s="17"/>
      <c r="I126" s="72"/>
      <c r="J126" s="971"/>
      <c r="K126" s="623"/>
    </row>
    <row r="127" spans="1:122" ht="75.599999999999994" customHeight="1" x14ac:dyDescent="0.3">
      <c r="A127" s="100">
        <v>89</v>
      </c>
      <c r="B127" s="4" t="s">
        <v>55</v>
      </c>
      <c r="C127" s="4" t="s">
        <v>858</v>
      </c>
      <c r="D127" s="26" t="s">
        <v>154</v>
      </c>
      <c r="E127" s="385" t="e">
        <f>INDEX('2021 Unit Data'!$A$1:$CZ$258,MATCH('Unit Data from Audit Worksheet'!$A127,'2021 Unit Data'!$A$1:$A$258,0),MATCH('Unit Data from Audit Worksheet'!$D$2,'2021 Unit Data'!$A$1:$CZ$1,0))</f>
        <v>#N/A</v>
      </c>
      <c r="F127" s="189">
        <v>0</v>
      </c>
      <c r="G127" s="434">
        <f>IF(F127&lt;0,"Error: Enter as positive.",)</f>
        <v>0</v>
      </c>
      <c r="H127" s="435"/>
      <c r="I127" s="72"/>
      <c r="J127" s="971"/>
      <c r="K127" s="623"/>
    </row>
    <row r="128" spans="1:122" ht="79.2" customHeight="1" x14ac:dyDescent="0.3">
      <c r="A128" s="100">
        <v>350</v>
      </c>
      <c r="B128" s="4" t="s">
        <v>55</v>
      </c>
      <c r="C128" s="4" t="s">
        <v>858</v>
      </c>
      <c r="D128" s="21" t="s">
        <v>860</v>
      </c>
      <c r="E128" s="385" t="e">
        <f>INDEX('2021 Unit Data'!$A$1:$CZ$258,MATCH('Unit Data from Audit Worksheet'!$A128,'2021 Unit Data'!$A$1:$A$258,0),MATCH('Unit Data from Audit Worksheet'!$D$2,'2021 Unit Data'!$A$1:$CZ$1,0))</f>
        <v>#N/A</v>
      </c>
      <c r="F128" s="189">
        <v>0</v>
      </c>
      <c r="G128" s="441"/>
      <c r="H128" s="435"/>
      <c r="I128" s="72"/>
      <c r="J128" s="971"/>
      <c r="K128" s="623"/>
    </row>
    <row r="129" spans="1:122" ht="66" customHeight="1" x14ac:dyDescent="0.3">
      <c r="A129" s="100">
        <v>351</v>
      </c>
      <c r="B129" s="4" t="s">
        <v>55</v>
      </c>
      <c r="C129" s="4" t="s">
        <v>858</v>
      </c>
      <c r="D129" s="21" t="s">
        <v>861</v>
      </c>
      <c r="E129" s="385" t="e">
        <f>INDEX('2021 Unit Data'!$A$1:$CZ$258,MATCH('Unit Data from Audit Worksheet'!$A129,'2021 Unit Data'!$A$1:$A$258,0),MATCH('Unit Data from Audit Worksheet'!$D$2,'2021 Unit Data'!$A$1:$CZ$1,0))</f>
        <v>#N/A</v>
      </c>
      <c r="F129" s="189">
        <v>0</v>
      </c>
      <c r="G129" s="434">
        <f t="shared" ref="G129:G134" si="2">IF(F129&lt;0,"Error: Enter as positive.",)</f>
        <v>0</v>
      </c>
      <c r="H129" s="435"/>
      <c r="I129" s="72"/>
      <c r="J129" s="971"/>
      <c r="K129" s="623"/>
    </row>
    <row r="130" spans="1:122" ht="93.75" customHeight="1" x14ac:dyDescent="0.3">
      <c r="A130" s="100">
        <v>191</v>
      </c>
      <c r="B130" s="4" t="s">
        <v>56</v>
      </c>
      <c r="C130" s="4" t="s">
        <v>858</v>
      </c>
      <c r="D130" s="21" t="s">
        <v>862</v>
      </c>
      <c r="E130" s="385" t="e">
        <f>INDEX('2021 Unit Data'!$A$1:$CZ$258,MATCH('Unit Data from Audit Worksheet'!$A130,'2021 Unit Data'!$A$1:$A$258,0),MATCH('Unit Data from Audit Worksheet'!$D$2,'2021 Unit Data'!$A$1:$CZ$1,0))</f>
        <v>#N/A</v>
      </c>
      <c r="F130" s="189">
        <v>0</v>
      </c>
      <c r="G130" s="434">
        <f t="shared" si="2"/>
        <v>0</v>
      </c>
      <c r="H130" s="435"/>
      <c r="I130" s="72"/>
      <c r="J130" s="180"/>
      <c r="K130" s="623"/>
    </row>
    <row r="131" spans="1:122" ht="81.599999999999994" customHeight="1" x14ac:dyDescent="0.3">
      <c r="A131" s="783">
        <v>1053</v>
      </c>
      <c r="B131" s="814" t="s">
        <v>599</v>
      </c>
      <c r="C131" s="814" t="s">
        <v>2002</v>
      </c>
      <c r="D131" s="817" t="s">
        <v>2053</v>
      </c>
      <c r="E131" s="785" t="s">
        <v>1999</v>
      </c>
      <c r="F131" s="189">
        <v>0</v>
      </c>
      <c r="G131" s="434"/>
      <c r="H131" s="435"/>
      <c r="I131" s="72"/>
      <c r="J131" s="180"/>
      <c r="K131" s="623"/>
      <c r="L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row>
    <row r="132" spans="1:122" ht="78.599999999999994" customHeight="1" x14ac:dyDescent="0.3">
      <c r="A132" s="100">
        <v>352</v>
      </c>
      <c r="B132" s="4" t="s">
        <v>67</v>
      </c>
      <c r="C132" s="4" t="s">
        <v>858</v>
      </c>
      <c r="D132" s="26" t="s">
        <v>783</v>
      </c>
      <c r="E132" s="385" t="e">
        <f>INDEX('2021 Unit Data'!$A$1:$CZ$258,MATCH('Unit Data from Audit Worksheet'!$A132,'2021 Unit Data'!$A$1:$A$258,0),MATCH('Unit Data from Audit Worksheet'!$D$2,'2021 Unit Data'!$A$1:$CZ$1,0))</f>
        <v>#N/A</v>
      </c>
      <c r="F132" s="189">
        <v>0</v>
      </c>
      <c r="G132" s="434">
        <f t="shared" si="2"/>
        <v>0</v>
      </c>
      <c r="H132" s="18"/>
      <c r="I132" s="17"/>
      <c r="J132" s="180"/>
      <c r="K132" s="623"/>
    </row>
    <row r="133" spans="1:122" ht="79.8" customHeight="1" x14ac:dyDescent="0.3">
      <c r="A133" s="100">
        <v>986</v>
      </c>
      <c r="B133" s="387" t="s">
        <v>599</v>
      </c>
      <c r="C133" s="387" t="s">
        <v>858</v>
      </c>
      <c r="D133" s="26" t="s">
        <v>608</v>
      </c>
      <c r="E133" s="385" t="e">
        <f>INDEX('2021 Unit Data'!$A$1:$CZ$258,MATCH('Unit Data from Audit Worksheet'!$A133,'2021 Unit Data'!$A$1:$A$258,0),MATCH('Unit Data from Audit Worksheet'!$D$2,'2021 Unit Data'!$A$1:$CZ$1,0))</f>
        <v>#N/A</v>
      </c>
      <c r="F133" s="189">
        <v>0</v>
      </c>
      <c r="G133" s="434">
        <f t="shared" si="2"/>
        <v>0</v>
      </c>
      <c r="H133" s="435"/>
      <c r="I133" s="72"/>
      <c r="J133" s="180"/>
      <c r="K133" s="623"/>
    </row>
    <row r="134" spans="1:122" ht="79.2" customHeight="1" x14ac:dyDescent="0.3">
      <c r="A134" s="100">
        <v>353</v>
      </c>
      <c r="B134" s="4" t="s">
        <v>67</v>
      </c>
      <c r="C134" s="4" t="s">
        <v>858</v>
      </c>
      <c r="D134" s="26" t="s">
        <v>135</v>
      </c>
      <c r="E134" s="385" t="e">
        <f>INDEX('2021 Unit Data'!$A$1:$CZ$258,MATCH('Unit Data from Audit Worksheet'!$A134,'2021 Unit Data'!$A$1:$A$258,0),MATCH('Unit Data from Audit Worksheet'!$D$2,'2021 Unit Data'!$A$1:$CZ$1,0))</f>
        <v>#N/A</v>
      </c>
      <c r="F134" s="189">
        <v>0</v>
      </c>
      <c r="G134" s="434">
        <f t="shared" si="2"/>
        <v>0</v>
      </c>
      <c r="H134" s="435"/>
      <c r="I134" s="72"/>
      <c r="J134" s="180"/>
      <c r="K134" s="623"/>
    </row>
    <row r="135" spans="1:122" ht="91.2" customHeight="1" x14ac:dyDescent="0.3">
      <c r="A135" s="100">
        <v>50</v>
      </c>
      <c r="B135" s="4" t="s">
        <v>63</v>
      </c>
      <c r="C135" s="4" t="s">
        <v>858</v>
      </c>
      <c r="D135" s="414" t="s">
        <v>863</v>
      </c>
      <c r="E135" s="385" t="e">
        <f>INDEX('2021 Unit Data'!$A$1:$CZ$258,MATCH('Unit Data from Audit Worksheet'!$A135,'2021 Unit Data'!$A$1:$A$258,0),MATCH('Unit Data from Audit Worksheet'!$D$2,'2021 Unit Data'!$A$1:$CZ$1,0))</f>
        <v>#N/A</v>
      </c>
      <c r="F135" s="189">
        <v>0</v>
      </c>
      <c r="G135" s="434">
        <f>IF(H135=0,,"Error: Total revenues less total expenses do not equal total change in net position. Account number 84-85+350-351+191+352-353-50=0  The amount of the formula is in the cell to the right")</f>
        <v>0</v>
      </c>
      <c r="H135" s="437">
        <f>F124-F126+F128-F129+F130+F132-F134-F135</f>
        <v>0</v>
      </c>
      <c r="I135" s="72"/>
      <c r="J135" s="971"/>
      <c r="K135" s="623"/>
    </row>
    <row r="136" spans="1:122" ht="121.5" customHeight="1" x14ac:dyDescent="0.3">
      <c r="A136" s="100">
        <v>377</v>
      </c>
      <c r="B136" s="4" t="s">
        <v>67</v>
      </c>
      <c r="C136" s="4" t="s">
        <v>858</v>
      </c>
      <c r="D136" s="414" t="s">
        <v>864</v>
      </c>
      <c r="E136" s="385" t="e">
        <f>INDEX('2021 Unit Data'!$A$1:$CZ$258,MATCH('Unit Data from Audit Worksheet'!$A136,'2021 Unit Data'!$A$1:$A$258,0),MATCH('Unit Data from Audit Worksheet'!$D$2,'2021 Unit Data'!$A$1:$CZ$1,0))</f>
        <v>#N/A</v>
      </c>
      <c r="F136" s="189">
        <v>0</v>
      </c>
      <c r="G136" s="960" t="e">
        <f>IF(F101-F135-F136=E101,,"Error: Beginning Balance does not agree with our records.  Acct #s (83-50-377)=prior year 83 The amount of the formula is in the cell to the right")</f>
        <v>#N/A</v>
      </c>
      <c r="H136" s="961" t="e">
        <f>+F101-F135-F136-E101</f>
        <v>#N/A</v>
      </c>
      <c r="I136" s="842" t="s">
        <v>2067</v>
      </c>
      <c r="J136" s="180"/>
      <c r="K136" s="623"/>
    </row>
    <row r="137" spans="1:122" ht="78.599999999999994" customHeight="1" x14ac:dyDescent="0.3">
      <c r="A137" s="100">
        <v>537</v>
      </c>
      <c r="B137" s="387" t="s">
        <v>58</v>
      </c>
      <c r="C137" s="387" t="s">
        <v>858</v>
      </c>
      <c r="D137" s="384" t="s">
        <v>2024</v>
      </c>
      <c r="E137" s="385" t="e">
        <f>INDEX('2021 Unit Data'!$A$1:$CZ$258,MATCH('Unit Data from Audit Worksheet'!$A137,'2021 Unit Data'!$A$1:$A$258,0),MATCH('Unit Data from Audit Worksheet'!$D$2,'2021 Unit Data'!$A$1:$CZ$1,0))</f>
        <v>#N/A</v>
      </c>
      <c r="F137" s="189"/>
      <c r="G137" s="434"/>
      <c r="H137" s="435"/>
      <c r="I137" s="436"/>
      <c r="J137" s="180"/>
      <c r="K137" s="623"/>
    </row>
    <row r="138" spans="1:122" ht="96.75" customHeight="1" x14ac:dyDescent="0.3">
      <c r="A138" s="100">
        <v>538</v>
      </c>
      <c r="B138" s="387" t="s">
        <v>58</v>
      </c>
      <c r="C138" s="387" t="s">
        <v>858</v>
      </c>
      <c r="D138" s="384" t="s">
        <v>2025</v>
      </c>
      <c r="E138" s="385" t="e">
        <f>INDEX('2021 Unit Data'!$A$1:$CZ$258,MATCH('Unit Data from Audit Worksheet'!$A138,'2021 Unit Data'!$A$1:$A$258,0),MATCH('Unit Data from Audit Worksheet'!$D$2,'2021 Unit Data'!$A$1:$CZ$1,0))</f>
        <v>#N/A</v>
      </c>
      <c r="F138" s="189"/>
      <c r="G138" s="434"/>
      <c r="H138" s="435"/>
      <c r="I138" s="436"/>
      <c r="J138" s="180"/>
      <c r="K138" s="623"/>
    </row>
    <row r="139" spans="1:122" ht="26.25" customHeight="1" x14ac:dyDescent="0.3">
      <c r="A139" s="100"/>
      <c r="B139" s="905" t="s">
        <v>6</v>
      </c>
      <c r="C139" s="539"/>
      <c r="D139" s="506"/>
      <c r="E139" s="506"/>
      <c r="F139" s="525"/>
      <c r="G139" s="526"/>
      <c r="H139" s="17"/>
      <c r="I139" s="72"/>
      <c r="J139" s="180"/>
      <c r="K139" s="623"/>
    </row>
    <row r="140" spans="1:122" ht="91.8" customHeight="1" x14ac:dyDescent="0.3">
      <c r="A140" s="100">
        <v>97</v>
      </c>
      <c r="B140" s="4" t="s">
        <v>67</v>
      </c>
      <c r="C140" s="4" t="s">
        <v>865</v>
      </c>
      <c r="D140" s="26" t="s">
        <v>155</v>
      </c>
      <c r="E140" s="385" t="e">
        <f>INDEX('2021 Unit Data'!$A$1:$CZ$258,MATCH('Unit Data from Audit Worksheet'!$A140,'2021 Unit Data'!$A$1:$A$258,0),MATCH('Unit Data from Audit Worksheet'!$D$2,'2021 Unit Data'!$A$1:$CZ$1,0))</f>
        <v>#N/A</v>
      </c>
      <c r="F140" s="189">
        <v>0</v>
      </c>
      <c r="G140" s="441"/>
      <c r="H140" s="17"/>
      <c r="I140" s="72"/>
      <c r="J140" s="180"/>
      <c r="K140" s="623"/>
    </row>
    <row r="141" spans="1:122" ht="72.599999999999994" customHeight="1" x14ac:dyDescent="0.3">
      <c r="A141" s="100">
        <v>93</v>
      </c>
      <c r="B141" s="4" t="s">
        <v>65</v>
      </c>
      <c r="C141" s="4" t="s">
        <v>865</v>
      </c>
      <c r="D141" s="26" t="s">
        <v>151</v>
      </c>
      <c r="E141" s="385" t="e">
        <f>INDEX('2021 Unit Data'!$A$1:$CZ$258,MATCH('Unit Data from Audit Worksheet'!$A141,'2021 Unit Data'!$A$1:$A$258,0),MATCH('Unit Data from Audit Worksheet'!$D$2,'2021 Unit Data'!$A$1:$CZ$1,0))</f>
        <v>#N/A</v>
      </c>
      <c r="F141" s="189">
        <v>0</v>
      </c>
      <c r="G141" s="434">
        <f>IF(F140&gt;F141,"Error: Charges for services exceed total operating revenues. Account number 97&gt;93",)</f>
        <v>0</v>
      </c>
      <c r="H141" s="435"/>
      <c r="I141" s="72"/>
      <c r="J141" s="180"/>
      <c r="K141" s="623"/>
    </row>
    <row r="142" spans="1:122" ht="76.2" customHeight="1" x14ac:dyDescent="0.3">
      <c r="A142" s="100">
        <v>99</v>
      </c>
      <c r="B142" s="4" t="s">
        <v>57</v>
      </c>
      <c r="C142" s="4" t="s">
        <v>865</v>
      </c>
      <c r="D142" s="26" t="s">
        <v>156</v>
      </c>
      <c r="E142" s="385" t="e">
        <f>INDEX('2021 Unit Data'!$A$1:$CZ$258,MATCH('Unit Data from Audit Worksheet'!$A142,'2021 Unit Data'!$A$1:$A$258,0),MATCH('Unit Data from Audit Worksheet'!$D$2,'2021 Unit Data'!$A$1:$CZ$1,0))</f>
        <v>#N/A</v>
      </c>
      <c r="F142" s="189">
        <v>0</v>
      </c>
      <c r="G142" s="434">
        <f t="shared" ref="G142:G151" si="3">IF(F142&lt;0,"Error: Enter as positive.",)</f>
        <v>0</v>
      </c>
      <c r="H142" s="435"/>
      <c r="I142" s="72"/>
      <c r="J142" s="180"/>
      <c r="K142" s="623"/>
    </row>
    <row r="143" spans="1:122" ht="73.2" customHeight="1" x14ac:dyDescent="0.3">
      <c r="A143" s="100">
        <v>52</v>
      </c>
      <c r="B143" s="4" t="s">
        <v>57</v>
      </c>
      <c r="C143" s="4" t="s">
        <v>865</v>
      </c>
      <c r="D143" s="26" t="s">
        <v>152</v>
      </c>
      <c r="E143" s="385" t="e">
        <f>INDEX('2021 Unit Data'!$A$1:$CZ$258,MATCH('Unit Data from Audit Worksheet'!$A143,'2021 Unit Data'!$A$1:$A$258,0),MATCH('Unit Data from Audit Worksheet'!$D$2,'2021 Unit Data'!$A$1:$CZ$1,0))</f>
        <v>#N/A</v>
      </c>
      <c r="F143" s="189">
        <v>0</v>
      </c>
      <c r="G143" s="434">
        <f t="shared" si="3"/>
        <v>0</v>
      </c>
      <c r="H143" s="435"/>
      <c r="I143" s="72"/>
      <c r="J143" s="180"/>
      <c r="K143" s="623"/>
    </row>
    <row r="144" spans="1:122" ht="81" customHeight="1" x14ac:dyDescent="0.3">
      <c r="A144" s="100">
        <v>94</v>
      </c>
      <c r="B144" s="4" t="s">
        <v>65</v>
      </c>
      <c r="C144" s="4" t="s">
        <v>865</v>
      </c>
      <c r="D144" s="26" t="s">
        <v>153</v>
      </c>
      <c r="E144" s="385" t="e">
        <f>INDEX('2021 Unit Data'!$A$1:$CZ$258,MATCH('Unit Data from Audit Worksheet'!$A144,'2021 Unit Data'!$A$1:$A$258,0),MATCH('Unit Data from Audit Worksheet'!$D$2,'2021 Unit Data'!$A$1:$CZ$1,0))</f>
        <v>#N/A</v>
      </c>
      <c r="F144" s="189">
        <v>0</v>
      </c>
      <c r="G144" s="434">
        <f t="shared" si="3"/>
        <v>0</v>
      </c>
      <c r="H144" s="435"/>
      <c r="I144" s="72"/>
      <c r="J144" s="180"/>
      <c r="K144" s="623"/>
    </row>
    <row r="145" spans="1:122" ht="85.8" customHeight="1" x14ac:dyDescent="0.3">
      <c r="A145" s="100">
        <v>98</v>
      </c>
      <c r="B145" s="4" t="s">
        <v>65</v>
      </c>
      <c r="C145" s="4" t="s">
        <v>865</v>
      </c>
      <c r="D145" s="26" t="s">
        <v>154</v>
      </c>
      <c r="E145" s="385" t="e">
        <f>INDEX('2021 Unit Data'!$A$1:$CZ$258,MATCH('Unit Data from Audit Worksheet'!$A145,'2021 Unit Data'!$A$1:$A$258,0),MATCH('Unit Data from Audit Worksheet'!$D$2,'2021 Unit Data'!$A$1:$CZ$1,0))</f>
        <v>#N/A</v>
      </c>
      <c r="F145" s="189">
        <v>0</v>
      </c>
      <c r="G145" s="434">
        <f t="shared" si="3"/>
        <v>0</v>
      </c>
      <c r="H145" s="435"/>
      <c r="I145" s="72"/>
      <c r="J145" s="180"/>
      <c r="K145" s="623"/>
    </row>
    <row r="146" spans="1:122" ht="84" customHeight="1" x14ac:dyDescent="0.3">
      <c r="A146" s="100">
        <v>363</v>
      </c>
      <c r="B146" s="4" t="s">
        <v>55</v>
      </c>
      <c r="C146" s="4" t="s">
        <v>865</v>
      </c>
      <c r="D146" s="21" t="s">
        <v>866</v>
      </c>
      <c r="E146" s="385" t="e">
        <f>INDEX('2021 Unit Data'!$A$1:$CZ$258,MATCH('Unit Data from Audit Worksheet'!$A146,'2021 Unit Data'!$A$1:$A$258,0),MATCH('Unit Data from Audit Worksheet'!$D$2,'2021 Unit Data'!$A$1:$CZ$1,0))</f>
        <v>#N/A</v>
      </c>
      <c r="F146" s="189">
        <v>0</v>
      </c>
      <c r="G146" s="434">
        <f t="shared" si="3"/>
        <v>0</v>
      </c>
      <c r="H146" s="435"/>
      <c r="I146" s="72"/>
      <c r="J146" s="180"/>
      <c r="K146" s="623"/>
    </row>
    <row r="147" spans="1:122" ht="76.8" customHeight="1" x14ac:dyDescent="0.3">
      <c r="A147" s="100">
        <v>364</v>
      </c>
      <c r="B147" s="4" t="s">
        <v>55</v>
      </c>
      <c r="C147" s="4" t="s">
        <v>865</v>
      </c>
      <c r="D147" s="21" t="s">
        <v>867</v>
      </c>
      <c r="E147" s="385" t="e">
        <f>INDEX('2021 Unit Data'!$A$1:$CZ$258,MATCH('Unit Data from Audit Worksheet'!$A147,'2021 Unit Data'!$A$1:$A$258,0),MATCH('Unit Data from Audit Worksheet'!$D$2,'2021 Unit Data'!$A$1:$CZ$1,0))</f>
        <v>#N/A</v>
      </c>
      <c r="F147" s="189">
        <v>0</v>
      </c>
      <c r="G147" s="434">
        <f t="shared" si="3"/>
        <v>0</v>
      </c>
      <c r="H147" s="435"/>
      <c r="I147" s="72"/>
      <c r="J147" s="180"/>
      <c r="K147" s="623"/>
    </row>
    <row r="148" spans="1:122" ht="86.4" customHeight="1" x14ac:dyDescent="0.3">
      <c r="A148" s="100">
        <v>192</v>
      </c>
      <c r="B148" s="4" t="s">
        <v>57</v>
      </c>
      <c r="C148" s="4" t="s">
        <v>865</v>
      </c>
      <c r="D148" s="21" t="s">
        <v>868</v>
      </c>
      <c r="E148" s="385" t="e">
        <f>INDEX('2021 Unit Data'!$A$1:$CZ$258,MATCH('Unit Data from Audit Worksheet'!$A148,'2021 Unit Data'!$A$1:$A$258,0),MATCH('Unit Data from Audit Worksheet'!$D$2,'2021 Unit Data'!$A$1:$CZ$1,0))</f>
        <v>#N/A</v>
      </c>
      <c r="F148" s="189">
        <v>0</v>
      </c>
      <c r="G148" s="434">
        <f t="shared" si="3"/>
        <v>0</v>
      </c>
      <c r="H148" s="435"/>
      <c r="I148" s="72"/>
      <c r="J148" s="180"/>
      <c r="K148" s="623"/>
    </row>
    <row r="149" spans="1:122" ht="80.400000000000006" customHeight="1" x14ac:dyDescent="0.3">
      <c r="A149" s="783">
        <v>1054</v>
      </c>
      <c r="B149" s="498" t="s">
        <v>599</v>
      </c>
      <c r="C149" s="498" t="s">
        <v>2000</v>
      </c>
      <c r="D149" s="817" t="s">
        <v>2054</v>
      </c>
      <c r="E149" s="785" t="s">
        <v>1999</v>
      </c>
      <c r="F149" s="189">
        <v>0</v>
      </c>
      <c r="G149" s="434"/>
      <c r="H149" s="435"/>
      <c r="I149" s="72"/>
      <c r="J149" s="180"/>
      <c r="K149" s="623"/>
      <c r="L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row>
    <row r="150" spans="1:122" ht="94.2" customHeight="1" x14ac:dyDescent="0.3">
      <c r="A150" s="100">
        <v>365</v>
      </c>
      <c r="B150" s="4" t="s">
        <v>65</v>
      </c>
      <c r="C150" s="4" t="s">
        <v>865</v>
      </c>
      <c r="D150" s="21" t="s">
        <v>869</v>
      </c>
      <c r="E150" s="385" t="e">
        <f>INDEX('2021 Unit Data'!$A$1:$CZ$258,MATCH('Unit Data from Audit Worksheet'!$A150,'2021 Unit Data'!$A$1:$A$258,0),MATCH('Unit Data from Audit Worksheet'!$D$2,'2021 Unit Data'!$A$1:$CZ$1,0))</f>
        <v>#N/A</v>
      </c>
      <c r="F150" s="189">
        <v>0</v>
      </c>
      <c r="G150" s="434">
        <f t="shared" si="3"/>
        <v>0</v>
      </c>
      <c r="H150" s="435"/>
      <c r="I150" s="72"/>
      <c r="J150" s="180"/>
      <c r="K150" s="623"/>
    </row>
    <row r="151" spans="1:122" ht="84.75" customHeight="1" x14ac:dyDescent="0.3">
      <c r="A151" s="100">
        <v>366</v>
      </c>
      <c r="B151" s="4" t="s">
        <v>65</v>
      </c>
      <c r="C151" s="4" t="s">
        <v>865</v>
      </c>
      <c r="D151" s="21" t="s">
        <v>870</v>
      </c>
      <c r="E151" s="385" t="e">
        <f>INDEX('2021 Unit Data'!$A$1:$CZ$258,MATCH('Unit Data from Audit Worksheet'!$A151,'2021 Unit Data'!$A$1:$A$258,0),MATCH('Unit Data from Audit Worksheet'!$D$2,'2021 Unit Data'!$A$1:$CZ$1,0))</f>
        <v>#N/A</v>
      </c>
      <c r="F151" s="189">
        <v>0</v>
      </c>
      <c r="G151" s="434">
        <f t="shared" si="3"/>
        <v>0</v>
      </c>
      <c r="H151" s="435"/>
      <c r="I151" s="72"/>
      <c r="J151" s="180"/>
      <c r="K151" s="623"/>
    </row>
    <row r="152" spans="1:122" s="18" customFormat="1" ht="85.8" customHeight="1" x14ac:dyDescent="0.3">
      <c r="A152" s="100">
        <v>53</v>
      </c>
      <c r="B152" s="387" t="s">
        <v>65</v>
      </c>
      <c r="C152" s="387" t="s">
        <v>865</v>
      </c>
      <c r="D152" s="414" t="s">
        <v>871</v>
      </c>
      <c r="E152" s="385" t="e">
        <f>INDEX('2021 Unit Data'!$A$1:$CZ$258,MATCH('Unit Data from Audit Worksheet'!$A152,'2021 Unit Data'!$A$1:$A$258,0),MATCH('Unit Data from Audit Worksheet'!$D$2,'2021 Unit Data'!$A$1:$CZ$1,0))</f>
        <v>#N/A</v>
      </c>
      <c r="F152" s="189">
        <v>0</v>
      </c>
      <c r="G152" s="434">
        <f>IF(H152=0,,"Error: Total revenues less total expenses do not equal total change in net position. Account number 93-94+363-364+192+365-366-53=0  The amount of the formula is in the cell to the right")</f>
        <v>0</v>
      </c>
      <c r="H152" s="437">
        <f>+F141-F144+F146-F147+F148+F150-F151-F152</f>
        <v>0</v>
      </c>
      <c r="I152" s="72"/>
      <c r="J152" s="180"/>
      <c r="K152" s="623"/>
      <c r="L152"/>
      <c r="N152" s="190"/>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row>
    <row r="153" spans="1:122" s="18" customFormat="1" ht="111" customHeight="1" x14ac:dyDescent="0.3">
      <c r="A153" s="100">
        <v>378</v>
      </c>
      <c r="B153" s="286" t="s">
        <v>55</v>
      </c>
      <c r="C153" s="387" t="s">
        <v>865</v>
      </c>
      <c r="D153" s="414" t="s">
        <v>872</v>
      </c>
      <c r="E153" s="385" t="e">
        <f>INDEX('2021 Unit Data'!$A$1:$CZ$258,MATCH('Unit Data from Audit Worksheet'!$A153,'2021 Unit Data'!$A$1:$A$258,0),MATCH('Unit Data from Audit Worksheet'!$D$2,'2021 Unit Data'!$A$1:$CZ$1,0))</f>
        <v>#N/A</v>
      </c>
      <c r="F153" s="189">
        <v>0</v>
      </c>
      <c r="G153" s="958" t="e">
        <f>IF(F120-F152-F153=E120,,"Error: Beginning Balance does not agree with our records.  Acct #s (362-53-378)=prior year 362  The amount of the formula is in the cell to the right")</f>
        <v>#N/A</v>
      </c>
      <c r="H153" s="961" t="e">
        <f>+F120-F152-F153-E120</f>
        <v>#N/A</v>
      </c>
      <c r="I153" s="842" t="s">
        <v>2067</v>
      </c>
      <c r="J153" s="180"/>
      <c r="K153" s="623"/>
      <c r="L153"/>
      <c r="N153" s="190"/>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row>
    <row r="154" spans="1:122" ht="30.75" customHeight="1" x14ac:dyDescent="0.3">
      <c r="A154" s="100"/>
      <c r="B154" s="529" t="s">
        <v>429</v>
      </c>
      <c r="C154" s="905"/>
      <c r="D154" s="532"/>
      <c r="E154" s="512"/>
      <c r="F154" s="533"/>
      <c r="G154" s="514"/>
      <c r="H154" s="17"/>
      <c r="I154" s="72"/>
      <c r="J154" s="180"/>
      <c r="K154" s="623"/>
    </row>
    <row r="155" spans="1:122" ht="13.5" customHeight="1" x14ac:dyDescent="0.3">
      <c r="A155" s="100"/>
      <c r="B155" s="941" t="s">
        <v>873</v>
      </c>
      <c r="C155" s="539"/>
      <c r="D155" s="506"/>
      <c r="E155" s="506"/>
      <c r="F155" s="534"/>
      <c r="G155" s="526"/>
      <c r="H155" s="17"/>
      <c r="I155" s="72"/>
      <c r="J155" s="180"/>
      <c r="K155" s="623"/>
    </row>
    <row r="156" spans="1:122" ht="17.25" customHeight="1" x14ac:dyDescent="0.3">
      <c r="A156" s="100"/>
      <c r="B156" s="530" t="s">
        <v>874</v>
      </c>
      <c r="C156" s="539"/>
      <c r="D156" s="521"/>
      <c r="E156" s="504"/>
      <c r="F156" s="535"/>
      <c r="G156" s="528"/>
      <c r="H156" s="17"/>
      <c r="I156" s="72"/>
      <c r="J156" s="180"/>
      <c r="K156" s="623"/>
    </row>
    <row r="157" spans="1:122" ht="13.5" customHeight="1" x14ac:dyDescent="0.3">
      <c r="A157" s="100"/>
      <c r="B157" s="530" t="s">
        <v>23</v>
      </c>
      <c r="C157" s="539"/>
      <c r="D157" s="521"/>
      <c r="E157" s="504"/>
      <c r="F157" s="535"/>
      <c r="G157" s="528"/>
      <c r="H157" s="17"/>
      <c r="I157" s="72"/>
      <c r="J157" s="180"/>
      <c r="K157" s="623"/>
    </row>
    <row r="158" spans="1:122" ht="59.25" customHeight="1" x14ac:dyDescent="0.3">
      <c r="A158" s="100">
        <v>51</v>
      </c>
      <c r="B158" s="4" t="s">
        <v>286</v>
      </c>
      <c r="C158" s="499" t="s">
        <v>875</v>
      </c>
      <c r="D158" s="21" t="s">
        <v>876</v>
      </c>
      <c r="E158" s="385" t="e">
        <f>INDEX('2021 Unit Data'!$A$1:$CZ$258,MATCH('Unit Data from Audit Worksheet'!$A158,'2021 Unit Data'!$A$1:$A$258,0),MATCH('Unit Data from Audit Worksheet'!$D$2,'2021 Unit Data'!$A$1:$CZ$1,0))</f>
        <v>#N/A</v>
      </c>
      <c r="F158" s="188">
        <v>0</v>
      </c>
      <c r="G158" s="441"/>
      <c r="H158" s="17"/>
      <c r="I158" s="72"/>
      <c r="J158" s="971"/>
      <c r="K158" s="623"/>
    </row>
    <row r="159" spans="1:122" ht="45" customHeight="1" x14ac:dyDescent="0.3">
      <c r="A159" s="100">
        <v>332</v>
      </c>
      <c r="B159" s="4" t="s">
        <v>36</v>
      </c>
      <c r="C159" s="499" t="s">
        <v>875</v>
      </c>
      <c r="D159" s="21" t="s">
        <v>877</v>
      </c>
      <c r="E159" s="385" t="e">
        <f>INDEX('2021 Unit Data'!$A$1:$CZ$258,MATCH('Unit Data from Audit Worksheet'!$A159,'2021 Unit Data'!$A$1:$A$258,0),MATCH('Unit Data from Audit Worksheet'!$D$2,'2021 Unit Data'!$A$1:$CZ$1,0))</f>
        <v>#N/A</v>
      </c>
      <c r="F159" s="188">
        <v>0</v>
      </c>
      <c r="G159" s="434">
        <f>IF(F159&lt;0,"Error: Enter as positive.",)</f>
        <v>0</v>
      </c>
      <c r="H159" s="17"/>
      <c r="I159" s="72"/>
      <c r="J159" s="971"/>
      <c r="K159" s="623"/>
    </row>
    <row r="160" spans="1:122" ht="63" customHeight="1" x14ac:dyDescent="0.3">
      <c r="A160" s="100">
        <v>331</v>
      </c>
      <c r="B160" s="4" t="s">
        <v>286</v>
      </c>
      <c r="C160" s="499" t="s">
        <v>875</v>
      </c>
      <c r="D160" s="21" t="s">
        <v>878</v>
      </c>
      <c r="E160" s="385" t="e">
        <f>INDEX('2021 Unit Data'!$A$1:$CZ$258,MATCH('Unit Data from Audit Worksheet'!$A160,'2021 Unit Data'!$A$1:$A$258,0),MATCH('Unit Data from Audit Worksheet'!$D$2,'2021 Unit Data'!$A$1:$CZ$1,0))</f>
        <v>#N/A</v>
      </c>
      <c r="F160" s="188">
        <v>0</v>
      </c>
      <c r="G160" s="434">
        <f>IF(F160&lt;0,"Error: Enter as positive.",)</f>
        <v>0</v>
      </c>
      <c r="H160" s="17"/>
      <c r="I160" s="72"/>
      <c r="J160" s="971"/>
      <c r="K160" s="623"/>
    </row>
    <row r="161" spans="1:122" ht="17.399999999999999" customHeight="1" x14ac:dyDescent="0.3">
      <c r="A161" s="100"/>
      <c r="B161" s="905" t="s">
        <v>6</v>
      </c>
      <c r="C161" s="539"/>
      <c r="D161" s="530"/>
      <c r="E161" s="506"/>
      <c r="F161" s="534"/>
      <c r="G161" s="536"/>
      <c r="H161" s="17"/>
      <c r="I161" s="72"/>
      <c r="J161" s="180"/>
      <c r="K161" s="623"/>
    </row>
    <row r="162" spans="1:122" ht="48" customHeight="1" x14ac:dyDescent="0.3">
      <c r="A162" s="100">
        <v>55</v>
      </c>
      <c r="B162" s="4" t="s">
        <v>58</v>
      </c>
      <c r="C162" s="499" t="s">
        <v>879</v>
      </c>
      <c r="D162" s="21" t="s">
        <v>880</v>
      </c>
      <c r="E162" s="385" t="e">
        <f>INDEX('2021 Unit Data'!$A$1:$CZ$258,MATCH('Unit Data from Audit Worksheet'!$A162,'2021 Unit Data'!$A$1:$A$258,0),MATCH('Unit Data from Audit Worksheet'!$D$2,'2021 Unit Data'!$A$1:$CZ$1,0))</f>
        <v>#N/A</v>
      </c>
      <c r="F162" s="189">
        <v>0</v>
      </c>
      <c r="G162" s="441"/>
      <c r="H162" s="17"/>
      <c r="I162" s="72"/>
      <c r="J162" s="180"/>
      <c r="K162" s="623"/>
    </row>
    <row r="163" spans="1:122" ht="60" customHeight="1" x14ac:dyDescent="0.3">
      <c r="A163" s="100">
        <v>101</v>
      </c>
      <c r="B163" s="4" t="s">
        <v>64</v>
      </c>
      <c r="C163" s="499" t="s">
        <v>879</v>
      </c>
      <c r="D163" s="21" t="s">
        <v>881</v>
      </c>
      <c r="E163" s="385" t="e">
        <f>INDEX('2021 Unit Data'!$A$1:$CZ$258,MATCH('Unit Data from Audit Worksheet'!$A163,'2021 Unit Data'!$A$1:$A$258,0),MATCH('Unit Data from Audit Worksheet'!$D$2,'2021 Unit Data'!$A$1:$CZ$1,0))</f>
        <v>#N/A</v>
      </c>
      <c r="F163" s="189">
        <v>0</v>
      </c>
      <c r="G163" s="434">
        <f>IF(F163&lt;0,"Error: Enter as positive.",)</f>
        <v>0</v>
      </c>
      <c r="H163" s="17"/>
      <c r="I163" s="72"/>
      <c r="J163" s="180"/>
      <c r="K163" s="623"/>
    </row>
    <row r="164" spans="1:122" ht="71.25" customHeight="1" x14ac:dyDescent="0.3">
      <c r="A164" s="100">
        <v>100</v>
      </c>
      <c r="B164" s="4" t="s">
        <v>65</v>
      </c>
      <c r="C164" s="499" t="s">
        <v>879</v>
      </c>
      <c r="D164" s="21" t="s">
        <v>878</v>
      </c>
      <c r="E164" s="385" t="e">
        <f>INDEX('2021 Unit Data'!$A$1:$CZ$258,MATCH('Unit Data from Audit Worksheet'!$A164,'2021 Unit Data'!$A$1:$A$258,0),MATCH('Unit Data from Audit Worksheet'!$D$2,'2021 Unit Data'!$A$1:$CZ$1,0))</f>
        <v>#N/A</v>
      </c>
      <c r="F164" s="189">
        <v>0</v>
      </c>
      <c r="G164" s="434">
        <f>IF(F164&lt;0,"Error: Enter as positive.",)</f>
        <v>0</v>
      </c>
      <c r="H164" s="17"/>
      <c r="I164" s="72"/>
      <c r="J164" s="180"/>
      <c r="K164" s="623"/>
    </row>
    <row r="165" spans="1:122" ht="31.2" customHeight="1" x14ac:dyDescent="0.3">
      <c r="A165" s="100"/>
      <c r="B165" s="529" t="s">
        <v>2005</v>
      </c>
      <c r="C165" s="905"/>
      <c r="D165" s="529"/>
      <c r="E165" s="529"/>
      <c r="F165" s="529"/>
      <c r="G165" s="529"/>
      <c r="H165" s="17"/>
      <c r="I165" s="72"/>
      <c r="J165" s="180"/>
      <c r="K165" s="623"/>
      <c r="L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row>
    <row r="166" spans="1:122" ht="71.25" customHeight="1" x14ac:dyDescent="0.3">
      <c r="A166" s="786">
        <v>1060</v>
      </c>
      <c r="B166" s="498" t="s">
        <v>2014</v>
      </c>
      <c r="C166" s="787"/>
      <c r="D166" s="784" t="s">
        <v>2043</v>
      </c>
      <c r="E166" s="785" t="s">
        <v>1999</v>
      </c>
      <c r="F166" s="189">
        <v>0</v>
      </c>
      <c r="G166" s="434"/>
      <c r="H166" s="17"/>
      <c r="I166" s="72"/>
      <c r="J166" s="180"/>
      <c r="K166" s="623"/>
      <c r="L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row>
    <row r="167" spans="1:122" ht="71.25" customHeight="1" x14ac:dyDescent="0.3">
      <c r="A167" s="786">
        <v>1061</v>
      </c>
      <c r="B167" s="498" t="s">
        <v>2014</v>
      </c>
      <c r="C167" s="787"/>
      <c r="D167" s="784" t="s">
        <v>2044</v>
      </c>
      <c r="E167" s="785" t="s">
        <v>1999</v>
      </c>
      <c r="F167" s="189">
        <v>0</v>
      </c>
      <c r="G167" s="434"/>
      <c r="H167" s="17"/>
      <c r="I167" s="72"/>
      <c r="J167" s="180"/>
      <c r="K167" s="623"/>
      <c r="L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row>
    <row r="168" spans="1:122" ht="71.25" customHeight="1" x14ac:dyDescent="0.3">
      <c r="A168" s="786">
        <v>1062</v>
      </c>
      <c r="B168" s="498" t="s">
        <v>2014</v>
      </c>
      <c r="C168" s="787"/>
      <c r="D168" s="784" t="s">
        <v>2063</v>
      </c>
      <c r="E168" s="785" t="s">
        <v>1999</v>
      </c>
      <c r="F168" s="188"/>
      <c r="G168" s="434"/>
      <c r="H168" s="17"/>
      <c r="I168" s="72"/>
      <c r="J168" s="180"/>
      <c r="K168" s="623"/>
      <c r="L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row>
    <row r="169" spans="1:122" ht="71.25" customHeight="1" x14ac:dyDescent="0.3">
      <c r="A169" s="786">
        <v>1063</v>
      </c>
      <c r="B169" s="498" t="s">
        <v>2014</v>
      </c>
      <c r="C169" s="787"/>
      <c r="D169" s="784" t="s">
        <v>2064</v>
      </c>
      <c r="E169" s="785" t="s">
        <v>1999</v>
      </c>
      <c r="F169" s="188"/>
      <c r="G169" s="434"/>
      <c r="H169" s="17"/>
      <c r="I169" s="72"/>
      <c r="J169" s="180"/>
      <c r="K169" s="623"/>
      <c r="L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row>
    <row r="170" spans="1:122" x14ac:dyDescent="0.3">
      <c r="A170" s="100"/>
      <c r="B170" s="905" t="s">
        <v>70</v>
      </c>
      <c r="C170" s="539"/>
      <c r="D170" s="506"/>
      <c r="E170" s="506"/>
      <c r="F170" s="537"/>
      <c r="G170" s="524"/>
      <c r="H170" s="17"/>
      <c r="I170" s="72"/>
      <c r="J170" s="180"/>
      <c r="K170" s="623"/>
    </row>
    <row r="171" spans="1:122" ht="90.6" customHeight="1" x14ac:dyDescent="0.3">
      <c r="A171" s="100">
        <v>512</v>
      </c>
      <c r="B171" s="286"/>
      <c r="C171" s="499" t="s">
        <v>157</v>
      </c>
      <c r="D171" s="21" t="s">
        <v>882</v>
      </c>
      <c r="E171" s="385" t="e">
        <f>INDEX('2021 Unit Data'!$A$1:$CZ$258,MATCH('Unit Data from Audit Worksheet'!$A171,'2021 Unit Data'!$A$1:$A$258,0),MATCH('Unit Data from Audit Worksheet'!$D$2,'2021 Unit Data'!$A$1:$CZ$1,0))</f>
        <v>#N/A</v>
      </c>
      <c r="F171" s="189">
        <v>0</v>
      </c>
      <c r="G171" s="434">
        <f>IF(F171&lt;0,"Error: Enter as positive.",)</f>
        <v>0</v>
      </c>
      <c r="H171" s="17"/>
      <c r="I171" s="72"/>
      <c r="J171" s="180"/>
      <c r="K171" s="623"/>
    </row>
    <row r="172" spans="1:122" x14ac:dyDescent="0.3">
      <c r="A172" s="100"/>
      <c r="B172" s="529" t="s">
        <v>419</v>
      </c>
      <c r="C172" s="539"/>
      <c r="D172" s="532"/>
      <c r="E172" s="538"/>
      <c r="F172" s="537"/>
      <c r="G172" s="524"/>
      <c r="H172" s="435"/>
      <c r="I172" s="436"/>
      <c r="J172" s="180"/>
      <c r="K172" s="623"/>
    </row>
    <row r="173" spans="1:122" ht="59.25" customHeight="1" x14ac:dyDescent="0.3">
      <c r="A173" s="195">
        <v>656</v>
      </c>
      <c r="B173" s="195"/>
      <c r="C173" s="195"/>
      <c r="D173" s="945" t="s">
        <v>2150</v>
      </c>
      <c r="E173" s="385" t="e">
        <f>INDEX('2021 Unit Data'!$A$1:$CZ$258,MATCH('Unit Data from Audit Worksheet'!$A173,'2021 Unit Data'!$A$1:$A$258,0),MATCH('Unit Data from Audit Worksheet'!$D$2,'2021 Unit Data'!$A$1:$CZ$1,0))</f>
        <v>#N/A</v>
      </c>
      <c r="F173" s="189"/>
      <c r="G173" s="434"/>
      <c r="H173" s="17"/>
      <c r="I173" s="72"/>
      <c r="J173" s="180"/>
      <c r="K173" s="623"/>
    </row>
    <row r="174" spans="1:122" x14ac:dyDescent="0.3">
      <c r="A174" s="100"/>
      <c r="B174" s="529" t="s">
        <v>289</v>
      </c>
      <c r="C174" s="539"/>
      <c r="D174" s="532"/>
      <c r="E174" s="538"/>
      <c r="F174" s="537"/>
      <c r="G174" s="524"/>
      <c r="H174" s="435"/>
      <c r="I174" s="436"/>
      <c r="J174" s="180"/>
      <c r="K174" s="623"/>
    </row>
    <row r="175" spans="1:122" ht="106.8" customHeight="1" x14ac:dyDescent="0.3">
      <c r="A175" s="100">
        <v>535</v>
      </c>
      <c r="B175" s="387" t="s">
        <v>54</v>
      </c>
      <c r="C175" s="387" t="s">
        <v>158</v>
      </c>
      <c r="D175" s="21" t="s">
        <v>883</v>
      </c>
      <c r="E175" s="385" t="e">
        <f>INDEX('2021 Unit Data'!$A$1:$CZ$258,MATCH('Unit Data from Audit Worksheet'!$A175,'2021 Unit Data'!$A$1:$A$258,0),MATCH('Unit Data from Audit Worksheet'!$D$2,'2021 Unit Data'!$A$1:$CZ$1,0))</f>
        <v>#N/A</v>
      </c>
      <c r="F175" s="189">
        <v>0</v>
      </c>
      <c r="G175" s="958" t="str">
        <f>IF(F175&lt;1,"Reminder: Please make sure you have entered all cash and investments from bond/Debt proceeds, if applicable.",)</f>
        <v>Reminder: Please make sure you have entered all cash and investments from bond/Debt proceeds, if applicable.</v>
      </c>
      <c r="H175" s="435"/>
      <c r="I175" s="436"/>
      <c r="J175" s="180"/>
      <c r="K175" s="623"/>
    </row>
    <row r="176" spans="1:122" x14ac:dyDescent="0.3">
      <c r="A176" s="100"/>
      <c r="B176" s="529" t="s">
        <v>29</v>
      </c>
      <c r="C176" s="539"/>
      <c r="D176" s="507"/>
      <c r="E176" s="507"/>
      <c r="F176" s="534"/>
      <c r="G176" s="526"/>
      <c r="H176" s="17"/>
      <c r="I176" s="72"/>
      <c r="J176" s="180"/>
      <c r="K176" s="623"/>
    </row>
    <row r="177" spans="1:11" x14ac:dyDescent="0.3">
      <c r="A177" s="100"/>
      <c r="B177" s="286"/>
      <c r="C177" s="286"/>
      <c r="D177" s="449" t="s">
        <v>2</v>
      </c>
      <c r="E177" s="1"/>
      <c r="F177" s="154"/>
      <c r="G177" s="441"/>
      <c r="H177" s="17"/>
      <c r="I177" s="72"/>
      <c r="J177" s="180"/>
      <c r="K177" s="623"/>
    </row>
    <row r="178" spans="1:11" ht="36" customHeight="1" x14ac:dyDescent="0.3">
      <c r="A178" s="100"/>
      <c r="B178" s="286"/>
      <c r="C178" s="286"/>
      <c r="D178" s="386" t="s">
        <v>884</v>
      </c>
      <c r="E178" s="385"/>
      <c r="F178" s="154"/>
      <c r="G178" s="441"/>
      <c r="H178" s="17"/>
      <c r="I178" s="72"/>
      <c r="J178" s="180"/>
      <c r="K178" s="623"/>
    </row>
    <row r="179" spans="1:11" ht="51" customHeight="1" x14ac:dyDescent="0.3">
      <c r="A179" s="100">
        <v>334</v>
      </c>
      <c r="B179" s="4" t="s">
        <v>55</v>
      </c>
      <c r="C179" s="4" t="s">
        <v>165</v>
      </c>
      <c r="D179" s="21" t="s">
        <v>885</v>
      </c>
      <c r="E179" s="385" t="e">
        <f>INDEX('2021 Unit Data'!$A$1:$CZ$258,MATCH('Unit Data from Audit Worksheet'!$A179,'2021 Unit Data'!$A$1:$A$258,0),MATCH('Unit Data from Audit Worksheet'!$D$2,'2021 Unit Data'!$A$1:$CZ$1,0))</f>
        <v>#N/A</v>
      </c>
      <c r="F179" s="189">
        <v>0</v>
      </c>
      <c r="G179" s="441"/>
      <c r="H179" s="17"/>
      <c r="I179" s="72"/>
      <c r="J179" s="971"/>
      <c r="K179" s="623"/>
    </row>
    <row r="180" spans="1:11" ht="45.6" customHeight="1" x14ac:dyDescent="0.3">
      <c r="A180" s="100">
        <v>373</v>
      </c>
      <c r="B180" s="4" t="s">
        <v>55</v>
      </c>
      <c r="C180" s="4" t="s">
        <v>165</v>
      </c>
      <c r="D180" s="26" t="s">
        <v>164</v>
      </c>
      <c r="E180" s="385" t="e">
        <f>INDEX('2021 Unit Data'!$A$1:$CZ$258,MATCH('Unit Data from Audit Worksheet'!$A180,'2021 Unit Data'!$A$1:$A$258,0),MATCH('Unit Data from Audit Worksheet'!$D$2,'2021 Unit Data'!$A$1:$CZ$1,0))</f>
        <v>#N/A</v>
      </c>
      <c r="F180" s="189">
        <v>0</v>
      </c>
      <c r="G180" s="434">
        <f>IF(F180&lt;0,"Error: Enter as positive.",)</f>
        <v>0</v>
      </c>
      <c r="H180" s="17"/>
      <c r="I180" s="72"/>
      <c r="J180" s="971"/>
      <c r="K180" s="623"/>
    </row>
    <row r="181" spans="1:11" ht="92.25" customHeight="1" x14ac:dyDescent="0.3">
      <c r="A181" s="100">
        <v>987</v>
      </c>
      <c r="B181" s="387" t="s">
        <v>599</v>
      </c>
      <c r="C181" s="387"/>
      <c r="D181" s="21" t="s">
        <v>770</v>
      </c>
      <c r="E181" s="385" t="e">
        <f>INDEX('2021 Unit Data'!$A$1:$CZ$258,MATCH('Unit Data from Audit Worksheet'!$A181,'2021 Unit Data'!$A$1:$A$258,0),MATCH('Unit Data from Audit Worksheet'!$D$2,'2021 Unit Data'!$A$1:$CZ$1,0))</f>
        <v>#N/A</v>
      </c>
      <c r="F181" s="189">
        <v>0</v>
      </c>
      <c r="G181" s="450" t="str">
        <f>IF(F181="","If this question is not applicable please place a zero in the cell to the left","")</f>
        <v/>
      </c>
      <c r="H181" s="415"/>
      <c r="I181" s="72"/>
      <c r="J181" s="180"/>
      <c r="K181" s="623"/>
    </row>
    <row r="182" spans="1:11" ht="66.75" customHeight="1" x14ac:dyDescent="0.3">
      <c r="A182" s="100">
        <v>988</v>
      </c>
      <c r="B182" s="387" t="s">
        <v>599</v>
      </c>
      <c r="C182" s="387"/>
      <c r="D182" s="21" t="s">
        <v>769</v>
      </c>
      <c r="E182" s="385" t="e">
        <f>INDEX('2021 Unit Data'!$A$1:$CZ$258,MATCH('Unit Data from Audit Worksheet'!$A182,'2021 Unit Data'!$A$1:$A$258,0),MATCH('Unit Data from Audit Worksheet'!$D$2,'2021 Unit Data'!$A$1:$CZ$1,0))</f>
        <v>#N/A</v>
      </c>
      <c r="F182" s="189"/>
      <c r="G182" s="434"/>
      <c r="H182" s="17"/>
      <c r="I182" s="72"/>
      <c r="J182" s="180"/>
      <c r="K182" s="623"/>
    </row>
    <row r="183" spans="1:11" ht="90" customHeight="1" x14ac:dyDescent="0.3">
      <c r="A183" s="100">
        <v>989</v>
      </c>
      <c r="B183" s="387" t="s">
        <v>599</v>
      </c>
      <c r="C183" s="387"/>
      <c r="D183" s="21" t="s">
        <v>931</v>
      </c>
      <c r="E183" s="385" t="e">
        <f>INDEX('2021 Unit Data'!$A$1:$CZ$258,MATCH('Unit Data from Audit Worksheet'!$A183,'2021 Unit Data'!$A$1:$A$258,0),MATCH('Unit Data from Audit Worksheet'!$D$2,'2021 Unit Data'!$A$1:$CZ$1,0))</f>
        <v>#N/A</v>
      </c>
      <c r="F183" s="189"/>
      <c r="G183" s="434"/>
      <c r="H183" s="17"/>
      <c r="I183" s="72"/>
      <c r="J183" s="180"/>
      <c r="K183" s="623"/>
    </row>
    <row r="184" spans="1:11" x14ac:dyDescent="0.3">
      <c r="A184" s="100"/>
      <c r="B184" s="539"/>
      <c r="C184" s="539"/>
      <c r="D184" s="540"/>
      <c r="E184" s="541"/>
      <c r="F184" s="542"/>
      <c r="G184" s="543"/>
      <c r="H184" s="17"/>
      <c r="I184" s="72"/>
      <c r="J184" s="180"/>
      <c r="K184" s="623"/>
    </row>
    <row r="185" spans="1:11" ht="97.2" customHeight="1" x14ac:dyDescent="0.3">
      <c r="A185" s="100"/>
      <c r="B185" s="286"/>
      <c r="C185" s="286"/>
      <c r="D185" s="451" t="s">
        <v>886</v>
      </c>
      <c r="E185" s="1"/>
      <c r="F185" s="252"/>
      <c r="G185" s="441"/>
      <c r="H185" s="17"/>
      <c r="I185" s="72"/>
      <c r="J185" s="180"/>
      <c r="K185" s="623"/>
    </row>
    <row r="186" spans="1:11" ht="48.75" customHeight="1" x14ac:dyDescent="0.3">
      <c r="A186" s="100"/>
      <c r="B186" s="286"/>
      <c r="C186" s="286"/>
      <c r="D186" s="21" t="s">
        <v>887</v>
      </c>
      <c r="E186" s="1"/>
      <c r="F186" s="252"/>
      <c r="G186" s="441"/>
      <c r="H186" s="17"/>
      <c r="I186" s="72"/>
      <c r="J186" s="180"/>
      <c r="K186" s="623"/>
    </row>
    <row r="187" spans="1:11" ht="51.75" customHeight="1" x14ac:dyDescent="0.3">
      <c r="A187" s="100">
        <v>327</v>
      </c>
      <c r="B187" s="387" t="s">
        <v>36</v>
      </c>
      <c r="C187" s="387" t="s">
        <v>166</v>
      </c>
      <c r="D187" s="452" t="s">
        <v>888</v>
      </c>
      <c r="E187" s="385" t="e">
        <f>INDEX('2021 Unit Data'!$A$1:$CZ$258,MATCH('Unit Data from Audit Worksheet'!$A187,'2021 Unit Data'!$A$1:$A$258,0),MATCH('Unit Data from Audit Worksheet'!$D$2,'2021 Unit Data'!$A$1:$CZ$1,0))</f>
        <v>#N/A</v>
      </c>
      <c r="F187" s="189">
        <v>0</v>
      </c>
      <c r="G187" s="441"/>
      <c r="H187" s="17"/>
      <c r="I187" s="436"/>
      <c r="J187" s="971"/>
      <c r="K187" s="623"/>
    </row>
    <row r="188" spans="1:11" ht="51.75" customHeight="1" x14ac:dyDescent="0.3">
      <c r="A188" s="100">
        <v>328</v>
      </c>
      <c r="B188" s="387" t="s">
        <v>36</v>
      </c>
      <c r="C188" s="387" t="s">
        <v>166</v>
      </c>
      <c r="D188" s="27" t="s">
        <v>7</v>
      </c>
      <c r="E188" s="385" t="e">
        <f>INDEX('2021 Unit Data'!$A$1:$CZ$258,MATCH('Unit Data from Audit Worksheet'!$A188,'2021 Unit Data'!$A$1:$A$258,0),MATCH('Unit Data from Audit Worksheet'!$D$2,'2021 Unit Data'!$A$1:$CZ$1,0))</f>
        <v>#N/A</v>
      </c>
      <c r="F188" s="189">
        <v>0</v>
      </c>
      <c r="G188" s="441"/>
      <c r="H188" s="17"/>
      <c r="I188" s="436"/>
      <c r="J188" s="971"/>
      <c r="K188" s="623"/>
    </row>
    <row r="189" spans="1:11" ht="42" customHeight="1" x14ac:dyDescent="0.3">
      <c r="A189" s="100"/>
      <c r="B189" s="286"/>
      <c r="C189" s="286"/>
      <c r="D189" s="28" t="s">
        <v>889</v>
      </c>
      <c r="E189" s="93" t="e">
        <f>E187+E188</f>
        <v>#N/A</v>
      </c>
      <c r="F189" s="93">
        <f>SUM(F187:F188)</f>
        <v>0</v>
      </c>
      <c r="G189" s="441"/>
      <c r="H189" s="17"/>
      <c r="I189" s="72"/>
      <c r="J189" s="971"/>
      <c r="K189" s="623"/>
    </row>
    <row r="190" spans="1:11" ht="28.8" x14ac:dyDescent="0.3">
      <c r="A190" s="100"/>
      <c r="B190" s="286"/>
      <c r="C190" s="286"/>
      <c r="D190" s="21" t="s">
        <v>890</v>
      </c>
      <c r="E190" s="1"/>
      <c r="F190" s="252"/>
      <c r="G190" s="441"/>
      <c r="H190" s="17"/>
      <c r="I190" s="72"/>
      <c r="J190" s="180"/>
      <c r="K190" s="623"/>
    </row>
    <row r="191" spans="1:11" ht="24" customHeight="1" x14ac:dyDescent="0.3">
      <c r="A191" s="100"/>
      <c r="B191" s="286"/>
      <c r="C191" s="286"/>
      <c r="D191" s="25" t="s">
        <v>9</v>
      </c>
      <c r="F191" s="453"/>
      <c r="G191" s="441"/>
      <c r="H191" s="17"/>
      <c r="I191" s="72"/>
      <c r="J191" s="180"/>
      <c r="K191" s="623"/>
    </row>
    <row r="192" spans="1:11" ht="52.5" customHeight="1" x14ac:dyDescent="0.3">
      <c r="A192" s="100">
        <v>515</v>
      </c>
      <c r="B192" s="387" t="s">
        <v>285</v>
      </c>
      <c r="C192" s="387" t="s">
        <v>167</v>
      </c>
      <c r="D192" s="29" t="s">
        <v>3</v>
      </c>
      <c r="E192" s="385" t="e">
        <f>INDEX('2021 Unit Data'!$A$1:$CZ$258,MATCH('Unit Data from Audit Worksheet'!$A192,'2021 Unit Data'!$A$1:$A$258,0),MATCH('Unit Data from Audit Worksheet'!$D$2,'2021 Unit Data'!$A$1:$CZ$1,0))</f>
        <v>#N/A</v>
      </c>
      <c r="F192" s="189">
        <v>0</v>
      </c>
      <c r="G192" s="434"/>
      <c r="H192" s="17"/>
      <c r="I192" s="72"/>
      <c r="J192" s="971"/>
      <c r="K192" s="623"/>
    </row>
    <row r="193" spans="1:11" ht="57" customHeight="1" x14ac:dyDescent="0.3">
      <c r="A193" s="100">
        <v>516</v>
      </c>
      <c r="B193" s="387" t="s">
        <v>285</v>
      </c>
      <c r="C193" s="387" t="s">
        <v>167</v>
      </c>
      <c r="D193" s="29" t="s">
        <v>4</v>
      </c>
      <c r="E193" s="385" t="e">
        <f>INDEX('2021 Unit Data'!$A$1:$CZ$258,MATCH('Unit Data from Audit Worksheet'!$A193,'2021 Unit Data'!$A$1:$A$258,0),MATCH('Unit Data from Audit Worksheet'!$D$2,'2021 Unit Data'!$A$1:$CZ$1,0))</f>
        <v>#N/A</v>
      </c>
      <c r="F193" s="189">
        <v>0</v>
      </c>
      <c r="G193" s="434"/>
      <c r="H193" s="17"/>
      <c r="I193" s="72"/>
      <c r="J193" s="971"/>
      <c r="K193" s="623"/>
    </row>
    <row r="194" spans="1:11" ht="60.75" customHeight="1" x14ac:dyDescent="0.3">
      <c r="A194" s="100">
        <v>517</v>
      </c>
      <c r="B194" s="387" t="s">
        <v>285</v>
      </c>
      <c r="C194" s="387" t="s">
        <v>167</v>
      </c>
      <c r="D194" s="29" t="s">
        <v>5</v>
      </c>
      <c r="E194" s="385" t="e">
        <f>INDEX('2021 Unit Data'!$A$1:$CZ$258,MATCH('Unit Data from Audit Worksheet'!$A194,'2021 Unit Data'!$A$1:$A$258,0),MATCH('Unit Data from Audit Worksheet'!$D$2,'2021 Unit Data'!$A$1:$CZ$1,0))</f>
        <v>#N/A</v>
      </c>
      <c r="F194" s="189">
        <v>0</v>
      </c>
      <c r="G194" s="434"/>
      <c r="H194" s="17"/>
      <c r="I194" s="72"/>
      <c r="J194" s="180"/>
      <c r="K194" s="623"/>
    </row>
    <row r="195" spans="1:11" ht="66" customHeight="1" x14ac:dyDescent="0.3">
      <c r="A195" s="100">
        <v>518</v>
      </c>
      <c r="B195" s="387" t="s">
        <v>285</v>
      </c>
      <c r="C195" s="387" t="s">
        <v>167</v>
      </c>
      <c r="D195" s="29" t="s">
        <v>38</v>
      </c>
      <c r="E195" s="385" t="e">
        <f>INDEX('2021 Unit Data'!$A$1:$CZ$258,MATCH('Unit Data from Audit Worksheet'!$A195,'2021 Unit Data'!$A$1:$A$258,0),MATCH('Unit Data from Audit Worksheet'!$D$2,'2021 Unit Data'!$A$1:$CZ$1,0))</f>
        <v>#N/A</v>
      </c>
      <c r="F195" s="189">
        <v>0</v>
      </c>
      <c r="G195" s="434"/>
      <c r="H195" s="17"/>
      <c r="I195" s="72"/>
      <c r="J195" s="971"/>
      <c r="K195" s="623"/>
    </row>
    <row r="196" spans="1:11" ht="51" customHeight="1" x14ac:dyDescent="0.3">
      <c r="A196" s="908"/>
      <c r="B196" s="286"/>
      <c r="C196" s="286"/>
      <c r="D196" s="454" t="s">
        <v>891</v>
      </c>
      <c r="E196" s="93" t="e">
        <f>E192+E193+E194+E195</f>
        <v>#N/A</v>
      </c>
      <c r="F196" s="93">
        <f>SUM(F192:F195)</f>
        <v>0</v>
      </c>
      <c r="G196" s="441"/>
      <c r="H196" s="17"/>
      <c r="I196" s="72"/>
      <c r="J196" s="971"/>
      <c r="K196" s="623"/>
    </row>
    <row r="197" spans="1:11" ht="30.75" customHeight="1" x14ac:dyDescent="0.3">
      <c r="A197" s="100"/>
      <c r="B197" s="286"/>
      <c r="C197" s="286"/>
      <c r="D197" s="25" t="s">
        <v>47</v>
      </c>
      <c r="E197" s="1"/>
      <c r="F197" s="252"/>
      <c r="G197" s="441"/>
      <c r="H197" s="17"/>
      <c r="I197" s="72"/>
      <c r="J197" s="180"/>
      <c r="K197" s="623"/>
    </row>
    <row r="198" spans="1:11" ht="63" customHeight="1" x14ac:dyDescent="0.3">
      <c r="A198" s="100">
        <v>519</v>
      </c>
      <c r="B198" s="387" t="s">
        <v>36</v>
      </c>
      <c r="C198" s="387" t="s">
        <v>168</v>
      </c>
      <c r="D198" s="29" t="s">
        <v>14</v>
      </c>
      <c r="E198" s="385" t="e">
        <f>INDEX('2021 Unit Data'!$A$1:$CZ$258,MATCH('Unit Data from Audit Worksheet'!$A198,'2021 Unit Data'!$A$1:$A$258,0),MATCH('Unit Data from Audit Worksheet'!$D$2,'2021 Unit Data'!$A$1:$CZ$1,0))</f>
        <v>#N/A</v>
      </c>
      <c r="F198" s="188">
        <v>0</v>
      </c>
      <c r="G198" s="434">
        <f>IF(F198&lt;0,"Error: Enter as positive.",)</f>
        <v>0</v>
      </c>
      <c r="H198" s="17"/>
      <c r="I198" s="72"/>
      <c r="J198" s="180"/>
      <c r="K198" s="623"/>
    </row>
    <row r="199" spans="1:11" ht="69.75" customHeight="1" x14ac:dyDescent="0.3">
      <c r="A199" s="100">
        <v>520</v>
      </c>
      <c r="B199" s="387" t="s">
        <v>36</v>
      </c>
      <c r="C199" s="387" t="s">
        <v>168</v>
      </c>
      <c r="D199" s="29" t="s">
        <v>16</v>
      </c>
      <c r="E199" s="385" t="e">
        <f>INDEX('2021 Unit Data'!$A$1:$CZ$258,MATCH('Unit Data from Audit Worksheet'!$A199,'2021 Unit Data'!$A$1:$A$258,0),MATCH('Unit Data from Audit Worksheet'!$D$2,'2021 Unit Data'!$A$1:$CZ$1,0))</f>
        <v>#N/A</v>
      </c>
      <c r="F199" s="188">
        <v>0</v>
      </c>
      <c r="G199" s="434">
        <f>IF(F199&lt;0,"Error: Enter as positive.",)</f>
        <v>0</v>
      </c>
      <c r="H199" s="17"/>
      <c r="I199" s="72"/>
      <c r="J199" s="971"/>
      <c r="K199" s="623"/>
    </row>
    <row r="200" spans="1:11" ht="72" customHeight="1" x14ac:dyDescent="0.3">
      <c r="A200" s="100">
        <v>521</v>
      </c>
      <c r="B200" s="387" t="s">
        <v>36</v>
      </c>
      <c r="C200" s="387" t="s">
        <v>168</v>
      </c>
      <c r="D200" s="29" t="s">
        <v>18</v>
      </c>
      <c r="E200" s="385" t="e">
        <f>INDEX('2021 Unit Data'!$A$1:$CZ$258,MATCH('Unit Data from Audit Worksheet'!$A200,'2021 Unit Data'!$A$1:$A$258,0),MATCH('Unit Data from Audit Worksheet'!$D$2,'2021 Unit Data'!$A$1:$CZ$1,0))</f>
        <v>#N/A</v>
      </c>
      <c r="F200" s="188">
        <v>0</v>
      </c>
      <c r="G200" s="434">
        <f>IF(F200&lt;0,"Error: Enter as positive.",)</f>
        <v>0</v>
      </c>
      <c r="H200" s="17"/>
      <c r="I200" s="72"/>
      <c r="J200" s="180"/>
      <c r="K200" s="623"/>
    </row>
    <row r="201" spans="1:11" ht="74.25" customHeight="1" x14ac:dyDescent="0.3">
      <c r="A201" s="100">
        <v>522</v>
      </c>
      <c r="B201" s="387" t="s">
        <v>36</v>
      </c>
      <c r="C201" s="387" t="s">
        <v>168</v>
      </c>
      <c r="D201" s="29" t="s">
        <v>39</v>
      </c>
      <c r="E201" s="385" t="e">
        <f>INDEX('2021 Unit Data'!$A$1:$CZ$258,MATCH('Unit Data from Audit Worksheet'!$A201,'2021 Unit Data'!$A$1:$A$258,0),MATCH('Unit Data from Audit Worksheet'!$D$2,'2021 Unit Data'!$A$1:$CZ$1,0))</f>
        <v>#N/A</v>
      </c>
      <c r="F201" s="188">
        <v>0</v>
      </c>
      <c r="G201" s="434">
        <f>IF(F201&lt;0,"Error: Enter as positive.",)</f>
        <v>0</v>
      </c>
      <c r="H201" s="17"/>
      <c r="I201" s="72"/>
      <c r="J201" s="971"/>
      <c r="K201" s="623"/>
    </row>
    <row r="202" spans="1:11" ht="31.5" customHeight="1" x14ac:dyDescent="0.3">
      <c r="A202" s="906"/>
      <c r="B202" s="286"/>
      <c r="C202" s="286"/>
      <c r="D202" s="455" t="s">
        <v>33</v>
      </c>
      <c r="E202" s="93" t="e">
        <f>E198+E199+E200+E201</f>
        <v>#N/A</v>
      </c>
      <c r="F202" s="93">
        <f>SUM(F198:F201)</f>
        <v>0</v>
      </c>
      <c r="G202" s="123"/>
      <c r="H202" s="17"/>
      <c r="I202" s="72"/>
      <c r="J202" s="971"/>
      <c r="K202" s="623"/>
    </row>
    <row r="203" spans="1:11" ht="26.25" customHeight="1" x14ac:dyDescent="0.3">
      <c r="A203" s="906"/>
      <c r="B203" s="286"/>
      <c r="C203" s="286"/>
      <c r="D203" s="25" t="s">
        <v>31</v>
      </c>
      <c r="E203" s="6"/>
      <c r="F203" s="456"/>
      <c r="G203" s="123"/>
      <c r="H203" s="17"/>
      <c r="I203" s="72"/>
      <c r="J203" s="180"/>
      <c r="K203" s="623"/>
    </row>
    <row r="204" spans="1:11" ht="89.25" customHeight="1" x14ac:dyDescent="0.3">
      <c r="A204" s="100">
        <v>523</v>
      </c>
      <c r="B204" s="387" t="s">
        <v>285</v>
      </c>
      <c r="C204" s="387" t="s">
        <v>169</v>
      </c>
      <c r="D204" s="29" t="s">
        <v>15</v>
      </c>
      <c r="E204" s="385" t="e">
        <f>INDEX('2021 Unit Data'!$A$1:$CZ$258,MATCH('Unit Data from Audit Worksheet'!$A204,'2021 Unit Data'!$A$1:$A$258,0),MATCH('Unit Data from Audit Worksheet'!$D$2,'2021 Unit Data'!$A$1:$CZ$1,0))</f>
        <v>#N/A</v>
      </c>
      <c r="F204" s="189">
        <v>0</v>
      </c>
      <c r="G204" s="434">
        <f>IF(F204&lt;0,"Error: Enter as positive.",)</f>
        <v>0</v>
      </c>
      <c r="H204" s="17"/>
      <c r="I204" s="72"/>
      <c r="J204" s="971"/>
      <c r="K204" s="623"/>
    </row>
    <row r="205" spans="1:11" ht="75" customHeight="1" x14ac:dyDescent="0.3">
      <c r="A205" s="100">
        <v>524</v>
      </c>
      <c r="B205" s="387" t="s">
        <v>285</v>
      </c>
      <c r="C205" s="387" t="s">
        <v>169</v>
      </c>
      <c r="D205" s="29" t="s">
        <v>17</v>
      </c>
      <c r="E205" s="385" t="e">
        <f>INDEX('2021 Unit Data'!$A$1:$CZ$258,MATCH('Unit Data from Audit Worksheet'!$A205,'2021 Unit Data'!$A$1:$A$258,0),MATCH('Unit Data from Audit Worksheet'!$D$2,'2021 Unit Data'!$A$1:$CZ$1,0))</f>
        <v>#N/A</v>
      </c>
      <c r="F205" s="189">
        <v>0</v>
      </c>
      <c r="G205" s="434">
        <f>IF(F205&lt;0,"Error: Enter as positive.",)</f>
        <v>0</v>
      </c>
      <c r="H205" s="17"/>
      <c r="I205" s="72"/>
      <c r="J205" s="971"/>
      <c r="K205" s="623"/>
    </row>
    <row r="206" spans="1:11" ht="75" customHeight="1" x14ac:dyDescent="0.3">
      <c r="A206" s="100">
        <v>525</v>
      </c>
      <c r="B206" s="387" t="s">
        <v>285</v>
      </c>
      <c r="C206" s="387" t="s">
        <v>169</v>
      </c>
      <c r="D206" s="29" t="s">
        <v>19</v>
      </c>
      <c r="E206" s="385" t="e">
        <f>INDEX('2021 Unit Data'!$A$1:$CZ$258,MATCH('Unit Data from Audit Worksheet'!$A206,'2021 Unit Data'!$A$1:$A$258,0),MATCH('Unit Data from Audit Worksheet'!$D$2,'2021 Unit Data'!$A$1:$CZ$1,0))</f>
        <v>#N/A</v>
      </c>
      <c r="F206" s="189">
        <v>0</v>
      </c>
      <c r="G206" s="434">
        <f>IF(F206&lt;0,"Error: Enter as positive.",)</f>
        <v>0</v>
      </c>
      <c r="H206" s="17"/>
      <c r="I206" s="72"/>
      <c r="J206" s="180"/>
      <c r="K206" s="623"/>
    </row>
    <row r="207" spans="1:11" ht="76.5" customHeight="1" x14ac:dyDescent="0.3">
      <c r="A207" s="100">
        <v>526</v>
      </c>
      <c r="B207" s="387" t="s">
        <v>285</v>
      </c>
      <c r="C207" s="387" t="s">
        <v>169</v>
      </c>
      <c r="D207" s="29" t="s">
        <v>40</v>
      </c>
      <c r="E207" s="385" t="e">
        <f>INDEX('2021 Unit Data'!$A$1:$CZ$258,MATCH('Unit Data from Audit Worksheet'!$A207,'2021 Unit Data'!$A$1:$A$258,0),MATCH('Unit Data from Audit Worksheet'!$D$2,'2021 Unit Data'!$A$1:$CZ$1,0))</f>
        <v>#N/A</v>
      </c>
      <c r="F207" s="189">
        <v>0</v>
      </c>
      <c r="G207" s="434">
        <f>IF(F207&lt;0,"Error: Enter as positive.",)</f>
        <v>0</v>
      </c>
      <c r="H207" s="17"/>
      <c r="I207" s="72"/>
      <c r="J207" s="971"/>
      <c r="K207" s="623"/>
    </row>
    <row r="208" spans="1:11" ht="24.75" customHeight="1" x14ac:dyDescent="0.3">
      <c r="A208" s="100"/>
      <c r="B208" s="500"/>
      <c r="C208" s="500"/>
      <c r="D208" s="455" t="s">
        <v>32</v>
      </c>
      <c r="E208" s="93" t="e">
        <f>E204+E205+E206+E207</f>
        <v>#N/A</v>
      </c>
      <c r="F208" s="93">
        <f>SUM(F204:F207)</f>
        <v>0</v>
      </c>
      <c r="G208" s="441"/>
      <c r="H208" s="17"/>
      <c r="I208" s="72"/>
      <c r="J208" s="971"/>
      <c r="K208" s="623"/>
    </row>
    <row r="209" spans="1:1880" ht="61.5" customHeight="1" x14ac:dyDescent="0.3">
      <c r="A209" s="100"/>
      <c r="B209" s="500"/>
      <c r="C209" s="500"/>
      <c r="D209" s="457" t="s">
        <v>34</v>
      </c>
      <c r="E209" s="93" t="e">
        <f>E189+E196-E208</f>
        <v>#N/A</v>
      </c>
      <c r="F209" s="93">
        <f>F189+F196-F208</f>
        <v>0</v>
      </c>
      <c r="G209" s="441"/>
      <c r="H209" s="17"/>
      <c r="I209" s="72"/>
      <c r="J209" s="971"/>
      <c r="K209" s="623"/>
    </row>
    <row r="210" spans="1:1880" ht="21.6" customHeight="1" x14ac:dyDescent="0.3">
      <c r="A210" s="100"/>
      <c r="B210" s="286"/>
      <c r="C210" s="286"/>
      <c r="D210" s="449"/>
      <c r="E210" s="1"/>
      <c r="F210" s="252"/>
      <c r="G210" s="441"/>
      <c r="H210" s="17"/>
      <c r="I210" s="72"/>
      <c r="J210" s="180"/>
      <c r="K210" s="623"/>
    </row>
    <row r="211" spans="1:1880" ht="34.5" customHeight="1" x14ac:dyDescent="0.3">
      <c r="A211" s="100"/>
      <c r="B211" s="539"/>
      <c r="C211" s="539"/>
      <c r="D211" s="531" t="s">
        <v>8</v>
      </c>
      <c r="E211" s="541"/>
      <c r="F211" s="542"/>
      <c r="G211" s="543"/>
      <c r="H211" s="17"/>
      <c r="I211" s="72"/>
      <c r="J211" s="180"/>
      <c r="K211" s="623"/>
    </row>
    <row r="212" spans="1:1880" ht="55.5" customHeight="1" x14ac:dyDescent="0.3">
      <c r="A212" s="100">
        <v>527</v>
      </c>
      <c r="B212" s="387" t="s">
        <v>57</v>
      </c>
      <c r="C212" s="387" t="s">
        <v>170</v>
      </c>
      <c r="D212" s="26" t="s">
        <v>892</v>
      </c>
      <c r="E212" s="385" t="e">
        <f>INDEX('2021 Unit Data'!$A$1:$CZ$258,MATCH('Unit Data from Audit Worksheet'!$A212,'2021 Unit Data'!$A$1:$A$258,0),MATCH('Unit Data from Audit Worksheet'!$D$2,'2021 Unit Data'!$A$1:$CZ$1,0))</f>
        <v>#N/A</v>
      </c>
      <c r="F212" s="189">
        <v>0</v>
      </c>
      <c r="G212" s="441"/>
      <c r="H212" s="17"/>
      <c r="I212" s="436"/>
      <c r="J212" s="180"/>
      <c r="K212" s="623"/>
    </row>
    <row r="213" spans="1:1880" ht="55.5" customHeight="1" x14ac:dyDescent="0.3">
      <c r="A213" s="100">
        <v>356</v>
      </c>
      <c r="B213" s="387" t="s">
        <v>65</v>
      </c>
      <c r="C213" s="387" t="s">
        <v>170</v>
      </c>
      <c r="D213" s="99" t="s">
        <v>20</v>
      </c>
      <c r="E213" s="385" t="e">
        <f>INDEX('2021 Unit Data'!$A$1:$CZ$258,MATCH('Unit Data from Audit Worksheet'!$A213,'2021 Unit Data'!$A$1:$A$258,0),MATCH('Unit Data from Audit Worksheet'!$D$2,'2021 Unit Data'!$A$1:$CZ$1,0))</f>
        <v>#N/A</v>
      </c>
      <c r="F213" s="189">
        <v>0</v>
      </c>
      <c r="G213" s="441"/>
      <c r="H213" s="17"/>
      <c r="I213" s="436"/>
      <c r="J213" s="180"/>
      <c r="K213" s="623"/>
    </row>
    <row r="214" spans="1:1880" ht="55.5" customHeight="1" x14ac:dyDescent="0.3">
      <c r="A214" s="100">
        <v>357</v>
      </c>
      <c r="B214" s="387" t="s">
        <v>55</v>
      </c>
      <c r="C214" s="387" t="s">
        <v>171</v>
      </c>
      <c r="D214" s="99" t="s">
        <v>21</v>
      </c>
      <c r="E214" s="385" t="e">
        <f>INDEX('2021 Unit Data'!$A$1:$CZ$258,MATCH('Unit Data from Audit Worksheet'!$A214,'2021 Unit Data'!$A$1:$A$258,0),MATCH('Unit Data from Audit Worksheet'!$D$2,'2021 Unit Data'!$A$1:$CZ$1,0))</f>
        <v>#N/A</v>
      </c>
      <c r="F214" s="189">
        <v>0</v>
      </c>
      <c r="G214" s="434">
        <f>IF(F214&lt;0,"Error: Enter as positive.",)</f>
        <v>0</v>
      </c>
      <c r="H214" s="17"/>
      <c r="I214" s="436"/>
      <c r="J214" s="180"/>
      <c r="K214" s="623"/>
    </row>
    <row r="215" spans="1:1880" s="18" customFormat="1" ht="35.25" customHeight="1" x14ac:dyDescent="0.3">
      <c r="A215" s="100"/>
      <c r="B215" s="529" t="s">
        <v>10</v>
      </c>
      <c r="C215" s="539"/>
      <c r="D215" s="506"/>
      <c r="E215" s="507"/>
      <c r="F215" s="544"/>
      <c r="G215" s="526"/>
      <c r="H215" s="17"/>
      <c r="I215" s="72"/>
      <c r="J215" s="180"/>
      <c r="K215" s="623"/>
      <c r="L215"/>
      <c r="N215" s="190"/>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row>
    <row r="216" spans="1:1880" s="18" customFormat="1" ht="253.2" customHeight="1" x14ac:dyDescent="0.3">
      <c r="A216" s="100">
        <v>337</v>
      </c>
      <c r="B216" s="4" t="s">
        <v>55</v>
      </c>
      <c r="C216" s="4" t="s">
        <v>893</v>
      </c>
      <c r="D216" s="21" t="s">
        <v>771</v>
      </c>
      <c r="E216" s="385" t="e">
        <f>INDEX('2021 Unit Data'!$A$1:$CZ$258,MATCH('Unit Data from Audit Worksheet'!$A216,'2021 Unit Data'!$A$1:$A$258,0),MATCH('Unit Data from Audit Worksheet'!$D$2,'2021 Unit Data'!$A$1:$CZ$1,0))</f>
        <v>#N/A</v>
      </c>
      <c r="F216" s="189">
        <v>0</v>
      </c>
      <c r="G216" s="434">
        <f>IF(F216&lt;0,"Error: Enter as positive.",)</f>
        <v>0</v>
      </c>
      <c r="H216" s="17"/>
      <c r="I216" s="72"/>
      <c r="J216" s="971"/>
      <c r="K216" s="623"/>
      <c r="L216"/>
      <c r="N216" s="190"/>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row>
    <row r="217" spans="1:1880" s="18" customFormat="1" ht="81.75" customHeight="1" x14ac:dyDescent="0.3">
      <c r="A217" s="100">
        <v>343</v>
      </c>
      <c r="B217" s="4" t="s">
        <v>55</v>
      </c>
      <c r="C217" s="4" t="s">
        <v>340</v>
      </c>
      <c r="D217" s="26" t="s">
        <v>894</v>
      </c>
      <c r="E217" s="385" t="e">
        <f>INDEX('2021 Unit Data'!$A$1:$CZ$258,MATCH('Unit Data from Audit Worksheet'!$A217,'2021 Unit Data'!$A$1:$A$258,0),MATCH('Unit Data from Audit Worksheet'!$D$2,'2021 Unit Data'!$A$1:$CZ$1,0))</f>
        <v>#N/A</v>
      </c>
      <c r="F217" s="189">
        <v>0</v>
      </c>
      <c r="G217" s="434">
        <f>IF(F217&lt;0,"Error: Enter as positive.",)</f>
        <v>0</v>
      </c>
      <c r="H217" s="17"/>
      <c r="I217" s="72"/>
      <c r="J217" s="971"/>
      <c r="K217" s="623"/>
      <c r="L217"/>
      <c r="M217" s="91"/>
      <c r="N217" s="190"/>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row>
    <row r="218" spans="1:1880" ht="274.5" customHeight="1" x14ac:dyDescent="0.3">
      <c r="A218" s="100">
        <v>82</v>
      </c>
      <c r="B218" s="4" t="s">
        <v>60</v>
      </c>
      <c r="C218" s="4" t="s">
        <v>895</v>
      </c>
      <c r="D218" s="21" t="s">
        <v>460</v>
      </c>
      <c r="E218" s="385" t="e">
        <f>INDEX('2021 Unit Data'!$A$1:$CZ$258,MATCH('Unit Data from Audit Worksheet'!$A218,'2021 Unit Data'!$A$1:$A$258,0),MATCH('Unit Data from Audit Worksheet'!$D$2,'2021 Unit Data'!$A$1:$CZ$1,0))</f>
        <v>#N/A</v>
      </c>
      <c r="F218" s="900">
        <v>0</v>
      </c>
      <c r="G218" s="434">
        <f>IF(F218&lt;0,"Error: Enter as positive.",)</f>
        <v>0</v>
      </c>
      <c r="H218" s="17"/>
      <c r="I218" s="458"/>
      <c r="J218" s="971"/>
      <c r="K218" s="623"/>
    </row>
    <row r="219" spans="1:1880" ht="270.75" customHeight="1" x14ac:dyDescent="0.3">
      <c r="A219" s="100">
        <v>359</v>
      </c>
      <c r="B219" s="4" t="s">
        <v>55</v>
      </c>
      <c r="C219" s="4" t="s">
        <v>896</v>
      </c>
      <c r="D219" s="21" t="s">
        <v>460</v>
      </c>
      <c r="E219" s="385" t="e">
        <f>INDEX('2021 Unit Data'!$A$1:$CZ$258,MATCH('Unit Data from Audit Worksheet'!$A219,'2021 Unit Data'!$A$1:$A$258,0),MATCH('Unit Data from Audit Worksheet'!$D$2,'2021 Unit Data'!$A$1:$CZ$1,0))</f>
        <v>#N/A</v>
      </c>
      <c r="F219" s="189">
        <v>0</v>
      </c>
      <c r="G219" s="434">
        <f>IF(F219&lt;0,"Error: Enter as positive.",)</f>
        <v>0</v>
      </c>
      <c r="H219" s="17"/>
      <c r="I219" s="458"/>
      <c r="J219" s="180"/>
      <c r="K219" s="623"/>
    </row>
    <row r="220" spans="1:1880" s="460" customFormat="1" ht="33" customHeight="1" x14ac:dyDescent="0.3">
      <c r="A220" s="100"/>
      <c r="B220" s="942" t="s">
        <v>356</v>
      </c>
      <c r="C220" s="911"/>
      <c r="D220" s="89"/>
      <c r="E220" s="459"/>
      <c r="F220" s="447"/>
      <c r="G220" s="433"/>
      <c r="H220" s="17"/>
      <c r="I220" s="458"/>
      <c r="J220" s="180"/>
      <c r="K220" s="623"/>
      <c r="L220"/>
      <c r="M220" s="18"/>
      <c r="N220" s="190"/>
      <c r="O220" s="18"/>
      <c r="P220" s="18"/>
      <c r="Q220" s="18"/>
      <c r="R220" s="18"/>
      <c r="S220" s="18"/>
      <c r="T220" s="18"/>
      <c r="U220" s="18"/>
      <c r="V220" s="18"/>
      <c r="W220" s="18"/>
      <c r="X220" s="18"/>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row>
    <row r="221" spans="1:1880" s="460" customFormat="1" ht="110.25" customHeight="1" x14ac:dyDescent="0.3">
      <c r="A221" s="100">
        <v>622</v>
      </c>
      <c r="B221" s="461" t="s">
        <v>330</v>
      </c>
      <c r="C221" s="117" t="s">
        <v>355</v>
      </c>
      <c r="D221" s="116" t="s">
        <v>797</v>
      </c>
      <c r="E221" s="385" t="e">
        <f>INDEX('2021 Unit Data'!$A$1:$CZ$258,MATCH('Unit Data from Audit Worksheet'!$A221,'2021 Unit Data'!$A$1:$A$258,0),MATCH('Unit Data from Audit Worksheet'!$D$2,'2021 Unit Data'!$A$1:$CZ$1,0))</f>
        <v>#N/A</v>
      </c>
      <c r="F221" s="900">
        <v>0</v>
      </c>
      <c r="G221" s="434"/>
      <c r="H221" s="17"/>
      <c r="I221" s="458"/>
      <c r="J221" s="971"/>
      <c r="K221" s="623"/>
      <c r="L221"/>
      <c r="M221" s="18"/>
      <c r="N221" s="190"/>
      <c r="O221" s="18"/>
      <c r="P221" s="18"/>
      <c r="Q221" s="18"/>
      <c r="R221" s="18"/>
      <c r="S221" s="18"/>
      <c r="T221" s="18"/>
      <c r="U221" s="18"/>
      <c r="V221" s="18"/>
      <c r="W221" s="18"/>
      <c r="X221" s="18"/>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row>
    <row r="222" spans="1:1880" s="460" customFormat="1" ht="191.4" customHeight="1" x14ac:dyDescent="0.3">
      <c r="A222" s="100">
        <v>577</v>
      </c>
      <c r="B222" s="461" t="s">
        <v>330</v>
      </c>
      <c r="C222" s="387" t="s">
        <v>299</v>
      </c>
      <c r="D222" s="233" t="s">
        <v>2026</v>
      </c>
      <c r="E222" s="604"/>
      <c r="F222" s="189"/>
      <c r="G222" s="606" t="str">
        <f>IF(F222="Yes","In this cell - Please include the name of the plan, a brief description of the benefit and the population group that received the benefits."," ")</f>
        <v xml:space="preserve"> </v>
      </c>
      <c r="H222" s="17"/>
      <c r="I222" s="458"/>
      <c r="J222" s="180"/>
      <c r="K222" s="623"/>
      <c r="L222"/>
      <c r="M222" s="18"/>
      <c r="N222" s="190"/>
      <c r="O222" s="18"/>
      <c r="P222" s="18"/>
      <c r="Q222" s="18"/>
      <c r="R222" s="18"/>
      <c r="S222" s="18"/>
      <c r="T222" s="18"/>
      <c r="U222" s="18"/>
      <c r="V222" s="18"/>
      <c r="W222" s="18"/>
      <c r="X222" s="18"/>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row>
    <row r="223" spans="1:1880" s="460" customFormat="1" ht="30.75" customHeight="1" x14ac:dyDescent="0.3">
      <c r="A223" s="100"/>
      <c r="B223" s="942" t="s">
        <v>287</v>
      </c>
      <c r="C223" s="911"/>
      <c r="D223" s="89"/>
      <c r="E223" s="459"/>
      <c r="F223" s="462"/>
      <c r="G223" s="433"/>
      <c r="H223" s="17"/>
      <c r="I223" s="72"/>
      <c r="J223" s="180"/>
      <c r="K223" s="623"/>
      <c r="L223"/>
      <c r="M223" s="18"/>
      <c r="N223" s="190"/>
      <c r="O223" s="18"/>
      <c r="P223" s="18"/>
      <c r="Q223" s="18"/>
      <c r="R223" s="18"/>
      <c r="S223" s="18"/>
      <c r="T223" s="18"/>
      <c r="U223" s="18"/>
      <c r="V223" s="18"/>
      <c r="W223" s="18"/>
      <c r="X223" s="18"/>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row>
    <row r="224" spans="1:1880" s="460" customFormat="1" ht="81.75" customHeight="1" x14ac:dyDescent="0.3">
      <c r="A224" s="100">
        <v>598</v>
      </c>
      <c r="B224" s="387" t="s">
        <v>58</v>
      </c>
      <c r="C224" s="387" t="s">
        <v>288</v>
      </c>
      <c r="D224" s="414" t="s">
        <v>341</v>
      </c>
      <c r="E224" s="385" t="e">
        <f>INDEX('2021 Unit Data'!$A$1:$CZ$258,MATCH('Unit Data from Audit Worksheet'!$A224,'2021 Unit Data'!$A$1:$A$258,0),MATCH('Unit Data from Audit Worksheet'!$D$2,'2021 Unit Data'!$A$1:$CZ$1,0))</f>
        <v>#N/A</v>
      </c>
      <c r="F224" s="189">
        <v>0</v>
      </c>
      <c r="G224" s="841">
        <f>IF(F224&lt;0,"Error: Enter as positive.",)</f>
        <v>0</v>
      </c>
      <c r="H224" s="434"/>
      <c r="I224" s="458"/>
      <c r="J224" s="971"/>
      <c r="K224" s="623"/>
      <c r="L224"/>
      <c r="M224" s="18"/>
      <c r="N224" s="190"/>
      <c r="O224" s="18"/>
      <c r="P224" s="18"/>
      <c r="Q224" s="18"/>
      <c r="R224" s="18"/>
      <c r="S224" s="18"/>
      <c r="T224" s="18"/>
      <c r="U224" s="18"/>
      <c r="V224" s="18"/>
      <c r="W224" s="18"/>
      <c r="X224" s="18"/>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row>
    <row r="225" spans="1:1880" s="460" customFormat="1" ht="53.25" customHeight="1" x14ac:dyDescent="0.3">
      <c r="A225" s="100">
        <v>599</v>
      </c>
      <c r="B225" s="387" t="s">
        <v>58</v>
      </c>
      <c r="C225" s="387" t="s">
        <v>288</v>
      </c>
      <c r="D225" s="26" t="s">
        <v>342</v>
      </c>
      <c r="E225" s="385" t="e">
        <f>INDEX('2021 Unit Data'!$A$1:$CZ$258,MATCH('Unit Data from Audit Worksheet'!$A225,'2021 Unit Data'!$A$1:$A$258,0),MATCH('Unit Data from Audit Worksheet'!$D$2,'2021 Unit Data'!$A$1:$CZ$1,0))</f>
        <v>#N/A</v>
      </c>
      <c r="F225" s="189">
        <v>0</v>
      </c>
      <c r="G225" s="843" t="str">
        <f>IF(ISBLANK(F225),"Please do not leave blank","")</f>
        <v/>
      </c>
      <c r="H225" s="841">
        <f>IF(F225&lt;0,"Error: Enter as positive.",)</f>
        <v>0</v>
      </c>
      <c r="I225" s="72"/>
      <c r="J225" s="971"/>
      <c r="K225" s="623"/>
      <c r="L225"/>
      <c r="M225" s="18"/>
      <c r="N225" s="190"/>
      <c r="O225" s="18"/>
      <c r="P225" s="18"/>
      <c r="Q225" s="18"/>
      <c r="R225" s="18"/>
      <c r="S225" s="18"/>
      <c r="T225" s="18"/>
      <c r="U225" s="18"/>
      <c r="V225" s="18"/>
      <c r="W225" s="18"/>
      <c r="X225" s="18"/>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row>
    <row r="226" spans="1:1880" s="460" customFormat="1" ht="78.75" customHeight="1" x14ac:dyDescent="0.3">
      <c r="A226" s="100">
        <v>602</v>
      </c>
      <c r="B226" s="387" t="s">
        <v>58</v>
      </c>
      <c r="C226" s="387" t="s">
        <v>288</v>
      </c>
      <c r="D226" s="99" t="s">
        <v>346</v>
      </c>
      <c r="E226" s="385" t="e">
        <f>INDEX('2021 Unit Data'!$A$1:$CZ$258,MATCH('Unit Data from Audit Worksheet'!$A226,'2021 Unit Data'!$A$1:$A$258,0),MATCH('Unit Data from Audit Worksheet'!$D$2,'2021 Unit Data'!$A$1:$CZ$1,0))</f>
        <v>#N/A</v>
      </c>
      <c r="F226" s="189">
        <v>0</v>
      </c>
      <c r="G226" s="843" t="str">
        <f>IF(ISBLANK(F226),"Please do not leave blank","")</f>
        <v/>
      </c>
      <c r="H226" s="841">
        <f>IF(F226&lt;0,"Note: Number is normally positive.",)</f>
        <v>0</v>
      </c>
      <c r="I226" s="72"/>
      <c r="J226" s="180"/>
      <c r="K226" s="623"/>
      <c r="L226"/>
      <c r="M226" s="18"/>
      <c r="N226" s="190"/>
      <c r="O226" s="18"/>
      <c r="P226" s="18"/>
      <c r="Q226" s="18"/>
      <c r="R226" s="18"/>
      <c r="S226" s="18"/>
      <c r="T226" s="18"/>
      <c r="U226" s="18"/>
      <c r="V226" s="18"/>
      <c r="W226" s="18"/>
      <c r="X226" s="18"/>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row>
    <row r="227" spans="1:1880" s="460" customFormat="1" ht="90" customHeight="1" x14ac:dyDescent="0.3">
      <c r="A227" s="100">
        <v>619</v>
      </c>
      <c r="B227" s="387" t="s">
        <v>58</v>
      </c>
      <c r="C227" s="387" t="s">
        <v>350</v>
      </c>
      <c r="D227" s="87" t="s">
        <v>353</v>
      </c>
      <c r="E227" s="822" t="e">
        <f>INDEX('2021 Unit Data'!$A$1:$CZ$258,MATCH('Unit Data from Audit Worksheet'!$A227,'2021 Unit Data'!$A$1:$A$258,0),MATCH('Unit Data from Audit Worksheet'!$D$2,'2021 Unit Data'!$A$1:$CZ$1,0))</f>
        <v>#N/A</v>
      </c>
      <c r="F227" s="901">
        <v>0</v>
      </c>
      <c r="G227" s="843" t="str">
        <f>IF(ISBLANK(F227),"Please do not leave blank ",IF(F227=H227,"","Please review percentage"))</f>
        <v/>
      </c>
      <c r="H227" s="902">
        <f>ROUND(IFERROR((F226/F225)*100,0),1)</f>
        <v>0</v>
      </c>
      <c r="I227" s="190"/>
      <c r="J227" s="180"/>
      <c r="K227" s="623"/>
      <c r="L227"/>
      <c r="M227" s="18"/>
      <c r="N227" s="190"/>
      <c r="O227" s="18"/>
      <c r="P227" s="18"/>
      <c r="Q227" s="18"/>
      <c r="R227" s="18"/>
      <c r="S227" s="18"/>
      <c r="T227" s="18"/>
      <c r="U227" s="18"/>
      <c r="V227" s="18"/>
      <c r="W227" s="18"/>
      <c r="X227" s="18"/>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row>
    <row r="228" spans="1:1880" ht="35.25" customHeight="1" x14ac:dyDescent="0.3">
      <c r="A228" s="100"/>
      <c r="B228" s="529" t="s">
        <v>25</v>
      </c>
      <c r="C228" s="539"/>
      <c r="D228" s="532"/>
      <c r="E228" s="532"/>
      <c r="F228" s="546"/>
      <c r="G228" s="514"/>
      <c r="H228" s="17"/>
      <c r="I228" s="72"/>
      <c r="J228" s="180"/>
      <c r="K228" s="623"/>
    </row>
    <row r="229" spans="1:1880" ht="151.19999999999999" customHeight="1" x14ac:dyDescent="0.3">
      <c r="A229" s="117">
        <v>621</v>
      </c>
      <c r="B229" s="117" t="s">
        <v>330</v>
      </c>
      <c r="C229" s="117" t="s">
        <v>357</v>
      </c>
      <c r="D229" s="116" t="s">
        <v>798</v>
      </c>
      <c r="E229" s="385" t="e">
        <f>INDEX('2021 Unit Data'!$A$1:$CZ$258,MATCH('Unit Data from Audit Worksheet'!$A229,'2021 Unit Data'!$A$1:$A$258,0),MATCH('Unit Data from Audit Worksheet'!$D$2,'2021 Unit Data'!$A$1:$CZ$1,0))</f>
        <v>#N/A</v>
      </c>
      <c r="F229" s="188">
        <v>0</v>
      </c>
      <c r="G229" s="464" t="s">
        <v>799</v>
      </c>
      <c r="J229" s="180"/>
      <c r="K229" s="623"/>
    </row>
    <row r="230" spans="1:1880" ht="178.2" customHeight="1" x14ac:dyDescent="0.3">
      <c r="A230" s="100">
        <v>547</v>
      </c>
      <c r="B230" s="387"/>
      <c r="C230" s="387" t="s">
        <v>159</v>
      </c>
      <c r="D230" s="944" t="s">
        <v>2151</v>
      </c>
      <c r="E230" s="385" t="e">
        <f>INDEX('2021 Unit Data'!$A$1:$CZ$258,MATCH('Unit Data from Audit Worksheet'!$A230,'2021 Unit Data'!$A$1:$A$258,0),MATCH('Unit Data from Audit Worksheet'!$D$2,'2021 Unit Data'!$A$1:$CZ$1,0))</f>
        <v>#N/A</v>
      </c>
      <c r="F230" s="903"/>
      <c r="G230" s="463" t="str">
        <f>IF(F230&lt;1,"Please answer this question","")</f>
        <v>Please answer this question</v>
      </c>
      <c r="H230" s="435"/>
      <c r="I230" s="436"/>
      <c r="J230" s="180"/>
      <c r="K230" s="623"/>
    </row>
    <row r="231" spans="1:1880" s="18" customFormat="1" ht="120" customHeight="1" x14ac:dyDescent="0.3">
      <c r="A231" s="195">
        <v>659</v>
      </c>
      <c r="B231" s="496" t="s">
        <v>58</v>
      </c>
      <c r="C231" s="496" t="s">
        <v>347</v>
      </c>
      <c r="D231" s="198" t="s">
        <v>800</v>
      </c>
      <c r="E231" s="385" t="e">
        <f>INDEX('2021 Unit Data'!$A$1:$CZ$258,MATCH('Unit Data from Audit Worksheet'!$A231,'2021 Unit Data'!$A$1:$A$258,0),MATCH('Unit Data from Audit Worksheet'!$D$2,'2021 Unit Data'!$A$1:$CZ$1,0))</f>
        <v>#N/A</v>
      </c>
      <c r="F231" s="189">
        <v>0</v>
      </c>
      <c r="G231" s="464" t="s">
        <v>801</v>
      </c>
      <c r="H231" s="434">
        <f>IF(F228&lt;0,"Error: Enter as positive.",)</f>
        <v>0</v>
      </c>
      <c r="I231" s="251"/>
      <c r="J231" s="971"/>
      <c r="K231" s="623"/>
      <c r="L231"/>
      <c r="N231" s="190"/>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row>
    <row r="232" spans="1:1880" ht="65.25" customHeight="1" x14ac:dyDescent="0.3">
      <c r="A232" s="195">
        <v>660</v>
      </c>
      <c r="B232" s="496" t="s">
        <v>58</v>
      </c>
      <c r="C232" s="496" t="s">
        <v>347</v>
      </c>
      <c r="D232" s="198" t="s">
        <v>802</v>
      </c>
      <c r="E232" s="385" t="e">
        <f>INDEX('2021 Unit Data'!$A$1:$CZ$258,MATCH('Unit Data from Audit Worksheet'!$A232,'2021 Unit Data'!$A$1:$A$258,0),MATCH('Unit Data from Audit Worksheet'!$D$2,'2021 Unit Data'!$A$1:$CZ$1,0))</f>
        <v>#N/A</v>
      </c>
      <c r="F232" s="189">
        <v>0</v>
      </c>
      <c r="G232" s="464" t="str">
        <f>IF(ISBLANK(F232),"Please do not leave blank","")</f>
        <v/>
      </c>
      <c r="H232" s="434">
        <f>IF(F229&lt;0,"Note: Number is normally positive.",)</f>
        <v>0</v>
      </c>
      <c r="I232" s="17"/>
      <c r="J232" s="180"/>
      <c r="K232" s="623"/>
    </row>
    <row r="233" spans="1:1880" ht="94.5" customHeight="1" x14ac:dyDescent="0.3">
      <c r="A233" s="195">
        <v>661</v>
      </c>
      <c r="B233" s="496" t="s">
        <v>58</v>
      </c>
      <c r="C233" s="496" t="s">
        <v>349</v>
      </c>
      <c r="D233" s="354" t="s">
        <v>803</v>
      </c>
      <c r="E233" s="822" t="e">
        <f>INDEX('2021 Unit Data'!$A$1:$CZ$258,MATCH('Unit Data from Audit Worksheet'!$A233,'2021 Unit Data'!$A$1:$A$258,0),MATCH('Unit Data from Audit Worksheet'!$D$2,'2021 Unit Data'!$A$1:$CZ$1,0))</f>
        <v>#N/A</v>
      </c>
      <c r="F233" s="181">
        <v>0</v>
      </c>
      <c r="G233" s="464" t="str">
        <f>IF(ISBLANK(F233),"Please do not leave blank ",IF(F233=H233,"","Please review percentage"))</f>
        <v/>
      </c>
      <c r="H233" s="932">
        <f>ROUND(IFERROR((F232/F231)*100,0),1)</f>
        <v>0</v>
      </c>
      <c r="I233" s="465"/>
      <c r="J233" s="180"/>
      <c r="K233" s="623"/>
    </row>
    <row r="234" spans="1:1880" ht="111.75" customHeight="1" x14ac:dyDescent="0.3">
      <c r="A234" s="100"/>
      <c r="B234" s="387"/>
      <c r="C234" s="387"/>
      <c r="D234" s="24" t="s">
        <v>26</v>
      </c>
      <c r="E234" s="389"/>
      <c r="F234" s="389"/>
      <c r="G234" s="464"/>
      <c r="H234" s="465"/>
      <c r="I234" s="466"/>
      <c r="J234" s="180"/>
      <c r="K234" s="623"/>
    </row>
    <row r="235" spans="1:1880" ht="32.25" customHeight="1" x14ac:dyDescent="0.3">
      <c r="A235" s="100"/>
      <c r="B235" s="529" t="s">
        <v>27</v>
      </c>
      <c r="C235" s="539"/>
      <c r="D235" s="532"/>
      <c r="E235" s="545"/>
      <c r="F235" s="545"/>
      <c r="G235" s="514"/>
      <c r="H235" s="17"/>
      <c r="I235" s="72"/>
      <c r="J235" s="180"/>
      <c r="K235" s="623"/>
    </row>
    <row r="236" spans="1:1880" ht="63.75" customHeight="1" x14ac:dyDescent="0.3">
      <c r="A236" s="30">
        <v>371</v>
      </c>
      <c r="B236" s="4" t="s">
        <v>55</v>
      </c>
      <c r="C236" s="4" t="s">
        <v>160</v>
      </c>
      <c r="D236" s="21" t="s">
        <v>897</v>
      </c>
      <c r="E236" s="385" t="e">
        <f>INDEX('2021 Unit Data'!$A$1:$CZ$258,MATCH('Unit Data from Audit Worksheet'!$A236,'2021 Unit Data'!$A$1:$A$258,0),MATCH('Unit Data from Audit Worksheet'!$D$2,'2021 Unit Data'!$A$1:$CZ$1,0))</f>
        <v>#N/A</v>
      </c>
      <c r="F236" s="189">
        <v>0</v>
      </c>
      <c r="G236" s="434">
        <f>IF(F236&lt;0,"Error: Enter as positive.",)</f>
        <v>0</v>
      </c>
      <c r="H236" s="17"/>
      <c r="I236" s="72"/>
      <c r="J236" s="180"/>
      <c r="K236" s="623"/>
    </row>
    <row r="237" spans="1:1880" ht="70.5" customHeight="1" x14ac:dyDescent="0.3">
      <c r="A237" s="100">
        <v>513</v>
      </c>
      <c r="B237" s="494" t="s">
        <v>57</v>
      </c>
      <c r="C237" s="4" t="s">
        <v>160</v>
      </c>
      <c r="D237" s="21" t="s">
        <v>898</v>
      </c>
      <c r="E237" s="385" t="e">
        <f>INDEX('2021 Unit Data'!$A$1:$CZ$258,MATCH('Unit Data from Audit Worksheet'!$A237,'2021 Unit Data'!$A$1:$A$258,0),MATCH('Unit Data from Audit Worksheet'!$D$2,'2021 Unit Data'!$A$1:$CZ$1,0))</f>
        <v>#N/A</v>
      </c>
      <c r="F237" s="189">
        <v>0</v>
      </c>
      <c r="G237" s="434">
        <f>IF(F237&lt;0,"Error: Enter as positive.",)</f>
        <v>0</v>
      </c>
      <c r="H237" s="435"/>
      <c r="I237" s="436"/>
      <c r="J237" s="180"/>
      <c r="K237" s="623"/>
    </row>
    <row r="238" spans="1:1880" ht="80.25" customHeight="1" x14ac:dyDescent="0.3">
      <c r="A238" s="100">
        <v>514</v>
      </c>
      <c r="B238" s="494" t="s">
        <v>57</v>
      </c>
      <c r="C238" s="4" t="s">
        <v>160</v>
      </c>
      <c r="D238" s="21" t="s">
        <v>899</v>
      </c>
      <c r="E238" s="385" t="e">
        <f>INDEX('2021 Unit Data'!$A$1:$CZ$258,MATCH('Unit Data from Audit Worksheet'!$A238,'2021 Unit Data'!$A$1:$A$258,0),MATCH('Unit Data from Audit Worksheet'!$D$2,'2021 Unit Data'!$A$1:$CZ$1,0))</f>
        <v>#N/A</v>
      </c>
      <c r="F238" s="189">
        <v>0</v>
      </c>
      <c r="G238" s="434">
        <f>IF(F238&lt;0,"Error: Enter as positive.",)</f>
        <v>0</v>
      </c>
      <c r="H238" s="17"/>
      <c r="I238" s="436"/>
      <c r="J238" s="180"/>
      <c r="K238" s="623"/>
    </row>
    <row r="239" spans="1:1880" ht="80.25" customHeight="1" x14ac:dyDescent="0.3">
      <c r="A239" s="100">
        <v>990</v>
      </c>
      <c r="B239" s="494" t="s">
        <v>593</v>
      </c>
      <c r="C239" s="387" t="s">
        <v>160</v>
      </c>
      <c r="D239" s="21" t="s">
        <v>1993</v>
      </c>
      <c r="E239" s="385" t="e">
        <f>INDEX('2021 Unit Data'!$A$1:$CZ$258,MATCH('Unit Data from Audit Worksheet'!$A239,'2021 Unit Data'!$A$1:$A$258,0),MATCH('Unit Data from Audit Worksheet'!$D$2,'2021 Unit Data'!$A$1:$CZ$1,0))</f>
        <v>#N/A</v>
      </c>
      <c r="F239" s="189">
        <v>0</v>
      </c>
      <c r="G239" s="434">
        <f>IF(F239&lt;0,"Error: Enter as positive.",)</f>
        <v>0</v>
      </c>
      <c r="H239" s="17"/>
      <c r="I239" s="436"/>
      <c r="J239" s="180"/>
      <c r="K239" s="623"/>
    </row>
    <row r="240" spans="1:1880" ht="96" customHeight="1" x14ac:dyDescent="0.3">
      <c r="A240" s="498">
        <v>1051</v>
      </c>
      <c r="B240" s="814" t="s">
        <v>599</v>
      </c>
      <c r="C240" s="912" t="s">
        <v>2001</v>
      </c>
      <c r="D240" s="815" t="s">
        <v>1989</v>
      </c>
      <c r="E240" s="785" t="s">
        <v>1999</v>
      </c>
      <c r="F240" s="189">
        <v>0</v>
      </c>
      <c r="G240" s="434">
        <f>IF(F240&lt;0,"Error: Enter as positive.",)</f>
        <v>0</v>
      </c>
      <c r="H240" s="17"/>
      <c r="I240" s="436"/>
      <c r="J240" s="180"/>
      <c r="K240" s="623"/>
      <c r="L240" s="180"/>
      <c r="Y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row>
    <row r="241" spans="1:13" ht="32.25" customHeight="1" x14ac:dyDescent="0.3">
      <c r="A241" s="100"/>
      <c r="B241" s="529" t="s">
        <v>28</v>
      </c>
      <c r="C241" s="539"/>
      <c r="D241" s="532"/>
      <c r="E241" s="545"/>
      <c r="F241" s="514"/>
      <c r="G241" s="514"/>
      <c r="H241" s="17"/>
      <c r="I241" s="72"/>
      <c r="J241" s="180"/>
      <c r="K241" s="623"/>
    </row>
    <row r="242" spans="1:13" ht="68.25" customHeight="1" x14ac:dyDescent="0.3">
      <c r="A242" s="100">
        <v>6</v>
      </c>
      <c r="B242" s="4" t="s">
        <v>54</v>
      </c>
      <c r="C242" s="4" t="s">
        <v>161</v>
      </c>
      <c r="D242" s="21" t="s">
        <v>900</v>
      </c>
      <c r="E242" s="385" t="e">
        <f>INDEX('2021 Unit Data'!$A$1:$CZ$258,MATCH('Unit Data from Audit Worksheet'!$A242,'2021 Unit Data'!$A$1:$A$258,0),MATCH('Unit Data from Audit Worksheet'!$D$2,'2021 Unit Data'!$A$1:$CZ$1,0))</f>
        <v>#N/A</v>
      </c>
      <c r="F242" s="189">
        <v>0</v>
      </c>
      <c r="G242" s="434">
        <f>IF(F242&lt;0,"Error: Enter as positive.",)</f>
        <v>0</v>
      </c>
      <c r="H242" s="17"/>
      <c r="I242" s="72"/>
      <c r="J242" s="180"/>
      <c r="K242" s="623"/>
    </row>
    <row r="243" spans="1:13" ht="33" customHeight="1" x14ac:dyDescent="0.3">
      <c r="A243" s="100"/>
      <c r="B243" s="529" t="s">
        <v>172</v>
      </c>
      <c r="C243" s="539"/>
      <c r="D243" s="532"/>
      <c r="E243" s="547"/>
      <c r="F243" s="524"/>
      <c r="G243" s="524"/>
      <c r="H243" s="435"/>
      <c r="I243" s="436"/>
      <c r="J243" s="971"/>
      <c r="K243" s="623"/>
    </row>
    <row r="244" spans="1:13" ht="141" customHeight="1" x14ac:dyDescent="0.3">
      <c r="A244" s="100">
        <v>541</v>
      </c>
      <c r="B244" s="387" t="s">
        <v>58</v>
      </c>
      <c r="C244" s="387" t="s">
        <v>901</v>
      </c>
      <c r="D244" s="384" t="s">
        <v>902</v>
      </c>
      <c r="E244" s="385" t="e">
        <f>INDEX('2021 Unit Data'!$A$1:$CZ$258,MATCH('Unit Data from Audit Worksheet'!$A244,'2021 Unit Data'!$A$1:$A$258,0),MATCH('Unit Data from Audit Worksheet'!$D$2,'2021 Unit Data'!$A$1:$CZ$1,0))</f>
        <v>#N/A</v>
      </c>
      <c r="F244" s="189">
        <v>0</v>
      </c>
      <c r="G244" s="434"/>
      <c r="H244" s="435"/>
      <c r="I244" s="436"/>
      <c r="J244" s="180"/>
      <c r="K244" s="623"/>
    </row>
    <row r="245" spans="1:13" ht="28.5" customHeight="1" x14ac:dyDescent="0.3">
      <c r="A245" s="100"/>
      <c r="B245" s="529" t="s">
        <v>49</v>
      </c>
      <c r="C245" s="539"/>
      <c r="D245" s="532"/>
      <c r="E245" s="547"/>
      <c r="F245" s="543"/>
      <c r="G245" s="543"/>
      <c r="H245" s="435"/>
      <c r="I245" s="436"/>
      <c r="J245" s="180"/>
      <c r="K245" s="623"/>
    </row>
    <row r="246" spans="1:13" ht="91.95" customHeight="1" x14ac:dyDescent="0.3">
      <c r="A246" s="100">
        <v>542</v>
      </c>
      <c r="B246" s="387" t="s">
        <v>58</v>
      </c>
      <c r="C246" s="501" t="s">
        <v>903</v>
      </c>
      <c r="D246" s="26" t="s">
        <v>162</v>
      </c>
      <c r="E246" s="385" t="e">
        <f>INDEX('2021 Unit Data'!$A$1:$CZ$258,MATCH('Unit Data from Audit Worksheet'!$A246,'2021 Unit Data'!$A$1:$A$258,0),MATCH('Unit Data from Audit Worksheet'!$D$2,'2021 Unit Data'!$A$1:$CZ$1,0))</f>
        <v>#N/A</v>
      </c>
      <c r="F246" s="189">
        <v>0</v>
      </c>
      <c r="G246" s="434"/>
      <c r="H246" s="435"/>
      <c r="I246" s="467"/>
      <c r="J246" s="180"/>
      <c r="K246" s="623"/>
    </row>
    <row r="247" spans="1:13" ht="21.6" customHeight="1" x14ac:dyDescent="0.3">
      <c r="A247" s="100"/>
      <c r="B247" s="529" t="s">
        <v>904</v>
      </c>
      <c r="C247" s="905"/>
      <c r="D247" s="506"/>
      <c r="E247" s="507"/>
      <c r="F247" s="526"/>
      <c r="G247" s="526"/>
      <c r="H247" s="17"/>
      <c r="I247" s="72"/>
      <c r="J247" s="180"/>
      <c r="K247" s="623"/>
    </row>
    <row r="248" spans="1:13" ht="12.6" customHeight="1" x14ac:dyDescent="0.3">
      <c r="A248" s="100"/>
      <c r="B248" s="943" t="s">
        <v>12</v>
      </c>
      <c r="C248" s="913"/>
      <c r="D248" s="506"/>
      <c r="E248" s="507"/>
      <c r="F248" s="548"/>
      <c r="G248" s="526"/>
      <c r="H248" s="17"/>
      <c r="I248" s="72"/>
      <c r="J248" s="971"/>
      <c r="K248" s="623"/>
    </row>
    <row r="249" spans="1:13" ht="77.25" customHeight="1" x14ac:dyDescent="0.3">
      <c r="A249" s="100">
        <v>528</v>
      </c>
      <c r="B249" s="387" t="s">
        <v>54</v>
      </c>
      <c r="C249" s="4" t="s">
        <v>163</v>
      </c>
      <c r="D249" s="331" t="s">
        <v>932</v>
      </c>
      <c r="E249" s="385" t="e">
        <f>INDEX('2021 Unit Data'!$A$1:$CZ$258,MATCH('Unit Data from Audit Worksheet'!$A249,'2021 Unit Data'!$A$1:$A$258,0),MATCH('Unit Data from Audit Worksheet'!$D$2,'2021 Unit Data'!$A$1:$CZ$1,0))</f>
        <v>#N/A</v>
      </c>
      <c r="F249" s="189">
        <v>0</v>
      </c>
      <c r="G249" s="434">
        <f>IF(F249="","Error: Unit must enter this information if they levy taxes.",)</f>
        <v>0</v>
      </c>
      <c r="H249" s="468"/>
      <c r="I249" s="72"/>
      <c r="J249" s="971"/>
      <c r="K249" s="623"/>
    </row>
    <row r="250" spans="1:13" ht="69" customHeight="1" x14ac:dyDescent="0.3">
      <c r="A250" s="100">
        <v>529</v>
      </c>
      <c r="B250" s="387" t="s">
        <v>54</v>
      </c>
      <c r="C250" s="4" t="s">
        <v>163</v>
      </c>
      <c r="D250" s="331" t="s">
        <v>905</v>
      </c>
      <c r="E250" s="385" t="e">
        <f>INDEX('2021 Unit Data'!$A$1:$CZ$258,MATCH('Unit Data from Audit Worksheet'!$A250,'2021 Unit Data'!$A$1:$A$258,0),MATCH('Unit Data from Audit Worksheet'!$D$2,'2021 Unit Data'!$A$1:$CZ$1,0))</f>
        <v>#N/A</v>
      </c>
      <c r="F250" s="189">
        <v>0</v>
      </c>
      <c r="G250" s="434">
        <f>IF(F250="","Error: Unit must enter this information if they levy taxes.",)</f>
        <v>0</v>
      </c>
      <c r="H250" s="17"/>
      <c r="I250" s="72"/>
      <c r="J250" s="971"/>
      <c r="K250" s="623"/>
    </row>
    <row r="251" spans="1:13" ht="69" customHeight="1" x14ac:dyDescent="0.3">
      <c r="A251" s="100">
        <v>530</v>
      </c>
      <c r="B251" s="387" t="s">
        <v>54</v>
      </c>
      <c r="C251" s="4" t="s">
        <v>163</v>
      </c>
      <c r="D251" s="502" t="s">
        <v>906</v>
      </c>
      <c r="E251" s="385" t="e">
        <f>INDEX('2021 Unit Data'!$A$1:$CZ$258,MATCH('Unit Data from Audit Worksheet'!$A251,'2021 Unit Data'!$A$1:$A$258,0),MATCH('Unit Data from Audit Worksheet'!$D$2,'2021 Unit Data'!$A$1:$CZ$1,0))</f>
        <v>#N/A</v>
      </c>
      <c r="F251" s="189">
        <v>0</v>
      </c>
      <c r="G251" s="434">
        <f>IF(F251="","Error: Unit must enter this information if they levy taxes.",)</f>
        <v>0</v>
      </c>
      <c r="H251" s="17"/>
      <c r="I251" s="72"/>
      <c r="J251" s="180"/>
      <c r="K251" s="623"/>
    </row>
    <row r="252" spans="1:13" ht="55.5" customHeight="1" x14ac:dyDescent="0.3">
      <c r="A252" s="100">
        <v>531</v>
      </c>
      <c r="B252" s="387" t="s">
        <v>54</v>
      </c>
      <c r="C252" s="4" t="s">
        <v>163</v>
      </c>
      <c r="D252" s="502" t="s">
        <v>907</v>
      </c>
      <c r="E252" s="385" t="e">
        <f>INDEX('2021 Unit Data'!$A$1:$CZ$258,MATCH('Unit Data from Audit Worksheet'!$A252,'2021 Unit Data'!$A$1:$A$258,0),MATCH('Unit Data from Audit Worksheet'!$D$2,'2021 Unit Data'!$A$1:$CZ$1,0))</f>
        <v>#N/A</v>
      </c>
      <c r="F252" s="189">
        <v>0</v>
      </c>
      <c r="G252" s="434">
        <f>IF(F252="","Error: Unit must enter this information if they levy taxes.",)</f>
        <v>0</v>
      </c>
      <c r="H252" s="17"/>
      <c r="I252" s="72"/>
      <c r="J252" s="180"/>
      <c r="K252" s="623"/>
    </row>
    <row r="253" spans="1:13" ht="69" customHeight="1" x14ac:dyDescent="0.3">
      <c r="A253" s="100">
        <v>61</v>
      </c>
      <c r="B253" s="4" t="s">
        <v>58</v>
      </c>
      <c r="C253" s="4" t="s">
        <v>163</v>
      </c>
      <c r="D253" s="26" t="s">
        <v>908</v>
      </c>
      <c r="E253" s="822" t="e">
        <f>INDEX('2021 Unit Data'!$A$1:$CZ$258,MATCH('Unit Data from Audit Worksheet'!$A253,'2021 Unit Data'!$A$1:$A$258,0),MATCH('Unit Data from Audit Worksheet'!$D$2,'2021 Unit Data'!$A$1:$CZ$1,0))</f>
        <v>#N/A</v>
      </c>
      <c r="F253" s="186">
        <v>0</v>
      </c>
      <c r="G253" s="434" t="e">
        <f>IF(F253=H253," ","Please check values in account 528, 529, 530 and  531.")</f>
        <v>#DIV/0!</v>
      </c>
      <c r="H253" s="469" t="e">
        <f>ROUND((F249+F250-F251-F252)/(F249+F250)*100,2)</f>
        <v>#DIV/0!</v>
      </c>
      <c r="I253" s="72"/>
      <c r="J253" s="180"/>
      <c r="K253" s="623"/>
    </row>
    <row r="254" spans="1:13" ht="69" customHeight="1" x14ac:dyDescent="0.3">
      <c r="A254" s="100">
        <v>102</v>
      </c>
      <c r="B254" s="4" t="s">
        <v>58</v>
      </c>
      <c r="C254" s="4" t="s">
        <v>163</v>
      </c>
      <c r="D254" s="53" t="s">
        <v>909</v>
      </c>
      <c r="E254" s="822" t="e">
        <f>INDEX('2021 Unit Data'!$A$1:$CZ$258,MATCH('Unit Data from Audit Worksheet'!$A254,'2021 Unit Data'!$A$1:$A$258,0),MATCH('Unit Data from Audit Worksheet'!$D$2,'2021 Unit Data'!$A$1:$CZ$1,0))</f>
        <v>#N/A</v>
      </c>
      <c r="F254" s="186">
        <v>0</v>
      </c>
      <c r="G254" s="434" t="e">
        <f>IF(F254=H254," ","Please check values in account 528 and 530.")</f>
        <v>#DIV/0!</v>
      </c>
      <c r="H254" s="469" t="e">
        <f>ROUND((F249-F251)/(F249)*100,2)</f>
        <v>#DIV/0!</v>
      </c>
      <c r="I254" s="72"/>
      <c r="J254" s="180"/>
      <c r="K254" s="623"/>
    </row>
    <row r="255" spans="1:13" ht="63.75" customHeight="1" x14ac:dyDescent="0.3">
      <c r="A255" s="100">
        <v>103</v>
      </c>
      <c r="B255" s="4" t="s">
        <v>58</v>
      </c>
      <c r="C255" s="4" t="s">
        <v>163</v>
      </c>
      <c r="D255" s="26" t="s">
        <v>910</v>
      </c>
      <c r="E255" s="822" t="e">
        <f>INDEX('2021 Unit Data'!$A$1:$CZ$258,MATCH('Unit Data from Audit Worksheet'!$A255,'2021 Unit Data'!$A$1:$A$258,0),MATCH('Unit Data from Audit Worksheet'!$D$2,'2021 Unit Data'!$A$1:$CZ$1,0))</f>
        <v>#N/A</v>
      </c>
      <c r="F255" s="186">
        <v>0</v>
      </c>
      <c r="G255" s="434" t="e">
        <f>IF(F255=H255," ","Please check values in account 529 and 531.")</f>
        <v>#DIV/0!</v>
      </c>
      <c r="H255" s="469" t="e">
        <f>ROUND((F250-F252)/F250*100,2)</f>
        <v>#DIV/0!</v>
      </c>
      <c r="I255" s="72"/>
      <c r="J255" s="180"/>
      <c r="K255" s="623"/>
      <c r="M255" s="18" t="s">
        <v>572</v>
      </c>
    </row>
    <row r="256" spans="1:13" ht="72" customHeight="1" x14ac:dyDescent="0.3">
      <c r="A256" s="100">
        <v>544</v>
      </c>
      <c r="B256" s="387" t="s">
        <v>58</v>
      </c>
      <c r="C256" s="387" t="s">
        <v>163</v>
      </c>
      <c r="D256" s="21" t="s">
        <v>911</v>
      </c>
      <c r="E256" s="840" t="e">
        <f>INDEX('2021 Unit Data'!$A$1:$CZ$258,MATCH('Unit Data from Audit Worksheet'!$A256,'2021 Unit Data'!$A$1:$A$258,0),MATCH('Unit Data from Audit Worksheet'!$D$2,'2021 Unit Data'!$A$1:$CZ$1,0))</f>
        <v>#N/A</v>
      </c>
      <c r="F256" s="242">
        <v>0</v>
      </c>
      <c r="G256" s="434"/>
      <c r="H256" s="17"/>
      <c r="I256" s="100"/>
      <c r="J256" s="180"/>
      <c r="K256" s="623"/>
      <c r="M256" s="18" t="s">
        <v>50</v>
      </c>
    </row>
    <row r="257" spans="1:15" ht="73.5" customHeight="1" x14ac:dyDescent="0.3">
      <c r="A257" s="100">
        <v>545</v>
      </c>
      <c r="B257" s="387" t="s">
        <v>58</v>
      </c>
      <c r="C257" s="387" t="s">
        <v>163</v>
      </c>
      <c r="D257" s="21" t="s">
        <v>912</v>
      </c>
      <c r="E257" s="605"/>
      <c r="F257" s="242">
        <v>0</v>
      </c>
      <c r="G257" s="434"/>
      <c r="H257" s="17"/>
      <c r="I257" s="127"/>
      <c r="J257" s="180"/>
      <c r="K257" s="623"/>
      <c r="M257" s="18" t="s">
        <v>51</v>
      </c>
    </row>
    <row r="258" spans="1:15" ht="66" customHeight="1" x14ac:dyDescent="0.3">
      <c r="A258" s="117">
        <v>624</v>
      </c>
      <c r="B258" s="117" t="s">
        <v>58</v>
      </c>
      <c r="C258" s="117"/>
      <c r="D258" s="116" t="s">
        <v>358</v>
      </c>
      <c r="E258" s="605"/>
      <c r="F258" s="904"/>
      <c r="G258" s="463" t="str">
        <f>IF(+F258&lt;1,"Please answer this question","")</f>
        <v>Please answer this question</v>
      </c>
      <c r="H258" s="17"/>
      <c r="I258" s="100"/>
      <c r="J258" s="180"/>
      <c r="K258" s="623"/>
      <c r="M258" s="18" t="s">
        <v>573</v>
      </c>
    </row>
    <row r="259" spans="1:15" ht="70.5" customHeight="1" x14ac:dyDescent="0.3">
      <c r="A259" s="117">
        <v>648</v>
      </c>
      <c r="B259" s="117" t="s">
        <v>2017</v>
      </c>
      <c r="C259" s="117" t="s">
        <v>163</v>
      </c>
      <c r="D259" s="116" t="s">
        <v>796</v>
      </c>
      <c r="E259" s="840" t="e">
        <f>INDEX('2021 Unit Data'!$A$1:$CZ$258,MATCH('Unit Data from Audit Worksheet'!$A259,'2021 Unit Data'!$A$1:$A$258,0),MATCH('Unit Data from Audit Worksheet'!$D$2,'2021 Unit Data'!$A$1:$CZ$1,0))</f>
        <v>#N/A</v>
      </c>
      <c r="F259" s="242">
        <v>0</v>
      </c>
      <c r="G259" s="463"/>
      <c r="H259" s="17"/>
      <c r="I259" s="100"/>
      <c r="J259" s="180"/>
      <c r="K259" s="623"/>
    </row>
    <row r="260" spans="1:15" ht="180" customHeight="1" x14ac:dyDescent="0.3">
      <c r="A260" s="117">
        <v>991</v>
      </c>
      <c r="B260" s="117" t="s">
        <v>599</v>
      </c>
      <c r="C260" s="117"/>
      <c r="D260" s="946" t="s">
        <v>2152</v>
      </c>
      <c r="E260" s="385" t="e">
        <f>INDEX('2021 Unit Data'!$A$1:$CZ$258,MATCH('Unit Data from Audit Worksheet'!$A260,'2021 Unit Data'!$A$1:$A$258,0),MATCH('Unit Data from Audit Worksheet'!$D$2,'2021 Unit Data'!$A$1:$CZ$1,0))</f>
        <v>#N/A</v>
      </c>
      <c r="F260" s="904"/>
      <c r="G260" s="463"/>
      <c r="H260" s="823" t="s">
        <v>2061</v>
      </c>
      <c r="I260" s="179"/>
      <c r="J260" s="180"/>
      <c r="K260" s="623"/>
      <c r="M260" s="18" t="s">
        <v>596</v>
      </c>
    </row>
    <row r="261" spans="1:15" ht="27.75" customHeight="1" x14ac:dyDescent="0.3">
      <c r="A261" s="100"/>
      <c r="B261" s="529" t="s">
        <v>351</v>
      </c>
      <c r="C261" s="529"/>
      <c r="D261" s="529"/>
      <c r="E261" s="549"/>
      <c r="F261" s="549"/>
      <c r="G261" s="550"/>
      <c r="H261" s="17"/>
      <c r="I261" s="100"/>
      <c r="J261" s="180"/>
      <c r="K261" s="623"/>
      <c r="M261" s="18" t="s">
        <v>597</v>
      </c>
    </row>
    <row r="262" spans="1:15" ht="84.6" customHeight="1" x14ac:dyDescent="0.3">
      <c r="A262" s="100">
        <v>620</v>
      </c>
      <c r="B262" s="387" t="s">
        <v>58</v>
      </c>
      <c r="C262" s="387"/>
      <c r="D262" s="944" t="s">
        <v>2153</v>
      </c>
      <c r="E262" s="563"/>
      <c r="F262" s="904"/>
      <c r="G262" s="463" t="str">
        <f>IF(F262&lt;1,"Please answer this question","")</f>
        <v>Please answer this question</v>
      </c>
      <c r="H262" s="17"/>
      <c r="I262" s="100"/>
      <c r="J262"/>
      <c r="K262" s="623"/>
      <c r="M262" s="18" t="s">
        <v>598</v>
      </c>
    </row>
    <row r="263" spans="1:15" ht="123.75" customHeight="1" x14ac:dyDescent="0.3">
      <c r="A263" s="907"/>
      <c r="B263" s="991" t="s">
        <v>468</v>
      </c>
      <c r="C263" s="991"/>
      <c r="D263" s="991"/>
      <c r="E263" s="560"/>
      <c r="F263" s="560"/>
      <c r="G263" s="560"/>
      <c r="H263" s="17"/>
      <c r="I263" s="100"/>
      <c r="J263"/>
      <c r="K263" s="623"/>
      <c r="M263" s="18" t="s">
        <v>471</v>
      </c>
    </row>
    <row r="264" spans="1:15" ht="63" customHeight="1" x14ac:dyDescent="0.3">
      <c r="A264" s="195">
        <v>947</v>
      </c>
      <c r="B264" s="496"/>
      <c r="C264" s="496"/>
      <c r="D264" s="354" t="s">
        <v>425</v>
      </c>
      <c r="E264" s="648"/>
      <c r="F264" s="962"/>
      <c r="G264" s="463" t="str">
        <f>IF(ISBLANK(F264),"Please do not leave blank","")</f>
        <v>Please do not leave blank</v>
      </c>
      <c r="H264" s="17"/>
      <c r="I264" s="190"/>
      <c r="J264"/>
      <c r="K264" s="623"/>
      <c r="M264" s="190"/>
      <c r="O264" s="190"/>
    </row>
    <row r="265" spans="1:15" ht="65.25" customHeight="1" x14ac:dyDescent="0.3">
      <c r="A265" s="195">
        <v>948</v>
      </c>
      <c r="B265" s="496"/>
      <c r="C265" s="496"/>
      <c r="D265" s="354" t="s">
        <v>426</v>
      </c>
      <c r="E265" s="648"/>
      <c r="F265" s="962"/>
      <c r="G265" s="463" t="str">
        <f t="shared" ref="G265:G271" si="4">IF(ISBLANK(F265),"Please do not leave blank","")</f>
        <v>Please do not leave blank</v>
      </c>
      <c r="H265" s="17"/>
      <c r="I265" s="190"/>
      <c r="J265"/>
      <c r="K265" s="623"/>
      <c r="M265" s="190"/>
      <c r="O265" s="190"/>
    </row>
    <row r="266" spans="1:15" ht="76.5" customHeight="1" x14ac:dyDescent="0.3">
      <c r="A266" s="195">
        <v>949</v>
      </c>
      <c r="B266" s="496"/>
      <c r="C266" s="496"/>
      <c r="D266" s="354" t="s">
        <v>427</v>
      </c>
      <c r="E266" s="648"/>
      <c r="F266" s="962"/>
      <c r="G266" s="463" t="str">
        <f t="shared" si="4"/>
        <v>Please do not leave blank</v>
      </c>
      <c r="H266" s="17"/>
      <c r="I266" s="190"/>
      <c r="J266"/>
      <c r="K266" s="623"/>
      <c r="M266" s="190"/>
      <c r="O266" s="190"/>
    </row>
    <row r="267" spans="1:15" ht="60" customHeight="1" x14ac:dyDescent="0.3">
      <c r="A267" s="195">
        <v>950</v>
      </c>
      <c r="B267" s="496"/>
      <c r="C267" s="496"/>
      <c r="D267" s="354" t="s">
        <v>412</v>
      </c>
      <c r="E267" s="648"/>
      <c r="F267" s="962"/>
      <c r="G267" s="463" t="str">
        <f t="shared" si="4"/>
        <v>Please do not leave blank</v>
      </c>
      <c r="H267" s="17"/>
      <c r="I267" s="190"/>
      <c r="J267"/>
      <c r="K267" s="623"/>
      <c r="M267" s="190"/>
      <c r="O267" s="190"/>
    </row>
    <row r="268" spans="1:15" ht="80.400000000000006" customHeight="1" x14ac:dyDescent="0.3">
      <c r="A268" s="195">
        <v>952</v>
      </c>
      <c r="B268" s="496"/>
      <c r="C268" s="496"/>
      <c r="D268" s="448" t="s">
        <v>2148</v>
      </c>
      <c r="E268" s="648"/>
      <c r="F268" s="963"/>
      <c r="G268" s="463" t="s">
        <v>933</v>
      </c>
      <c r="H268" s="17"/>
      <c r="I268" s="470"/>
      <c r="J268"/>
      <c r="K268" s="623"/>
      <c r="M268" s="190"/>
      <c r="O268" s="190"/>
    </row>
    <row r="269" spans="1:15" ht="93" customHeight="1" x14ac:dyDescent="0.3">
      <c r="A269" s="195">
        <v>954</v>
      </c>
      <c r="B269" s="496"/>
      <c r="C269" s="496"/>
      <c r="D269" s="448" t="s">
        <v>413</v>
      </c>
      <c r="E269" s="648"/>
      <c r="F269" s="962"/>
      <c r="G269" s="463" t="str">
        <f t="shared" si="4"/>
        <v>Please do not leave blank</v>
      </c>
      <c r="H269" s="17"/>
      <c r="I269" s="190"/>
      <c r="J269"/>
      <c r="K269" s="623"/>
      <c r="M269" s="190"/>
      <c r="O269" s="190"/>
    </row>
    <row r="270" spans="1:15" ht="98.25" customHeight="1" x14ac:dyDescent="0.3">
      <c r="A270" s="195">
        <v>956</v>
      </c>
      <c r="B270" s="496"/>
      <c r="C270" s="496"/>
      <c r="D270" s="448" t="s">
        <v>414</v>
      </c>
      <c r="E270" s="648"/>
      <c r="F270" s="962"/>
      <c r="G270" s="463" t="str">
        <f t="shared" si="4"/>
        <v>Please do not leave blank</v>
      </c>
      <c r="H270" s="17"/>
      <c r="I270" s="190"/>
      <c r="J270"/>
      <c r="K270" s="623"/>
      <c r="M270" s="190"/>
      <c r="O270" s="190"/>
    </row>
    <row r="271" spans="1:15" ht="218.25" customHeight="1" x14ac:dyDescent="0.3">
      <c r="A271" s="195">
        <v>958</v>
      </c>
      <c r="B271" s="496"/>
      <c r="C271" s="496"/>
      <c r="D271" s="944" t="s">
        <v>2147</v>
      </c>
      <c r="E271" s="648"/>
      <c r="F271" s="962"/>
      <c r="G271" s="463" t="str">
        <f t="shared" si="4"/>
        <v>Please do not leave blank</v>
      </c>
      <c r="H271" s="17"/>
      <c r="I271" s="190"/>
      <c r="J271"/>
      <c r="K271" s="623"/>
      <c r="M271" s="190"/>
      <c r="O271" s="190"/>
    </row>
    <row r="272" spans="1:15" ht="33" customHeight="1" thickBot="1" x14ac:dyDescent="0.35">
      <c r="A272" s="100"/>
      <c r="B272" s="551"/>
      <c r="C272" s="552"/>
      <c r="D272" s="553" t="s">
        <v>416</v>
      </c>
      <c r="E272" s="538"/>
      <c r="F272" s="554"/>
      <c r="G272" s="555"/>
      <c r="H272" s="556"/>
      <c r="I272" s="190"/>
      <c r="J272"/>
      <c r="K272" s="623"/>
      <c r="M272" s="190"/>
      <c r="O272" s="190"/>
    </row>
    <row r="273" spans="1:11" ht="15" thickBot="1" x14ac:dyDescent="0.35">
      <c r="B273" s="988" t="s">
        <v>469</v>
      </c>
      <c r="C273" s="989"/>
      <c r="D273" s="989"/>
      <c r="E273" s="990"/>
      <c r="F273" s="72"/>
      <c r="G273" s="463"/>
      <c r="H273" s="17"/>
      <c r="I273" s="100"/>
      <c r="J273"/>
      <c r="K273" s="623"/>
    </row>
    <row r="274" spans="1:11" ht="75.75" customHeight="1" x14ac:dyDescent="0.3">
      <c r="B274" s="974" t="s">
        <v>470</v>
      </c>
      <c r="C274" s="974"/>
      <c r="D274" s="974"/>
      <c r="E274" s="974"/>
      <c r="F274" s="72"/>
      <c r="G274" s="463"/>
      <c r="H274" s="17"/>
      <c r="I274" s="100"/>
      <c r="J274"/>
      <c r="K274" s="623"/>
    </row>
    <row r="275" spans="1:11" ht="15" thickBot="1" x14ac:dyDescent="0.35">
      <c r="A275" s="909"/>
      <c r="B275" s="471"/>
      <c r="C275" s="471"/>
      <c r="D275" s="472"/>
      <c r="E275" s="385"/>
      <c r="F275" s="72"/>
      <c r="G275" s="463"/>
      <c r="H275" s="17"/>
      <c r="I275" s="100"/>
      <c r="J275"/>
    </row>
    <row r="276" spans="1:11" ht="15" thickBot="1" x14ac:dyDescent="0.35">
      <c r="B276" s="149" t="s">
        <v>404</v>
      </c>
      <c r="C276" s="150" t="s">
        <v>405</v>
      </c>
      <c r="D276" s="473"/>
      <c r="E276" s="474"/>
      <c r="F276" s="92"/>
      <c r="G276" s="463"/>
      <c r="H276" s="17"/>
      <c r="I276" s="100"/>
      <c r="J276"/>
    </row>
    <row r="277" spans="1:11" ht="44.25" customHeight="1" thickBot="1" x14ac:dyDescent="0.35">
      <c r="B277" s="153" t="s">
        <v>430</v>
      </c>
      <c r="C277" s="152"/>
      <c r="D277" s="151"/>
      <c r="E277" s="388"/>
      <c r="F277" s="475"/>
      <c r="G277" s="463"/>
      <c r="H277" s="17"/>
      <c r="I277" s="100"/>
      <c r="J277"/>
    </row>
    <row r="278" spans="1:11" ht="44.25" customHeight="1" thickBot="1" x14ac:dyDescent="0.35">
      <c r="B278" s="153"/>
      <c r="C278" s="159"/>
      <c r="D278" s="476" t="s">
        <v>458</v>
      </c>
      <c r="E278" s="477"/>
      <c r="F278" s="478"/>
      <c r="G278" s="478"/>
      <c r="H278" s="17"/>
      <c r="I278" s="100"/>
      <c r="J278"/>
    </row>
    <row r="279" spans="1:11" ht="32.4" customHeight="1" thickBot="1" x14ac:dyDescent="0.35">
      <c r="A279" s="286">
        <v>960</v>
      </c>
      <c r="B279" s="981" t="s">
        <v>431</v>
      </c>
      <c r="C279" s="982"/>
      <c r="D279" s="479"/>
      <c r="E279" s="810" t="str">
        <f>IF(ISBLANK($D279),"&lt;&lt;&lt;&lt;&lt;&lt;&lt;&lt;&lt;&lt;&lt;&lt;&lt;&lt;&lt;","")</f>
        <v>&lt;&lt;&lt;&lt;&lt;&lt;&lt;&lt;&lt;&lt;&lt;&lt;&lt;&lt;&lt;</v>
      </c>
      <c r="F279" s="811" t="str">
        <f>IF(ISBLANK($D279),"Required","")</f>
        <v>Required</v>
      </c>
      <c r="G279" s="561"/>
      <c r="H279" s="435"/>
      <c r="I279" s="100"/>
      <c r="J279"/>
    </row>
    <row r="280" spans="1:11" ht="32.4" customHeight="1" thickBot="1" x14ac:dyDescent="0.35">
      <c r="A280" s="286">
        <v>962</v>
      </c>
      <c r="B280" s="979" t="s">
        <v>406</v>
      </c>
      <c r="C280" s="980"/>
      <c r="D280" s="479"/>
      <c r="E280" s="810" t="str">
        <f>IF(ISBLANK($D280),"&lt;&lt;&lt;&lt;&lt;&lt;&lt;&lt;&lt;&lt;&lt;&lt;&lt;&lt;&lt;","")</f>
        <v>&lt;&lt;&lt;&lt;&lt;&lt;&lt;&lt;&lt;&lt;&lt;&lt;&lt;&lt;&lt;</v>
      </c>
      <c r="F280" s="811" t="str">
        <f>IF(ISBLANK($D280),"Required","")</f>
        <v>Required</v>
      </c>
      <c r="H280" s="17"/>
      <c r="I280" s="100"/>
      <c r="J280"/>
    </row>
    <row r="281" spans="1:11" ht="32.4" customHeight="1" thickBot="1" x14ac:dyDescent="0.35">
      <c r="A281" s="286">
        <v>964</v>
      </c>
      <c r="B281" s="979" t="s">
        <v>407</v>
      </c>
      <c r="C281" s="980"/>
      <c r="D281" s="480"/>
      <c r="E281" s="810" t="str">
        <f>IF(ISBLANK($D281),"&lt;&lt;&lt;&lt;&lt;&lt;&lt;&lt;&lt;&lt;&lt;&lt;&lt;&lt;&lt;","")</f>
        <v>&lt;&lt;&lt;&lt;&lt;&lt;&lt;&lt;&lt;&lt;&lt;&lt;&lt;&lt;&lt;</v>
      </c>
      <c r="F281" s="811" t="str">
        <f>IF(ISBLANK($D281),"Required","")</f>
        <v>Required</v>
      </c>
      <c r="H281" s="17"/>
      <c r="I281" s="243"/>
      <c r="J281"/>
    </row>
    <row r="282" spans="1:11" ht="32.4" customHeight="1" thickBot="1" x14ac:dyDescent="0.35">
      <c r="A282" s="809">
        <v>966</v>
      </c>
      <c r="B282" s="975" t="s">
        <v>2145</v>
      </c>
      <c r="C282" s="976"/>
      <c r="D282" s="657"/>
      <c r="E282" s="810" t="str">
        <f>IF(ISBLANK($D282),"&lt;&lt;&lt;&lt;&lt;&lt;&lt;&lt;&lt;&lt;&lt;&lt;&lt;&lt;&lt;","")</f>
        <v>&lt;&lt;&lt;&lt;&lt;&lt;&lt;&lt;&lt;&lt;&lt;&lt;&lt;&lt;&lt;</v>
      </c>
      <c r="F282" s="811" t="str">
        <f>IF(ISBLANK($D282),"Required","")</f>
        <v>Required</v>
      </c>
      <c r="G282"/>
      <c r="H282" s="17"/>
      <c r="I282" s="100"/>
      <c r="J282"/>
    </row>
    <row r="283" spans="1:11" ht="32.4" customHeight="1" thickBot="1" x14ac:dyDescent="0.35">
      <c r="A283" s="809"/>
      <c r="B283" s="975" t="s">
        <v>2146</v>
      </c>
      <c r="C283" s="976"/>
      <c r="D283" s="479"/>
      <c r="E283" s="812"/>
      <c r="F283" s="811"/>
      <c r="G283"/>
      <c r="H283" s="17"/>
      <c r="I283" s="100"/>
      <c r="J283"/>
    </row>
    <row r="284" spans="1:11" ht="32.4" customHeight="1" thickBot="1" x14ac:dyDescent="0.35">
      <c r="A284" s="286">
        <v>968</v>
      </c>
      <c r="B284" s="977" t="s">
        <v>409</v>
      </c>
      <c r="C284" s="978"/>
      <c r="D284" s="650"/>
      <c r="E284" s="813" t="str">
        <f>IF(ISBLANK($D284),"&lt;&lt;&lt;&lt;&lt;&lt;&lt;&lt;&lt;&lt;&lt;&lt;&lt;&lt;&lt;","")</f>
        <v>&lt;&lt;&lt;&lt;&lt;&lt;&lt;&lt;&lt;&lt;&lt;&lt;&lt;&lt;&lt;</v>
      </c>
      <c r="F284" s="811" t="str">
        <f>IF(ISBLANK($D284),"Required","")</f>
        <v>Required</v>
      </c>
      <c r="H284" s="17"/>
      <c r="I284" s="100"/>
      <c r="J284"/>
    </row>
    <row r="285" spans="1:11" ht="17.399999999999999" customHeight="1" x14ac:dyDescent="0.3">
      <c r="A285" s="100"/>
      <c r="B285" s="557"/>
      <c r="C285" s="557"/>
      <c r="D285" s="562" t="s">
        <v>45</v>
      </c>
      <c r="E285" s="558"/>
      <c r="F285" s="558"/>
      <c r="G285" s="558"/>
      <c r="H285" s="559"/>
      <c r="I285" s="100"/>
      <c r="J285"/>
    </row>
    <row r="286" spans="1:11" x14ac:dyDescent="0.3">
      <c r="A286" s="100"/>
      <c r="B286" s="387"/>
      <c r="C286" s="387"/>
      <c r="D286" s="157"/>
      <c r="E286" s="191"/>
      <c r="F286" s="481"/>
      <c r="G286" s="481"/>
      <c r="H286" s="17"/>
      <c r="I286" s="100"/>
      <c r="J286"/>
    </row>
    <row r="287" spans="1:11" x14ac:dyDescent="0.3">
      <c r="A287" s="100"/>
      <c r="B287" s="387"/>
      <c r="C287" s="387"/>
      <c r="D287" s="21"/>
      <c r="E287" s="385"/>
      <c r="F287" s="481"/>
      <c r="G287" s="481"/>
      <c r="H287" s="17"/>
      <c r="I287" s="100"/>
    </row>
    <row r="288" spans="1:11" x14ac:dyDescent="0.3">
      <c r="A288" s="910">
        <f>SUBTOTAL(109,A7:A284)</f>
        <v>106240</v>
      </c>
      <c r="E288" s="623"/>
    </row>
    <row r="289" spans="1:9" x14ac:dyDescent="0.3">
      <c r="A289" s="100"/>
      <c r="B289" s="503"/>
      <c r="C289" s="503"/>
      <c r="D289" s="482"/>
      <c r="E289" s="970"/>
      <c r="F289" s="18"/>
      <c r="G289" s="483"/>
      <c r="H289" s="17"/>
      <c r="I289" s="100"/>
    </row>
    <row r="290" spans="1:9" x14ac:dyDescent="0.3">
      <c r="B290" s="286"/>
      <c r="C290" s="286"/>
      <c r="D290" s="482"/>
      <c r="E290" s="970"/>
      <c r="F290" s="190"/>
      <c r="G290" s="483"/>
      <c r="H290" s="17"/>
      <c r="I290" s="100"/>
    </row>
    <row r="291" spans="1:9" x14ac:dyDescent="0.3">
      <c r="B291" s="286"/>
      <c r="C291" s="286"/>
      <c r="D291" s="484"/>
      <c r="E291" s="970"/>
      <c r="F291" s="190"/>
      <c r="G291" s="483"/>
      <c r="H291" s="17"/>
      <c r="I291" s="100"/>
    </row>
    <row r="292" spans="1:9" x14ac:dyDescent="0.3">
      <c r="B292" s="286"/>
      <c r="C292" s="286"/>
      <c r="D292" s="484"/>
      <c r="E292" s="970"/>
      <c r="F292" s="190"/>
      <c r="G292" s="483"/>
      <c r="H292" s="17"/>
      <c r="I292" s="100"/>
    </row>
    <row r="293" spans="1:9" x14ac:dyDescent="0.3">
      <c r="B293" s="286"/>
      <c r="C293" s="286"/>
      <c r="D293" s="484"/>
      <c r="E293" s="970"/>
      <c r="F293" s="190"/>
      <c r="G293" s="483"/>
      <c r="H293" s="17"/>
      <c r="I293" s="100"/>
    </row>
    <row r="294" spans="1:9" x14ac:dyDescent="0.3">
      <c r="B294" s="286"/>
      <c r="C294" s="286"/>
      <c r="D294" s="484"/>
      <c r="E294" s="970"/>
      <c r="F294" s="190"/>
      <c r="G294" s="483"/>
      <c r="H294" s="17"/>
      <c r="I294" s="100"/>
    </row>
    <row r="295" spans="1:9" x14ac:dyDescent="0.3">
      <c r="D295" s="323"/>
      <c r="E295" s="970"/>
      <c r="F295" s="190"/>
      <c r="H295" s="17"/>
      <c r="I295" s="100"/>
    </row>
    <row r="296" spans="1:9" x14ac:dyDescent="0.3">
      <c r="D296" s="323"/>
      <c r="E296" s="260"/>
      <c r="F296" s="190"/>
      <c r="H296" s="17"/>
      <c r="I296" s="100"/>
    </row>
    <row r="297" spans="1:9" x14ac:dyDescent="0.3">
      <c r="D297" s="323"/>
      <c r="E297" s="259"/>
      <c r="F297" s="190"/>
      <c r="H297" s="17"/>
      <c r="I297" s="100"/>
    </row>
    <row r="298" spans="1:9" x14ac:dyDescent="0.3">
      <c r="D298" s="323"/>
      <c r="E298" s="191"/>
      <c r="F298" s="190"/>
      <c r="I298" s="100"/>
    </row>
    <row r="299" spans="1:9" x14ac:dyDescent="0.3">
      <c r="E299" s="258"/>
      <c r="F299" s="190"/>
      <c r="G299" s="486"/>
      <c r="I299" s="100"/>
    </row>
    <row r="300" spans="1:9" x14ac:dyDescent="0.3">
      <c r="E300" s="191"/>
      <c r="F300" s="190"/>
      <c r="I300" s="100"/>
    </row>
    <row r="301" spans="1:9" x14ac:dyDescent="0.3">
      <c r="E301" s="191"/>
      <c r="F301" s="190"/>
      <c r="I301" s="100"/>
    </row>
    <row r="302" spans="1:9" x14ac:dyDescent="0.3">
      <c r="E302" s="191"/>
      <c r="F302" s="190"/>
      <c r="I302" s="100"/>
    </row>
    <row r="303" spans="1:9" x14ac:dyDescent="0.3">
      <c r="I303" s="100"/>
    </row>
    <row r="304" spans="1:9" x14ac:dyDescent="0.3">
      <c r="I304" s="100"/>
    </row>
    <row r="305" spans="9:11" x14ac:dyDescent="0.3">
      <c r="I305" s="100"/>
    </row>
    <row r="306" spans="9:11" x14ac:dyDescent="0.3">
      <c r="I306" s="100"/>
    </row>
    <row r="307" spans="9:11" x14ac:dyDescent="0.3">
      <c r="I307" s="100"/>
    </row>
    <row r="308" spans="9:11" x14ac:dyDescent="0.3">
      <c r="I308" s="100"/>
    </row>
    <row r="309" spans="9:11" x14ac:dyDescent="0.3">
      <c r="I309" s="100"/>
    </row>
    <row r="310" spans="9:11" x14ac:dyDescent="0.3">
      <c r="I310" s="190"/>
    </row>
    <row r="311" spans="9:11" x14ac:dyDescent="0.3">
      <c r="I311" s="190"/>
      <c r="K311" s="191"/>
    </row>
    <row r="312" spans="9:11" x14ac:dyDescent="0.3">
      <c r="I312" s="190"/>
      <c r="K312" s="191"/>
    </row>
    <row r="313" spans="9:11" x14ac:dyDescent="0.3">
      <c r="I313" s="190"/>
      <c r="K313" s="191"/>
    </row>
    <row r="314" spans="9:11" x14ac:dyDescent="0.3">
      <c r="I314" s="190"/>
      <c r="K314" s="191"/>
    </row>
    <row r="315" spans="9:11" x14ac:dyDescent="0.3">
      <c r="I315" s="190"/>
      <c r="K315" s="191"/>
    </row>
    <row r="316" spans="9:11" x14ac:dyDescent="0.3">
      <c r="I316" s="190"/>
      <c r="K316" s="191"/>
    </row>
    <row r="317" spans="9:11" x14ac:dyDescent="0.3">
      <c r="I317" s="100"/>
      <c r="K317" s="191"/>
    </row>
    <row r="318" spans="9:11" x14ac:dyDescent="0.3">
      <c r="I318" s="100"/>
      <c r="K318" s="191"/>
    </row>
    <row r="319" spans="9:11" x14ac:dyDescent="0.3">
      <c r="I319" s="100"/>
      <c r="K319" s="191"/>
    </row>
    <row r="320" spans="9:11" x14ac:dyDescent="0.3">
      <c r="I320" s="100"/>
      <c r="K320" s="191"/>
    </row>
    <row r="321" spans="9:11" x14ac:dyDescent="0.3">
      <c r="I321" s="100"/>
      <c r="K321" s="191"/>
    </row>
    <row r="322" spans="9:11" x14ac:dyDescent="0.3">
      <c r="I322" s="100"/>
      <c r="K322" s="191"/>
    </row>
    <row r="323" spans="9:11" x14ac:dyDescent="0.3">
      <c r="I323" s="100"/>
      <c r="K323" s="191"/>
    </row>
    <row r="324" spans="9:11" x14ac:dyDescent="0.3">
      <c r="I324" s="100"/>
      <c r="K324" s="191"/>
    </row>
    <row r="325" spans="9:11" x14ac:dyDescent="0.3">
      <c r="I325" s="100"/>
      <c r="K325" s="191"/>
    </row>
    <row r="326" spans="9:11" x14ac:dyDescent="0.3">
      <c r="I326" s="190"/>
      <c r="K326" s="191"/>
    </row>
    <row r="327" spans="9:11" x14ac:dyDescent="0.3">
      <c r="I327" s="190"/>
      <c r="J327" s="191"/>
      <c r="K327" s="191"/>
    </row>
    <row r="328" spans="9:11" x14ac:dyDescent="0.3">
      <c r="I328" s="190"/>
      <c r="J328" s="191"/>
      <c r="K328" s="191"/>
    </row>
    <row r="329" spans="9:11" x14ac:dyDescent="0.3">
      <c r="I329" s="190"/>
      <c r="J329" s="191"/>
      <c r="K329" s="191"/>
    </row>
    <row r="330" spans="9:11" x14ac:dyDescent="0.3">
      <c r="I330" s="190"/>
      <c r="J330" s="191"/>
      <c r="K330" s="191"/>
    </row>
    <row r="331" spans="9:11" x14ac:dyDescent="0.3">
      <c r="I331" s="190"/>
      <c r="J331" s="191"/>
      <c r="K331" s="191"/>
    </row>
    <row r="332" spans="9:11" x14ac:dyDescent="0.3">
      <c r="I332" s="190"/>
      <c r="J332" s="191"/>
      <c r="K332" s="191"/>
    </row>
    <row r="333" spans="9:11" x14ac:dyDescent="0.3">
      <c r="I333" s="190"/>
      <c r="J333" s="191"/>
      <c r="K333" s="191"/>
    </row>
    <row r="334" spans="9:11" x14ac:dyDescent="0.3">
      <c r="I334" s="190"/>
      <c r="J334" s="191"/>
      <c r="K334" s="191"/>
    </row>
    <row r="335" spans="9:11" x14ac:dyDescent="0.3">
      <c r="I335" s="190"/>
      <c r="J335" s="191"/>
      <c r="K335" s="191"/>
    </row>
    <row r="336" spans="9:11" x14ac:dyDescent="0.3">
      <c r="I336" s="190"/>
      <c r="J336" s="191"/>
      <c r="K336" s="191"/>
    </row>
    <row r="337" spans="9:11" x14ac:dyDescent="0.3">
      <c r="I337" s="190"/>
      <c r="J337" s="191"/>
      <c r="K337" s="191"/>
    </row>
    <row r="338" spans="9:11" x14ac:dyDescent="0.3">
      <c r="I338" s="190"/>
      <c r="J338" s="191"/>
      <c r="K338" s="191"/>
    </row>
    <row r="339" spans="9:11" x14ac:dyDescent="0.3">
      <c r="I339" s="190"/>
      <c r="J339" s="191"/>
      <c r="K339" s="191"/>
    </row>
    <row r="340" spans="9:11" x14ac:dyDescent="0.3">
      <c r="I340" s="190"/>
      <c r="J340" s="191"/>
      <c r="K340" s="191"/>
    </row>
    <row r="341" spans="9:11" x14ac:dyDescent="0.3">
      <c r="I341" s="190"/>
      <c r="J341" s="191"/>
      <c r="K341" s="191"/>
    </row>
    <row r="342" spans="9:11" x14ac:dyDescent="0.3">
      <c r="I342" s="190"/>
      <c r="J342" s="191"/>
      <c r="K342" s="191"/>
    </row>
    <row r="343" spans="9:11" x14ac:dyDescent="0.3">
      <c r="I343" s="190"/>
      <c r="J343" s="191"/>
      <c r="K343" s="191"/>
    </row>
    <row r="344" spans="9:11" x14ac:dyDescent="0.3">
      <c r="I344" s="190"/>
      <c r="J344" s="191"/>
      <c r="K344" s="191"/>
    </row>
    <row r="345" spans="9:11" x14ac:dyDescent="0.3">
      <c r="I345" s="190"/>
      <c r="J345" s="191"/>
      <c r="K345" s="191"/>
    </row>
    <row r="346" spans="9:11" x14ac:dyDescent="0.3">
      <c r="I346" s="190"/>
      <c r="J346" s="191"/>
      <c r="K346" s="191"/>
    </row>
    <row r="347" spans="9:11" x14ac:dyDescent="0.3">
      <c r="I347" s="190"/>
      <c r="J347" s="191"/>
      <c r="K347" s="191"/>
    </row>
    <row r="348" spans="9:11" x14ac:dyDescent="0.3">
      <c r="I348" s="190"/>
      <c r="J348" s="191"/>
      <c r="K348" s="191"/>
    </row>
    <row r="349" spans="9:11" x14ac:dyDescent="0.3">
      <c r="I349" s="190"/>
      <c r="J349" s="191"/>
      <c r="K349" s="191"/>
    </row>
    <row r="350" spans="9:11" x14ac:dyDescent="0.3">
      <c r="I350" s="190"/>
      <c r="J350" s="191"/>
      <c r="K350" s="191"/>
    </row>
    <row r="351" spans="9:11" x14ac:dyDescent="0.3">
      <c r="I351" s="190"/>
      <c r="J351" s="191"/>
      <c r="K351" s="191"/>
    </row>
    <row r="352" spans="9:11" x14ac:dyDescent="0.3">
      <c r="I352" s="190"/>
      <c r="J352" s="191"/>
      <c r="K352" s="191"/>
    </row>
    <row r="353" spans="9:11" x14ac:dyDescent="0.3">
      <c r="I353" s="190"/>
      <c r="J353" s="191"/>
      <c r="K353" s="191"/>
    </row>
    <row r="354" spans="9:11" x14ac:dyDescent="0.3">
      <c r="I354" s="190"/>
      <c r="J354" s="191"/>
      <c r="K354" s="191"/>
    </row>
    <row r="355" spans="9:11" x14ac:dyDescent="0.3">
      <c r="I355" s="190"/>
      <c r="J355" s="191"/>
      <c r="K355" s="191"/>
    </row>
    <row r="356" spans="9:11" x14ac:dyDescent="0.3">
      <c r="I356" s="190"/>
      <c r="J356" s="191"/>
      <c r="K356" s="191"/>
    </row>
    <row r="357" spans="9:11" x14ac:dyDescent="0.3">
      <c r="I357" s="190"/>
      <c r="J357" s="191"/>
      <c r="K357" s="191"/>
    </row>
    <row r="358" spans="9:11" x14ac:dyDescent="0.3">
      <c r="I358" s="190"/>
      <c r="J358" s="191"/>
      <c r="K358" s="191"/>
    </row>
    <row r="359" spans="9:11" x14ac:dyDescent="0.3">
      <c r="I359" s="190"/>
      <c r="J359" s="191"/>
      <c r="K359" s="191"/>
    </row>
    <row r="360" spans="9:11" x14ac:dyDescent="0.3">
      <c r="I360" s="190"/>
      <c r="J360" s="191"/>
      <c r="K360" s="191"/>
    </row>
    <row r="361" spans="9:11" x14ac:dyDescent="0.3">
      <c r="I361" s="190"/>
      <c r="J361" s="191"/>
      <c r="K361" s="191"/>
    </row>
    <row r="362" spans="9:11" x14ac:dyDescent="0.3">
      <c r="I362" s="190"/>
      <c r="J362" s="191"/>
      <c r="K362" s="191"/>
    </row>
    <row r="363" spans="9:11" x14ac:dyDescent="0.3">
      <c r="I363" s="190"/>
      <c r="J363" s="191"/>
      <c r="K363" s="191"/>
    </row>
    <row r="364" spans="9:11" x14ac:dyDescent="0.3">
      <c r="I364" s="190"/>
      <c r="J364" s="191"/>
      <c r="K364" s="191"/>
    </row>
    <row r="365" spans="9:11" x14ac:dyDescent="0.3">
      <c r="I365" s="190"/>
      <c r="J365" s="191"/>
      <c r="K365" s="191"/>
    </row>
    <row r="366" spans="9:11" x14ac:dyDescent="0.3">
      <c r="I366" s="190"/>
      <c r="J366" s="191"/>
      <c r="K366" s="191"/>
    </row>
    <row r="367" spans="9:11" x14ac:dyDescent="0.3">
      <c r="I367" s="190"/>
      <c r="J367" s="191"/>
      <c r="K367" s="191"/>
    </row>
    <row r="368" spans="9:11" x14ac:dyDescent="0.3">
      <c r="I368" s="190"/>
      <c r="J368" s="191"/>
      <c r="K368" s="191"/>
    </row>
    <row r="369" spans="9:11" x14ac:dyDescent="0.3">
      <c r="I369" s="190"/>
      <c r="J369" s="191"/>
      <c r="K369" s="191"/>
    </row>
    <row r="370" spans="9:11" x14ac:dyDescent="0.3">
      <c r="I370" s="190"/>
      <c r="J370" s="191"/>
      <c r="K370" s="191"/>
    </row>
    <row r="371" spans="9:11" x14ac:dyDescent="0.3">
      <c r="I371" s="190"/>
      <c r="J371" s="191"/>
      <c r="K371" s="191"/>
    </row>
    <row r="372" spans="9:11" x14ac:dyDescent="0.3">
      <c r="I372" s="190"/>
      <c r="J372" s="191"/>
      <c r="K372" s="191"/>
    </row>
    <row r="373" spans="9:11" x14ac:dyDescent="0.3">
      <c r="I373" s="190"/>
      <c r="J373" s="191"/>
      <c r="K373" s="191"/>
    </row>
    <row r="374" spans="9:11" x14ac:dyDescent="0.3">
      <c r="I374" s="190"/>
      <c r="J374" s="191"/>
      <c r="K374" s="191"/>
    </row>
    <row r="375" spans="9:11" x14ac:dyDescent="0.3">
      <c r="I375" s="190"/>
      <c r="J375" s="191"/>
      <c r="K375" s="191"/>
    </row>
    <row r="376" spans="9:11" x14ac:dyDescent="0.3">
      <c r="I376" s="190"/>
      <c r="J376" s="191"/>
      <c r="K376" s="191"/>
    </row>
    <row r="377" spans="9:11" x14ac:dyDescent="0.3">
      <c r="I377" s="190"/>
      <c r="J377" s="191"/>
      <c r="K377" s="191"/>
    </row>
    <row r="378" spans="9:11" x14ac:dyDescent="0.3">
      <c r="I378" s="190"/>
      <c r="J378" s="191"/>
      <c r="K378" s="191"/>
    </row>
    <row r="379" spans="9:11" x14ac:dyDescent="0.3">
      <c r="I379" s="190"/>
      <c r="J379" s="191"/>
      <c r="K379" s="191"/>
    </row>
    <row r="380" spans="9:11" x14ac:dyDescent="0.3">
      <c r="I380" s="190"/>
      <c r="J380" s="191"/>
    </row>
    <row r="381" spans="9:11" x14ac:dyDescent="0.3">
      <c r="I381" s="190"/>
      <c r="J381" s="191"/>
    </row>
    <row r="382" spans="9:11" x14ac:dyDescent="0.3">
      <c r="I382" s="190"/>
      <c r="J382" s="191"/>
    </row>
    <row r="383" spans="9:11" x14ac:dyDescent="0.3">
      <c r="I383" s="190"/>
      <c r="J383" s="191"/>
    </row>
    <row r="384" spans="9:11" x14ac:dyDescent="0.3">
      <c r="I384" s="190"/>
      <c r="J384" s="191"/>
    </row>
    <row r="385" spans="9:10" x14ac:dyDescent="0.3">
      <c r="I385" s="190"/>
      <c r="J385" s="191"/>
    </row>
    <row r="386" spans="9:10" x14ac:dyDescent="0.3">
      <c r="I386" s="190"/>
      <c r="J386" s="191"/>
    </row>
    <row r="387" spans="9:10" x14ac:dyDescent="0.3">
      <c r="I387" s="190"/>
      <c r="J387" s="191"/>
    </row>
    <row r="388" spans="9:10" x14ac:dyDescent="0.3">
      <c r="I388" s="190"/>
      <c r="J388" s="191"/>
    </row>
    <row r="389" spans="9:10" x14ac:dyDescent="0.3">
      <c r="I389" s="190"/>
      <c r="J389" s="191"/>
    </row>
    <row r="390" spans="9:10" x14ac:dyDescent="0.3">
      <c r="I390" s="190"/>
      <c r="J390" s="191"/>
    </row>
    <row r="391" spans="9:10" x14ac:dyDescent="0.3">
      <c r="I391" s="190"/>
      <c r="J391" s="191"/>
    </row>
    <row r="392" spans="9:10" x14ac:dyDescent="0.3">
      <c r="I392" s="190"/>
      <c r="J392" s="191"/>
    </row>
    <row r="393" spans="9:10" x14ac:dyDescent="0.3">
      <c r="I393" s="190"/>
      <c r="J393" s="191"/>
    </row>
    <row r="394" spans="9:10" x14ac:dyDescent="0.3">
      <c r="I394" s="190"/>
      <c r="J394" s="191"/>
    </row>
    <row r="395" spans="9:10" x14ac:dyDescent="0.3">
      <c r="I395" s="100"/>
      <c r="J395" s="191"/>
    </row>
    <row r="396" spans="9:10" x14ac:dyDescent="0.3">
      <c r="I396" s="100"/>
    </row>
    <row r="397" spans="9:10" x14ac:dyDescent="0.3">
      <c r="I397" s="100"/>
    </row>
    <row r="398" spans="9:10" x14ac:dyDescent="0.3">
      <c r="I398" s="100"/>
    </row>
    <row r="399" spans="9:10" x14ac:dyDescent="0.3">
      <c r="I399" s="100"/>
    </row>
    <row r="400" spans="9:10" x14ac:dyDescent="0.3">
      <c r="I400" s="100"/>
    </row>
    <row r="401" spans="9:9" x14ac:dyDescent="0.3">
      <c r="I401" s="100"/>
    </row>
    <row r="402" spans="9:9" x14ac:dyDescent="0.3">
      <c r="I402" s="100"/>
    </row>
    <row r="403" spans="9:9" x14ac:dyDescent="0.3">
      <c r="I403" s="100"/>
    </row>
    <row r="404" spans="9:9" x14ac:dyDescent="0.3">
      <c r="I404" s="100"/>
    </row>
  </sheetData>
  <sheetProtection algorithmName="SHA-512" hashValue="b718UbkFJojbnXLUSetaeOea0HGxCTO8DPd9LWERU9ABWYMfTepz2Zb7Qyzqu+TLFmGR63dmeax7Iq2TTMg77Q==" saltValue="1cvG2QUsmveVazY9oGL7pQ==" spinCount="100000" sheet="1" formatCells="0"/>
  <dataConsolidate link="1"/>
  <mergeCells count="12">
    <mergeCell ref="E2:G2"/>
    <mergeCell ref="B2:C2"/>
    <mergeCell ref="B122:D122"/>
    <mergeCell ref="B273:E273"/>
    <mergeCell ref="B263:D263"/>
    <mergeCell ref="B274:E274"/>
    <mergeCell ref="B282:C282"/>
    <mergeCell ref="B284:C284"/>
    <mergeCell ref="B281:C281"/>
    <mergeCell ref="B279:C279"/>
    <mergeCell ref="B280:C280"/>
    <mergeCell ref="B283:C283"/>
  </mergeCells>
  <phoneticPr fontId="54" type="noConversion"/>
  <conditionalFormatting sqref="H152 H74:H77">
    <cfRule type="cellIs" dxfId="90" priority="107" stopIfTrue="1" operator="notEqual">
      <formula>0</formula>
    </cfRule>
  </conditionalFormatting>
  <conditionalFormatting sqref="H153">
    <cfRule type="cellIs" dxfId="89" priority="105" stopIfTrue="1" operator="notEqual">
      <formula>0</formula>
    </cfRule>
  </conditionalFormatting>
  <conditionalFormatting sqref="G249:G252 G256:G257">
    <cfRule type="cellIs" dxfId="88" priority="104" stopIfTrue="1" operator="notEqual">
      <formula>0</formula>
    </cfRule>
  </conditionalFormatting>
  <conditionalFormatting sqref="H23">
    <cfRule type="cellIs" dxfId="87" priority="103" stopIfTrue="1" operator="notEqual">
      <formula>0</formula>
    </cfRule>
  </conditionalFormatting>
  <conditionalFormatting sqref="H37:H38">
    <cfRule type="cellIs" dxfId="86" priority="102" stopIfTrue="1" operator="notEqual">
      <formula>0</formula>
    </cfRule>
  </conditionalFormatting>
  <conditionalFormatting sqref="H57">
    <cfRule type="cellIs" dxfId="85" priority="101" stopIfTrue="1" operator="notEqual">
      <formula>0</formula>
    </cfRule>
  </conditionalFormatting>
  <conditionalFormatting sqref="H101">
    <cfRule type="cellIs" dxfId="84" priority="99" stopIfTrue="1" operator="notEqual">
      <formula>0</formula>
    </cfRule>
  </conditionalFormatting>
  <conditionalFormatting sqref="H120">
    <cfRule type="cellIs" dxfId="83" priority="98" stopIfTrue="1" operator="notEqual">
      <formula>0</formula>
    </cfRule>
  </conditionalFormatting>
  <conditionalFormatting sqref="H135">
    <cfRule type="cellIs" dxfId="82" priority="97" stopIfTrue="1" operator="notEqual">
      <formula>0</formula>
    </cfRule>
  </conditionalFormatting>
  <conditionalFormatting sqref="H136">
    <cfRule type="cellIs" dxfId="81" priority="96" stopIfTrue="1" operator="notEqual">
      <formula>0</formula>
    </cfRule>
  </conditionalFormatting>
  <conditionalFormatting sqref="G234">
    <cfRule type="cellIs" priority="68" stopIfTrue="1" operator="equal">
      <formula>";;;"</formula>
    </cfRule>
  </conditionalFormatting>
  <conditionalFormatting sqref="G234">
    <cfRule type="cellIs" dxfId="80" priority="67" stopIfTrue="1" operator="equal">
      <formula>0</formula>
    </cfRule>
  </conditionalFormatting>
  <conditionalFormatting sqref="G233">
    <cfRule type="cellIs" priority="65" stopIfTrue="1" operator="equal">
      <formula>";;;"</formula>
    </cfRule>
  </conditionalFormatting>
  <conditionalFormatting sqref="G233">
    <cfRule type="cellIs" dxfId="79" priority="64" stopIfTrue="1" operator="equal">
      <formula>0</formula>
    </cfRule>
  </conditionalFormatting>
  <conditionalFormatting sqref="G233">
    <cfRule type="cellIs" dxfId="78" priority="63" stopIfTrue="1" operator="equal">
      <formula>0</formula>
    </cfRule>
  </conditionalFormatting>
  <conditionalFormatting sqref="G232">
    <cfRule type="cellIs" priority="53" stopIfTrue="1" operator="equal">
      <formula>";;;"</formula>
    </cfRule>
  </conditionalFormatting>
  <conditionalFormatting sqref="G232">
    <cfRule type="cellIs" dxfId="77" priority="52" stopIfTrue="1" operator="equal">
      <formula>0</formula>
    </cfRule>
  </conditionalFormatting>
  <conditionalFormatting sqref="G232">
    <cfRule type="cellIs" dxfId="76" priority="51" stopIfTrue="1" operator="equal">
      <formula>0</formula>
    </cfRule>
  </conditionalFormatting>
  <conditionalFormatting sqref="G227">
    <cfRule type="cellIs" priority="20" stopIfTrue="1" operator="equal">
      <formula>";;;"</formula>
    </cfRule>
  </conditionalFormatting>
  <conditionalFormatting sqref="G227">
    <cfRule type="cellIs" dxfId="75" priority="19" stopIfTrue="1" operator="equal">
      <formula>0</formula>
    </cfRule>
  </conditionalFormatting>
  <conditionalFormatting sqref="G227">
    <cfRule type="cellIs" dxfId="74" priority="18" stopIfTrue="1" operator="equal">
      <formula>0</formula>
    </cfRule>
  </conditionalFormatting>
  <conditionalFormatting sqref="G225">
    <cfRule type="cellIs" priority="17" stopIfTrue="1" operator="equal">
      <formula>";;;"</formula>
    </cfRule>
  </conditionalFormatting>
  <conditionalFormatting sqref="G225">
    <cfRule type="cellIs" dxfId="73" priority="16" stopIfTrue="1" operator="equal">
      <formula>0</formula>
    </cfRule>
  </conditionalFormatting>
  <conditionalFormatting sqref="G225">
    <cfRule type="cellIs" dxfId="72" priority="15" stopIfTrue="1" operator="equal">
      <formula>0</formula>
    </cfRule>
  </conditionalFormatting>
  <conditionalFormatting sqref="G226">
    <cfRule type="cellIs" priority="14" stopIfTrue="1" operator="equal">
      <formula>";;;"</formula>
    </cfRule>
  </conditionalFormatting>
  <conditionalFormatting sqref="G226">
    <cfRule type="cellIs" dxfId="71" priority="13" stopIfTrue="1" operator="equal">
      <formula>0</formula>
    </cfRule>
  </conditionalFormatting>
  <conditionalFormatting sqref="G226">
    <cfRule type="cellIs" dxfId="70" priority="12" stopIfTrue="1" operator="equal">
      <formula>0</formula>
    </cfRule>
  </conditionalFormatting>
  <conditionalFormatting sqref="G229">
    <cfRule type="cellIs" priority="11" stopIfTrue="1" operator="equal">
      <formula>";;;"</formula>
    </cfRule>
  </conditionalFormatting>
  <conditionalFormatting sqref="G229">
    <cfRule type="cellIs" dxfId="69" priority="10" stopIfTrue="1" operator="equal">
      <formula>0</formula>
    </cfRule>
  </conditionalFormatting>
  <conditionalFormatting sqref="G229">
    <cfRule type="cellIs" dxfId="68" priority="9" stopIfTrue="1" operator="equal">
      <formula>0</formula>
    </cfRule>
  </conditionalFormatting>
  <conditionalFormatting sqref="G231">
    <cfRule type="cellIs" priority="3" stopIfTrue="1" operator="equal">
      <formula>";;;"</formula>
    </cfRule>
  </conditionalFormatting>
  <conditionalFormatting sqref="G231">
    <cfRule type="cellIs" dxfId="67" priority="2" stopIfTrue="1" operator="equal">
      <formula>0</formula>
    </cfRule>
  </conditionalFormatting>
  <conditionalFormatting sqref="G231">
    <cfRule type="cellIs" dxfId="66" priority="1" stopIfTrue="1" operator="equal">
      <formula>0</formula>
    </cfRule>
  </conditionalFormatting>
  <dataValidations xWindow="829" yWindow="690" count="18">
    <dataValidation type="list" allowBlank="1" showInputMessage="1" showErrorMessage="1" prompt="Please select your answer from the drop-down list." sqref="F83" xr:uid="{00000000-0002-0000-0100-000005000000}">
      <formula1>$N$2:$N$4</formula1>
    </dataValidation>
    <dataValidation type="list" allowBlank="1" showErrorMessage="1" prompt="Please select your answer  from the drop down list." sqref="F75" xr:uid="{A85FF889-D99F-45B3-A284-6701B76512B6}">
      <formula1>$M$4:$M$5</formula1>
    </dataValidation>
    <dataValidation type="list" allowBlank="1" showInputMessage="1" showErrorMessage="1" sqref="F269:F271 F267" xr:uid="{9CC5535C-800A-4D03-A86E-273A5BC3EBB6}">
      <formula1>$M$1:$M$2</formula1>
    </dataValidation>
    <dataValidation type="list" allowBlank="1" showErrorMessage="1" prompt="Please select your answer from the drop down list." sqref="F262 F222 F258" xr:uid="{FCE57F22-20D9-4CFA-AFE5-1751E216D3C1}">
      <formula1>$O$1:$O$2</formula1>
    </dataValidation>
    <dataValidation type="list" allowBlank="1" showErrorMessage="1" prompt="Please select your answer from the drop down list." sqref="F230" xr:uid="{2CD3BDAD-30EF-425F-BB01-D3FF43CDAA81}">
      <formula1>$O$1:$O$4</formula1>
    </dataValidation>
    <dataValidation type="list" allowBlank="1" showInputMessage="1" showErrorMessage="1" sqref="F266" xr:uid="{DB0EB8F5-2DE0-4833-AFDF-F7BB7A8D56E1}">
      <formula1>$M$6:$M$8</formula1>
    </dataValidation>
    <dataValidation type="list" allowBlank="1" showInputMessage="1" showErrorMessage="1" prompt="Please select your answer from the drop down list." sqref="F260" xr:uid="{7FCE12A8-B6A0-48F9-9BA0-C3D89D188CEE}">
      <formula1>"20,21,22,23"</formula1>
    </dataValidation>
    <dataValidation type="list" operator="greaterThan" allowBlank="1" showErrorMessage="1" prompt="Please select appropriate answer from drop down list." sqref="F183"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5 F171 F155 F28:F39 F41:F42 F44:F59 F61:F74 F25:F26 F84:F101 F103:F120 F123:F136 F140:F153 F79 F179:F181 F18:F23 F76:F77 F158:F16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192:F195 F198:F201 F204:F207 F212:F214 F216:F217 F219" xr:uid="{DA17F63A-7740-447E-B0DD-1FD94F0BE4C8}">
      <formula1>ISNUMBER(F192)</formula1>
    </dataValidation>
    <dataValidation type="custom" allowBlank="1" showErrorMessage="1" error="Please enter a numeric value.  If this data is not applicable to your unit of government, the cell should be populated with zero." sqref="F259 F249:F257 F246 F244 F236:F240 F242 F231:F233 F224:F227" xr:uid="{6656F482-2030-43E8-B669-24F0F4187CE8}">
      <formula1>ISNUMBER(F224)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8" xr:uid="{8DAFED68-C7CC-4E4B-B0DE-1B3BA6E17585}">
      <formula1>-ISNUMBER(221)</formula1>
    </dataValidation>
    <dataValidation type="list" allowBlank="1" showErrorMessage="1" prompt="Please select appropriate answer from drop down list." sqref="F182"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your answer from drop down list." sqref="F173 F137:F138" xr:uid="{B28A4ED8-9280-4348-99A1-3B99F5248D33}">
      <formula1>$O$1:$O$2</formula1>
    </dataValidation>
    <dataValidation type="custom" allowBlank="1" showErrorMessage="1" error="Please enter a numeric value.  If this data is not applicable to your unit of government, the cell should be populated wih zero." sqref="F229" xr:uid="{EE3DADAD-5656-406D-A714-9D6C22BCD542}">
      <formula1>ISNUMBER(F229)</formula1>
    </dataValidation>
    <dataValidation type="list" allowBlank="1" showErrorMessage="1" error="Please enter a numeric value.  If this data is not applicable to your unit of government, the cell should be populated with zero." prompt="Please select your answer from the drop down list._x000a_" sqref="F169" xr:uid="{D5C6965D-2887-4BB7-9AAD-B150E1F049E6}">
      <formula1>"Yes, No, N/A"</formula1>
    </dataValidation>
    <dataValidation type="list" allowBlank="1" showErrorMessage="1" error="Please enter a numeric value.  If this data is not applicable to your unit of government, the cell should be populated with zero." prompt="Please select your answer from the drop down list." sqref="F168" xr:uid="{CB2C6E7F-7BC8-4064-AC01-4376819B3BBA}">
      <formula1>"Yes, No, N/A"</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3: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Names(H)'!$A$1:$A$74</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6624D-CB84-4EE7-BD8B-0D9A78EC368B}">
  <dimension ref="A1:CZ365"/>
  <sheetViews>
    <sheetView workbookViewId="0">
      <pane xSplit="3" ySplit="1" topLeftCell="BP2" activePane="bottomRight" state="frozen"/>
      <selection pane="topRight" activeCell="D1" sqref="D1"/>
      <selection pane="bottomLeft" activeCell="A2" sqref="A2"/>
      <selection pane="bottomRight" activeCell="B1" sqref="B1"/>
    </sheetView>
  </sheetViews>
  <sheetFormatPr defaultRowHeight="14.4" x14ac:dyDescent="0.3"/>
  <cols>
    <col min="1" max="1" width="29.33203125" style="155" customWidth="1"/>
    <col min="2" max="2" width="72.6640625" style="180" customWidth="1"/>
    <col min="3" max="3" width="54.33203125" style="180" customWidth="1"/>
    <col min="4" max="97" width="20.6640625" style="180" customWidth="1"/>
    <col min="98" max="16384" width="8.88671875" style="180"/>
  </cols>
  <sheetData>
    <row r="1" spans="1:74" ht="15.6" x14ac:dyDescent="0.3">
      <c r="A1" s="629" t="s">
        <v>2132</v>
      </c>
      <c r="B1" s="180" t="s">
        <v>352</v>
      </c>
      <c r="C1" s="180" t="s">
        <v>352</v>
      </c>
      <c r="D1" s="180" t="s">
        <v>1928</v>
      </c>
      <c r="E1" s="180" t="s">
        <v>1929</v>
      </c>
      <c r="F1" s="180" t="s">
        <v>551</v>
      </c>
      <c r="G1" s="180" t="s">
        <v>1930</v>
      </c>
      <c r="H1" s="180" t="s">
        <v>552</v>
      </c>
      <c r="I1" s="180" t="s">
        <v>1931</v>
      </c>
      <c r="J1" s="180" t="s">
        <v>1932</v>
      </c>
      <c r="K1" s="180" t="s">
        <v>1933</v>
      </c>
      <c r="L1" s="180" t="s">
        <v>553</v>
      </c>
      <c r="M1" s="180" t="s">
        <v>1934</v>
      </c>
      <c r="N1" s="180" t="s">
        <v>1935</v>
      </c>
      <c r="O1" s="180" t="s">
        <v>1936</v>
      </c>
      <c r="P1" s="180" t="s">
        <v>554</v>
      </c>
      <c r="Q1" s="180" t="s">
        <v>968</v>
      </c>
      <c r="R1" s="180" t="s">
        <v>1937</v>
      </c>
      <c r="S1" s="180" t="s">
        <v>1938</v>
      </c>
      <c r="T1" s="180" t="s">
        <v>1939</v>
      </c>
      <c r="U1" s="180" t="s">
        <v>555</v>
      </c>
      <c r="V1" s="180" t="s">
        <v>1940</v>
      </c>
      <c r="W1" s="180" t="s">
        <v>556</v>
      </c>
      <c r="X1" s="180" t="s">
        <v>394</v>
      </c>
      <c r="Y1" s="180" t="s">
        <v>1941</v>
      </c>
      <c r="Z1" s="180" t="s">
        <v>1942</v>
      </c>
      <c r="AA1" s="180" t="s">
        <v>1943</v>
      </c>
      <c r="AB1" s="180" t="s">
        <v>557</v>
      </c>
      <c r="AC1" s="180" t="s">
        <v>1944</v>
      </c>
      <c r="AD1" s="180" t="s">
        <v>1945</v>
      </c>
      <c r="AE1" s="180" t="s">
        <v>969</v>
      </c>
      <c r="AF1" s="180" t="s">
        <v>970</v>
      </c>
      <c r="AG1" s="180" t="s">
        <v>971</v>
      </c>
      <c r="AH1" s="180" t="s">
        <v>972</v>
      </c>
      <c r="AI1" s="180" t="s">
        <v>1946</v>
      </c>
      <c r="AJ1" s="180" t="s">
        <v>1947</v>
      </c>
      <c r="AK1" s="180" t="s">
        <v>973</v>
      </c>
      <c r="AL1" s="180" t="s">
        <v>1948</v>
      </c>
      <c r="AM1" s="180" t="s">
        <v>1949</v>
      </c>
      <c r="AN1" s="180" t="s">
        <v>1950</v>
      </c>
      <c r="AO1" s="180" t="s">
        <v>1951</v>
      </c>
      <c r="AP1" s="180" t="s">
        <v>1952</v>
      </c>
      <c r="AQ1" s="180" t="s">
        <v>1953</v>
      </c>
      <c r="AR1" s="180" t="s">
        <v>1954</v>
      </c>
      <c r="AS1" s="180" t="s">
        <v>1955</v>
      </c>
      <c r="AT1" s="180" t="s">
        <v>1956</v>
      </c>
      <c r="AU1" s="180" t="s">
        <v>1957</v>
      </c>
      <c r="AV1" s="180" t="s">
        <v>559</v>
      </c>
      <c r="AW1" s="180" t="s">
        <v>1958</v>
      </c>
      <c r="AX1" s="180" t="s">
        <v>1959</v>
      </c>
      <c r="AY1" s="180" t="s">
        <v>560</v>
      </c>
      <c r="AZ1" s="180" t="s">
        <v>1960</v>
      </c>
      <c r="BA1" s="180" t="s">
        <v>1961</v>
      </c>
      <c r="BB1" s="180" t="s">
        <v>1962</v>
      </c>
      <c r="BC1" s="180" t="s">
        <v>1963</v>
      </c>
      <c r="BD1" s="180" t="s">
        <v>1964</v>
      </c>
      <c r="BE1" s="180" t="s">
        <v>561</v>
      </c>
      <c r="BF1" s="180" t="s">
        <v>1965</v>
      </c>
      <c r="BG1" s="180" t="s">
        <v>974</v>
      </c>
      <c r="BH1" s="180" t="s">
        <v>1966</v>
      </c>
      <c r="BI1" s="180" t="s">
        <v>1967</v>
      </c>
      <c r="BJ1" s="180" t="s">
        <v>1968</v>
      </c>
      <c r="BK1" s="180" t="s">
        <v>562</v>
      </c>
      <c r="BL1" s="180" t="s">
        <v>1969</v>
      </c>
      <c r="BM1" s="180" t="s">
        <v>1970</v>
      </c>
      <c r="BN1" s="180" t="s">
        <v>1971</v>
      </c>
      <c r="BO1" s="180" t="s">
        <v>1972</v>
      </c>
      <c r="BP1" s="180" t="s">
        <v>1973</v>
      </c>
      <c r="BQ1" s="180" t="s">
        <v>1974</v>
      </c>
      <c r="BR1" s="180" t="s">
        <v>1986</v>
      </c>
      <c r="BS1" s="180" t="s">
        <v>1975</v>
      </c>
      <c r="BT1" s="180" t="s">
        <v>1976</v>
      </c>
      <c r="BU1" s="180" t="s">
        <v>563</v>
      </c>
      <c r="BV1" s="180" t="s">
        <v>1977</v>
      </c>
    </row>
    <row r="2" spans="1:74" x14ac:dyDescent="0.3">
      <c r="A2" s="155" t="s">
        <v>1028</v>
      </c>
      <c r="B2" s="180" t="s">
        <v>41</v>
      </c>
      <c r="C2" s="180" t="s">
        <v>13</v>
      </c>
      <c r="D2" s="180">
        <v>50312</v>
      </c>
      <c r="E2" s="180">
        <v>50313</v>
      </c>
      <c r="F2" s="180">
        <v>50314</v>
      </c>
      <c r="G2" s="180">
        <v>50315</v>
      </c>
      <c r="H2" s="180">
        <v>50316</v>
      </c>
      <c r="I2" s="180">
        <v>50481</v>
      </c>
      <c r="J2" s="180">
        <v>50561</v>
      </c>
      <c r="K2" s="180">
        <v>50317</v>
      </c>
      <c r="L2" s="180">
        <v>50318</v>
      </c>
      <c r="M2" s="180">
        <v>50319</v>
      </c>
      <c r="N2" s="180">
        <v>50489</v>
      </c>
      <c r="O2" s="180">
        <v>50320</v>
      </c>
      <c r="P2" s="180">
        <v>50323</v>
      </c>
      <c r="Q2" s="180">
        <v>50321</v>
      </c>
      <c r="R2" s="180">
        <v>50322</v>
      </c>
      <c r="S2" s="180">
        <v>50490</v>
      </c>
      <c r="T2" s="180">
        <v>50324</v>
      </c>
      <c r="U2" s="180">
        <v>50325</v>
      </c>
      <c r="V2" s="180">
        <v>50326</v>
      </c>
      <c r="W2" s="180">
        <v>50327</v>
      </c>
      <c r="X2" s="180">
        <v>50328</v>
      </c>
      <c r="Y2" s="180">
        <v>50329</v>
      </c>
      <c r="Z2" s="180">
        <v>50330</v>
      </c>
      <c r="AA2" s="180">
        <v>50331</v>
      </c>
      <c r="AB2" s="180">
        <v>50332</v>
      </c>
      <c r="AC2" s="180">
        <v>50333</v>
      </c>
      <c r="AD2" s="180">
        <v>50335</v>
      </c>
      <c r="AE2" s="180">
        <v>50334</v>
      </c>
      <c r="AF2" s="180">
        <v>50336</v>
      </c>
      <c r="AG2" s="180">
        <v>50337</v>
      </c>
      <c r="AH2" s="180">
        <v>50338</v>
      </c>
      <c r="AI2" s="180">
        <v>50339</v>
      </c>
      <c r="AJ2" s="180">
        <v>50443</v>
      </c>
      <c r="AK2" s="180">
        <v>50340</v>
      </c>
      <c r="AL2" s="180">
        <v>50456</v>
      </c>
      <c r="AM2" s="180">
        <v>50341</v>
      </c>
      <c r="AN2" s="180">
        <v>50342</v>
      </c>
      <c r="AO2" s="180">
        <v>50344</v>
      </c>
      <c r="AP2" s="180">
        <v>50345</v>
      </c>
      <c r="AQ2" s="180">
        <v>50503</v>
      </c>
      <c r="AR2" s="180">
        <v>50527</v>
      </c>
      <c r="AS2" s="180">
        <v>50346</v>
      </c>
      <c r="AT2" s="180">
        <v>50347</v>
      </c>
      <c r="AU2" s="180">
        <v>50529</v>
      </c>
      <c r="AV2" s="180">
        <v>50348</v>
      </c>
      <c r="AW2" s="180">
        <v>50349</v>
      </c>
      <c r="AX2" s="180">
        <v>50350</v>
      </c>
      <c r="AY2" s="180">
        <v>50541</v>
      </c>
      <c r="AZ2" s="180">
        <v>50351</v>
      </c>
      <c r="BA2" s="180">
        <v>50484</v>
      </c>
      <c r="BB2" s="180">
        <v>50352</v>
      </c>
      <c r="BC2" s="180">
        <v>50353</v>
      </c>
      <c r="BD2" s="180">
        <v>50354</v>
      </c>
      <c r="BE2" s="180">
        <v>50355</v>
      </c>
      <c r="BF2" s="180">
        <v>50356</v>
      </c>
      <c r="BG2" s="180">
        <v>50357</v>
      </c>
      <c r="BH2" s="180">
        <v>50482</v>
      </c>
      <c r="BI2" s="180">
        <v>50358</v>
      </c>
      <c r="BJ2" s="180">
        <v>50359</v>
      </c>
      <c r="BK2" s="180">
        <v>50360</v>
      </c>
      <c r="BL2" s="180">
        <v>50361</v>
      </c>
      <c r="BM2" s="180">
        <v>50362</v>
      </c>
      <c r="BN2" s="180">
        <v>50363</v>
      </c>
      <c r="BO2" s="180">
        <v>50364</v>
      </c>
      <c r="BP2" s="180">
        <v>50365</v>
      </c>
      <c r="BQ2" s="180">
        <v>50366</v>
      </c>
      <c r="BR2" s="180">
        <v>50367</v>
      </c>
      <c r="BS2" s="180">
        <v>50368</v>
      </c>
      <c r="BT2" s="180">
        <v>50369</v>
      </c>
      <c r="BU2" s="180">
        <v>50370</v>
      </c>
      <c r="BV2" s="180">
        <v>50371</v>
      </c>
    </row>
    <row r="3" spans="1:74" x14ac:dyDescent="0.3">
      <c r="A3" s="155">
        <v>4</v>
      </c>
      <c r="B3" s="180" t="s">
        <v>111</v>
      </c>
      <c r="D3" s="180">
        <v>148353</v>
      </c>
      <c r="E3" s="180">
        <v>19972653</v>
      </c>
      <c r="G3" s="180">
        <v>71422</v>
      </c>
      <c r="H3" s="180">
        <v>25645</v>
      </c>
      <c r="I3" s="180">
        <v>0</v>
      </c>
      <c r="J3" s="180">
        <v>509</v>
      </c>
      <c r="K3" s="180">
        <v>14627</v>
      </c>
      <c r="L3" s="180">
        <v>322798</v>
      </c>
      <c r="M3" s="180">
        <v>1058558</v>
      </c>
      <c r="N3" s="180">
        <v>5950</v>
      </c>
      <c r="O3" s="180">
        <v>11333</v>
      </c>
      <c r="Q3" s="180">
        <v>5890</v>
      </c>
      <c r="R3" s="180">
        <v>26220</v>
      </c>
      <c r="S3" s="180">
        <v>37462</v>
      </c>
      <c r="T3" s="180">
        <v>341464</v>
      </c>
      <c r="V3" s="180">
        <v>1592</v>
      </c>
      <c r="X3" s="180">
        <v>256041</v>
      </c>
      <c r="Y3" s="180">
        <v>13103</v>
      </c>
      <c r="Z3" s="180">
        <v>4741782</v>
      </c>
      <c r="AA3" s="180">
        <v>219433</v>
      </c>
      <c r="AC3" s="180">
        <v>15168</v>
      </c>
      <c r="AD3" s="180">
        <v>34949</v>
      </c>
      <c r="AE3" s="180">
        <v>82060</v>
      </c>
      <c r="AF3" s="180">
        <v>20335</v>
      </c>
      <c r="AG3" s="180">
        <v>74800</v>
      </c>
      <c r="AI3" s="180">
        <v>4759</v>
      </c>
      <c r="AJ3" s="180">
        <v>249793</v>
      </c>
      <c r="AK3" s="180">
        <v>5902</v>
      </c>
      <c r="AL3" s="180">
        <v>105431</v>
      </c>
      <c r="AM3" s="180">
        <v>291440</v>
      </c>
      <c r="AN3" s="180">
        <v>19335</v>
      </c>
      <c r="AO3" s="180">
        <v>3678653</v>
      </c>
      <c r="AP3" s="180">
        <v>39429</v>
      </c>
      <c r="AQ3" s="180">
        <v>340</v>
      </c>
      <c r="AR3" s="180">
        <v>2198</v>
      </c>
      <c r="AS3" s="180">
        <v>1480620</v>
      </c>
      <c r="AT3" s="180">
        <v>2693</v>
      </c>
      <c r="AU3" s="180">
        <v>51455</v>
      </c>
      <c r="AV3" s="180">
        <v>18833</v>
      </c>
      <c r="AW3" s="180">
        <v>39723</v>
      </c>
      <c r="AX3" s="180">
        <v>37268</v>
      </c>
      <c r="AY3" s="180">
        <v>12795</v>
      </c>
      <c r="AZ3" s="180">
        <v>324010</v>
      </c>
      <c r="BA3" s="180">
        <v>67178</v>
      </c>
      <c r="BB3" s="180">
        <v>4007</v>
      </c>
      <c r="BC3" s="180">
        <v>19162</v>
      </c>
      <c r="BD3" s="180">
        <v>436648</v>
      </c>
      <c r="BE3" s="180">
        <v>95845</v>
      </c>
      <c r="BF3" s="180">
        <v>913252</v>
      </c>
      <c r="BH3" s="180">
        <v>9814</v>
      </c>
      <c r="BI3" s="180">
        <v>6131</v>
      </c>
      <c r="BJ3" s="180">
        <v>473213</v>
      </c>
      <c r="BK3" s="180">
        <v>87763</v>
      </c>
      <c r="BL3" s="180">
        <v>1032755</v>
      </c>
      <c r="BM3" s="180">
        <v>523386</v>
      </c>
      <c r="BN3" s="180">
        <v>357521</v>
      </c>
      <c r="BO3" s="180">
        <v>52314</v>
      </c>
      <c r="BP3" s="180">
        <v>3235</v>
      </c>
      <c r="BQ3" s="180">
        <v>153208</v>
      </c>
      <c r="BS3" s="180">
        <v>222816</v>
      </c>
      <c r="BT3" s="180">
        <v>34277</v>
      </c>
      <c r="BV3" s="180">
        <v>130213</v>
      </c>
    </row>
    <row r="4" spans="1:74" x14ac:dyDescent="0.3">
      <c r="A4" s="155">
        <v>5</v>
      </c>
      <c r="B4" s="180" t="s">
        <v>112</v>
      </c>
      <c r="D4" s="180">
        <v>7162</v>
      </c>
      <c r="E4" s="180">
        <v>492652</v>
      </c>
      <c r="G4" s="180">
        <v>13</v>
      </c>
      <c r="H4" s="180">
        <v>558</v>
      </c>
      <c r="I4" s="180">
        <v>0</v>
      </c>
      <c r="J4" s="180">
        <v>0</v>
      </c>
      <c r="K4" s="180">
        <v>0</v>
      </c>
      <c r="L4" s="180">
        <v>0</v>
      </c>
      <c r="M4" s="180">
        <v>9487</v>
      </c>
      <c r="N4" s="180">
        <v>0</v>
      </c>
      <c r="O4" s="180">
        <v>0</v>
      </c>
      <c r="Q4" s="180">
        <v>0</v>
      </c>
      <c r="R4" s="180">
        <v>0</v>
      </c>
      <c r="S4" s="180">
        <v>0</v>
      </c>
      <c r="T4" s="180">
        <v>35871</v>
      </c>
      <c r="V4" s="180">
        <v>0</v>
      </c>
      <c r="X4" s="180">
        <v>23690</v>
      </c>
      <c r="Y4" s="180">
        <v>0</v>
      </c>
      <c r="Z4" s="180">
        <v>92411</v>
      </c>
      <c r="AA4" s="180">
        <v>0</v>
      </c>
      <c r="AC4" s="180">
        <v>0</v>
      </c>
      <c r="AD4" s="180">
        <v>33426</v>
      </c>
      <c r="AE4" s="180">
        <v>8940</v>
      </c>
      <c r="AF4" s="180">
        <v>0</v>
      </c>
      <c r="AG4" s="180">
        <v>0</v>
      </c>
      <c r="AI4" s="180">
        <v>0</v>
      </c>
      <c r="AJ4" s="180">
        <v>0</v>
      </c>
      <c r="AK4" s="180">
        <v>0</v>
      </c>
      <c r="AL4" s="180">
        <v>0</v>
      </c>
      <c r="AM4" s="180">
        <v>176</v>
      </c>
      <c r="AN4" s="180">
        <v>0</v>
      </c>
      <c r="AO4" s="180">
        <v>445299</v>
      </c>
      <c r="AP4" s="180">
        <v>500</v>
      </c>
      <c r="AQ4" s="180">
        <v>0</v>
      </c>
      <c r="AR4" s="180">
        <v>0</v>
      </c>
      <c r="AS4" s="180">
        <v>25505</v>
      </c>
      <c r="AT4" s="180">
        <v>0</v>
      </c>
      <c r="AU4" s="180">
        <v>0</v>
      </c>
      <c r="AV4" s="180">
        <v>0</v>
      </c>
      <c r="AW4" s="180">
        <v>0</v>
      </c>
      <c r="AX4" s="180">
        <v>0</v>
      </c>
      <c r="AY4" s="180">
        <v>0</v>
      </c>
      <c r="AZ4" s="180">
        <v>0</v>
      </c>
      <c r="BA4" s="180">
        <v>3624</v>
      </c>
      <c r="BB4" s="180">
        <v>0</v>
      </c>
      <c r="BC4" s="180">
        <v>0</v>
      </c>
      <c r="BD4" s="180">
        <v>0</v>
      </c>
      <c r="BE4" s="180">
        <v>0</v>
      </c>
      <c r="BF4" s="180">
        <v>0</v>
      </c>
      <c r="BH4" s="180">
        <v>0</v>
      </c>
      <c r="BI4" s="180">
        <v>0</v>
      </c>
      <c r="BJ4" s="180">
        <v>0</v>
      </c>
      <c r="BK4" s="180">
        <v>0</v>
      </c>
      <c r="BL4" s="180">
        <v>0</v>
      </c>
      <c r="BM4" s="180">
        <v>352062</v>
      </c>
      <c r="BN4" s="180">
        <v>12745</v>
      </c>
      <c r="BO4" s="180">
        <v>0</v>
      </c>
      <c r="BP4" s="180">
        <v>0</v>
      </c>
      <c r="BQ4" s="180">
        <v>0</v>
      </c>
      <c r="BS4" s="180">
        <v>0</v>
      </c>
      <c r="BT4" s="180">
        <v>0</v>
      </c>
      <c r="BV4" s="180">
        <v>2609</v>
      </c>
    </row>
    <row r="5" spans="1:74" x14ac:dyDescent="0.3">
      <c r="A5" s="155">
        <v>6</v>
      </c>
      <c r="B5" s="180" t="s">
        <v>251</v>
      </c>
      <c r="D5" s="180">
        <v>0</v>
      </c>
      <c r="E5" s="180">
        <v>9095877</v>
      </c>
      <c r="G5" s="180">
        <v>0</v>
      </c>
      <c r="H5" s="180">
        <v>0</v>
      </c>
      <c r="I5" s="180">
        <v>0</v>
      </c>
      <c r="J5" s="180">
        <v>0</v>
      </c>
      <c r="K5" s="180">
        <v>0</v>
      </c>
      <c r="L5" s="180">
        <v>0</v>
      </c>
      <c r="M5" s="180">
        <v>2461965</v>
      </c>
      <c r="N5" s="180">
        <v>0</v>
      </c>
      <c r="O5" s="180">
        <v>0</v>
      </c>
      <c r="Q5" s="180">
        <v>0</v>
      </c>
      <c r="R5" s="180">
        <v>0</v>
      </c>
      <c r="S5" s="180">
        <v>0</v>
      </c>
      <c r="T5" s="180">
        <v>0</v>
      </c>
      <c r="V5" s="180">
        <v>0</v>
      </c>
      <c r="X5" s="180">
        <v>0</v>
      </c>
      <c r="Y5" s="180">
        <v>0</v>
      </c>
      <c r="Z5" s="180">
        <v>0</v>
      </c>
      <c r="AA5" s="180">
        <v>0</v>
      </c>
      <c r="AC5" s="180">
        <v>0</v>
      </c>
      <c r="AD5" s="180">
        <v>0</v>
      </c>
      <c r="AE5" s="180">
        <v>0</v>
      </c>
      <c r="AF5" s="180">
        <v>0</v>
      </c>
      <c r="AG5" s="180">
        <v>0</v>
      </c>
      <c r="AI5" s="180">
        <v>0</v>
      </c>
      <c r="AJ5" s="180">
        <v>0</v>
      </c>
      <c r="AK5" s="180">
        <v>0</v>
      </c>
      <c r="AL5" s="180">
        <v>0</v>
      </c>
      <c r="AM5" s="180">
        <v>0</v>
      </c>
      <c r="AN5" s="180">
        <v>0</v>
      </c>
      <c r="AO5" s="180">
        <v>0</v>
      </c>
      <c r="AP5" s="180">
        <v>0</v>
      </c>
      <c r="AQ5" s="180">
        <v>0</v>
      </c>
      <c r="AR5" s="180">
        <v>0</v>
      </c>
      <c r="AS5" s="180">
        <v>1224040</v>
      </c>
      <c r="AT5" s="180">
        <v>0</v>
      </c>
      <c r="AU5" s="180">
        <v>0</v>
      </c>
      <c r="AV5" s="180">
        <v>0</v>
      </c>
      <c r="AW5" s="180">
        <v>0</v>
      </c>
      <c r="AX5" s="180">
        <v>0</v>
      </c>
      <c r="AY5" s="180">
        <v>0</v>
      </c>
      <c r="AZ5" s="180">
        <v>0</v>
      </c>
      <c r="BA5" s="180">
        <v>0</v>
      </c>
      <c r="BB5" s="180">
        <v>0</v>
      </c>
      <c r="BC5" s="180">
        <v>0</v>
      </c>
      <c r="BD5" s="180">
        <v>0</v>
      </c>
      <c r="BE5" s="180">
        <v>0</v>
      </c>
      <c r="BF5" s="180">
        <v>0</v>
      </c>
      <c r="BH5" s="180">
        <v>0</v>
      </c>
      <c r="BI5" s="180">
        <v>0</v>
      </c>
      <c r="BJ5" s="180">
        <v>750467</v>
      </c>
      <c r="BK5" s="180">
        <v>0</v>
      </c>
      <c r="BL5" s="180">
        <v>0</v>
      </c>
      <c r="BM5" s="180">
        <v>247520</v>
      </c>
      <c r="BN5" s="180">
        <v>123121</v>
      </c>
      <c r="BO5" s="180">
        <v>0</v>
      </c>
      <c r="BP5" s="180">
        <v>0</v>
      </c>
      <c r="BQ5" s="180">
        <v>0</v>
      </c>
      <c r="BS5" s="180">
        <v>0</v>
      </c>
      <c r="BT5" s="180">
        <v>0</v>
      </c>
      <c r="BV5" s="180">
        <v>0</v>
      </c>
    </row>
    <row r="6" spans="1:74" x14ac:dyDescent="0.3">
      <c r="A6" s="155">
        <v>7</v>
      </c>
      <c r="B6" s="180" t="s">
        <v>193</v>
      </c>
      <c r="D6" s="180">
        <v>0</v>
      </c>
      <c r="E6" s="180">
        <v>13703879</v>
      </c>
      <c r="G6" s="180">
        <v>0</v>
      </c>
      <c r="H6" s="180">
        <v>0</v>
      </c>
      <c r="I6" s="180">
        <v>0</v>
      </c>
      <c r="J6" s="180">
        <v>0</v>
      </c>
      <c r="K6" s="180">
        <v>9898</v>
      </c>
      <c r="L6" s="180">
        <v>0</v>
      </c>
      <c r="M6" s="180">
        <v>154099</v>
      </c>
      <c r="N6" s="180">
        <v>0</v>
      </c>
      <c r="O6" s="180">
        <v>0</v>
      </c>
      <c r="Q6" s="180">
        <v>0</v>
      </c>
      <c r="R6" s="180">
        <v>0</v>
      </c>
      <c r="S6" s="180">
        <v>0</v>
      </c>
      <c r="T6" s="180">
        <v>87800</v>
      </c>
      <c r="V6" s="180">
        <v>0</v>
      </c>
      <c r="X6" s="180">
        <v>15119</v>
      </c>
      <c r="Y6" s="180">
        <v>0</v>
      </c>
      <c r="Z6" s="180">
        <v>17071142</v>
      </c>
      <c r="AA6" s="180">
        <v>0</v>
      </c>
      <c r="AC6" s="180">
        <v>0</v>
      </c>
      <c r="AD6" s="180">
        <v>0</v>
      </c>
      <c r="AE6" s="180">
        <v>0</v>
      </c>
      <c r="AF6" s="180">
        <v>3000</v>
      </c>
      <c r="AG6" s="180">
        <v>0</v>
      </c>
      <c r="AI6" s="180">
        <v>0</v>
      </c>
      <c r="AJ6" s="180">
        <v>0</v>
      </c>
      <c r="AK6" s="180">
        <v>0</v>
      </c>
      <c r="AL6" s="180">
        <v>0</v>
      </c>
      <c r="AM6" s="180">
        <v>0</v>
      </c>
      <c r="AN6" s="180">
        <v>0</v>
      </c>
      <c r="AO6" s="180">
        <v>688148</v>
      </c>
      <c r="AP6" s="180">
        <v>0</v>
      </c>
      <c r="AQ6" s="180">
        <v>0</v>
      </c>
      <c r="AR6" s="180">
        <v>0</v>
      </c>
      <c r="AS6" s="180">
        <v>264979</v>
      </c>
      <c r="AT6" s="180">
        <v>0</v>
      </c>
      <c r="AU6" s="180">
        <v>0</v>
      </c>
      <c r="AV6" s="180">
        <v>0</v>
      </c>
      <c r="AW6" s="180">
        <v>0</v>
      </c>
      <c r="AX6" s="180">
        <v>0</v>
      </c>
      <c r="AY6" s="180">
        <v>2432</v>
      </c>
      <c r="AZ6" s="180">
        <v>97902</v>
      </c>
      <c r="BA6" s="180">
        <v>0</v>
      </c>
      <c r="BB6" s="180">
        <v>0</v>
      </c>
      <c r="BC6" s="180">
        <v>0</v>
      </c>
      <c r="BD6" s="180">
        <v>12465</v>
      </c>
      <c r="BE6" s="180">
        <v>0</v>
      </c>
      <c r="BF6" s="180">
        <v>574074</v>
      </c>
      <c r="BH6" s="180">
        <v>0</v>
      </c>
      <c r="BI6" s="180">
        <v>0</v>
      </c>
      <c r="BJ6" s="180">
        <v>21043</v>
      </c>
      <c r="BK6" s="180">
        <v>0</v>
      </c>
      <c r="BL6" s="180">
        <v>159750</v>
      </c>
      <c r="BM6" s="180">
        <v>6115</v>
      </c>
      <c r="BN6" s="180">
        <v>0</v>
      </c>
      <c r="BO6" s="180">
        <v>0</v>
      </c>
      <c r="BP6" s="180">
        <v>0</v>
      </c>
      <c r="BQ6" s="180">
        <v>0</v>
      </c>
      <c r="BS6" s="180">
        <v>87491</v>
      </c>
      <c r="BT6" s="180">
        <v>0</v>
      </c>
      <c r="BV6" s="180">
        <v>40418</v>
      </c>
    </row>
    <row r="7" spans="1:74" x14ac:dyDescent="0.3">
      <c r="A7" s="155">
        <v>9</v>
      </c>
      <c r="B7" s="180" t="s">
        <v>195</v>
      </c>
      <c r="D7" s="180">
        <v>9348820</v>
      </c>
      <c r="E7" s="180">
        <v>405156657</v>
      </c>
      <c r="G7" s="180">
        <v>6425437</v>
      </c>
      <c r="H7" s="180">
        <v>1328843</v>
      </c>
      <c r="I7" s="180">
        <v>72898</v>
      </c>
      <c r="J7" s="180">
        <v>1499077</v>
      </c>
      <c r="K7" s="180">
        <v>7806683</v>
      </c>
      <c r="L7" s="180">
        <v>2162053</v>
      </c>
      <c r="M7" s="180">
        <v>13331338</v>
      </c>
      <c r="N7" s="180">
        <v>823264</v>
      </c>
      <c r="O7" s="180">
        <v>1056829</v>
      </c>
      <c r="Q7" s="180">
        <v>736646</v>
      </c>
      <c r="R7" s="180">
        <v>1146152</v>
      </c>
      <c r="S7" s="180">
        <v>1306128</v>
      </c>
      <c r="T7" s="180">
        <v>5535399</v>
      </c>
      <c r="V7" s="180">
        <v>1164363</v>
      </c>
      <c r="X7" s="180">
        <v>5766237</v>
      </c>
      <c r="Y7" s="180">
        <v>1890357</v>
      </c>
      <c r="Z7" s="180">
        <v>53330851</v>
      </c>
      <c r="AA7" s="180">
        <v>10188368</v>
      </c>
      <c r="AC7" s="180">
        <v>454823</v>
      </c>
      <c r="AD7" s="180">
        <v>1083320</v>
      </c>
      <c r="AE7" s="180">
        <v>2335837</v>
      </c>
      <c r="AF7" s="180">
        <v>470177</v>
      </c>
      <c r="AG7" s="180">
        <v>481587</v>
      </c>
      <c r="AI7" s="180">
        <v>295973</v>
      </c>
      <c r="AJ7" s="180">
        <v>3595610</v>
      </c>
      <c r="AK7" s="180">
        <v>645013</v>
      </c>
      <c r="AL7" s="180">
        <v>991239</v>
      </c>
      <c r="AM7" s="180">
        <v>2461800</v>
      </c>
      <c r="AN7" s="180">
        <v>686333</v>
      </c>
      <c r="AO7" s="180">
        <v>22085740</v>
      </c>
      <c r="AP7" s="180">
        <v>1329418</v>
      </c>
      <c r="AQ7" s="180">
        <v>665264</v>
      </c>
      <c r="AR7" s="180">
        <v>711010</v>
      </c>
      <c r="AS7" s="180">
        <v>24179172</v>
      </c>
      <c r="AT7" s="180">
        <v>482502</v>
      </c>
      <c r="AU7" s="180">
        <v>6927778</v>
      </c>
      <c r="AV7" s="180">
        <v>720705</v>
      </c>
      <c r="AW7" s="180">
        <v>454801</v>
      </c>
      <c r="AX7" s="180">
        <v>254602</v>
      </c>
      <c r="AY7" s="180">
        <v>562909</v>
      </c>
      <c r="AZ7" s="180">
        <v>4852077</v>
      </c>
      <c r="BA7" s="180">
        <v>1286661</v>
      </c>
      <c r="BB7" s="180">
        <v>236387</v>
      </c>
      <c r="BC7" s="180">
        <v>1397464</v>
      </c>
      <c r="BD7" s="180">
        <v>7759951</v>
      </c>
      <c r="BE7" s="180">
        <v>1457261</v>
      </c>
      <c r="BF7" s="180">
        <v>12202765</v>
      </c>
      <c r="BH7" s="180">
        <v>286415</v>
      </c>
      <c r="BI7" s="180">
        <v>533525</v>
      </c>
      <c r="BJ7" s="180">
        <v>15814504</v>
      </c>
      <c r="BK7" s="180">
        <v>1517141</v>
      </c>
      <c r="BL7" s="180">
        <v>13460136</v>
      </c>
      <c r="BM7" s="180">
        <v>8265413</v>
      </c>
      <c r="BN7" s="180">
        <v>4955965</v>
      </c>
      <c r="BO7" s="180">
        <v>2677594</v>
      </c>
      <c r="BP7" s="180">
        <v>46726</v>
      </c>
      <c r="BQ7" s="180">
        <v>2578945</v>
      </c>
      <c r="BS7" s="180">
        <v>3002036</v>
      </c>
      <c r="BT7" s="180">
        <v>1608327</v>
      </c>
      <c r="BV7" s="180">
        <v>3502713</v>
      </c>
    </row>
    <row r="8" spans="1:74" x14ac:dyDescent="0.3">
      <c r="A8" s="155">
        <v>11</v>
      </c>
      <c r="B8" s="180" t="s">
        <v>194</v>
      </c>
      <c r="D8" s="180">
        <v>670823</v>
      </c>
      <c r="E8" s="180">
        <v>0</v>
      </c>
      <c r="G8" s="180">
        <v>774552</v>
      </c>
      <c r="H8" s="180">
        <v>409114</v>
      </c>
      <c r="I8" s="180">
        <v>1040</v>
      </c>
      <c r="J8" s="180">
        <v>33009</v>
      </c>
      <c r="K8" s="180">
        <v>0</v>
      </c>
      <c r="L8" s="180">
        <v>12755</v>
      </c>
      <c r="M8" s="180">
        <v>0</v>
      </c>
      <c r="N8" s="180">
        <v>64781</v>
      </c>
      <c r="O8" s="180">
        <v>32647</v>
      </c>
      <c r="Q8" s="180">
        <v>116463</v>
      </c>
      <c r="R8" s="180">
        <v>24197</v>
      </c>
      <c r="S8" s="180">
        <v>0</v>
      </c>
      <c r="T8" s="180">
        <v>0</v>
      </c>
      <c r="V8" s="180">
        <v>579</v>
      </c>
      <c r="X8" s="180">
        <v>303294</v>
      </c>
      <c r="Y8" s="180">
        <v>129952</v>
      </c>
      <c r="Z8" s="180">
        <v>1404487</v>
      </c>
      <c r="AA8" s="180">
        <v>712122</v>
      </c>
      <c r="AC8" s="180">
        <v>38861</v>
      </c>
      <c r="AD8" s="180">
        <v>0</v>
      </c>
      <c r="AE8" s="180">
        <v>0</v>
      </c>
      <c r="AF8" s="180">
        <v>47048</v>
      </c>
      <c r="AG8" s="180">
        <v>0</v>
      </c>
      <c r="AI8" s="180">
        <v>0</v>
      </c>
      <c r="AJ8" s="180">
        <v>181726</v>
      </c>
      <c r="AK8" s="180">
        <v>17290</v>
      </c>
      <c r="AL8" s="180">
        <v>0</v>
      </c>
      <c r="AM8" s="180">
        <v>195791</v>
      </c>
      <c r="AN8" s="180">
        <v>73179</v>
      </c>
      <c r="AO8" s="180">
        <v>0</v>
      </c>
      <c r="AP8" s="180">
        <v>0</v>
      </c>
      <c r="AQ8" s="180">
        <v>19075</v>
      </c>
      <c r="AR8" s="180">
        <v>68598</v>
      </c>
      <c r="AS8" s="180">
        <v>193574</v>
      </c>
      <c r="AT8" s="180">
        <v>61966</v>
      </c>
      <c r="AU8" s="180">
        <v>462265</v>
      </c>
      <c r="AV8" s="180">
        <v>181120</v>
      </c>
      <c r="AW8" s="180">
        <v>56242</v>
      </c>
      <c r="AX8" s="180">
        <v>19119</v>
      </c>
      <c r="AY8" s="180">
        <v>109700</v>
      </c>
      <c r="AZ8" s="180">
        <v>253559</v>
      </c>
      <c r="BA8" s="180">
        <v>0</v>
      </c>
      <c r="BB8" s="180">
        <v>37554</v>
      </c>
      <c r="BC8" s="180">
        <v>40286</v>
      </c>
      <c r="BD8" s="180">
        <v>0</v>
      </c>
      <c r="BE8" s="180">
        <v>46013</v>
      </c>
      <c r="BF8" s="180">
        <v>321226</v>
      </c>
      <c r="BH8" s="180">
        <v>177</v>
      </c>
      <c r="BI8" s="180">
        <v>43953</v>
      </c>
      <c r="BJ8" s="180">
        <v>493273</v>
      </c>
      <c r="BK8" s="180">
        <v>86774</v>
      </c>
      <c r="BL8" s="180">
        <v>0</v>
      </c>
      <c r="BM8" s="180">
        <v>0</v>
      </c>
      <c r="BN8" s="180">
        <v>77419</v>
      </c>
      <c r="BO8" s="180">
        <v>112497</v>
      </c>
      <c r="BP8" s="180">
        <v>2605</v>
      </c>
      <c r="BQ8" s="180">
        <v>295916</v>
      </c>
      <c r="BS8" s="180">
        <v>0</v>
      </c>
      <c r="BT8" s="180">
        <v>131659</v>
      </c>
      <c r="BV8" s="180">
        <v>0</v>
      </c>
    </row>
    <row r="9" spans="1:74" x14ac:dyDescent="0.3">
      <c r="A9" s="155">
        <v>13</v>
      </c>
      <c r="B9" s="180" t="s">
        <v>1029</v>
      </c>
      <c r="D9" s="180">
        <v>0</v>
      </c>
      <c r="E9" s="180">
        <v>0</v>
      </c>
      <c r="G9" s="180">
        <v>0</v>
      </c>
      <c r="H9" s="180">
        <v>0</v>
      </c>
      <c r="I9" s="180">
        <v>0</v>
      </c>
      <c r="J9" s="180">
        <v>0</v>
      </c>
      <c r="K9" s="180">
        <v>0</v>
      </c>
      <c r="L9" s="180">
        <v>0</v>
      </c>
      <c r="M9" s="180">
        <v>0</v>
      </c>
      <c r="N9" s="180">
        <v>0</v>
      </c>
      <c r="O9" s="180">
        <v>0</v>
      </c>
      <c r="Q9" s="180">
        <v>0</v>
      </c>
      <c r="R9" s="180">
        <v>0</v>
      </c>
      <c r="S9" s="180">
        <v>0</v>
      </c>
      <c r="T9" s="180">
        <v>0</v>
      </c>
      <c r="V9" s="180">
        <v>0</v>
      </c>
      <c r="X9" s="180">
        <v>0</v>
      </c>
      <c r="Y9" s="180">
        <v>0</v>
      </c>
      <c r="Z9" s="180">
        <v>0</v>
      </c>
      <c r="AA9" s="180">
        <v>0</v>
      </c>
      <c r="AC9" s="180">
        <v>0</v>
      </c>
      <c r="AD9" s="180">
        <v>0</v>
      </c>
      <c r="AE9" s="180">
        <v>0</v>
      </c>
      <c r="AF9" s="180">
        <v>0</v>
      </c>
      <c r="AG9" s="180">
        <v>0</v>
      </c>
      <c r="AI9" s="180">
        <v>0</v>
      </c>
      <c r="AJ9" s="180">
        <v>0</v>
      </c>
      <c r="AK9" s="180">
        <v>0</v>
      </c>
      <c r="AL9" s="180">
        <v>0</v>
      </c>
      <c r="AM9" s="180">
        <v>0</v>
      </c>
      <c r="AN9" s="180">
        <v>0</v>
      </c>
      <c r="AO9" s="180">
        <v>0</v>
      </c>
      <c r="AP9" s="180">
        <v>0</v>
      </c>
      <c r="AQ9" s="180">
        <v>0</v>
      </c>
      <c r="AR9" s="180">
        <v>0</v>
      </c>
      <c r="AS9" s="180">
        <v>0</v>
      </c>
      <c r="AT9" s="180">
        <v>0</v>
      </c>
      <c r="AU9" s="180">
        <v>0</v>
      </c>
      <c r="AV9" s="180">
        <v>0</v>
      </c>
      <c r="AW9" s="180">
        <v>0</v>
      </c>
      <c r="AX9" s="180">
        <v>0</v>
      </c>
      <c r="AY9" s="180">
        <v>0</v>
      </c>
      <c r="AZ9" s="180">
        <v>0</v>
      </c>
      <c r="BA9" s="180">
        <v>0</v>
      </c>
      <c r="BB9" s="180">
        <v>0</v>
      </c>
      <c r="BC9" s="180">
        <v>0</v>
      </c>
      <c r="BD9" s="180">
        <v>0</v>
      </c>
      <c r="BE9" s="180">
        <v>0</v>
      </c>
      <c r="BF9" s="180">
        <v>0</v>
      </c>
      <c r="BH9" s="180">
        <v>0</v>
      </c>
      <c r="BI9" s="180">
        <v>0</v>
      </c>
      <c r="BJ9" s="180">
        <v>0</v>
      </c>
      <c r="BK9" s="180">
        <v>0</v>
      </c>
      <c r="BL9" s="180">
        <v>0</v>
      </c>
      <c r="BM9" s="180">
        <v>0</v>
      </c>
      <c r="BN9" s="180">
        <v>0</v>
      </c>
      <c r="BO9" s="180">
        <v>0</v>
      </c>
      <c r="BP9" s="180">
        <v>0</v>
      </c>
      <c r="BQ9" s="180">
        <v>0</v>
      </c>
      <c r="BS9" s="180">
        <v>0</v>
      </c>
      <c r="BT9" s="180">
        <v>0</v>
      </c>
      <c r="BV9" s="180">
        <v>0</v>
      </c>
    </row>
    <row r="10" spans="1:74" x14ac:dyDescent="0.3">
      <c r="A10" s="155">
        <v>14</v>
      </c>
      <c r="B10" s="180" t="s">
        <v>1030</v>
      </c>
      <c r="D10" s="180">
        <v>0</v>
      </c>
      <c r="E10" s="180">
        <v>0</v>
      </c>
      <c r="G10" s="180">
        <v>0</v>
      </c>
      <c r="H10" s="180">
        <v>0</v>
      </c>
      <c r="I10" s="180">
        <v>0</v>
      </c>
      <c r="J10" s="180">
        <v>0</v>
      </c>
      <c r="K10" s="180">
        <v>0</v>
      </c>
      <c r="L10" s="180">
        <v>0</v>
      </c>
      <c r="M10" s="180">
        <v>0</v>
      </c>
      <c r="N10" s="180">
        <v>0</v>
      </c>
      <c r="O10" s="180">
        <v>0</v>
      </c>
      <c r="Q10" s="180">
        <v>0</v>
      </c>
      <c r="R10" s="180">
        <v>0</v>
      </c>
      <c r="S10" s="180">
        <v>0</v>
      </c>
      <c r="T10" s="180">
        <v>0</v>
      </c>
      <c r="V10" s="180">
        <v>0</v>
      </c>
      <c r="X10" s="180">
        <v>0</v>
      </c>
      <c r="Y10" s="180">
        <v>0</v>
      </c>
      <c r="Z10" s="180">
        <v>0</v>
      </c>
      <c r="AA10" s="180">
        <v>0</v>
      </c>
      <c r="AC10" s="180">
        <v>0</v>
      </c>
      <c r="AD10" s="180">
        <v>0</v>
      </c>
      <c r="AE10" s="180">
        <v>0</v>
      </c>
      <c r="AF10" s="180">
        <v>0</v>
      </c>
      <c r="AG10" s="180">
        <v>0</v>
      </c>
      <c r="AI10" s="180">
        <v>0</v>
      </c>
      <c r="AJ10" s="180">
        <v>0</v>
      </c>
      <c r="AK10" s="180">
        <v>0</v>
      </c>
      <c r="AL10" s="180">
        <v>0</v>
      </c>
      <c r="AM10" s="180">
        <v>0</v>
      </c>
      <c r="AN10" s="180">
        <v>0</v>
      </c>
      <c r="AO10" s="180">
        <v>0</v>
      </c>
      <c r="AP10" s="180">
        <v>0</v>
      </c>
      <c r="AQ10" s="180">
        <v>0</v>
      </c>
      <c r="AR10" s="180">
        <v>0</v>
      </c>
      <c r="AS10" s="180">
        <v>0</v>
      </c>
      <c r="AT10" s="180">
        <v>0</v>
      </c>
      <c r="AU10" s="180">
        <v>0</v>
      </c>
      <c r="AV10" s="180">
        <v>0</v>
      </c>
      <c r="AW10" s="180">
        <v>0</v>
      </c>
      <c r="AX10" s="180">
        <v>0</v>
      </c>
      <c r="AY10" s="180">
        <v>0</v>
      </c>
      <c r="AZ10" s="180">
        <v>0</v>
      </c>
      <c r="BA10" s="180">
        <v>0</v>
      </c>
      <c r="BB10" s="180">
        <v>0</v>
      </c>
      <c r="BC10" s="180">
        <v>0</v>
      </c>
      <c r="BD10" s="180">
        <v>0</v>
      </c>
      <c r="BE10" s="180">
        <v>0</v>
      </c>
      <c r="BF10" s="180">
        <v>0</v>
      </c>
      <c r="BH10" s="180">
        <v>0</v>
      </c>
      <c r="BI10" s="180">
        <v>0</v>
      </c>
      <c r="BJ10" s="180">
        <v>0</v>
      </c>
      <c r="BK10" s="180">
        <v>0</v>
      </c>
      <c r="BL10" s="180">
        <v>0</v>
      </c>
      <c r="BM10" s="180">
        <v>0</v>
      </c>
      <c r="BN10" s="180">
        <v>0</v>
      </c>
      <c r="BO10" s="180">
        <v>0</v>
      </c>
      <c r="BP10" s="180">
        <v>0</v>
      </c>
      <c r="BQ10" s="180">
        <v>0</v>
      </c>
      <c r="BS10" s="180">
        <v>0</v>
      </c>
      <c r="BT10" s="180">
        <v>0</v>
      </c>
      <c r="BV10" s="180">
        <v>0</v>
      </c>
    </row>
    <row r="11" spans="1:74" x14ac:dyDescent="0.3">
      <c r="A11" s="155">
        <v>16</v>
      </c>
      <c r="B11" s="180" t="s">
        <v>197</v>
      </c>
      <c r="D11" s="180">
        <v>5563102</v>
      </c>
      <c r="E11" s="180">
        <v>512037674</v>
      </c>
      <c r="G11" s="180">
        <v>6399177</v>
      </c>
      <c r="H11" s="180">
        <v>2297162</v>
      </c>
      <c r="I11" s="180">
        <v>38177</v>
      </c>
      <c r="J11" s="180">
        <v>397716</v>
      </c>
      <c r="K11" s="180">
        <v>1263723</v>
      </c>
      <c r="L11" s="180">
        <v>3617791</v>
      </c>
      <c r="M11" s="180">
        <v>17592945</v>
      </c>
      <c r="N11" s="180">
        <v>160438</v>
      </c>
      <c r="O11" s="180">
        <v>744002</v>
      </c>
      <c r="Q11" s="180">
        <v>487045</v>
      </c>
      <c r="R11" s="180">
        <v>1644913</v>
      </c>
      <c r="S11" s="180">
        <v>1664304</v>
      </c>
      <c r="T11" s="180">
        <v>16077947</v>
      </c>
      <c r="V11" s="180">
        <v>600356</v>
      </c>
      <c r="X11" s="180">
        <v>9158250</v>
      </c>
      <c r="Y11" s="180">
        <v>1874613</v>
      </c>
      <c r="Z11" s="180">
        <v>65863127</v>
      </c>
      <c r="AA11" s="180">
        <v>10120442</v>
      </c>
      <c r="AC11" s="180">
        <v>430396</v>
      </c>
      <c r="AD11" s="180">
        <v>1318283</v>
      </c>
      <c r="AE11" s="180">
        <v>1583659</v>
      </c>
      <c r="AF11" s="180">
        <v>395925</v>
      </c>
      <c r="AG11" s="180">
        <v>1140352</v>
      </c>
      <c r="AI11" s="180">
        <v>128838</v>
      </c>
      <c r="AJ11" s="180">
        <v>3075900</v>
      </c>
      <c r="AK11" s="180">
        <v>212374</v>
      </c>
      <c r="AL11" s="180">
        <v>863861</v>
      </c>
      <c r="AM11" s="180">
        <v>5021750</v>
      </c>
      <c r="AN11" s="180">
        <v>371543</v>
      </c>
      <c r="AO11" s="180">
        <v>44798648</v>
      </c>
      <c r="AP11" s="180">
        <v>1416818</v>
      </c>
      <c r="AQ11" s="180">
        <v>187346</v>
      </c>
      <c r="AR11" s="180">
        <v>277826</v>
      </c>
      <c r="AS11" s="180">
        <v>35374768</v>
      </c>
      <c r="AT11" s="180">
        <v>311755</v>
      </c>
      <c r="AU11" s="180">
        <v>2587322</v>
      </c>
      <c r="AV11" s="180">
        <v>1897353</v>
      </c>
      <c r="AW11" s="180">
        <v>392443</v>
      </c>
      <c r="AX11" s="180">
        <v>331526</v>
      </c>
      <c r="AY11" s="180">
        <v>263377</v>
      </c>
      <c r="AZ11" s="180">
        <v>7037066</v>
      </c>
      <c r="BA11" s="180">
        <v>2282617</v>
      </c>
      <c r="BB11" s="180">
        <v>52127</v>
      </c>
      <c r="BC11" s="180">
        <v>415611</v>
      </c>
      <c r="BD11" s="180">
        <v>6170402</v>
      </c>
      <c r="BE11" s="180">
        <v>1367079</v>
      </c>
      <c r="BF11" s="180">
        <v>25366228</v>
      </c>
      <c r="BH11" s="180">
        <v>321125</v>
      </c>
      <c r="BI11" s="180">
        <v>238172</v>
      </c>
      <c r="BJ11" s="180">
        <v>14912836</v>
      </c>
      <c r="BK11" s="180">
        <v>1541259</v>
      </c>
      <c r="BL11" s="180">
        <v>21437489</v>
      </c>
      <c r="BM11" s="180">
        <v>7478661</v>
      </c>
      <c r="BN11" s="180">
        <v>9445325</v>
      </c>
      <c r="BO11" s="180">
        <v>1999871</v>
      </c>
      <c r="BP11" s="180">
        <v>43658</v>
      </c>
      <c r="BQ11" s="180">
        <v>3474634</v>
      </c>
      <c r="BS11" s="180">
        <v>3273127</v>
      </c>
      <c r="BT11" s="180">
        <v>1349262</v>
      </c>
      <c r="BV11" s="180">
        <v>2839096</v>
      </c>
    </row>
    <row r="12" spans="1:74" x14ac:dyDescent="0.3">
      <c r="A12" s="155">
        <v>17</v>
      </c>
      <c r="B12" s="180" t="s">
        <v>200</v>
      </c>
      <c r="D12" s="180">
        <v>63904</v>
      </c>
      <c r="E12" s="180">
        <v>8862789</v>
      </c>
      <c r="G12" s="180">
        <v>0</v>
      </c>
      <c r="H12" s="180">
        <v>0</v>
      </c>
      <c r="I12" s="180">
        <v>0</v>
      </c>
      <c r="J12" s="180">
        <v>0</v>
      </c>
      <c r="K12" s="180">
        <v>0</v>
      </c>
      <c r="L12" s="180">
        <v>1064628</v>
      </c>
      <c r="M12" s="180">
        <v>0</v>
      </c>
      <c r="N12" s="180">
        <v>0</v>
      </c>
      <c r="O12" s="180">
        <v>0</v>
      </c>
      <c r="Q12" s="180">
        <v>0</v>
      </c>
      <c r="R12" s="180">
        <v>0</v>
      </c>
      <c r="S12" s="180">
        <v>167895</v>
      </c>
      <c r="T12" s="180">
        <v>0</v>
      </c>
      <c r="V12" s="180">
        <v>0</v>
      </c>
      <c r="X12" s="180">
        <v>0</v>
      </c>
      <c r="Y12" s="180">
        <v>0</v>
      </c>
      <c r="Z12" s="180">
        <v>6359586</v>
      </c>
      <c r="AA12" s="180">
        <v>0</v>
      </c>
      <c r="AC12" s="180">
        <v>0</v>
      </c>
      <c r="AD12" s="180">
        <v>0</v>
      </c>
      <c r="AE12" s="180">
        <v>0</v>
      </c>
      <c r="AF12" s="180">
        <v>0</v>
      </c>
      <c r="AG12" s="180">
        <v>0</v>
      </c>
      <c r="AI12" s="180">
        <v>0</v>
      </c>
      <c r="AJ12" s="180">
        <v>0</v>
      </c>
      <c r="AK12" s="180">
        <v>0</v>
      </c>
      <c r="AL12" s="180">
        <v>0</v>
      </c>
      <c r="AM12" s="180">
        <v>40000</v>
      </c>
      <c r="AN12" s="180">
        <v>0</v>
      </c>
      <c r="AO12" s="180">
        <v>0</v>
      </c>
      <c r="AP12" s="180">
        <v>0</v>
      </c>
      <c r="AQ12" s="180">
        <v>0</v>
      </c>
      <c r="AR12" s="180">
        <v>0</v>
      </c>
      <c r="AS12" s="180">
        <v>171821</v>
      </c>
      <c r="AT12" s="180">
        <v>0</v>
      </c>
      <c r="AU12" s="180">
        <v>0</v>
      </c>
      <c r="AV12" s="180">
        <v>19357</v>
      </c>
      <c r="AW12" s="180">
        <v>20000</v>
      </c>
      <c r="AX12" s="180">
        <v>0</v>
      </c>
      <c r="AY12" s="180">
        <v>0</v>
      </c>
      <c r="AZ12" s="180">
        <v>175000</v>
      </c>
      <c r="BA12" s="180">
        <v>0</v>
      </c>
      <c r="BB12" s="180">
        <v>0</v>
      </c>
      <c r="BC12" s="180">
        <v>0</v>
      </c>
      <c r="BD12" s="180">
        <v>65506</v>
      </c>
      <c r="BE12" s="180">
        <v>348222</v>
      </c>
      <c r="BF12" s="180">
        <v>3300000</v>
      </c>
      <c r="BH12" s="180">
        <v>0</v>
      </c>
      <c r="BI12" s="180">
        <v>0</v>
      </c>
      <c r="BJ12" s="180">
        <v>175400</v>
      </c>
      <c r="BK12" s="180">
        <v>0</v>
      </c>
      <c r="BL12" s="180">
        <v>0</v>
      </c>
      <c r="BM12" s="180">
        <v>0</v>
      </c>
      <c r="BN12" s="180">
        <v>0</v>
      </c>
      <c r="BO12" s="180">
        <v>27334</v>
      </c>
      <c r="BP12" s="180">
        <v>0</v>
      </c>
      <c r="BQ12" s="180">
        <v>0</v>
      </c>
      <c r="BS12" s="180">
        <v>0</v>
      </c>
      <c r="BT12" s="180">
        <v>0</v>
      </c>
      <c r="BV12" s="180">
        <v>0</v>
      </c>
    </row>
    <row r="13" spans="1:74" x14ac:dyDescent="0.3">
      <c r="A13" s="155">
        <v>20</v>
      </c>
      <c r="B13" s="180" t="s">
        <v>201</v>
      </c>
      <c r="D13" s="180">
        <v>65995</v>
      </c>
      <c r="E13" s="180">
        <v>47477284</v>
      </c>
      <c r="G13" s="180">
        <v>0</v>
      </c>
      <c r="H13" s="180">
        <v>0</v>
      </c>
      <c r="I13" s="180">
        <v>0</v>
      </c>
      <c r="J13" s="180">
        <v>0</v>
      </c>
      <c r="K13" s="180">
        <v>0</v>
      </c>
      <c r="L13" s="180">
        <v>0</v>
      </c>
      <c r="M13" s="180">
        <v>3000</v>
      </c>
      <c r="N13" s="180">
        <v>0</v>
      </c>
      <c r="O13" s="180">
        <v>100</v>
      </c>
      <c r="Q13" s="180">
        <v>0</v>
      </c>
      <c r="R13" s="180">
        <v>0</v>
      </c>
      <c r="S13" s="180">
        <v>133500</v>
      </c>
      <c r="T13" s="180">
        <v>0</v>
      </c>
      <c r="V13" s="180">
        <v>0</v>
      </c>
      <c r="X13" s="180">
        <v>0</v>
      </c>
      <c r="Y13" s="180">
        <v>562000</v>
      </c>
      <c r="Z13" s="180">
        <v>3799755</v>
      </c>
      <c r="AA13" s="180">
        <v>795000</v>
      </c>
      <c r="AC13" s="180">
        <v>0</v>
      </c>
      <c r="AD13" s="180">
        <v>0</v>
      </c>
      <c r="AE13" s="180">
        <v>0</v>
      </c>
      <c r="AF13" s="180">
        <v>0</v>
      </c>
      <c r="AG13" s="180">
        <v>0</v>
      </c>
      <c r="AI13" s="180">
        <v>0</v>
      </c>
      <c r="AJ13" s="180">
        <v>0</v>
      </c>
      <c r="AK13" s="180">
        <v>0</v>
      </c>
      <c r="AL13" s="180">
        <v>0</v>
      </c>
      <c r="AM13" s="180">
        <v>0</v>
      </c>
      <c r="AN13" s="180">
        <v>0</v>
      </c>
      <c r="AO13" s="180">
        <v>3211611</v>
      </c>
      <c r="AP13" s="180">
        <v>13000</v>
      </c>
      <c r="AQ13" s="180">
        <v>0</v>
      </c>
      <c r="AR13" s="180">
        <v>0</v>
      </c>
      <c r="AS13" s="180">
        <v>264190</v>
      </c>
      <c r="AT13" s="180">
        <v>0</v>
      </c>
      <c r="AU13" s="180">
        <v>0</v>
      </c>
      <c r="AV13" s="180">
        <v>0</v>
      </c>
      <c r="AW13" s="180">
        <v>5000</v>
      </c>
      <c r="AX13" s="180">
        <v>0</v>
      </c>
      <c r="AY13" s="180">
        <v>0</v>
      </c>
      <c r="AZ13" s="180">
        <v>0</v>
      </c>
      <c r="BA13" s="180">
        <v>0</v>
      </c>
      <c r="BB13" s="180">
        <v>0</v>
      </c>
      <c r="BC13" s="180">
        <v>0</v>
      </c>
      <c r="BD13" s="180">
        <v>1175000</v>
      </c>
      <c r="BE13" s="180">
        <v>0</v>
      </c>
      <c r="BF13" s="180">
        <v>1090573</v>
      </c>
      <c r="BH13" s="180">
        <v>0</v>
      </c>
      <c r="BI13" s="180">
        <v>0</v>
      </c>
      <c r="BJ13" s="180">
        <v>834000</v>
      </c>
      <c r="BK13" s="180">
        <v>0</v>
      </c>
      <c r="BL13" s="180">
        <v>885136</v>
      </c>
      <c r="BM13" s="180">
        <v>270000</v>
      </c>
      <c r="BN13" s="180">
        <v>1200000</v>
      </c>
      <c r="BO13" s="180">
        <v>0</v>
      </c>
      <c r="BP13" s="180">
        <v>0</v>
      </c>
      <c r="BQ13" s="180">
        <v>214258</v>
      </c>
      <c r="BS13" s="180">
        <v>0</v>
      </c>
      <c r="BT13" s="180">
        <v>0</v>
      </c>
      <c r="BV13" s="180">
        <v>0</v>
      </c>
    </row>
    <row r="14" spans="1:74" x14ac:dyDescent="0.3">
      <c r="A14" s="155">
        <v>22</v>
      </c>
      <c r="B14" s="180" t="s">
        <v>203</v>
      </c>
      <c r="D14" s="180">
        <v>0</v>
      </c>
      <c r="E14" s="180">
        <v>339548</v>
      </c>
      <c r="G14" s="180">
        <v>0</v>
      </c>
      <c r="H14" s="180">
        <v>0</v>
      </c>
      <c r="I14" s="180">
        <v>0</v>
      </c>
      <c r="J14" s="180">
        <v>0</v>
      </c>
      <c r="K14" s="180">
        <v>0</v>
      </c>
      <c r="L14" s="180">
        <v>0</v>
      </c>
      <c r="M14" s="180">
        <v>0</v>
      </c>
      <c r="N14" s="180">
        <v>0</v>
      </c>
      <c r="O14" s="180">
        <v>0</v>
      </c>
      <c r="Q14" s="180">
        <v>0</v>
      </c>
      <c r="R14" s="180">
        <v>2656</v>
      </c>
      <c r="S14" s="180">
        <v>0</v>
      </c>
      <c r="T14" s="180">
        <v>0</v>
      </c>
      <c r="V14" s="180">
        <v>0</v>
      </c>
      <c r="X14" s="180">
        <v>0</v>
      </c>
      <c r="Y14" s="180">
        <v>13620</v>
      </c>
      <c r="Z14" s="180">
        <v>0</v>
      </c>
      <c r="AA14" s="180">
        <v>2080000</v>
      </c>
      <c r="AC14" s="180">
        <v>0</v>
      </c>
      <c r="AD14" s="180">
        <v>0</v>
      </c>
      <c r="AE14" s="180">
        <v>1875</v>
      </c>
      <c r="AF14" s="180">
        <v>5116</v>
      </c>
      <c r="AG14" s="180">
        <v>0</v>
      </c>
      <c r="AI14" s="180">
        <v>31100</v>
      </c>
      <c r="AJ14" s="180">
        <v>5509</v>
      </c>
      <c r="AK14" s="180">
        <v>0</v>
      </c>
      <c r="AL14" s="180">
        <v>0</v>
      </c>
      <c r="AM14" s="180">
        <v>47589</v>
      </c>
      <c r="AN14" s="180">
        <v>0</v>
      </c>
      <c r="AO14" s="180">
        <v>0</v>
      </c>
      <c r="AP14" s="180">
        <v>0</v>
      </c>
      <c r="AQ14" s="180">
        <v>0</v>
      </c>
      <c r="AR14" s="180">
        <v>0</v>
      </c>
      <c r="AS14" s="180">
        <v>266008</v>
      </c>
      <c r="AT14" s="180">
        <v>0</v>
      </c>
      <c r="AU14" s="180">
        <v>0</v>
      </c>
      <c r="AV14" s="180">
        <v>31500</v>
      </c>
      <c r="AW14" s="180">
        <v>0</v>
      </c>
      <c r="AX14" s="180">
        <v>9095</v>
      </c>
      <c r="AY14" s="180">
        <v>0</v>
      </c>
      <c r="AZ14" s="180">
        <v>44062</v>
      </c>
      <c r="BA14" s="180">
        <v>0</v>
      </c>
      <c r="BB14" s="180">
        <v>0</v>
      </c>
      <c r="BC14" s="180">
        <v>0</v>
      </c>
      <c r="BD14" s="180">
        <v>31936</v>
      </c>
      <c r="BE14" s="180">
        <v>0</v>
      </c>
      <c r="BF14" s="180">
        <v>28304</v>
      </c>
      <c r="BH14" s="180">
        <v>0</v>
      </c>
      <c r="BI14" s="180">
        <v>500</v>
      </c>
      <c r="BJ14" s="180">
        <v>67128</v>
      </c>
      <c r="BK14" s="180">
        <v>0</v>
      </c>
      <c r="BL14" s="180">
        <v>52505</v>
      </c>
      <c r="BM14" s="180">
        <v>0</v>
      </c>
      <c r="BN14" s="180">
        <v>0</v>
      </c>
      <c r="BO14" s="180">
        <v>0</v>
      </c>
      <c r="BP14" s="180">
        <v>0</v>
      </c>
      <c r="BQ14" s="180">
        <v>0</v>
      </c>
      <c r="BS14" s="180">
        <v>18244</v>
      </c>
      <c r="BT14" s="180">
        <v>6681</v>
      </c>
      <c r="BV14" s="180">
        <v>85295</v>
      </c>
    </row>
    <row r="15" spans="1:74" x14ac:dyDescent="0.3">
      <c r="A15" s="155">
        <v>23</v>
      </c>
      <c r="B15" s="180" t="s">
        <v>206</v>
      </c>
      <c r="D15" s="180">
        <v>773798</v>
      </c>
      <c r="E15" s="180">
        <v>56486186</v>
      </c>
      <c r="G15" s="180">
        <v>1166027</v>
      </c>
      <c r="H15" s="180">
        <v>182695</v>
      </c>
      <c r="I15" s="180">
        <v>11763</v>
      </c>
      <c r="J15" s="180">
        <v>58922</v>
      </c>
      <c r="K15" s="180">
        <v>185572</v>
      </c>
      <c r="L15" s="180">
        <v>284113</v>
      </c>
      <c r="M15" s="180">
        <v>2469806</v>
      </c>
      <c r="N15" s="180">
        <v>81720</v>
      </c>
      <c r="O15" s="180">
        <v>122667</v>
      </c>
      <c r="Q15" s="180">
        <v>-371643</v>
      </c>
      <c r="R15" s="180">
        <v>239498</v>
      </c>
      <c r="S15" s="180">
        <v>-343782</v>
      </c>
      <c r="T15" s="180">
        <v>1376287</v>
      </c>
      <c r="V15" s="180">
        <v>109247</v>
      </c>
      <c r="X15" s="180">
        <v>956341</v>
      </c>
      <c r="Y15" s="180">
        <v>-400467</v>
      </c>
      <c r="Z15" s="180">
        <v>491327</v>
      </c>
      <c r="AA15" s="180">
        <v>3071873</v>
      </c>
      <c r="AC15" s="180">
        <v>133547</v>
      </c>
      <c r="AD15" s="180">
        <v>-263842</v>
      </c>
      <c r="AE15" s="180">
        <v>416055</v>
      </c>
      <c r="AF15" s="180">
        <v>-75899</v>
      </c>
      <c r="AG15" s="180">
        <v>70112</v>
      </c>
      <c r="AI15" s="180">
        <v>48401</v>
      </c>
      <c r="AJ15" s="180">
        <v>260149</v>
      </c>
      <c r="AK15" s="180">
        <v>15280</v>
      </c>
      <c r="AL15" s="180">
        <v>-9447</v>
      </c>
      <c r="AM15" s="180">
        <v>-56438</v>
      </c>
      <c r="AN15" s="180">
        <v>74667</v>
      </c>
      <c r="AO15" s="180">
        <v>3110653</v>
      </c>
      <c r="AP15" s="180">
        <v>213097</v>
      </c>
      <c r="AQ15" s="180">
        <v>105488</v>
      </c>
      <c r="AR15" s="180">
        <v>115574</v>
      </c>
      <c r="AS15" s="180">
        <v>5764728</v>
      </c>
      <c r="AT15" s="180">
        <v>18164</v>
      </c>
      <c r="AU15" s="180">
        <v>354975</v>
      </c>
      <c r="AV15" s="180">
        <v>49076</v>
      </c>
      <c r="AW15" s="180">
        <v>94783</v>
      </c>
      <c r="AX15" s="180">
        <v>33146</v>
      </c>
      <c r="AY15" s="180">
        <v>44734</v>
      </c>
      <c r="AZ15" s="180">
        <v>1020676</v>
      </c>
      <c r="BA15" s="180">
        <v>153725</v>
      </c>
      <c r="BB15" s="180">
        <v>3072</v>
      </c>
      <c r="BC15" s="180">
        <v>94593</v>
      </c>
      <c r="BD15" s="180">
        <v>-714616</v>
      </c>
      <c r="BE15" s="180">
        <v>376888</v>
      </c>
      <c r="BF15" s="180">
        <v>2741181</v>
      </c>
      <c r="BH15" s="180">
        <v>18546</v>
      </c>
      <c r="BI15" s="180">
        <v>-2965</v>
      </c>
      <c r="BJ15" s="180">
        <v>1292564</v>
      </c>
      <c r="BK15" s="180">
        <v>241464</v>
      </c>
      <c r="BL15" s="180">
        <v>1873046</v>
      </c>
      <c r="BM15" s="180">
        <v>845753</v>
      </c>
      <c r="BN15" s="180">
        <v>507210</v>
      </c>
      <c r="BO15" s="180">
        <v>484837</v>
      </c>
      <c r="BP15" s="180">
        <v>9156</v>
      </c>
      <c r="BQ15" s="180">
        <v>-190824</v>
      </c>
      <c r="BS15" s="180">
        <v>212390</v>
      </c>
      <c r="BT15" s="180">
        <v>173238</v>
      </c>
      <c r="BV15" s="180">
        <v>236919</v>
      </c>
    </row>
    <row r="16" spans="1:74" x14ac:dyDescent="0.3">
      <c r="A16" s="155">
        <v>31</v>
      </c>
      <c r="B16" s="180" t="s">
        <v>1031</v>
      </c>
      <c r="D16" s="180">
        <v>0</v>
      </c>
      <c r="E16" s="180">
        <v>0</v>
      </c>
      <c r="G16" s="180">
        <v>0</v>
      </c>
      <c r="H16" s="180">
        <v>0</v>
      </c>
      <c r="I16" s="180">
        <v>0</v>
      </c>
      <c r="J16" s="180">
        <v>0</v>
      </c>
      <c r="K16" s="180">
        <v>0</v>
      </c>
      <c r="L16" s="180">
        <v>0</v>
      </c>
      <c r="M16" s="180">
        <v>0</v>
      </c>
      <c r="N16" s="180">
        <v>0</v>
      </c>
      <c r="O16" s="180">
        <v>0</v>
      </c>
      <c r="Q16" s="180">
        <v>0</v>
      </c>
      <c r="R16" s="180">
        <v>0</v>
      </c>
      <c r="S16" s="180">
        <v>0</v>
      </c>
      <c r="T16" s="180">
        <v>0</v>
      </c>
      <c r="V16" s="180">
        <v>0</v>
      </c>
      <c r="X16" s="180">
        <v>0</v>
      </c>
      <c r="Y16" s="180">
        <v>0</v>
      </c>
      <c r="Z16" s="180">
        <v>0</v>
      </c>
      <c r="AA16" s="180">
        <v>0</v>
      </c>
      <c r="AC16" s="180">
        <v>0</v>
      </c>
      <c r="AD16" s="180">
        <v>0</v>
      </c>
      <c r="AE16" s="180">
        <v>0</v>
      </c>
      <c r="AF16" s="180">
        <v>0</v>
      </c>
      <c r="AG16" s="180">
        <v>0</v>
      </c>
      <c r="AI16" s="180">
        <v>0</v>
      </c>
      <c r="AJ16" s="180">
        <v>0</v>
      </c>
      <c r="AK16" s="180">
        <v>0</v>
      </c>
      <c r="AL16" s="180">
        <v>0</v>
      </c>
      <c r="AM16" s="180">
        <v>0</v>
      </c>
      <c r="AN16" s="180">
        <v>0</v>
      </c>
      <c r="AO16" s="180">
        <v>0</v>
      </c>
      <c r="AP16" s="180">
        <v>0</v>
      </c>
      <c r="AQ16" s="180">
        <v>0</v>
      </c>
      <c r="AR16" s="180">
        <v>0</v>
      </c>
      <c r="AS16" s="180">
        <v>0</v>
      </c>
      <c r="AT16" s="180">
        <v>0</v>
      </c>
      <c r="AU16" s="180">
        <v>0</v>
      </c>
      <c r="AV16" s="180">
        <v>0</v>
      </c>
      <c r="AW16" s="180">
        <v>0</v>
      </c>
      <c r="AX16" s="180">
        <v>0</v>
      </c>
      <c r="AY16" s="180">
        <v>0</v>
      </c>
      <c r="AZ16" s="180">
        <v>0</v>
      </c>
      <c r="BA16" s="180">
        <v>0</v>
      </c>
      <c r="BB16" s="180">
        <v>0</v>
      </c>
      <c r="BC16" s="180">
        <v>0</v>
      </c>
      <c r="BD16" s="180">
        <v>0</v>
      </c>
      <c r="BE16" s="180">
        <v>0</v>
      </c>
      <c r="BF16" s="180">
        <v>0</v>
      </c>
      <c r="BH16" s="180">
        <v>0</v>
      </c>
      <c r="BI16" s="180">
        <v>0</v>
      </c>
      <c r="BJ16" s="180">
        <v>0</v>
      </c>
      <c r="BK16" s="180">
        <v>0</v>
      </c>
      <c r="BL16" s="180">
        <v>0</v>
      </c>
      <c r="BM16" s="180">
        <v>0</v>
      </c>
      <c r="BN16" s="180">
        <v>0</v>
      </c>
      <c r="BO16" s="180">
        <v>0</v>
      </c>
      <c r="BP16" s="180">
        <v>0</v>
      </c>
      <c r="BQ16" s="180">
        <v>0</v>
      </c>
      <c r="BS16" s="180">
        <v>0</v>
      </c>
      <c r="BT16" s="180">
        <v>0</v>
      </c>
      <c r="BV16" s="180">
        <v>0</v>
      </c>
    </row>
    <row r="17" spans="1:74" x14ac:dyDescent="0.3">
      <c r="A17" s="155">
        <v>32</v>
      </c>
      <c r="B17" s="180" t="s">
        <v>1032</v>
      </c>
      <c r="D17" s="180">
        <v>0</v>
      </c>
      <c r="E17" s="180">
        <v>0</v>
      </c>
      <c r="G17" s="180">
        <v>0</v>
      </c>
      <c r="H17" s="180">
        <v>0</v>
      </c>
      <c r="I17" s="180">
        <v>0</v>
      </c>
      <c r="J17" s="180">
        <v>0</v>
      </c>
      <c r="K17" s="180">
        <v>0</v>
      </c>
      <c r="L17" s="180">
        <v>0</v>
      </c>
      <c r="M17" s="180">
        <v>0</v>
      </c>
      <c r="N17" s="180">
        <v>0</v>
      </c>
      <c r="O17" s="180">
        <v>0</v>
      </c>
      <c r="Q17" s="180">
        <v>0</v>
      </c>
      <c r="R17" s="180">
        <v>0</v>
      </c>
      <c r="S17" s="180">
        <v>0</v>
      </c>
      <c r="T17" s="180">
        <v>0</v>
      </c>
      <c r="V17" s="180">
        <v>0</v>
      </c>
      <c r="X17" s="180">
        <v>0</v>
      </c>
      <c r="Y17" s="180">
        <v>0</v>
      </c>
      <c r="Z17" s="180">
        <v>0</v>
      </c>
      <c r="AA17" s="180">
        <v>0</v>
      </c>
      <c r="AC17" s="180">
        <v>0</v>
      </c>
      <c r="AD17" s="180">
        <v>0</v>
      </c>
      <c r="AE17" s="180">
        <v>0</v>
      </c>
      <c r="AF17" s="180">
        <v>0</v>
      </c>
      <c r="AG17" s="180">
        <v>0</v>
      </c>
      <c r="AI17" s="180">
        <v>0</v>
      </c>
      <c r="AJ17" s="180">
        <v>0</v>
      </c>
      <c r="AK17" s="180">
        <v>0</v>
      </c>
      <c r="AL17" s="180">
        <v>0</v>
      </c>
      <c r="AM17" s="180">
        <v>0</v>
      </c>
      <c r="AN17" s="180">
        <v>0</v>
      </c>
      <c r="AO17" s="180">
        <v>0</v>
      </c>
      <c r="AP17" s="180">
        <v>0</v>
      </c>
      <c r="AQ17" s="180">
        <v>0</v>
      </c>
      <c r="AR17" s="180">
        <v>0</v>
      </c>
      <c r="AS17" s="180">
        <v>0</v>
      </c>
      <c r="AT17" s="180">
        <v>0</v>
      </c>
      <c r="AU17" s="180">
        <v>0</v>
      </c>
      <c r="AV17" s="180">
        <v>0</v>
      </c>
      <c r="AW17" s="180">
        <v>0</v>
      </c>
      <c r="AX17" s="180">
        <v>0</v>
      </c>
      <c r="AY17" s="180">
        <v>0</v>
      </c>
      <c r="AZ17" s="180">
        <v>0</v>
      </c>
      <c r="BA17" s="180">
        <v>0</v>
      </c>
      <c r="BB17" s="180">
        <v>0</v>
      </c>
      <c r="BC17" s="180">
        <v>0</v>
      </c>
      <c r="BD17" s="180">
        <v>0</v>
      </c>
      <c r="BE17" s="180">
        <v>0</v>
      </c>
      <c r="BF17" s="180">
        <v>0</v>
      </c>
      <c r="BH17" s="180">
        <v>0</v>
      </c>
      <c r="BI17" s="180">
        <v>0</v>
      </c>
      <c r="BJ17" s="180">
        <v>0</v>
      </c>
      <c r="BK17" s="180">
        <v>0</v>
      </c>
      <c r="BL17" s="180">
        <v>0</v>
      </c>
      <c r="BM17" s="180">
        <v>0</v>
      </c>
      <c r="BN17" s="180">
        <v>0</v>
      </c>
      <c r="BO17" s="180">
        <v>0</v>
      </c>
      <c r="BP17" s="180">
        <v>0</v>
      </c>
      <c r="BQ17" s="180">
        <v>0</v>
      </c>
      <c r="BS17" s="180">
        <v>0</v>
      </c>
      <c r="BT17" s="180">
        <v>0</v>
      </c>
      <c r="BV17" s="180">
        <v>0</v>
      </c>
    </row>
    <row r="18" spans="1:74" x14ac:dyDescent="0.3">
      <c r="A18" s="155">
        <v>33</v>
      </c>
      <c r="B18" s="180" t="s">
        <v>282</v>
      </c>
      <c r="D18" s="180">
        <v>0</v>
      </c>
      <c r="E18" s="180">
        <v>0</v>
      </c>
      <c r="G18" s="180">
        <v>0</v>
      </c>
      <c r="H18" s="180">
        <v>0</v>
      </c>
      <c r="I18" s="180">
        <v>0</v>
      </c>
      <c r="J18" s="180">
        <v>0</v>
      </c>
      <c r="K18" s="180">
        <v>0</v>
      </c>
      <c r="L18" s="180">
        <v>0</v>
      </c>
      <c r="M18" s="180">
        <v>0</v>
      </c>
      <c r="N18" s="180">
        <v>0</v>
      </c>
      <c r="O18" s="180">
        <v>0</v>
      </c>
      <c r="Q18" s="180">
        <v>0</v>
      </c>
      <c r="R18" s="180">
        <v>0</v>
      </c>
      <c r="S18" s="180">
        <v>0</v>
      </c>
      <c r="T18" s="180">
        <v>0</v>
      </c>
      <c r="V18" s="180">
        <v>0</v>
      </c>
      <c r="X18" s="180">
        <v>0</v>
      </c>
      <c r="Y18" s="180">
        <v>0</v>
      </c>
      <c r="Z18" s="180">
        <v>0</v>
      </c>
      <c r="AA18" s="180">
        <v>0</v>
      </c>
      <c r="AC18" s="180">
        <v>0</v>
      </c>
      <c r="AD18" s="180">
        <v>0</v>
      </c>
      <c r="AE18" s="180">
        <v>0</v>
      </c>
      <c r="AF18" s="180">
        <v>0</v>
      </c>
      <c r="AG18" s="180">
        <v>0</v>
      </c>
      <c r="AI18" s="180">
        <v>0</v>
      </c>
      <c r="AJ18" s="180">
        <v>0</v>
      </c>
      <c r="AK18" s="180">
        <v>0</v>
      </c>
      <c r="AL18" s="180">
        <v>0</v>
      </c>
      <c r="AM18" s="180">
        <v>0</v>
      </c>
      <c r="AN18" s="180">
        <v>0</v>
      </c>
      <c r="AO18" s="180">
        <v>0</v>
      </c>
      <c r="AP18" s="180">
        <v>0</v>
      </c>
      <c r="AQ18" s="180">
        <v>0</v>
      </c>
      <c r="AR18" s="180">
        <v>0</v>
      </c>
      <c r="AS18" s="180">
        <v>0</v>
      </c>
      <c r="AT18" s="180">
        <v>0</v>
      </c>
      <c r="AU18" s="180">
        <v>0</v>
      </c>
      <c r="AV18" s="180">
        <v>0</v>
      </c>
      <c r="AW18" s="180">
        <v>0</v>
      </c>
      <c r="AX18" s="180">
        <v>0</v>
      </c>
      <c r="AY18" s="180">
        <v>0</v>
      </c>
      <c r="AZ18" s="180">
        <v>0</v>
      </c>
      <c r="BA18" s="180">
        <v>0</v>
      </c>
      <c r="BB18" s="180">
        <v>0</v>
      </c>
      <c r="BC18" s="180">
        <v>0</v>
      </c>
      <c r="BD18" s="180">
        <v>0</v>
      </c>
      <c r="BE18" s="180">
        <v>0</v>
      </c>
      <c r="BF18" s="180">
        <v>0</v>
      </c>
      <c r="BH18" s="180">
        <v>0</v>
      </c>
      <c r="BI18" s="180">
        <v>0</v>
      </c>
      <c r="BJ18" s="180">
        <v>0</v>
      </c>
      <c r="BK18" s="180">
        <v>0</v>
      </c>
      <c r="BL18" s="180">
        <v>0</v>
      </c>
      <c r="BM18" s="180">
        <v>0</v>
      </c>
      <c r="BN18" s="180">
        <v>0</v>
      </c>
      <c r="BO18" s="180">
        <v>0</v>
      </c>
      <c r="BP18" s="180">
        <v>0</v>
      </c>
      <c r="BQ18" s="180">
        <v>0</v>
      </c>
      <c r="BS18" s="180">
        <v>0</v>
      </c>
      <c r="BT18" s="180">
        <v>0</v>
      </c>
      <c r="BV18" s="180">
        <v>0</v>
      </c>
    </row>
    <row r="19" spans="1:74" x14ac:dyDescent="0.3">
      <c r="A19" s="155">
        <v>34</v>
      </c>
      <c r="B19" s="180" t="s">
        <v>1033</v>
      </c>
      <c r="D19" s="180">
        <v>0</v>
      </c>
      <c r="E19" s="180">
        <v>0</v>
      </c>
      <c r="G19" s="180">
        <v>0</v>
      </c>
      <c r="H19" s="180">
        <v>0</v>
      </c>
      <c r="I19" s="180">
        <v>0</v>
      </c>
      <c r="J19" s="180">
        <v>0</v>
      </c>
      <c r="K19" s="180">
        <v>0</v>
      </c>
      <c r="L19" s="180">
        <v>0</v>
      </c>
      <c r="M19" s="180">
        <v>0</v>
      </c>
      <c r="N19" s="180">
        <v>0</v>
      </c>
      <c r="O19" s="180">
        <v>0</v>
      </c>
      <c r="Q19" s="180">
        <v>0</v>
      </c>
      <c r="R19" s="180">
        <v>0</v>
      </c>
      <c r="S19" s="180">
        <v>0</v>
      </c>
      <c r="T19" s="180">
        <v>0</v>
      </c>
      <c r="V19" s="180">
        <v>0</v>
      </c>
      <c r="X19" s="180">
        <v>0</v>
      </c>
      <c r="Y19" s="180">
        <v>0</v>
      </c>
      <c r="Z19" s="180">
        <v>0</v>
      </c>
      <c r="AA19" s="180">
        <v>0</v>
      </c>
      <c r="AC19" s="180">
        <v>0</v>
      </c>
      <c r="AD19" s="180">
        <v>0</v>
      </c>
      <c r="AE19" s="180">
        <v>0</v>
      </c>
      <c r="AF19" s="180">
        <v>0</v>
      </c>
      <c r="AG19" s="180">
        <v>0</v>
      </c>
      <c r="AI19" s="180">
        <v>0</v>
      </c>
      <c r="AJ19" s="180">
        <v>0</v>
      </c>
      <c r="AK19" s="180">
        <v>0</v>
      </c>
      <c r="AL19" s="180">
        <v>0</v>
      </c>
      <c r="AM19" s="180">
        <v>0</v>
      </c>
      <c r="AN19" s="180">
        <v>0</v>
      </c>
      <c r="AO19" s="180">
        <v>0</v>
      </c>
      <c r="AP19" s="180">
        <v>0</v>
      </c>
      <c r="AQ19" s="180">
        <v>0</v>
      </c>
      <c r="AR19" s="180">
        <v>0</v>
      </c>
      <c r="AS19" s="180">
        <v>0</v>
      </c>
      <c r="AT19" s="180">
        <v>0</v>
      </c>
      <c r="AU19" s="180">
        <v>0</v>
      </c>
      <c r="AV19" s="180">
        <v>0</v>
      </c>
      <c r="AW19" s="180">
        <v>0</v>
      </c>
      <c r="AX19" s="180">
        <v>0</v>
      </c>
      <c r="AY19" s="180">
        <v>0</v>
      </c>
      <c r="AZ19" s="180">
        <v>0</v>
      </c>
      <c r="BA19" s="180">
        <v>0</v>
      </c>
      <c r="BB19" s="180">
        <v>0</v>
      </c>
      <c r="BC19" s="180">
        <v>0</v>
      </c>
      <c r="BD19" s="180">
        <v>0</v>
      </c>
      <c r="BE19" s="180">
        <v>0</v>
      </c>
      <c r="BF19" s="180">
        <v>0</v>
      </c>
      <c r="BH19" s="180">
        <v>0</v>
      </c>
      <c r="BI19" s="180">
        <v>0</v>
      </c>
      <c r="BJ19" s="180">
        <v>0</v>
      </c>
      <c r="BK19" s="180">
        <v>0</v>
      </c>
      <c r="BL19" s="180">
        <v>0</v>
      </c>
      <c r="BM19" s="180">
        <v>0</v>
      </c>
      <c r="BN19" s="180">
        <v>0</v>
      </c>
      <c r="BO19" s="180">
        <v>0</v>
      </c>
      <c r="BP19" s="180">
        <v>0</v>
      </c>
      <c r="BQ19" s="180">
        <v>0</v>
      </c>
      <c r="BS19" s="180">
        <v>0</v>
      </c>
      <c r="BT19" s="180">
        <v>0</v>
      </c>
      <c r="BV19" s="180">
        <v>0</v>
      </c>
    </row>
    <row r="20" spans="1:74" x14ac:dyDescent="0.3">
      <c r="A20" s="155">
        <v>35</v>
      </c>
      <c r="B20" s="180" t="s">
        <v>1034</v>
      </c>
      <c r="D20" s="180">
        <v>0</v>
      </c>
      <c r="E20" s="180">
        <v>0</v>
      </c>
      <c r="G20" s="180">
        <v>0</v>
      </c>
      <c r="H20" s="180">
        <v>0</v>
      </c>
      <c r="I20" s="180">
        <v>0</v>
      </c>
      <c r="J20" s="180">
        <v>0</v>
      </c>
      <c r="K20" s="180">
        <v>0</v>
      </c>
      <c r="L20" s="180">
        <v>0</v>
      </c>
      <c r="M20" s="180">
        <v>0</v>
      </c>
      <c r="N20" s="180">
        <v>0</v>
      </c>
      <c r="O20" s="180">
        <v>0</v>
      </c>
      <c r="Q20" s="180">
        <v>0</v>
      </c>
      <c r="R20" s="180">
        <v>0</v>
      </c>
      <c r="S20" s="180">
        <v>0</v>
      </c>
      <c r="T20" s="180">
        <v>0</v>
      </c>
      <c r="V20" s="180">
        <v>0</v>
      </c>
      <c r="X20" s="180">
        <v>0</v>
      </c>
      <c r="Y20" s="180">
        <v>0</v>
      </c>
      <c r="Z20" s="180">
        <v>0</v>
      </c>
      <c r="AA20" s="180">
        <v>0</v>
      </c>
      <c r="AC20" s="180">
        <v>0</v>
      </c>
      <c r="AD20" s="180">
        <v>0</v>
      </c>
      <c r="AE20" s="180">
        <v>0</v>
      </c>
      <c r="AF20" s="180">
        <v>0</v>
      </c>
      <c r="AG20" s="180">
        <v>0</v>
      </c>
      <c r="AI20" s="180">
        <v>0</v>
      </c>
      <c r="AJ20" s="180">
        <v>0</v>
      </c>
      <c r="AK20" s="180">
        <v>0</v>
      </c>
      <c r="AL20" s="180">
        <v>0</v>
      </c>
      <c r="AM20" s="180">
        <v>0</v>
      </c>
      <c r="AN20" s="180">
        <v>0</v>
      </c>
      <c r="AO20" s="180">
        <v>0</v>
      </c>
      <c r="AP20" s="180">
        <v>0</v>
      </c>
      <c r="AQ20" s="180">
        <v>0</v>
      </c>
      <c r="AR20" s="180">
        <v>0</v>
      </c>
      <c r="AS20" s="180">
        <v>0</v>
      </c>
      <c r="AT20" s="180">
        <v>0</v>
      </c>
      <c r="AU20" s="180">
        <v>0</v>
      </c>
      <c r="AV20" s="180">
        <v>0</v>
      </c>
      <c r="AW20" s="180">
        <v>0</v>
      </c>
      <c r="AX20" s="180">
        <v>0</v>
      </c>
      <c r="AY20" s="180">
        <v>0</v>
      </c>
      <c r="AZ20" s="180">
        <v>0</v>
      </c>
      <c r="BA20" s="180">
        <v>0</v>
      </c>
      <c r="BB20" s="180">
        <v>0</v>
      </c>
      <c r="BC20" s="180">
        <v>0</v>
      </c>
      <c r="BD20" s="180">
        <v>0</v>
      </c>
      <c r="BE20" s="180">
        <v>0</v>
      </c>
      <c r="BF20" s="180">
        <v>0</v>
      </c>
      <c r="BH20" s="180">
        <v>0</v>
      </c>
      <c r="BI20" s="180">
        <v>0</v>
      </c>
      <c r="BJ20" s="180">
        <v>0</v>
      </c>
      <c r="BK20" s="180">
        <v>0</v>
      </c>
      <c r="BL20" s="180">
        <v>0</v>
      </c>
      <c r="BM20" s="180">
        <v>0</v>
      </c>
      <c r="BN20" s="180">
        <v>0</v>
      </c>
      <c r="BO20" s="180">
        <v>0</v>
      </c>
      <c r="BP20" s="180">
        <v>0</v>
      </c>
      <c r="BQ20" s="180">
        <v>0</v>
      </c>
      <c r="BS20" s="180">
        <v>0</v>
      </c>
      <c r="BT20" s="180">
        <v>0</v>
      </c>
      <c r="BV20" s="180">
        <v>0</v>
      </c>
    </row>
    <row r="21" spans="1:74" x14ac:dyDescent="0.3">
      <c r="A21" s="155">
        <v>36</v>
      </c>
      <c r="B21" s="180" t="s">
        <v>1035</v>
      </c>
      <c r="D21" s="180">
        <v>0</v>
      </c>
      <c r="E21" s="180">
        <v>0</v>
      </c>
      <c r="G21" s="180">
        <v>0</v>
      </c>
      <c r="H21" s="180">
        <v>0</v>
      </c>
      <c r="I21" s="180">
        <v>0</v>
      </c>
      <c r="J21" s="180">
        <v>0</v>
      </c>
      <c r="K21" s="180">
        <v>0</v>
      </c>
      <c r="L21" s="180">
        <v>0</v>
      </c>
      <c r="M21" s="180">
        <v>0</v>
      </c>
      <c r="N21" s="180">
        <v>0</v>
      </c>
      <c r="O21" s="180">
        <v>0</v>
      </c>
      <c r="Q21" s="180">
        <v>0</v>
      </c>
      <c r="R21" s="180">
        <v>0</v>
      </c>
      <c r="S21" s="180">
        <v>0</v>
      </c>
      <c r="T21" s="180">
        <v>0</v>
      </c>
      <c r="V21" s="180">
        <v>0</v>
      </c>
      <c r="X21" s="180">
        <v>0</v>
      </c>
      <c r="Y21" s="180">
        <v>0</v>
      </c>
      <c r="Z21" s="180">
        <v>0</v>
      </c>
      <c r="AA21" s="180">
        <v>0</v>
      </c>
      <c r="AC21" s="180">
        <v>0</v>
      </c>
      <c r="AD21" s="180">
        <v>0</v>
      </c>
      <c r="AE21" s="180">
        <v>0</v>
      </c>
      <c r="AF21" s="180">
        <v>0</v>
      </c>
      <c r="AG21" s="180">
        <v>0</v>
      </c>
      <c r="AI21" s="180">
        <v>0</v>
      </c>
      <c r="AJ21" s="180">
        <v>0</v>
      </c>
      <c r="AK21" s="180">
        <v>0</v>
      </c>
      <c r="AL21" s="180">
        <v>0</v>
      </c>
      <c r="AM21" s="180">
        <v>0</v>
      </c>
      <c r="AN21" s="180">
        <v>0</v>
      </c>
      <c r="AO21" s="180">
        <v>0</v>
      </c>
      <c r="AP21" s="180">
        <v>0</v>
      </c>
      <c r="AQ21" s="180">
        <v>0</v>
      </c>
      <c r="AR21" s="180">
        <v>0</v>
      </c>
      <c r="AS21" s="180">
        <v>0</v>
      </c>
      <c r="AT21" s="180">
        <v>0</v>
      </c>
      <c r="AU21" s="180">
        <v>0</v>
      </c>
      <c r="AV21" s="180">
        <v>0</v>
      </c>
      <c r="AW21" s="180">
        <v>0</v>
      </c>
      <c r="AX21" s="180">
        <v>0</v>
      </c>
      <c r="AY21" s="180">
        <v>0</v>
      </c>
      <c r="AZ21" s="180">
        <v>0</v>
      </c>
      <c r="BA21" s="180">
        <v>0</v>
      </c>
      <c r="BB21" s="180">
        <v>0</v>
      </c>
      <c r="BC21" s="180">
        <v>0</v>
      </c>
      <c r="BD21" s="180">
        <v>0</v>
      </c>
      <c r="BE21" s="180">
        <v>0</v>
      </c>
      <c r="BF21" s="180">
        <v>0</v>
      </c>
      <c r="BH21" s="180">
        <v>0</v>
      </c>
      <c r="BI21" s="180">
        <v>0</v>
      </c>
      <c r="BJ21" s="180">
        <v>0</v>
      </c>
      <c r="BK21" s="180">
        <v>0</v>
      </c>
      <c r="BL21" s="180">
        <v>0</v>
      </c>
      <c r="BM21" s="180">
        <v>0</v>
      </c>
      <c r="BN21" s="180">
        <v>0</v>
      </c>
      <c r="BO21" s="180">
        <v>0</v>
      </c>
      <c r="BP21" s="180">
        <v>0</v>
      </c>
      <c r="BQ21" s="180">
        <v>0</v>
      </c>
      <c r="BS21" s="180">
        <v>0</v>
      </c>
      <c r="BT21" s="180">
        <v>0</v>
      </c>
      <c r="BV21" s="180">
        <v>0</v>
      </c>
    </row>
    <row r="22" spans="1:74" x14ac:dyDescent="0.3">
      <c r="A22" s="155">
        <v>37</v>
      </c>
      <c r="B22" s="180" t="s">
        <v>1036</v>
      </c>
      <c r="D22" s="180">
        <v>0</v>
      </c>
      <c r="E22" s="180">
        <v>0</v>
      </c>
      <c r="G22" s="180">
        <v>0</v>
      </c>
      <c r="H22" s="180">
        <v>0</v>
      </c>
      <c r="I22" s="180">
        <v>0</v>
      </c>
      <c r="J22" s="180">
        <v>0</v>
      </c>
      <c r="K22" s="180">
        <v>0</v>
      </c>
      <c r="L22" s="180">
        <v>0</v>
      </c>
      <c r="M22" s="180">
        <v>0</v>
      </c>
      <c r="N22" s="180">
        <v>0</v>
      </c>
      <c r="O22" s="180">
        <v>0</v>
      </c>
      <c r="Q22" s="180">
        <v>0</v>
      </c>
      <c r="R22" s="180">
        <v>0</v>
      </c>
      <c r="S22" s="180">
        <v>0</v>
      </c>
      <c r="T22" s="180">
        <v>0</v>
      </c>
      <c r="V22" s="180">
        <v>0</v>
      </c>
      <c r="X22" s="180">
        <v>0</v>
      </c>
      <c r="Y22" s="180">
        <v>0</v>
      </c>
      <c r="Z22" s="180">
        <v>0</v>
      </c>
      <c r="AA22" s="180">
        <v>0</v>
      </c>
      <c r="AC22" s="180">
        <v>0</v>
      </c>
      <c r="AD22" s="180">
        <v>0</v>
      </c>
      <c r="AE22" s="180">
        <v>0</v>
      </c>
      <c r="AF22" s="180">
        <v>0</v>
      </c>
      <c r="AG22" s="180">
        <v>0</v>
      </c>
      <c r="AI22" s="180">
        <v>0</v>
      </c>
      <c r="AJ22" s="180">
        <v>0</v>
      </c>
      <c r="AK22" s="180">
        <v>0</v>
      </c>
      <c r="AL22" s="180">
        <v>0</v>
      </c>
      <c r="AM22" s="180">
        <v>0</v>
      </c>
      <c r="AN22" s="180">
        <v>0</v>
      </c>
      <c r="AO22" s="180">
        <v>0</v>
      </c>
      <c r="AP22" s="180">
        <v>0</v>
      </c>
      <c r="AQ22" s="180">
        <v>0</v>
      </c>
      <c r="AR22" s="180">
        <v>0</v>
      </c>
      <c r="AS22" s="180">
        <v>0</v>
      </c>
      <c r="AT22" s="180">
        <v>0</v>
      </c>
      <c r="AU22" s="180">
        <v>0</v>
      </c>
      <c r="AV22" s="180">
        <v>0</v>
      </c>
      <c r="AW22" s="180">
        <v>0</v>
      </c>
      <c r="AX22" s="180">
        <v>0</v>
      </c>
      <c r="AY22" s="180">
        <v>0</v>
      </c>
      <c r="AZ22" s="180">
        <v>0</v>
      </c>
      <c r="BA22" s="180">
        <v>0</v>
      </c>
      <c r="BB22" s="180">
        <v>0</v>
      </c>
      <c r="BC22" s="180">
        <v>0</v>
      </c>
      <c r="BD22" s="180">
        <v>0</v>
      </c>
      <c r="BE22" s="180">
        <v>0</v>
      </c>
      <c r="BF22" s="180">
        <v>0</v>
      </c>
      <c r="BH22" s="180">
        <v>0</v>
      </c>
      <c r="BI22" s="180">
        <v>0</v>
      </c>
      <c r="BJ22" s="180">
        <v>0</v>
      </c>
      <c r="BK22" s="180">
        <v>0</v>
      </c>
      <c r="BL22" s="180">
        <v>0</v>
      </c>
      <c r="BM22" s="180">
        <v>0</v>
      </c>
      <c r="BN22" s="180">
        <v>0</v>
      </c>
      <c r="BO22" s="180">
        <v>0</v>
      </c>
      <c r="BP22" s="180">
        <v>0</v>
      </c>
      <c r="BQ22" s="180">
        <v>0</v>
      </c>
      <c r="BS22" s="180">
        <v>0</v>
      </c>
      <c r="BT22" s="180">
        <v>0</v>
      </c>
      <c r="BV22" s="180">
        <v>0</v>
      </c>
    </row>
    <row r="23" spans="1:74" x14ac:dyDescent="0.3">
      <c r="A23" s="155">
        <v>38</v>
      </c>
      <c r="B23" s="180" t="s">
        <v>1037</v>
      </c>
      <c r="D23" s="180">
        <v>0</v>
      </c>
      <c r="E23" s="180">
        <v>0</v>
      </c>
      <c r="G23" s="180">
        <v>0</v>
      </c>
      <c r="H23" s="180">
        <v>0</v>
      </c>
      <c r="I23" s="180">
        <v>0</v>
      </c>
      <c r="J23" s="180">
        <v>0</v>
      </c>
      <c r="K23" s="180">
        <v>0</v>
      </c>
      <c r="L23" s="180">
        <v>0</v>
      </c>
      <c r="M23" s="180">
        <v>0</v>
      </c>
      <c r="N23" s="180">
        <v>0</v>
      </c>
      <c r="O23" s="180">
        <v>0</v>
      </c>
      <c r="Q23" s="180">
        <v>0</v>
      </c>
      <c r="R23" s="180">
        <v>0</v>
      </c>
      <c r="S23" s="180">
        <v>0</v>
      </c>
      <c r="T23" s="180">
        <v>0</v>
      </c>
      <c r="V23" s="180">
        <v>0</v>
      </c>
      <c r="X23" s="180">
        <v>0</v>
      </c>
      <c r="Y23" s="180">
        <v>0</v>
      </c>
      <c r="Z23" s="180">
        <v>0</v>
      </c>
      <c r="AA23" s="180">
        <v>0</v>
      </c>
      <c r="AC23" s="180">
        <v>0</v>
      </c>
      <c r="AD23" s="180">
        <v>0</v>
      </c>
      <c r="AE23" s="180">
        <v>0</v>
      </c>
      <c r="AF23" s="180">
        <v>0</v>
      </c>
      <c r="AG23" s="180">
        <v>0</v>
      </c>
      <c r="AI23" s="180">
        <v>0</v>
      </c>
      <c r="AJ23" s="180">
        <v>0</v>
      </c>
      <c r="AK23" s="180">
        <v>0</v>
      </c>
      <c r="AL23" s="180">
        <v>0</v>
      </c>
      <c r="AM23" s="180">
        <v>0</v>
      </c>
      <c r="AN23" s="180">
        <v>0</v>
      </c>
      <c r="AO23" s="180">
        <v>0</v>
      </c>
      <c r="AP23" s="180">
        <v>0</v>
      </c>
      <c r="AQ23" s="180">
        <v>0</v>
      </c>
      <c r="AR23" s="180">
        <v>0</v>
      </c>
      <c r="AS23" s="180">
        <v>0</v>
      </c>
      <c r="AT23" s="180">
        <v>0</v>
      </c>
      <c r="AU23" s="180">
        <v>0</v>
      </c>
      <c r="AV23" s="180">
        <v>0</v>
      </c>
      <c r="AW23" s="180">
        <v>0</v>
      </c>
      <c r="AX23" s="180">
        <v>0</v>
      </c>
      <c r="AY23" s="180">
        <v>0</v>
      </c>
      <c r="AZ23" s="180">
        <v>0</v>
      </c>
      <c r="BA23" s="180">
        <v>0</v>
      </c>
      <c r="BB23" s="180">
        <v>0</v>
      </c>
      <c r="BC23" s="180">
        <v>0</v>
      </c>
      <c r="BD23" s="180">
        <v>0</v>
      </c>
      <c r="BE23" s="180">
        <v>0</v>
      </c>
      <c r="BF23" s="180">
        <v>0</v>
      </c>
      <c r="BH23" s="180">
        <v>0</v>
      </c>
      <c r="BI23" s="180">
        <v>0</v>
      </c>
      <c r="BJ23" s="180">
        <v>0</v>
      </c>
      <c r="BK23" s="180">
        <v>0</v>
      </c>
      <c r="BL23" s="180">
        <v>0</v>
      </c>
      <c r="BM23" s="180">
        <v>0</v>
      </c>
      <c r="BN23" s="180">
        <v>0</v>
      </c>
      <c r="BO23" s="180">
        <v>0</v>
      </c>
      <c r="BP23" s="180">
        <v>0</v>
      </c>
      <c r="BQ23" s="180">
        <v>0</v>
      </c>
      <c r="BS23" s="180">
        <v>0</v>
      </c>
      <c r="BT23" s="180">
        <v>0</v>
      </c>
      <c r="BV23" s="180">
        <v>0</v>
      </c>
    </row>
    <row r="24" spans="1:74" x14ac:dyDescent="0.3">
      <c r="A24" s="155">
        <v>39</v>
      </c>
      <c r="B24" s="180" t="s">
        <v>1038</v>
      </c>
      <c r="D24" s="180">
        <v>0</v>
      </c>
      <c r="E24" s="180">
        <v>0</v>
      </c>
      <c r="G24" s="180">
        <v>0</v>
      </c>
      <c r="H24" s="180">
        <v>0</v>
      </c>
      <c r="I24" s="180">
        <v>0</v>
      </c>
      <c r="J24" s="180">
        <v>0</v>
      </c>
      <c r="K24" s="180">
        <v>0</v>
      </c>
      <c r="L24" s="180">
        <v>0</v>
      </c>
      <c r="M24" s="180">
        <v>0</v>
      </c>
      <c r="N24" s="180">
        <v>0</v>
      </c>
      <c r="O24" s="180">
        <v>0</v>
      </c>
      <c r="Q24" s="180">
        <v>0</v>
      </c>
      <c r="R24" s="180">
        <v>0</v>
      </c>
      <c r="S24" s="180">
        <v>0</v>
      </c>
      <c r="T24" s="180">
        <v>0</v>
      </c>
      <c r="V24" s="180">
        <v>0</v>
      </c>
      <c r="X24" s="180">
        <v>0</v>
      </c>
      <c r="Y24" s="180">
        <v>0</v>
      </c>
      <c r="Z24" s="180">
        <v>0</v>
      </c>
      <c r="AA24" s="180">
        <v>0</v>
      </c>
      <c r="AC24" s="180">
        <v>0</v>
      </c>
      <c r="AD24" s="180">
        <v>0</v>
      </c>
      <c r="AE24" s="180">
        <v>0</v>
      </c>
      <c r="AF24" s="180">
        <v>0</v>
      </c>
      <c r="AG24" s="180">
        <v>0</v>
      </c>
      <c r="AI24" s="180">
        <v>0</v>
      </c>
      <c r="AJ24" s="180">
        <v>0</v>
      </c>
      <c r="AK24" s="180">
        <v>0</v>
      </c>
      <c r="AL24" s="180">
        <v>0</v>
      </c>
      <c r="AM24" s="180">
        <v>0</v>
      </c>
      <c r="AN24" s="180">
        <v>0</v>
      </c>
      <c r="AO24" s="180">
        <v>0</v>
      </c>
      <c r="AP24" s="180">
        <v>0</v>
      </c>
      <c r="AQ24" s="180">
        <v>0</v>
      </c>
      <c r="AR24" s="180">
        <v>0</v>
      </c>
      <c r="AS24" s="180">
        <v>0</v>
      </c>
      <c r="AT24" s="180">
        <v>0</v>
      </c>
      <c r="AU24" s="180">
        <v>0</v>
      </c>
      <c r="AV24" s="180">
        <v>0</v>
      </c>
      <c r="AW24" s="180">
        <v>0</v>
      </c>
      <c r="AX24" s="180">
        <v>0</v>
      </c>
      <c r="AY24" s="180">
        <v>0</v>
      </c>
      <c r="AZ24" s="180">
        <v>0</v>
      </c>
      <c r="BA24" s="180">
        <v>0</v>
      </c>
      <c r="BB24" s="180">
        <v>0</v>
      </c>
      <c r="BC24" s="180">
        <v>0</v>
      </c>
      <c r="BD24" s="180">
        <v>0</v>
      </c>
      <c r="BE24" s="180">
        <v>0</v>
      </c>
      <c r="BF24" s="180">
        <v>0</v>
      </c>
      <c r="BH24" s="180">
        <v>0</v>
      </c>
      <c r="BI24" s="180">
        <v>0</v>
      </c>
      <c r="BJ24" s="180">
        <v>0</v>
      </c>
      <c r="BK24" s="180">
        <v>0</v>
      </c>
      <c r="BL24" s="180">
        <v>0</v>
      </c>
      <c r="BM24" s="180">
        <v>0</v>
      </c>
      <c r="BN24" s="180">
        <v>0</v>
      </c>
      <c r="BO24" s="180">
        <v>0</v>
      </c>
      <c r="BP24" s="180">
        <v>0</v>
      </c>
      <c r="BQ24" s="180">
        <v>0</v>
      </c>
      <c r="BS24" s="180">
        <v>0</v>
      </c>
      <c r="BT24" s="180">
        <v>0</v>
      </c>
      <c r="BV24" s="180">
        <v>0</v>
      </c>
    </row>
    <row r="25" spans="1:74" x14ac:dyDescent="0.3">
      <c r="A25" s="155">
        <v>40</v>
      </c>
      <c r="B25" s="180" t="s">
        <v>1039</v>
      </c>
      <c r="D25" s="180">
        <v>0</v>
      </c>
      <c r="E25" s="180">
        <v>0</v>
      </c>
      <c r="G25" s="180">
        <v>0</v>
      </c>
      <c r="H25" s="180">
        <v>0</v>
      </c>
      <c r="I25" s="180">
        <v>0</v>
      </c>
      <c r="J25" s="180">
        <v>0</v>
      </c>
      <c r="K25" s="180">
        <v>0</v>
      </c>
      <c r="L25" s="180">
        <v>0</v>
      </c>
      <c r="M25" s="180">
        <v>0</v>
      </c>
      <c r="N25" s="180">
        <v>0</v>
      </c>
      <c r="O25" s="180">
        <v>0</v>
      </c>
      <c r="Q25" s="180">
        <v>0</v>
      </c>
      <c r="R25" s="180">
        <v>0</v>
      </c>
      <c r="S25" s="180">
        <v>0</v>
      </c>
      <c r="T25" s="180">
        <v>0</v>
      </c>
      <c r="V25" s="180">
        <v>0</v>
      </c>
      <c r="X25" s="180">
        <v>0</v>
      </c>
      <c r="Y25" s="180">
        <v>0</v>
      </c>
      <c r="Z25" s="180">
        <v>0</v>
      </c>
      <c r="AA25" s="180">
        <v>0</v>
      </c>
      <c r="AC25" s="180">
        <v>0</v>
      </c>
      <c r="AD25" s="180">
        <v>0</v>
      </c>
      <c r="AE25" s="180">
        <v>0</v>
      </c>
      <c r="AF25" s="180">
        <v>0</v>
      </c>
      <c r="AG25" s="180">
        <v>0</v>
      </c>
      <c r="AI25" s="180">
        <v>0</v>
      </c>
      <c r="AJ25" s="180">
        <v>0</v>
      </c>
      <c r="AK25" s="180">
        <v>0</v>
      </c>
      <c r="AL25" s="180">
        <v>0</v>
      </c>
      <c r="AM25" s="180">
        <v>0</v>
      </c>
      <c r="AN25" s="180">
        <v>0</v>
      </c>
      <c r="AO25" s="180">
        <v>0</v>
      </c>
      <c r="AP25" s="180">
        <v>0</v>
      </c>
      <c r="AQ25" s="180">
        <v>0</v>
      </c>
      <c r="AR25" s="180">
        <v>0</v>
      </c>
      <c r="AS25" s="180">
        <v>0</v>
      </c>
      <c r="AT25" s="180">
        <v>0</v>
      </c>
      <c r="AU25" s="180">
        <v>0</v>
      </c>
      <c r="AV25" s="180">
        <v>0</v>
      </c>
      <c r="AW25" s="180">
        <v>0</v>
      </c>
      <c r="AX25" s="180">
        <v>0</v>
      </c>
      <c r="AY25" s="180">
        <v>0</v>
      </c>
      <c r="AZ25" s="180">
        <v>0</v>
      </c>
      <c r="BA25" s="180">
        <v>0</v>
      </c>
      <c r="BB25" s="180">
        <v>0</v>
      </c>
      <c r="BC25" s="180">
        <v>0</v>
      </c>
      <c r="BD25" s="180">
        <v>0</v>
      </c>
      <c r="BE25" s="180">
        <v>0</v>
      </c>
      <c r="BF25" s="180">
        <v>0</v>
      </c>
      <c r="BH25" s="180">
        <v>0</v>
      </c>
      <c r="BI25" s="180">
        <v>0</v>
      </c>
      <c r="BJ25" s="180">
        <v>0</v>
      </c>
      <c r="BK25" s="180">
        <v>0</v>
      </c>
      <c r="BL25" s="180">
        <v>0</v>
      </c>
      <c r="BM25" s="180">
        <v>0</v>
      </c>
      <c r="BN25" s="180">
        <v>0</v>
      </c>
      <c r="BO25" s="180">
        <v>0</v>
      </c>
      <c r="BP25" s="180">
        <v>0</v>
      </c>
      <c r="BQ25" s="180">
        <v>0</v>
      </c>
      <c r="BS25" s="180">
        <v>0</v>
      </c>
      <c r="BT25" s="180">
        <v>0</v>
      </c>
      <c r="BV25" s="180">
        <v>0</v>
      </c>
    </row>
    <row r="26" spans="1:74" x14ac:dyDescent="0.3">
      <c r="A26" s="155">
        <v>41</v>
      </c>
      <c r="B26" s="180" t="s">
        <v>1040</v>
      </c>
      <c r="D26" s="180">
        <v>0</v>
      </c>
      <c r="E26" s="180">
        <v>0</v>
      </c>
      <c r="G26" s="180">
        <v>0</v>
      </c>
      <c r="H26" s="180">
        <v>0</v>
      </c>
      <c r="I26" s="180">
        <v>0</v>
      </c>
      <c r="J26" s="180">
        <v>0</v>
      </c>
      <c r="K26" s="180">
        <v>0</v>
      </c>
      <c r="L26" s="180">
        <v>0</v>
      </c>
      <c r="M26" s="180">
        <v>0</v>
      </c>
      <c r="N26" s="180">
        <v>0</v>
      </c>
      <c r="O26" s="180">
        <v>0</v>
      </c>
      <c r="Q26" s="180">
        <v>0</v>
      </c>
      <c r="R26" s="180">
        <v>0</v>
      </c>
      <c r="S26" s="180">
        <v>0</v>
      </c>
      <c r="T26" s="180">
        <v>0</v>
      </c>
      <c r="V26" s="180">
        <v>0</v>
      </c>
      <c r="X26" s="180">
        <v>0</v>
      </c>
      <c r="Y26" s="180">
        <v>0</v>
      </c>
      <c r="Z26" s="180">
        <v>0</v>
      </c>
      <c r="AA26" s="180">
        <v>0</v>
      </c>
      <c r="AC26" s="180">
        <v>0</v>
      </c>
      <c r="AD26" s="180">
        <v>0</v>
      </c>
      <c r="AE26" s="180">
        <v>0</v>
      </c>
      <c r="AF26" s="180">
        <v>0</v>
      </c>
      <c r="AG26" s="180">
        <v>0</v>
      </c>
      <c r="AI26" s="180">
        <v>0</v>
      </c>
      <c r="AJ26" s="180">
        <v>0</v>
      </c>
      <c r="AK26" s="180">
        <v>0</v>
      </c>
      <c r="AL26" s="180">
        <v>0</v>
      </c>
      <c r="AM26" s="180">
        <v>0</v>
      </c>
      <c r="AN26" s="180">
        <v>0</v>
      </c>
      <c r="AO26" s="180">
        <v>0</v>
      </c>
      <c r="AP26" s="180">
        <v>0</v>
      </c>
      <c r="AQ26" s="180">
        <v>0</v>
      </c>
      <c r="AR26" s="180">
        <v>0</v>
      </c>
      <c r="AS26" s="180">
        <v>0</v>
      </c>
      <c r="AT26" s="180">
        <v>0</v>
      </c>
      <c r="AU26" s="180">
        <v>0</v>
      </c>
      <c r="AV26" s="180">
        <v>0</v>
      </c>
      <c r="AW26" s="180">
        <v>0</v>
      </c>
      <c r="AX26" s="180">
        <v>0</v>
      </c>
      <c r="AY26" s="180">
        <v>0</v>
      </c>
      <c r="AZ26" s="180">
        <v>0</v>
      </c>
      <c r="BA26" s="180">
        <v>0</v>
      </c>
      <c r="BB26" s="180">
        <v>0</v>
      </c>
      <c r="BC26" s="180">
        <v>0</v>
      </c>
      <c r="BD26" s="180">
        <v>0</v>
      </c>
      <c r="BE26" s="180">
        <v>0</v>
      </c>
      <c r="BF26" s="180">
        <v>0</v>
      </c>
      <c r="BH26" s="180">
        <v>0</v>
      </c>
      <c r="BI26" s="180">
        <v>0</v>
      </c>
      <c r="BJ26" s="180">
        <v>0</v>
      </c>
      <c r="BK26" s="180">
        <v>0</v>
      </c>
      <c r="BL26" s="180">
        <v>0</v>
      </c>
      <c r="BM26" s="180">
        <v>0</v>
      </c>
      <c r="BN26" s="180">
        <v>0</v>
      </c>
      <c r="BO26" s="180">
        <v>0</v>
      </c>
      <c r="BP26" s="180">
        <v>0</v>
      </c>
      <c r="BQ26" s="180">
        <v>0</v>
      </c>
      <c r="BS26" s="180">
        <v>0</v>
      </c>
      <c r="BT26" s="180">
        <v>0</v>
      </c>
      <c r="BV26" s="180">
        <v>0</v>
      </c>
    </row>
    <row r="27" spans="1:74" s="635" customFormat="1" x14ac:dyDescent="0.3">
      <c r="A27" s="634">
        <v>44</v>
      </c>
      <c r="B27" s="635" t="s">
        <v>1041</v>
      </c>
      <c r="D27" s="635">
        <v>6698056</v>
      </c>
      <c r="E27" s="635">
        <v>516820273</v>
      </c>
      <c r="G27" s="635">
        <v>3746871</v>
      </c>
      <c r="H27" s="635">
        <v>1005545</v>
      </c>
      <c r="I27" s="635">
        <v>0</v>
      </c>
      <c r="J27" s="635">
        <v>0</v>
      </c>
      <c r="K27" s="635">
        <v>0</v>
      </c>
      <c r="L27" s="635">
        <v>727115</v>
      </c>
      <c r="M27" s="635">
        <v>11126727</v>
      </c>
      <c r="N27" s="635">
        <v>0</v>
      </c>
      <c r="O27" s="635">
        <v>481493</v>
      </c>
      <c r="Q27" s="635">
        <v>0</v>
      </c>
      <c r="R27" s="635">
        <v>0</v>
      </c>
      <c r="S27" s="635">
        <v>2374616</v>
      </c>
      <c r="T27" s="635">
        <v>0</v>
      </c>
      <c r="V27" s="635">
        <v>523324</v>
      </c>
      <c r="X27" s="635">
        <v>3965896</v>
      </c>
      <c r="Y27" s="635">
        <v>0</v>
      </c>
      <c r="Z27" s="635">
        <v>19759947</v>
      </c>
      <c r="AA27" s="635">
        <v>0</v>
      </c>
      <c r="AC27" s="635">
        <v>446597</v>
      </c>
      <c r="AD27" s="635">
        <v>780671</v>
      </c>
      <c r="AE27" s="635">
        <v>398562</v>
      </c>
      <c r="AF27" s="635">
        <v>300038</v>
      </c>
      <c r="AG27" s="635">
        <v>202592</v>
      </c>
      <c r="AI27" s="635">
        <v>0</v>
      </c>
      <c r="AJ27" s="635">
        <v>0</v>
      </c>
      <c r="AK27" s="635">
        <v>0</v>
      </c>
      <c r="AL27" s="635">
        <v>1021536</v>
      </c>
      <c r="AM27" s="635">
        <v>1040309</v>
      </c>
      <c r="AN27" s="635">
        <v>564646</v>
      </c>
      <c r="AO27" s="635">
        <v>30373170</v>
      </c>
      <c r="AP27" s="635">
        <v>801301</v>
      </c>
      <c r="AQ27" s="635">
        <v>0</v>
      </c>
      <c r="AR27" s="635">
        <v>59600</v>
      </c>
      <c r="AS27" s="635">
        <v>20616970</v>
      </c>
      <c r="AT27" s="635">
        <v>666291</v>
      </c>
      <c r="AU27" s="635">
        <v>4983053</v>
      </c>
      <c r="AV27" s="635">
        <v>331635</v>
      </c>
      <c r="AW27" s="635">
        <v>791011</v>
      </c>
      <c r="AX27" s="635">
        <v>0</v>
      </c>
      <c r="AY27" s="635">
        <v>15682</v>
      </c>
      <c r="AZ27" s="635">
        <v>4546994</v>
      </c>
      <c r="BA27" s="635">
        <v>364121</v>
      </c>
      <c r="BB27" s="635">
        <v>631672</v>
      </c>
      <c r="BC27" s="635">
        <v>581292</v>
      </c>
      <c r="BD27" s="635">
        <v>5700289</v>
      </c>
      <c r="BE27" s="635">
        <v>489353</v>
      </c>
      <c r="BF27" s="635">
        <v>13222853</v>
      </c>
      <c r="BH27" s="635">
        <v>0</v>
      </c>
      <c r="BI27" s="635">
        <v>779841</v>
      </c>
      <c r="BJ27" s="635">
        <v>14138519</v>
      </c>
      <c r="BK27" s="635">
        <v>1142723</v>
      </c>
      <c r="BL27" s="635">
        <v>15823204</v>
      </c>
      <c r="BM27" s="635">
        <v>0</v>
      </c>
      <c r="BN27" s="635">
        <v>2627389</v>
      </c>
      <c r="BO27" s="635">
        <v>1404789</v>
      </c>
      <c r="BP27" s="635">
        <v>0</v>
      </c>
      <c r="BQ27" s="635">
        <v>0</v>
      </c>
      <c r="BS27" s="635">
        <v>1631155</v>
      </c>
      <c r="BT27" s="635">
        <v>426796</v>
      </c>
      <c r="BV27" s="635">
        <v>468761</v>
      </c>
    </row>
    <row r="28" spans="1:74" s="635" customFormat="1" x14ac:dyDescent="0.3">
      <c r="A28" s="634">
        <v>45</v>
      </c>
      <c r="B28" s="635" t="s">
        <v>1042</v>
      </c>
      <c r="D28" s="635">
        <v>888574</v>
      </c>
      <c r="E28" s="635">
        <v>27406534</v>
      </c>
      <c r="G28" s="635">
        <v>339721</v>
      </c>
      <c r="H28" s="635">
        <v>59682</v>
      </c>
      <c r="I28" s="635">
        <v>0</v>
      </c>
      <c r="J28" s="635">
        <v>0</v>
      </c>
      <c r="K28" s="635">
        <v>0</v>
      </c>
      <c r="L28" s="635">
        <v>357135</v>
      </c>
      <c r="M28" s="635">
        <v>2563632</v>
      </c>
      <c r="N28" s="635">
        <v>0</v>
      </c>
      <c r="O28" s="635">
        <v>19987</v>
      </c>
      <c r="Q28" s="635">
        <v>0</v>
      </c>
      <c r="R28" s="635">
        <v>0</v>
      </c>
      <c r="S28" s="635">
        <v>280777</v>
      </c>
      <c r="T28" s="635">
        <v>0</v>
      </c>
      <c r="V28" s="635">
        <v>75268</v>
      </c>
      <c r="X28" s="635">
        <v>231875</v>
      </c>
      <c r="Y28" s="635">
        <v>0</v>
      </c>
      <c r="Z28" s="635">
        <v>1717843</v>
      </c>
      <c r="AA28" s="635">
        <v>0</v>
      </c>
      <c r="AC28" s="635">
        <v>77914</v>
      </c>
      <c r="AD28" s="635">
        <v>45648</v>
      </c>
      <c r="AE28" s="635">
        <v>215404</v>
      </c>
      <c r="AF28" s="635">
        <v>71501</v>
      </c>
      <c r="AG28" s="635">
        <v>102341</v>
      </c>
      <c r="AI28" s="635">
        <v>0</v>
      </c>
      <c r="AJ28" s="635">
        <v>0</v>
      </c>
      <c r="AK28" s="635">
        <v>0</v>
      </c>
      <c r="AL28" s="635">
        <v>100465</v>
      </c>
      <c r="AM28" s="635">
        <v>185843</v>
      </c>
      <c r="AN28" s="635">
        <v>83997</v>
      </c>
      <c r="AO28" s="635">
        <v>10749169</v>
      </c>
      <c r="AP28" s="635">
        <v>187732</v>
      </c>
      <c r="AQ28" s="635">
        <v>0</v>
      </c>
      <c r="AR28" s="635">
        <v>16130</v>
      </c>
      <c r="AS28" s="635">
        <v>5819028</v>
      </c>
      <c r="AT28" s="635">
        <v>67835</v>
      </c>
      <c r="AU28" s="635">
        <v>91929</v>
      </c>
      <c r="AV28" s="635">
        <v>128617</v>
      </c>
      <c r="AW28" s="635">
        <v>60749</v>
      </c>
      <c r="AX28" s="635">
        <v>0</v>
      </c>
      <c r="AY28" s="635">
        <v>0</v>
      </c>
      <c r="AZ28" s="635">
        <v>150631</v>
      </c>
      <c r="BA28" s="635">
        <v>38273</v>
      </c>
      <c r="BB28" s="635">
        <v>23658</v>
      </c>
      <c r="BC28" s="635">
        <v>6267</v>
      </c>
      <c r="BD28" s="635">
        <v>113861</v>
      </c>
      <c r="BE28" s="635">
        <v>193244</v>
      </c>
      <c r="BF28" s="635">
        <v>2785751</v>
      </c>
      <c r="BH28" s="635">
        <v>0</v>
      </c>
      <c r="BI28" s="635">
        <v>47711</v>
      </c>
      <c r="BJ28" s="635">
        <v>1718215</v>
      </c>
      <c r="BK28" s="635">
        <v>125765</v>
      </c>
      <c r="BL28" s="635">
        <v>568212</v>
      </c>
      <c r="BM28" s="635">
        <v>0</v>
      </c>
      <c r="BN28" s="635">
        <v>699804</v>
      </c>
      <c r="BO28" s="635">
        <v>305953</v>
      </c>
      <c r="BP28" s="635">
        <v>0</v>
      </c>
      <c r="BQ28" s="635">
        <v>0</v>
      </c>
      <c r="BS28" s="635">
        <v>613447</v>
      </c>
      <c r="BT28" s="635">
        <v>69252</v>
      </c>
      <c r="BV28" s="635">
        <v>655083</v>
      </c>
    </row>
    <row r="29" spans="1:74" s="635" customFormat="1" x14ac:dyDescent="0.3">
      <c r="A29" s="634">
        <v>47</v>
      </c>
      <c r="B29" s="635" t="s">
        <v>1043</v>
      </c>
      <c r="D29" s="635">
        <v>0</v>
      </c>
      <c r="E29" s="635">
        <v>0</v>
      </c>
      <c r="G29" s="635">
        <v>0</v>
      </c>
      <c r="H29" s="635">
        <v>0</v>
      </c>
      <c r="I29" s="635">
        <v>0</v>
      </c>
      <c r="J29" s="635">
        <v>0</v>
      </c>
      <c r="K29" s="635">
        <v>0</v>
      </c>
      <c r="L29" s="635">
        <v>1607004</v>
      </c>
      <c r="M29" s="635">
        <v>0</v>
      </c>
      <c r="N29" s="635">
        <v>0</v>
      </c>
      <c r="O29" s="635">
        <v>0</v>
      </c>
      <c r="Q29" s="635">
        <v>0</v>
      </c>
      <c r="R29" s="635">
        <v>0</v>
      </c>
      <c r="S29" s="635">
        <v>0</v>
      </c>
      <c r="T29" s="635">
        <v>0</v>
      </c>
      <c r="V29" s="635">
        <v>0</v>
      </c>
      <c r="X29" s="635">
        <v>0</v>
      </c>
      <c r="Y29" s="635">
        <v>0</v>
      </c>
      <c r="Z29" s="635">
        <v>49928068</v>
      </c>
      <c r="AA29" s="635">
        <v>0</v>
      </c>
      <c r="AC29" s="635">
        <v>0</v>
      </c>
      <c r="AD29" s="635">
        <v>0</v>
      </c>
      <c r="AE29" s="635">
        <v>0</v>
      </c>
      <c r="AF29" s="635">
        <v>0</v>
      </c>
      <c r="AG29" s="635">
        <v>0</v>
      </c>
      <c r="AI29" s="635">
        <v>0</v>
      </c>
      <c r="AJ29" s="635">
        <v>0</v>
      </c>
      <c r="AK29" s="635">
        <v>0</v>
      </c>
      <c r="AL29" s="635">
        <v>0</v>
      </c>
      <c r="AM29" s="635">
        <v>0</v>
      </c>
      <c r="AN29" s="635">
        <v>0</v>
      </c>
      <c r="AO29" s="635">
        <v>0</v>
      </c>
      <c r="AP29" s="635">
        <v>0</v>
      </c>
      <c r="AQ29" s="635">
        <v>0</v>
      </c>
      <c r="AR29" s="635">
        <v>0</v>
      </c>
      <c r="AS29" s="635">
        <v>0</v>
      </c>
      <c r="AT29" s="635">
        <v>0</v>
      </c>
      <c r="AU29" s="635">
        <v>0</v>
      </c>
      <c r="AV29" s="635">
        <v>2297009</v>
      </c>
      <c r="AW29" s="635">
        <v>0</v>
      </c>
      <c r="AX29" s="635">
        <v>0</v>
      </c>
      <c r="AY29" s="635">
        <v>0</v>
      </c>
      <c r="AZ29" s="635">
        <v>3673685</v>
      </c>
      <c r="BA29" s="635">
        <v>0</v>
      </c>
      <c r="BB29" s="635">
        <v>0</v>
      </c>
      <c r="BC29" s="635">
        <v>0</v>
      </c>
      <c r="BD29" s="635">
        <v>0</v>
      </c>
      <c r="BE29" s="635">
        <v>2489775</v>
      </c>
      <c r="BF29" s="635">
        <v>13720081</v>
      </c>
      <c r="BH29" s="635">
        <v>0</v>
      </c>
      <c r="BI29" s="635">
        <v>0</v>
      </c>
      <c r="BJ29" s="635">
        <v>13896679</v>
      </c>
      <c r="BK29" s="635">
        <v>0</v>
      </c>
      <c r="BL29" s="635">
        <v>0</v>
      </c>
      <c r="BM29" s="635">
        <v>0</v>
      </c>
      <c r="BN29" s="635">
        <v>8197190</v>
      </c>
      <c r="BO29" s="635">
        <v>0</v>
      </c>
      <c r="BP29" s="635">
        <v>0</v>
      </c>
      <c r="BQ29" s="635">
        <v>0</v>
      </c>
      <c r="BS29" s="635">
        <v>0</v>
      </c>
      <c r="BT29" s="635">
        <v>0</v>
      </c>
      <c r="BV29" s="635">
        <v>0</v>
      </c>
    </row>
    <row r="30" spans="1:74" s="635" customFormat="1" ht="13.95" customHeight="1" x14ac:dyDescent="0.3">
      <c r="A30" s="634">
        <v>48</v>
      </c>
      <c r="B30" s="635" t="s">
        <v>115</v>
      </c>
      <c r="D30" s="635">
        <v>0</v>
      </c>
      <c r="E30" s="635">
        <v>0</v>
      </c>
      <c r="G30" s="635">
        <v>0</v>
      </c>
      <c r="H30" s="635">
        <v>0</v>
      </c>
      <c r="I30" s="635">
        <v>0</v>
      </c>
      <c r="J30" s="635">
        <v>0</v>
      </c>
      <c r="K30" s="635">
        <v>0</v>
      </c>
      <c r="L30" s="635">
        <v>389503</v>
      </c>
      <c r="M30" s="635">
        <v>0</v>
      </c>
      <c r="N30" s="635">
        <v>0</v>
      </c>
      <c r="O30" s="635">
        <v>0</v>
      </c>
      <c r="Q30" s="635">
        <v>0</v>
      </c>
      <c r="R30" s="635">
        <v>0</v>
      </c>
      <c r="S30" s="635">
        <v>0</v>
      </c>
      <c r="T30" s="635">
        <v>0</v>
      </c>
      <c r="V30" s="635">
        <v>0</v>
      </c>
      <c r="X30" s="635">
        <v>0</v>
      </c>
      <c r="Y30" s="635">
        <v>0</v>
      </c>
      <c r="Z30" s="635">
        <v>7712329</v>
      </c>
      <c r="AA30" s="635">
        <v>0</v>
      </c>
      <c r="AC30" s="635">
        <v>0</v>
      </c>
      <c r="AD30" s="635">
        <v>0</v>
      </c>
      <c r="AE30" s="635">
        <v>0</v>
      </c>
      <c r="AF30" s="635">
        <v>0</v>
      </c>
      <c r="AG30" s="635">
        <v>0</v>
      </c>
      <c r="AI30" s="635">
        <v>0</v>
      </c>
      <c r="AJ30" s="635">
        <v>0</v>
      </c>
      <c r="AK30" s="635">
        <v>0</v>
      </c>
      <c r="AL30" s="635">
        <v>0</v>
      </c>
      <c r="AM30" s="635">
        <v>0</v>
      </c>
      <c r="AN30" s="635">
        <v>0</v>
      </c>
      <c r="AO30" s="635">
        <v>0</v>
      </c>
      <c r="AP30" s="635">
        <v>0</v>
      </c>
      <c r="AQ30" s="635">
        <v>0</v>
      </c>
      <c r="AR30" s="635">
        <v>0</v>
      </c>
      <c r="AS30" s="635">
        <v>0</v>
      </c>
      <c r="AT30" s="635">
        <v>0</v>
      </c>
      <c r="AU30" s="635">
        <v>0</v>
      </c>
      <c r="AV30" s="635">
        <v>750232</v>
      </c>
      <c r="AW30" s="635">
        <v>0</v>
      </c>
      <c r="AX30" s="635">
        <v>0</v>
      </c>
      <c r="AY30" s="635">
        <v>0</v>
      </c>
      <c r="AZ30" s="635">
        <v>929323</v>
      </c>
      <c r="BA30" s="635">
        <v>0</v>
      </c>
      <c r="BB30" s="635">
        <v>0</v>
      </c>
      <c r="BC30" s="635">
        <v>0</v>
      </c>
      <c r="BD30" s="635">
        <v>0</v>
      </c>
      <c r="BE30" s="635">
        <v>113158</v>
      </c>
      <c r="BF30" s="635">
        <v>1862263</v>
      </c>
      <c r="BH30" s="635">
        <v>0</v>
      </c>
      <c r="BI30" s="635">
        <v>0</v>
      </c>
      <c r="BJ30" s="635">
        <v>2114853</v>
      </c>
      <c r="BK30" s="635">
        <v>0</v>
      </c>
      <c r="BL30" s="635">
        <v>0</v>
      </c>
      <c r="BM30" s="635">
        <v>0</v>
      </c>
      <c r="BN30" s="635">
        <v>1501046</v>
      </c>
      <c r="BO30" s="635">
        <v>0</v>
      </c>
      <c r="BP30" s="635">
        <v>0</v>
      </c>
      <c r="BQ30" s="635">
        <v>0</v>
      </c>
      <c r="BS30" s="635">
        <v>0</v>
      </c>
      <c r="BT30" s="635">
        <v>0</v>
      </c>
      <c r="BV30" s="635">
        <v>0</v>
      </c>
    </row>
    <row r="31" spans="1:74" x14ac:dyDescent="0.3">
      <c r="A31" s="155">
        <v>49</v>
      </c>
      <c r="B31" s="180" t="s">
        <v>219</v>
      </c>
      <c r="D31" s="180">
        <v>906010</v>
      </c>
      <c r="E31" s="180">
        <v>42581125</v>
      </c>
      <c r="G31" s="180">
        <v>439569</v>
      </c>
      <c r="H31" s="180">
        <v>196038</v>
      </c>
      <c r="I31" s="180">
        <v>0</v>
      </c>
      <c r="J31" s="180">
        <v>0</v>
      </c>
      <c r="K31" s="180">
        <v>0</v>
      </c>
      <c r="L31" s="180">
        <v>480777</v>
      </c>
      <c r="M31" s="180">
        <v>1948763</v>
      </c>
      <c r="N31" s="180">
        <v>0</v>
      </c>
      <c r="O31" s="180">
        <v>171251</v>
      </c>
      <c r="Q31" s="180">
        <v>0</v>
      </c>
      <c r="R31" s="180">
        <v>0</v>
      </c>
      <c r="S31" s="180">
        <v>210072</v>
      </c>
      <c r="T31" s="180">
        <v>0</v>
      </c>
      <c r="V31" s="180">
        <v>500441</v>
      </c>
      <c r="X31" s="180">
        <v>1139381</v>
      </c>
      <c r="Y31" s="180">
        <v>0</v>
      </c>
      <c r="Z31" s="180">
        <v>3497885</v>
      </c>
      <c r="AA31" s="180">
        <v>0</v>
      </c>
      <c r="AC31" s="180">
        <v>106924</v>
      </c>
      <c r="AD31" s="180">
        <v>356382</v>
      </c>
      <c r="AE31" s="180">
        <v>179690</v>
      </c>
      <c r="AF31" s="180">
        <v>206990</v>
      </c>
      <c r="AG31" s="180">
        <v>140019</v>
      </c>
      <c r="AI31" s="180">
        <v>0</v>
      </c>
      <c r="AJ31" s="180">
        <v>0</v>
      </c>
      <c r="AK31" s="180">
        <v>0</v>
      </c>
      <c r="AL31" s="180">
        <v>142005</v>
      </c>
      <c r="AM31" s="180">
        <v>342252</v>
      </c>
      <c r="AN31" s="180">
        <v>84769</v>
      </c>
      <c r="AO31" s="180">
        <v>5174376</v>
      </c>
      <c r="AP31" s="180">
        <v>136931</v>
      </c>
      <c r="AQ31" s="180">
        <v>0</v>
      </c>
      <c r="AR31" s="180">
        <v>25816</v>
      </c>
      <c r="AS31" s="180">
        <v>5942707</v>
      </c>
      <c r="AT31" s="180">
        <v>146537</v>
      </c>
      <c r="AU31" s="180">
        <v>172015</v>
      </c>
      <c r="AV31" s="180">
        <v>536129</v>
      </c>
      <c r="AW31" s="180">
        <v>106086</v>
      </c>
      <c r="AX31" s="180">
        <v>0</v>
      </c>
      <c r="AY31" s="180">
        <v>0</v>
      </c>
      <c r="AZ31" s="180">
        <v>661013</v>
      </c>
      <c r="BA31" s="180">
        <v>79026</v>
      </c>
      <c r="BB31" s="180">
        <v>111845</v>
      </c>
      <c r="BC31" s="180">
        <v>48004</v>
      </c>
      <c r="BD31" s="180">
        <v>511605</v>
      </c>
      <c r="BE31" s="180">
        <v>289882</v>
      </c>
      <c r="BF31" s="180">
        <v>2477548</v>
      </c>
      <c r="BH31" s="180">
        <v>0</v>
      </c>
      <c r="BI31" s="180">
        <v>51633</v>
      </c>
      <c r="BJ31" s="180">
        <v>627958</v>
      </c>
      <c r="BK31" s="180">
        <v>319202</v>
      </c>
      <c r="BL31" s="180">
        <v>1643597</v>
      </c>
      <c r="BM31" s="180">
        <v>0</v>
      </c>
      <c r="BN31" s="180">
        <v>543863</v>
      </c>
      <c r="BO31" s="180">
        <v>144432</v>
      </c>
      <c r="BP31" s="180">
        <v>0</v>
      </c>
      <c r="BQ31" s="180">
        <v>0</v>
      </c>
      <c r="BS31" s="180">
        <v>561022</v>
      </c>
      <c r="BT31" s="180">
        <v>109032</v>
      </c>
      <c r="BV31" s="180">
        <v>627280</v>
      </c>
    </row>
    <row r="32" spans="1:74" x14ac:dyDescent="0.3">
      <c r="A32" s="155">
        <v>50</v>
      </c>
      <c r="B32" s="180" t="s">
        <v>92</v>
      </c>
      <c r="D32" s="180">
        <v>-62805</v>
      </c>
      <c r="E32" s="180">
        <v>110649647</v>
      </c>
      <c r="G32" s="180">
        <v>414480</v>
      </c>
      <c r="H32" s="180">
        <v>-289221</v>
      </c>
      <c r="I32" s="180">
        <v>0</v>
      </c>
      <c r="J32" s="180">
        <v>0</v>
      </c>
      <c r="K32" s="180">
        <v>0</v>
      </c>
      <c r="L32" s="180">
        <v>2644096</v>
      </c>
      <c r="M32" s="180">
        <v>1561890</v>
      </c>
      <c r="N32" s="180">
        <v>0</v>
      </c>
      <c r="O32" s="180">
        <v>215517</v>
      </c>
      <c r="Q32" s="180">
        <v>0</v>
      </c>
      <c r="R32" s="180">
        <v>0</v>
      </c>
      <c r="S32" s="180">
        <v>86547</v>
      </c>
      <c r="T32" s="180">
        <v>0</v>
      </c>
      <c r="V32" s="180">
        <v>-323776</v>
      </c>
      <c r="X32" s="180">
        <v>97461</v>
      </c>
      <c r="Y32" s="180">
        <v>0</v>
      </c>
      <c r="Z32" s="180">
        <v>-1785123</v>
      </c>
      <c r="AA32" s="180">
        <v>0</v>
      </c>
      <c r="AC32" s="180">
        <v>674392</v>
      </c>
      <c r="AD32" s="180">
        <v>-108485</v>
      </c>
      <c r="AE32" s="180">
        <v>-15271</v>
      </c>
      <c r="AF32" s="180">
        <v>-158047</v>
      </c>
      <c r="AG32" s="180">
        <v>-112186</v>
      </c>
      <c r="AI32" s="180">
        <v>0</v>
      </c>
      <c r="AJ32" s="180">
        <v>0</v>
      </c>
      <c r="AK32" s="180">
        <v>0</v>
      </c>
      <c r="AL32" s="180">
        <v>-30147</v>
      </c>
      <c r="AM32" s="180">
        <v>-231060</v>
      </c>
      <c r="AN32" s="180">
        <v>9</v>
      </c>
      <c r="AO32" s="180">
        <v>2813253</v>
      </c>
      <c r="AP32" s="180">
        <v>115918</v>
      </c>
      <c r="AQ32" s="180">
        <v>0</v>
      </c>
      <c r="AR32" s="180">
        <v>-19796</v>
      </c>
      <c r="AS32" s="180">
        <v>5580528</v>
      </c>
      <c r="AT32" s="180">
        <v>-16035</v>
      </c>
      <c r="AU32" s="180">
        <v>362824</v>
      </c>
      <c r="AV32" s="180">
        <v>-285761</v>
      </c>
      <c r="AW32" s="180">
        <v>1560018</v>
      </c>
      <c r="AX32" s="180">
        <v>0</v>
      </c>
      <c r="AY32" s="180">
        <v>2</v>
      </c>
      <c r="AZ32" s="180">
        <v>524269</v>
      </c>
      <c r="BA32" s="180">
        <v>104159</v>
      </c>
      <c r="BB32" s="180">
        <v>-59419</v>
      </c>
      <c r="BC32" s="180">
        <v>-3947</v>
      </c>
      <c r="BD32" s="180">
        <v>654489</v>
      </c>
      <c r="BE32" s="180">
        <v>-309065</v>
      </c>
      <c r="BF32" s="180">
        <v>2906107</v>
      </c>
      <c r="BH32" s="180">
        <v>0</v>
      </c>
      <c r="BI32" s="180">
        <v>-50262</v>
      </c>
      <c r="BJ32" s="180">
        <v>2492168</v>
      </c>
      <c r="BK32" s="180">
        <v>-10879</v>
      </c>
      <c r="BL32" s="180">
        <v>5375156</v>
      </c>
      <c r="BM32" s="180">
        <v>0</v>
      </c>
      <c r="BN32" s="180">
        <v>1406359</v>
      </c>
      <c r="BO32" s="180">
        <v>1442653</v>
      </c>
      <c r="BP32" s="180">
        <v>0</v>
      </c>
      <c r="BQ32" s="180">
        <v>0</v>
      </c>
      <c r="BS32" s="180">
        <v>-177434</v>
      </c>
      <c r="BT32" s="180">
        <v>-4154</v>
      </c>
      <c r="BV32" s="180">
        <v>-543804</v>
      </c>
    </row>
    <row r="33" spans="1:74" x14ac:dyDescent="0.3">
      <c r="A33" s="155">
        <v>51</v>
      </c>
      <c r="B33" s="180" t="s">
        <v>237</v>
      </c>
      <c r="D33" s="180">
        <v>1304050</v>
      </c>
      <c r="E33" s="180">
        <v>153586210</v>
      </c>
      <c r="G33" s="180">
        <v>1119167</v>
      </c>
      <c r="H33" s="180">
        <v>-215346</v>
      </c>
      <c r="I33" s="180">
        <v>0</v>
      </c>
      <c r="J33" s="180">
        <v>0</v>
      </c>
      <c r="K33" s="180">
        <v>0</v>
      </c>
      <c r="L33" s="180">
        <v>162974</v>
      </c>
      <c r="M33" s="180">
        <v>2455842</v>
      </c>
      <c r="N33" s="180">
        <v>0</v>
      </c>
      <c r="O33" s="180">
        <v>72676</v>
      </c>
      <c r="Q33" s="180">
        <v>0</v>
      </c>
      <c r="R33" s="180">
        <v>0</v>
      </c>
      <c r="S33" s="180">
        <v>356941</v>
      </c>
      <c r="T33" s="180">
        <v>0</v>
      </c>
      <c r="V33" s="180">
        <v>251003</v>
      </c>
      <c r="X33" s="180">
        <v>840907</v>
      </c>
      <c r="Y33" s="180">
        <v>0</v>
      </c>
      <c r="Z33" s="180">
        <v>2384858</v>
      </c>
      <c r="AA33" s="180">
        <v>0</v>
      </c>
      <c r="AC33" s="180">
        <v>-145719</v>
      </c>
      <c r="AD33" s="180">
        <v>317374</v>
      </c>
      <c r="AE33" s="180">
        <v>132556</v>
      </c>
      <c r="AF33" s="180">
        <v>130536</v>
      </c>
      <c r="AG33" s="180">
        <v>-36069</v>
      </c>
      <c r="AI33" s="180">
        <v>0</v>
      </c>
      <c r="AJ33" s="180">
        <v>0</v>
      </c>
      <c r="AK33" s="180">
        <v>0</v>
      </c>
      <c r="AL33" s="180">
        <v>182935</v>
      </c>
      <c r="AM33" s="180">
        <v>91852</v>
      </c>
      <c r="AN33" s="180">
        <v>103761</v>
      </c>
      <c r="AO33" s="180">
        <v>9329013</v>
      </c>
      <c r="AP33" s="180">
        <v>300922</v>
      </c>
      <c r="AQ33" s="180">
        <v>0</v>
      </c>
      <c r="AR33" s="180">
        <v>6020</v>
      </c>
      <c r="AS33" s="180">
        <v>5781058</v>
      </c>
      <c r="AT33" s="180">
        <v>79001</v>
      </c>
      <c r="AU33" s="180">
        <v>374613</v>
      </c>
      <c r="AV33" s="180">
        <v>300620</v>
      </c>
      <c r="AW33" s="180">
        <v>182077</v>
      </c>
      <c r="AX33" s="180">
        <v>0</v>
      </c>
      <c r="AY33" s="180">
        <v>0</v>
      </c>
      <c r="AZ33" s="180">
        <v>900221</v>
      </c>
      <c r="BA33" s="180">
        <v>17447</v>
      </c>
      <c r="BB33" s="180">
        <v>66757</v>
      </c>
      <c r="BC33" s="180">
        <v>43006</v>
      </c>
      <c r="BD33" s="180">
        <v>1277590</v>
      </c>
      <c r="BE33" s="180">
        <v>208862</v>
      </c>
      <c r="BF33" s="180">
        <v>4516025</v>
      </c>
      <c r="BH33" s="180">
        <v>0</v>
      </c>
      <c r="BI33" s="180">
        <v>7978</v>
      </c>
      <c r="BJ33" s="180">
        <v>3341586</v>
      </c>
      <c r="BK33" s="180">
        <v>119831</v>
      </c>
      <c r="BL33" s="180">
        <v>1929311</v>
      </c>
      <c r="BM33" s="180">
        <v>0</v>
      </c>
      <c r="BN33" s="180">
        <v>1025267</v>
      </c>
      <c r="BO33" s="180">
        <v>95631</v>
      </c>
      <c r="BP33" s="180">
        <v>0</v>
      </c>
      <c r="BQ33" s="180">
        <v>0</v>
      </c>
      <c r="BS33" s="180">
        <v>1653282</v>
      </c>
      <c r="BT33" s="180">
        <v>67569</v>
      </c>
      <c r="BV33" s="180">
        <v>148608</v>
      </c>
    </row>
    <row r="34" spans="1:74" x14ac:dyDescent="0.3">
      <c r="A34" s="155">
        <v>52</v>
      </c>
      <c r="B34" s="180" t="s">
        <v>230</v>
      </c>
      <c r="D34" s="180">
        <v>0</v>
      </c>
      <c r="E34" s="180">
        <v>0</v>
      </c>
      <c r="G34" s="180">
        <v>0</v>
      </c>
      <c r="H34" s="180">
        <v>0</v>
      </c>
      <c r="I34" s="180">
        <v>0</v>
      </c>
      <c r="J34" s="180">
        <v>0</v>
      </c>
      <c r="K34" s="180">
        <v>0</v>
      </c>
      <c r="L34" s="180">
        <v>101054</v>
      </c>
      <c r="M34" s="180">
        <v>0</v>
      </c>
      <c r="N34" s="180">
        <v>0</v>
      </c>
      <c r="O34" s="180">
        <v>0</v>
      </c>
      <c r="Q34" s="180">
        <v>0</v>
      </c>
      <c r="R34" s="180">
        <v>0</v>
      </c>
      <c r="S34" s="180">
        <v>0</v>
      </c>
      <c r="T34" s="180">
        <v>0</v>
      </c>
      <c r="V34" s="180">
        <v>0</v>
      </c>
      <c r="X34" s="180">
        <v>0</v>
      </c>
      <c r="Y34" s="180">
        <v>0</v>
      </c>
      <c r="Z34" s="180">
        <v>1989965</v>
      </c>
      <c r="AA34" s="180">
        <v>0</v>
      </c>
      <c r="AC34" s="180">
        <v>0</v>
      </c>
      <c r="AD34" s="180">
        <v>0</v>
      </c>
      <c r="AE34" s="180">
        <v>0</v>
      </c>
      <c r="AF34" s="180">
        <v>0</v>
      </c>
      <c r="AG34" s="180">
        <v>0</v>
      </c>
      <c r="AI34" s="180">
        <v>0</v>
      </c>
      <c r="AJ34" s="180">
        <v>0</v>
      </c>
      <c r="AK34" s="180">
        <v>0</v>
      </c>
      <c r="AL34" s="180">
        <v>0</v>
      </c>
      <c r="AM34" s="180">
        <v>0</v>
      </c>
      <c r="AN34" s="180">
        <v>0</v>
      </c>
      <c r="AO34" s="180">
        <v>0</v>
      </c>
      <c r="AP34" s="180">
        <v>0</v>
      </c>
      <c r="AQ34" s="180">
        <v>0</v>
      </c>
      <c r="AR34" s="180">
        <v>0</v>
      </c>
      <c r="AS34" s="180">
        <v>0</v>
      </c>
      <c r="AT34" s="180">
        <v>0</v>
      </c>
      <c r="AU34" s="180">
        <v>0</v>
      </c>
      <c r="AV34" s="180">
        <v>28469</v>
      </c>
      <c r="AW34" s="180">
        <v>0</v>
      </c>
      <c r="AX34" s="180">
        <v>0</v>
      </c>
      <c r="AY34" s="180">
        <v>0</v>
      </c>
      <c r="AZ34" s="180">
        <v>105232</v>
      </c>
      <c r="BA34" s="180">
        <v>0</v>
      </c>
      <c r="BB34" s="180">
        <v>0</v>
      </c>
      <c r="BC34" s="180">
        <v>0</v>
      </c>
      <c r="BD34" s="180">
        <v>0</v>
      </c>
      <c r="BE34" s="180">
        <v>120353</v>
      </c>
      <c r="BF34" s="180">
        <v>731792</v>
      </c>
      <c r="BH34" s="180">
        <v>0</v>
      </c>
      <c r="BI34" s="180">
        <v>0</v>
      </c>
      <c r="BJ34" s="180">
        <v>574732</v>
      </c>
      <c r="BK34" s="180">
        <v>0</v>
      </c>
      <c r="BL34" s="180">
        <v>0</v>
      </c>
      <c r="BM34" s="180">
        <v>0</v>
      </c>
      <c r="BN34" s="180">
        <v>350897</v>
      </c>
      <c r="BO34" s="180">
        <v>0</v>
      </c>
      <c r="BP34" s="180">
        <v>0</v>
      </c>
      <c r="BQ34" s="180">
        <v>0</v>
      </c>
      <c r="BS34" s="180">
        <v>0</v>
      </c>
      <c r="BT34" s="180">
        <v>0</v>
      </c>
      <c r="BV34" s="180">
        <v>0</v>
      </c>
    </row>
    <row r="35" spans="1:74" x14ac:dyDescent="0.3">
      <c r="A35" s="155">
        <v>53</v>
      </c>
      <c r="B35" s="180" t="s">
        <v>93</v>
      </c>
      <c r="D35" s="180">
        <v>0</v>
      </c>
      <c r="E35" s="180">
        <v>0</v>
      </c>
      <c r="G35" s="180">
        <v>0</v>
      </c>
      <c r="H35" s="180">
        <v>0</v>
      </c>
      <c r="I35" s="180">
        <v>0</v>
      </c>
      <c r="J35" s="180">
        <v>0</v>
      </c>
      <c r="K35" s="180">
        <v>0</v>
      </c>
      <c r="L35" s="180">
        <v>-155810</v>
      </c>
      <c r="M35" s="180">
        <v>0</v>
      </c>
      <c r="N35" s="180">
        <v>0</v>
      </c>
      <c r="O35" s="180">
        <v>0</v>
      </c>
      <c r="Q35" s="180">
        <v>0</v>
      </c>
      <c r="R35" s="180">
        <v>0</v>
      </c>
      <c r="S35" s="180">
        <v>0</v>
      </c>
      <c r="T35" s="180">
        <v>0</v>
      </c>
      <c r="V35" s="180">
        <v>0</v>
      </c>
      <c r="X35" s="180">
        <v>0</v>
      </c>
      <c r="Y35" s="180">
        <v>0</v>
      </c>
      <c r="Z35" s="180">
        <v>4325456</v>
      </c>
      <c r="AA35" s="180">
        <v>0</v>
      </c>
      <c r="AC35" s="180">
        <v>0</v>
      </c>
      <c r="AD35" s="180">
        <v>0</v>
      </c>
      <c r="AE35" s="180">
        <v>0</v>
      </c>
      <c r="AF35" s="180">
        <v>0</v>
      </c>
      <c r="AG35" s="180">
        <v>0</v>
      </c>
      <c r="AI35" s="180">
        <v>0</v>
      </c>
      <c r="AJ35" s="180">
        <v>0</v>
      </c>
      <c r="AK35" s="180">
        <v>0</v>
      </c>
      <c r="AL35" s="180">
        <v>0</v>
      </c>
      <c r="AM35" s="180">
        <v>0</v>
      </c>
      <c r="AN35" s="180">
        <v>0</v>
      </c>
      <c r="AO35" s="180">
        <v>0</v>
      </c>
      <c r="AP35" s="180">
        <v>0</v>
      </c>
      <c r="AQ35" s="180">
        <v>0</v>
      </c>
      <c r="AR35" s="180">
        <v>0</v>
      </c>
      <c r="AS35" s="180">
        <v>0</v>
      </c>
      <c r="AT35" s="180">
        <v>0</v>
      </c>
      <c r="AU35" s="180">
        <v>0</v>
      </c>
      <c r="AV35" s="180">
        <v>-3001</v>
      </c>
      <c r="AW35" s="180">
        <v>0</v>
      </c>
      <c r="AX35" s="180">
        <v>0</v>
      </c>
      <c r="AY35" s="180">
        <v>0</v>
      </c>
      <c r="AZ35" s="180">
        <v>760128</v>
      </c>
      <c r="BA35" s="180">
        <v>0</v>
      </c>
      <c r="BB35" s="180">
        <v>0</v>
      </c>
      <c r="BC35" s="180">
        <v>0</v>
      </c>
      <c r="BD35" s="180">
        <v>0</v>
      </c>
      <c r="BE35" s="180">
        <v>132965</v>
      </c>
      <c r="BF35" s="180">
        <v>6050284</v>
      </c>
      <c r="BH35" s="180">
        <v>0</v>
      </c>
      <c r="BI35" s="180">
        <v>0</v>
      </c>
      <c r="BJ35" s="180">
        <v>554368</v>
      </c>
      <c r="BK35" s="180">
        <v>0</v>
      </c>
      <c r="BL35" s="180">
        <v>0</v>
      </c>
      <c r="BM35" s="180">
        <v>0</v>
      </c>
      <c r="BN35" s="180">
        <v>1724961</v>
      </c>
      <c r="BO35" s="180">
        <v>0</v>
      </c>
      <c r="BP35" s="180">
        <v>0</v>
      </c>
      <c r="BQ35" s="180">
        <v>0</v>
      </c>
      <c r="BS35" s="180">
        <v>0</v>
      </c>
      <c r="BT35" s="180">
        <v>0</v>
      </c>
      <c r="BV35" s="180">
        <v>0</v>
      </c>
    </row>
    <row r="36" spans="1:74" x14ac:dyDescent="0.3">
      <c r="A36" s="155">
        <v>55</v>
      </c>
      <c r="B36" s="180" t="s">
        <v>240</v>
      </c>
      <c r="D36" s="180">
        <v>0</v>
      </c>
      <c r="E36" s="180">
        <v>0</v>
      </c>
      <c r="G36" s="180">
        <v>0</v>
      </c>
      <c r="H36" s="180">
        <v>0</v>
      </c>
      <c r="I36" s="180">
        <v>0</v>
      </c>
      <c r="J36" s="180">
        <v>0</v>
      </c>
      <c r="K36" s="180">
        <v>0</v>
      </c>
      <c r="L36" s="180">
        <v>274310</v>
      </c>
      <c r="M36" s="180">
        <v>0</v>
      </c>
      <c r="N36" s="180">
        <v>0</v>
      </c>
      <c r="O36" s="180">
        <v>0</v>
      </c>
      <c r="Q36" s="180">
        <v>0</v>
      </c>
      <c r="R36" s="180">
        <v>0</v>
      </c>
      <c r="S36" s="180">
        <v>0</v>
      </c>
      <c r="T36" s="180">
        <v>0</v>
      </c>
      <c r="V36" s="180">
        <v>0</v>
      </c>
      <c r="X36" s="180">
        <v>0</v>
      </c>
      <c r="Y36" s="180">
        <v>0</v>
      </c>
      <c r="Z36" s="180">
        <v>9830328</v>
      </c>
      <c r="AA36" s="180">
        <v>0</v>
      </c>
      <c r="AC36" s="180">
        <v>0</v>
      </c>
      <c r="AD36" s="180">
        <v>0</v>
      </c>
      <c r="AE36" s="180">
        <v>0</v>
      </c>
      <c r="AF36" s="180">
        <v>0</v>
      </c>
      <c r="AG36" s="180">
        <v>0</v>
      </c>
      <c r="AI36" s="180">
        <v>0</v>
      </c>
      <c r="AJ36" s="180">
        <v>0</v>
      </c>
      <c r="AK36" s="180">
        <v>0</v>
      </c>
      <c r="AL36" s="180">
        <v>0</v>
      </c>
      <c r="AM36" s="180">
        <v>0</v>
      </c>
      <c r="AN36" s="180">
        <v>0</v>
      </c>
      <c r="AO36" s="180">
        <v>0</v>
      </c>
      <c r="AP36" s="180">
        <v>0</v>
      </c>
      <c r="AQ36" s="180">
        <v>0</v>
      </c>
      <c r="AR36" s="180">
        <v>0</v>
      </c>
      <c r="AS36" s="180">
        <v>0</v>
      </c>
      <c r="AT36" s="180">
        <v>0</v>
      </c>
      <c r="AU36" s="180">
        <v>0</v>
      </c>
      <c r="AV36" s="180">
        <v>542871</v>
      </c>
      <c r="AW36" s="180">
        <v>0</v>
      </c>
      <c r="AX36" s="180">
        <v>0</v>
      </c>
      <c r="AY36" s="180">
        <v>0</v>
      </c>
      <c r="AZ36" s="180">
        <v>1063261</v>
      </c>
      <c r="BA36" s="180">
        <v>0</v>
      </c>
      <c r="BB36" s="180">
        <v>0</v>
      </c>
      <c r="BC36" s="180">
        <v>0</v>
      </c>
      <c r="BD36" s="180">
        <v>0</v>
      </c>
      <c r="BE36" s="180">
        <v>922756</v>
      </c>
      <c r="BF36" s="180">
        <v>8639393</v>
      </c>
      <c r="BH36" s="180">
        <v>0</v>
      </c>
      <c r="BI36" s="180">
        <v>0</v>
      </c>
      <c r="BJ36" s="180">
        <v>1780002</v>
      </c>
      <c r="BK36" s="180">
        <v>0</v>
      </c>
      <c r="BL36" s="180">
        <v>0</v>
      </c>
      <c r="BM36" s="180">
        <v>0</v>
      </c>
      <c r="BN36" s="180">
        <v>-148086</v>
      </c>
      <c r="BO36" s="180">
        <v>0</v>
      </c>
      <c r="BP36" s="180">
        <v>0</v>
      </c>
      <c r="BQ36" s="180">
        <v>0</v>
      </c>
      <c r="BS36" s="180">
        <v>0</v>
      </c>
      <c r="BT36" s="180">
        <v>0</v>
      </c>
      <c r="BV36" s="180">
        <v>0</v>
      </c>
    </row>
    <row r="37" spans="1:74" x14ac:dyDescent="0.3">
      <c r="A37" s="155">
        <v>61</v>
      </c>
      <c r="B37" s="180" t="s">
        <v>254</v>
      </c>
      <c r="D37" s="180">
        <v>97.56</v>
      </c>
      <c r="E37" s="180">
        <v>99.74</v>
      </c>
      <c r="G37" s="180">
        <v>99.34</v>
      </c>
      <c r="H37" s="180">
        <v>97.26</v>
      </c>
      <c r="I37" s="180">
        <v>97.96</v>
      </c>
      <c r="J37" s="180">
        <v>96.81</v>
      </c>
      <c r="K37" s="180">
        <v>0</v>
      </c>
      <c r="L37" s="180">
        <v>94.78</v>
      </c>
      <c r="M37" s="180">
        <v>98.83</v>
      </c>
      <c r="N37" s="180">
        <v>93.13</v>
      </c>
      <c r="O37" s="180">
        <v>95.35</v>
      </c>
      <c r="Q37" s="180">
        <v>98.3</v>
      </c>
      <c r="R37" s="180">
        <v>99.52</v>
      </c>
      <c r="S37" s="180">
        <v>99.71</v>
      </c>
      <c r="T37" s="180">
        <v>99.05</v>
      </c>
      <c r="V37" s="180">
        <v>97.65</v>
      </c>
      <c r="X37" s="180">
        <v>99.36</v>
      </c>
      <c r="Y37" s="180">
        <v>98.53</v>
      </c>
      <c r="Z37" s="180">
        <v>96.1</v>
      </c>
      <c r="AA37" s="180">
        <v>99.74</v>
      </c>
      <c r="AC37" s="180">
        <v>84.61</v>
      </c>
      <c r="AD37" s="180">
        <v>97.13</v>
      </c>
      <c r="AE37" s="180">
        <v>95.57</v>
      </c>
      <c r="AF37" s="180">
        <v>99.77</v>
      </c>
      <c r="AG37" s="180">
        <v>94.84</v>
      </c>
      <c r="AI37" s="180">
        <v>96.34</v>
      </c>
      <c r="AJ37" s="180">
        <v>99.58</v>
      </c>
      <c r="AK37" s="180">
        <v>98.72</v>
      </c>
      <c r="AL37" s="180">
        <v>98.36</v>
      </c>
      <c r="AM37" s="180">
        <v>98.75</v>
      </c>
      <c r="AN37" s="180">
        <v>99.56</v>
      </c>
      <c r="AO37" s="180">
        <v>98.09</v>
      </c>
      <c r="AP37" s="180">
        <v>99.33</v>
      </c>
      <c r="AQ37" s="180">
        <v>96.9</v>
      </c>
      <c r="AR37" s="180">
        <v>96.7</v>
      </c>
      <c r="AS37" s="180">
        <v>98.98</v>
      </c>
      <c r="AT37" s="180">
        <v>98.37</v>
      </c>
      <c r="AU37" s="180">
        <v>97.26</v>
      </c>
      <c r="AV37" s="180">
        <v>96.18</v>
      </c>
      <c r="AW37" s="180">
        <v>89.92</v>
      </c>
      <c r="AX37" s="180">
        <v>99.6</v>
      </c>
      <c r="AY37" s="180">
        <v>97</v>
      </c>
      <c r="AZ37" s="180">
        <v>99.75</v>
      </c>
      <c r="BA37" s="180">
        <v>99.8</v>
      </c>
      <c r="BB37" s="180">
        <v>94.42</v>
      </c>
      <c r="BC37" s="180">
        <v>99.29</v>
      </c>
      <c r="BD37" s="180">
        <v>98.47</v>
      </c>
      <c r="BE37" s="180">
        <v>96.83</v>
      </c>
      <c r="BF37" s="180">
        <v>98.48</v>
      </c>
      <c r="BH37" s="180">
        <v>97.96</v>
      </c>
      <c r="BI37" s="180">
        <v>99.5</v>
      </c>
      <c r="BJ37" s="180">
        <v>99.77</v>
      </c>
      <c r="BK37" s="180">
        <v>97.01</v>
      </c>
      <c r="BL37" s="180">
        <v>99.75</v>
      </c>
      <c r="BM37" s="180">
        <v>99.82</v>
      </c>
      <c r="BN37" s="180">
        <v>99.07</v>
      </c>
      <c r="BO37" s="180">
        <v>98.65</v>
      </c>
      <c r="BP37" s="180">
        <v>86.16</v>
      </c>
      <c r="BQ37" s="180">
        <v>98.15</v>
      </c>
      <c r="BS37" s="180">
        <v>96.54</v>
      </c>
      <c r="BT37" s="180">
        <v>99.07</v>
      </c>
      <c r="BV37" s="180">
        <v>98.03</v>
      </c>
    </row>
    <row r="38" spans="1:74" x14ac:dyDescent="0.3">
      <c r="A38" s="155">
        <v>80</v>
      </c>
      <c r="B38" s="180" t="s">
        <v>209</v>
      </c>
      <c r="D38" s="180">
        <v>5549316</v>
      </c>
      <c r="E38" s="180">
        <v>473297594</v>
      </c>
      <c r="G38" s="180">
        <v>3017216</v>
      </c>
      <c r="H38" s="180">
        <v>659427</v>
      </c>
      <c r="I38" s="180">
        <v>0</v>
      </c>
      <c r="J38" s="180">
        <v>0</v>
      </c>
      <c r="K38" s="180">
        <v>0</v>
      </c>
      <c r="L38" s="180">
        <v>350999</v>
      </c>
      <c r="M38" s="180">
        <v>8182045</v>
      </c>
      <c r="N38" s="180">
        <v>0</v>
      </c>
      <c r="O38" s="180">
        <v>448041</v>
      </c>
      <c r="Q38" s="180">
        <v>0</v>
      </c>
      <c r="R38" s="180">
        <v>0</v>
      </c>
      <c r="S38" s="180">
        <v>2170014</v>
      </c>
      <c r="T38" s="180">
        <v>0</v>
      </c>
      <c r="V38" s="180">
        <v>401391</v>
      </c>
      <c r="X38" s="180">
        <v>3148148</v>
      </c>
      <c r="Y38" s="180">
        <v>0</v>
      </c>
      <c r="Z38" s="180">
        <v>16520936</v>
      </c>
      <c r="AA38" s="180">
        <v>0</v>
      </c>
      <c r="AC38" s="180">
        <v>78949</v>
      </c>
      <c r="AD38" s="180">
        <v>883200</v>
      </c>
      <c r="AE38" s="180">
        <v>315454</v>
      </c>
      <c r="AF38" s="180">
        <v>237459</v>
      </c>
      <c r="AG38" s="180">
        <v>85837</v>
      </c>
      <c r="AI38" s="180">
        <v>0</v>
      </c>
      <c r="AJ38" s="180">
        <v>0</v>
      </c>
      <c r="AK38" s="180">
        <v>0</v>
      </c>
      <c r="AL38" s="180">
        <v>940271</v>
      </c>
      <c r="AM38" s="180">
        <v>837714</v>
      </c>
      <c r="AN38" s="180">
        <v>511556</v>
      </c>
      <c r="AO38" s="180">
        <v>31328537</v>
      </c>
      <c r="AP38" s="180">
        <v>670063</v>
      </c>
      <c r="AQ38" s="180">
        <v>0</v>
      </c>
      <c r="AR38" s="180">
        <v>57378</v>
      </c>
      <c r="AS38" s="180">
        <v>15721304</v>
      </c>
      <c r="AT38" s="180">
        <v>648759</v>
      </c>
      <c r="AU38" s="180">
        <v>4722320</v>
      </c>
      <c r="AV38" s="180">
        <v>88321</v>
      </c>
      <c r="AW38" s="180">
        <v>633305</v>
      </c>
      <c r="AX38" s="180">
        <v>0</v>
      </c>
      <c r="AY38" s="180">
        <v>15682</v>
      </c>
      <c r="AZ38" s="180">
        <v>3869970</v>
      </c>
      <c r="BA38" s="180">
        <v>334497</v>
      </c>
      <c r="BB38" s="180">
        <v>549898</v>
      </c>
      <c r="BC38" s="180">
        <v>560956</v>
      </c>
      <c r="BD38" s="180">
        <v>4810265</v>
      </c>
      <c r="BE38" s="180">
        <v>222389</v>
      </c>
      <c r="BF38" s="180">
        <v>10777285</v>
      </c>
      <c r="BH38" s="180">
        <v>0</v>
      </c>
      <c r="BI38" s="180">
        <v>775930</v>
      </c>
      <c r="BJ38" s="180">
        <v>12906059</v>
      </c>
      <c r="BK38" s="180">
        <v>670297</v>
      </c>
      <c r="BL38" s="180">
        <v>14148154</v>
      </c>
      <c r="BM38" s="180">
        <v>0</v>
      </c>
      <c r="BN38" s="180">
        <v>2010167</v>
      </c>
      <c r="BO38" s="180">
        <v>1232423</v>
      </c>
      <c r="BP38" s="180">
        <v>0</v>
      </c>
      <c r="BQ38" s="180">
        <v>0</v>
      </c>
      <c r="BS38" s="180">
        <v>1544786</v>
      </c>
      <c r="BT38" s="180">
        <v>328970</v>
      </c>
      <c r="BV38" s="180">
        <v>95541</v>
      </c>
    </row>
    <row r="39" spans="1:74" x14ac:dyDescent="0.3">
      <c r="A39" s="155">
        <v>81</v>
      </c>
      <c r="B39" s="180" t="s">
        <v>210</v>
      </c>
      <c r="D39" s="180">
        <v>377253</v>
      </c>
      <c r="E39" s="180">
        <v>27786951</v>
      </c>
      <c r="G39" s="180">
        <v>608979</v>
      </c>
      <c r="H39" s="180">
        <v>346118</v>
      </c>
      <c r="I39" s="180">
        <v>0</v>
      </c>
      <c r="J39" s="180">
        <v>0</v>
      </c>
      <c r="K39" s="180">
        <v>0</v>
      </c>
      <c r="L39" s="180">
        <v>184980</v>
      </c>
      <c r="M39" s="180">
        <v>2752352</v>
      </c>
      <c r="N39" s="180">
        <v>0</v>
      </c>
      <c r="O39" s="180">
        <v>33452</v>
      </c>
      <c r="Q39" s="180">
        <v>0</v>
      </c>
      <c r="R39" s="180">
        <v>0</v>
      </c>
      <c r="S39" s="180">
        <v>204602</v>
      </c>
      <c r="T39" s="180">
        <v>0</v>
      </c>
      <c r="V39" s="180">
        <v>107138</v>
      </c>
      <c r="X39" s="180">
        <v>651313</v>
      </c>
      <c r="Y39" s="180">
        <v>0</v>
      </c>
      <c r="Z39" s="180">
        <v>2650699</v>
      </c>
      <c r="AA39" s="180">
        <v>0</v>
      </c>
      <c r="AC39" s="180">
        <v>72137</v>
      </c>
      <c r="AD39" s="180">
        <v>71745</v>
      </c>
      <c r="AE39" s="180">
        <v>74423</v>
      </c>
      <c r="AF39" s="180">
        <v>62579</v>
      </c>
      <c r="AG39" s="180">
        <v>84091</v>
      </c>
      <c r="AI39" s="180">
        <v>0</v>
      </c>
      <c r="AJ39" s="180">
        <v>0</v>
      </c>
      <c r="AK39" s="180">
        <v>0</v>
      </c>
      <c r="AL39" s="180">
        <v>81265</v>
      </c>
      <c r="AM39" s="180">
        <v>202595</v>
      </c>
      <c r="AN39" s="180">
        <v>36117</v>
      </c>
      <c r="AO39" s="180">
        <v>4012934</v>
      </c>
      <c r="AP39" s="180">
        <v>117884</v>
      </c>
      <c r="AQ39" s="180">
        <v>0</v>
      </c>
      <c r="AR39" s="180">
        <v>2222</v>
      </c>
      <c r="AS39" s="180">
        <v>3310426</v>
      </c>
      <c r="AT39" s="180">
        <v>17532</v>
      </c>
      <c r="AU39" s="180">
        <v>123768</v>
      </c>
      <c r="AV39" s="180">
        <v>20671</v>
      </c>
      <c r="AW39" s="180">
        <v>121699</v>
      </c>
      <c r="AX39" s="180">
        <v>0</v>
      </c>
      <c r="AY39" s="180">
        <v>0</v>
      </c>
      <c r="AZ39" s="180">
        <v>586177</v>
      </c>
      <c r="BA39" s="180">
        <v>29624</v>
      </c>
      <c r="BB39" s="180">
        <v>81774</v>
      </c>
      <c r="BC39" s="180">
        <v>14811</v>
      </c>
      <c r="BD39" s="180">
        <v>606391</v>
      </c>
      <c r="BE39" s="180">
        <v>236251</v>
      </c>
      <c r="BF39" s="180">
        <v>1792224</v>
      </c>
      <c r="BH39" s="180">
        <v>0</v>
      </c>
      <c r="BI39" s="180">
        <v>3911</v>
      </c>
      <c r="BJ39" s="180">
        <v>960438</v>
      </c>
      <c r="BK39" s="180">
        <v>275380</v>
      </c>
      <c r="BL39" s="180">
        <v>1562332</v>
      </c>
      <c r="BM39" s="180">
        <v>0</v>
      </c>
      <c r="BN39" s="180">
        <v>525779</v>
      </c>
      <c r="BO39" s="180">
        <v>124107</v>
      </c>
      <c r="BP39" s="180">
        <v>0</v>
      </c>
      <c r="BQ39" s="180">
        <v>0</v>
      </c>
      <c r="BS39" s="180">
        <v>84447</v>
      </c>
      <c r="BT39" s="180">
        <v>48103</v>
      </c>
      <c r="BV39" s="180">
        <v>373220</v>
      </c>
    </row>
    <row r="40" spans="1:74" x14ac:dyDescent="0.3">
      <c r="A40" s="155">
        <v>82</v>
      </c>
      <c r="B40" s="180" t="s">
        <v>310</v>
      </c>
      <c r="D40" s="180">
        <v>1453655</v>
      </c>
      <c r="E40" s="180">
        <v>775706898</v>
      </c>
      <c r="G40" s="180">
        <v>1894106</v>
      </c>
      <c r="H40" s="180">
        <v>0</v>
      </c>
      <c r="I40" s="180">
        <v>0</v>
      </c>
      <c r="J40" s="180">
        <v>0</v>
      </c>
      <c r="K40" s="180">
        <v>0</v>
      </c>
      <c r="L40" s="180">
        <v>93470</v>
      </c>
      <c r="M40" s="180">
        <v>19147015</v>
      </c>
      <c r="N40" s="180">
        <v>0</v>
      </c>
      <c r="O40" s="180">
        <v>160554</v>
      </c>
      <c r="Q40" s="180">
        <v>0</v>
      </c>
      <c r="R40" s="180">
        <v>0</v>
      </c>
      <c r="S40" s="180">
        <v>1481870</v>
      </c>
      <c r="T40" s="180">
        <v>0</v>
      </c>
      <c r="V40" s="180">
        <v>2601726</v>
      </c>
      <c r="X40" s="180">
        <v>0</v>
      </c>
      <c r="Y40" s="180">
        <v>0</v>
      </c>
      <c r="Z40" s="180">
        <v>7354382</v>
      </c>
      <c r="AA40" s="180">
        <v>0</v>
      </c>
      <c r="AC40" s="180">
        <v>881476</v>
      </c>
      <c r="AD40" s="180">
        <v>140198</v>
      </c>
      <c r="AE40" s="180">
        <v>376340</v>
      </c>
      <c r="AF40" s="180">
        <v>150000</v>
      </c>
      <c r="AG40" s="180">
        <v>626700</v>
      </c>
      <c r="AI40" s="180">
        <v>0</v>
      </c>
      <c r="AJ40" s="180">
        <v>0</v>
      </c>
      <c r="AK40" s="180">
        <v>0</v>
      </c>
      <c r="AL40" s="180">
        <v>1454680</v>
      </c>
      <c r="AM40" s="180">
        <v>1796368</v>
      </c>
      <c r="AN40" s="180">
        <v>0</v>
      </c>
      <c r="AO40" s="180">
        <v>50318443</v>
      </c>
      <c r="AP40" s="180">
        <v>2201847</v>
      </c>
      <c r="AQ40" s="180">
        <v>0</v>
      </c>
      <c r="AR40" s="180">
        <v>0</v>
      </c>
      <c r="AS40" s="180">
        <v>56919800</v>
      </c>
      <c r="AT40" s="180">
        <v>1132395</v>
      </c>
      <c r="AU40" s="180">
        <v>376106</v>
      </c>
      <c r="AV40" s="180">
        <v>226000</v>
      </c>
      <c r="AW40" s="180">
        <v>0</v>
      </c>
      <c r="AX40" s="180">
        <v>0</v>
      </c>
      <c r="AY40" s="180">
        <v>0</v>
      </c>
      <c r="AZ40" s="180">
        <v>2506359</v>
      </c>
      <c r="BA40" s="180">
        <v>95583</v>
      </c>
      <c r="BB40" s="180">
        <v>0</v>
      </c>
      <c r="BC40" s="180">
        <v>0</v>
      </c>
      <c r="BD40" s="180">
        <v>481908</v>
      </c>
      <c r="BE40" s="180">
        <v>2666822</v>
      </c>
      <c r="BF40" s="180">
        <v>63207680</v>
      </c>
      <c r="BH40" s="180">
        <v>0</v>
      </c>
      <c r="BI40" s="180">
        <v>0</v>
      </c>
      <c r="BJ40" s="180">
        <v>1578910</v>
      </c>
      <c r="BK40" s="180">
        <v>873528</v>
      </c>
      <c r="BL40" s="180">
        <v>343994</v>
      </c>
      <c r="BM40" s="180">
        <v>0</v>
      </c>
      <c r="BN40" s="180">
        <v>692589</v>
      </c>
      <c r="BO40" s="180">
        <v>3405136</v>
      </c>
      <c r="BP40" s="180">
        <v>0</v>
      </c>
      <c r="BQ40" s="180">
        <v>0</v>
      </c>
      <c r="BS40" s="180">
        <v>7595224</v>
      </c>
      <c r="BT40" s="180">
        <v>730688</v>
      </c>
      <c r="BV40" s="180">
        <v>738028</v>
      </c>
    </row>
    <row r="41" spans="1:74" x14ac:dyDescent="0.3">
      <c r="A41" s="155">
        <v>83</v>
      </c>
      <c r="B41" s="180" t="s">
        <v>94</v>
      </c>
      <c r="D41" s="180">
        <v>14496829</v>
      </c>
      <c r="E41" s="180">
        <v>1393831056</v>
      </c>
      <c r="G41" s="180">
        <v>7439537</v>
      </c>
      <c r="H41" s="180">
        <v>5592384</v>
      </c>
      <c r="I41" s="180">
        <v>0</v>
      </c>
      <c r="J41" s="180">
        <v>0</v>
      </c>
      <c r="K41" s="180">
        <v>0</v>
      </c>
      <c r="L41" s="180">
        <v>11422018</v>
      </c>
      <c r="M41" s="180">
        <v>44760639</v>
      </c>
      <c r="N41" s="180">
        <v>133712</v>
      </c>
      <c r="O41" s="180">
        <v>5312404</v>
      </c>
      <c r="Q41" s="180">
        <v>0</v>
      </c>
      <c r="R41" s="180">
        <v>0</v>
      </c>
      <c r="S41" s="180">
        <v>2287283</v>
      </c>
      <c r="T41" s="180">
        <v>0</v>
      </c>
      <c r="V41" s="180">
        <v>12554426</v>
      </c>
      <c r="X41" s="180">
        <v>15955928</v>
      </c>
      <c r="Y41" s="180">
        <v>0</v>
      </c>
      <c r="Z41" s="180">
        <v>89433756</v>
      </c>
      <c r="AA41" s="180">
        <v>0</v>
      </c>
      <c r="AC41" s="180">
        <v>5358765</v>
      </c>
      <c r="AD41" s="180">
        <v>8087101</v>
      </c>
      <c r="AE41" s="180">
        <v>2572862</v>
      </c>
      <c r="AF41" s="180">
        <v>4722262</v>
      </c>
      <c r="AG41" s="180">
        <v>3049892</v>
      </c>
      <c r="AI41" s="180">
        <v>0</v>
      </c>
      <c r="AJ41" s="180">
        <v>0</v>
      </c>
      <c r="AK41" s="180">
        <v>0</v>
      </c>
      <c r="AL41" s="180">
        <v>2772348</v>
      </c>
      <c r="AM41" s="180">
        <v>7636125</v>
      </c>
      <c r="AN41" s="180">
        <v>1603792</v>
      </c>
      <c r="AO41" s="180">
        <v>124735352</v>
      </c>
      <c r="AP41" s="180">
        <v>3295687</v>
      </c>
      <c r="AQ41" s="180">
        <v>0</v>
      </c>
      <c r="AR41" s="180">
        <v>1091114</v>
      </c>
      <c r="AS41" s="180">
        <v>125955063</v>
      </c>
      <c r="AT41" s="180">
        <v>4878684</v>
      </c>
      <c r="AU41" s="180">
        <v>10045459</v>
      </c>
      <c r="AV41" s="180">
        <v>6735050</v>
      </c>
      <c r="AW41" s="180">
        <v>7030330</v>
      </c>
      <c r="AX41" s="180">
        <v>0</v>
      </c>
      <c r="AY41" s="180">
        <v>15682</v>
      </c>
      <c r="AZ41" s="180">
        <v>9799222</v>
      </c>
      <c r="BA41" s="180">
        <v>2399711</v>
      </c>
      <c r="BB41" s="180">
        <v>3143478</v>
      </c>
      <c r="BC41" s="180">
        <v>1270103</v>
      </c>
      <c r="BD41" s="180">
        <v>16175014</v>
      </c>
      <c r="BE41" s="180">
        <v>6748961</v>
      </c>
      <c r="BF41" s="180">
        <v>75887643</v>
      </c>
      <c r="BH41" s="180">
        <v>0</v>
      </c>
      <c r="BI41" s="180">
        <v>2294857</v>
      </c>
      <c r="BJ41" s="180">
        <v>23584921</v>
      </c>
      <c r="BK41" s="180">
        <v>6000967</v>
      </c>
      <c r="BL41" s="180">
        <v>57456351</v>
      </c>
      <c r="BM41" s="180">
        <v>0</v>
      </c>
      <c r="BN41" s="180">
        <v>18576324</v>
      </c>
      <c r="BO41" s="180">
        <v>7051082</v>
      </c>
      <c r="BP41" s="180">
        <v>0</v>
      </c>
      <c r="BQ41" s="180">
        <v>0</v>
      </c>
      <c r="BS41" s="180">
        <v>8343937</v>
      </c>
      <c r="BT41" s="180">
        <v>3050209</v>
      </c>
      <c r="BV41" s="180">
        <v>14027874</v>
      </c>
    </row>
    <row r="42" spans="1:74" x14ac:dyDescent="0.3">
      <c r="A42" s="155">
        <v>84</v>
      </c>
      <c r="B42" s="180" t="s">
        <v>218</v>
      </c>
      <c r="D42" s="180">
        <v>2507869</v>
      </c>
      <c r="E42" s="180">
        <v>270969138</v>
      </c>
      <c r="G42" s="180">
        <v>2697325</v>
      </c>
      <c r="H42" s="180">
        <v>1412899</v>
      </c>
      <c r="I42" s="180">
        <v>0</v>
      </c>
      <c r="J42" s="180">
        <v>0</v>
      </c>
      <c r="K42" s="180">
        <v>0</v>
      </c>
      <c r="L42" s="180">
        <v>1320383</v>
      </c>
      <c r="M42" s="180">
        <v>9191119</v>
      </c>
      <c r="N42" s="180">
        <v>0</v>
      </c>
      <c r="O42" s="180">
        <v>312008</v>
      </c>
      <c r="Q42" s="180">
        <v>0</v>
      </c>
      <c r="R42" s="180">
        <v>0</v>
      </c>
      <c r="S42" s="180">
        <v>1127670</v>
      </c>
      <c r="T42" s="180">
        <v>0</v>
      </c>
      <c r="V42" s="180">
        <v>1130277</v>
      </c>
      <c r="X42" s="180">
        <v>6792904</v>
      </c>
      <c r="Y42" s="180">
        <v>0</v>
      </c>
      <c r="Z42" s="180">
        <v>26291943</v>
      </c>
      <c r="AA42" s="180">
        <v>0</v>
      </c>
      <c r="AC42" s="180">
        <v>179179</v>
      </c>
      <c r="AD42" s="180">
        <v>916558</v>
      </c>
      <c r="AE42" s="180">
        <v>617545</v>
      </c>
      <c r="AF42" s="180">
        <v>494464</v>
      </c>
      <c r="AG42" s="180">
        <v>415046</v>
      </c>
      <c r="AI42" s="180">
        <v>0</v>
      </c>
      <c r="AJ42" s="180">
        <v>0</v>
      </c>
      <c r="AK42" s="180">
        <v>0</v>
      </c>
      <c r="AL42" s="180">
        <v>722079</v>
      </c>
      <c r="AM42" s="180">
        <v>924089</v>
      </c>
      <c r="AN42" s="180">
        <v>404055</v>
      </c>
      <c r="AO42" s="180">
        <v>27549033</v>
      </c>
      <c r="AP42" s="180">
        <v>979400</v>
      </c>
      <c r="AQ42" s="180">
        <v>0</v>
      </c>
      <c r="AR42" s="180">
        <v>45752</v>
      </c>
      <c r="AS42" s="180">
        <v>22091537</v>
      </c>
      <c r="AT42" s="180">
        <v>282938</v>
      </c>
      <c r="AU42" s="180">
        <v>1146225</v>
      </c>
      <c r="AV42" s="180">
        <v>1336488</v>
      </c>
      <c r="AW42" s="180">
        <v>541989</v>
      </c>
      <c r="AX42" s="180">
        <v>0</v>
      </c>
      <c r="AY42" s="180">
        <v>0</v>
      </c>
      <c r="AZ42" s="180">
        <v>4907775</v>
      </c>
      <c r="BA42" s="180">
        <v>288348</v>
      </c>
      <c r="BB42" s="180">
        <v>445270</v>
      </c>
      <c r="BC42" s="180">
        <v>99518</v>
      </c>
      <c r="BD42" s="180">
        <v>4116976</v>
      </c>
      <c r="BE42" s="180">
        <v>1545337</v>
      </c>
      <c r="BF42" s="180">
        <v>11589493</v>
      </c>
      <c r="BH42" s="180">
        <v>0</v>
      </c>
      <c r="BI42" s="180">
        <v>136368</v>
      </c>
      <c r="BJ42" s="180">
        <v>9144038</v>
      </c>
      <c r="BK42" s="180">
        <v>1123211</v>
      </c>
      <c r="BL42" s="180">
        <v>9174008</v>
      </c>
      <c r="BM42" s="180">
        <v>0</v>
      </c>
      <c r="BN42" s="180">
        <v>4931434</v>
      </c>
      <c r="BO42" s="180">
        <v>1307358</v>
      </c>
      <c r="BP42" s="180">
        <v>0</v>
      </c>
      <c r="BQ42" s="180">
        <v>0</v>
      </c>
      <c r="BS42" s="180">
        <v>1408215</v>
      </c>
      <c r="BT42" s="180">
        <v>522702</v>
      </c>
      <c r="BV42" s="180">
        <v>2276190</v>
      </c>
    </row>
    <row r="43" spans="1:74" x14ac:dyDescent="0.3">
      <c r="A43" s="155">
        <v>85</v>
      </c>
      <c r="B43" s="180" t="s">
        <v>220</v>
      </c>
      <c r="D43" s="180">
        <v>2548934</v>
      </c>
      <c r="E43" s="180">
        <v>158760089</v>
      </c>
      <c r="G43" s="180">
        <v>2203865</v>
      </c>
      <c r="H43" s="180">
        <v>1719244</v>
      </c>
      <c r="I43" s="180">
        <v>0</v>
      </c>
      <c r="J43" s="180">
        <v>0</v>
      </c>
      <c r="K43" s="180">
        <v>0</v>
      </c>
      <c r="L43" s="180">
        <v>1740239</v>
      </c>
      <c r="M43" s="180">
        <v>8299980</v>
      </c>
      <c r="N43" s="180">
        <v>0</v>
      </c>
      <c r="O43" s="180">
        <v>397688</v>
      </c>
      <c r="Q43" s="180">
        <v>0</v>
      </c>
      <c r="R43" s="180">
        <v>0</v>
      </c>
      <c r="S43" s="180">
        <v>1004138</v>
      </c>
      <c r="T43" s="180">
        <v>0</v>
      </c>
      <c r="V43" s="180">
        <v>1389293</v>
      </c>
      <c r="X43" s="180">
        <v>6913065</v>
      </c>
      <c r="Y43" s="180">
        <v>0</v>
      </c>
      <c r="Z43" s="180">
        <v>27699665</v>
      </c>
      <c r="AA43" s="180">
        <v>0</v>
      </c>
      <c r="AC43" s="180">
        <v>264934</v>
      </c>
      <c r="AD43" s="180">
        <v>1037016</v>
      </c>
      <c r="AE43" s="180">
        <v>686296</v>
      </c>
      <c r="AF43" s="180">
        <v>652511</v>
      </c>
      <c r="AG43" s="180">
        <v>598751</v>
      </c>
      <c r="AI43" s="180">
        <v>0</v>
      </c>
      <c r="AJ43" s="180">
        <v>0</v>
      </c>
      <c r="AK43" s="180">
        <v>0</v>
      </c>
      <c r="AL43" s="180">
        <v>688985</v>
      </c>
      <c r="AM43" s="180">
        <v>1157876</v>
      </c>
      <c r="AN43" s="180">
        <v>448950</v>
      </c>
      <c r="AO43" s="180">
        <v>23338900</v>
      </c>
      <c r="AP43" s="180">
        <v>788966</v>
      </c>
      <c r="AQ43" s="180">
        <v>0</v>
      </c>
      <c r="AR43" s="180">
        <v>66023</v>
      </c>
      <c r="AS43" s="180">
        <v>23720926</v>
      </c>
      <c r="AT43" s="180">
        <v>367793</v>
      </c>
      <c r="AU43" s="180">
        <v>836536</v>
      </c>
      <c r="AV43" s="180">
        <v>1701467</v>
      </c>
      <c r="AW43" s="180">
        <v>507824</v>
      </c>
      <c r="AX43" s="180">
        <v>0</v>
      </c>
      <c r="AY43" s="180">
        <v>0</v>
      </c>
      <c r="AZ43" s="180">
        <v>4938698</v>
      </c>
      <c r="BA43" s="180">
        <v>194375</v>
      </c>
      <c r="BB43" s="180">
        <v>505121</v>
      </c>
      <c r="BC43" s="180">
        <v>104114</v>
      </c>
      <c r="BD43" s="180">
        <v>3030699</v>
      </c>
      <c r="BE43" s="180">
        <v>1981685</v>
      </c>
      <c r="BF43" s="180">
        <v>8791163</v>
      </c>
      <c r="BH43" s="180">
        <v>0</v>
      </c>
      <c r="BI43" s="180">
        <v>187160</v>
      </c>
      <c r="BJ43" s="180">
        <v>7464013</v>
      </c>
      <c r="BK43" s="180">
        <v>1234013</v>
      </c>
      <c r="BL43" s="180">
        <v>8639913</v>
      </c>
      <c r="BM43" s="180">
        <v>0</v>
      </c>
      <c r="BN43" s="180">
        <v>4347587</v>
      </c>
      <c r="BO43" s="180">
        <v>1439231</v>
      </c>
      <c r="BP43" s="180">
        <v>0</v>
      </c>
      <c r="BQ43" s="180">
        <v>0</v>
      </c>
      <c r="BS43" s="180">
        <v>1649602</v>
      </c>
      <c r="BT43" s="180">
        <v>571475</v>
      </c>
      <c r="BV43" s="180">
        <v>2806703</v>
      </c>
    </row>
    <row r="44" spans="1:74" x14ac:dyDescent="0.3">
      <c r="A44" s="155">
        <v>88</v>
      </c>
      <c r="B44" s="180" t="s">
        <v>217</v>
      </c>
      <c r="D44" s="180">
        <v>2463000</v>
      </c>
      <c r="E44" s="180">
        <v>263814510</v>
      </c>
      <c r="G44" s="180">
        <v>2638556</v>
      </c>
      <c r="H44" s="180">
        <v>1327969</v>
      </c>
      <c r="I44" s="180">
        <v>0</v>
      </c>
      <c r="J44" s="180">
        <v>0</v>
      </c>
      <c r="K44" s="180">
        <v>0</v>
      </c>
      <c r="L44" s="180">
        <v>1282629</v>
      </c>
      <c r="M44" s="180">
        <v>9023105</v>
      </c>
      <c r="N44" s="180">
        <v>0</v>
      </c>
      <c r="O44" s="180">
        <v>312008</v>
      </c>
      <c r="Q44" s="180">
        <v>0</v>
      </c>
      <c r="R44" s="180">
        <v>0</v>
      </c>
      <c r="S44" s="180">
        <v>1093753</v>
      </c>
      <c r="T44" s="180">
        <v>0</v>
      </c>
      <c r="V44" s="180">
        <v>1121485</v>
      </c>
      <c r="X44" s="180">
        <v>6707501</v>
      </c>
      <c r="Y44" s="180">
        <v>0</v>
      </c>
      <c r="Z44" s="180">
        <v>24871887</v>
      </c>
      <c r="AA44" s="180">
        <v>0</v>
      </c>
      <c r="AC44" s="180">
        <v>179029</v>
      </c>
      <c r="AD44" s="180">
        <v>904098</v>
      </c>
      <c r="AE44" s="180">
        <v>547125</v>
      </c>
      <c r="AF44" s="180">
        <v>485235</v>
      </c>
      <c r="AG44" s="180">
        <v>415046</v>
      </c>
      <c r="AI44" s="180">
        <v>0</v>
      </c>
      <c r="AJ44" s="180">
        <v>0</v>
      </c>
      <c r="AK44" s="180">
        <v>0</v>
      </c>
      <c r="AL44" s="180">
        <v>685240</v>
      </c>
      <c r="AM44" s="180">
        <v>924089</v>
      </c>
      <c r="AN44" s="180">
        <v>301864</v>
      </c>
      <c r="AO44" s="180">
        <v>25907694</v>
      </c>
      <c r="AP44" s="180">
        <v>960301</v>
      </c>
      <c r="AQ44" s="180">
        <v>0</v>
      </c>
      <c r="AR44" s="180">
        <v>42802</v>
      </c>
      <c r="AS44" s="180">
        <v>20729743</v>
      </c>
      <c r="AT44" s="180">
        <v>282938</v>
      </c>
      <c r="AU44" s="180">
        <v>1047584</v>
      </c>
      <c r="AV44" s="180">
        <v>1315539</v>
      </c>
      <c r="AW44" s="180">
        <v>541989</v>
      </c>
      <c r="AX44" s="180">
        <v>0</v>
      </c>
      <c r="AY44" s="180">
        <v>0</v>
      </c>
      <c r="AZ44" s="180">
        <v>4443963</v>
      </c>
      <c r="BA44" s="180">
        <v>282248</v>
      </c>
      <c r="BB44" s="180">
        <v>445196</v>
      </c>
      <c r="BC44" s="180">
        <v>99518</v>
      </c>
      <c r="BD44" s="180">
        <v>2934537</v>
      </c>
      <c r="BE44" s="180">
        <v>1545337</v>
      </c>
      <c r="BF44" s="180">
        <v>11219548</v>
      </c>
      <c r="BH44" s="180">
        <v>0</v>
      </c>
      <c r="BI44" s="180">
        <v>131670</v>
      </c>
      <c r="BJ44" s="180">
        <v>8987760</v>
      </c>
      <c r="BK44" s="180">
        <v>1031309</v>
      </c>
      <c r="BL44" s="180">
        <v>9174008</v>
      </c>
      <c r="BM44" s="180">
        <v>0</v>
      </c>
      <c r="BN44" s="180">
        <v>4912779</v>
      </c>
      <c r="BO44" s="180">
        <v>1227953</v>
      </c>
      <c r="BP44" s="180">
        <v>0</v>
      </c>
      <c r="BQ44" s="180">
        <v>0</v>
      </c>
      <c r="BS44" s="180">
        <v>1398265</v>
      </c>
      <c r="BT44" s="180">
        <v>473193</v>
      </c>
      <c r="BV44" s="180">
        <v>2237933</v>
      </c>
    </row>
    <row r="45" spans="1:74" x14ac:dyDescent="0.3">
      <c r="A45" s="155">
        <v>89</v>
      </c>
      <c r="B45" s="180" t="s">
        <v>221</v>
      </c>
      <c r="D45" s="180">
        <v>42502</v>
      </c>
      <c r="E45" s="180">
        <v>24407872</v>
      </c>
      <c r="G45" s="180">
        <v>42147</v>
      </c>
      <c r="H45" s="180">
        <v>0</v>
      </c>
      <c r="I45" s="180">
        <v>0</v>
      </c>
      <c r="J45" s="180">
        <v>0</v>
      </c>
      <c r="K45" s="180">
        <v>0</v>
      </c>
      <c r="L45" s="180">
        <v>74891</v>
      </c>
      <c r="M45" s="180">
        <v>299100</v>
      </c>
      <c r="N45" s="180">
        <v>0</v>
      </c>
      <c r="O45" s="180">
        <v>0</v>
      </c>
      <c r="Q45" s="180">
        <v>0</v>
      </c>
      <c r="R45" s="180">
        <v>0</v>
      </c>
      <c r="S45" s="180">
        <v>42350</v>
      </c>
      <c r="T45" s="180">
        <v>0</v>
      </c>
      <c r="V45" s="180">
        <v>65045</v>
      </c>
      <c r="X45" s="180">
        <v>0</v>
      </c>
      <c r="Y45" s="180">
        <v>0</v>
      </c>
      <c r="Z45" s="180">
        <v>143298</v>
      </c>
      <c r="AA45" s="180">
        <v>0</v>
      </c>
      <c r="AC45" s="180">
        <v>0</v>
      </c>
      <c r="AD45" s="180">
        <v>6915</v>
      </c>
      <c r="AE45" s="180">
        <v>12420</v>
      </c>
      <c r="AF45" s="180">
        <v>0</v>
      </c>
      <c r="AG45" s="180">
        <v>29761</v>
      </c>
      <c r="AI45" s="180">
        <v>0</v>
      </c>
      <c r="AJ45" s="180">
        <v>0</v>
      </c>
      <c r="AK45" s="180">
        <v>0</v>
      </c>
      <c r="AL45" s="180">
        <v>63332</v>
      </c>
      <c r="AM45" s="180">
        <v>4589</v>
      </c>
      <c r="AN45" s="180">
        <v>0</v>
      </c>
      <c r="AO45" s="180">
        <v>1528004</v>
      </c>
      <c r="AP45" s="180">
        <v>54585</v>
      </c>
      <c r="AQ45" s="180">
        <v>0</v>
      </c>
      <c r="AR45" s="180">
        <v>0</v>
      </c>
      <c r="AS45" s="180">
        <v>1954775</v>
      </c>
      <c r="AT45" s="180">
        <v>0</v>
      </c>
      <c r="AU45" s="180">
        <v>0</v>
      </c>
      <c r="AV45" s="180">
        <v>10782</v>
      </c>
      <c r="AW45" s="180">
        <v>25968</v>
      </c>
      <c r="AX45" s="180">
        <v>0</v>
      </c>
      <c r="AY45" s="180">
        <v>0</v>
      </c>
      <c r="AZ45" s="180">
        <v>65260</v>
      </c>
      <c r="BA45" s="180">
        <v>3647</v>
      </c>
      <c r="BB45" s="180">
        <v>0</v>
      </c>
      <c r="BC45" s="180">
        <v>0</v>
      </c>
      <c r="BD45" s="180">
        <v>816</v>
      </c>
      <c r="BE45" s="180">
        <v>68669</v>
      </c>
      <c r="BF45" s="180">
        <v>903823</v>
      </c>
      <c r="BH45" s="180">
        <v>0</v>
      </c>
      <c r="BI45" s="180">
        <v>0</v>
      </c>
      <c r="BJ45" s="180">
        <v>44233</v>
      </c>
      <c r="BK45" s="180">
        <v>2363</v>
      </c>
      <c r="BL45" s="180">
        <v>14179</v>
      </c>
      <c r="BM45" s="180">
        <v>0</v>
      </c>
      <c r="BN45" s="180">
        <v>8104</v>
      </c>
      <c r="BO45" s="180">
        <v>0</v>
      </c>
      <c r="BP45" s="180">
        <v>0</v>
      </c>
      <c r="BQ45" s="180">
        <v>0</v>
      </c>
      <c r="BS45" s="180">
        <v>7846</v>
      </c>
      <c r="BT45" s="180">
        <v>13036</v>
      </c>
      <c r="BV45" s="180">
        <v>0</v>
      </c>
    </row>
    <row r="46" spans="1:74" x14ac:dyDescent="0.3">
      <c r="A46" s="155">
        <v>90</v>
      </c>
      <c r="B46" s="180" t="s">
        <v>214</v>
      </c>
      <c r="D46" s="180">
        <v>0</v>
      </c>
      <c r="E46" s="180">
        <v>0</v>
      </c>
      <c r="G46" s="180">
        <v>0</v>
      </c>
      <c r="H46" s="180">
        <v>0</v>
      </c>
      <c r="I46" s="180">
        <v>0</v>
      </c>
      <c r="J46" s="180">
        <v>0</v>
      </c>
      <c r="K46" s="180">
        <v>0</v>
      </c>
      <c r="L46" s="180">
        <v>381366</v>
      </c>
      <c r="M46" s="180">
        <v>0</v>
      </c>
      <c r="N46" s="180">
        <v>0</v>
      </c>
      <c r="O46" s="180">
        <v>0</v>
      </c>
      <c r="Q46" s="180">
        <v>0</v>
      </c>
      <c r="R46" s="180">
        <v>0</v>
      </c>
      <c r="S46" s="180">
        <v>0</v>
      </c>
      <c r="T46" s="180">
        <v>0</v>
      </c>
      <c r="V46" s="180">
        <v>0</v>
      </c>
      <c r="X46" s="180">
        <v>0</v>
      </c>
      <c r="Y46" s="180">
        <v>0</v>
      </c>
      <c r="Z46" s="180">
        <v>39143430</v>
      </c>
      <c r="AA46" s="180">
        <v>0</v>
      </c>
      <c r="AC46" s="180">
        <v>0</v>
      </c>
      <c r="AD46" s="180">
        <v>0</v>
      </c>
      <c r="AE46" s="180">
        <v>0</v>
      </c>
      <c r="AF46" s="180">
        <v>0</v>
      </c>
      <c r="AG46" s="180">
        <v>0</v>
      </c>
      <c r="AI46" s="180">
        <v>0</v>
      </c>
      <c r="AJ46" s="180">
        <v>0</v>
      </c>
      <c r="AK46" s="180">
        <v>0</v>
      </c>
      <c r="AL46" s="180">
        <v>0</v>
      </c>
      <c r="AM46" s="180">
        <v>0</v>
      </c>
      <c r="AN46" s="180">
        <v>0</v>
      </c>
      <c r="AO46" s="180">
        <v>0</v>
      </c>
      <c r="AP46" s="180">
        <v>0</v>
      </c>
      <c r="AQ46" s="180">
        <v>0</v>
      </c>
      <c r="AR46" s="180">
        <v>0</v>
      </c>
      <c r="AS46" s="180">
        <v>0</v>
      </c>
      <c r="AT46" s="180">
        <v>0</v>
      </c>
      <c r="AU46" s="180">
        <v>0</v>
      </c>
      <c r="AV46" s="180">
        <v>1682832</v>
      </c>
      <c r="AW46" s="180">
        <v>0</v>
      </c>
      <c r="AX46" s="180">
        <v>0</v>
      </c>
      <c r="AY46" s="180">
        <v>0</v>
      </c>
      <c r="AZ46" s="180">
        <v>2536274</v>
      </c>
      <c r="BA46" s="180">
        <v>0</v>
      </c>
      <c r="BB46" s="180">
        <v>0</v>
      </c>
      <c r="BC46" s="180">
        <v>0</v>
      </c>
      <c r="BD46" s="180">
        <v>0</v>
      </c>
      <c r="BE46" s="180">
        <v>2086871</v>
      </c>
      <c r="BF46" s="180">
        <v>11250407</v>
      </c>
      <c r="BH46" s="180">
        <v>0</v>
      </c>
      <c r="BI46" s="180">
        <v>0</v>
      </c>
      <c r="BJ46" s="180">
        <v>11207244</v>
      </c>
      <c r="BK46" s="180">
        <v>0</v>
      </c>
      <c r="BL46" s="180">
        <v>0</v>
      </c>
      <c r="BM46" s="180">
        <v>0</v>
      </c>
      <c r="BN46" s="180">
        <v>6346617</v>
      </c>
      <c r="BO46" s="180">
        <v>0</v>
      </c>
      <c r="BP46" s="180">
        <v>0</v>
      </c>
      <c r="BQ46" s="180">
        <v>0</v>
      </c>
      <c r="BS46" s="180">
        <v>0</v>
      </c>
      <c r="BT46" s="180">
        <v>0</v>
      </c>
      <c r="BV46" s="180">
        <v>0</v>
      </c>
    </row>
    <row r="47" spans="1:74" x14ac:dyDescent="0.3">
      <c r="A47" s="155">
        <v>91</v>
      </c>
      <c r="B47" s="180" t="s">
        <v>215</v>
      </c>
      <c r="D47" s="180">
        <v>0</v>
      </c>
      <c r="E47" s="180">
        <v>0</v>
      </c>
      <c r="G47" s="180">
        <v>0</v>
      </c>
      <c r="H47" s="180">
        <v>0</v>
      </c>
      <c r="I47" s="180">
        <v>0</v>
      </c>
      <c r="J47" s="180">
        <v>0</v>
      </c>
      <c r="K47" s="180">
        <v>0</v>
      </c>
      <c r="L47" s="180">
        <v>539834</v>
      </c>
      <c r="M47" s="180">
        <v>0</v>
      </c>
      <c r="N47" s="180">
        <v>0</v>
      </c>
      <c r="O47" s="180">
        <v>0</v>
      </c>
      <c r="Q47" s="180">
        <v>0</v>
      </c>
      <c r="R47" s="180">
        <v>0</v>
      </c>
      <c r="S47" s="180">
        <v>0</v>
      </c>
      <c r="T47" s="180">
        <v>0</v>
      </c>
      <c r="V47" s="180">
        <v>0</v>
      </c>
      <c r="X47" s="180">
        <v>0</v>
      </c>
      <c r="Y47" s="180">
        <v>0</v>
      </c>
      <c r="Z47" s="180">
        <v>8571802</v>
      </c>
      <c r="AA47" s="180">
        <v>0</v>
      </c>
      <c r="AC47" s="180">
        <v>0</v>
      </c>
      <c r="AD47" s="180">
        <v>0</v>
      </c>
      <c r="AE47" s="180">
        <v>0</v>
      </c>
      <c r="AF47" s="180">
        <v>0</v>
      </c>
      <c r="AG47" s="180">
        <v>0</v>
      </c>
      <c r="AI47" s="180">
        <v>0</v>
      </c>
      <c r="AJ47" s="180">
        <v>0</v>
      </c>
      <c r="AK47" s="180">
        <v>0</v>
      </c>
      <c r="AL47" s="180">
        <v>0</v>
      </c>
      <c r="AM47" s="180">
        <v>0</v>
      </c>
      <c r="AN47" s="180">
        <v>0</v>
      </c>
      <c r="AO47" s="180">
        <v>0</v>
      </c>
      <c r="AP47" s="180">
        <v>0</v>
      </c>
      <c r="AQ47" s="180">
        <v>0</v>
      </c>
      <c r="AR47" s="180">
        <v>0</v>
      </c>
      <c r="AS47" s="180">
        <v>0</v>
      </c>
      <c r="AT47" s="180">
        <v>0</v>
      </c>
      <c r="AU47" s="180">
        <v>0</v>
      </c>
      <c r="AV47" s="180">
        <v>389970</v>
      </c>
      <c r="AW47" s="180">
        <v>0</v>
      </c>
      <c r="AX47" s="180">
        <v>0</v>
      </c>
      <c r="AY47" s="180">
        <v>0</v>
      </c>
      <c r="AZ47" s="180">
        <v>782043</v>
      </c>
      <c r="BA47" s="180">
        <v>0</v>
      </c>
      <c r="BB47" s="180">
        <v>0</v>
      </c>
      <c r="BC47" s="180">
        <v>0</v>
      </c>
      <c r="BD47" s="180">
        <v>0</v>
      </c>
      <c r="BE47" s="180">
        <v>402904</v>
      </c>
      <c r="BF47" s="180">
        <v>3058531</v>
      </c>
      <c r="BH47" s="180">
        <v>0</v>
      </c>
      <c r="BI47" s="180">
        <v>0</v>
      </c>
      <c r="BJ47" s="180">
        <v>1463331</v>
      </c>
      <c r="BK47" s="180">
        <v>0</v>
      </c>
      <c r="BL47" s="180">
        <v>0</v>
      </c>
      <c r="BM47" s="180">
        <v>0</v>
      </c>
      <c r="BN47" s="180">
        <v>397229</v>
      </c>
      <c r="BO47" s="180">
        <v>0</v>
      </c>
      <c r="BP47" s="180">
        <v>0</v>
      </c>
      <c r="BQ47" s="180">
        <v>0</v>
      </c>
      <c r="BS47" s="180">
        <v>0</v>
      </c>
      <c r="BT47" s="180">
        <v>0</v>
      </c>
      <c r="BV47" s="180">
        <v>0</v>
      </c>
    </row>
    <row r="48" spans="1:74" x14ac:dyDescent="0.3">
      <c r="A48" s="155">
        <v>93</v>
      </c>
      <c r="B48" s="180" t="s">
        <v>228</v>
      </c>
      <c r="D48" s="180">
        <v>0</v>
      </c>
      <c r="E48" s="180">
        <v>0</v>
      </c>
      <c r="G48" s="180">
        <v>0</v>
      </c>
      <c r="H48" s="180">
        <v>0</v>
      </c>
      <c r="I48" s="180">
        <v>0</v>
      </c>
      <c r="J48" s="180">
        <v>0</v>
      </c>
      <c r="K48" s="180">
        <v>0</v>
      </c>
      <c r="L48" s="180">
        <v>4117131</v>
      </c>
      <c r="M48" s="180">
        <v>0</v>
      </c>
      <c r="N48" s="180">
        <v>0</v>
      </c>
      <c r="O48" s="180">
        <v>0</v>
      </c>
      <c r="Q48" s="180">
        <v>0</v>
      </c>
      <c r="R48" s="180">
        <v>0</v>
      </c>
      <c r="S48" s="180">
        <v>0</v>
      </c>
      <c r="T48" s="180">
        <v>0</v>
      </c>
      <c r="V48" s="180">
        <v>0</v>
      </c>
      <c r="X48" s="180">
        <v>0</v>
      </c>
      <c r="Y48" s="180">
        <v>0</v>
      </c>
      <c r="Z48" s="180">
        <v>75955186</v>
      </c>
      <c r="AA48" s="180">
        <v>0</v>
      </c>
      <c r="AC48" s="180">
        <v>0</v>
      </c>
      <c r="AD48" s="180">
        <v>0</v>
      </c>
      <c r="AE48" s="180">
        <v>0</v>
      </c>
      <c r="AF48" s="180">
        <v>0</v>
      </c>
      <c r="AG48" s="180">
        <v>0</v>
      </c>
      <c r="AI48" s="180">
        <v>0</v>
      </c>
      <c r="AJ48" s="180">
        <v>0</v>
      </c>
      <c r="AK48" s="180">
        <v>0</v>
      </c>
      <c r="AL48" s="180">
        <v>0</v>
      </c>
      <c r="AM48" s="180">
        <v>0</v>
      </c>
      <c r="AN48" s="180">
        <v>0</v>
      </c>
      <c r="AO48" s="180">
        <v>0</v>
      </c>
      <c r="AP48" s="180">
        <v>0</v>
      </c>
      <c r="AQ48" s="180">
        <v>0</v>
      </c>
      <c r="AR48" s="180">
        <v>0</v>
      </c>
      <c r="AS48" s="180">
        <v>0</v>
      </c>
      <c r="AT48" s="180">
        <v>0</v>
      </c>
      <c r="AU48" s="180">
        <v>0</v>
      </c>
      <c r="AV48" s="180">
        <v>3503449</v>
      </c>
      <c r="AW48" s="180">
        <v>0</v>
      </c>
      <c r="AX48" s="180">
        <v>0</v>
      </c>
      <c r="AY48" s="180">
        <v>0</v>
      </c>
      <c r="AZ48" s="180">
        <v>7602053</v>
      </c>
      <c r="BA48" s="180">
        <v>0</v>
      </c>
      <c r="BB48" s="180">
        <v>0</v>
      </c>
      <c r="BC48" s="180">
        <v>0</v>
      </c>
      <c r="BD48" s="180">
        <v>0</v>
      </c>
      <c r="BE48" s="180">
        <v>2293690</v>
      </c>
      <c r="BF48" s="180">
        <v>25893519</v>
      </c>
      <c r="BH48" s="180">
        <v>0</v>
      </c>
      <c r="BI48" s="180">
        <v>0</v>
      </c>
      <c r="BJ48" s="180">
        <v>15262471</v>
      </c>
      <c r="BK48" s="180">
        <v>0</v>
      </c>
      <c r="BL48" s="180">
        <v>0</v>
      </c>
      <c r="BM48" s="180">
        <v>0</v>
      </c>
      <c r="BN48" s="180">
        <v>7622876</v>
      </c>
      <c r="BO48" s="180">
        <v>0</v>
      </c>
      <c r="BP48" s="180">
        <v>0</v>
      </c>
      <c r="BQ48" s="180">
        <v>0</v>
      </c>
      <c r="BS48" s="180">
        <v>0</v>
      </c>
      <c r="BT48" s="180">
        <v>0</v>
      </c>
      <c r="BV48" s="180">
        <v>0</v>
      </c>
    </row>
    <row r="49" spans="1:74" x14ac:dyDescent="0.3">
      <c r="A49" s="155">
        <v>94</v>
      </c>
      <c r="B49" s="180" t="s">
        <v>231</v>
      </c>
      <c r="D49" s="180">
        <v>0</v>
      </c>
      <c r="E49" s="180">
        <v>0</v>
      </c>
      <c r="G49" s="180">
        <v>0</v>
      </c>
      <c r="H49" s="180">
        <v>0</v>
      </c>
      <c r="I49" s="180">
        <v>0</v>
      </c>
      <c r="J49" s="180">
        <v>0</v>
      </c>
      <c r="K49" s="180">
        <v>0</v>
      </c>
      <c r="L49" s="180">
        <v>4070112</v>
      </c>
      <c r="M49" s="180">
        <v>0</v>
      </c>
      <c r="N49" s="180">
        <v>0</v>
      </c>
      <c r="O49" s="180">
        <v>0</v>
      </c>
      <c r="Q49" s="180">
        <v>0</v>
      </c>
      <c r="R49" s="180">
        <v>0</v>
      </c>
      <c r="S49" s="180">
        <v>0</v>
      </c>
      <c r="T49" s="180">
        <v>0</v>
      </c>
      <c r="V49" s="180">
        <v>0</v>
      </c>
      <c r="X49" s="180">
        <v>0</v>
      </c>
      <c r="Y49" s="180">
        <v>0</v>
      </c>
      <c r="Z49" s="180">
        <v>69199316</v>
      </c>
      <c r="AA49" s="180">
        <v>0</v>
      </c>
      <c r="AC49" s="180">
        <v>0</v>
      </c>
      <c r="AD49" s="180">
        <v>0</v>
      </c>
      <c r="AE49" s="180">
        <v>0</v>
      </c>
      <c r="AF49" s="180">
        <v>0</v>
      </c>
      <c r="AG49" s="180">
        <v>0</v>
      </c>
      <c r="AI49" s="180">
        <v>0</v>
      </c>
      <c r="AJ49" s="180">
        <v>0</v>
      </c>
      <c r="AK49" s="180">
        <v>0</v>
      </c>
      <c r="AL49" s="180">
        <v>0</v>
      </c>
      <c r="AM49" s="180">
        <v>0</v>
      </c>
      <c r="AN49" s="180">
        <v>0</v>
      </c>
      <c r="AO49" s="180">
        <v>0</v>
      </c>
      <c r="AP49" s="180">
        <v>0</v>
      </c>
      <c r="AQ49" s="180">
        <v>0</v>
      </c>
      <c r="AR49" s="180">
        <v>0</v>
      </c>
      <c r="AS49" s="180">
        <v>0</v>
      </c>
      <c r="AT49" s="180">
        <v>0</v>
      </c>
      <c r="AU49" s="180">
        <v>0</v>
      </c>
      <c r="AV49" s="180">
        <v>3407093</v>
      </c>
      <c r="AW49" s="180">
        <v>0</v>
      </c>
      <c r="AX49" s="180">
        <v>0</v>
      </c>
      <c r="AY49" s="180">
        <v>0</v>
      </c>
      <c r="AZ49" s="180">
        <v>6679812</v>
      </c>
      <c r="BA49" s="180">
        <v>0</v>
      </c>
      <c r="BB49" s="180">
        <v>0</v>
      </c>
      <c r="BC49" s="180">
        <v>0</v>
      </c>
      <c r="BD49" s="180">
        <v>0</v>
      </c>
      <c r="BE49" s="180">
        <v>1836746</v>
      </c>
      <c r="BF49" s="180">
        <v>18603278</v>
      </c>
      <c r="BH49" s="180">
        <v>0</v>
      </c>
      <c r="BI49" s="180">
        <v>0</v>
      </c>
      <c r="BJ49" s="180">
        <v>14701342</v>
      </c>
      <c r="BK49" s="180">
        <v>0</v>
      </c>
      <c r="BL49" s="180">
        <v>0</v>
      </c>
      <c r="BM49" s="180">
        <v>0</v>
      </c>
      <c r="BN49" s="180">
        <v>7235755</v>
      </c>
      <c r="BO49" s="180">
        <v>0</v>
      </c>
      <c r="BP49" s="180">
        <v>0</v>
      </c>
      <c r="BQ49" s="180">
        <v>0</v>
      </c>
      <c r="BS49" s="180">
        <v>0</v>
      </c>
      <c r="BT49" s="180">
        <v>0</v>
      </c>
      <c r="BV49" s="180">
        <v>0</v>
      </c>
    </row>
    <row r="50" spans="1:74" x14ac:dyDescent="0.3">
      <c r="A50" s="155">
        <v>97</v>
      </c>
      <c r="B50" s="180" t="s">
        <v>227</v>
      </c>
      <c r="D50" s="180">
        <v>0</v>
      </c>
      <c r="E50" s="180">
        <v>0</v>
      </c>
      <c r="G50" s="180">
        <v>0</v>
      </c>
      <c r="H50" s="180">
        <v>0</v>
      </c>
      <c r="I50" s="180">
        <v>0</v>
      </c>
      <c r="J50" s="180">
        <v>0</v>
      </c>
      <c r="K50" s="180">
        <v>0</v>
      </c>
      <c r="L50" s="180">
        <v>4106983</v>
      </c>
      <c r="M50" s="180">
        <v>0</v>
      </c>
      <c r="N50" s="180">
        <v>0</v>
      </c>
      <c r="O50" s="180">
        <v>0</v>
      </c>
      <c r="Q50" s="180">
        <v>0</v>
      </c>
      <c r="R50" s="180">
        <v>0</v>
      </c>
      <c r="S50" s="180">
        <v>0</v>
      </c>
      <c r="T50" s="180">
        <v>0</v>
      </c>
      <c r="V50" s="180">
        <v>0</v>
      </c>
      <c r="X50" s="180">
        <v>0</v>
      </c>
      <c r="Y50" s="180">
        <v>0</v>
      </c>
      <c r="Z50" s="180">
        <v>74754278</v>
      </c>
      <c r="AA50" s="180">
        <v>0</v>
      </c>
      <c r="AC50" s="180">
        <v>0</v>
      </c>
      <c r="AD50" s="180">
        <v>0</v>
      </c>
      <c r="AE50" s="180">
        <v>0</v>
      </c>
      <c r="AF50" s="180">
        <v>0</v>
      </c>
      <c r="AG50" s="180">
        <v>0</v>
      </c>
      <c r="AI50" s="180">
        <v>0</v>
      </c>
      <c r="AJ50" s="180">
        <v>0</v>
      </c>
      <c r="AK50" s="180">
        <v>0</v>
      </c>
      <c r="AL50" s="180">
        <v>0</v>
      </c>
      <c r="AM50" s="180">
        <v>0</v>
      </c>
      <c r="AN50" s="180">
        <v>0</v>
      </c>
      <c r="AO50" s="180">
        <v>0</v>
      </c>
      <c r="AP50" s="180">
        <v>0</v>
      </c>
      <c r="AQ50" s="180">
        <v>0</v>
      </c>
      <c r="AR50" s="180">
        <v>0</v>
      </c>
      <c r="AS50" s="180">
        <v>0</v>
      </c>
      <c r="AT50" s="180">
        <v>0</v>
      </c>
      <c r="AU50" s="180">
        <v>0</v>
      </c>
      <c r="AV50" s="180">
        <v>3503449</v>
      </c>
      <c r="AW50" s="180">
        <v>0</v>
      </c>
      <c r="AX50" s="180">
        <v>0</v>
      </c>
      <c r="AY50" s="180">
        <v>0</v>
      </c>
      <c r="AZ50" s="180">
        <v>7582833</v>
      </c>
      <c r="BA50" s="180">
        <v>0</v>
      </c>
      <c r="BB50" s="180">
        <v>0</v>
      </c>
      <c r="BC50" s="180">
        <v>0</v>
      </c>
      <c r="BD50" s="180">
        <v>0</v>
      </c>
      <c r="BE50" s="180">
        <v>2293690</v>
      </c>
      <c r="BF50" s="180">
        <v>21814728</v>
      </c>
      <c r="BH50" s="180">
        <v>0</v>
      </c>
      <c r="BI50" s="180">
        <v>0</v>
      </c>
      <c r="BJ50" s="180">
        <v>15014703</v>
      </c>
      <c r="BK50" s="180">
        <v>0</v>
      </c>
      <c r="BL50" s="180">
        <v>0</v>
      </c>
      <c r="BM50" s="180">
        <v>0</v>
      </c>
      <c r="BN50" s="180">
        <v>7570665</v>
      </c>
      <c r="BO50" s="180">
        <v>0</v>
      </c>
      <c r="BP50" s="180">
        <v>0</v>
      </c>
      <c r="BQ50" s="180">
        <v>0</v>
      </c>
      <c r="BS50" s="180">
        <v>0</v>
      </c>
      <c r="BT50" s="180">
        <v>0</v>
      </c>
      <c r="BV50" s="180">
        <v>0</v>
      </c>
    </row>
    <row r="51" spans="1:74" x14ac:dyDescent="0.3">
      <c r="A51" s="155">
        <v>98</v>
      </c>
      <c r="B51" s="180" t="s">
        <v>232</v>
      </c>
      <c r="D51" s="180">
        <v>0</v>
      </c>
      <c r="E51" s="180">
        <v>0</v>
      </c>
      <c r="G51" s="180">
        <v>0</v>
      </c>
      <c r="H51" s="180">
        <v>0</v>
      </c>
      <c r="I51" s="180">
        <v>0</v>
      </c>
      <c r="J51" s="180">
        <v>0</v>
      </c>
      <c r="K51" s="180">
        <v>0</v>
      </c>
      <c r="L51" s="180">
        <v>40242</v>
      </c>
      <c r="M51" s="180">
        <v>0</v>
      </c>
      <c r="N51" s="180">
        <v>0</v>
      </c>
      <c r="O51" s="180">
        <v>0</v>
      </c>
      <c r="Q51" s="180">
        <v>0</v>
      </c>
      <c r="R51" s="180">
        <v>0</v>
      </c>
      <c r="S51" s="180">
        <v>0</v>
      </c>
      <c r="T51" s="180">
        <v>0</v>
      </c>
      <c r="V51" s="180">
        <v>0</v>
      </c>
      <c r="X51" s="180">
        <v>0</v>
      </c>
      <c r="Y51" s="180">
        <v>0</v>
      </c>
      <c r="Z51" s="180">
        <v>59910</v>
      </c>
      <c r="AA51" s="180">
        <v>0</v>
      </c>
      <c r="AC51" s="180">
        <v>0</v>
      </c>
      <c r="AD51" s="180">
        <v>0</v>
      </c>
      <c r="AE51" s="180">
        <v>0</v>
      </c>
      <c r="AF51" s="180">
        <v>0</v>
      </c>
      <c r="AG51" s="180">
        <v>0</v>
      </c>
      <c r="AI51" s="180">
        <v>0</v>
      </c>
      <c r="AJ51" s="180">
        <v>0</v>
      </c>
      <c r="AK51" s="180">
        <v>0</v>
      </c>
      <c r="AL51" s="180">
        <v>0</v>
      </c>
      <c r="AM51" s="180">
        <v>0</v>
      </c>
      <c r="AN51" s="180">
        <v>0</v>
      </c>
      <c r="AO51" s="180">
        <v>0</v>
      </c>
      <c r="AP51" s="180">
        <v>0</v>
      </c>
      <c r="AQ51" s="180">
        <v>0</v>
      </c>
      <c r="AR51" s="180">
        <v>0</v>
      </c>
      <c r="AS51" s="180">
        <v>0</v>
      </c>
      <c r="AT51" s="180">
        <v>0</v>
      </c>
      <c r="AU51" s="180">
        <v>0</v>
      </c>
      <c r="AV51" s="180">
        <v>0</v>
      </c>
      <c r="AW51" s="180">
        <v>0</v>
      </c>
      <c r="AX51" s="180">
        <v>0</v>
      </c>
      <c r="AY51" s="180">
        <v>0</v>
      </c>
      <c r="AZ51" s="180">
        <v>6363</v>
      </c>
      <c r="BA51" s="180">
        <v>0</v>
      </c>
      <c r="BB51" s="180">
        <v>0</v>
      </c>
      <c r="BC51" s="180">
        <v>0</v>
      </c>
      <c r="BD51" s="180">
        <v>0</v>
      </c>
      <c r="BE51" s="180">
        <v>11809</v>
      </c>
      <c r="BF51" s="180">
        <v>62752</v>
      </c>
      <c r="BH51" s="180">
        <v>0</v>
      </c>
      <c r="BI51" s="180">
        <v>0</v>
      </c>
      <c r="BJ51" s="180">
        <v>62623</v>
      </c>
      <c r="BK51" s="180">
        <v>0</v>
      </c>
      <c r="BL51" s="180">
        <v>0</v>
      </c>
      <c r="BM51" s="180">
        <v>0</v>
      </c>
      <c r="BN51" s="180">
        <v>0</v>
      </c>
      <c r="BO51" s="180">
        <v>0</v>
      </c>
      <c r="BP51" s="180">
        <v>0</v>
      </c>
      <c r="BQ51" s="180">
        <v>0</v>
      </c>
      <c r="BS51" s="180">
        <v>0</v>
      </c>
      <c r="BT51" s="180">
        <v>0</v>
      </c>
      <c r="BV51" s="180">
        <v>0</v>
      </c>
    </row>
    <row r="52" spans="1:74" x14ac:dyDescent="0.3">
      <c r="A52" s="155">
        <v>99</v>
      </c>
      <c r="B52" s="180" t="s">
        <v>229</v>
      </c>
      <c r="D52" s="180">
        <v>0</v>
      </c>
      <c r="E52" s="180">
        <v>0</v>
      </c>
      <c r="G52" s="180">
        <v>0</v>
      </c>
      <c r="H52" s="180">
        <v>0</v>
      </c>
      <c r="I52" s="180">
        <v>0</v>
      </c>
      <c r="J52" s="180">
        <v>0</v>
      </c>
      <c r="K52" s="180">
        <v>0</v>
      </c>
      <c r="L52" s="180">
        <v>2777827</v>
      </c>
      <c r="M52" s="180">
        <v>0</v>
      </c>
      <c r="N52" s="180">
        <v>0</v>
      </c>
      <c r="O52" s="180">
        <v>0</v>
      </c>
      <c r="Q52" s="180">
        <v>0</v>
      </c>
      <c r="R52" s="180">
        <v>0</v>
      </c>
      <c r="S52" s="180">
        <v>0</v>
      </c>
      <c r="T52" s="180">
        <v>0</v>
      </c>
      <c r="V52" s="180">
        <v>0</v>
      </c>
      <c r="X52" s="180">
        <v>0</v>
      </c>
      <c r="Y52" s="180">
        <v>0</v>
      </c>
      <c r="Z52" s="180">
        <v>50980465</v>
      </c>
      <c r="AA52" s="180">
        <v>0</v>
      </c>
      <c r="AC52" s="180">
        <v>0</v>
      </c>
      <c r="AD52" s="180">
        <v>0</v>
      </c>
      <c r="AE52" s="180">
        <v>0</v>
      </c>
      <c r="AF52" s="180">
        <v>0</v>
      </c>
      <c r="AG52" s="180">
        <v>0</v>
      </c>
      <c r="AI52" s="180">
        <v>0</v>
      </c>
      <c r="AJ52" s="180">
        <v>0</v>
      </c>
      <c r="AK52" s="180">
        <v>0</v>
      </c>
      <c r="AL52" s="180">
        <v>0</v>
      </c>
      <c r="AM52" s="180">
        <v>0</v>
      </c>
      <c r="AN52" s="180">
        <v>0</v>
      </c>
      <c r="AO52" s="180">
        <v>0</v>
      </c>
      <c r="AP52" s="180">
        <v>0</v>
      </c>
      <c r="AQ52" s="180">
        <v>0</v>
      </c>
      <c r="AR52" s="180">
        <v>0</v>
      </c>
      <c r="AS52" s="180">
        <v>0</v>
      </c>
      <c r="AT52" s="180">
        <v>0</v>
      </c>
      <c r="AU52" s="180">
        <v>0</v>
      </c>
      <c r="AV52" s="180">
        <v>3378624</v>
      </c>
      <c r="AW52" s="180">
        <v>0</v>
      </c>
      <c r="AX52" s="180">
        <v>0</v>
      </c>
      <c r="AY52" s="180">
        <v>0</v>
      </c>
      <c r="AZ52" s="180">
        <v>5354013</v>
      </c>
      <c r="BA52" s="180">
        <v>0</v>
      </c>
      <c r="BB52" s="180">
        <v>0</v>
      </c>
      <c r="BC52" s="180">
        <v>0</v>
      </c>
      <c r="BD52" s="180">
        <v>0</v>
      </c>
      <c r="BE52" s="180">
        <v>960001</v>
      </c>
      <c r="BF52" s="180">
        <v>13799898</v>
      </c>
      <c r="BH52" s="180">
        <v>0</v>
      </c>
      <c r="BI52" s="180">
        <v>0</v>
      </c>
      <c r="BJ52" s="180">
        <v>11637294</v>
      </c>
      <c r="BK52" s="180">
        <v>0</v>
      </c>
      <c r="BL52" s="180">
        <v>0</v>
      </c>
      <c r="BM52" s="180">
        <v>0</v>
      </c>
      <c r="BN52" s="180">
        <v>6884858</v>
      </c>
      <c r="BO52" s="180">
        <v>0</v>
      </c>
      <c r="BP52" s="180">
        <v>0</v>
      </c>
      <c r="BQ52" s="180">
        <v>0</v>
      </c>
      <c r="BS52" s="180">
        <v>0</v>
      </c>
      <c r="BT52" s="180">
        <v>0</v>
      </c>
      <c r="BV52" s="180">
        <v>0</v>
      </c>
    </row>
    <row r="53" spans="1:74" x14ac:dyDescent="0.3">
      <c r="A53" s="155">
        <v>100</v>
      </c>
      <c r="B53" s="180" t="s">
        <v>242</v>
      </c>
      <c r="D53" s="180">
        <v>0</v>
      </c>
      <c r="E53" s="180">
        <v>0</v>
      </c>
      <c r="G53" s="180">
        <v>0</v>
      </c>
      <c r="H53" s="180">
        <v>0</v>
      </c>
      <c r="I53" s="180">
        <v>0</v>
      </c>
      <c r="J53" s="180">
        <v>0</v>
      </c>
      <c r="K53" s="180">
        <v>0</v>
      </c>
      <c r="L53" s="180">
        <v>68760</v>
      </c>
      <c r="M53" s="180">
        <v>0</v>
      </c>
      <c r="N53" s="180">
        <v>0</v>
      </c>
      <c r="O53" s="180">
        <v>0</v>
      </c>
      <c r="Q53" s="180">
        <v>0</v>
      </c>
      <c r="R53" s="180">
        <v>0</v>
      </c>
      <c r="S53" s="180">
        <v>0</v>
      </c>
      <c r="T53" s="180">
        <v>0</v>
      </c>
      <c r="V53" s="180">
        <v>0</v>
      </c>
      <c r="X53" s="180">
        <v>0</v>
      </c>
      <c r="Y53" s="180">
        <v>0</v>
      </c>
      <c r="Z53" s="180">
        <v>1909170</v>
      </c>
      <c r="AA53" s="180">
        <v>0</v>
      </c>
      <c r="AC53" s="180">
        <v>0</v>
      </c>
      <c r="AD53" s="180">
        <v>0</v>
      </c>
      <c r="AE53" s="180">
        <v>0</v>
      </c>
      <c r="AF53" s="180">
        <v>0</v>
      </c>
      <c r="AG53" s="180">
        <v>0</v>
      </c>
      <c r="AI53" s="180">
        <v>0</v>
      </c>
      <c r="AJ53" s="180">
        <v>0</v>
      </c>
      <c r="AK53" s="180">
        <v>0</v>
      </c>
      <c r="AL53" s="180">
        <v>0</v>
      </c>
      <c r="AM53" s="180">
        <v>0</v>
      </c>
      <c r="AN53" s="180">
        <v>0</v>
      </c>
      <c r="AO53" s="180">
        <v>0</v>
      </c>
      <c r="AP53" s="180">
        <v>0</v>
      </c>
      <c r="AQ53" s="180">
        <v>0</v>
      </c>
      <c r="AR53" s="180">
        <v>0</v>
      </c>
      <c r="AS53" s="180">
        <v>0</v>
      </c>
      <c r="AT53" s="180">
        <v>0</v>
      </c>
      <c r="AU53" s="180">
        <v>0</v>
      </c>
      <c r="AV53" s="180">
        <v>0</v>
      </c>
      <c r="AW53" s="180">
        <v>0</v>
      </c>
      <c r="AX53" s="180">
        <v>0</v>
      </c>
      <c r="AY53" s="180">
        <v>0</v>
      </c>
      <c r="AZ53" s="180">
        <v>341336</v>
      </c>
      <c r="BA53" s="180">
        <v>0</v>
      </c>
      <c r="BB53" s="180">
        <v>0</v>
      </c>
      <c r="BC53" s="180">
        <v>0</v>
      </c>
      <c r="BD53" s="180">
        <v>0</v>
      </c>
      <c r="BE53" s="180">
        <v>12516</v>
      </c>
      <c r="BF53" s="180">
        <v>296399</v>
      </c>
      <c r="BH53" s="180">
        <v>0</v>
      </c>
      <c r="BI53" s="180">
        <v>0</v>
      </c>
      <c r="BJ53" s="180">
        <v>272783</v>
      </c>
      <c r="BK53" s="180">
        <v>0</v>
      </c>
      <c r="BL53" s="180">
        <v>0</v>
      </c>
      <c r="BM53" s="180">
        <v>0</v>
      </c>
      <c r="BN53" s="180">
        <v>0</v>
      </c>
      <c r="BO53" s="180">
        <v>0</v>
      </c>
      <c r="BP53" s="180">
        <v>0</v>
      </c>
      <c r="BQ53" s="180">
        <v>0</v>
      </c>
      <c r="BS53" s="180">
        <v>0</v>
      </c>
      <c r="BT53" s="180">
        <v>0</v>
      </c>
      <c r="BV53" s="180">
        <v>0</v>
      </c>
    </row>
    <row r="54" spans="1:74" x14ac:dyDescent="0.3">
      <c r="A54" s="155">
        <v>101</v>
      </c>
      <c r="B54" s="180" t="s">
        <v>241</v>
      </c>
      <c r="D54" s="180">
        <v>0</v>
      </c>
      <c r="E54" s="180">
        <v>0</v>
      </c>
      <c r="G54" s="180">
        <v>0</v>
      </c>
      <c r="H54" s="180">
        <v>0</v>
      </c>
      <c r="I54" s="180">
        <v>0</v>
      </c>
      <c r="J54" s="180">
        <v>0</v>
      </c>
      <c r="K54" s="180">
        <v>0</v>
      </c>
      <c r="L54" s="180">
        <v>0</v>
      </c>
      <c r="M54" s="180">
        <v>0</v>
      </c>
      <c r="N54" s="180">
        <v>0</v>
      </c>
      <c r="O54" s="180">
        <v>0</v>
      </c>
      <c r="Q54" s="180">
        <v>0</v>
      </c>
      <c r="R54" s="180">
        <v>0</v>
      </c>
      <c r="S54" s="180">
        <v>0</v>
      </c>
      <c r="T54" s="180">
        <v>0</v>
      </c>
      <c r="V54" s="180">
        <v>0</v>
      </c>
      <c r="X54" s="180">
        <v>0</v>
      </c>
      <c r="Y54" s="180">
        <v>0</v>
      </c>
      <c r="Z54" s="180">
        <v>2714727</v>
      </c>
      <c r="AA54" s="180">
        <v>0</v>
      </c>
      <c r="AC54" s="180">
        <v>0</v>
      </c>
      <c r="AD54" s="180">
        <v>0</v>
      </c>
      <c r="AE54" s="180">
        <v>0</v>
      </c>
      <c r="AF54" s="180">
        <v>0</v>
      </c>
      <c r="AG54" s="180">
        <v>0</v>
      </c>
      <c r="AI54" s="180">
        <v>0</v>
      </c>
      <c r="AJ54" s="180">
        <v>0</v>
      </c>
      <c r="AK54" s="180">
        <v>0</v>
      </c>
      <c r="AL54" s="180">
        <v>0</v>
      </c>
      <c r="AM54" s="180">
        <v>0</v>
      </c>
      <c r="AN54" s="180">
        <v>0</v>
      </c>
      <c r="AO54" s="180">
        <v>0</v>
      </c>
      <c r="AP54" s="180">
        <v>0</v>
      </c>
      <c r="AQ54" s="180">
        <v>0</v>
      </c>
      <c r="AR54" s="180">
        <v>0</v>
      </c>
      <c r="AS54" s="180">
        <v>0</v>
      </c>
      <c r="AT54" s="180">
        <v>0</v>
      </c>
      <c r="AU54" s="180">
        <v>0</v>
      </c>
      <c r="AV54" s="180">
        <v>95388</v>
      </c>
      <c r="AW54" s="180">
        <v>0</v>
      </c>
      <c r="AX54" s="180">
        <v>0</v>
      </c>
      <c r="AY54" s="180">
        <v>0</v>
      </c>
      <c r="AZ54" s="180">
        <v>558011</v>
      </c>
      <c r="BA54" s="180">
        <v>0</v>
      </c>
      <c r="BB54" s="180">
        <v>0</v>
      </c>
      <c r="BC54" s="180">
        <v>0</v>
      </c>
      <c r="BD54" s="180">
        <v>0</v>
      </c>
      <c r="BE54" s="180">
        <v>92544</v>
      </c>
      <c r="BF54" s="180">
        <v>375970</v>
      </c>
      <c r="BH54" s="180">
        <v>0</v>
      </c>
      <c r="BI54" s="180">
        <v>0</v>
      </c>
      <c r="BJ54" s="180">
        <v>897565</v>
      </c>
      <c r="BK54" s="180">
        <v>0</v>
      </c>
      <c r="BL54" s="180">
        <v>0</v>
      </c>
      <c r="BM54" s="180">
        <v>0</v>
      </c>
      <c r="BN54" s="180">
        <v>1057929</v>
      </c>
      <c r="BO54" s="180">
        <v>0</v>
      </c>
      <c r="BP54" s="180">
        <v>0</v>
      </c>
      <c r="BQ54" s="180">
        <v>0</v>
      </c>
      <c r="BS54" s="180">
        <v>0</v>
      </c>
      <c r="BT54" s="180">
        <v>0</v>
      </c>
      <c r="BV54" s="180">
        <v>0</v>
      </c>
    </row>
    <row r="55" spans="1:74" x14ac:dyDescent="0.3">
      <c r="A55" s="155">
        <v>102</v>
      </c>
      <c r="B55" s="180" t="s">
        <v>255</v>
      </c>
      <c r="D55" s="180">
        <v>97.33</v>
      </c>
      <c r="E55" s="180">
        <v>99.73</v>
      </c>
      <c r="G55" s="180">
        <v>99.28</v>
      </c>
      <c r="H55" s="180">
        <v>96.84</v>
      </c>
      <c r="I55" s="180">
        <v>97.6</v>
      </c>
      <c r="J55" s="180">
        <v>96.2</v>
      </c>
      <c r="K55" s="180">
        <v>0</v>
      </c>
      <c r="L55" s="180">
        <v>94.1</v>
      </c>
      <c r="M55" s="180">
        <v>98.72</v>
      </c>
      <c r="N55" s="180">
        <v>91.46</v>
      </c>
      <c r="O55" s="180">
        <v>94.78</v>
      </c>
      <c r="Q55" s="180">
        <v>98.1</v>
      </c>
      <c r="R55" s="180">
        <v>99.46</v>
      </c>
      <c r="S55" s="180">
        <v>99.67</v>
      </c>
      <c r="T55" s="180">
        <v>98.97</v>
      </c>
      <c r="V55" s="180">
        <v>97.53</v>
      </c>
      <c r="X55" s="180">
        <v>99.29</v>
      </c>
      <c r="Y55" s="180">
        <v>98.36</v>
      </c>
      <c r="Z55" s="180">
        <v>95.66</v>
      </c>
      <c r="AA55" s="180">
        <v>99.71</v>
      </c>
      <c r="AC55" s="180">
        <v>82.19</v>
      </c>
      <c r="AD55" s="180">
        <v>96.5</v>
      </c>
      <c r="AE55" s="180">
        <v>95.12</v>
      </c>
      <c r="AF55" s="180">
        <v>99.74</v>
      </c>
      <c r="AG55" s="180">
        <v>94.31</v>
      </c>
      <c r="AI55" s="180">
        <v>95.7</v>
      </c>
      <c r="AJ55" s="180">
        <v>99.55</v>
      </c>
      <c r="AK55" s="180">
        <v>98.6</v>
      </c>
      <c r="AL55" s="180">
        <v>98.21</v>
      </c>
      <c r="AM55" s="180">
        <v>98.64</v>
      </c>
      <c r="AN55" s="180">
        <v>99.5</v>
      </c>
      <c r="AO55" s="180">
        <v>97.92</v>
      </c>
      <c r="AP55" s="180">
        <v>99.29</v>
      </c>
      <c r="AQ55" s="180">
        <v>96.33</v>
      </c>
      <c r="AR55" s="180">
        <v>95.95</v>
      </c>
      <c r="AS55" s="180">
        <v>99.07</v>
      </c>
      <c r="AT55" s="180">
        <v>98.18</v>
      </c>
      <c r="AU55" s="180">
        <v>96.75</v>
      </c>
      <c r="AV55" s="180">
        <v>95.62</v>
      </c>
      <c r="AW55" s="180">
        <v>87.99</v>
      </c>
      <c r="AX55" s="180">
        <v>99.58</v>
      </c>
      <c r="AY55" s="180">
        <v>96.63</v>
      </c>
      <c r="AZ55" s="180">
        <v>99.73</v>
      </c>
      <c r="BA55" s="180">
        <v>99.79</v>
      </c>
      <c r="BB55" s="180">
        <v>93.72</v>
      </c>
      <c r="BC55" s="180">
        <v>99.25</v>
      </c>
      <c r="BD55" s="180">
        <v>98.32</v>
      </c>
      <c r="BE55" s="180">
        <v>96.14</v>
      </c>
      <c r="BF55" s="180">
        <v>98.37</v>
      </c>
      <c r="BH55" s="180">
        <v>97.63</v>
      </c>
      <c r="BI55" s="180">
        <v>99.4</v>
      </c>
      <c r="BJ55" s="180">
        <v>99.74</v>
      </c>
      <c r="BK55" s="180">
        <v>96.45</v>
      </c>
      <c r="BL55" s="180">
        <v>99.74</v>
      </c>
      <c r="BM55" s="180">
        <v>99.81</v>
      </c>
      <c r="BN55" s="180">
        <v>99.03</v>
      </c>
      <c r="BO55" s="180">
        <v>98.53</v>
      </c>
      <c r="BP55" s="180">
        <v>83.47</v>
      </c>
      <c r="BQ55" s="180">
        <v>97.96</v>
      </c>
      <c r="BS55" s="180">
        <v>96.13</v>
      </c>
      <c r="BT55" s="180">
        <v>98.93</v>
      </c>
      <c r="BV55" s="180">
        <v>97.89</v>
      </c>
    </row>
    <row r="56" spans="1:74" x14ac:dyDescent="0.3">
      <c r="A56" s="155">
        <v>103</v>
      </c>
      <c r="B56" s="180" t="s">
        <v>256</v>
      </c>
      <c r="D56" s="180">
        <v>100</v>
      </c>
      <c r="E56" s="180">
        <v>100</v>
      </c>
      <c r="G56" s="180">
        <v>100</v>
      </c>
      <c r="H56" s="180">
        <v>100</v>
      </c>
      <c r="I56" s="180">
        <v>100</v>
      </c>
      <c r="J56" s="180">
        <v>99.91</v>
      </c>
      <c r="K56" s="180">
        <v>0</v>
      </c>
      <c r="L56" s="180">
        <v>100</v>
      </c>
      <c r="M56" s="180">
        <v>100</v>
      </c>
      <c r="N56" s="180">
        <v>100</v>
      </c>
      <c r="O56" s="180">
        <v>100</v>
      </c>
      <c r="Q56" s="180">
        <v>100</v>
      </c>
      <c r="R56" s="180">
        <v>100</v>
      </c>
      <c r="S56" s="180">
        <v>100</v>
      </c>
      <c r="T56" s="180">
        <v>99.69</v>
      </c>
      <c r="V56" s="180">
        <v>100</v>
      </c>
      <c r="X56" s="180">
        <v>100</v>
      </c>
      <c r="Y56" s="180">
        <v>100</v>
      </c>
      <c r="Z56" s="180">
        <v>99.63</v>
      </c>
      <c r="AA56" s="180">
        <v>100</v>
      </c>
      <c r="AC56" s="180">
        <v>99.35</v>
      </c>
      <c r="AD56" s="180">
        <v>100</v>
      </c>
      <c r="AE56" s="180">
        <v>100</v>
      </c>
      <c r="AF56" s="180">
        <v>100</v>
      </c>
      <c r="AG56" s="180">
        <v>100</v>
      </c>
      <c r="AI56" s="180">
        <v>100</v>
      </c>
      <c r="AJ56" s="180">
        <v>100</v>
      </c>
      <c r="AK56" s="180">
        <v>100</v>
      </c>
      <c r="AL56" s="180">
        <v>100</v>
      </c>
      <c r="AM56" s="180">
        <v>100</v>
      </c>
      <c r="AN56" s="180">
        <v>100</v>
      </c>
      <c r="AO56" s="180">
        <v>99.77</v>
      </c>
      <c r="AP56" s="180">
        <v>100</v>
      </c>
      <c r="AQ56" s="180">
        <v>100</v>
      </c>
      <c r="AR56" s="180">
        <v>100</v>
      </c>
      <c r="AS56" s="180">
        <v>98.06</v>
      </c>
      <c r="AT56" s="180">
        <v>100</v>
      </c>
      <c r="AU56" s="180">
        <v>100</v>
      </c>
      <c r="AV56" s="180">
        <v>100</v>
      </c>
      <c r="AW56" s="180">
        <v>100</v>
      </c>
      <c r="AX56" s="180">
        <v>100</v>
      </c>
      <c r="AY56" s="180">
        <v>100</v>
      </c>
      <c r="AZ56" s="180">
        <v>100</v>
      </c>
      <c r="BA56" s="180">
        <v>100</v>
      </c>
      <c r="BB56" s="180">
        <v>100</v>
      </c>
      <c r="BC56" s="180">
        <v>100</v>
      </c>
      <c r="BD56" s="180">
        <v>100</v>
      </c>
      <c r="BE56" s="180">
        <v>100</v>
      </c>
      <c r="BF56" s="180">
        <v>100</v>
      </c>
      <c r="BH56" s="180">
        <v>100</v>
      </c>
      <c r="BI56" s="180">
        <v>100</v>
      </c>
      <c r="BJ56" s="180">
        <v>0</v>
      </c>
      <c r="BK56" s="180">
        <v>100</v>
      </c>
      <c r="BL56" s="180">
        <v>100</v>
      </c>
      <c r="BM56" s="180">
        <v>100</v>
      </c>
      <c r="BN56" s="180">
        <v>99.74</v>
      </c>
      <c r="BO56" s="180">
        <v>100</v>
      </c>
      <c r="BP56" s="180">
        <v>100</v>
      </c>
      <c r="BQ56" s="180">
        <v>100</v>
      </c>
      <c r="BS56" s="180">
        <v>100</v>
      </c>
      <c r="BT56" s="180">
        <v>100</v>
      </c>
      <c r="BV56" s="180">
        <v>100</v>
      </c>
    </row>
    <row r="57" spans="1:74" x14ac:dyDescent="0.3">
      <c r="A57" s="155">
        <v>104</v>
      </c>
      <c r="B57" s="180" t="s">
        <v>1044</v>
      </c>
      <c r="D57" s="180">
        <v>0</v>
      </c>
      <c r="E57" s="180">
        <v>0</v>
      </c>
      <c r="G57" s="180">
        <v>0</v>
      </c>
      <c r="H57" s="180">
        <v>0</v>
      </c>
      <c r="I57" s="180">
        <v>0</v>
      </c>
      <c r="J57" s="180">
        <v>0</v>
      </c>
      <c r="K57" s="180">
        <v>0</v>
      </c>
      <c r="L57" s="180">
        <v>0</v>
      </c>
      <c r="M57" s="180">
        <v>0</v>
      </c>
      <c r="N57" s="180">
        <v>0</v>
      </c>
      <c r="O57" s="180">
        <v>0</v>
      </c>
      <c r="Q57" s="180">
        <v>0</v>
      </c>
      <c r="R57" s="180">
        <v>0</v>
      </c>
      <c r="S57" s="180">
        <v>0</v>
      </c>
      <c r="T57" s="180">
        <v>0</v>
      </c>
      <c r="V57" s="180">
        <v>0</v>
      </c>
      <c r="X57" s="180">
        <v>0</v>
      </c>
      <c r="Y57" s="180">
        <v>0</v>
      </c>
      <c r="Z57" s="180">
        <v>0</v>
      </c>
      <c r="AA57" s="180">
        <v>0</v>
      </c>
      <c r="AC57" s="180">
        <v>0</v>
      </c>
      <c r="AD57" s="180">
        <v>0</v>
      </c>
      <c r="AE57" s="180">
        <v>0</v>
      </c>
      <c r="AF57" s="180">
        <v>0</v>
      </c>
      <c r="AG57" s="180">
        <v>0</v>
      </c>
      <c r="AI57" s="180">
        <v>0</v>
      </c>
      <c r="AJ57" s="180">
        <v>0</v>
      </c>
      <c r="AK57" s="180">
        <v>0</v>
      </c>
      <c r="AL57" s="180">
        <v>0</v>
      </c>
      <c r="AM57" s="180">
        <v>0</v>
      </c>
      <c r="AN57" s="180">
        <v>0</v>
      </c>
      <c r="AO57" s="180">
        <v>0</v>
      </c>
      <c r="AP57" s="180">
        <v>0</v>
      </c>
      <c r="AQ57" s="180">
        <v>0</v>
      </c>
      <c r="AR57" s="180">
        <v>0</v>
      </c>
      <c r="AS57" s="180">
        <v>0</v>
      </c>
      <c r="AT57" s="180">
        <v>0</v>
      </c>
      <c r="AU57" s="180">
        <v>0</v>
      </c>
      <c r="AV57" s="180">
        <v>0</v>
      </c>
      <c r="AW57" s="180">
        <v>0</v>
      </c>
      <c r="AX57" s="180">
        <v>0</v>
      </c>
      <c r="AY57" s="180">
        <v>0</v>
      </c>
      <c r="AZ57" s="180">
        <v>0</v>
      </c>
      <c r="BA57" s="180">
        <v>0</v>
      </c>
      <c r="BB57" s="180">
        <v>0</v>
      </c>
      <c r="BC57" s="180">
        <v>0</v>
      </c>
      <c r="BD57" s="180">
        <v>0</v>
      </c>
      <c r="BE57" s="180">
        <v>0</v>
      </c>
      <c r="BF57" s="180">
        <v>0</v>
      </c>
      <c r="BH57" s="180">
        <v>0</v>
      </c>
      <c r="BI57" s="180">
        <v>0</v>
      </c>
      <c r="BJ57" s="180">
        <v>0</v>
      </c>
      <c r="BK57" s="180">
        <v>0</v>
      </c>
      <c r="BL57" s="180">
        <v>0</v>
      </c>
      <c r="BM57" s="180">
        <v>0</v>
      </c>
      <c r="BN57" s="180">
        <v>0</v>
      </c>
      <c r="BO57" s="180">
        <v>0</v>
      </c>
      <c r="BP57" s="180">
        <v>0</v>
      </c>
      <c r="BQ57" s="180">
        <v>0</v>
      </c>
      <c r="BS57" s="180">
        <v>0</v>
      </c>
      <c r="BT57" s="180">
        <v>0</v>
      </c>
      <c r="BV57" s="180">
        <v>0</v>
      </c>
    </row>
    <row r="58" spans="1:74" x14ac:dyDescent="0.3">
      <c r="A58" s="155">
        <v>107</v>
      </c>
      <c r="B58" s="180" t="s">
        <v>1045</v>
      </c>
      <c r="D58" s="180">
        <v>0</v>
      </c>
      <c r="E58" s="180">
        <v>0</v>
      </c>
      <c r="G58" s="180">
        <v>0</v>
      </c>
      <c r="H58" s="180">
        <v>0</v>
      </c>
      <c r="I58" s="180">
        <v>0</v>
      </c>
      <c r="J58" s="180">
        <v>0</v>
      </c>
      <c r="K58" s="180">
        <v>0</v>
      </c>
      <c r="L58" s="180">
        <v>0</v>
      </c>
      <c r="M58" s="180">
        <v>0</v>
      </c>
      <c r="N58" s="180">
        <v>0</v>
      </c>
      <c r="O58" s="180">
        <v>0</v>
      </c>
      <c r="Q58" s="180">
        <v>0</v>
      </c>
      <c r="R58" s="180">
        <v>0</v>
      </c>
      <c r="S58" s="180">
        <v>0</v>
      </c>
      <c r="T58" s="180">
        <v>0</v>
      </c>
      <c r="V58" s="180">
        <v>0</v>
      </c>
      <c r="X58" s="180">
        <v>0</v>
      </c>
      <c r="Y58" s="180">
        <v>0</v>
      </c>
      <c r="Z58" s="180">
        <v>0</v>
      </c>
      <c r="AA58" s="180">
        <v>0</v>
      </c>
      <c r="AC58" s="180">
        <v>0</v>
      </c>
      <c r="AD58" s="180">
        <v>0</v>
      </c>
      <c r="AE58" s="180">
        <v>0</v>
      </c>
      <c r="AF58" s="180">
        <v>0</v>
      </c>
      <c r="AG58" s="180">
        <v>0</v>
      </c>
      <c r="AI58" s="180">
        <v>0</v>
      </c>
      <c r="AJ58" s="180">
        <v>0</v>
      </c>
      <c r="AK58" s="180">
        <v>0</v>
      </c>
      <c r="AL58" s="180">
        <v>0</v>
      </c>
      <c r="AM58" s="180">
        <v>0</v>
      </c>
      <c r="AN58" s="180">
        <v>0</v>
      </c>
      <c r="AO58" s="180">
        <v>0</v>
      </c>
      <c r="AP58" s="180">
        <v>0</v>
      </c>
      <c r="AQ58" s="180">
        <v>0</v>
      </c>
      <c r="AR58" s="180">
        <v>0</v>
      </c>
      <c r="AS58" s="180">
        <v>0</v>
      </c>
      <c r="AT58" s="180">
        <v>0</v>
      </c>
      <c r="AU58" s="180">
        <v>0</v>
      </c>
      <c r="AV58" s="180">
        <v>0</v>
      </c>
      <c r="AW58" s="180">
        <v>0</v>
      </c>
      <c r="AX58" s="180">
        <v>0</v>
      </c>
      <c r="AY58" s="180">
        <v>0</v>
      </c>
      <c r="AZ58" s="180">
        <v>0</v>
      </c>
      <c r="BA58" s="180">
        <v>0</v>
      </c>
      <c r="BB58" s="180">
        <v>0</v>
      </c>
      <c r="BC58" s="180">
        <v>0</v>
      </c>
      <c r="BD58" s="180">
        <v>0</v>
      </c>
      <c r="BE58" s="180">
        <v>0</v>
      </c>
      <c r="BF58" s="180">
        <v>0</v>
      </c>
      <c r="BH58" s="180">
        <v>0</v>
      </c>
      <c r="BI58" s="180">
        <v>0</v>
      </c>
      <c r="BJ58" s="180">
        <v>0</v>
      </c>
      <c r="BK58" s="180">
        <v>0</v>
      </c>
      <c r="BL58" s="180">
        <v>0</v>
      </c>
      <c r="BM58" s="180">
        <v>0</v>
      </c>
      <c r="BN58" s="180">
        <v>0</v>
      </c>
      <c r="BO58" s="180">
        <v>0</v>
      </c>
      <c r="BP58" s="180">
        <v>0</v>
      </c>
      <c r="BQ58" s="180">
        <v>0</v>
      </c>
      <c r="BS58" s="180">
        <v>0</v>
      </c>
      <c r="BT58" s="180">
        <v>0</v>
      </c>
      <c r="BV58" s="180">
        <v>0</v>
      </c>
    </row>
    <row r="59" spans="1:74" x14ac:dyDescent="0.3">
      <c r="A59" s="155">
        <v>108</v>
      </c>
      <c r="B59" s="180" t="s">
        <v>1046</v>
      </c>
      <c r="D59" s="180">
        <v>0</v>
      </c>
      <c r="E59" s="180">
        <v>0</v>
      </c>
      <c r="G59" s="180">
        <v>0</v>
      </c>
      <c r="H59" s="180">
        <v>0</v>
      </c>
      <c r="I59" s="180">
        <v>0</v>
      </c>
      <c r="J59" s="180">
        <v>0</v>
      </c>
      <c r="K59" s="180">
        <v>0</v>
      </c>
      <c r="L59" s="180">
        <v>0</v>
      </c>
      <c r="M59" s="180">
        <v>0</v>
      </c>
      <c r="N59" s="180">
        <v>0</v>
      </c>
      <c r="O59" s="180">
        <v>0</v>
      </c>
      <c r="Q59" s="180">
        <v>0</v>
      </c>
      <c r="R59" s="180">
        <v>0</v>
      </c>
      <c r="S59" s="180">
        <v>0</v>
      </c>
      <c r="T59" s="180">
        <v>0</v>
      </c>
      <c r="V59" s="180">
        <v>0</v>
      </c>
      <c r="X59" s="180">
        <v>0</v>
      </c>
      <c r="Y59" s="180">
        <v>0</v>
      </c>
      <c r="Z59" s="180">
        <v>0</v>
      </c>
      <c r="AA59" s="180">
        <v>0</v>
      </c>
      <c r="AC59" s="180">
        <v>0</v>
      </c>
      <c r="AD59" s="180">
        <v>0</v>
      </c>
      <c r="AE59" s="180">
        <v>0</v>
      </c>
      <c r="AF59" s="180">
        <v>0</v>
      </c>
      <c r="AG59" s="180">
        <v>0</v>
      </c>
      <c r="AI59" s="180">
        <v>0</v>
      </c>
      <c r="AJ59" s="180">
        <v>0</v>
      </c>
      <c r="AK59" s="180">
        <v>0</v>
      </c>
      <c r="AL59" s="180">
        <v>0</v>
      </c>
      <c r="AM59" s="180">
        <v>0</v>
      </c>
      <c r="AN59" s="180">
        <v>0</v>
      </c>
      <c r="AO59" s="180">
        <v>0</v>
      </c>
      <c r="AP59" s="180">
        <v>0</v>
      </c>
      <c r="AQ59" s="180">
        <v>0</v>
      </c>
      <c r="AR59" s="180">
        <v>0</v>
      </c>
      <c r="AS59" s="180">
        <v>0</v>
      </c>
      <c r="AT59" s="180">
        <v>0</v>
      </c>
      <c r="AU59" s="180">
        <v>0</v>
      </c>
      <c r="AV59" s="180">
        <v>0</v>
      </c>
      <c r="AW59" s="180">
        <v>0</v>
      </c>
      <c r="AX59" s="180">
        <v>0</v>
      </c>
      <c r="AY59" s="180">
        <v>0</v>
      </c>
      <c r="AZ59" s="180">
        <v>0</v>
      </c>
      <c r="BA59" s="180">
        <v>0</v>
      </c>
      <c r="BB59" s="180">
        <v>0</v>
      </c>
      <c r="BC59" s="180">
        <v>0</v>
      </c>
      <c r="BD59" s="180">
        <v>0</v>
      </c>
      <c r="BE59" s="180">
        <v>0</v>
      </c>
      <c r="BF59" s="180">
        <v>0</v>
      </c>
      <c r="BH59" s="180">
        <v>0</v>
      </c>
      <c r="BI59" s="180">
        <v>0</v>
      </c>
      <c r="BJ59" s="180">
        <v>0</v>
      </c>
      <c r="BK59" s="180">
        <v>0</v>
      </c>
      <c r="BL59" s="180">
        <v>0</v>
      </c>
      <c r="BM59" s="180">
        <v>0</v>
      </c>
      <c r="BN59" s="180">
        <v>0</v>
      </c>
      <c r="BO59" s="180">
        <v>0</v>
      </c>
      <c r="BP59" s="180">
        <v>0</v>
      </c>
      <c r="BQ59" s="180">
        <v>0</v>
      </c>
      <c r="BS59" s="180">
        <v>0</v>
      </c>
      <c r="BT59" s="180">
        <v>0</v>
      </c>
      <c r="BV59" s="180">
        <v>0</v>
      </c>
    </row>
    <row r="60" spans="1:74" x14ac:dyDescent="0.3">
      <c r="A60" s="155">
        <v>147</v>
      </c>
      <c r="B60" s="180" t="s">
        <v>1047</v>
      </c>
      <c r="D60" s="180">
        <v>0</v>
      </c>
      <c r="E60" s="180">
        <v>0</v>
      </c>
      <c r="G60" s="180">
        <v>0</v>
      </c>
      <c r="H60" s="180">
        <v>0</v>
      </c>
      <c r="I60" s="180">
        <v>0</v>
      </c>
      <c r="J60" s="180">
        <v>0</v>
      </c>
      <c r="K60" s="180">
        <v>0</v>
      </c>
      <c r="L60" s="180">
        <v>0</v>
      </c>
      <c r="M60" s="180">
        <v>0</v>
      </c>
      <c r="N60" s="180">
        <v>0</v>
      </c>
      <c r="O60" s="180">
        <v>0</v>
      </c>
      <c r="Q60" s="180">
        <v>0</v>
      </c>
      <c r="R60" s="180">
        <v>0</v>
      </c>
      <c r="S60" s="180">
        <v>0</v>
      </c>
      <c r="T60" s="180">
        <v>0</v>
      </c>
      <c r="V60" s="180">
        <v>0</v>
      </c>
      <c r="X60" s="180">
        <v>0</v>
      </c>
      <c r="Y60" s="180">
        <v>0</v>
      </c>
      <c r="Z60" s="180">
        <v>0</v>
      </c>
      <c r="AA60" s="180">
        <v>0</v>
      </c>
      <c r="AC60" s="180">
        <v>0</v>
      </c>
      <c r="AD60" s="180">
        <v>0</v>
      </c>
      <c r="AE60" s="180">
        <v>0</v>
      </c>
      <c r="AF60" s="180">
        <v>0</v>
      </c>
      <c r="AG60" s="180">
        <v>0</v>
      </c>
      <c r="AI60" s="180">
        <v>0</v>
      </c>
      <c r="AJ60" s="180">
        <v>0</v>
      </c>
      <c r="AK60" s="180">
        <v>0</v>
      </c>
      <c r="AL60" s="180">
        <v>0</v>
      </c>
      <c r="AM60" s="180">
        <v>0</v>
      </c>
      <c r="AN60" s="180">
        <v>0</v>
      </c>
      <c r="AO60" s="180">
        <v>0</v>
      </c>
      <c r="AP60" s="180">
        <v>0</v>
      </c>
      <c r="AQ60" s="180">
        <v>0</v>
      </c>
      <c r="AR60" s="180">
        <v>0</v>
      </c>
      <c r="AS60" s="180">
        <v>0</v>
      </c>
      <c r="AT60" s="180">
        <v>0</v>
      </c>
      <c r="AU60" s="180">
        <v>0</v>
      </c>
      <c r="AV60" s="180">
        <v>0</v>
      </c>
      <c r="AW60" s="180">
        <v>0</v>
      </c>
      <c r="AX60" s="180">
        <v>0</v>
      </c>
      <c r="AY60" s="180">
        <v>0</v>
      </c>
      <c r="AZ60" s="180">
        <v>0</v>
      </c>
      <c r="BA60" s="180">
        <v>0</v>
      </c>
      <c r="BB60" s="180">
        <v>0</v>
      </c>
      <c r="BC60" s="180">
        <v>0</v>
      </c>
      <c r="BD60" s="180">
        <v>0</v>
      </c>
      <c r="BE60" s="180">
        <v>0</v>
      </c>
      <c r="BF60" s="180">
        <v>0</v>
      </c>
      <c r="BH60" s="180">
        <v>0</v>
      </c>
      <c r="BI60" s="180">
        <v>0</v>
      </c>
      <c r="BJ60" s="180">
        <v>0</v>
      </c>
      <c r="BK60" s="180">
        <v>0</v>
      </c>
      <c r="BL60" s="180">
        <v>0</v>
      </c>
      <c r="BM60" s="180">
        <v>0</v>
      </c>
      <c r="BN60" s="180">
        <v>0</v>
      </c>
      <c r="BO60" s="180">
        <v>0</v>
      </c>
      <c r="BP60" s="180">
        <v>0</v>
      </c>
      <c r="BQ60" s="180">
        <v>0</v>
      </c>
      <c r="BS60" s="180">
        <v>0</v>
      </c>
      <c r="BT60" s="180">
        <v>0</v>
      </c>
      <c r="BV60" s="180">
        <v>0</v>
      </c>
    </row>
    <row r="61" spans="1:74" x14ac:dyDescent="0.3">
      <c r="A61" s="155">
        <v>148</v>
      </c>
      <c r="B61" s="180" t="s">
        <v>1048</v>
      </c>
      <c r="D61" s="180">
        <v>0</v>
      </c>
      <c r="E61" s="180">
        <v>0</v>
      </c>
      <c r="G61" s="180">
        <v>0</v>
      </c>
      <c r="H61" s="180">
        <v>0</v>
      </c>
      <c r="I61" s="180">
        <v>0</v>
      </c>
      <c r="J61" s="180">
        <v>0</v>
      </c>
      <c r="K61" s="180">
        <v>0</v>
      </c>
      <c r="L61" s="180">
        <v>0</v>
      </c>
      <c r="M61" s="180">
        <v>0</v>
      </c>
      <c r="N61" s="180">
        <v>0</v>
      </c>
      <c r="O61" s="180">
        <v>0</v>
      </c>
      <c r="Q61" s="180">
        <v>0</v>
      </c>
      <c r="R61" s="180">
        <v>0</v>
      </c>
      <c r="S61" s="180">
        <v>0</v>
      </c>
      <c r="T61" s="180">
        <v>0</v>
      </c>
      <c r="V61" s="180">
        <v>0</v>
      </c>
      <c r="X61" s="180">
        <v>0</v>
      </c>
      <c r="Y61" s="180">
        <v>0</v>
      </c>
      <c r="Z61" s="180">
        <v>0</v>
      </c>
      <c r="AA61" s="180">
        <v>0</v>
      </c>
      <c r="AC61" s="180">
        <v>0</v>
      </c>
      <c r="AD61" s="180">
        <v>0</v>
      </c>
      <c r="AE61" s="180">
        <v>0</v>
      </c>
      <c r="AF61" s="180">
        <v>0</v>
      </c>
      <c r="AG61" s="180">
        <v>0</v>
      </c>
      <c r="AI61" s="180">
        <v>0</v>
      </c>
      <c r="AJ61" s="180">
        <v>0</v>
      </c>
      <c r="AK61" s="180">
        <v>0</v>
      </c>
      <c r="AL61" s="180">
        <v>0</v>
      </c>
      <c r="AM61" s="180">
        <v>0</v>
      </c>
      <c r="AN61" s="180">
        <v>0</v>
      </c>
      <c r="AO61" s="180">
        <v>0</v>
      </c>
      <c r="AP61" s="180">
        <v>0</v>
      </c>
      <c r="AQ61" s="180">
        <v>0</v>
      </c>
      <c r="AR61" s="180">
        <v>0</v>
      </c>
      <c r="AS61" s="180">
        <v>0</v>
      </c>
      <c r="AT61" s="180">
        <v>0</v>
      </c>
      <c r="AU61" s="180">
        <v>0</v>
      </c>
      <c r="AV61" s="180">
        <v>0</v>
      </c>
      <c r="AW61" s="180">
        <v>0</v>
      </c>
      <c r="AX61" s="180">
        <v>0</v>
      </c>
      <c r="AY61" s="180">
        <v>0</v>
      </c>
      <c r="AZ61" s="180">
        <v>0</v>
      </c>
      <c r="BA61" s="180">
        <v>0</v>
      </c>
      <c r="BB61" s="180">
        <v>0</v>
      </c>
      <c r="BC61" s="180">
        <v>0</v>
      </c>
      <c r="BD61" s="180">
        <v>0</v>
      </c>
      <c r="BE61" s="180">
        <v>0</v>
      </c>
      <c r="BF61" s="180">
        <v>0</v>
      </c>
      <c r="BH61" s="180">
        <v>0</v>
      </c>
      <c r="BI61" s="180">
        <v>0</v>
      </c>
      <c r="BJ61" s="180">
        <v>0</v>
      </c>
      <c r="BK61" s="180">
        <v>0</v>
      </c>
      <c r="BL61" s="180">
        <v>0</v>
      </c>
      <c r="BM61" s="180">
        <v>0</v>
      </c>
      <c r="BN61" s="180">
        <v>0</v>
      </c>
      <c r="BO61" s="180">
        <v>0</v>
      </c>
      <c r="BP61" s="180">
        <v>0</v>
      </c>
      <c r="BQ61" s="180">
        <v>0</v>
      </c>
      <c r="BS61" s="180">
        <v>0</v>
      </c>
      <c r="BT61" s="180">
        <v>0</v>
      </c>
      <c r="BV61" s="180">
        <v>0</v>
      </c>
    </row>
    <row r="62" spans="1:74" x14ac:dyDescent="0.3">
      <c r="A62" s="155">
        <v>149</v>
      </c>
      <c r="B62" s="180" t="s">
        <v>1049</v>
      </c>
      <c r="D62" s="180">
        <v>0</v>
      </c>
      <c r="E62" s="180">
        <v>0</v>
      </c>
      <c r="G62" s="180">
        <v>0</v>
      </c>
      <c r="H62" s="180">
        <v>0</v>
      </c>
      <c r="I62" s="180">
        <v>0</v>
      </c>
      <c r="J62" s="180">
        <v>0</v>
      </c>
      <c r="K62" s="180">
        <v>0</v>
      </c>
      <c r="L62" s="180">
        <v>0</v>
      </c>
      <c r="M62" s="180">
        <v>0</v>
      </c>
      <c r="N62" s="180">
        <v>0</v>
      </c>
      <c r="O62" s="180">
        <v>0</v>
      </c>
      <c r="Q62" s="180">
        <v>0</v>
      </c>
      <c r="R62" s="180">
        <v>0</v>
      </c>
      <c r="S62" s="180">
        <v>0</v>
      </c>
      <c r="T62" s="180">
        <v>0</v>
      </c>
      <c r="V62" s="180">
        <v>0</v>
      </c>
      <c r="X62" s="180">
        <v>0</v>
      </c>
      <c r="Y62" s="180">
        <v>0</v>
      </c>
      <c r="Z62" s="180">
        <v>0</v>
      </c>
      <c r="AA62" s="180">
        <v>0</v>
      </c>
      <c r="AC62" s="180">
        <v>0</v>
      </c>
      <c r="AD62" s="180">
        <v>0</v>
      </c>
      <c r="AE62" s="180">
        <v>0</v>
      </c>
      <c r="AF62" s="180">
        <v>0</v>
      </c>
      <c r="AG62" s="180">
        <v>0</v>
      </c>
      <c r="AI62" s="180">
        <v>0</v>
      </c>
      <c r="AJ62" s="180">
        <v>0</v>
      </c>
      <c r="AK62" s="180">
        <v>0</v>
      </c>
      <c r="AL62" s="180">
        <v>0</v>
      </c>
      <c r="AM62" s="180">
        <v>0</v>
      </c>
      <c r="AN62" s="180">
        <v>0</v>
      </c>
      <c r="AO62" s="180">
        <v>0</v>
      </c>
      <c r="AP62" s="180">
        <v>0</v>
      </c>
      <c r="AQ62" s="180">
        <v>0</v>
      </c>
      <c r="AR62" s="180">
        <v>0</v>
      </c>
      <c r="AS62" s="180">
        <v>0</v>
      </c>
      <c r="AT62" s="180">
        <v>0</v>
      </c>
      <c r="AU62" s="180">
        <v>0</v>
      </c>
      <c r="AV62" s="180">
        <v>0</v>
      </c>
      <c r="AW62" s="180">
        <v>0</v>
      </c>
      <c r="AX62" s="180">
        <v>0</v>
      </c>
      <c r="AY62" s="180">
        <v>0</v>
      </c>
      <c r="AZ62" s="180">
        <v>0</v>
      </c>
      <c r="BA62" s="180">
        <v>0</v>
      </c>
      <c r="BB62" s="180">
        <v>0</v>
      </c>
      <c r="BC62" s="180">
        <v>0</v>
      </c>
      <c r="BD62" s="180">
        <v>0</v>
      </c>
      <c r="BE62" s="180">
        <v>0</v>
      </c>
      <c r="BF62" s="180">
        <v>0</v>
      </c>
      <c r="BH62" s="180">
        <v>0</v>
      </c>
      <c r="BI62" s="180">
        <v>0</v>
      </c>
      <c r="BJ62" s="180">
        <v>0</v>
      </c>
      <c r="BK62" s="180">
        <v>0</v>
      </c>
      <c r="BL62" s="180">
        <v>0</v>
      </c>
      <c r="BM62" s="180">
        <v>0</v>
      </c>
      <c r="BN62" s="180">
        <v>0</v>
      </c>
      <c r="BO62" s="180">
        <v>0</v>
      </c>
      <c r="BP62" s="180">
        <v>0</v>
      </c>
      <c r="BQ62" s="180">
        <v>0</v>
      </c>
      <c r="BS62" s="180">
        <v>0</v>
      </c>
      <c r="BT62" s="180">
        <v>0</v>
      </c>
      <c r="BV62" s="180">
        <v>0</v>
      </c>
    </row>
    <row r="63" spans="1:74" x14ac:dyDescent="0.3">
      <c r="A63" s="155">
        <v>150</v>
      </c>
      <c r="B63" s="180" t="s">
        <v>1050</v>
      </c>
      <c r="D63" s="180">
        <v>0</v>
      </c>
      <c r="E63" s="180">
        <v>0</v>
      </c>
      <c r="G63" s="180">
        <v>0</v>
      </c>
      <c r="H63" s="180">
        <v>0</v>
      </c>
      <c r="I63" s="180">
        <v>0</v>
      </c>
      <c r="J63" s="180">
        <v>0</v>
      </c>
      <c r="K63" s="180">
        <v>0</v>
      </c>
      <c r="L63" s="180">
        <v>0</v>
      </c>
      <c r="M63" s="180">
        <v>0</v>
      </c>
      <c r="N63" s="180">
        <v>0</v>
      </c>
      <c r="O63" s="180">
        <v>0</v>
      </c>
      <c r="Q63" s="180">
        <v>0</v>
      </c>
      <c r="R63" s="180">
        <v>0</v>
      </c>
      <c r="S63" s="180">
        <v>0</v>
      </c>
      <c r="T63" s="180">
        <v>0</v>
      </c>
      <c r="V63" s="180">
        <v>0</v>
      </c>
      <c r="X63" s="180">
        <v>0</v>
      </c>
      <c r="Y63" s="180">
        <v>0</v>
      </c>
      <c r="Z63" s="180">
        <v>0</v>
      </c>
      <c r="AA63" s="180">
        <v>0</v>
      </c>
      <c r="AC63" s="180">
        <v>0</v>
      </c>
      <c r="AD63" s="180">
        <v>0</v>
      </c>
      <c r="AE63" s="180">
        <v>0</v>
      </c>
      <c r="AF63" s="180">
        <v>0</v>
      </c>
      <c r="AG63" s="180">
        <v>0</v>
      </c>
      <c r="AI63" s="180">
        <v>0</v>
      </c>
      <c r="AJ63" s="180">
        <v>0</v>
      </c>
      <c r="AK63" s="180">
        <v>0</v>
      </c>
      <c r="AL63" s="180">
        <v>0</v>
      </c>
      <c r="AM63" s="180">
        <v>0</v>
      </c>
      <c r="AN63" s="180">
        <v>0</v>
      </c>
      <c r="AO63" s="180">
        <v>0</v>
      </c>
      <c r="AP63" s="180">
        <v>0</v>
      </c>
      <c r="AQ63" s="180">
        <v>0</v>
      </c>
      <c r="AR63" s="180">
        <v>0</v>
      </c>
      <c r="AS63" s="180">
        <v>0</v>
      </c>
      <c r="AT63" s="180">
        <v>0</v>
      </c>
      <c r="AU63" s="180">
        <v>0</v>
      </c>
      <c r="AV63" s="180">
        <v>0</v>
      </c>
      <c r="AW63" s="180">
        <v>0</v>
      </c>
      <c r="AX63" s="180">
        <v>0</v>
      </c>
      <c r="AY63" s="180">
        <v>0</v>
      </c>
      <c r="AZ63" s="180">
        <v>0</v>
      </c>
      <c r="BA63" s="180">
        <v>0</v>
      </c>
      <c r="BB63" s="180">
        <v>0</v>
      </c>
      <c r="BC63" s="180">
        <v>0</v>
      </c>
      <c r="BD63" s="180">
        <v>0</v>
      </c>
      <c r="BE63" s="180">
        <v>0</v>
      </c>
      <c r="BF63" s="180">
        <v>0</v>
      </c>
      <c r="BH63" s="180">
        <v>0</v>
      </c>
      <c r="BI63" s="180">
        <v>0</v>
      </c>
      <c r="BJ63" s="180">
        <v>0</v>
      </c>
      <c r="BK63" s="180">
        <v>0</v>
      </c>
      <c r="BL63" s="180">
        <v>0</v>
      </c>
      <c r="BM63" s="180">
        <v>0</v>
      </c>
      <c r="BN63" s="180">
        <v>0</v>
      </c>
      <c r="BO63" s="180">
        <v>0</v>
      </c>
      <c r="BP63" s="180">
        <v>0</v>
      </c>
      <c r="BQ63" s="180">
        <v>0</v>
      </c>
      <c r="BS63" s="180">
        <v>0</v>
      </c>
      <c r="BT63" s="180">
        <v>0</v>
      </c>
      <c r="BV63" s="180">
        <v>0</v>
      </c>
    </row>
    <row r="64" spans="1:74" x14ac:dyDescent="0.3">
      <c r="A64" s="155">
        <v>171</v>
      </c>
      <c r="B64" s="180" t="s">
        <v>208</v>
      </c>
      <c r="D64" s="180">
        <v>285818</v>
      </c>
      <c r="E64" s="180">
        <v>60393487</v>
      </c>
      <c r="G64" s="180">
        <v>168666</v>
      </c>
      <c r="H64" s="180">
        <v>0</v>
      </c>
      <c r="I64" s="180">
        <v>0</v>
      </c>
      <c r="J64" s="180">
        <v>0</v>
      </c>
      <c r="K64" s="180">
        <v>0</v>
      </c>
      <c r="L64" s="180">
        <v>589335</v>
      </c>
      <c r="M64" s="180">
        <v>366602</v>
      </c>
      <c r="N64" s="180">
        <v>0</v>
      </c>
      <c r="O64" s="180">
        <v>17567</v>
      </c>
      <c r="Q64" s="180">
        <v>0</v>
      </c>
      <c r="R64" s="180">
        <v>41528</v>
      </c>
      <c r="S64" s="180">
        <v>0</v>
      </c>
      <c r="T64" s="180">
        <v>1688415</v>
      </c>
      <c r="V64" s="180">
        <v>0</v>
      </c>
      <c r="X64" s="180">
        <v>133510</v>
      </c>
      <c r="Y64" s="180">
        <v>238536</v>
      </c>
      <c r="Z64" s="180">
        <v>5658440</v>
      </c>
      <c r="AA64" s="180">
        <v>416792</v>
      </c>
      <c r="AC64" s="180">
        <v>0</v>
      </c>
      <c r="AD64" s="180">
        <v>280568</v>
      </c>
      <c r="AE64" s="180">
        <v>33025</v>
      </c>
      <c r="AF64" s="180">
        <v>15804</v>
      </c>
      <c r="AG64" s="180">
        <v>31485</v>
      </c>
      <c r="AI64" s="180">
        <v>0</v>
      </c>
      <c r="AJ64" s="180">
        <v>151354</v>
      </c>
      <c r="AK64" s="180">
        <v>0</v>
      </c>
      <c r="AL64" s="180">
        <v>53114</v>
      </c>
      <c r="AM64" s="180">
        <v>272305</v>
      </c>
      <c r="AN64" s="180">
        <v>0</v>
      </c>
      <c r="AO64" s="180">
        <v>1608585</v>
      </c>
      <c r="AP64" s="180">
        <v>36540</v>
      </c>
      <c r="AQ64" s="180">
        <v>3739</v>
      </c>
      <c r="AR64" s="180">
        <v>20652</v>
      </c>
      <c r="AS64" s="180">
        <v>1383889</v>
      </c>
      <c r="AT64" s="180">
        <v>12331</v>
      </c>
      <c r="AU64" s="180">
        <v>0</v>
      </c>
      <c r="AV64" s="180">
        <v>0</v>
      </c>
      <c r="AW64" s="180">
        <v>0</v>
      </c>
      <c r="AX64" s="180">
        <v>0</v>
      </c>
      <c r="AY64" s="180">
        <v>0</v>
      </c>
      <c r="AZ64" s="180">
        <v>305956</v>
      </c>
      <c r="BA64" s="180">
        <v>151697</v>
      </c>
      <c r="BB64" s="180">
        <v>0</v>
      </c>
      <c r="BC64" s="180">
        <v>0</v>
      </c>
      <c r="BD64" s="180">
        <v>475426</v>
      </c>
      <c r="BE64" s="180">
        <v>72966</v>
      </c>
      <c r="BF64" s="180">
        <v>2596997</v>
      </c>
      <c r="BH64" s="180">
        <v>0</v>
      </c>
      <c r="BI64" s="180">
        <v>0</v>
      </c>
      <c r="BJ64" s="180">
        <v>1023638</v>
      </c>
      <c r="BK64" s="180">
        <v>0</v>
      </c>
      <c r="BL64" s="180">
        <v>1122222</v>
      </c>
      <c r="BM64" s="180">
        <v>0</v>
      </c>
      <c r="BN64" s="180">
        <v>391236</v>
      </c>
      <c r="BO64" s="180">
        <v>0</v>
      </c>
      <c r="BP64" s="180">
        <v>0</v>
      </c>
      <c r="BQ64" s="180">
        <v>43716</v>
      </c>
      <c r="BS64" s="180">
        <v>0</v>
      </c>
      <c r="BT64" s="180">
        <v>60958</v>
      </c>
      <c r="BV64" s="180">
        <v>65213</v>
      </c>
    </row>
    <row r="65" spans="1:74" x14ac:dyDescent="0.3">
      <c r="A65" s="155">
        <v>191</v>
      </c>
      <c r="B65" s="180" t="s">
        <v>224</v>
      </c>
      <c r="D65" s="180">
        <v>0</v>
      </c>
      <c r="E65" s="180">
        <v>18067252</v>
      </c>
      <c r="G65" s="180">
        <v>0</v>
      </c>
      <c r="H65" s="180">
        <v>17124</v>
      </c>
      <c r="I65" s="180">
        <v>0</v>
      </c>
      <c r="J65" s="180">
        <v>0</v>
      </c>
      <c r="K65" s="180">
        <v>0</v>
      </c>
      <c r="L65" s="180">
        <v>3485528</v>
      </c>
      <c r="M65" s="180">
        <v>0</v>
      </c>
      <c r="N65" s="180">
        <v>0</v>
      </c>
      <c r="O65" s="180">
        <v>300000</v>
      </c>
      <c r="Q65" s="180">
        <v>0</v>
      </c>
      <c r="R65" s="180">
        <v>0</v>
      </c>
      <c r="S65" s="180">
        <v>0</v>
      </c>
      <c r="T65" s="180">
        <v>0</v>
      </c>
      <c r="V65" s="180">
        <v>0</v>
      </c>
      <c r="X65" s="180">
        <v>0</v>
      </c>
      <c r="Y65" s="180">
        <v>0</v>
      </c>
      <c r="Z65" s="180">
        <v>0</v>
      </c>
      <c r="AA65" s="180">
        <v>0</v>
      </c>
      <c r="AC65" s="180">
        <v>760147</v>
      </c>
      <c r="AD65" s="180">
        <v>0</v>
      </c>
      <c r="AE65" s="180">
        <v>0</v>
      </c>
      <c r="AF65" s="180">
        <v>0</v>
      </c>
      <c r="AG65" s="180">
        <v>0</v>
      </c>
      <c r="AI65" s="180">
        <v>0</v>
      </c>
      <c r="AJ65" s="180">
        <v>0</v>
      </c>
      <c r="AK65" s="180">
        <v>0</v>
      </c>
      <c r="AL65" s="180">
        <v>0</v>
      </c>
      <c r="AM65" s="180">
        <v>0</v>
      </c>
      <c r="AN65" s="180">
        <v>0</v>
      </c>
      <c r="AO65" s="180">
        <v>0</v>
      </c>
      <c r="AP65" s="180">
        <v>0</v>
      </c>
      <c r="AQ65" s="180">
        <v>0</v>
      </c>
      <c r="AR65" s="180">
        <v>0</v>
      </c>
      <c r="AS65" s="180">
        <v>8549694</v>
      </c>
      <c r="AT65" s="180">
        <v>68820</v>
      </c>
      <c r="AU65" s="180">
        <v>21998</v>
      </c>
      <c r="AV65" s="180">
        <v>0</v>
      </c>
      <c r="AW65" s="180">
        <v>1545796</v>
      </c>
      <c r="AX65" s="180">
        <v>0</v>
      </c>
      <c r="AY65" s="180">
        <v>0</v>
      </c>
      <c r="AZ65" s="180">
        <v>616801</v>
      </c>
      <c r="BA65" s="180">
        <v>0</v>
      </c>
      <c r="BB65" s="180">
        <v>0</v>
      </c>
      <c r="BC65" s="180">
        <v>0</v>
      </c>
      <c r="BD65" s="180">
        <v>0</v>
      </c>
      <c r="BE65" s="180">
        <v>193575</v>
      </c>
      <c r="BF65" s="180">
        <v>0</v>
      </c>
      <c r="BH65" s="180">
        <v>0</v>
      </c>
      <c r="BI65" s="180">
        <v>0</v>
      </c>
      <c r="BJ65" s="180">
        <v>100664</v>
      </c>
      <c r="BK65" s="180">
        <v>91918</v>
      </c>
      <c r="BL65" s="180">
        <v>3665740</v>
      </c>
      <c r="BM65" s="180">
        <v>0</v>
      </c>
      <c r="BN65" s="180">
        <v>759172</v>
      </c>
      <c r="BO65" s="180">
        <v>1601145</v>
      </c>
      <c r="BP65" s="180">
        <v>0</v>
      </c>
      <c r="BQ65" s="180">
        <v>0</v>
      </c>
      <c r="BS65" s="180">
        <v>0</v>
      </c>
      <c r="BT65" s="180">
        <v>53000</v>
      </c>
      <c r="BV65" s="180">
        <v>0</v>
      </c>
    </row>
    <row r="66" spans="1:74" x14ac:dyDescent="0.3">
      <c r="A66" s="155">
        <v>192</v>
      </c>
      <c r="B66" s="180" t="s">
        <v>235</v>
      </c>
      <c r="D66" s="180">
        <v>0</v>
      </c>
      <c r="E66" s="180">
        <v>0</v>
      </c>
      <c r="G66" s="180">
        <v>0</v>
      </c>
      <c r="H66" s="180">
        <v>0</v>
      </c>
      <c r="I66" s="180">
        <v>0</v>
      </c>
      <c r="J66" s="180">
        <v>0</v>
      </c>
      <c r="K66" s="180">
        <v>0</v>
      </c>
      <c r="L66" s="180">
        <v>0</v>
      </c>
      <c r="M66" s="180">
        <v>0</v>
      </c>
      <c r="N66" s="180">
        <v>0</v>
      </c>
      <c r="O66" s="180">
        <v>0</v>
      </c>
      <c r="Q66" s="180">
        <v>0</v>
      </c>
      <c r="R66" s="180">
        <v>0</v>
      </c>
      <c r="S66" s="180">
        <v>0</v>
      </c>
      <c r="T66" s="180">
        <v>0</v>
      </c>
      <c r="V66" s="180">
        <v>0</v>
      </c>
      <c r="X66" s="180">
        <v>0</v>
      </c>
      <c r="Y66" s="180">
        <v>0</v>
      </c>
      <c r="Z66" s="180">
        <v>0</v>
      </c>
      <c r="AA66" s="180">
        <v>0</v>
      </c>
      <c r="AC66" s="180">
        <v>0</v>
      </c>
      <c r="AD66" s="180">
        <v>0</v>
      </c>
      <c r="AE66" s="180">
        <v>0</v>
      </c>
      <c r="AF66" s="180">
        <v>0</v>
      </c>
      <c r="AG66" s="180">
        <v>0</v>
      </c>
      <c r="AI66" s="180">
        <v>0</v>
      </c>
      <c r="AJ66" s="180">
        <v>0</v>
      </c>
      <c r="AK66" s="180">
        <v>0</v>
      </c>
      <c r="AL66" s="180">
        <v>0</v>
      </c>
      <c r="AM66" s="180">
        <v>0</v>
      </c>
      <c r="AN66" s="180">
        <v>0</v>
      </c>
      <c r="AO66" s="180">
        <v>0</v>
      </c>
      <c r="AP66" s="180">
        <v>0</v>
      </c>
      <c r="AQ66" s="180">
        <v>0</v>
      </c>
      <c r="AR66" s="180">
        <v>0</v>
      </c>
      <c r="AS66" s="180">
        <v>0</v>
      </c>
      <c r="AT66" s="180">
        <v>0</v>
      </c>
      <c r="AU66" s="180">
        <v>0</v>
      </c>
      <c r="AV66" s="180">
        <v>0</v>
      </c>
      <c r="AW66" s="180">
        <v>0</v>
      </c>
      <c r="AX66" s="180">
        <v>0</v>
      </c>
      <c r="AY66" s="180">
        <v>0</v>
      </c>
      <c r="AZ66" s="180">
        <v>0</v>
      </c>
      <c r="BA66" s="180">
        <v>0</v>
      </c>
      <c r="BB66" s="180">
        <v>0</v>
      </c>
      <c r="BC66" s="180">
        <v>0</v>
      </c>
      <c r="BD66" s="180">
        <v>0</v>
      </c>
      <c r="BE66" s="180">
        <v>0</v>
      </c>
      <c r="BF66" s="180">
        <v>135961</v>
      </c>
      <c r="BH66" s="180">
        <v>0</v>
      </c>
      <c r="BI66" s="180">
        <v>0</v>
      </c>
      <c r="BJ66" s="180">
        <v>36471</v>
      </c>
      <c r="BK66" s="180">
        <v>0</v>
      </c>
      <c r="BL66" s="180">
        <v>0</v>
      </c>
      <c r="BM66" s="180">
        <v>0</v>
      </c>
      <c r="BN66" s="180">
        <v>0</v>
      </c>
      <c r="BO66" s="180">
        <v>0</v>
      </c>
      <c r="BP66" s="180">
        <v>0</v>
      </c>
      <c r="BQ66" s="180">
        <v>0</v>
      </c>
      <c r="BS66" s="180">
        <v>0</v>
      </c>
      <c r="BT66" s="180">
        <v>0</v>
      </c>
      <c r="BV66" s="180">
        <v>0</v>
      </c>
    </row>
    <row r="67" spans="1:74" x14ac:dyDescent="0.3">
      <c r="A67" s="155">
        <v>193</v>
      </c>
      <c r="B67" s="180" t="s">
        <v>283</v>
      </c>
      <c r="D67" s="180">
        <v>0</v>
      </c>
      <c r="E67" s="180">
        <v>0</v>
      </c>
      <c r="G67" s="180">
        <v>0</v>
      </c>
      <c r="H67" s="180">
        <v>0</v>
      </c>
      <c r="I67" s="180">
        <v>0</v>
      </c>
      <c r="J67" s="180">
        <v>0</v>
      </c>
      <c r="K67" s="180">
        <v>0</v>
      </c>
      <c r="L67" s="180">
        <v>0</v>
      </c>
      <c r="M67" s="180">
        <v>0</v>
      </c>
      <c r="N67" s="180">
        <v>0</v>
      </c>
      <c r="O67" s="180">
        <v>0</v>
      </c>
      <c r="Q67" s="180">
        <v>0</v>
      </c>
      <c r="R67" s="180">
        <v>0</v>
      </c>
      <c r="S67" s="180">
        <v>0</v>
      </c>
      <c r="T67" s="180">
        <v>0</v>
      </c>
      <c r="V67" s="180">
        <v>0</v>
      </c>
      <c r="X67" s="180">
        <v>0</v>
      </c>
      <c r="Y67" s="180">
        <v>0</v>
      </c>
      <c r="Z67" s="180">
        <v>0</v>
      </c>
      <c r="AA67" s="180">
        <v>0</v>
      </c>
      <c r="AC67" s="180">
        <v>0</v>
      </c>
      <c r="AD67" s="180">
        <v>0</v>
      </c>
      <c r="AE67" s="180">
        <v>0</v>
      </c>
      <c r="AF67" s="180">
        <v>0</v>
      </c>
      <c r="AG67" s="180">
        <v>0</v>
      </c>
      <c r="AI67" s="180">
        <v>0</v>
      </c>
      <c r="AJ67" s="180">
        <v>0</v>
      </c>
      <c r="AK67" s="180">
        <v>0</v>
      </c>
      <c r="AL67" s="180">
        <v>0</v>
      </c>
      <c r="AM67" s="180">
        <v>0</v>
      </c>
      <c r="AN67" s="180">
        <v>0</v>
      </c>
      <c r="AO67" s="180">
        <v>0</v>
      </c>
      <c r="AP67" s="180">
        <v>0</v>
      </c>
      <c r="AQ67" s="180">
        <v>0</v>
      </c>
      <c r="AR67" s="180">
        <v>0</v>
      </c>
      <c r="AS67" s="180">
        <v>0</v>
      </c>
      <c r="AT67" s="180">
        <v>0</v>
      </c>
      <c r="AU67" s="180">
        <v>0</v>
      </c>
      <c r="AV67" s="180">
        <v>0</v>
      </c>
      <c r="AW67" s="180">
        <v>0</v>
      </c>
      <c r="AX67" s="180">
        <v>0</v>
      </c>
      <c r="AY67" s="180">
        <v>0</v>
      </c>
      <c r="AZ67" s="180">
        <v>0</v>
      </c>
      <c r="BA67" s="180">
        <v>0</v>
      </c>
      <c r="BB67" s="180">
        <v>0</v>
      </c>
      <c r="BC67" s="180">
        <v>0</v>
      </c>
      <c r="BD67" s="180">
        <v>0</v>
      </c>
      <c r="BE67" s="180">
        <v>0</v>
      </c>
      <c r="BF67" s="180">
        <v>0</v>
      </c>
      <c r="BH67" s="180">
        <v>0</v>
      </c>
      <c r="BI67" s="180">
        <v>0</v>
      </c>
      <c r="BJ67" s="180">
        <v>0</v>
      </c>
      <c r="BK67" s="180">
        <v>0</v>
      </c>
      <c r="BL67" s="180">
        <v>0</v>
      </c>
      <c r="BM67" s="180">
        <v>0</v>
      </c>
      <c r="BN67" s="180">
        <v>0</v>
      </c>
      <c r="BO67" s="180">
        <v>0</v>
      </c>
      <c r="BP67" s="180">
        <v>0</v>
      </c>
      <c r="BQ67" s="180">
        <v>0</v>
      </c>
      <c r="BS67" s="180">
        <v>0</v>
      </c>
      <c r="BT67" s="180">
        <v>0</v>
      </c>
      <c r="BV67" s="180">
        <v>0</v>
      </c>
    </row>
    <row r="68" spans="1:74" x14ac:dyDescent="0.3">
      <c r="A68" s="155">
        <v>194</v>
      </c>
      <c r="B68" s="180" t="s">
        <v>1051</v>
      </c>
      <c r="D68" s="180">
        <v>0</v>
      </c>
      <c r="E68" s="180">
        <v>0</v>
      </c>
      <c r="G68" s="180">
        <v>0</v>
      </c>
      <c r="H68" s="180">
        <v>0</v>
      </c>
      <c r="I68" s="180">
        <v>0</v>
      </c>
      <c r="J68" s="180">
        <v>0</v>
      </c>
      <c r="K68" s="180">
        <v>0</v>
      </c>
      <c r="L68" s="180">
        <v>0</v>
      </c>
      <c r="M68" s="180">
        <v>0</v>
      </c>
      <c r="N68" s="180">
        <v>0</v>
      </c>
      <c r="O68" s="180">
        <v>0</v>
      </c>
      <c r="Q68" s="180">
        <v>0</v>
      </c>
      <c r="R68" s="180">
        <v>0</v>
      </c>
      <c r="S68" s="180">
        <v>0</v>
      </c>
      <c r="T68" s="180">
        <v>0</v>
      </c>
      <c r="V68" s="180">
        <v>0</v>
      </c>
      <c r="X68" s="180">
        <v>0</v>
      </c>
      <c r="Y68" s="180">
        <v>0</v>
      </c>
      <c r="Z68" s="180">
        <v>0</v>
      </c>
      <c r="AA68" s="180">
        <v>0</v>
      </c>
      <c r="AC68" s="180">
        <v>0</v>
      </c>
      <c r="AD68" s="180">
        <v>0</v>
      </c>
      <c r="AE68" s="180">
        <v>0</v>
      </c>
      <c r="AF68" s="180">
        <v>0</v>
      </c>
      <c r="AG68" s="180">
        <v>0</v>
      </c>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H68" s="180">
        <v>0</v>
      </c>
      <c r="BI68" s="180">
        <v>0</v>
      </c>
      <c r="BJ68" s="180">
        <v>0</v>
      </c>
      <c r="BK68" s="180">
        <v>0</v>
      </c>
      <c r="BL68" s="180">
        <v>0</v>
      </c>
      <c r="BM68" s="180">
        <v>0</v>
      </c>
      <c r="BN68" s="180">
        <v>0</v>
      </c>
      <c r="BO68" s="180">
        <v>0</v>
      </c>
      <c r="BP68" s="180">
        <v>0</v>
      </c>
      <c r="BQ68" s="180">
        <v>0</v>
      </c>
      <c r="BS68" s="180">
        <v>0</v>
      </c>
      <c r="BT68" s="180">
        <v>0</v>
      </c>
      <c r="BV68" s="180">
        <v>0</v>
      </c>
    </row>
    <row r="69" spans="1:74" x14ac:dyDescent="0.3">
      <c r="A69" s="155">
        <v>252</v>
      </c>
      <c r="B69" s="180" t="s">
        <v>95</v>
      </c>
      <c r="D69" s="180">
        <v>3965840</v>
      </c>
      <c r="E69" s="180">
        <v>835295059</v>
      </c>
      <c r="G69" s="180">
        <v>8292849</v>
      </c>
      <c r="H69" s="180">
        <v>2255747</v>
      </c>
      <c r="I69" s="180">
        <v>7849</v>
      </c>
      <c r="J69" s="180">
        <v>992632</v>
      </c>
      <c r="K69" s="180">
        <v>4048518</v>
      </c>
      <c r="L69" s="180">
        <v>2571335</v>
      </c>
      <c r="M69" s="180">
        <v>21763264</v>
      </c>
      <c r="N69" s="180">
        <v>64680</v>
      </c>
      <c r="O69" s="180">
        <v>420710</v>
      </c>
      <c r="Q69" s="180">
        <v>743798</v>
      </c>
      <c r="R69" s="180">
        <v>1048426</v>
      </c>
      <c r="S69" s="180">
        <v>4327268</v>
      </c>
      <c r="T69" s="180">
        <v>6640275</v>
      </c>
      <c r="V69" s="180">
        <v>113666</v>
      </c>
      <c r="X69" s="180">
        <v>21244835</v>
      </c>
      <c r="Y69" s="180">
        <v>2027240</v>
      </c>
      <c r="Z69" s="180">
        <v>80168758</v>
      </c>
      <c r="AA69" s="180">
        <v>36779159</v>
      </c>
      <c r="AC69" s="180">
        <v>825718</v>
      </c>
      <c r="AD69" s="180">
        <v>990547</v>
      </c>
      <c r="AE69" s="180">
        <v>508486</v>
      </c>
      <c r="AF69" s="180">
        <v>619810</v>
      </c>
      <c r="AG69" s="180">
        <v>174968</v>
      </c>
      <c r="AI69" s="180">
        <v>99535</v>
      </c>
      <c r="AJ69" s="180">
        <v>4000378</v>
      </c>
      <c r="AK69" s="180">
        <v>100514</v>
      </c>
      <c r="AL69" s="180">
        <v>592222</v>
      </c>
      <c r="AM69" s="180">
        <v>4020070</v>
      </c>
      <c r="AN69" s="180">
        <v>500513</v>
      </c>
      <c r="AO69" s="180">
        <v>40910208</v>
      </c>
      <c r="AP69" s="180">
        <v>1315899</v>
      </c>
      <c r="AQ69" s="180">
        <v>56871</v>
      </c>
      <c r="AR69" s="180">
        <v>223516</v>
      </c>
      <c r="AS69" s="180">
        <v>30504251</v>
      </c>
      <c r="AT69" s="180">
        <v>551522</v>
      </c>
      <c r="AU69" s="180">
        <v>2809960</v>
      </c>
      <c r="AV69" s="180">
        <v>2448441</v>
      </c>
      <c r="AW69" s="180">
        <v>273158</v>
      </c>
      <c r="AX69" s="180">
        <v>2769615</v>
      </c>
      <c r="AY69" s="180">
        <v>133237</v>
      </c>
      <c r="AZ69" s="180">
        <v>7643792</v>
      </c>
      <c r="BA69" s="180">
        <v>1760113</v>
      </c>
      <c r="BB69" s="180">
        <v>11571</v>
      </c>
      <c r="BC69" s="180">
        <v>129562</v>
      </c>
      <c r="BD69" s="180">
        <v>14473812</v>
      </c>
      <c r="BE69" s="180">
        <v>376558</v>
      </c>
      <c r="BF69" s="180">
        <v>55363388</v>
      </c>
      <c r="BH69" s="180">
        <v>63710</v>
      </c>
      <c r="BI69" s="180">
        <v>277403</v>
      </c>
      <c r="BJ69" s="180">
        <v>25259943</v>
      </c>
      <c r="BK69" s="180">
        <v>1498059</v>
      </c>
      <c r="BL69" s="180">
        <v>37075906</v>
      </c>
      <c r="BM69" s="180">
        <v>11236412</v>
      </c>
      <c r="BN69" s="180">
        <v>11699706</v>
      </c>
      <c r="BO69" s="180">
        <v>1605319</v>
      </c>
      <c r="BP69" s="180">
        <v>22308</v>
      </c>
      <c r="BQ69" s="180">
        <v>2639133</v>
      </c>
      <c r="BS69" s="180">
        <v>3416631</v>
      </c>
      <c r="BT69" s="180">
        <v>1238825</v>
      </c>
      <c r="BV69" s="180">
        <v>3162366</v>
      </c>
    </row>
    <row r="70" spans="1:74" x14ac:dyDescent="0.3">
      <c r="A70" s="155">
        <v>253</v>
      </c>
      <c r="B70" s="180" t="s">
        <v>96</v>
      </c>
      <c r="D70" s="180">
        <v>1921867</v>
      </c>
      <c r="E70" s="180">
        <v>316074912</v>
      </c>
      <c r="G70" s="180">
        <v>1620880</v>
      </c>
      <c r="H70" s="180">
        <v>572823</v>
      </c>
      <c r="I70" s="180">
        <v>1040</v>
      </c>
      <c r="J70" s="180">
        <v>91207</v>
      </c>
      <c r="K70" s="180">
        <v>203664</v>
      </c>
      <c r="L70" s="180">
        <v>352322</v>
      </c>
      <c r="M70" s="180">
        <v>4763736</v>
      </c>
      <c r="N70" s="180">
        <v>64781</v>
      </c>
      <c r="O70" s="180">
        <v>95456</v>
      </c>
      <c r="Q70" s="180">
        <v>164675</v>
      </c>
      <c r="R70" s="180">
        <v>122382</v>
      </c>
      <c r="S70" s="180">
        <v>156054</v>
      </c>
      <c r="T70" s="180">
        <v>1226046</v>
      </c>
      <c r="V70" s="180">
        <v>67564</v>
      </c>
      <c r="X70" s="180">
        <v>4811984</v>
      </c>
      <c r="Y70" s="180">
        <v>414793</v>
      </c>
      <c r="Z70" s="180">
        <v>15844242</v>
      </c>
      <c r="AA70" s="180">
        <v>1510142</v>
      </c>
      <c r="AC70" s="180">
        <v>68179</v>
      </c>
      <c r="AD70" s="180">
        <v>124037</v>
      </c>
      <c r="AE70" s="180">
        <v>699194</v>
      </c>
      <c r="AF70" s="180">
        <v>79810</v>
      </c>
      <c r="AG70" s="180">
        <v>103892</v>
      </c>
      <c r="AI70" s="180">
        <v>19874</v>
      </c>
      <c r="AJ70" s="180">
        <v>424328</v>
      </c>
      <c r="AK70" s="180">
        <v>29113</v>
      </c>
      <c r="AL70" s="180">
        <v>70647</v>
      </c>
      <c r="AM70" s="180">
        <v>1420039</v>
      </c>
      <c r="AN70" s="180">
        <v>110351</v>
      </c>
      <c r="AO70" s="180">
        <v>5575964</v>
      </c>
      <c r="AP70" s="180">
        <v>138140</v>
      </c>
      <c r="AQ70" s="180">
        <v>41847</v>
      </c>
      <c r="AR70" s="180">
        <v>114179</v>
      </c>
      <c r="AS70" s="180">
        <v>8062742</v>
      </c>
      <c r="AT70" s="180">
        <v>86681</v>
      </c>
      <c r="AU70" s="180">
        <v>688139</v>
      </c>
      <c r="AV70" s="180">
        <v>726335</v>
      </c>
      <c r="AW70" s="180">
        <v>90925</v>
      </c>
      <c r="AX70" s="180">
        <v>61627</v>
      </c>
      <c r="AY70" s="180">
        <v>134500</v>
      </c>
      <c r="AZ70" s="180">
        <v>1359169</v>
      </c>
      <c r="BA70" s="180">
        <v>129125</v>
      </c>
      <c r="BB70" s="180">
        <v>51091</v>
      </c>
      <c r="BC70" s="180">
        <v>54641</v>
      </c>
      <c r="BD70" s="180">
        <v>695175</v>
      </c>
      <c r="BE70" s="180">
        <v>358956</v>
      </c>
      <c r="BF70" s="180">
        <v>6460704</v>
      </c>
      <c r="BH70" s="180">
        <v>23515</v>
      </c>
      <c r="BI70" s="180">
        <v>82412</v>
      </c>
      <c r="BJ70" s="180">
        <v>3362637</v>
      </c>
      <c r="BK70" s="180">
        <v>206576</v>
      </c>
      <c r="BL70" s="180">
        <v>2145753</v>
      </c>
      <c r="BM70" s="180">
        <v>1549273</v>
      </c>
      <c r="BN70" s="180">
        <v>2685963</v>
      </c>
      <c r="BO70" s="180">
        <v>620483</v>
      </c>
      <c r="BP70" s="180">
        <v>6530</v>
      </c>
      <c r="BQ70" s="180">
        <v>3119537</v>
      </c>
      <c r="BS70" s="180">
        <v>925119</v>
      </c>
      <c r="BT70" s="180">
        <v>572758</v>
      </c>
      <c r="BV70" s="180">
        <v>45869</v>
      </c>
    </row>
    <row r="71" spans="1:74" x14ac:dyDescent="0.3">
      <c r="A71" s="155">
        <v>254</v>
      </c>
      <c r="B71" s="180" t="s">
        <v>97</v>
      </c>
      <c r="D71" s="180">
        <v>4154540</v>
      </c>
      <c r="E71" s="180">
        <v>20008745</v>
      </c>
      <c r="G71" s="180">
        <v>2454206</v>
      </c>
      <c r="H71" s="180">
        <v>315997</v>
      </c>
      <c r="I71" s="180">
        <v>73039</v>
      </c>
      <c r="J71" s="180">
        <v>1416150</v>
      </c>
      <c r="K71" s="180">
        <v>7543019</v>
      </c>
      <c r="L71" s="180">
        <v>-290826</v>
      </c>
      <c r="M71" s="180">
        <v>812491</v>
      </c>
      <c r="N71" s="180">
        <v>762359</v>
      </c>
      <c r="O71" s="180">
        <v>1108369</v>
      </c>
      <c r="Q71" s="180">
        <v>575741</v>
      </c>
      <c r="R71" s="180">
        <v>737275</v>
      </c>
      <c r="S71" s="180">
        <v>867224</v>
      </c>
      <c r="T71" s="180">
        <v>-6579321</v>
      </c>
      <c r="V71" s="180">
        <v>1083798</v>
      </c>
      <c r="X71" s="180">
        <v>-2652489</v>
      </c>
      <c r="Y71" s="180">
        <v>1218284</v>
      </c>
      <c r="Z71" s="180">
        <v>13387874</v>
      </c>
      <c r="AA71" s="180">
        <v>11550766</v>
      </c>
      <c r="AC71" s="180">
        <v>453236</v>
      </c>
      <c r="AD71" s="180">
        <v>386304</v>
      </c>
      <c r="AE71" s="180">
        <v>2150396</v>
      </c>
      <c r="AF71" s="180">
        <v>386920</v>
      </c>
      <c r="AG71" s="180">
        <v>-229150</v>
      </c>
      <c r="AI71" s="180">
        <v>539536</v>
      </c>
      <c r="AJ71" s="180">
        <v>1735269</v>
      </c>
      <c r="AK71" s="180">
        <v>620276</v>
      </c>
      <c r="AL71" s="180">
        <v>855186</v>
      </c>
      <c r="AM71" s="180">
        <v>690012</v>
      </c>
      <c r="AN71" s="180">
        <v>593755</v>
      </c>
      <c r="AO71" s="180">
        <v>8002777</v>
      </c>
      <c r="AP71" s="180">
        <v>1122608</v>
      </c>
      <c r="AQ71" s="180">
        <v>626305</v>
      </c>
      <c r="AR71" s="180">
        <v>599342</v>
      </c>
      <c r="AS71" s="180">
        <v>-27974758</v>
      </c>
      <c r="AT71" s="180">
        <v>431343</v>
      </c>
      <c r="AU71" s="180">
        <v>6560920</v>
      </c>
      <c r="AV71" s="180">
        <v>312492</v>
      </c>
      <c r="AW71" s="180">
        <v>470535</v>
      </c>
      <c r="AX71" s="180">
        <v>44754</v>
      </c>
      <c r="AY71" s="180">
        <v>444193</v>
      </c>
      <c r="AZ71" s="180">
        <v>-3698669</v>
      </c>
      <c r="BA71" s="180">
        <v>870273</v>
      </c>
      <c r="BB71" s="180">
        <v>188665</v>
      </c>
      <c r="BC71" s="180">
        <v>1323666</v>
      </c>
      <c r="BD71" s="180">
        <v>5803703</v>
      </c>
      <c r="BE71" s="180">
        <v>920706</v>
      </c>
      <c r="BF71" s="180">
        <v>-9942082</v>
      </c>
      <c r="BH71" s="180">
        <v>265574</v>
      </c>
      <c r="BI71" s="180">
        <v>452163</v>
      </c>
      <c r="BJ71" s="180">
        <v>-1749823</v>
      </c>
      <c r="BK71" s="180">
        <v>1188574</v>
      </c>
      <c r="BL71" s="180">
        <v>9382997</v>
      </c>
      <c r="BM71" s="180">
        <v>4337597</v>
      </c>
      <c r="BN71" s="180">
        <v>-1592638</v>
      </c>
      <c r="BO71" s="180">
        <v>2107252</v>
      </c>
      <c r="BP71" s="180">
        <v>60222</v>
      </c>
      <c r="BQ71" s="180">
        <v>1606599</v>
      </c>
      <c r="BS71" s="180">
        <v>-183116</v>
      </c>
      <c r="BT71" s="180">
        <v>667782</v>
      </c>
      <c r="BV71" s="180">
        <v>3220121</v>
      </c>
    </row>
    <row r="72" spans="1:74" x14ac:dyDescent="0.3">
      <c r="A72" s="155">
        <v>255</v>
      </c>
      <c r="B72" s="180" t="s">
        <v>188</v>
      </c>
      <c r="D72" s="180">
        <v>1241983</v>
      </c>
      <c r="E72" s="180">
        <v>65680632</v>
      </c>
      <c r="G72" s="180">
        <v>7072</v>
      </c>
      <c r="H72" s="180">
        <v>-134875</v>
      </c>
      <c r="I72" s="180">
        <v>10966</v>
      </c>
      <c r="J72" s="180">
        <v>47553</v>
      </c>
      <c r="K72" s="180">
        <v>502693</v>
      </c>
      <c r="L72" s="180">
        <v>21998</v>
      </c>
      <c r="M72" s="180">
        <v>694627</v>
      </c>
      <c r="N72" s="180">
        <v>91540</v>
      </c>
      <c r="O72" s="180">
        <v>182136</v>
      </c>
      <c r="Q72" s="180">
        <v>151977</v>
      </c>
      <c r="R72" s="180">
        <v>158443</v>
      </c>
      <c r="S72" s="180">
        <v>-241897</v>
      </c>
      <c r="T72" s="180">
        <v>1572797</v>
      </c>
      <c r="V72" s="180">
        <v>100126</v>
      </c>
      <c r="X72" s="180">
        <v>4343051</v>
      </c>
      <c r="Y72" s="180">
        <v>242972</v>
      </c>
      <c r="Z72" s="180">
        <v>9201841</v>
      </c>
      <c r="AA72" s="180">
        <v>5704898</v>
      </c>
      <c r="AC72" s="180">
        <v>96246</v>
      </c>
      <c r="AD72" s="180">
        <v>-74783</v>
      </c>
      <c r="AE72" s="180">
        <v>409891</v>
      </c>
      <c r="AF72" s="180">
        <v>41621</v>
      </c>
      <c r="AG72" s="180">
        <v>8488</v>
      </c>
      <c r="AI72" s="180">
        <v>16197</v>
      </c>
      <c r="AJ72" s="180">
        <v>23657</v>
      </c>
      <c r="AK72" s="180">
        <v>15932</v>
      </c>
      <c r="AL72" s="180">
        <v>66392</v>
      </c>
      <c r="AM72" s="180">
        <v>374506</v>
      </c>
      <c r="AN72" s="180">
        <v>63169</v>
      </c>
      <c r="AO72" s="180">
        <v>4404174</v>
      </c>
      <c r="AP72" s="180">
        <v>229087</v>
      </c>
      <c r="AQ72" s="180">
        <v>86172</v>
      </c>
      <c r="AR72" s="180">
        <v>102593</v>
      </c>
      <c r="AS72" s="180">
        <v>1957078</v>
      </c>
      <c r="AT72" s="180">
        <v>28007</v>
      </c>
      <c r="AU72" s="180">
        <v>750405</v>
      </c>
      <c r="AV72" s="180">
        <v>185644</v>
      </c>
      <c r="AW72" s="180">
        <v>133562</v>
      </c>
      <c r="AX72" s="180">
        <v>60193</v>
      </c>
      <c r="AY72" s="180">
        <v>25797</v>
      </c>
      <c r="AZ72" s="180">
        <v>1019721</v>
      </c>
      <c r="BA72" s="180">
        <v>209034</v>
      </c>
      <c r="BB72" s="180">
        <v>-6451</v>
      </c>
      <c r="BC72" s="180">
        <v>54681</v>
      </c>
      <c r="BD72" s="180">
        <v>924382</v>
      </c>
      <c r="BE72" s="180">
        <v>311071</v>
      </c>
      <c r="BF72" s="180">
        <v>3975225</v>
      </c>
      <c r="BH72" s="180">
        <v>16441</v>
      </c>
      <c r="BI72" s="180">
        <v>35106</v>
      </c>
      <c r="BJ72" s="180">
        <v>1220104</v>
      </c>
      <c r="BK72" s="180">
        <v>157730</v>
      </c>
      <c r="BL72" s="180">
        <v>2501885</v>
      </c>
      <c r="BM72" s="180">
        <v>0</v>
      </c>
      <c r="BN72" s="180">
        <v>1339935</v>
      </c>
      <c r="BO72" s="180">
        <v>666553</v>
      </c>
      <c r="BP72" s="180">
        <v>7224</v>
      </c>
      <c r="BQ72" s="180">
        <v>306365</v>
      </c>
      <c r="BS72" s="180">
        <v>47898</v>
      </c>
      <c r="BT72" s="180">
        <v>76961</v>
      </c>
      <c r="BV72" s="180">
        <v>232565</v>
      </c>
    </row>
    <row r="73" spans="1:74" x14ac:dyDescent="0.3">
      <c r="A73" s="155">
        <v>294</v>
      </c>
      <c r="B73" s="180" t="s">
        <v>1052</v>
      </c>
      <c r="D73" s="180">
        <v>0</v>
      </c>
      <c r="E73" s="180">
        <v>0</v>
      </c>
      <c r="G73" s="180">
        <v>0</v>
      </c>
      <c r="H73" s="180">
        <v>0</v>
      </c>
      <c r="I73" s="180">
        <v>0</v>
      </c>
      <c r="J73" s="180">
        <v>0</v>
      </c>
      <c r="K73" s="180">
        <v>0</v>
      </c>
      <c r="L73" s="180">
        <v>0</v>
      </c>
      <c r="M73" s="180">
        <v>0</v>
      </c>
      <c r="N73" s="180">
        <v>0</v>
      </c>
      <c r="O73" s="180">
        <v>0</v>
      </c>
      <c r="Q73" s="180">
        <v>0</v>
      </c>
      <c r="R73" s="180">
        <v>0</v>
      </c>
      <c r="S73" s="180">
        <v>0</v>
      </c>
      <c r="T73" s="180">
        <v>0</v>
      </c>
      <c r="V73" s="180">
        <v>0</v>
      </c>
      <c r="X73" s="180">
        <v>0</v>
      </c>
      <c r="Y73" s="180">
        <v>0</v>
      </c>
      <c r="Z73" s="180">
        <v>0</v>
      </c>
      <c r="AA73" s="180">
        <v>0</v>
      </c>
      <c r="AC73" s="180">
        <v>0</v>
      </c>
      <c r="AD73" s="180">
        <v>0</v>
      </c>
      <c r="AE73" s="180">
        <v>0</v>
      </c>
      <c r="AF73" s="180">
        <v>0</v>
      </c>
      <c r="AG73" s="180">
        <v>0</v>
      </c>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0</v>
      </c>
      <c r="BB73" s="180">
        <v>0</v>
      </c>
      <c r="BC73" s="180">
        <v>0</v>
      </c>
      <c r="BD73" s="180">
        <v>0</v>
      </c>
      <c r="BE73" s="180">
        <v>0</v>
      </c>
      <c r="BF73" s="180">
        <v>0</v>
      </c>
      <c r="BH73" s="180">
        <v>0</v>
      </c>
      <c r="BI73" s="180">
        <v>0</v>
      </c>
      <c r="BJ73" s="180">
        <v>0</v>
      </c>
      <c r="BK73" s="180">
        <v>0</v>
      </c>
      <c r="BL73" s="180">
        <v>0</v>
      </c>
      <c r="BM73" s="180">
        <v>0</v>
      </c>
      <c r="BN73" s="180">
        <v>0</v>
      </c>
      <c r="BO73" s="180">
        <v>0</v>
      </c>
      <c r="BP73" s="180">
        <v>0</v>
      </c>
      <c r="BQ73" s="180">
        <v>0</v>
      </c>
      <c r="BS73" s="180">
        <v>0</v>
      </c>
      <c r="BT73" s="180">
        <v>0</v>
      </c>
      <c r="BV73" s="180">
        <v>0</v>
      </c>
    </row>
    <row r="74" spans="1:74" x14ac:dyDescent="0.3">
      <c r="A74" s="155">
        <v>327</v>
      </c>
      <c r="B74" s="180" t="s">
        <v>1053</v>
      </c>
      <c r="D74" s="180">
        <v>147075</v>
      </c>
      <c r="E74" s="180">
        <v>47383098</v>
      </c>
      <c r="G74" s="180">
        <v>7275</v>
      </c>
      <c r="H74" s="180">
        <v>170615</v>
      </c>
      <c r="I74" s="180">
        <v>0</v>
      </c>
      <c r="J74" s="180">
        <v>0</v>
      </c>
      <c r="K74" s="180">
        <v>0</v>
      </c>
      <c r="L74" s="180">
        <v>120034</v>
      </c>
      <c r="M74" s="180">
        <v>1291926</v>
      </c>
      <c r="N74" s="180">
        <v>0</v>
      </c>
      <c r="O74" s="180">
        <v>0</v>
      </c>
      <c r="Q74" s="180">
        <v>0</v>
      </c>
      <c r="R74" s="180">
        <v>0</v>
      </c>
      <c r="S74" s="180">
        <v>183357</v>
      </c>
      <c r="T74" s="180">
        <v>0</v>
      </c>
      <c r="V74" s="180">
        <v>227497</v>
      </c>
      <c r="X74" s="180">
        <v>574792</v>
      </c>
      <c r="Y74" s="180">
        <v>0</v>
      </c>
      <c r="Z74" s="180">
        <v>1955212</v>
      </c>
      <c r="AA74" s="180">
        <v>0</v>
      </c>
      <c r="AC74" s="180">
        <v>43900</v>
      </c>
      <c r="AD74" s="180">
        <v>73285</v>
      </c>
      <c r="AE74" s="180">
        <v>51151</v>
      </c>
      <c r="AF74" s="180">
        <v>3500</v>
      </c>
      <c r="AG74" s="180">
        <v>10300</v>
      </c>
      <c r="AI74" s="180">
        <v>0</v>
      </c>
      <c r="AJ74" s="180">
        <v>0</v>
      </c>
      <c r="AK74" s="180">
        <v>0</v>
      </c>
      <c r="AL74" s="180">
        <v>1699</v>
      </c>
      <c r="AM74" s="180">
        <v>18750</v>
      </c>
      <c r="AN74" s="180">
        <v>25256</v>
      </c>
      <c r="AO74" s="180">
        <v>2278119</v>
      </c>
      <c r="AP74" s="180">
        <v>0</v>
      </c>
      <c r="AQ74" s="180">
        <v>0</v>
      </c>
      <c r="AR74" s="180">
        <v>0</v>
      </c>
      <c r="AS74" s="180">
        <v>2026173</v>
      </c>
      <c r="AT74" s="180">
        <v>31576</v>
      </c>
      <c r="AU74" s="180">
        <v>8436</v>
      </c>
      <c r="AV74" s="180">
        <v>10500</v>
      </c>
      <c r="AW74" s="180">
        <v>325346</v>
      </c>
      <c r="AX74" s="180">
        <v>0</v>
      </c>
      <c r="AY74" s="180">
        <v>0</v>
      </c>
      <c r="AZ74" s="180">
        <v>182438</v>
      </c>
      <c r="BA74" s="180">
        <v>7224</v>
      </c>
      <c r="BB74" s="180">
        <v>0</v>
      </c>
      <c r="BC74" s="180">
        <v>50</v>
      </c>
      <c r="BD74" s="180">
        <v>114950</v>
      </c>
      <c r="BE74" s="180">
        <v>55000</v>
      </c>
      <c r="BF74" s="180">
        <v>243001</v>
      </c>
      <c r="BH74" s="180">
        <v>0</v>
      </c>
      <c r="BI74" s="180">
        <v>55734</v>
      </c>
      <c r="BJ74" s="180">
        <v>10000</v>
      </c>
      <c r="BK74" s="180">
        <v>31794</v>
      </c>
      <c r="BL74" s="180">
        <v>3712759</v>
      </c>
      <c r="BM74" s="180">
        <v>0</v>
      </c>
      <c r="BN74" s="180">
        <v>2827985</v>
      </c>
      <c r="BO74" s="180">
        <v>218471</v>
      </c>
      <c r="BP74" s="180">
        <v>0</v>
      </c>
      <c r="BQ74" s="180">
        <v>0</v>
      </c>
      <c r="BS74" s="180">
        <v>38920</v>
      </c>
      <c r="BT74" s="180">
        <v>0</v>
      </c>
      <c r="BV74" s="180">
        <v>48845</v>
      </c>
    </row>
    <row r="75" spans="1:74" x14ac:dyDescent="0.3">
      <c r="A75" s="155">
        <v>328</v>
      </c>
      <c r="B75" s="180" t="s">
        <v>307</v>
      </c>
      <c r="D75" s="180">
        <v>2941418</v>
      </c>
      <c r="E75" s="180">
        <v>694151747</v>
      </c>
      <c r="G75" s="180">
        <v>461259</v>
      </c>
      <c r="H75" s="180">
        <v>0</v>
      </c>
      <c r="I75" s="180">
        <v>0</v>
      </c>
      <c r="J75" s="180">
        <v>0</v>
      </c>
      <c r="K75" s="180">
        <v>0</v>
      </c>
      <c r="L75" s="180">
        <v>8294086</v>
      </c>
      <c r="M75" s="180">
        <v>1434243</v>
      </c>
      <c r="N75" s="180">
        <v>133712</v>
      </c>
      <c r="O75" s="180">
        <v>400172</v>
      </c>
      <c r="Q75" s="180">
        <v>0</v>
      </c>
      <c r="R75" s="180">
        <v>0</v>
      </c>
      <c r="S75" s="180">
        <v>220070</v>
      </c>
      <c r="T75" s="180">
        <v>0</v>
      </c>
      <c r="V75" s="180">
        <v>0</v>
      </c>
      <c r="X75" s="180">
        <v>0</v>
      </c>
      <c r="Y75" s="180">
        <v>0</v>
      </c>
      <c r="Z75" s="180">
        <v>172208</v>
      </c>
      <c r="AA75" s="180">
        <v>0</v>
      </c>
      <c r="AC75" s="180">
        <v>3598879</v>
      </c>
      <c r="AD75" s="180">
        <v>0</v>
      </c>
      <c r="AE75" s="180">
        <v>0</v>
      </c>
      <c r="AF75" s="180">
        <v>0</v>
      </c>
      <c r="AG75" s="180">
        <v>0</v>
      </c>
      <c r="AI75" s="180">
        <v>0</v>
      </c>
      <c r="AJ75" s="180">
        <v>0</v>
      </c>
      <c r="AK75" s="180">
        <v>0</v>
      </c>
      <c r="AL75" s="180">
        <v>0</v>
      </c>
      <c r="AM75" s="180">
        <v>2656550</v>
      </c>
      <c r="AN75" s="180">
        <v>121146</v>
      </c>
      <c r="AO75" s="180">
        <v>21456674</v>
      </c>
      <c r="AP75" s="180">
        <v>256446</v>
      </c>
      <c r="AQ75" s="180">
        <v>0</v>
      </c>
      <c r="AR75" s="180">
        <v>0</v>
      </c>
      <c r="AS75" s="180">
        <v>16564572</v>
      </c>
      <c r="AT75" s="180">
        <v>954574</v>
      </c>
      <c r="AU75" s="180">
        <v>0</v>
      </c>
      <c r="AV75" s="180">
        <v>0</v>
      </c>
      <c r="AW75" s="180">
        <v>38012</v>
      </c>
      <c r="AX75" s="180">
        <v>0</v>
      </c>
      <c r="AY75" s="180">
        <v>0</v>
      </c>
      <c r="AZ75" s="180">
        <v>90746</v>
      </c>
      <c r="BA75" s="180">
        <v>0</v>
      </c>
      <c r="BB75" s="180">
        <v>0</v>
      </c>
      <c r="BC75" s="180">
        <v>0</v>
      </c>
      <c r="BD75" s="180">
        <v>183071</v>
      </c>
      <c r="BE75" s="180">
        <v>0</v>
      </c>
      <c r="BF75" s="180">
        <v>56130971</v>
      </c>
      <c r="BH75" s="180">
        <v>0</v>
      </c>
      <c r="BI75" s="180">
        <v>0</v>
      </c>
      <c r="BJ75" s="180">
        <v>6476257</v>
      </c>
      <c r="BK75" s="180">
        <v>905940</v>
      </c>
      <c r="BL75" s="180">
        <v>5055903</v>
      </c>
      <c r="BM75" s="180">
        <v>0</v>
      </c>
      <c r="BN75" s="180">
        <v>1790767</v>
      </c>
      <c r="BO75" s="180">
        <v>5089020</v>
      </c>
      <c r="BP75" s="180">
        <v>0</v>
      </c>
      <c r="BQ75" s="180">
        <v>0</v>
      </c>
      <c r="BS75" s="180">
        <v>97929</v>
      </c>
      <c r="BT75" s="180">
        <v>0</v>
      </c>
      <c r="BV75" s="180">
        <v>391278</v>
      </c>
    </row>
    <row r="76" spans="1:74" x14ac:dyDescent="0.3">
      <c r="A76" s="155">
        <v>331</v>
      </c>
      <c r="B76" s="180" t="s">
        <v>238</v>
      </c>
      <c r="D76" s="180">
        <v>269480</v>
      </c>
      <c r="E76" s="180">
        <v>35562225</v>
      </c>
      <c r="G76" s="180">
        <v>171786</v>
      </c>
      <c r="H76" s="180">
        <v>0</v>
      </c>
      <c r="I76" s="180">
        <v>0</v>
      </c>
      <c r="J76" s="180">
        <v>0</v>
      </c>
      <c r="K76" s="180">
        <v>0</v>
      </c>
      <c r="L76" s="180">
        <v>161259</v>
      </c>
      <c r="M76" s="180">
        <v>1382064</v>
      </c>
      <c r="N76" s="180">
        <v>0</v>
      </c>
      <c r="O76" s="180">
        <v>4570</v>
      </c>
      <c r="Q76" s="180">
        <v>0</v>
      </c>
      <c r="R76" s="180">
        <v>0</v>
      </c>
      <c r="S76" s="180">
        <v>235000</v>
      </c>
      <c r="T76" s="180">
        <v>0</v>
      </c>
      <c r="V76" s="180">
        <v>90002</v>
      </c>
      <c r="X76" s="180">
        <v>0</v>
      </c>
      <c r="Y76" s="180">
        <v>0</v>
      </c>
      <c r="Z76" s="180">
        <v>1411104</v>
      </c>
      <c r="AA76" s="180">
        <v>0</v>
      </c>
      <c r="AC76" s="180">
        <v>48971</v>
      </c>
      <c r="AD76" s="180">
        <v>1441031</v>
      </c>
      <c r="AE76" s="180">
        <v>87526</v>
      </c>
      <c r="AF76" s="180">
        <v>50000</v>
      </c>
      <c r="AG76" s="180">
        <v>27000</v>
      </c>
      <c r="AI76" s="180">
        <v>0</v>
      </c>
      <c r="AJ76" s="180">
        <v>0</v>
      </c>
      <c r="AK76" s="180">
        <v>0</v>
      </c>
      <c r="AL76" s="180">
        <v>51618</v>
      </c>
      <c r="AM76" s="180">
        <v>127660</v>
      </c>
      <c r="AN76" s="180">
        <v>0</v>
      </c>
      <c r="AO76" s="180">
        <v>3243799</v>
      </c>
      <c r="AP76" s="180">
        <v>150601</v>
      </c>
      <c r="AQ76" s="180">
        <v>0</v>
      </c>
      <c r="AR76" s="180">
        <v>0</v>
      </c>
      <c r="AS76" s="180">
        <v>2416975</v>
      </c>
      <c r="AT76" s="180">
        <v>18058</v>
      </c>
      <c r="AU76" s="180">
        <v>82701</v>
      </c>
      <c r="AV76" s="180">
        <v>43000</v>
      </c>
      <c r="AW76" s="180">
        <v>42962</v>
      </c>
      <c r="AX76" s="180">
        <v>0</v>
      </c>
      <c r="AY76" s="180">
        <v>0</v>
      </c>
      <c r="AZ76" s="180">
        <v>111583</v>
      </c>
      <c r="BA76" s="180">
        <v>60841</v>
      </c>
      <c r="BB76" s="180">
        <v>0</v>
      </c>
      <c r="BC76" s="180">
        <v>0</v>
      </c>
      <c r="BD76" s="180">
        <v>39588</v>
      </c>
      <c r="BE76" s="180">
        <v>107771</v>
      </c>
      <c r="BF76" s="180">
        <v>3743395</v>
      </c>
      <c r="BH76" s="180">
        <v>0</v>
      </c>
      <c r="BI76" s="180">
        <v>0</v>
      </c>
      <c r="BJ76" s="180">
        <v>562383</v>
      </c>
      <c r="BK76" s="180">
        <v>123789</v>
      </c>
      <c r="BL76" s="180">
        <v>371731</v>
      </c>
      <c r="BM76" s="180">
        <v>0</v>
      </c>
      <c r="BN76" s="180">
        <v>103401</v>
      </c>
      <c r="BO76" s="180">
        <v>34270</v>
      </c>
      <c r="BP76" s="180">
        <v>0</v>
      </c>
      <c r="BQ76" s="180">
        <v>0</v>
      </c>
      <c r="BS76" s="180">
        <v>515679</v>
      </c>
      <c r="BT76" s="180">
        <v>21872</v>
      </c>
      <c r="BV76" s="180">
        <v>35691</v>
      </c>
    </row>
    <row r="77" spans="1:74" x14ac:dyDescent="0.3">
      <c r="A77" s="155">
        <v>332</v>
      </c>
      <c r="B77" s="180" t="s">
        <v>239</v>
      </c>
      <c r="D77" s="180">
        <v>1959953</v>
      </c>
      <c r="E77" s="180">
        <v>149386560</v>
      </c>
      <c r="G77" s="180">
        <v>398965</v>
      </c>
      <c r="H77" s="180">
        <v>0</v>
      </c>
      <c r="I77" s="180">
        <v>0</v>
      </c>
      <c r="J77" s="180">
        <v>0</v>
      </c>
      <c r="K77" s="180">
        <v>0</v>
      </c>
      <c r="L77" s="180">
        <v>6100278</v>
      </c>
      <c r="M77" s="180">
        <v>248097</v>
      </c>
      <c r="N77" s="180">
        <v>0</v>
      </c>
      <c r="O77" s="180">
        <v>407572</v>
      </c>
      <c r="Q77" s="180">
        <v>0</v>
      </c>
      <c r="R77" s="180">
        <v>0</v>
      </c>
      <c r="S77" s="180">
        <v>41192</v>
      </c>
      <c r="T77" s="180">
        <v>0</v>
      </c>
      <c r="V77" s="180">
        <v>114856</v>
      </c>
      <c r="X77" s="180">
        <v>294526</v>
      </c>
      <c r="Y77" s="180">
        <v>0</v>
      </c>
      <c r="Z77" s="180">
        <v>4332997</v>
      </c>
      <c r="AA77" s="180">
        <v>0</v>
      </c>
      <c r="AC77" s="180">
        <v>427411</v>
      </c>
      <c r="AD77" s="180">
        <v>0</v>
      </c>
      <c r="AE77" s="180">
        <v>23442</v>
      </c>
      <c r="AF77" s="180">
        <v>239739</v>
      </c>
      <c r="AG77" s="180">
        <v>0</v>
      </c>
      <c r="AI77" s="180">
        <v>0</v>
      </c>
      <c r="AJ77" s="180">
        <v>0</v>
      </c>
      <c r="AK77" s="180">
        <v>0</v>
      </c>
      <c r="AL77" s="180">
        <v>122385</v>
      </c>
      <c r="AM77" s="180">
        <v>44301</v>
      </c>
      <c r="AN77" s="180">
        <v>181941</v>
      </c>
      <c r="AO77" s="180">
        <v>15735306</v>
      </c>
      <c r="AP77" s="180">
        <v>328358</v>
      </c>
      <c r="AQ77" s="180">
        <v>0</v>
      </c>
      <c r="AR77" s="180">
        <v>0</v>
      </c>
      <c r="AS77" s="180">
        <v>14509394</v>
      </c>
      <c r="AT77" s="180">
        <v>1139929</v>
      </c>
      <c r="AU77" s="180">
        <v>118793</v>
      </c>
      <c r="AV77" s="180">
        <v>111404</v>
      </c>
      <c r="AW77" s="180">
        <v>1524306</v>
      </c>
      <c r="AX77" s="180">
        <v>0</v>
      </c>
      <c r="AY77" s="180">
        <v>0</v>
      </c>
      <c r="AZ77" s="180">
        <v>807775</v>
      </c>
      <c r="BA77" s="180">
        <v>19863</v>
      </c>
      <c r="BB77" s="180">
        <v>0</v>
      </c>
      <c r="BC77" s="180">
        <v>34850</v>
      </c>
      <c r="BD77" s="180">
        <v>540624</v>
      </c>
      <c r="BE77" s="180">
        <v>193575</v>
      </c>
      <c r="BF77" s="180">
        <v>5102945</v>
      </c>
      <c r="BH77" s="180">
        <v>0</v>
      </c>
      <c r="BI77" s="180">
        <v>0</v>
      </c>
      <c r="BJ77" s="180">
        <v>2528781</v>
      </c>
      <c r="BK77" s="180">
        <v>382591</v>
      </c>
      <c r="BL77" s="180">
        <v>2337138</v>
      </c>
      <c r="BM77" s="180">
        <v>0</v>
      </c>
      <c r="BN77" s="180">
        <v>1756043</v>
      </c>
      <c r="BO77" s="180">
        <v>2116812</v>
      </c>
      <c r="BP77" s="180">
        <v>0</v>
      </c>
      <c r="BQ77" s="180">
        <v>0</v>
      </c>
      <c r="BS77" s="180">
        <v>284645</v>
      </c>
      <c r="BT77" s="180">
        <v>0</v>
      </c>
      <c r="BV77" s="180">
        <v>594241</v>
      </c>
    </row>
    <row r="78" spans="1:74" x14ac:dyDescent="0.3">
      <c r="A78" s="155">
        <v>333</v>
      </c>
      <c r="B78" s="180" t="s">
        <v>176</v>
      </c>
      <c r="D78" s="180">
        <v>8046832</v>
      </c>
      <c r="E78" s="180">
        <v>568519071</v>
      </c>
      <c r="G78" s="180">
        <v>5451457</v>
      </c>
      <c r="H78" s="180">
        <v>782223</v>
      </c>
      <c r="I78" s="180">
        <v>71858</v>
      </c>
      <c r="J78" s="180">
        <v>1408379</v>
      </c>
      <c r="K78" s="180">
        <v>7607748</v>
      </c>
      <c r="L78" s="180">
        <v>2132587</v>
      </c>
      <c r="M78" s="180">
        <v>12714532</v>
      </c>
      <c r="N78" s="180">
        <v>764433</v>
      </c>
      <c r="O78" s="180">
        <v>972806</v>
      </c>
      <c r="Q78" s="180">
        <v>577861</v>
      </c>
      <c r="R78" s="180">
        <v>1049992</v>
      </c>
      <c r="S78" s="180">
        <v>1091560</v>
      </c>
      <c r="T78" s="180">
        <v>4371954</v>
      </c>
      <c r="V78" s="180">
        <v>1098391</v>
      </c>
      <c r="X78" s="180">
        <v>6522436</v>
      </c>
      <c r="Y78" s="180">
        <v>1645584</v>
      </c>
      <c r="Z78" s="180">
        <v>36891615</v>
      </c>
      <c r="AA78" s="180">
        <v>14973036</v>
      </c>
      <c r="AC78" s="180">
        <v>405944</v>
      </c>
      <c r="AD78" s="180">
        <v>987141</v>
      </c>
      <c r="AE78" s="180">
        <v>2281557</v>
      </c>
      <c r="AF78" s="180">
        <v>407702</v>
      </c>
      <c r="AG78" s="180">
        <v>452495</v>
      </c>
      <c r="AI78" s="180">
        <v>540222</v>
      </c>
      <c r="AJ78" s="180">
        <v>3613167</v>
      </c>
      <c r="AK78" s="180">
        <v>621802</v>
      </c>
      <c r="AL78" s="180">
        <v>1026023</v>
      </c>
      <c r="AM78" s="180">
        <v>2271522</v>
      </c>
      <c r="AN78" s="180">
        <v>634416</v>
      </c>
      <c r="AO78" s="180">
        <v>26268330</v>
      </c>
      <c r="AP78" s="180">
        <v>1264208</v>
      </c>
      <c r="AQ78" s="180">
        <v>623757</v>
      </c>
      <c r="AR78" s="180">
        <v>599029</v>
      </c>
      <c r="AS78" s="180">
        <v>21864855</v>
      </c>
      <c r="AT78" s="180">
        <v>398514</v>
      </c>
      <c r="AU78" s="180">
        <v>6665094</v>
      </c>
      <c r="AV78" s="180">
        <v>526159</v>
      </c>
      <c r="AW78" s="180">
        <v>403912</v>
      </c>
      <c r="AX78" s="180">
        <v>244532</v>
      </c>
      <c r="AY78" s="180">
        <v>438772</v>
      </c>
      <c r="AZ78" s="180">
        <v>3740156</v>
      </c>
      <c r="BA78" s="180">
        <v>1228338</v>
      </c>
      <c r="BB78" s="180">
        <v>189303</v>
      </c>
      <c r="BC78" s="180">
        <v>1361985</v>
      </c>
      <c r="BD78" s="180">
        <v>7337292</v>
      </c>
      <c r="BE78" s="180">
        <v>1195448</v>
      </c>
      <c r="BF78" s="180">
        <v>11173641</v>
      </c>
      <c r="BH78" s="180">
        <v>272714</v>
      </c>
      <c r="BI78" s="180">
        <v>457244</v>
      </c>
      <c r="BJ78" s="180">
        <v>13758758</v>
      </c>
      <c r="BK78" s="180">
        <v>1503830</v>
      </c>
      <c r="BL78" s="180">
        <v>14530421</v>
      </c>
      <c r="BM78" s="180">
        <v>7898057</v>
      </c>
      <c r="BN78" s="180">
        <v>5163389</v>
      </c>
      <c r="BO78" s="180">
        <v>2487692</v>
      </c>
      <c r="BP78" s="180">
        <v>43431</v>
      </c>
      <c r="BQ78" s="180">
        <v>4710415</v>
      </c>
      <c r="BS78" s="180">
        <v>2723215</v>
      </c>
      <c r="BT78" s="180">
        <v>1107035</v>
      </c>
      <c r="BV78" s="180">
        <v>3549248</v>
      </c>
    </row>
    <row r="79" spans="1:74" x14ac:dyDescent="0.3">
      <c r="A79" s="155">
        <v>334</v>
      </c>
      <c r="B79" s="180" t="s">
        <v>261</v>
      </c>
      <c r="D79" s="180">
        <v>10904031</v>
      </c>
      <c r="E79" s="180">
        <v>1753471857</v>
      </c>
      <c r="G79" s="180">
        <v>18508326</v>
      </c>
      <c r="H79" s="180">
        <v>5150594</v>
      </c>
      <c r="I79" s="180">
        <v>15918</v>
      </c>
      <c r="J79" s="180">
        <v>380716</v>
      </c>
      <c r="K79" s="180">
        <v>5485997</v>
      </c>
      <c r="L79" s="180">
        <v>7159329</v>
      </c>
      <c r="M79" s="180">
        <v>77770301</v>
      </c>
      <c r="N79" s="180">
        <v>141981</v>
      </c>
      <c r="O79" s="180">
        <v>1187649</v>
      </c>
      <c r="Q79" s="180">
        <v>1068377</v>
      </c>
      <c r="R79" s="180">
        <v>1537642</v>
      </c>
      <c r="S79" s="180">
        <v>5739466</v>
      </c>
      <c r="T79" s="180">
        <v>36350419</v>
      </c>
      <c r="V79" s="180">
        <v>567037</v>
      </c>
      <c r="X79" s="180">
        <v>37309972</v>
      </c>
      <c r="Y79" s="180">
        <v>2906023</v>
      </c>
      <c r="Z79" s="180">
        <v>221463940</v>
      </c>
      <c r="AA79" s="180">
        <v>39282042</v>
      </c>
      <c r="AC79" s="180">
        <v>1344846</v>
      </c>
      <c r="AD79" s="180">
        <v>3816373</v>
      </c>
      <c r="AE79" s="180">
        <v>2453465</v>
      </c>
      <c r="AF79" s="180">
        <v>902899</v>
      </c>
      <c r="AG79" s="180">
        <v>1854153</v>
      </c>
      <c r="AI79" s="180">
        <v>128854</v>
      </c>
      <c r="AJ79" s="180">
        <v>9349628</v>
      </c>
      <c r="AK79" s="180">
        <v>128131</v>
      </c>
      <c r="AL79" s="180">
        <v>2063100</v>
      </c>
      <c r="AM79" s="180">
        <v>10873216</v>
      </c>
      <c r="AN79" s="180">
        <v>941957</v>
      </c>
      <c r="AO79" s="180">
        <v>95051958</v>
      </c>
      <c r="AP79" s="180">
        <v>3055103</v>
      </c>
      <c r="AQ79" s="180">
        <v>406781</v>
      </c>
      <c r="AR79" s="180">
        <v>476209</v>
      </c>
      <c r="AS79" s="180">
        <v>88540141</v>
      </c>
      <c r="AT79" s="180">
        <v>763334</v>
      </c>
      <c r="AU79" s="180">
        <v>5367236</v>
      </c>
      <c r="AV79" s="180">
        <v>6467838</v>
      </c>
      <c r="AW79" s="180">
        <v>561470</v>
      </c>
      <c r="AX79" s="180">
        <v>1752788</v>
      </c>
      <c r="AY79" s="180">
        <v>325392</v>
      </c>
      <c r="AZ79" s="180">
        <v>17412838</v>
      </c>
      <c r="BA79" s="180">
        <v>4817779</v>
      </c>
      <c r="BB79" s="180">
        <v>197781</v>
      </c>
      <c r="BC79" s="180">
        <v>345205</v>
      </c>
      <c r="BD79" s="180">
        <v>13340308</v>
      </c>
      <c r="BE79" s="180">
        <v>1519903</v>
      </c>
      <c r="BF79" s="180">
        <v>78213391</v>
      </c>
      <c r="BH79" s="180">
        <v>408977</v>
      </c>
      <c r="BI79" s="180">
        <v>333619</v>
      </c>
      <c r="BJ79" s="180">
        <v>81812490</v>
      </c>
      <c r="BK79" s="180">
        <v>2411888</v>
      </c>
      <c r="BL79" s="180">
        <v>55962773</v>
      </c>
      <c r="BM79" s="180">
        <v>0</v>
      </c>
      <c r="BN79" s="180">
        <v>19660504</v>
      </c>
      <c r="BO79" s="180">
        <v>2114836</v>
      </c>
      <c r="BP79" s="180">
        <v>24000</v>
      </c>
      <c r="BQ79" s="180">
        <v>9007212</v>
      </c>
      <c r="BS79" s="180">
        <v>5991089</v>
      </c>
      <c r="BT79" s="180">
        <v>2940057</v>
      </c>
      <c r="BV79" s="180">
        <v>5612399</v>
      </c>
    </row>
    <row r="80" spans="1:74" x14ac:dyDescent="0.3">
      <c r="A80" s="155">
        <v>335</v>
      </c>
      <c r="B80" s="180" t="s">
        <v>109</v>
      </c>
      <c r="D80" s="180">
        <v>0</v>
      </c>
      <c r="E80" s="180">
        <v>0</v>
      </c>
      <c r="G80" s="180">
        <v>0</v>
      </c>
      <c r="H80" s="180">
        <v>0</v>
      </c>
      <c r="I80" s="180">
        <v>0</v>
      </c>
      <c r="J80" s="180">
        <v>0</v>
      </c>
      <c r="K80" s="180">
        <v>0</v>
      </c>
      <c r="L80" s="180">
        <v>0</v>
      </c>
      <c r="M80" s="180">
        <v>54016</v>
      </c>
      <c r="N80" s="180">
        <v>0</v>
      </c>
      <c r="O80" s="180">
        <v>0</v>
      </c>
      <c r="Q80" s="180">
        <v>0</v>
      </c>
      <c r="R80" s="180">
        <v>0</v>
      </c>
      <c r="S80" s="180">
        <v>3240</v>
      </c>
      <c r="T80" s="180">
        <v>0</v>
      </c>
      <c r="V80" s="180">
        <v>0</v>
      </c>
      <c r="X80" s="180">
        <v>0</v>
      </c>
      <c r="Y80" s="180">
        <v>0</v>
      </c>
      <c r="Z80" s="180">
        <v>0</v>
      </c>
      <c r="AA80" s="180">
        <v>0</v>
      </c>
      <c r="AC80" s="180">
        <v>0</v>
      </c>
      <c r="AD80" s="180">
        <v>0</v>
      </c>
      <c r="AE80" s="180">
        <v>0</v>
      </c>
      <c r="AF80" s="180">
        <v>0</v>
      </c>
      <c r="AG80" s="180">
        <v>0</v>
      </c>
      <c r="AI80" s="180">
        <v>0</v>
      </c>
      <c r="AJ80" s="180">
        <v>0</v>
      </c>
      <c r="AK80" s="180">
        <v>0</v>
      </c>
      <c r="AL80" s="180">
        <v>0</v>
      </c>
      <c r="AM80" s="180">
        <v>0</v>
      </c>
      <c r="AN80" s="180">
        <v>0</v>
      </c>
      <c r="AO80" s="180">
        <v>0</v>
      </c>
      <c r="AP80" s="180">
        <v>0</v>
      </c>
      <c r="AQ80" s="180">
        <v>0</v>
      </c>
      <c r="AR80" s="180">
        <v>0</v>
      </c>
      <c r="AS80" s="180">
        <v>0</v>
      </c>
      <c r="AT80" s="180">
        <v>0</v>
      </c>
      <c r="AU80" s="180">
        <v>0</v>
      </c>
      <c r="AV80" s="180">
        <v>0</v>
      </c>
      <c r="AW80" s="180">
        <v>0</v>
      </c>
      <c r="AX80" s="180">
        <v>33750</v>
      </c>
      <c r="AY80" s="180">
        <v>0</v>
      </c>
      <c r="AZ80" s="180">
        <v>0</v>
      </c>
      <c r="BA80" s="180">
        <v>0</v>
      </c>
      <c r="BB80" s="180">
        <v>0</v>
      </c>
      <c r="BC80" s="180">
        <v>0</v>
      </c>
      <c r="BD80" s="180">
        <v>0</v>
      </c>
      <c r="BE80" s="180">
        <v>0</v>
      </c>
      <c r="BF80" s="180">
        <v>0</v>
      </c>
      <c r="BH80" s="180">
        <v>0</v>
      </c>
      <c r="BI80" s="180">
        <v>0</v>
      </c>
      <c r="BJ80" s="180">
        <v>0</v>
      </c>
      <c r="BK80" s="180">
        <v>0</v>
      </c>
      <c r="BL80" s="180">
        <v>0</v>
      </c>
      <c r="BM80" s="180">
        <v>0</v>
      </c>
      <c r="BN80" s="180">
        <v>0</v>
      </c>
      <c r="BO80" s="180">
        <v>0</v>
      </c>
      <c r="BP80" s="180">
        <v>0</v>
      </c>
      <c r="BQ80" s="180">
        <v>0</v>
      </c>
      <c r="BS80" s="180">
        <v>0</v>
      </c>
      <c r="BT80" s="180">
        <v>0</v>
      </c>
      <c r="BV80" s="180">
        <v>0</v>
      </c>
    </row>
    <row r="81" spans="1:74" s="635" customFormat="1" x14ac:dyDescent="0.3">
      <c r="A81" s="634">
        <v>336</v>
      </c>
      <c r="B81" s="635" t="s">
        <v>1054</v>
      </c>
      <c r="D81" s="635">
        <v>442379</v>
      </c>
      <c r="E81" s="635">
        <v>153718304</v>
      </c>
      <c r="G81" s="635">
        <v>283387</v>
      </c>
      <c r="H81" s="635">
        <v>64033</v>
      </c>
      <c r="I81" s="635">
        <v>0</v>
      </c>
      <c r="J81" s="635">
        <v>509</v>
      </c>
      <c r="K81" s="635">
        <v>14627</v>
      </c>
      <c r="L81" s="635">
        <v>499273</v>
      </c>
      <c r="M81" s="635">
        <v>1528604</v>
      </c>
      <c r="N81" s="635">
        <v>5950</v>
      </c>
      <c r="O81" s="635">
        <v>26062</v>
      </c>
      <c r="Q81" s="635">
        <v>5890</v>
      </c>
      <c r="R81" s="635">
        <v>62873</v>
      </c>
      <c r="S81" s="635">
        <v>37462</v>
      </c>
      <c r="T81" s="635">
        <v>1716207</v>
      </c>
      <c r="V81" s="635">
        <v>1592</v>
      </c>
      <c r="X81" s="635">
        <v>498635</v>
      </c>
      <c r="Y81" s="635">
        <v>241630</v>
      </c>
      <c r="Z81" s="635">
        <v>10011300</v>
      </c>
      <c r="AA81" s="635">
        <v>433151</v>
      </c>
      <c r="AC81" s="635">
        <v>15168</v>
      </c>
      <c r="AD81" s="635">
        <v>34949</v>
      </c>
      <c r="AE81" s="635">
        <v>32249</v>
      </c>
      <c r="AF81" s="635">
        <v>30915</v>
      </c>
      <c r="AG81" s="635">
        <v>79983</v>
      </c>
      <c r="AI81" s="635">
        <v>4759</v>
      </c>
      <c r="AJ81" s="635">
        <v>337395</v>
      </c>
      <c r="AK81" s="635">
        <v>5902</v>
      </c>
      <c r="AL81" s="635">
        <v>122144</v>
      </c>
      <c r="AM81" s="635">
        <v>506081</v>
      </c>
      <c r="AN81" s="635">
        <v>24394</v>
      </c>
      <c r="AO81" s="635">
        <v>5306141</v>
      </c>
      <c r="AP81" s="635">
        <v>63867</v>
      </c>
      <c r="AQ81" s="635">
        <v>340</v>
      </c>
      <c r="AR81" s="635">
        <v>10817</v>
      </c>
      <c r="AS81" s="635">
        <v>3953709</v>
      </c>
      <c r="AT81" s="635">
        <v>14641</v>
      </c>
      <c r="AU81" s="635">
        <v>51455</v>
      </c>
      <c r="AV81" s="635">
        <v>18833</v>
      </c>
      <c r="AW81" s="635">
        <v>46588</v>
      </c>
      <c r="AX81" s="635">
        <v>37268</v>
      </c>
      <c r="AY81" s="635">
        <v>12795</v>
      </c>
      <c r="AZ81" s="635">
        <v>544752</v>
      </c>
      <c r="BA81" s="635">
        <v>244078</v>
      </c>
      <c r="BB81" s="635">
        <v>4007</v>
      </c>
      <c r="BC81" s="635">
        <v>19162</v>
      </c>
      <c r="BD81" s="635">
        <v>714923</v>
      </c>
      <c r="BE81" s="635">
        <v>158640</v>
      </c>
      <c r="BF81" s="635">
        <v>3366728</v>
      </c>
      <c r="BH81" s="635">
        <v>9814</v>
      </c>
      <c r="BI81" s="635">
        <v>6131</v>
      </c>
      <c r="BJ81" s="635">
        <v>1317790</v>
      </c>
      <c r="BK81" s="635">
        <v>223313</v>
      </c>
      <c r="BL81" s="635">
        <v>2210859</v>
      </c>
      <c r="BM81" s="635">
        <v>523386</v>
      </c>
      <c r="BN81" s="635">
        <v>759817</v>
      </c>
      <c r="BO81" s="635">
        <v>52314</v>
      </c>
      <c r="BP81" s="635">
        <v>3235</v>
      </c>
      <c r="BQ81" s="635">
        <v>3010354</v>
      </c>
      <c r="BS81" s="635">
        <v>428670</v>
      </c>
      <c r="BT81" s="635">
        <v>70933</v>
      </c>
      <c r="BV81" s="635">
        <v>200978</v>
      </c>
    </row>
    <row r="82" spans="1:74" x14ac:dyDescent="0.3">
      <c r="A82" s="155">
        <v>337</v>
      </c>
      <c r="B82" s="180" t="s">
        <v>245</v>
      </c>
      <c r="D82" s="180">
        <v>1004722</v>
      </c>
      <c r="E82" s="180">
        <v>603985652</v>
      </c>
      <c r="G82" s="180">
        <v>957378</v>
      </c>
      <c r="H82" s="180">
        <v>116900</v>
      </c>
      <c r="I82" s="180">
        <v>0</v>
      </c>
      <c r="J82" s="180">
        <v>0</v>
      </c>
      <c r="K82" s="180">
        <v>0</v>
      </c>
      <c r="L82" s="180">
        <v>133984</v>
      </c>
      <c r="M82" s="180">
        <v>6256416</v>
      </c>
      <c r="N82" s="180">
        <v>0</v>
      </c>
      <c r="O82" s="180">
        <v>95225</v>
      </c>
      <c r="Q82" s="180">
        <v>0</v>
      </c>
      <c r="R82" s="180">
        <v>113271</v>
      </c>
      <c r="S82" s="180">
        <v>0</v>
      </c>
      <c r="T82" s="180">
        <v>0</v>
      </c>
      <c r="V82" s="180">
        <v>0</v>
      </c>
      <c r="X82" s="180">
        <v>6166698</v>
      </c>
      <c r="Y82" s="180">
        <v>503577</v>
      </c>
      <c r="Z82" s="180">
        <v>44594560</v>
      </c>
      <c r="AA82" s="180">
        <v>4342000</v>
      </c>
      <c r="AC82" s="180">
        <v>0</v>
      </c>
      <c r="AD82" s="180">
        <v>0</v>
      </c>
      <c r="AE82" s="180">
        <v>16403</v>
      </c>
      <c r="AF82" s="180">
        <v>197080</v>
      </c>
      <c r="AG82" s="180">
        <v>71673</v>
      </c>
      <c r="AI82" s="180">
        <v>0</v>
      </c>
      <c r="AJ82" s="180">
        <v>0</v>
      </c>
      <c r="AK82" s="180">
        <v>0</v>
      </c>
      <c r="AL82" s="180">
        <v>831934</v>
      </c>
      <c r="AM82" s="180">
        <v>358156</v>
      </c>
      <c r="AN82" s="180">
        <v>0</v>
      </c>
      <c r="AO82" s="180">
        <v>7883494</v>
      </c>
      <c r="AP82" s="180">
        <v>327870</v>
      </c>
      <c r="AQ82" s="180">
        <v>0</v>
      </c>
      <c r="AR82" s="180">
        <v>283128</v>
      </c>
      <c r="AS82" s="180">
        <v>12432128</v>
      </c>
      <c r="AT82" s="180">
        <v>24076</v>
      </c>
      <c r="AU82" s="180">
        <v>0</v>
      </c>
      <c r="AV82" s="180">
        <v>0</v>
      </c>
      <c r="AW82" s="180">
        <v>0</v>
      </c>
      <c r="AX82" s="180">
        <v>0</v>
      </c>
      <c r="AY82" s="180">
        <v>0</v>
      </c>
      <c r="AZ82" s="180">
        <v>1803234</v>
      </c>
      <c r="BA82" s="180">
        <v>928125</v>
      </c>
      <c r="BB82" s="180">
        <v>0</v>
      </c>
      <c r="BC82" s="180">
        <v>0</v>
      </c>
      <c r="BD82" s="180">
        <v>4728023</v>
      </c>
      <c r="BE82" s="180">
        <v>264678</v>
      </c>
      <c r="BF82" s="180">
        <v>15623350</v>
      </c>
      <c r="BH82" s="180">
        <v>0</v>
      </c>
      <c r="BI82" s="180">
        <v>0</v>
      </c>
      <c r="BJ82" s="180">
        <v>7588150</v>
      </c>
      <c r="BK82" s="180">
        <v>0</v>
      </c>
      <c r="BL82" s="180">
        <v>7940748</v>
      </c>
      <c r="BM82" s="180">
        <v>0</v>
      </c>
      <c r="BN82" s="180">
        <v>2015301</v>
      </c>
      <c r="BO82" s="180">
        <v>0</v>
      </c>
      <c r="BP82" s="180">
        <v>0</v>
      </c>
      <c r="BQ82" s="180">
        <v>2909150</v>
      </c>
      <c r="BS82" s="180">
        <v>0</v>
      </c>
      <c r="BT82" s="180">
        <v>600097</v>
      </c>
      <c r="BV82" s="180">
        <v>174353</v>
      </c>
    </row>
    <row r="83" spans="1:74" s="639" customFormat="1" x14ac:dyDescent="0.3">
      <c r="A83" s="638">
        <v>338</v>
      </c>
      <c r="B83" s="639" t="s">
        <v>108</v>
      </c>
      <c r="D83" s="639">
        <v>5660067</v>
      </c>
      <c r="E83" s="639">
        <v>1100790091</v>
      </c>
      <c r="G83" s="639">
        <v>5181689</v>
      </c>
      <c r="H83" s="639">
        <v>1122626</v>
      </c>
      <c r="I83" s="639">
        <v>0</v>
      </c>
      <c r="J83" s="639">
        <v>509</v>
      </c>
      <c r="K83" s="639">
        <v>74627</v>
      </c>
      <c r="L83" s="639">
        <v>5631443</v>
      </c>
      <c r="M83" s="639">
        <v>21530790</v>
      </c>
      <c r="N83" s="639">
        <v>5950</v>
      </c>
      <c r="O83" s="639">
        <v>187090</v>
      </c>
      <c r="Q83" s="639">
        <v>7781</v>
      </c>
      <c r="R83" s="639">
        <v>663788</v>
      </c>
      <c r="S83" s="639">
        <v>726507</v>
      </c>
      <c r="T83" s="639">
        <v>28486829</v>
      </c>
      <c r="V83" s="639">
        <v>73764</v>
      </c>
      <c r="X83" s="639">
        <v>14768185</v>
      </c>
      <c r="Y83" s="639">
        <v>1175449</v>
      </c>
      <c r="Z83" s="639">
        <v>127483930</v>
      </c>
      <c r="AA83" s="639">
        <v>9501811</v>
      </c>
      <c r="AC83" s="639">
        <v>61095</v>
      </c>
      <c r="AD83" s="639">
        <v>916024</v>
      </c>
      <c r="AE83" s="639">
        <v>130191</v>
      </c>
      <c r="AF83" s="639">
        <v>222006</v>
      </c>
      <c r="AG83" s="639">
        <v>1170860</v>
      </c>
      <c r="AI83" s="639">
        <v>4759</v>
      </c>
      <c r="AJ83" s="639">
        <v>2968642</v>
      </c>
      <c r="AK83" s="639">
        <v>5902</v>
      </c>
      <c r="AL83" s="639">
        <v>1059833</v>
      </c>
      <c r="AM83" s="639">
        <v>2394466</v>
      </c>
      <c r="AN83" s="639">
        <v>66053</v>
      </c>
      <c r="AO83" s="639">
        <v>37479965</v>
      </c>
      <c r="AP83" s="639">
        <v>592123</v>
      </c>
      <c r="AQ83" s="639">
        <v>340</v>
      </c>
      <c r="AR83" s="639">
        <v>287518</v>
      </c>
      <c r="AS83" s="639">
        <v>75990919</v>
      </c>
      <c r="AT83" s="639">
        <v>26769</v>
      </c>
      <c r="AU83" s="639">
        <v>274226</v>
      </c>
      <c r="AV83" s="639">
        <v>526106</v>
      </c>
      <c r="AW83" s="639">
        <v>293028</v>
      </c>
      <c r="AX83" s="639">
        <v>214445</v>
      </c>
      <c r="AY83" s="639">
        <v>12795</v>
      </c>
      <c r="AZ83" s="639">
        <v>11441772</v>
      </c>
      <c r="BA83" s="639">
        <v>1618269</v>
      </c>
      <c r="BB83" s="639">
        <v>4007</v>
      </c>
      <c r="BC83" s="639">
        <v>69190</v>
      </c>
      <c r="BD83" s="639">
        <v>5471554</v>
      </c>
      <c r="BE83" s="639">
        <v>799350</v>
      </c>
      <c r="BF83" s="639">
        <v>44343148</v>
      </c>
      <c r="BH83" s="639">
        <v>23041</v>
      </c>
      <c r="BI83" s="639">
        <v>6131</v>
      </c>
      <c r="BJ83" s="639">
        <v>26086464</v>
      </c>
      <c r="BK83" s="639">
        <v>550912</v>
      </c>
      <c r="BL83" s="639">
        <v>16701658</v>
      </c>
      <c r="BM83" s="639">
        <v>4405935</v>
      </c>
      <c r="BN83" s="639">
        <v>9210946</v>
      </c>
      <c r="BO83" s="639">
        <v>283114</v>
      </c>
      <c r="BP83" s="639">
        <v>3235</v>
      </c>
      <c r="BQ83" s="639">
        <v>3883416</v>
      </c>
      <c r="BS83" s="639">
        <v>3872622</v>
      </c>
      <c r="BT83" s="639">
        <v>1240117</v>
      </c>
      <c r="BV83" s="639">
        <v>1492440</v>
      </c>
    </row>
    <row r="84" spans="1:74" x14ac:dyDescent="0.3">
      <c r="A84" s="155">
        <v>339</v>
      </c>
      <c r="B84" s="180" t="s">
        <v>181</v>
      </c>
      <c r="D84" s="180">
        <v>669554</v>
      </c>
      <c r="E84" s="180">
        <v>39294669</v>
      </c>
      <c r="G84" s="180">
        <v>456707</v>
      </c>
      <c r="H84" s="180">
        <v>221104</v>
      </c>
      <c r="I84" s="180">
        <v>0</v>
      </c>
      <c r="J84" s="180">
        <v>0</v>
      </c>
      <c r="K84" s="180">
        <v>57839</v>
      </c>
      <c r="L84" s="180">
        <v>407634</v>
      </c>
      <c r="M84" s="180">
        <v>937551</v>
      </c>
      <c r="N84" s="180">
        <v>0</v>
      </c>
      <c r="O84" s="180">
        <v>39845</v>
      </c>
      <c r="Q84" s="180">
        <v>35296</v>
      </c>
      <c r="R84" s="180">
        <v>257264</v>
      </c>
      <c r="S84" s="180">
        <v>47418</v>
      </c>
      <c r="T84" s="180">
        <v>1785058</v>
      </c>
      <c r="V84" s="180">
        <v>0</v>
      </c>
      <c r="X84" s="180">
        <v>896569</v>
      </c>
      <c r="Y84" s="180">
        <v>8930</v>
      </c>
      <c r="Z84" s="180">
        <v>14113353</v>
      </c>
      <c r="AA84" s="180">
        <v>2629179</v>
      </c>
      <c r="AC84" s="180">
        <v>61716</v>
      </c>
      <c r="AD84" s="180">
        <v>30590</v>
      </c>
      <c r="AE84" s="180">
        <v>113934</v>
      </c>
      <c r="AF84" s="180">
        <v>134865</v>
      </c>
      <c r="AG84" s="180">
        <v>160110</v>
      </c>
      <c r="AI84" s="180">
        <v>11049</v>
      </c>
      <c r="AJ84" s="180">
        <v>217663</v>
      </c>
      <c r="AK84" s="180">
        <v>26176</v>
      </c>
      <c r="AL84" s="180">
        <v>10845</v>
      </c>
      <c r="AM84" s="180">
        <v>216923</v>
      </c>
      <c r="AN84" s="180">
        <v>68228</v>
      </c>
      <c r="AO84" s="180">
        <v>4724141</v>
      </c>
      <c r="AP84" s="180">
        <v>135922</v>
      </c>
      <c r="AQ84" s="180">
        <v>2480</v>
      </c>
      <c r="AR84" s="180">
        <v>90</v>
      </c>
      <c r="AS84" s="180">
        <v>4762194</v>
      </c>
      <c r="AT84" s="180">
        <v>39918</v>
      </c>
      <c r="AU84" s="180">
        <v>281124</v>
      </c>
      <c r="AV84" s="180">
        <v>246567</v>
      </c>
      <c r="AW84" s="180">
        <v>10200</v>
      </c>
      <c r="AX84" s="180">
        <v>30941</v>
      </c>
      <c r="AY84" s="180">
        <v>0</v>
      </c>
      <c r="AZ84" s="180">
        <v>1118879</v>
      </c>
      <c r="BA84" s="180">
        <v>26824</v>
      </c>
      <c r="BB84" s="180">
        <v>0</v>
      </c>
      <c r="BC84" s="180">
        <v>22000</v>
      </c>
      <c r="BD84" s="180">
        <v>930475</v>
      </c>
      <c r="BE84" s="180">
        <v>310444</v>
      </c>
      <c r="BF84" s="180">
        <v>2956600</v>
      </c>
      <c r="BH84" s="180">
        <v>36565</v>
      </c>
      <c r="BI84" s="180">
        <v>45448</v>
      </c>
      <c r="BJ84" s="180">
        <v>2123907</v>
      </c>
      <c r="BK84" s="180">
        <v>273031</v>
      </c>
      <c r="BL84" s="180">
        <v>2953943</v>
      </c>
      <c r="BM84" s="180">
        <v>0</v>
      </c>
      <c r="BN84" s="180">
        <v>2367052</v>
      </c>
      <c r="BO84" s="180">
        <v>120270</v>
      </c>
      <c r="BP84" s="180">
        <v>0</v>
      </c>
      <c r="BQ84" s="180">
        <v>138825</v>
      </c>
      <c r="BS84" s="180">
        <v>300093</v>
      </c>
      <c r="BT84" s="180">
        <v>187865</v>
      </c>
      <c r="BV84" s="180">
        <v>25551</v>
      </c>
    </row>
    <row r="85" spans="1:74" x14ac:dyDescent="0.3">
      <c r="A85" s="155">
        <v>341</v>
      </c>
      <c r="B85" s="180" t="s">
        <v>1055</v>
      </c>
      <c r="D85" s="180">
        <v>4717358</v>
      </c>
      <c r="E85" s="180">
        <v>491070705</v>
      </c>
      <c r="G85" s="180">
        <v>5646071</v>
      </c>
      <c r="H85" s="180">
        <v>1991259</v>
      </c>
      <c r="I85" s="180">
        <v>32789</v>
      </c>
      <c r="J85" s="180">
        <v>384695</v>
      </c>
      <c r="K85" s="180">
        <v>1143984</v>
      </c>
      <c r="L85" s="180">
        <v>2782880</v>
      </c>
      <c r="M85" s="180">
        <v>15557044</v>
      </c>
      <c r="N85" s="180">
        <v>137497</v>
      </c>
      <c r="O85" s="180">
        <v>625827</v>
      </c>
      <c r="Q85" s="180">
        <v>428722</v>
      </c>
      <c r="R85" s="180">
        <v>1308968</v>
      </c>
      <c r="S85" s="180">
        <v>1433586</v>
      </c>
      <c r="T85" s="180">
        <v>13682462</v>
      </c>
      <c r="V85" s="180">
        <v>575678</v>
      </c>
      <c r="X85" s="180">
        <v>7982599</v>
      </c>
      <c r="Y85" s="180">
        <v>1752358</v>
      </c>
      <c r="Z85" s="180">
        <v>55183645</v>
      </c>
      <c r="AA85" s="180">
        <v>8527253</v>
      </c>
      <c r="AC85" s="180">
        <v>355713</v>
      </c>
      <c r="AD85" s="180">
        <v>1181833</v>
      </c>
      <c r="AE85" s="180">
        <v>1102941</v>
      </c>
      <c r="AF85" s="180">
        <v>201945</v>
      </c>
      <c r="AG85" s="180">
        <v>867934</v>
      </c>
      <c r="AI85" s="180">
        <v>114611</v>
      </c>
      <c r="AJ85" s="180">
        <v>2137716</v>
      </c>
      <c r="AK85" s="180">
        <v>151381</v>
      </c>
      <c r="AL85" s="180">
        <v>801392</v>
      </c>
      <c r="AM85" s="180">
        <v>4018781</v>
      </c>
      <c r="AN85" s="180">
        <v>298161</v>
      </c>
      <c r="AO85" s="180">
        <v>36217549</v>
      </c>
      <c r="AP85" s="180">
        <v>1182560</v>
      </c>
      <c r="AQ85" s="180">
        <v>162255</v>
      </c>
      <c r="AR85" s="180">
        <v>219521</v>
      </c>
      <c r="AS85" s="180">
        <v>28549159</v>
      </c>
      <c r="AT85" s="180">
        <v>226880</v>
      </c>
      <c r="AU85" s="180">
        <v>2173884</v>
      </c>
      <c r="AV85" s="180">
        <v>1618978</v>
      </c>
      <c r="AW85" s="180">
        <v>383222</v>
      </c>
      <c r="AX85" s="180">
        <v>315463</v>
      </c>
      <c r="AY85" s="180">
        <v>256966</v>
      </c>
      <c r="AZ85" s="180">
        <v>5395566</v>
      </c>
      <c r="BA85" s="180">
        <v>2044477</v>
      </c>
      <c r="BB85" s="180">
        <v>40468</v>
      </c>
      <c r="BC85" s="180">
        <v>383294</v>
      </c>
      <c r="BD85" s="180">
        <v>5030796</v>
      </c>
      <c r="BE85" s="180">
        <v>935632</v>
      </c>
      <c r="BF85" s="180">
        <v>21005278</v>
      </c>
      <c r="BH85" s="180">
        <v>271819</v>
      </c>
      <c r="BI85" s="180">
        <v>169194</v>
      </c>
      <c r="BJ85" s="180">
        <v>12148838</v>
      </c>
      <c r="BK85" s="180">
        <v>1415438</v>
      </c>
      <c r="BL85" s="180">
        <v>17791152</v>
      </c>
      <c r="BM85" s="180">
        <v>0</v>
      </c>
      <c r="BN85" s="180">
        <v>5987803</v>
      </c>
      <c r="BO85" s="180">
        <v>1594527</v>
      </c>
      <c r="BP85" s="180">
        <v>41658</v>
      </c>
      <c r="BQ85" s="180">
        <v>3048596</v>
      </c>
      <c r="BS85" s="180">
        <v>2645161</v>
      </c>
      <c r="BT85" s="180">
        <v>1095248</v>
      </c>
      <c r="BV85" s="180">
        <v>2360239</v>
      </c>
    </row>
    <row r="86" spans="1:74" x14ac:dyDescent="0.3">
      <c r="A86" s="155">
        <v>343</v>
      </c>
      <c r="B86" s="180" t="s">
        <v>246</v>
      </c>
      <c r="D86" s="180">
        <v>265491</v>
      </c>
      <c r="E86" s="180">
        <v>55082755</v>
      </c>
      <c r="G86" s="180">
        <v>160791</v>
      </c>
      <c r="H86" s="180">
        <v>0</v>
      </c>
      <c r="I86" s="180">
        <v>0</v>
      </c>
      <c r="J86" s="180">
        <v>0</v>
      </c>
      <c r="K86" s="180">
        <v>0</v>
      </c>
      <c r="L86" s="180">
        <v>577216</v>
      </c>
      <c r="M86" s="180">
        <v>232456</v>
      </c>
      <c r="N86" s="180">
        <v>0</v>
      </c>
      <c r="O86" s="180">
        <v>14302</v>
      </c>
      <c r="Q86" s="180">
        <v>0</v>
      </c>
      <c r="R86" s="180">
        <v>36106</v>
      </c>
      <c r="S86" s="180">
        <v>0</v>
      </c>
      <c r="T86" s="180">
        <v>0</v>
      </c>
      <c r="V86" s="180">
        <v>0</v>
      </c>
      <c r="X86" s="180">
        <v>2818280</v>
      </c>
      <c r="Y86" s="180">
        <v>231518</v>
      </c>
      <c r="Z86" s="180">
        <v>4233899</v>
      </c>
      <c r="AA86" s="180">
        <v>332500</v>
      </c>
      <c r="AC86" s="180">
        <v>0</v>
      </c>
      <c r="AD86" s="180">
        <v>0</v>
      </c>
      <c r="AE86" s="180">
        <v>32301</v>
      </c>
      <c r="AF86" s="180">
        <v>9596</v>
      </c>
      <c r="AG86" s="180">
        <v>27070</v>
      </c>
      <c r="AI86" s="180">
        <v>0</v>
      </c>
      <c r="AJ86" s="180">
        <v>0</v>
      </c>
      <c r="AK86" s="180">
        <v>0</v>
      </c>
      <c r="AL86" s="180">
        <v>16012</v>
      </c>
      <c r="AM86" s="180">
        <v>188258</v>
      </c>
      <c r="AN86" s="180">
        <v>0</v>
      </c>
      <c r="AO86" s="180">
        <v>1340504</v>
      </c>
      <c r="AP86" s="180">
        <v>24437</v>
      </c>
      <c r="AQ86" s="180">
        <v>3738</v>
      </c>
      <c r="AR86" s="180">
        <v>8268</v>
      </c>
      <c r="AS86" s="180">
        <v>10700035</v>
      </c>
      <c r="AT86" s="180">
        <v>11762</v>
      </c>
      <c r="AU86" s="180">
        <v>0</v>
      </c>
      <c r="AV86" s="180">
        <v>0</v>
      </c>
      <c r="AW86" s="180">
        <v>0</v>
      </c>
      <c r="AX86" s="180">
        <v>0</v>
      </c>
      <c r="AY86" s="180">
        <v>0</v>
      </c>
      <c r="AZ86" s="180">
        <v>235927</v>
      </c>
      <c r="BA86" s="180">
        <v>0</v>
      </c>
      <c r="BB86" s="180">
        <v>0</v>
      </c>
      <c r="BC86" s="180">
        <v>0</v>
      </c>
      <c r="BD86" s="180">
        <v>388890</v>
      </c>
      <c r="BE86" s="180">
        <v>41234</v>
      </c>
      <c r="BF86" s="180">
        <v>2194331</v>
      </c>
      <c r="BH86" s="180">
        <v>0</v>
      </c>
      <c r="BI86" s="180">
        <v>0</v>
      </c>
      <c r="BJ86" s="180">
        <v>784157</v>
      </c>
      <c r="BK86" s="180">
        <v>0</v>
      </c>
      <c r="BL86" s="180">
        <v>906983</v>
      </c>
      <c r="BM86" s="180">
        <v>0</v>
      </c>
      <c r="BN86" s="180">
        <v>327975</v>
      </c>
      <c r="BO86" s="180">
        <v>0</v>
      </c>
      <c r="BP86" s="180">
        <v>0</v>
      </c>
      <c r="BQ86" s="180">
        <v>40094</v>
      </c>
      <c r="BS86" s="180">
        <v>0</v>
      </c>
      <c r="BT86" s="180">
        <v>35115</v>
      </c>
      <c r="BV86" s="180">
        <v>60242</v>
      </c>
    </row>
    <row r="87" spans="1:74" x14ac:dyDescent="0.3">
      <c r="A87" s="155">
        <v>344</v>
      </c>
      <c r="B87" s="180" t="s">
        <v>179</v>
      </c>
      <c r="D87" s="180">
        <v>26115</v>
      </c>
      <c r="E87" s="180">
        <v>16381350</v>
      </c>
      <c r="G87" s="180">
        <v>7875</v>
      </c>
      <c r="H87" s="180">
        <v>0</v>
      </c>
      <c r="I87" s="180">
        <v>0</v>
      </c>
      <c r="J87" s="180">
        <v>0</v>
      </c>
      <c r="K87" s="180">
        <v>0</v>
      </c>
      <c r="L87" s="180">
        <v>17476</v>
      </c>
      <c r="M87" s="180">
        <v>0</v>
      </c>
      <c r="N87" s="180">
        <v>0</v>
      </c>
      <c r="O87" s="180">
        <v>3265</v>
      </c>
      <c r="Q87" s="180">
        <v>0</v>
      </c>
      <c r="R87" s="180">
        <v>5422</v>
      </c>
      <c r="S87" s="180">
        <v>0</v>
      </c>
      <c r="T87" s="180">
        <v>390660</v>
      </c>
      <c r="V87" s="180">
        <v>0</v>
      </c>
      <c r="X87" s="180">
        <v>44719</v>
      </c>
      <c r="Y87" s="180">
        <v>3498</v>
      </c>
      <c r="Z87" s="180">
        <v>2046395</v>
      </c>
      <c r="AA87" s="180">
        <v>84292</v>
      </c>
      <c r="AC87" s="180">
        <v>0</v>
      </c>
      <c r="AD87" s="180">
        <v>6553</v>
      </c>
      <c r="AE87" s="180">
        <v>724</v>
      </c>
      <c r="AF87" s="180">
        <v>6208</v>
      </c>
      <c r="AG87" s="180">
        <v>4415</v>
      </c>
      <c r="AI87" s="180">
        <v>0</v>
      </c>
      <c r="AJ87" s="180">
        <v>19240</v>
      </c>
      <c r="AK87" s="180">
        <v>0</v>
      </c>
      <c r="AL87" s="180">
        <v>37105</v>
      </c>
      <c r="AM87" s="180">
        <v>84047</v>
      </c>
      <c r="AN87" s="180">
        <v>0</v>
      </c>
      <c r="AO87" s="180">
        <v>257029</v>
      </c>
      <c r="AP87" s="180">
        <v>12103</v>
      </c>
      <c r="AQ87" s="180">
        <v>1</v>
      </c>
      <c r="AR87" s="180">
        <v>12384</v>
      </c>
      <c r="AS87" s="180">
        <v>302656</v>
      </c>
      <c r="AT87" s="180">
        <v>569</v>
      </c>
      <c r="AU87" s="180">
        <v>0</v>
      </c>
      <c r="AV87" s="180">
        <v>0</v>
      </c>
      <c r="AW87" s="180">
        <v>9287</v>
      </c>
      <c r="AX87" s="180">
        <v>0</v>
      </c>
      <c r="AY87" s="180">
        <v>0</v>
      </c>
      <c r="AZ87" s="180">
        <v>69995</v>
      </c>
      <c r="BA87" s="180">
        <v>27512</v>
      </c>
      <c r="BB87" s="180">
        <v>0</v>
      </c>
      <c r="BC87" s="180">
        <v>0</v>
      </c>
      <c r="BD87" s="180">
        <v>84591</v>
      </c>
      <c r="BE87" s="180">
        <v>6947</v>
      </c>
      <c r="BF87" s="180">
        <v>447735</v>
      </c>
      <c r="BH87" s="180">
        <v>0</v>
      </c>
      <c r="BI87" s="180">
        <v>0</v>
      </c>
      <c r="BJ87" s="180">
        <v>228840</v>
      </c>
      <c r="BK87" s="180">
        <v>0</v>
      </c>
      <c r="BL87" s="180">
        <v>209377</v>
      </c>
      <c r="BM87" s="180">
        <v>0</v>
      </c>
      <c r="BN87" s="180">
        <v>56432</v>
      </c>
      <c r="BO87" s="180">
        <v>0</v>
      </c>
      <c r="BP87" s="180">
        <v>0</v>
      </c>
      <c r="BQ87" s="180">
        <v>3622</v>
      </c>
      <c r="BS87" s="180">
        <v>9579</v>
      </c>
      <c r="BT87" s="180">
        <v>25843</v>
      </c>
      <c r="BV87" s="180">
        <v>0</v>
      </c>
    </row>
    <row r="88" spans="1:74" x14ac:dyDescent="0.3">
      <c r="A88" s="155">
        <v>349</v>
      </c>
      <c r="B88" s="180" t="s">
        <v>114</v>
      </c>
      <c r="D88" s="180">
        <v>5785689</v>
      </c>
      <c r="E88" s="180">
        <v>905679001</v>
      </c>
      <c r="G88" s="180">
        <v>2704514</v>
      </c>
      <c r="H88" s="180">
        <v>193544</v>
      </c>
      <c r="I88" s="180">
        <v>0</v>
      </c>
      <c r="J88" s="180">
        <v>0</v>
      </c>
      <c r="K88" s="180">
        <v>0</v>
      </c>
      <c r="L88" s="180">
        <v>5035968</v>
      </c>
      <c r="M88" s="180">
        <v>22720180</v>
      </c>
      <c r="N88" s="180">
        <v>0</v>
      </c>
      <c r="O88" s="180">
        <v>206529</v>
      </c>
      <c r="Q88" s="180">
        <v>0</v>
      </c>
      <c r="R88" s="180">
        <v>0</v>
      </c>
      <c r="S88" s="180">
        <v>1677965</v>
      </c>
      <c r="T88" s="180">
        <v>0</v>
      </c>
      <c r="V88" s="180">
        <v>2872223</v>
      </c>
      <c r="X88" s="180">
        <v>1909670</v>
      </c>
      <c r="Y88" s="180">
        <v>0</v>
      </c>
      <c r="Z88" s="180">
        <v>16435875</v>
      </c>
      <c r="AA88" s="180">
        <v>0</v>
      </c>
      <c r="AC88" s="180">
        <v>982556</v>
      </c>
      <c r="AD88" s="180">
        <v>709901</v>
      </c>
      <c r="AE88" s="180">
        <v>550819</v>
      </c>
      <c r="AF88" s="180">
        <v>249456</v>
      </c>
      <c r="AG88" s="180">
        <v>930687</v>
      </c>
      <c r="AI88" s="180">
        <v>0</v>
      </c>
      <c r="AJ88" s="180">
        <v>0</v>
      </c>
      <c r="AK88" s="180">
        <v>0</v>
      </c>
      <c r="AL88" s="180">
        <v>1526152</v>
      </c>
      <c r="AM88" s="180">
        <v>1885476</v>
      </c>
      <c r="AN88" s="180">
        <v>141726</v>
      </c>
      <c r="AO88" s="180">
        <v>63629805</v>
      </c>
      <c r="AP88" s="180">
        <v>2414894</v>
      </c>
      <c r="AQ88" s="180">
        <v>0</v>
      </c>
      <c r="AR88" s="180">
        <v>16130</v>
      </c>
      <c r="AS88" s="180">
        <v>77653989</v>
      </c>
      <c r="AT88" s="180">
        <v>1184241</v>
      </c>
      <c r="AU88" s="180">
        <v>548552</v>
      </c>
      <c r="AV88" s="180">
        <v>429961</v>
      </c>
      <c r="AW88" s="180">
        <v>362634</v>
      </c>
      <c r="AX88" s="180">
        <v>0</v>
      </c>
      <c r="AY88" s="180">
        <v>0</v>
      </c>
      <c r="AZ88" s="180">
        <v>4593148</v>
      </c>
      <c r="BA88" s="180">
        <v>123437</v>
      </c>
      <c r="BB88" s="180">
        <v>26158</v>
      </c>
      <c r="BC88" s="180">
        <v>7907</v>
      </c>
      <c r="BD88" s="180">
        <v>789173</v>
      </c>
      <c r="BE88" s="180">
        <v>2998567</v>
      </c>
      <c r="BF88" s="180">
        <v>69535799</v>
      </c>
      <c r="BH88" s="180">
        <v>0</v>
      </c>
      <c r="BI88" s="180">
        <v>47711</v>
      </c>
      <c r="BJ88" s="180">
        <v>5796670</v>
      </c>
      <c r="BK88" s="180">
        <v>1111660</v>
      </c>
      <c r="BL88" s="180">
        <v>1349551</v>
      </c>
      <c r="BM88" s="180">
        <v>0</v>
      </c>
      <c r="BN88" s="180">
        <v>2999712</v>
      </c>
      <c r="BO88" s="180">
        <v>3783010</v>
      </c>
      <c r="BP88" s="180">
        <v>0</v>
      </c>
      <c r="BQ88" s="180">
        <v>0</v>
      </c>
      <c r="BS88" s="180">
        <v>8372404</v>
      </c>
      <c r="BT88" s="180">
        <v>794710</v>
      </c>
      <c r="BV88" s="180">
        <v>1341092</v>
      </c>
    </row>
    <row r="89" spans="1:74" x14ac:dyDescent="0.3">
      <c r="A89" s="155">
        <v>350</v>
      </c>
      <c r="B89" s="180" t="s">
        <v>1056</v>
      </c>
      <c r="D89" s="180">
        <v>20762</v>
      </c>
      <c r="E89" s="180">
        <v>6131209</v>
      </c>
      <c r="G89" s="180">
        <v>0</v>
      </c>
      <c r="H89" s="180">
        <v>0</v>
      </c>
      <c r="I89" s="180">
        <v>0</v>
      </c>
      <c r="J89" s="180">
        <v>0</v>
      </c>
      <c r="K89" s="180">
        <v>0</v>
      </c>
      <c r="L89" s="180">
        <v>8548</v>
      </c>
      <c r="M89" s="180">
        <v>969851</v>
      </c>
      <c r="N89" s="180">
        <v>0</v>
      </c>
      <c r="O89" s="180">
        <v>1197</v>
      </c>
      <c r="Q89" s="180">
        <v>0</v>
      </c>
      <c r="R89" s="180">
        <v>0</v>
      </c>
      <c r="S89" s="180">
        <v>5365</v>
      </c>
      <c r="T89" s="180">
        <v>0</v>
      </c>
      <c r="V89" s="180">
        <v>285</v>
      </c>
      <c r="X89" s="180">
        <v>217622</v>
      </c>
      <c r="Y89" s="180">
        <v>0</v>
      </c>
      <c r="Z89" s="180">
        <v>30897</v>
      </c>
      <c r="AA89" s="180">
        <v>0</v>
      </c>
      <c r="AC89" s="180">
        <v>0</v>
      </c>
      <c r="AD89" s="180">
        <v>18888</v>
      </c>
      <c r="AE89" s="180">
        <v>64275</v>
      </c>
      <c r="AF89" s="180">
        <v>0</v>
      </c>
      <c r="AG89" s="180">
        <v>101280</v>
      </c>
      <c r="AI89" s="180">
        <v>0</v>
      </c>
      <c r="AJ89" s="180">
        <v>0</v>
      </c>
      <c r="AK89" s="180">
        <v>0</v>
      </c>
      <c r="AL89" s="180">
        <v>91</v>
      </c>
      <c r="AM89" s="180">
        <v>7316</v>
      </c>
      <c r="AN89" s="180">
        <v>44904</v>
      </c>
      <c r="AO89" s="180">
        <v>131124</v>
      </c>
      <c r="AP89" s="180">
        <v>69</v>
      </c>
      <c r="AQ89" s="180">
        <v>0</v>
      </c>
      <c r="AR89" s="180">
        <v>475</v>
      </c>
      <c r="AS89" s="180">
        <v>614998</v>
      </c>
      <c r="AT89" s="180">
        <v>0</v>
      </c>
      <c r="AU89" s="180">
        <v>31137</v>
      </c>
      <c r="AV89" s="180">
        <v>10000</v>
      </c>
      <c r="AW89" s="180">
        <v>1025</v>
      </c>
      <c r="AX89" s="180">
        <v>0</v>
      </c>
      <c r="AY89" s="180">
        <v>2</v>
      </c>
      <c r="AZ89" s="180">
        <v>3651</v>
      </c>
      <c r="BA89" s="180">
        <v>13833</v>
      </c>
      <c r="BB89" s="180">
        <v>432</v>
      </c>
      <c r="BC89" s="180">
        <v>649</v>
      </c>
      <c r="BD89" s="180">
        <v>67317</v>
      </c>
      <c r="BE89" s="180">
        <v>2377</v>
      </c>
      <c r="BF89" s="180">
        <v>60610</v>
      </c>
      <c r="BH89" s="180">
        <v>0</v>
      </c>
      <c r="BI89" s="180">
        <v>530</v>
      </c>
      <c r="BJ89" s="180">
        <v>755712</v>
      </c>
      <c r="BK89" s="180">
        <v>10368</v>
      </c>
      <c r="BL89" s="180">
        <v>1189500</v>
      </c>
      <c r="BM89" s="180">
        <v>0</v>
      </c>
      <c r="BN89" s="180">
        <v>83497</v>
      </c>
      <c r="BO89" s="180">
        <v>715</v>
      </c>
      <c r="BP89" s="180">
        <v>0</v>
      </c>
      <c r="BQ89" s="180">
        <v>0</v>
      </c>
      <c r="BS89" s="180">
        <v>71799</v>
      </c>
      <c r="BT89" s="180">
        <v>4655</v>
      </c>
      <c r="BV89" s="180">
        <v>-13291</v>
      </c>
    </row>
    <row r="90" spans="1:74" x14ac:dyDescent="0.3">
      <c r="A90" s="155">
        <v>351</v>
      </c>
      <c r="B90" s="180" t="s">
        <v>223</v>
      </c>
      <c r="D90" s="180">
        <v>42502</v>
      </c>
      <c r="E90" s="180">
        <v>25702863</v>
      </c>
      <c r="G90" s="180">
        <v>78980</v>
      </c>
      <c r="H90" s="180">
        <v>0</v>
      </c>
      <c r="I90" s="180">
        <v>0</v>
      </c>
      <c r="J90" s="180">
        <v>0</v>
      </c>
      <c r="K90" s="180">
        <v>0</v>
      </c>
      <c r="L90" s="180">
        <v>74891</v>
      </c>
      <c r="M90" s="180">
        <v>299100</v>
      </c>
      <c r="N90" s="180">
        <v>0</v>
      </c>
      <c r="O90" s="180">
        <v>0</v>
      </c>
      <c r="Q90" s="180">
        <v>0</v>
      </c>
      <c r="R90" s="180">
        <v>0</v>
      </c>
      <c r="S90" s="180">
        <v>42350</v>
      </c>
      <c r="T90" s="180">
        <v>0</v>
      </c>
      <c r="V90" s="180">
        <v>65045</v>
      </c>
      <c r="X90" s="180">
        <v>0</v>
      </c>
      <c r="Y90" s="180">
        <v>0</v>
      </c>
      <c r="Z90" s="180">
        <v>143298</v>
      </c>
      <c r="AA90" s="180">
        <v>0</v>
      </c>
      <c r="AC90" s="180">
        <v>0</v>
      </c>
      <c r="AD90" s="180">
        <v>6915</v>
      </c>
      <c r="AE90" s="180">
        <v>12420</v>
      </c>
      <c r="AF90" s="180">
        <v>0</v>
      </c>
      <c r="AG90" s="180">
        <v>29761</v>
      </c>
      <c r="AI90" s="180">
        <v>0</v>
      </c>
      <c r="AJ90" s="180">
        <v>0</v>
      </c>
      <c r="AK90" s="180">
        <v>0</v>
      </c>
      <c r="AL90" s="180">
        <v>63332</v>
      </c>
      <c r="AM90" s="180">
        <v>4589</v>
      </c>
      <c r="AN90" s="180">
        <v>0</v>
      </c>
      <c r="AO90" s="180">
        <v>1528004</v>
      </c>
      <c r="AP90" s="180">
        <v>54585</v>
      </c>
      <c r="AQ90" s="180">
        <v>0</v>
      </c>
      <c r="AR90" s="180">
        <v>0</v>
      </c>
      <c r="AS90" s="180">
        <v>1954775</v>
      </c>
      <c r="AT90" s="180">
        <v>0</v>
      </c>
      <c r="AU90" s="180">
        <v>0</v>
      </c>
      <c r="AV90" s="180">
        <v>10782</v>
      </c>
      <c r="AW90" s="180">
        <v>25968</v>
      </c>
      <c r="AX90" s="180">
        <v>0</v>
      </c>
      <c r="AY90" s="180">
        <v>0</v>
      </c>
      <c r="AZ90" s="180">
        <v>65260</v>
      </c>
      <c r="BA90" s="180">
        <v>3647</v>
      </c>
      <c r="BB90" s="180">
        <v>0</v>
      </c>
      <c r="BC90" s="180">
        <v>0</v>
      </c>
      <c r="BD90" s="180">
        <v>499105</v>
      </c>
      <c r="BE90" s="180">
        <v>68669</v>
      </c>
      <c r="BF90" s="180">
        <v>905443</v>
      </c>
      <c r="BH90" s="180">
        <v>0</v>
      </c>
      <c r="BI90" s="180">
        <v>0</v>
      </c>
      <c r="BJ90" s="180">
        <v>44233</v>
      </c>
      <c r="BK90" s="180">
        <v>2363</v>
      </c>
      <c r="BL90" s="180">
        <v>14179</v>
      </c>
      <c r="BM90" s="180">
        <v>0</v>
      </c>
      <c r="BN90" s="180">
        <v>20157</v>
      </c>
      <c r="BO90" s="180">
        <v>0</v>
      </c>
      <c r="BP90" s="180">
        <v>0</v>
      </c>
      <c r="BQ90" s="180">
        <v>0</v>
      </c>
      <c r="BS90" s="180">
        <v>7846</v>
      </c>
      <c r="BT90" s="180">
        <v>13036</v>
      </c>
      <c r="BV90" s="180">
        <v>0</v>
      </c>
    </row>
    <row r="91" spans="1:74" x14ac:dyDescent="0.3">
      <c r="A91" s="155">
        <v>352</v>
      </c>
      <c r="B91" s="180" t="s">
        <v>225</v>
      </c>
      <c r="D91" s="180">
        <v>0</v>
      </c>
      <c r="E91" s="180">
        <v>90000</v>
      </c>
      <c r="G91" s="180">
        <v>0</v>
      </c>
      <c r="H91" s="180">
        <v>0</v>
      </c>
      <c r="I91" s="180">
        <v>0</v>
      </c>
      <c r="J91" s="180">
        <v>0</v>
      </c>
      <c r="K91" s="180">
        <v>0</v>
      </c>
      <c r="L91" s="180">
        <v>0</v>
      </c>
      <c r="M91" s="180">
        <v>364700</v>
      </c>
      <c r="N91" s="180">
        <v>0</v>
      </c>
      <c r="O91" s="180">
        <v>0</v>
      </c>
      <c r="Q91" s="180">
        <v>0</v>
      </c>
      <c r="R91" s="180">
        <v>0</v>
      </c>
      <c r="S91" s="180">
        <v>0</v>
      </c>
      <c r="T91" s="180">
        <v>0</v>
      </c>
      <c r="V91" s="180">
        <v>0</v>
      </c>
      <c r="X91" s="180">
        <v>0</v>
      </c>
      <c r="Y91" s="180">
        <v>0</v>
      </c>
      <c r="Z91" s="180">
        <v>0</v>
      </c>
      <c r="AA91" s="180">
        <v>0</v>
      </c>
      <c r="AC91" s="180">
        <v>0</v>
      </c>
      <c r="AD91" s="180">
        <v>0</v>
      </c>
      <c r="AE91" s="180">
        <v>1625</v>
      </c>
      <c r="AF91" s="180">
        <v>0</v>
      </c>
      <c r="AG91" s="180">
        <v>0</v>
      </c>
      <c r="AI91" s="180">
        <v>0</v>
      </c>
      <c r="AJ91" s="180">
        <v>0</v>
      </c>
      <c r="AK91" s="180">
        <v>0</v>
      </c>
      <c r="AL91" s="180">
        <v>0</v>
      </c>
      <c r="AM91" s="180">
        <v>0</v>
      </c>
      <c r="AN91" s="180">
        <v>0</v>
      </c>
      <c r="AO91" s="180">
        <v>0</v>
      </c>
      <c r="AP91" s="180">
        <v>0</v>
      </c>
      <c r="AQ91" s="180">
        <v>0</v>
      </c>
      <c r="AR91" s="180">
        <v>0</v>
      </c>
      <c r="AS91" s="180">
        <v>0</v>
      </c>
      <c r="AT91" s="180">
        <v>0</v>
      </c>
      <c r="AU91" s="180">
        <v>0</v>
      </c>
      <c r="AV91" s="180">
        <v>80000</v>
      </c>
      <c r="AW91" s="180">
        <v>5000</v>
      </c>
      <c r="AX91" s="180">
        <v>0</v>
      </c>
      <c r="AY91" s="180">
        <v>0</v>
      </c>
      <c r="AZ91" s="180">
        <v>0</v>
      </c>
      <c r="BA91" s="180">
        <v>0</v>
      </c>
      <c r="BB91" s="180">
        <v>0</v>
      </c>
      <c r="BC91" s="180">
        <v>0</v>
      </c>
      <c r="BD91" s="180">
        <v>0</v>
      </c>
      <c r="BE91" s="180">
        <v>0</v>
      </c>
      <c r="BF91" s="180">
        <v>962610</v>
      </c>
      <c r="BH91" s="180">
        <v>0</v>
      </c>
      <c r="BI91" s="180">
        <v>0</v>
      </c>
      <c r="BJ91" s="180">
        <v>0</v>
      </c>
      <c r="BK91" s="180">
        <v>0</v>
      </c>
      <c r="BL91" s="180">
        <v>0</v>
      </c>
      <c r="BM91" s="180">
        <v>0</v>
      </c>
      <c r="BN91" s="180">
        <v>0</v>
      </c>
      <c r="BO91" s="180">
        <v>0</v>
      </c>
      <c r="BP91" s="180">
        <v>0</v>
      </c>
      <c r="BQ91" s="180">
        <v>0</v>
      </c>
      <c r="BS91" s="180">
        <v>0</v>
      </c>
      <c r="BT91" s="180">
        <v>0</v>
      </c>
      <c r="BV91" s="180">
        <v>0</v>
      </c>
    </row>
    <row r="92" spans="1:74" x14ac:dyDescent="0.3">
      <c r="A92" s="155">
        <v>353</v>
      </c>
      <c r="B92" s="180" t="s">
        <v>226</v>
      </c>
      <c r="D92" s="180">
        <v>0</v>
      </c>
      <c r="E92" s="180">
        <v>145000</v>
      </c>
      <c r="G92" s="180">
        <v>0</v>
      </c>
      <c r="H92" s="180">
        <v>0</v>
      </c>
      <c r="I92" s="180">
        <v>0</v>
      </c>
      <c r="J92" s="180">
        <v>0</v>
      </c>
      <c r="K92" s="180">
        <v>0</v>
      </c>
      <c r="L92" s="180">
        <v>355233</v>
      </c>
      <c r="M92" s="180">
        <v>364700</v>
      </c>
      <c r="N92" s="180">
        <v>0</v>
      </c>
      <c r="O92" s="180">
        <v>0</v>
      </c>
      <c r="Q92" s="180">
        <v>0</v>
      </c>
      <c r="R92" s="180">
        <v>0</v>
      </c>
      <c r="S92" s="180">
        <v>0</v>
      </c>
      <c r="T92" s="180">
        <v>0</v>
      </c>
      <c r="V92" s="180">
        <v>0</v>
      </c>
      <c r="X92" s="180">
        <v>0</v>
      </c>
      <c r="Y92" s="180">
        <v>0</v>
      </c>
      <c r="Z92" s="180">
        <v>265000</v>
      </c>
      <c r="AA92" s="180">
        <v>0</v>
      </c>
      <c r="AC92" s="180">
        <v>0</v>
      </c>
      <c r="AD92" s="180">
        <v>0</v>
      </c>
      <c r="AE92" s="180">
        <v>0</v>
      </c>
      <c r="AF92" s="180">
        <v>0</v>
      </c>
      <c r="AG92" s="180">
        <v>0</v>
      </c>
      <c r="AI92" s="180">
        <v>0</v>
      </c>
      <c r="AJ92" s="180">
        <v>0</v>
      </c>
      <c r="AK92" s="180">
        <v>0</v>
      </c>
      <c r="AL92" s="180">
        <v>0</v>
      </c>
      <c r="AM92" s="180">
        <v>0</v>
      </c>
      <c r="AN92" s="180">
        <v>0</v>
      </c>
      <c r="AO92" s="180">
        <v>0</v>
      </c>
      <c r="AP92" s="180">
        <v>20000</v>
      </c>
      <c r="AQ92" s="180">
        <v>0</v>
      </c>
      <c r="AR92" s="180">
        <v>0</v>
      </c>
      <c r="AS92" s="180">
        <v>0</v>
      </c>
      <c r="AT92" s="180">
        <v>0</v>
      </c>
      <c r="AU92" s="180">
        <v>0</v>
      </c>
      <c r="AV92" s="180">
        <v>0</v>
      </c>
      <c r="AW92" s="180">
        <v>0</v>
      </c>
      <c r="AX92" s="180">
        <v>0</v>
      </c>
      <c r="AY92" s="180">
        <v>0</v>
      </c>
      <c r="AZ92" s="180">
        <v>0</v>
      </c>
      <c r="BA92" s="180">
        <v>0</v>
      </c>
      <c r="BB92" s="180">
        <v>0</v>
      </c>
      <c r="BC92" s="180">
        <v>0</v>
      </c>
      <c r="BD92" s="180">
        <v>0</v>
      </c>
      <c r="BE92" s="180">
        <v>0</v>
      </c>
      <c r="BF92" s="180">
        <v>10000</v>
      </c>
      <c r="BH92" s="180">
        <v>0</v>
      </c>
      <c r="BI92" s="180">
        <v>0</v>
      </c>
      <c r="BJ92" s="180">
        <v>0</v>
      </c>
      <c r="BK92" s="180">
        <v>0</v>
      </c>
      <c r="BL92" s="180">
        <v>0</v>
      </c>
      <c r="BM92" s="180">
        <v>0</v>
      </c>
      <c r="BN92" s="180">
        <v>0</v>
      </c>
      <c r="BO92" s="180">
        <v>27334</v>
      </c>
      <c r="BP92" s="180">
        <v>0</v>
      </c>
      <c r="BQ92" s="180">
        <v>0</v>
      </c>
      <c r="BS92" s="180">
        <v>0</v>
      </c>
      <c r="BT92" s="180">
        <v>0</v>
      </c>
      <c r="BV92" s="180">
        <v>0</v>
      </c>
    </row>
    <row r="93" spans="1:74" x14ac:dyDescent="0.3">
      <c r="A93" s="155">
        <v>356</v>
      </c>
      <c r="B93" s="180" t="s">
        <v>308</v>
      </c>
      <c r="D93" s="180">
        <v>0</v>
      </c>
      <c r="E93" s="180">
        <v>0</v>
      </c>
      <c r="G93" s="180">
        <v>0</v>
      </c>
      <c r="H93" s="180">
        <v>0</v>
      </c>
      <c r="I93" s="180">
        <v>0</v>
      </c>
      <c r="J93" s="180">
        <v>0</v>
      </c>
      <c r="K93" s="180">
        <v>0</v>
      </c>
      <c r="L93" s="180">
        <v>3904086</v>
      </c>
      <c r="M93" s="180">
        <v>0</v>
      </c>
      <c r="N93" s="180">
        <v>0</v>
      </c>
      <c r="O93" s="180">
        <v>0</v>
      </c>
      <c r="Q93" s="180">
        <v>0</v>
      </c>
      <c r="R93" s="180">
        <v>0</v>
      </c>
      <c r="S93" s="180">
        <v>0</v>
      </c>
      <c r="T93" s="180">
        <v>0</v>
      </c>
      <c r="V93" s="180">
        <v>0</v>
      </c>
      <c r="X93" s="180">
        <v>0</v>
      </c>
      <c r="Y93" s="180">
        <v>0</v>
      </c>
      <c r="Z93" s="180">
        <v>87215010</v>
      </c>
      <c r="AA93" s="180">
        <v>0</v>
      </c>
      <c r="AC93" s="180">
        <v>0</v>
      </c>
      <c r="AD93" s="180">
        <v>0</v>
      </c>
      <c r="AE93" s="180">
        <v>0</v>
      </c>
      <c r="AF93" s="180">
        <v>0</v>
      </c>
      <c r="AG93" s="180">
        <v>0</v>
      </c>
      <c r="AI93" s="180">
        <v>0</v>
      </c>
      <c r="AJ93" s="180">
        <v>0</v>
      </c>
      <c r="AK93" s="180">
        <v>0</v>
      </c>
      <c r="AL93" s="180">
        <v>0</v>
      </c>
      <c r="AM93" s="180">
        <v>0</v>
      </c>
      <c r="AN93" s="180">
        <v>0</v>
      </c>
      <c r="AO93" s="180">
        <v>0</v>
      </c>
      <c r="AP93" s="180">
        <v>0</v>
      </c>
      <c r="AQ93" s="180">
        <v>0</v>
      </c>
      <c r="AR93" s="180">
        <v>0</v>
      </c>
      <c r="AS93" s="180">
        <v>0</v>
      </c>
      <c r="AT93" s="180">
        <v>0</v>
      </c>
      <c r="AU93" s="180">
        <v>0</v>
      </c>
      <c r="AV93" s="180">
        <v>1952627</v>
      </c>
      <c r="AW93" s="180">
        <v>0</v>
      </c>
      <c r="AX93" s="180">
        <v>0</v>
      </c>
      <c r="AY93" s="180">
        <v>0</v>
      </c>
      <c r="AZ93" s="180">
        <v>8463708</v>
      </c>
      <c r="BA93" s="180">
        <v>0</v>
      </c>
      <c r="BB93" s="180">
        <v>0</v>
      </c>
      <c r="BC93" s="180">
        <v>0</v>
      </c>
      <c r="BD93" s="180">
        <v>0</v>
      </c>
      <c r="BE93" s="180">
        <v>3315463</v>
      </c>
      <c r="BF93" s="180">
        <v>34303415</v>
      </c>
      <c r="BH93" s="180">
        <v>0</v>
      </c>
      <c r="BI93" s="180">
        <v>0</v>
      </c>
      <c r="BJ93" s="180">
        <v>17814234</v>
      </c>
      <c r="BK93" s="180">
        <v>0</v>
      </c>
      <c r="BL93" s="180">
        <v>0</v>
      </c>
      <c r="BM93" s="180">
        <v>0</v>
      </c>
      <c r="BN93" s="180">
        <v>13440693</v>
      </c>
      <c r="BO93" s="180">
        <v>0</v>
      </c>
      <c r="BP93" s="180">
        <v>0</v>
      </c>
      <c r="BQ93" s="180">
        <v>0</v>
      </c>
      <c r="BS93" s="180">
        <v>0</v>
      </c>
      <c r="BT93" s="180">
        <v>0</v>
      </c>
      <c r="BV93" s="180">
        <v>0</v>
      </c>
    </row>
    <row r="94" spans="1:74" x14ac:dyDescent="0.3">
      <c r="A94" s="155">
        <v>357</v>
      </c>
      <c r="B94" s="180" t="s">
        <v>309</v>
      </c>
      <c r="D94" s="180">
        <v>0</v>
      </c>
      <c r="E94" s="180">
        <v>0</v>
      </c>
      <c r="G94" s="180">
        <v>0</v>
      </c>
      <c r="H94" s="180">
        <v>0</v>
      </c>
      <c r="I94" s="180">
        <v>0</v>
      </c>
      <c r="J94" s="180">
        <v>0</v>
      </c>
      <c r="K94" s="180">
        <v>0</v>
      </c>
      <c r="L94" s="180">
        <v>0</v>
      </c>
      <c r="M94" s="180">
        <v>0</v>
      </c>
      <c r="N94" s="180">
        <v>0</v>
      </c>
      <c r="O94" s="180">
        <v>0</v>
      </c>
      <c r="Q94" s="180">
        <v>0</v>
      </c>
      <c r="R94" s="180">
        <v>0</v>
      </c>
      <c r="S94" s="180">
        <v>0</v>
      </c>
      <c r="T94" s="180">
        <v>0</v>
      </c>
      <c r="V94" s="180">
        <v>0</v>
      </c>
      <c r="X94" s="180">
        <v>0</v>
      </c>
      <c r="Y94" s="180">
        <v>0</v>
      </c>
      <c r="Z94" s="180">
        <v>38972961</v>
      </c>
      <c r="AA94" s="180">
        <v>0</v>
      </c>
      <c r="AC94" s="180">
        <v>0</v>
      </c>
      <c r="AD94" s="180">
        <v>0</v>
      </c>
      <c r="AE94" s="180">
        <v>0</v>
      </c>
      <c r="AF94" s="180">
        <v>0</v>
      </c>
      <c r="AG94" s="180">
        <v>0</v>
      </c>
      <c r="AI94" s="180">
        <v>0</v>
      </c>
      <c r="AJ94" s="180">
        <v>0</v>
      </c>
      <c r="AK94" s="180">
        <v>0</v>
      </c>
      <c r="AL94" s="180">
        <v>0</v>
      </c>
      <c r="AM94" s="180">
        <v>0</v>
      </c>
      <c r="AN94" s="180">
        <v>0</v>
      </c>
      <c r="AO94" s="180">
        <v>0</v>
      </c>
      <c r="AP94" s="180">
        <v>0</v>
      </c>
      <c r="AQ94" s="180">
        <v>0</v>
      </c>
      <c r="AR94" s="180">
        <v>0</v>
      </c>
      <c r="AS94" s="180">
        <v>0</v>
      </c>
      <c r="AT94" s="180">
        <v>0</v>
      </c>
      <c r="AU94" s="180">
        <v>0</v>
      </c>
      <c r="AV94" s="180">
        <v>1669314</v>
      </c>
      <c r="AW94" s="180">
        <v>0</v>
      </c>
      <c r="AX94" s="180">
        <v>0</v>
      </c>
      <c r="AY94" s="180">
        <v>0</v>
      </c>
      <c r="AZ94" s="180">
        <v>7388946</v>
      </c>
      <c r="BA94" s="180">
        <v>0</v>
      </c>
      <c r="BB94" s="180">
        <v>0</v>
      </c>
      <c r="BC94" s="180">
        <v>0</v>
      </c>
      <c r="BD94" s="180">
        <v>0</v>
      </c>
      <c r="BE94" s="180">
        <v>2585533</v>
      </c>
      <c r="BF94" s="180">
        <v>15278475</v>
      </c>
      <c r="BH94" s="180">
        <v>0</v>
      </c>
      <c r="BI94" s="180">
        <v>0</v>
      </c>
      <c r="BJ94" s="180">
        <v>9844712</v>
      </c>
      <c r="BK94" s="180">
        <v>0</v>
      </c>
      <c r="BL94" s="180">
        <v>0</v>
      </c>
      <c r="BM94" s="180">
        <v>0</v>
      </c>
      <c r="BN94" s="180">
        <v>5225505</v>
      </c>
      <c r="BO94" s="180">
        <v>0</v>
      </c>
      <c r="BP94" s="180">
        <v>0</v>
      </c>
      <c r="BQ94" s="180">
        <v>0</v>
      </c>
      <c r="BS94" s="180">
        <v>0</v>
      </c>
      <c r="BT94" s="180">
        <v>0</v>
      </c>
      <c r="BV94" s="180">
        <v>0</v>
      </c>
    </row>
    <row r="95" spans="1:74" x14ac:dyDescent="0.3">
      <c r="A95" s="155">
        <v>359</v>
      </c>
      <c r="B95" s="180" t="s">
        <v>247</v>
      </c>
      <c r="D95" s="180">
        <v>0</v>
      </c>
      <c r="E95" s="180">
        <v>0</v>
      </c>
      <c r="G95" s="180">
        <v>0</v>
      </c>
      <c r="H95" s="180">
        <v>0</v>
      </c>
      <c r="I95" s="180">
        <v>0</v>
      </c>
      <c r="J95" s="180">
        <v>0</v>
      </c>
      <c r="K95" s="180">
        <v>0</v>
      </c>
      <c r="L95" s="180">
        <v>54564</v>
      </c>
      <c r="M95" s="180">
        <v>0</v>
      </c>
      <c r="N95" s="180">
        <v>0</v>
      </c>
      <c r="O95" s="180">
        <v>0</v>
      </c>
      <c r="Q95" s="180">
        <v>0</v>
      </c>
      <c r="R95" s="180">
        <v>0</v>
      </c>
      <c r="S95" s="180">
        <v>0</v>
      </c>
      <c r="T95" s="180">
        <v>0</v>
      </c>
      <c r="V95" s="180">
        <v>0</v>
      </c>
      <c r="X95" s="180">
        <v>0</v>
      </c>
      <c r="Y95" s="180">
        <v>0</v>
      </c>
      <c r="Z95" s="180">
        <v>5324564</v>
      </c>
      <c r="AA95" s="180">
        <v>0</v>
      </c>
      <c r="AC95" s="180">
        <v>0</v>
      </c>
      <c r="AD95" s="180">
        <v>0</v>
      </c>
      <c r="AE95" s="180">
        <v>0</v>
      </c>
      <c r="AF95" s="180">
        <v>0</v>
      </c>
      <c r="AG95" s="180">
        <v>0</v>
      </c>
      <c r="AI95" s="180">
        <v>0</v>
      </c>
      <c r="AJ95" s="180">
        <v>0</v>
      </c>
      <c r="AK95" s="180">
        <v>0</v>
      </c>
      <c r="AL95" s="180">
        <v>0</v>
      </c>
      <c r="AM95" s="180">
        <v>0</v>
      </c>
      <c r="AN95" s="180">
        <v>0</v>
      </c>
      <c r="AO95" s="180">
        <v>0</v>
      </c>
      <c r="AP95" s="180">
        <v>0</v>
      </c>
      <c r="AQ95" s="180">
        <v>0</v>
      </c>
      <c r="AR95" s="180">
        <v>0</v>
      </c>
      <c r="AS95" s="180">
        <v>0</v>
      </c>
      <c r="AT95" s="180">
        <v>0</v>
      </c>
      <c r="AU95" s="180">
        <v>0</v>
      </c>
      <c r="AV95" s="180">
        <v>0</v>
      </c>
      <c r="AW95" s="180">
        <v>0</v>
      </c>
      <c r="AX95" s="180">
        <v>0</v>
      </c>
      <c r="AY95" s="180">
        <v>0</v>
      </c>
      <c r="AZ95" s="180">
        <v>79451</v>
      </c>
      <c r="BA95" s="180">
        <v>0</v>
      </c>
      <c r="BB95" s="180">
        <v>0</v>
      </c>
      <c r="BC95" s="180">
        <v>0</v>
      </c>
      <c r="BD95" s="180">
        <v>0</v>
      </c>
      <c r="BE95" s="180">
        <v>163178</v>
      </c>
      <c r="BF95" s="180">
        <v>2399897</v>
      </c>
      <c r="BH95" s="180">
        <v>0</v>
      </c>
      <c r="BI95" s="180">
        <v>0</v>
      </c>
      <c r="BJ95" s="180">
        <v>2143083</v>
      </c>
      <c r="BK95" s="180">
        <v>0</v>
      </c>
      <c r="BL95" s="180">
        <v>0</v>
      </c>
      <c r="BM95" s="180">
        <v>0</v>
      </c>
      <c r="BN95" s="180">
        <v>0</v>
      </c>
      <c r="BO95" s="180">
        <v>0</v>
      </c>
      <c r="BP95" s="180">
        <v>0</v>
      </c>
      <c r="BQ95" s="180">
        <v>0</v>
      </c>
      <c r="BS95" s="180">
        <v>0</v>
      </c>
      <c r="BT95" s="180">
        <v>0</v>
      </c>
      <c r="BV95" s="180">
        <v>0</v>
      </c>
    </row>
    <row r="96" spans="1:74" x14ac:dyDescent="0.3">
      <c r="A96" s="155">
        <v>360</v>
      </c>
      <c r="B96" s="180" t="s">
        <v>117</v>
      </c>
      <c r="D96" s="180">
        <v>0</v>
      </c>
      <c r="E96" s="180">
        <v>0</v>
      </c>
      <c r="G96" s="180">
        <v>0</v>
      </c>
      <c r="H96" s="180">
        <v>0</v>
      </c>
      <c r="I96" s="180">
        <v>0</v>
      </c>
      <c r="J96" s="180">
        <v>0</v>
      </c>
      <c r="K96" s="180">
        <v>0</v>
      </c>
      <c r="L96" s="180">
        <v>1393097</v>
      </c>
      <c r="M96" s="180">
        <v>0</v>
      </c>
      <c r="N96" s="180">
        <v>0</v>
      </c>
      <c r="O96" s="180">
        <v>0</v>
      </c>
      <c r="Q96" s="180">
        <v>0</v>
      </c>
      <c r="R96" s="180">
        <v>0</v>
      </c>
      <c r="S96" s="180">
        <v>0</v>
      </c>
      <c r="T96" s="180">
        <v>0</v>
      </c>
      <c r="V96" s="180">
        <v>0</v>
      </c>
      <c r="X96" s="180">
        <v>0</v>
      </c>
      <c r="Y96" s="180">
        <v>0</v>
      </c>
      <c r="Z96" s="180">
        <v>21068447</v>
      </c>
      <c r="AA96" s="180">
        <v>0</v>
      </c>
      <c r="AC96" s="180">
        <v>0</v>
      </c>
      <c r="AD96" s="180">
        <v>0</v>
      </c>
      <c r="AE96" s="180">
        <v>0</v>
      </c>
      <c r="AF96" s="180">
        <v>0</v>
      </c>
      <c r="AG96" s="180">
        <v>0</v>
      </c>
      <c r="AI96" s="180">
        <v>0</v>
      </c>
      <c r="AJ96" s="180">
        <v>0</v>
      </c>
      <c r="AK96" s="180">
        <v>0</v>
      </c>
      <c r="AL96" s="180">
        <v>0</v>
      </c>
      <c r="AM96" s="180">
        <v>0</v>
      </c>
      <c r="AN96" s="180">
        <v>0</v>
      </c>
      <c r="AO96" s="180">
        <v>0</v>
      </c>
      <c r="AP96" s="180">
        <v>0</v>
      </c>
      <c r="AQ96" s="180">
        <v>0</v>
      </c>
      <c r="AR96" s="180">
        <v>0</v>
      </c>
      <c r="AS96" s="180">
        <v>0</v>
      </c>
      <c r="AT96" s="180">
        <v>0</v>
      </c>
      <c r="AU96" s="180">
        <v>0</v>
      </c>
      <c r="AV96" s="180">
        <v>886791</v>
      </c>
      <c r="AW96" s="180">
        <v>0</v>
      </c>
      <c r="AX96" s="180">
        <v>0</v>
      </c>
      <c r="AY96" s="180">
        <v>0</v>
      </c>
      <c r="AZ96" s="180">
        <v>3239787</v>
      </c>
      <c r="BA96" s="180">
        <v>0</v>
      </c>
      <c r="BB96" s="180">
        <v>0</v>
      </c>
      <c r="BC96" s="180">
        <v>0</v>
      </c>
      <c r="BD96" s="180">
        <v>0</v>
      </c>
      <c r="BE96" s="180">
        <v>552415</v>
      </c>
      <c r="BF96" s="180">
        <v>5933054</v>
      </c>
      <c r="BH96" s="180">
        <v>0</v>
      </c>
      <c r="BI96" s="180">
        <v>0</v>
      </c>
      <c r="BJ96" s="180">
        <v>6083049</v>
      </c>
      <c r="BK96" s="180">
        <v>0</v>
      </c>
      <c r="BL96" s="180">
        <v>0</v>
      </c>
      <c r="BM96" s="180">
        <v>0</v>
      </c>
      <c r="BN96" s="180">
        <v>2182308</v>
      </c>
      <c r="BO96" s="180">
        <v>0</v>
      </c>
      <c r="BP96" s="180">
        <v>0</v>
      </c>
      <c r="BQ96" s="180">
        <v>0</v>
      </c>
      <c r="BS96" s="180">
        <v>0</v>
      </c>
      <c r="BT96" s="180">
        <v>0</v>
      </c>
      <c r="BV96" s="180">
        <v>0</v>
      </c>
    </row>
    <row r="97" spans="1:74" x14ac:dyDescent="0.3">
      <c r="A97" s="155">
        <v>361</v>
      </c>
      <c r="B97" s="180" t="s">
        <v>98</v>
      </c>
      <c r="D97" s="180">
        <v>0</v>
      </c>
      <c r="E97" s="180">
        <v>0</v>
      </c>
      <c r="G97" s="180">
        <v>0</v>
      </c>
      <c r="H97" s="180">
        <v>0</v>
      </c>
      <c r="I97" s="180">
        <v>0</v>
      </c>
      <c r="J97" s="180">
        <v>0</v>
      </c>
      <c r="K97" s="180">
        <v>0</v>
      </c>
      <c r="L97" s="180">
        <v>1126249</v>
      </c>
      <c r="M97" s="180">
        <v>0</v>
      </c>
      <c r="N97" s="180">
        <v>0</v>
      </c>
      <c r="O97" s="180">
        <v>0</v>
      </c>
      <c r="Q97" s="180">
        <v>0</v>
      </c>
      <c r="R97" s="180">
        <v>0</v>
      </c>
      <c r="S97" s="180">
        <v>0</v>
      </c>
      <c r="T97" s="180">
        <v>0</v>
      </c>
      <c r="V97" s="180">
        <v>0</v>
      </c>
      <c r="X97" s="180">
        <v>0</v>
      </c>
      <c r="Y97" s="180">
        <v>0</v>
      </c>
      <c r="Z97" s="180">
        <v>39835951</v>
      </c>
      <c r="AA97" s="180">
        <v>0</v>
      </c>
      <c r="AC97" s="180">
        <v>0</v>
      </c>
      <c r="AD97" s="180">
        <v>0</v>
      </c>
      <c r="AE97" s="180">
        <v>0</v>
      </c>
      <c r="AF97" s="180">
        <v>0</v>
      </c>
      <c r="AG97" s="180">
        <v>0</v>
      </c>
      <c r="AI97" s="180">
        <v>0</v>
      </c>
      <c r="AJ97" s="180">
        <v>0</v>
      </c>
      <c r="AK97" s="180">
        <v>0</v>
      </c>
      <c r="AL97" s="180">
        <v>0</v>
      </c>
      <c r="AM97" s="180">
        <v>0</v>
      </c>
      <c r="AN97" s="180">
        <v>0</v>
      </c>
      <c r="AO97" s="180">
        <v>0</v>
      </c>
      <c r="AP97" s="180">
        <v>0</v>
      </c>
      <c r="AQ97" s="180">
        <v>0</v>
      </c>
      <c r="AR97" s="180">
        <v>0</v>
      </c>
      <c r="AS97" s="180">
        <v>0</v>
      </c>
      <c r="AT97" s="180">
        <v>0</v>
      </c>
      <c r="AU97" s="180">
        <v>0</v>
      </c>
      <c r="AV97" s="180">
        <v>1579102</v>
      </c>
      <c r="AW97" s="180">
        <v>0</v>
      </c>
      <c r="AX97" s="180">
        <v>0</v>
      </c>
      <c r="AY97" s="180">
        <v>0</v>
      </c>
      <c r="AZ97" s="180">
        <v>955512</v>
      </c>
      <c r="BA97" s="180">
        <v>0</v>
      </c>
      <c r="BB97" s="180">
        <v>0</v>
      </c>
      <c r="BC97" s="180">
        <v>0</v>
      </c>
      <c r="BD97" s="180">
        <v>0</v>
      </c>
      <c r="BE97" s="180">
        <v>2395989</v>
      </c>
      <c r="BF97" s="180">
        <v>14298595</v>
      </c>
      <c r="BH97" s="180">
        <v>0</v>
      </c>
      <c r="BI97" s="180">
        <v>0</v>
      </c>
      <c r="BJ97" s="180">
        <v>11005334</v>
      </c>
      <c r="BK97" s="180">
        <v>0</v>
      </c>
      <c r="BL97" s="180">
        <v>0</v>
      </c>
      <c r="BM97" s="180">
        <v>0</v>
      </c>
      <c r="BN97" s="180">
        <v>6335877</v>
      </c>
      <c r="BO97" s="180">
        <v>0</v>
      </c>
      <c r="BP97" s="180">
        <v>0</v>
      </c>
      <c r="BQ97" s="180">
        <v>0</v>
      </c>
      <c r="BS97" s="180">
        <v>0</v>
      </c>
      <c r="BT97" s="180">
        <v>0</v>
      </c>
      <c r="BV97" s="180">
        <v>0</v>
      </c>
    </row>
    <row r="98" spans="1:74" x14ac:dyDescent="0.3">
      <c r="A98" s="155">
        <v>362</v>
      </c>
      <c r="B98" s="180" t="s">
        <v>99</v>
      </c>
      <c r="D98" s="180">
        <v>0</v>
      </c>
      <c r="E98" s="180">
        <v>0</v>
      </c>
      <c r="G98" s="180">
        <v>0</v>
      </c>
      <c r="H98" s="180">
        <v>0</v>
      </c>
      <c r="I98" s="180">
        <v>0</v>
      </c>
      <c r="J98" s="180">
        <v>0</v>
      </c>
      <c r="K98" s="180">
        <v>0</v>
      </c>
      <c r="L98" s="180">
        <v>1544266</v>
      </c>
      <c r="M98" s="180">
        <v>0</v>
      </c>
      <c r="N98" s="180">
        <v>0</v>
      </c>
      <c r="O98" s="180">
        <v>0</v>
      </c>
      <c r="Q98" s="180">
        <v>0</v>
      </c>
      <c r="R98" s="180">
        <v>0</v>
      </c>
      <c r="S98" s="180">
        <v>0</v>
      </c>
      <c r="T98" s="180">
        <v>0</v>
      </c>
      <c r="V98" s="180">
        <v>0</v>
      </c>
      <c r="X98" s="180">
        <v>0</v>
      </c>
      <c r="Y98" s="180">
        <v>0</v>
      </c>
      <c r="Z98" s="180">
        <v>86989251</v>
      </c>
      <c r="AA98" s="180">
        <v>0</v>
      </c>
      <c r="AC98" s="180">
        <v>0</v>
      </c>
      <c r="AD98" s="180">
        <v>0</v>
      </c>
      <c r="AE98" s="180">
        <v>0</v>
      </c>
      <c r="AF98" s="180">
        <v>0</v>
      </c>
      <c r="AG98" s="180">
        <v>0</v>
      </c>
      <c r="AI98" s="180">
        <v>0</v>
      </c>
      <c r="AJ98" s="180">
        <v>0</v>
      </c>
      <c r="AK98" s="180">
        <v>0</v>
      </c>
      <c r="AL98" s="180">
        <v>0</v>
      </c>
      <c r="AM98" s="180">
        <v>0</v>
      </c>
      <c r="AN98" s="180">
        <v>0</v>
      </c>
      <c r="AO98" s="180">
        <v>0</v>
      </c>
      <c r="AP98" s="180">
        <v>0</v>
      </c>
      <c r="AQ98" s="180">
        <v>0</v>
      </c>
      <c r="AR98" s="180">
        <v>0</v>
      </c>
      <c r="AS98" s="180">
        <v>0</v>
      </c>
      <c r="AT98" s="180">
        <v>0</v>
      </c>
      <c r="AU98" s="180">
        <v>0</v>
      </c>
      <c r="AV98" s="180">
        <v>1873958</v>
      </c>
      <c r="AW98" s="180">
        <v>0</v>
      </c>
      <c r="AX98" s="180">
        <v>0</v>
      </c>
      <c r="AY98" s="180">
        <v>0</v>
      </c>
      <c r="AZ98" s="180">
        <v>2632388</v>
      </c>
      <c r="BA98" s="180">
        <v>0</v>
      </c>
      <c r="BB98" s="180">
        <v>0</v>
      </c>
      <c r="BC98" s="180">
        <v>0</v>
      </c>
      <c r="BD98" s="180">
        <v>0</v>
      </c>
      <c r="BE98" s="180">
        <v>2962741</v>
      </c>
      <c r="BF98" s="180">
        <v>31662039</v>
      </c>
      <c r="BH98" s="180">
        <v>0</v>
      </c>
      <c r="BI98" s="180">
        <v>0</v>
      </c>
      <c r="BJ98" s="180">
        <v>19107952</v>
      </c>
      <c r="BK98" s="180">
        <v>0</v>
      </c>
      <c r="BL98" s="180">
        <v>0</v>
      </c>
      <c r="BM98" s="180">
        <v>0</v>
      </c>
      <c r="BN98" s="180">
        <v>17503665</v>
      </c>
      <c r="BO98" s="180">
        <v>0</v>
      </c>
      <c r="BP98" s="180">
        <v>0</v>
      </c>
      <c r="BQ98" s="180">
        <v>0</v>
      </c>
      <c r="BS98" s="180">
        <v>0</v>
      </c>
      <c r="BT98" s="180">
        <v>0</v>
      </c>
      <c r="BV98" s="180">
        <v>0</v>
      </c>
    </row>
    <row r="99" spans="1:74" x14ac:dyDescent="0.3">
      <c r="A99" s="155">
        <v>363</v>
      </c>
      <c r="B99" s="180" t="s">
        <v>233</v>
      </c>
      <c r="D99" s="180">
        <v>0</v>
      </c>
      <c r="E99" s="180">
        <v>0</v>
      </c>
      <c r="G99" s="180">
        <v>0</v>
      </c>
      <c r="H99" s="180">
        <v>0</v>
      </c>
      <c r="I99" s="180">
        <v>0</v>
      </c>
      <c r="J99" s="180">
        <v>0</v>
      </c>
      <c r="K99" s="180">
        <v>0</v>
      </c>
      <c r="L99" s="180">
        <v>14</v>
      </c>
      <c r="M99" s="180">
        <v>0</v>
      </c>
      <c r="N99" s="180">
        <v>0</v>
      </c>
      <c r="O99" s="180">
        <v>0</v>
      </c>
      <c r="Q99" s="180">
        <v>0</v>
      </c>
      <c r="R99" s="180">
        <v>0</v>
      </c>
      <c r="S99" s="180">
        <v>0</v>
      </c>
      <c r="T99" s="180">
        <v>0</v>
      </c>
      <c r="V99" s="180">
        <v>0</v>
      </c>
      <c r="X99" s="180">
        <v>0</v>
      </c>
      <c r="Y99" s="180">
        <v>0</v>
      </c>
      <c r="Z99" s="180">
        <v>114496</v>
      </c>
      <c r="AA99" s="180">
        <v>0</v>
      </c>
      <c r="AC99" s="180">
        <v>0</v>
      </c>
      <c r="AD99" s="180">
        <v>0</v>
      </c>
      <c r="AE99" s="180">
        <v>0</v>
      </c>
      <c r="AF99" s="180">
        <v>0</v>
      </c>
      <c r="AG99" s="180">
        <v>0</v>
      </c>
      <c r="AI99" s="180">
        <v>0</v>
      </c>
      <c r="AJ99" s="180">
        <v>0</v>
      </c>
      <c r="AK99" s="180">
        <v>0</v>
      </c>
      <c r="AL99" s="180">
        <v>0</v>
      </c>
      <c r="AM99" s="180">
        <v>0</v>
      </c>
      <c r="AN99" s="180">
        <v>0</v>
      </c>
      <c r="AO99" s="180">
        <v>0</v>
      </c>
      <c r="AP99" s="180">
        <v>0</v>
      </c>
      <c r="AQ99" s="180">
        <v>0</v>
      </c>
      <c r="AR99" s="180">
        <v>0</v>
      </c>
      <c r="AS99" s="180">
        <v>0</v>
      </c>
      <c r="AT99" s="180">
        <v>0</v>
      </c>
      <c r="AU99" s="180">
        <v>0</v>
      </c>
      <c r="AV99" s="180">
        <v>0</v>
      </c>
      <c r="AW99" s="180">
        <v>0</v>
      </c>
      <c r="AX99" s="180">
        <v>0</v>
      </c>
      <c r="AY99" s="180">
        <v>0</v>
      </c>
      <c r="AZ99" s="180">
        <v>19250</v>
      </c>
      <c r="BA99" s="180">
        <v>0</v>
      </c>
      <c r="BB99" s="180">
        <v>0</v>
      </c>
      <c r="BC99" s="180">
        <v>0</v>
      </c>
      <c r="BD99" s="180">
        <v>0</v>
      </c>
      <c r="BE99" s="180">
        <v>36052</v>
      </c>
      <c r="BF99" s="180">
        <v>1065</v>
      </c>
      <c r="BH99" s="180">
        <v>0</v>
      </c>
      <c r="BI99" s="180">
        <v>0</v>
      </c>
      <c r="BJ99" s="180">
        <v>19391</v>
      </c>
      <c r="BK99" s="180">
        <v>0</v>
      </c>
      <c r="BL99" s="180">
        <v>0</v>
      </c>
      <c r="BM99" s="180">
        <v>0</v>
      </c>
      <c r="BN99" s="180">
        <v>1337840</v>
      </c>
      <c r="BO99" s="180">
        <v>0</v>
      </c>
      <c r="BP99" s="180">
        <v>0</v>
      </c>
      <c r="BQ99" s="180">
        <v>0</v>
      </c>
      <c r="BS99" s="180">
        <v>0</v>
      </c>
      <c r="BT99" s="180">
        <v>0</v>
      </c>
      <c r="BV99" s="180">
        <v>0</v>
      </c>
    </row>
    <row r="100" spans="1:74" x14ac:dyDescent="0.3">
      <c r="A100" s="155">
        <v>364</v>
      </c>
      <c r="B100" s="180" t="s">
        <v>234</v>
      </c>
      <c r="D100" s="180">
        <v>0</v>
      </c>
      <c r="E100" s="180">
        <v>0</v>
      </c>
      <c r="G100" s="180">
        <v>0</v>
      </c>
      <c r="H100" s="180">
        <v>0</v>
      </c>
      <c r="I100" s="180">
        <v>0</v>
      </c>
      <c r="J100" s="180">
        <v>0</v>
      </c>
      <c r="K100" s="180">
        <v>0</v>
      </c>
      <c r="L100" s="180">
        <v>40242</v>
      </c>
      <c r="M100" s="180">
        <v>0</v>
      </c>
      <c r="N100" s="180">
        <v>0</v>
      </c>
      <c r="O100" s="180">
        <v>0</v>
      </c>
      <c r="Q100" s="180">
        <v>0</v>
      </c>
      <c r="R100" s="180">
        <v>0</v>
      </c>
      <c r="S100" s="180">
        <v>0</v>
      </c>
      <c r="T100" s="180">
        <v>0</v>
      </c>
      <c r="V100" s="180">
        <v>0</v>
      </c>
      <c r="X100" s="180">
        <v>0</v>
      </c>
      <c r="Y100" s="180">
        <v>0</v>
      </c>
      <c r="Z100" s="180">
        <v>59910</v>
      </c>
      <c r="AA100" s="180">
        <v>0</v>
      </c>
      <c r="AC100" s="180">
        <v>0</v>
      </c>
      <c r="AD100" s="180">
        <v>0</v>
      </c>
      <c r="AE100" s="180">
        <v>0</v>
      </c>
      <c r="AF100" s="180">
        <v>0</v>
      </c>
      <c r="AG100" s="180">
        <v>0</v>
      </c>
      <c r="AI100" s="180">
        <v>0</v>
      </c>
      <c r="AJ100" s="180">
        <v>0</v>
      </c>
      <c r="AK100" s="180">
        <v>0</v>
      </c>
      <c r="AL100" s="180">
        <v>0</v>
      </c>
      <c r="AM100" s="180">
        <v>0</v>
      </c>
      <c r="AN100" s="180">
        <v>0</v>
      </c>
      <c r="AO100" s="180">
        <v>0</v>
      </c>
      <c r="AP100" s="180">
        <v>0</v>
      </c>
      <c r="AQ100" s="180">
        <v>0</v>
      </c>
      <c r="AR100" s="180">
        <v>0</v>
      </c>
      <c r="AS100" s="180">
        <v>0</v>
      </c>
      <c r="AT100" s="180">
        <v>0</v>
      </c>
      <c r="AU100" s="180">
        <v>0</v>
      </c>
      <c r="AV100" s="180">
        <v>0</v>
      </c>
      <c r="AW100" s="180">
        <v>0</v>
      </c>
      <c r="AX100" s="180">
        <v>0</v>
      </c>
      <c r="AY100" s="180">
        <v>0</v>
      </c>
      <c r="AZ100" s="180">
        <v>6363</v>
      </c>
      <c r="BA100" s="180">
        <v>0</v>
      </c>
      <c r="BB100" s="180">
        <v>0</v>
      </c>
      <c r="BC100" s="180">
        <v>0</v>
      </c>
      <c r="BD100" s="180">
        <v>0</v>
      </c>
      <c r="BE100" s="180">
        <v>11809</v>
      </c>
      <c r="BF100" s="180">
        <v>62752</v>
      </c>
      <c r="BH100" s="180">
        <v>0</v>
      </c>
      <c r="BI100" s="180">
        <v>0</v>
      </c>
      <c r="BJ100" s="180">
        <v>62623</v>
      </c>
      <c r="BK100" s="180">
        <v>0</v>
      </c>
      <c r="BL100" s="180">
        <v>0</v>
      </c>
      <c r="BM100" s="180">
        <v>0</v>
      </c>
      <c r="BN100" s="180">
        <v>0</v>
      </c>
      <c r="BO100" s="180">
        <v>0</v>
      </c>
      <c r="BP100" s="180">
        <v>0</v>
      </c>
      <c r="BQ100" s="180">
        <v>0</v>
      </c>
      <c r="BS100" s="180">
        <v>0</v>
      </c>
      <c r="BT100" s="180">
        <v>0</v>
      </c>
      <c r="BV100" s="180">
        <v>0</v>
      </c>
    </row>
    <row r="101" spans="1:74" x14ac:dyDescent="0.3">
      <c r="A101" s="155">
        <v>365</v>
      </c>
      <c r="B101" s="180" t="s">
        <v>236</v>
      </c>
      <c r="D101" s="180">
        <v>0</v>
      </c>
      <c r="E101" s="180">
        <v>0</v>
      </c>
      <c r="G101" s="180">
        <v>0</v>
      </c>
      <c r="H101" s="180">
        <v>0</v>
      </c>
      <c r="I101" s="180">
        <v>0</v>
      </c>
      <c r="J101" s="180">
        <v>0</v>
      </c>
      <c r="K101" s="180">
        <v>0</v>
      </c>
      <c r="L101" s="180">
        <v>0</v>
      </c>
      <c r="M101" s="180">
        <v>0</v>
      </c>
      <c r="N101" s="180">
        <v>0</v>
      </c>
      <c r="O101" s="180">
        <v>0</v>
      </c>
      <c r="Q101" s="180">
        <v>0</v>
      </c>
      <c r="R101" s="180">
        <v>0</v>
      </c>
      <c r="S101" s="180">
        <v>0</v>
      </c>
      <c r="T101" s="180">
        <v>0</v>
      </c>
      <c r="V101" s="180">
        <v>0</v>
      </c>
      <c r="X101" s="180">
        <v>0</v>
      </c>
      <c r="Y101" s="180">
        <v>0</v>
      </c>
      <c r="Z101" s="180">
        <v>0</v>
      </c>
      <c r="AA101" s="180">
        <v>0</v>
      </c>
      <c r="AC101" s="180">
        <v>0</v>
      </c>
      <c r="AD101" s="180">
        <v>0</v>
      </c>
      <c r="AE101" s="180">
        <v>0</v>
      </c>
      <c r="AF101" s="180">
        <v>0</v>
      </c>
      <c r="AG101" s="180">
        <v>0</v>
      </c>
      <c r="AI101" s="180">
        <v>0</v>
      </c>
      <c r="AJ101" s="180">
        <v>0</v>
      </c>
      <c r="AK101" s="180">
        <v>0</v>
      </c>
      <c r="AL101" s="180">
        <v>0</v>
      </c>
      <c r="AM101" s="180">
        <v>0</v>
      </c>
      <c r="AN101" s="180">
        <v>0</v>
      </c>
      <c r="AO101" s="180">
        <v>0</v>
      </c>
      <c r="AP101" s="180">
        <v>0</v>
      </c>
      <c r="AQ101" s="180">
        <v>0</v>
      </c>
      <c r="AR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H101" s="180">
        <v>0</v>
      </c>
      <c r="BI101" s="180">
        <v>0</v>
      </c>
      <c r="BJ101" s="180">
        <v>0</v>
      </c>
      <c r="BK101" s="180">
        <v>0</v>
      </c>
      <c r="BL101" s="180">
        <v>0</v>
      </c>
      <c r="BM101" s="180">
        <v>0</v>
      </c>
      <c r="BN101" s="180">
        <v>0</v>
      </c>
      <c r="BO101" s="180">
        <v>0</v>
      </c>
      <c r="BP101" s="180">
        <v>0</v>
      </c>
      <c r="BQ101" s="180">
        <v>0</v>
      </c>
      <c r="BS101" s="180">
        <v>0</v>
      </c>
      <c r="BT101" s="180">
        <v>0</v>
      </c>
      <c r="BV101" s="180">
        <v>0</v>
      </c>
    </row>
    <row r="102" spans="1:74" x14ac:dyDescent="0.3">
      <c r="A102" s="155">
        <v>366</v>
      </c>
      <c r="B102" s="180" t="s">
        <v>1057</v>
      </c>
      <c r="D102" s="180">
        <v>0</v>
      </c>
      <c r="E102" s="180">
        <v>0</v>
      </c>
      <c r="G102" s="180">
        <v>0</v>
      </c>
      <c r="H102" s="180">
        <v>0</v>
      </c>
      <c r="I102" s="180">
        <v>0</v>
      </c>
      <c r="J102" s="180">
        <v>0</v>
      </c>
      <c r="K102" s="180">
        <v>0</v>
      </c>
      <c r="L102" s="180">
        <v>162601</v>
      </c>
      <c r="M102" s="180">
        <v>0</v>
      </c>
      <c r="N102" s="180">
        <v>0</v>
      </c>
      <c r="O102" s="180">
        <v>0</v>
      </c>
      <c r="Q102" s="180">
        <v>0</v>
      </c>
      <c r="R102" s="180">
        <v>0</v>
      </c>
      <c r="S102" s="180">
        <v>0</v>
      </c>
      <c r="T102" s="180">
        <v>0</v>
      </c>
      <c r="V102" s="180">
        <v>0</v>
      </c>
      <c r="X102" s="180">
        <v>0</v>
      </c>
      <c r="Y102" s="180">
        <v>0</v>
      </c>
      <c r="Z102" s="180">
        <v>2485000</v>
      </c>
      <c r="AA102" s="180">
        <v>0</v>
      </c>
      <c r="AC102" s="180">
        <v>0</v>
      </c>
      <c r="AD102" s="180">
        <v>0</v>
      </c>
      <c r="AE102" s="180">
        <v>0</v>
      </c>
      <c r="AF102" s="180">
        <v>0</v>
      </c>
      <c r="AG102" s="180">
        <v>0</v>
      </c>
      <c r="AI102" s="180">
        <v>0</v>
      </c>
      <c r="AJ102" s="180">
        <v>0</v>
      </c>
      <c r="AK102" s="180">
        <v>0</v>
      </c>
      <c r="AL102" s="180">
        <v>0</v>
      </c>
      <c r="AM102" s="180">
        <v>0</v>
      </c>
      <c r="AN102" s="180">
        <v>0</v>
      </c>
      <c r="AO102" s="180">
        <v>0</v>
      </c>
      <c r="AP102" s="180">
        <v>0</v>
      </c>
      <c r="AQ102" s="180">
        <v>0</v>
      </c>
      <c r="AR102" s="180">
        <v>0</v>
      </c>
      <c r="AS102" s="180">
        <v>0</v>
      </c>
      <c r="AT102" s="180">
        <v>0</v>
      </c>
      <c r="AU102" s="180">
        <v>0</v>
      </c>
      <c r="AV102" s="180">
        <v>99357</v>
      </c>
      <c r="AW102" s="180">
        <v>0</v>
      </c>
      <c r="AX102" s="180">
        <v>0</v>
      </c>
      <c r="AY102" s="180">
        <v>0</v>
      </c>
      <c r="AZ102" s="180">
        <v>175000</v>
      </c>
      <c r="BA102" s="180">
        <v>0</v>
      </c>
      <c r="BB102" s="180">
        <v>0</v>
      </c>
      <c r="BC102" s="180">
        <v>0</v>
      </c>
      <c r="BD102" s="180">
        <v>0</v>
      </c>
      <c r="BE102" s="180">
        <v>348222</v>
      </c>
      <c r="BF102" s="180">
        <v>1314231</v>
      </c>
      <c r="BH102" s="180">
        <v>0</v>
      </c>
      <c r="BI102" s="180">
        <v>0</v>
      </c>
      <c r="BJ102" s="180">
        <v>0</v>
      </c>
      <c r="BK102" s="180">
        <v>0</v>
      </c>
      <c r="BL102" s="180">
        <v>0</v>
      </c>
      <c r="BM102" s="180">
        <v>0</v>
      </c>
      <c r="BN102" s="180">
        <v>0</v>
      </c>
      <c r="BO102" s="180">
        <v>0</v>
      </c>
      <c r="BP102" s="180">
        <v>0</v>
      </c>
      <c r="BQ102" s="180">
        <v>0</v>
      </c>
      <c r="BS102" s="180">
        <v>0</v>
      </c>
      <c r="BT102" s="180">
        <v>0</v>
      </c>
      <c r="BV102" s="180">
        <v>0</v>
      </c>
    </row>
    <row r="103" spans="1:74" x14ac:dyDescent="0.3">
      <c r="A103" s="155">
        <v>368</v>
      </c>
      <c r="B103" s="180" t="s">
        <v>191</v>
      </c>
      <c r="D103" s="180">
        <v>0</v>
      </c>
      <c r="E103" s="180">
        <v>129614</v>
      </c>
      <c r="G103" s="180">
        <v>0</v>
      </c>
      <c r="H103" s="180">
        <v>0</v>
      </c>
      <c r="I103" s="180">
        <v>0</v>
      </c>
      <c r="J103" s="180">
        <v>0</v>
      </c>
      <c r="K103" s="180">
        <v>0</v>
      </c>
      <c r="L103" s="180">
        <v>0</v>
      </c>
      <c r="M103" s="180">
        <v>0</v>
      </c>
      <c r="N103" s="180">
        <v>0</v>
      </c>
      <c r="O103" s="180">
        <v>0</v>
      </c>
      <c r="Q103" s="180">
        <v>0</v>
      </c>
      <c r="R103" s="180">
        <v>0</v>
      </c>
      <c r="S103" s="180">
        <v>0</v>
      </c>
      <c r="T103" s="180">
        <v>0</v>
      </c>
      <c r="V103" s="180">
        <v>0</v>
      </c>
      <c r="X103" s="180">
        <v>0</v>
      </c>
      <c r="Y103" s="180">
        <v>0</v>
      </c>
      <c r="Z103" s="180">
        <v>314329</v>
      </c>
      <c r="AA103" s="180">
        <v>0</v>
      </c>
      <c r="AC103" s="180">
        <v>0</v>
      </c>
      <c r="AD103" s="180">
        <v>0</v>
      </c>
      <c r="AE103" s="180">
        <v>0</v>
      </c>
      <c r="AF103" s="180">
        <v>0</v>
      </c>
      <c r="AG103" s="180">
        <v>0</v>
      </c>
      <c r="AI103" s="180">
        <v>0</v>
      </c>
      <c r="AJ103" s="180">
        <v>0</v>
      </c>
      <c r="AK103" s="180">
        <v>0</v>
      </c>
      <c r="AL103" s="180">
        <v>0</v>
      </c>
      <c r="AM103" s="180">
        <v>0</v>
      </c>
      <c r="AN103" s="180">
        <v>0</v>
      </c>
      <c r="AO103" s="180">
        <v>0</v>
      </c>
      <c r="AP103" s="180">
        <v>0</v>
      </c>
      <c r="AQ103" s="180">
        <v>0</v>
      </c>
      <c r="AR103" s="180">
        <v>0</v>
      </c>
      <c r="AS103" s="180">
        <v>0</v>
      </c>
      <c r="AT103" s="180">
        <v>0</v>
      </c>
      <c r="AU103" s="180">
        <v>0</v>
      </c>
      <c r="AV103" s="180">
        <v>0</v>
      </c>
      <c r="AW103" s="180">
        <v>0</v>
      </c>
      <c r="AX103" s="180">
        <v>0</v>
      </c>
      <c r="AY103" s="180">
        <v>0</v>
      </c>
      <c r="AZ103" s="180">
        <v>0</v>
      </c>
      <c r="BA103" s="180">
        <v>0</v>
      </c>
      <c r="BB103" s="180">
        <v>0</v>
      </c>
      <c r="BC103" s="180">
        <v>0</v>
      </c>
      <c r="BD103" s="180">
        <v>0</v>
      </c>
      <c r="BE103" s="180">
        <v>0</v>
      </c>
      <c r="BF103" s="180">
        <v>0</v>
      </c>
      <c r="BH103" s="180">
        <v>0</v>
      </c>
      <c r="BI103" s="180">
        <v>0</v>
      </c>
      <c r="BJ103" s="180">
        <v>0</v>
      </c>
      <c r="BK103" s="180">
        <v>0</v>
      </c>
      <c r="BL103" s="180">
        <v>193799</v>
      </c>
      <c r="BM103" s="180">
        <v>0</v>
      </c>
      <c r="BN103" s="180">
        <v>0</v>
      </c>
      <c r="BO103" s="180">
        <v>0</v>
      </c>
      <c r="BP103" s="180">
        <v>0</v>
      </c>
      <c r="BQ103" s="180">
        <v>0</v>
      </c>
      <c r="BS103" s="180">
        <v>0</v>
      </c>
      <c r="BT103" s="180">
        <v>0</v>
      </c>
      <c r="BV103" s="180">
        <v>0</v>
      </c>
    </row>
    <row r="104" spans="1:74" x14ac:dyDescent="0.3">
      <c r="A104" s="155">
        <v>369</v>
      </c>
      <c r="B104" s="180" t="s">
        <v>196</v>
      </c>
      <c r="D104" s="180">
        <v>2349049</v>
      </c>
      <c r="E104" s="180">
        <v>28687303</v>
      </c>
      <c r="G104" s="180">
        <v>2862530</v>
      </c>
      <c r="H104" s="180">
        <v>802293</v>
      </c>
      <c r="I104" s="180">
        <v>36228</v>
      </c>
      <c r="J104" s="180">
        <v>287773</v>
      </c>
      <c r="K104" s="180">
        <v>1169403</v>
      </c>
      <c r="L104" s="180">
        <v>1624042</v>
      </c>
      <c r="M104" s="180">
        <v>2652054</v>
      </c>
      <c r="N104" s="180">
        <v>147788</v>
      </c>
      <c r="O104" s="180">
        <v>120048</v>
      </c>
      <c r="Q104" s="180">
        <v>278874</v>
      </c>
      <c r="R104" s="180">
        <v>695324</v>
      </c>
      <c r="S104" s="180">
        <v>348249</v>
      </c>
      <c r="T104" s="180">
        <v>4828253</v>
      </c>
      <c r="V104" s="180">
        <v>267942</v>
      </c>
      <c r="X104" s="180">
        <v>4031923</v>
      </c>
      <c r="Y104" s="180">
        <v>887218</v>
      </c>
      <c r="Z104" s="180">
        <v>24650706</v>
      </c>
      <c r="AA104" s="180">
        <v>1160240</v>
      </c>
      <c r="AC104" s="180">
        <v>165120</v>
      </c>
      <c r="AD104" s="180">
        <v>715436</v>
      </c>
      <c r="AE104" s="180">
        <v>884164</v>
      </c>
      <c r="AF104" s="180">
        <v>131235</v>
      </c>
      <c r="AG104" s="180">
        <v>91867</v>
      </c>
      <c r="AI104" s="180">
        <v>76037</v>
      </c>
      <c r="AJ104" s="180">
        <v>1466591</v>
      </c>
      <c r="AK104" s="180">
        <v>113730</v>
      </c>
      <c r="AL104" s="180">
        <v>242981</v>
      </c>
      <c r="AM104" s="180">
        <v>2198853</v>
      </c>
      <c r="AN104" s="180">
        <v>193162</v>
      </c>
      <c r="AO104" s="180">
        <v>16456750</v>
      </c>
      <c r="AP104" s="180">
        <v>433693</v>
      </c>
      <c r="AQ104" s="180">
        <v>129076</v>
      </c>
      <c r="AR104" s="180">
        <v>197003</v>
      </c>
      <c r="AS104" s="180">
        <v>4950866</v>
      </c>
      <c r="AT104" s="180">
        <v>104742</v>
      </c>
      <c r="AU104" s="180">
        <v>313052</v>
      </c>
      <c r="AV104" s="180">
        <v>858547</v>
      </c>
      <c r="AW104" s="180">
        <v>214789</v>
      </c>
      <c r="AX104" s="180">
        <v>111782</v>
      </c>
      <c r="AY104" s="180">
        <v>44913</v>
      </c>
      <c r="AZ104" s="180">
        <v>1326531</v>
      </c>
      <c r="BA104" s="180">
        <v>627674</v>
      </c>
      <c r="BB104" s="180">
        <v>20153</v>
      </c>
      <c r="BC104" s="180">
        <v>56653</v>
      </c>
      <c r="BD104" s="180">
        <v>3420337</v>
      </c>
      <c r="BE104" s="180">
        <v>621013</v>
      </c>
      <c r="BF104" s="180">
        <v>3582713</v>
      </c>
      <c r="BH104" s="180">
        <v>137248</v>
      </c>
      <c r="BI104" s="180">
        <v>85454</v>
      </c>
      <c r="BJ104" s="180">
        <v>5164269</v>
      </c>
      <c r="BK104" s="180">
        <v>723373</v>
      </c>
      <c r="BL104" s="180">
        <v>6706065</v>
      </c>
      <c r="BM104" s="180">
        <v>922160</v>
      </c>
      <c r="BN104" s="180">
        <v>4478881</v>
      </c>
      <c r="BO104" s="180">
        <v>1270304</v>
      </c>
      <c r="BP104" s="180">
        <v>29308</v>
      </c>
      <c r="BQ104" s="180">
        <v>1341835</v>
      </c>
      <c r="BS104" s="180">
        <v>581069</v>
      </c>
      <c r="BT104" s="180">
        <v>529110</v>
      </c>
      <c r="BV104" s="180">
        <v>1202427</v>
      </c>
    </row>
    <row r="105" spans="1:74" x14ac:dyDescent="0.3">
      <c r="A105" s="155">
        <v>370</v>
      </c>
      <c r="B105" s="180" t="s">
        <v>198</v>
      </c>
      <c r="D105" s="180">
        <v>285818</v>
      </c>
      <c r="E105" s="180">
        <v>60393487</v>
      </c>
      <c r="G105" s="180">
        <v>168666</v>
      </c>
      <c r="H105" s="180">
        <v>0</v>
      </c>
      <c r="I105" s="180">
        <v>0</v>
      </c>
      <c r="J105" s="180">
        <v>0</v>
      </c>
      <c r="K105" s="180">
        <v>0</v>
      </c>
      <c r="L105" s="180">
        <v>465798</v>
      </c>
      <c r="M105" s="180">
        <v>366602</v>
      </c>
      <c r="N105" s="180">
        <v>0</v>
      </c>
      <c r="O105" s="180">
        <v>17567</v>
      </c>
      <c r="Q105" s="180">
        <v>0</v>
      </c>
      <c r="R105" s="180">
        <v>41528</v>
      </c>
      <c r="S105" s="180">
        <v>0</v>
      </c>
      <c r="T105" s="180">
        <v>1688415</v>
      </c>
      <c r="V105" s="180">
        <v>0</v>
      </c>
      <c r="X105" s="180">
        <v>133510</v>
      </c>
      <c r="Y105" s="180">
        <v>238536</v>
      </c>
      <c r="Z105" s="180">
        <v>5349644</v>
      </c>
      <c r="AA105" s="180">
        <v>162414</v>
      </c>
      <c r="AC105" s="180">
        <v>0</v>
      </c>
      <c r="AD105" s="180">
        <v>280568</v>
      </c>
      <c r="AE105" s="180">
        <v>33025</v>
      </c>
      <c r="AF105" s="180">
        <v>15804</v>
      </c>
      <c r="AG105" s="180">
        <v>31485</v>
      </c>
      <c r="AI105" s="180">
        <v>0</v>
      </c>
      <c r="AJ105" s="180">
        <v>151354</v>
      </c>
      <c r="AK105" s="180">
        <v>0</v>
      </c>
      <c r="AL105" s="180">
        <v>53114</v>
      </c>
      <c r="AM105" s="180">
        <v>272305</v>
      </c>
      <c r="AN105" s="180">
        <v>0</v>
      </c>
      <c r="AO105" s="180">
        <v>1570955</v>
      </c>
      <c r="AP105" s="180">
        <v>36540</v>
      </c>
      <c r="AQ105" s="180">
        <v>3739</v>
      </c>
      <c r="AR105" s="180">
        <v>20652</v>
      </c>
      <c r="AS105" s="180">
        <v>1377951</v>
      </c>
      <c r="AT105" s="180">
        <v>12331</v>
      </c>
      <c r="AU105" s="180">
        <v>0</v>
      </c>
      <c r="AV105" s="180">
        <v>0</v>
      </c>
      <c r="AW105" s="180">
        <v>15070</v>
      </c>
      <c r="AX105" s="180">
        <v>0</v>
      </c>
      <c r="AY105" s="180">
        <v>0</v>
      </c>
      <c r="AZ105" s="180">
        <v>305956</v>
      </c>
      <c r="BA105" s="180">
        <v>151697</v>
      </c>
      <c r="BB105" s="180">
        <v>0</v>
      </c>
      <c r="BC105" s="180">
        <v>0</v>
      </c>
      <c r="BD105" s="180">
        <v>475426</v>
      </c>
      <c r="BE105" s="180">
        <v>72966</v>
      </c>
      <c r="BF105" s="180">
        <v>2596997</v>
      </c>
      <c r="BH105" s="180">
        <v>0</v>
      </c>
      <c r="BI105" s="180">
        <v>0</v>
      </c>
      <c r="BJ105" s="180">
        <v>1023638</v>
      </c>
      <c r="BK105" s="180">
        <v>0</v>
      </c>
      <c r="BL105" s="180">
        <v>1122222</v>
      </c>
      <c r="BM105" s="180">
        <v>0</v>
      </c>
      <c r="BN105" s="180">
        <v>391236</v>
      </c>
      <c r="BO105" s="180">
        <v>0</v>
      </c>
      <c r="BP105" s="180">
        <v>0</v>
      </c>
      <c r="BQ105" s="180">
        <v>43716</v>
      </c>
      <c r="BS105" s="180">
        <v>0</v>
      </c>
      <c r="BT105" s="180">
        <v>60958</v>
      </c>
      <c r="BV105" s="180">
        <v>65213</v>
      </c>
    </row>
    <row r="106" spans="1:74" x14ac:dyDescent="0.3">
      <c r="A106" s="155">
        <v>371</v>
      </c>
      <c r="B106" s="180" t="s">
        <v>248</v>
      </c>
      <c r="D106" s="180">
        <v>0</v>
      </c>
      <c r="E106" s="180">
        <v>68132799</v>
      </c>
      <c r="G106" s="180">
        <v>0</v>
      </c>
      <c r="H106" s="180">
        <v>0</v>
      </c>
      <c r="I106" s="180">
        <v>0</v>
      </c>
      <c r="J106" s="180">
        <v>0</v>
      </c>
      <c r="K106" s="180">
        <v>0</v>
      </c>
      <c r="L106" s="180">
        <v>0</v>
      </c>
      <c r="M106" s="180">
        <v>0</v>
      </c>
      <c r="N106" s="180">
        <v>0</v>
      </c>
      <c r="O106" s="180">
        <v>0</v>
      </c>
      <c r="Q106" s="180">
        <v>0</v>
      </c>
      <c r="R106" s="180">
        <v>0</v>
      </c>
      <c r="S106" s="180">
        <v>0</v>
      </c>
      <c r="T106" s="180">
        <v>0</v>
      </c>
      <c r="V106" s="180">
        <v>0</v>
      </c>
      <c r="X106" s="180">
        <v>0</v>
      </c>
      <c r="Y106" s="180">
        <v>0</v>
      </c>
      <c r="Z106" s="180">
        <v>0</v>
      </c>
      <c r="AA106" s="180">
        <v>0</v>
      </c>
      <c r="AC106" s="180">
        <v>0</v>
      </c>
      <c r="AD106" s="180">
        <v>0</v>
      </c>
      <c r="AE106" s="180">
        <v>0</v>
      </c>
      <c r="AF106" s="180">
        <v>0</v>
      </c>
      <c r="AG106" s="180">
        <v>0</v>
      </c>
      <c r="AI106" s="180">
        <v>0</v>
      </c>
      <c r="AJ106" s="180">
        <v>0</v>
      </c>
      <c r="AK106" s="180">
        <v>0</v>
      </c>
      <c r="AL106" s="180">
        <v>0</v>
      </c>
      <c r="AM106" s="180">
        <v>0</v>
      </c>
      <c r="AN106" s="180">
        <v>0</v>
      </c>
      <c r="AO106" s="180">
        <v>0</v>
      </c>
      <c r="AP106" s="180">
        <v>0</v>
      </c>
      <c r="AQ106" s="180">
        <v>0</v>
      </c>
      <c r="AR106" s="180">
        <v>0</v>
      </c>
      <c r="AS106" s="180">
        <v>0</v>
      </c>
      <c r="AT106" s="180">
        <v>0</v>
      </c>
      <c r="AU106" s="180">
        <v>0</v>
      </c>
      <c r="AV106" s="180">
        <v>0</v>
      </c>
      <c r="AW106" s="180">
        <v>0</v>
      </c>
      <c r="AX106" s="180">
        <v>0</v>
      </c>
      <c r="AY106" s="180">
        <v>0</v>
      </c>
      <c r="AZ106" s="180">
        <v>0</v>
      </c>
      <c r="BA106" s="180">
        <v>0</v>
      </c>
      <c r="BB106" s="180">
        <v>0</v>
      </c>
      <c r="BC106" s="180">
        <v>0</v>
      </c>
      <c r="BD106" s="180">
        <v>0</v>
      </c>
      <c r="BE106" s="180">
        <v>0</v>
      </c>
      <c r="BF106" s="180">
        <v>0</v>
      </c>
      <c r="BH106" s="180">
        <v>0</v>
      </c>
      <c r="BI106" s="180">
        <v>0</v>
      </c>
      <c r="BJ106" s="180">
        <v>0</v>
      </c>
      <c r="BK106" s="180">
        <v>0</v>
      </c>
      <c r="BL106" s="180">
        <v>0</v>
      </c>
      <c r="BM106" s="180">
        <v>0</v>
      </c>
      <c r="BN106" s="180">
        <v>0</v>
      </c>
      <c r="BO106" s="180">
        <v>0</v>
      </c>
      <c r="BP106" s="180">
        <v>0</v>
      </c>
      <c r="BQ106" s="180">
        <v>0</v>
      </c>
      <c r="BS106" s="180">
        <v>0</v>
      </c>
      <c r="BT106" s="180">
        <v>0</v>
      </c>
      <c r="BV106" s="180">
        <v>0</v>
      </c>
    </row>
    <row r="107" spans="1:74" x14ac:dyDescent="0.3">
      <c r="A107" s="155">
        <v>373</v>
      </c>
      <c r="B107" s="180" t="s">
        <v>305</v>
      </c>
      <c r="D107" s="180">
        <v>6002534</v>
      </c>
      <c r="E107" s="180">
        <v>1018153783</v>
      </c>
      <c r="G107" s="180">
        <v>10410097</v>
      </c>
      <c r="H107" s="180">
        <v>2906363</v>
      </c>
      <c r="I107" s="180">
        <v>11570</v>
      </c>
      <c r="J107" s="180">
        <v>102675</v>
      </c>
      <c r="K107" s="180">
        <v>1732357</v>
      </c>
      <c r="L107" s="180">
        <v>4080831</v>
      </c>
      <c r="M107" s="180">
        <v>53023863</v>
      </c>
      <c r="N107" s="180">
        <v>81816</v>
      </c>
      <c r="O107" s="180">
        <v>671714</v>
      </c>
      <c r="Q107" s="180">
        <v>425258</v>
      </c>
      <c r="R107" s="180">
        <v>792444</v>
      </c>
      <c r="S107" s="180">
        <v>2341518</v>
      </c>
      <c r="T107" s="180">
        <v>18902406</v>
      </c>
      <c r="V107" s="180">
        <v>453371</v>
      </c>
      <c r="X107" s="180">
        <v>12689655</v>
      </c>
      <c r="Y107" s="180">
        <v>2005223</v>
      </c>
      <c r="Z107" s="180">
        <v>107259548</v>
      </c>
      <c r="AA107" s="180">
        <v>13046198</v>
      </c>
      <c r="AC107" s="180">
        <v>677415</v>
      </c>
      <c r="AD107" s="180">
        <v>2907301</v>
      </c>
      <c r="AE107" s="180">
        <v>1984629</v>
      </c>
      <c r="AF107" s="180">
        <v>375374</v>
      </c>
      <c r="AG107" s="180">
        <v>1615630</v>
      </c>
      <c r="AI107" s="180">
        <v>59769</v>
      </c>
      <c r="AJ107" s="180">
        <v>5670766</v>
      </c>
      <c r="AK107" s="180">
        <v>98395</v>
      </c>
      <c r="AL107" s="180">
        <v>878792</v>
      </c>
      <c r="AM107" s="180">
        <v>7691496</v>
      </c>
      <c r="AN107" s="180">
        <v>503346</v>
      </c>
      <c r="AO107" s="180">
        <v>63341009</v>
      </c>
      <c r="AP107" s="180">
        <v>1545262</v>
      </c>
      <c r="AQ107" s="180">
        <v>364910</v>
      </c>
      <c r="AR107" s="180">
        <v>145065</v>
      </c>
      <c r="AS107" s="180">
        <v>54332948</v>
      </c>
      <c r="AT107" s="180">
        <v>294888</v>
      </c>
      <c r="AU107" s="180">
        <v>3407515</v>
      </c>
      <c r="AV107" s="180">
        <v>4367596</v>
      </c>
      <c r="AW107" s="180">
        <v>257780</v>
      </c>
      <c r="AX107" s="180">
        <v>466133</v>
      </c>
      <c r="AY107" s="180">
        <v>211081</v>
      </c>
      <c r="AZ107" s="180">
        <v>10619851</v>
      </c>
      <c r="BA107" s="180">
        <v>2526993</v>
      </c>
      <c r="BB107" s="180">
        <v>196963</v>
      </c>
      <c r="BC107" s="180">
        <v>231459</v>
      </c>
      <c r="BD107" s="180">
        <v>5180285</v>
      </c>
      <c r="BE107" s="180">
        <v>996359</v>
      </c>
      <c r="BF107" s="180">
        <v>36283453</v>
      </c>
      <c r="BH107" s="180">
        <v>359566</v>
      </c>
      <c r="BI107" s="180">
        <v>72331</v>
      </c>
      <c r="BJ107" s="180">
        <v>58944180</v>
      </c>
      <c r="BK107" s="180">
        <v>1200873</v>
      </c>
      <c r="BL107" s="180">
        <v>25914766</v>
      </c>
      <c r="BM107" s="180">
        <v>0</v>
      </c>
      <c r="BN107" s="180">
        <v>9164319</v>
      </c>
      <c r="BO107" s="180">
        <v>1249059</v>
      </c>
      <c r="BP107" s="180">
        <v>11692</v>
      </c>
      <c r="BQ107" s="180">
        <v>4819329</v>
      </c>
      <c r="BS107" s="180">
        <v>3765932</v>
      </c>
      <c r="BT107" s="180">
        <v>1151134</v>
      </c>
      <c r="BV107" s="180">
        <v>2967243</v>
      </c>
    </row>
    <row r="108" spans="1:74" x14ac:dyDescent="0.3">
      <c r="A108" s="155">
        <v>375</v>
      </c>
      <c r="B108" s="180" t="s">
        <v>213</v>
      </c>
      <c r="D108" s="180">
        <v>5482369</v>
      </c>
      <c r="E108" s="180">
        <v>436169728</v>
      </c>
      <c r="G108" s="180">
        <v>2022504</v>
      </c>
      <c r="H108" s="180">
        <v>905864</v>
      </c>
      <c r="I108" s="180">
        <v>0</v>
      </c>
      <c r="J108" s="180">
        <v>0</v>
      </c>
      <c r="K108" s="180">
        <v>0</v>
      </c>
      <c r="L108" s="180">
        <v>182277</v>
      </c>
      <c r="M108" s="180">
        <v>8208226</v>
      </c>
      <c r="N108" s="180">
        <v>0</v>
      </c>
      <c r="O108" s="180">
        <v>477512</v>
      </c>
      <c r="Q108" s="180">
        <v>0</v>
      </c>
      <c r="R108" s="180">
        <v>0</v>
      </c>
      <c r="S108" s="180">
        <v>2271596</v>
      </c>
      <c r="T108" s="180">
        <v>0</v>
      </c>
      <c r="V108" s="180">
        <v>357446</v>
      </c>
      <c r="X108" s="180">
        <v>2492656</v>
      </c>
      <c r="Y108" s="180">
        <v>0</v>
      </c>
      <c r="Z108" s="180">
        <v>13593547</v>
      </c>
      <c r="AA108" s="180">
        <v>0</v>
      </c>
      <c r="AC108" s="180">
        <v>417654</v>
      </c>
      <c r="AD108" s="180">
        <v>501621</v>
      </c>
      <c r="AE108" s="180">
        <v>327086</v>
      </c>
      <c r="AF108" s="180">
        <v>272412</v>
      </c>
      <c r="AG108" s="180">
        <v>-46703</v>
      </c>
      <c r="AI108" s="180">
        <v>0</v>
      </c>
      <c r="AJ108" s="180">
        <v>0</v>
      </c>
      <c r="AK108" s="180">
        <v>0</v>
      </c>
      <c r="AL108" s="180">
        <v>959589</v>
      </c>
      <c r="AM108" s="180">
        <v>962173</v>
      </c>
      <c r="AN108" s="180">
        <v>470815</v>
      </c>
      <c r="AO108" s="180">
        <v>0</v>
      </c>
      <c r="AP108" s="180">
        <v>738798</v>
      </c>
      <c r="AQ108" s="180">
        <v>0</v>
      </c>
      <c r="AR108" s="180">
        <v>59600</v>
      </c>
      <c r="AS108" s="180">
        <v>4312926</v>
      </c>
      <c r="AT108" s="180">
        <v>658782</v>
      </c>
      <c r="AU108" s="180">
        <v>4938529</v>
      </c>
      <c r="AV108" s="180">
        <v>211586</v>
      </c>
      <c r="AW108" s="180">
        <v>753314</v>
      </c>
      <c r="AX108" s="180">
        <v>0</v>
      </c>
      <c r="AY108" s="180">
        <v>0</v>
      </c>
      <c r="AZ108" s="180">
        <v>3223727</v>
      </c>
      <c r="BA108" s="180">
        <v>347548</v>
      </c>
      <c r="BB108" s="180">
        <v>608014</v>
      </c>
      <c r="BC108" s="180">
        <v>573385</v>
      </c>
      <c r="BD108" s="180">
        <v>5307790</v>
      </c>
      <c r="BE108" s="180">
        <v>331765</v>
      </c>
      <c r="BF108" s="180">
        <v>7994600</v>
      </c>
      <c r="BH108" s="180">
        <v>0</v>
      </c>
      <c r="BI108" s="180">
        <v>754232</v>
      </c>
      <c r="BJ108" s="180">
        <v>10692127</v>
      </c>
      <c r="BK108" s="180">
        <v>1125303</v>
      </c>
      <c r="BL108" s="180">
        <v>16326589</v>
      </c>
      <c r="BM108" s="180">
        <v>0</v>
      </c>
      <c r="BN108" s="180">
        <v>789451</v>
      </c>
      <c r="BO108" s="180">
        <v>1060025</v>
      </c>
      <c r="BP108" s="180">
        <v>0</v>
      </c>
      <c r="BQ108" s="180">
        <v>0</v>
      </c>
      <c r="BS108" s="180">
        <v>1105576</v>
      </c>
      <c r="BT108" s="180">
        <v>506042</v>
      </c>
      <c r="BV108" s="180">
        <v>-79225</v>
      </c>
    </row>
    <row r="109" spans="1:74" x14ac:dyDescent="0.3">
      <c r="A109" s="155">
        <v>376</v>
      </c>
      <c r="B109" s="180" t="s">
        <v>100</v>
      </c>
      <c r="D109" s="180">
        <v>-1</v>
      </c>
      <c r="E109" s="180">
        <v>0</v>
      </c>
      <c r="G109" s="180">
        <v>0</v>
      </c>
      <c r="H109" s="180">
        <v>2</v>
      </c>
      <c r="I109" s="180">
        <v>0</v>
      </c>
      <c r="J109" s="180">
        <v>0</v>
      </c>
      <c r="K109" s="180">
        <v>0</v>
      </c>
      <c r="L109" s="180">
        <v>-223024</v>
      </c>
      <c r="M109" s="180">
        <v>0</v>
      </c>
      <c r="N109" s="180">
        <v>0</v>
      </c>
      <c r="O109" s="180">
        <v>0</v>
      </c>
      <c r="Q109" s="180">
        <v>0</v>
      </c>
      <c r="R109" s="180">
        <v>0</v>
      </c>
      <c r="S109" s="180">
        <v>0</v>
      </c>
      <c r="T109" s="180">
        <v>0</v>
      </c>
      <c r="V109" s="180">
        <v>0</v>
      </c>
      <c r="X109" s="180">
        <v>-936663</v>
      </c>
      <c r="Y109" s="180">
        <v>0</v>
      </c>
      <c r="Z109" s="180">
        <v>0</v>
      </c>
      <c r="AA109" s="180">
        <v>0</v>
      </c>
      <c r="AC109" s="180">
        <v>0</v>
      </c>
      <c r="AD109" s="180">
        <v>0</v>
      </c>
      <c r="AE109" s="180">
        <v>0</v>
      </c>
      <c r="AF109" s="180">
        <v>0</v>
      </c>
      <c r="AG109" s="180">
        <v>0</v>
      </c>
      <c r="AI109" s="180">
        <v>0</v>
      </c>
      <c r="AJ109" s="180">
        <v>3</v>
      </c>
      <c r="AK109" s="180">
        <v>0</v>
      </c>
      <c r="AL109" s="180">
        <v>0</v>
      </c>
      <c r="AM109" s="180">
        <v>0</v>
      </c>
      <c r="AN109" s="180">
        <v>0</v>
      </c>
      <c r="AO109" s="180">
        <v>0</v>
      </c>
      <c r="AP109" s="180">
        <v>0</v>
      </c>
      <c r="AQ109" s="180">
        <v>0</v>
      </c>
      <c r="AR109" s="180">
        <v>0</v>
      </c>
      <c r="AS109" s="180">
        <v>77936</v>
      </c>
      <c r="AT109" s="180">
        <v>0</v>
      </c>
      <c r="AU109" s="180">
        <v>0</v>
      </c>
      <c r="AV109" s="180">
        <v>0</v>
      </c>
      <c r="AW109" s="180">
        <v>-1</v>
      </c>
      <c r="AX109" s="180">
        <v>0</v>
      </c>
      <c r="AY109" s="180">
        <v>3</v>
      </c>
      <c r="AZ109" s="180">
        <v>0</v>
      </c>
      <c r="BA109" s="180">
        <v>0</v>
      </c>
      <c r="BB109" s="180">
        <v>0</v>
      </c>
      <c r="BC109" s="180">
        <v>0</v>
      </c>
      <c r="BD109" s="180">
        <v>0</v>
      </c>
      <c r="BE109" s="180">
        <v>0</v>
      </c>
      <c r="BF109" s="180">
        <v>0</v>
      </c>
      <c r="BH109" s="180">
        <v>0</v>
      </c>
      <c r="BI109" s="180">
        <v>0</v>
      </c>
      <c r="BJ109" s="180">
        <v>0</v>
      </c>
      <c r="BK109" s="180">
        <v>0</v>
      </c>
      <c r="BL109" s="180">
        <v>0</v>
      </c>
      <c r="BM109" s="180">
        <v>0</v>
      </c>
      <c r="BN109" s="180">
        <v>0</v>
      </c>
      <c r="BO109" s="180">
        <v>0</v>
      </c>
      <c r="BP109" s="180">
        <v>0</v>
      </c>
      <c r="BQ109" s="180">
        <v>0</v>
      </c>
      <c r="BS109" s="180">
        <v>0</v>
      </c>
      <c r="BT109" s="180">
        <v>0</v>
      </c>
      <c r="BV109" s="180">
        <v>0</v>
      </c>
    </row>
    <row r="110" spans="1:74" x14ac:dyDescent="0.3">
      <c r="A110" s="155">
        <v>377</v>
      </c>
      <c r="B110" s="180" t="s">
        <v>101</v>
      </c>
      <c r="D110" s="180">
        <v>0</v>
      </c>
      <c r="E110" s="180">
        <v>0</v>
      </c>
      <c r="G110" s="180">
        <v>0</v>
      </c>
      <c r="H110" s="180">
        <v>0</v>
      </c>
      <c r="I110" s="180">
        <v>0</v>
      </c>
      <c r="J110" s="180">
        <v>0</v>
      </c>
      <c r="K110" s="180">
        <v>0</v>
      </c>
      <c r="L110" s="180">
        <v>0</v>
      </c>
      <c r="M110" s="180">
        <v>0</v>
      </c>
      <c r="N110" s="180">
        <v>0</v>
      </c>
      <c r="O110" s="180">
        <v>0</v>
      </c>
      <c r="Q110" s="180">
        <v>0</v>
      </c>
      <c r="R110" s="180">
        <v>0</v>
      </c>
      <c r="S110" s="180">
        <v>0</v>
      </c>
      <c r="T110" s="180">
        <v>0</v>
      </c>
      <c r="V110" s="180">
        <v>0</v>
      </c>
      <c r="X110" s="180">
        <v>0</v>
      </c>
      <c r="Y110" s="180">
        <v>0</v>
      </c>
      <c r="Z110" s="180">
        <v>0</v>
      </c>
      <c r="AA110" s="180">
        <v>0</v>
      </c>
      <c r="AC110" s="180">
        <v>0</v>
      </c>
      <c r="AD110" s="180">
        <v>0</v>
      </c>
      <c r="AE110" s="180">
        <v>0</v>
      </c>
      <c r="AF110" s="180">
        <v>0</v>
      </c>
      <c r="AG110" s="180">
        <v>0</v>
      </c>
      <c r="AI110" s="180">
        <v>0</v>
      </c>
      <c r="AJ110" s="180">
        <v>0</v>
      </c>
      <c r="AK110" s="180">
        <v>0</v>
      </c>
      <c r="AL110" s="180">
        <v>0</v>
      </c>
      <c r="AM110" s="180">
        <v>0</v>
      </c>
      <c r="AN110" s="180">
        <v>0</v>
      </c>
      <c r="AO110" s="180">
        <v>0</v>
      </c>
      <c r="AP110" s="180">
        <v>0</v>
      </c>
      <c r="AQ110" s="180">
        <v>0</v>
      </c>
      <c r="AR110" s="180">
        <v>0</v>
      </c>
      <c r="AS110" s="180">
        <v>0</v>
      </c>
      <c r="AT110" s="180">
        <v>0</v>
      </c>
      <c r="AU110" s="180">
        <v>-1</v>
      </c>
      <c r="AV110" s="180">
        <v>0</v>
      </c>
      <c r="AW110" s="180">
        <v>0</v>
      </c>
      <c r="AX110" s="180">
        <v>0</v>
      </c>
      <c r="AY110" s="180">
        <v>0</v>
      </c>
      <c r="AZ110" s="180">
        <v>0</v>
      </c>
      <c r="BA110" s="180">
        <v>0</v>
      </c>
      <c r="BB110" s="180">
        <v>0</v>
      </c>
      <c r="BC110" s="180">
        <v>-1</v>
      </c>
      <c r="BD110" s="180">
        <v>-177300</v>
      </c>
      <c r="BE110" s="180">
        <v>-319843</v>
      </c>
      <c r="BF110" s="180">
        <v>0</v>
      </c>
      <c r="BH110" s="180">
        <v>0</v>
      </c>
      <c r="BI110" s="180">
        <v>0</v>
      </c>
      <c r="BJ110" s="180">
        <v>0</v>
      </c>
      <c r="BK110" s="180">
        <v>0</v>
      </c>
      <c r="BL110" s="180">
        <v>0</v>
      </c>
      <c r="BM110" s="180">
        <v>0</v>
      </c>
      <c r="BN110" s="180">
        <v>0</v>
      </c>
      <c r="BO110" s="180">
        <v>0</v>
      </c>
      <c r="BP110" s="180">
        <v>0</v>
      </c>
      <c r="BQ110" s="180">
        <v>0</v>
      </c>
      <c r="BS110" s="180">
        <v>0</v>
      </c>
      <c r="BT110" s="180">
        <v>0</v>
      </c>
      <c r="BV110" s="180">
        <v>0</v>
      </c>
    </row>
    <row r="111" spans="1:74" x14ac:dyDescent="0.3">
      <c r="A111" s="155">
        <v>378</v>
      </c>
      <c r="B111" s="180" t="s">
        <v>102</v>
      </c>
      <c r="D111" s="180">
        <v>0</v>
      </c>
      <c r="E111" s="180">
        <v>0</v>
      </c>
      <c r="G111" s="180">
        <v>0</v>
      </c>
      <c r="H111" s="180">
        <v>0</v>
      </c>
      <c r="I111" s="180">
        <v>0</v>
      </c>
      <c r="J111" s="180">
        <v>0</v>
      </c>
      <c r="K111" s="180">
        <v>0</v>
      </c>
      <c r="L111" s="180">
        <v>0</v>
      </c>
      <c r="M111" s="180">
        <v>0</v>
      </c>
      <c r="N111" s="180">
        <v>0</v>
      </c>
      <c r="O111" s="180">
        <v>0</v>
      </c>
      <c r="Q111" s="180">
        <v>0</v>
      </c>
      <c r="R111" s="180">
        <v>0</v>
      </c>
      <c r="S111" s="180">
        <v>0</v>
      </c>
      <c r="T111" s="180">
        <v>0</v>
      </c>
      <c r="V111" s="180">
        <v>0</v>
      </c>
      <c r="X111" s="180">
        <v>0</v>
      </c>
      <c r="Y111" s="180">
        <v>0</v>
      </c>
      <c r="Z111" s="180">
        <v>0</v>
      </c>
      <c r="AA111" s="180">
        <v>0</v>
      </c>
      <c r="AC111" s="180">
        <v>0</v>
      </c>
      <c r="AD111" s="180">
        <v>0</v>
      </c>
      <c r="AE111" s="180">
        <v>0</v>
      </c>
      <c r="AF111" s="180">
        <v>0</v>
      </c>
      <c r="AG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-276759</v>
      </c>
      <c r="BF111" s="180">
        <v>0</v>
      </c>
      <c r="BH111" s="180">
        <v>0</v>
      </c>
      <c r="BI111" s="180">
        <v>0</v>
      </c>
      <c r="BJ111" s="180">
        <v>0</v>
      </c>
      <c r="BK111" s="180">
        <v>0</v>
      </c>
      <c r="BL111" s="180">
        <v>0</v>
      </c>
      <c r="BM111" s="180">
        <v>0</v>
      </c>
      <c r="BN111" s="180">
        <v>0</v>
      </c>
      <c r="BO111" s="180">
        <v>0</v>
      </c>
      <c r="BP111" s="180">
        <v>0</v>
      </c>
      <c r="BQ111" s="180">
        <v>0</v>
      </c>
      <c r="BS111" s="180">
        <v>0</v>
      </c>
      <c r="BT111" s="180">
        <v>0</v>
      </c>
      <c r="BV111" s="180">
        <v>0</v>
      </c>
    </row>
    <row r="112" spans="1:74" x14ac:dyDescent="0.3">
      <c r="A112" s="155">
        <v>379</v>
      </c>
      <c r="B112" s="180" t="s">
        <v>110</v>
      </c>
      <c r="D112" s="180">
        <v>9636701</v>
      </c>
      <c r="E112" s="180">
        <v>426532511</v>
      </c>
      <c r="G112" s="180">
        <v>6594891</v>
      </c>
      <c r="H112" s="180">
        <v>1408858</v>
      </c>
      <c r="I112" s="180">
        <v>74079</v>
      </c>
      <c r="J112" s="180">
        <v>1507866</v>
      </c>
      <c r="K112" s="180">
        <v>7821310</v>
      </c>
      <c r="L112" s="180">
        <v>3292626</v>
      </c>
      <c r="M112" s="180">
        <v>15629020</v>
      </c>
      <c r="N112" s="180">
        <v>833090</v>
      </c>
      <c r="O112" s="180">
        <v>1081051</v>
      </c>
      <c r="Q112" s="180">
        <v>748197</v>
      </c>
      <c r="R112" s="180">
        <v>1208258</v>
      </c>
      <c r="S112" s="180">
        <v>1347272</v>
      </c>
      <c r="T112" s="180">
        <v>6185243</v>
      </c>
      <c r="V112" s="180">
        <v>1178950</v>
      </c>
      <c r="X112" s="180">
        <v>6103140</v>
      </c>
      <c r="Y112" s="180">
        <v>1930931</v>
      </c>
      <c r="Z112" s="180">
        <v>70399202</v>
      </c>
      <c r="AA112" s="180">
        <v>10463601</v>
      </c>
      <c r="AC112" s="180">
        <v>560903</v>
      </c>
      <c r="AD112" s="180">
        <v>1151695</v>
      </c>
      <c r="AE112" s="180">
        <v>2488545</v>
      </c>
      <c r="AF112" s="180">
        <v>491338</v>
      </c>
      <c r="AG112" s="180">
        <v>692417</v>
      </c>
      <c r="AI112" s="180">
        <v>303947</v>
      </c>
      <c r="AJ112" s="180">
        <v>3854007</v>
      </c>
      <c r="AK112" s="180">
        <v>655291</v>
      </c>
      <c r="AL112" s="180">
        <v>1099758</v>
      </c>
      <c r="AM112" s="180">
        <v>2802220</v>
      </c>
      <c r="AN112" s="180">
        <v>706665</v>
      </c>
      <c r="AO112" s="180">
        <v>27346224</v>
      </c>
      <c r="AP112" s="180">
        <v>1381561</v>
      </c>
      <c r="AQ112" s="180">
        <v>668283</v>
      </c>
      <c r="AR112" s="180">
        <v>717717</v>
      </c>
      <c r="AS112" s="180">
        <v>26154502</v>
      </c>
      <c r="AT112" s="180">
        <v>518859</v>
      </c>
      <c r="AU112" s="180">
        <v>7034955</v>
      </c>
      <c r="AV112" s="180">
        <v>852985</v>
      </c>
      <c r="AW112" s="180">
        <v>578069</v>
      </c>
      <c r="AX112" s="180">
        <v>292592</v>
      </c>
      <c r="AY112" s="180">
        <v>591488</v>
      </c>
      <c r="AZ112" s="180">
        <v>5216962</v>
      </c>
      <c r="BA112" s="180">
        <v>1379388</v>
      </c>
      <c r="BB112" s="180">
        <v>243048</v>
      </c>
      <c r="BC112" s="180">
        <v>1422324</v>
      </c>
      <c r="BD112" s="180">
        <v>8301285</v>
      </c>
      <c r="BE112" s="180">
        <v>1617810</v>
      </c>
      <c r="BF112" s="180">
        <v>13544842</v>
      </c>
      <c r="BH112" s="180">
        <v>303072</v>
      </c>
      <c r="BI112" s="180">
        <v>540501</v>
      </c>
      <c r="BJ112" s="180">
        <v>16311619</v>
      </c>
      <c r="BK112" s="180">
        <v>1641232</v>
      </c>
      <c r="BL112" s="180">
        <v>14625936</v>
      </c>
      <c r="BM112" s="180">
        <v>9181711</v>
      </c>
      <c r="BN112" s="180">
        <v>5380448</v>
      </c>
      <c r="BO112" s="180">
        <v>2733674</v>
      </c>
      <c r="BP112" s="180">
        <v>64982</v>
      </c>
      <c r="BQ112" s="180">
        <v>2848454</v>
      </c>
      <c r="BS112" s="180">
        <v>3380072</v>
      </c>
      <c r="BT112" s="180">
        <v>1655666</v>
      </c>
      <c r="BV112" s="180">
        <v>4017590</v>
      </c>
    </row>
    <row r="113" spans="1:74" x14ac:dyDescent="0.3">
      <c r="A113" s="155">
        <v>380</v>
      </c>
      <c r="B113" s="180" t="s">
        <v>113</v>
      </c>
      <c r="D113" s="180">
        <v>132366</v>
      </c>
      <c r="E113" s="180">
        <v>910549</v>
      </c>
      <c r="G113" s="180">
        <v>98019</v>
      </c>
      <c r="H113" s="180">
        <v>53812</v>
      </c>
      <c r="I113" s="180">
        <v>1181</v>
      </c>
      <c r="J113" s="180">
        <v>8280</v>
      </c>
      <c r="K113" s="180">
        <v>0</v>
      </c>
      <c r="L113" s="180">
        <v>807775</v>
      </c>
      <c r="M113" s="180">
        <v>1229637</v>
      </c>
      <c r="N113" s="180">
        <v>3876</v>
      </c>
      <c r="O113" s="180">
        <v>12889</v>
      </c>
      <c r="Q113" s="180">
        <v>5661</v>
      </c>
      <c r="R113" s="180">
        <v>35886</v>
      </c>
      <c r="S113" s="180">
        <v>3682</v>
      </c>
      <c r="T113" s="180">
        <v>272509</v>
      </c>
      <c r="V113" s="180">
        <v>12995</v>
      </c>
      <c r="X113" s="180">
        <v>57172</v>
      </c>
      <c r="Y113" s="180">
        <v>27471</v>
      </c>
      <c r="Z113" s="180">
        <v>12234158</v>
      </c>
      <c r="AA113" s="180">
        <v>55800</v>
      </c>
      <c r="AC113" s="180">
        <v>90912</v>
      </c>
      <c r="AD113" s="180">
        <v>0</v>
      </c>
      <c r="AE113" s="180">
        <v>61708</v>
      </c>
      <c r="AF113" s="180">
        <v>826</v>
      </c>
      <c r="AG113" s="180">
        <v>136030</v>
      </c>
      <c r="AI113" s="180">
        <v>3215</v>
      </c>
      <c r="AJ113" s="180">
        <v>8604</v>
      </c>
      <c r="AK113" s="180">
        <v>4376</v>
      </c>
      <c r="AL113" s="180">
        <v>3088</v>
      </c>
      <c r="AM113" s="180">
        <v>48804</v>
      </c>
      <c r="AN113" s="180">
        <v>997</v>
      </c>
      <c r="AO113" s="180">
        <v>1136532</v>
      </c>
      <c r="AP113" s="180">
        <v>12214</v>
      </c>
      <c r="AQ113" s="180">
        <v>2679</v>
      </c>
      <c r="AR113" s="180">
        <v>4509</v>
      </c>
      <c r="AS113" s="180">
        <v>469205</v>
      </c>
      <c r="AT113" s="180">
        <v>33664</v>
      </c>
      <c r="AU113" s="180">
        <v>55722</v>
      </c>
      <c r="AV113" s="180">
        <v>113447</v>
      </c>
      <c r="AW113" s="180">
        <v>83545</v>
      </c>
      <c r="AX113" s="180">
        <v>722</v>
      </c>
      <c r="AY113" s="180">
        <v>15784</v>
      </c>
      <c r="AZ113" s="180">
        <v>40875</v>
      </c>
      <c r="BA113" s="180">
        <v>21925</v>
      </c>
      <c r="BB113" s="180">
        <v>2654</v>
      </c>
      <c r="BC113" s="180">
        <v>5698</v>
      </c>
      <c r="BD113" s="180">
        <v>104686</v>
      </c>
      <c r="BE113" s="180">
        <v>64704</v>
      </c>
      <c r="BF113" s="180">
        <v>428825</v>
      </c>
      <c r="BH113" s="180">
        <v>6843</v>
      </c>
      <c r="BI113" s="180">
        <v>845</v>
      </c>
      <c r="BJ113" s="180">
        <v>23902</v>
      </c>
      <c r="BK113" s="180">
        <v>36328</v>
      </c>
      <c r="BL113" s="180">
        <v>133045</v>
      </c>
      <c r="BM113" s="180">
        <v>40850</v>
      </c>
      <c r="BN113" s="180">
        <v>54217</v>
      </c>
      <c r="BO113" s="180">
        <v>3766</v>
      </c>
      <c r="BP113" s="180">
        <v>15021</v>
      </c>
      <c r="BQ113" s="180">
        <v>116301</v>
      </c>
      <c r="BS113" s="180">
        <v>155220</v>
      </c>
      <c r="BT113" s="180">
        <v>13062</v>
      </c>
      <c r="BV113" s="180">
        <v>382055</v>
      </c>
    </row>
    <row r="114" spans="1:74" x14ac:dyDescent="0.3">
      <c r="A114" s="155">
        <v>381</v>
      </c>
      <c r="B114" s="180" t="s">
        <v>105</v>
      </c>
      <c r="D114" s="180">
        <v>20282518</v>
      </c>
      <c r="E114" s="180">
        <v>2299510057</v>
      </c>
      <c r="G114" s="180">
        <v>10144051</v>
      </c>
      <c r="H114" s="180">
        <v>5785928</v>
      </c>
      <c r="I114" s="180">
        <v>0</v>
      </c>
      <c r="J114" s="180">
        <v>0</v>
      </c>
      <c r="K114" s="180">
        <v>0</v>
      </c>
      <c r="L114" s="180">
        <v>16457986</v>
      </c>
      <c r="M114" s="180">
        <v>67480819</v>
      </c>
      <c r="N114" s="180">
        <v>133712</v>
      </c>
      <c r="O114" s="180">
        <v>5518933</v>
      </c>
      <c r="Q114" s="180">
        <v>0</v>
      </c>
      <c r="R114" s="180">
        <v>0</v>
      </c>
      <c r="S114" s="180">
        <v>3965248</v>
      </c>
      <c r="T114" s="180">
        <v>0</v>
      </c>
      <c r="V114" s="180">
        <v>15426649</v>
      </c>
      <c r="X114" s="180">
        <v>17865598</v>
      </c>
      <c r="Y114" s="180">
        <v>0</v>
      </c>
      <c r="Z114" s="180">
        <v>105869631</v>
      </c>
      <c r="AA114" s="180">
        <v>0</v>
      </c>
      <c r="AC114" s="180">
        <v>6341321</v>
      </c>
      <c r="AD114" s="180">
        <v>8797002</v>
      </c>
      <c r="AE114" s="180">
        <v>3123681</v>
      </c>
      <c r="AF114" s="180">
        <v>4971718</v>
      </c>
      <c r="AG114" s="180">
        <v>3980579</v>
      </c>
      <c r="AI114" s="180">
        <v>0</v>
      </c>
      <c r="AJ114" s="180">
        <v>0</v>
      </c>
      <c r="AK114" s="180">
        <v>0</v>
      </c>
      <c r="AL114" s="180">
        <v>4298500</v>
      </c>
      <c r="AM114" s="180">
        <v>9521601</v>
      </c>
      <c r="AN114" s="180">
        <v>1745518</v>
      </c>
      <c r="AO114" s="180">
        <v>188365157</v>
      </c>
      <c r="AP114" s="180">
        <v>5710581</v>
      </c>
      <c r="AQ114" s="180">
        <v>0</v>
      </c>
      <c r="AR114" s="180">
        <v>1107244</v>
      </c>
      <c r="AS114" s="180">
        <v>203609052</v>
      </c>
      <c r="AT114" s="180">
        <v>6062925</v>
      </c>
      <c r="AU114" s="180">
        <v>10594011</v>
      </c>
      <c r="AV114" s="180">
        <v>7165011</v>
      </c>
      <c r="AW114" s="180">
        <v>7392964</v>
      </c>
      <c r="AX114" s="180">
        <v>0</v>
      </c>
      <c r="AY114" s="180">
        <v>15682</v>
      </c>
      <c r="AZ114" s="180">
        <v>14392370</v>
      </c>
      <c r="BA114" s="180">
        <v>2523148</v>
      </c>
      <c r="BB114" s="180">
        <v>3169636</v>
      </c>
      <c r="BC114" s="180">
        <v>1278010</v>
      </c>
      <c r="BD114" s="180">
        <v>16964187</v>
      </c>
      <c r="BE114" s="180">
        <v>9747528</v>
      </c>
      <c r="BF114" s="180">
        <v>145423442</v>
      </c>
      <c r="BH114" s="180">
        <v>0</v>
      </c>
      <c r="BI114" s="180">
        <v>2342568</v>
      </c>
      <c r="BJ114" s="180">
        <v>29381591</v>
      </c>
      <c r="BK114" s="180">
        <v>7112627</v>
      </c>
      <c r="BL114" s="180">
        <v>58805902</v>
      </c>
      <c r="BM114" s="180">
        <v>0</v>
      </c>
      <c r="BN114" s="180">
        <v>21576036</v>
      </c>
      <c r="BO114" s="180">
        <v>10834092</v>
      </c>
      <c r="BP114" s="180">
        <v>0</v>
      </c>
      <c r="BQ114" s="180">
        <v>0</v>
      </c>
      <c r="BS114" s="180">
        <v>16716341</v>
      </c>
      <c r="BT114" s="180">
        <v>3844919</v>
      </c>
      <c r="BV114" s="180">
        <v>15368966</v>
      </c>
    </row>
    <row r="115" spans="1:74" x14ac:dyDescent="0.3">
      <c r="A115" s="155">
        <v>382</v>
      </c>
      <c r="B115" s="180" t="s">
        <v>106</v>
      </c>
      <c r="D115" s="180">
        <v>0</v>
      </c>
      <c r="E115" s="180">
        <v>0</v>
      </c>
      <c r="G115" s="180">
        <v>0</v>
      </c>
      <c r="H115" s="180">
        <v>0</v>
      </c>
      <c r="I115" s="180">
        <v>0</v>
      </c>
      <c r="J115" s="180">
        <v>0</v>
      </c>
      <c r="K115" s="180">
        <v>0</v>
      </c>
      <c r="L115" s="180">
        <v>2937363</v>
      </c>
      <c r="M115" s="180">
        <v>0</v>
      </c>
      <c r="N115" s="180">
        <v>0</v>
      </c>
      <c r="O115" s="180">
        <v>0</v>
      </c>
      <c r="Q115" s="180">
        <v>0</v>
      </c>
      <c r="R115" s="180">
        <v>0</v>
      </c>
      <c r="S115" s="180">
        <v>0</v>
      </c>
      <c r="T115" s="180">
        <v>0</v>
      </c>
      <c r="V115" s="180">
        <v>0</v>
      </c>
      <c r="X115" s="180">
        <v>0</v>
      </c>
      <c r="Y115" s="180">
        <v>0</v>
      </c>
      <c r="Z115" s="180">
        <v>108057698</v>
      </c>
      <c r="AA115" s="180">
        <v>0</v>
      </c>
      <c r="AC115" s="180">
        <v>0</v>
      </c>
      <c r="AD115" s="180">
        <v>0</v>
      </c>
      <c r="AE115" s="180">
        <v>0</v>
      </c>
      <c r="AF115" s="180">
        <v>0</v>
      </c>
      <c r="AG115" s="180">
        <v>0</v>
      </c>
      <c r="AI115" s="180">
        <v>0</v>
      </c>
      <c r="AJ115" s="180">
        <v>0</v>
      </c>
      <c r="AK115" s="180">
        <v>0</v>
      </c>
      <c r="AL115" s="180">
        <v>0</v>
      </c>
      <c r="AM115" s="180">
        <v>0</v>
      </c>
      <c r="AN115" s="180">
        <v>0</v>
      </c>
      <c r="AO115" s="180">
        <v>0</v>
      </c>
      <c r="AP115" s="180">
        <v>0</v>
      </c>
      <c r="AQ115" s="180">
        <v>0</v>
      </c>
      <c r="AR115" s="180">
        <v>0</v>
      </c>
      <c r="AS115" s="180">
        <v>0</v>
      </c>
      <c r="AT115" s="180">
        <v>0</v>
      </c>
      <c r="AU115" s="180">
        <v>0</v>
      </c>
      <c r="AV115" s="180">
        <v>2760749</v>
      </c>
      <c r="AW115" s="180">
        <v>0</v>
      </c>
      <c r="AX115" s="180">
        <v>0</v>
      </c>
      <c r="AY115" s="180">
        <v>0</v>
      </c>
      <c r="AZ115" s="180">
        <v>5872175</v>
      </c>
      <c r="BA115" s="180">
        <v>0</v>
      </c>
      <c r="BB115" s="180">
        <v>0</v>
      </c>
      <c r="BC115" s="180">
        <v>0</v>
      </c>
      <c r="BD115" s="180">
        <v>0</v>
      </c>
      <c r="BE115" s="180">
        <v>3515156</v>
      </c>
      <c r="BF115" s="180">
        <v>37595093</v>
      </c>
      <c r="BH115" s="180">
        <v>0</v>
      </c>
      <c r="BI115" s="180">
        <v>0</v>
      </c>
      <c r="BJ115" s="180">
        <v>25191001</v>
      </c>
      <c r="BK115" s="180">
        <v>0</v>
      </c>
      <c r="BL115" s="180">
        <v>0</v>
      </c>
      <c r="BM115" s="180">
        <v>0</v>
      </c>
      <c r="BN115" s="180">
        <v>19685973</v>
      </c>
      <c r="BO115" s="180">
        <v>0</v>
      </c>
      <c r="BP115" s="180">
        <v>0</v>
      </c>
      <c r="BQ115" s="180">
        <v>0</v>
      </c>
      <c r="BS115" s="180">
        <v>0</v>
      </c>
      <c r="BT115" s="180">
        <v>0</v>
      </c>
      <c r="BV115" s="180">
        <v>0</v>
      </c>
    </row>
    <row r="116" spans="1:74" x14ac:dyDescent="0.3">
      <c r="A116" s="155">
        <v>383</v>
      </c>
      <c r="B116" s="180" t="s">
        <v>212</v>
      </c>
      <c r="D116" s="180">
        <v>0</v>
      </c>
      <c r="E116" s="180">
        <v>0</v>
      </c>
      <c r="G116" s="180">
        <v>0</v>
      </c>
      <c r="H116" s="180">
        <v>0</v>
      </c>
      <c r="I116" s="180">
        <v>0</v>
      </c>
      <c r="J116" s="180">
        <v>0</v>
      </c>
      <c r="K116" s="180">
        <v>0</v>
      </c>
      <c r="L116" s="180">
        <v>0</v>
      </c>
      <c r="M116" s="180">
        <v>0</v>
      </c>
      <c r="N116" s="180">
        <v>0</v>
      </c>
      <c r="O116" s="180">
        <v>0</v>
      </c>
      <c r="Q116" s="180">
        <v>0</v>
      </c>
      <c r="R116" s="180">
        <v>0</v>
      </c>
      <c r="S116" s="180">
        <v>0</v>
      </c>
      <c r="T116" s="180">
        <v>0</v>
      </c>
      <c r="V116" s="180">
        <v>0</v>
      </c>
      <c r="X116" s="180">
        <v>0</v>
      </c>
      <c r="Y116" s="180">
        <v>0</v>
      </c>
      <c r="Z116" s="180">
        <v>0</v>
      </c>
      <c r="AA116" s="180">
        <v>0</v>
      </c>
      <c r="AC116" s="180">
        <v>0</v>
      </c>
      <c r="AD116" s="180">
        <v>0</v>
      </c>
      <c r="AE116" s="180">
        <v>2658</v>
      </c>
      <c r="AF116" s="180">
        <v>0</v>
      </c>
      <c r="AG116" s="180">
        <v>0</v>
      </c>
      <c r="AI116" s="180">
        <v>0</v>
      </c>
      <c r="AJ116" s="180">
        <v>0</v>
      </c>
      <c r="AK116" s="180">
        <v>0</v>
      </c>
      <c r="AL116" s="180">
        <v>0</v>
      </c>
      <c r="AM116" s="180">
        <v>0</v>
      </c>
      <c r="AN116" s="180">
        <v>11124</v>
      </c>
      <c r="AO116" s="180">
        <v>0</v>
      </c>
      <c r="AP116" s="180">
        <v>0</v>
      </c>
      <c r="AQ116" s="180">
        <v>0</v>
      </c>
      <c r="AR116" s="180">
        <v>16130</v>
      </c>
      <c r="AS116" s="180">
        <v>0</v>
      </c>
      <c r="AT116" s="180">
        <v>0</v>
      </c>
      <c r="AU116" s="180">
        <v>0</v>
      </c>
      <c r="AV116" s="180">
        <v>0</v>
      </c>
      <c r="AW116" s="180">
        <v>0</v>
      </c>
      <c r="AX116" s="180">
        <v>0</v>
      </c>
      <c r="AY116" s="180">
        <v>0</v>
      </c>
      <c r="AZ116" s="180">
        <v>0</v>
      </c>
      <c r="BA116" s="180">
        <v>0</v>
      </c>
      <c r="BB116" s="180">
        <v>0</v>
      </c>
      <c r="BC116" s="180">
        <v>0</v>
      </c>
      <c r="BD116" s="180">
        <v>0</v>
      </c>
      <c r="BE116" s="180">
        <v>0</v>
      </c>
      <c r="BF116" s="180">
        <v>0</v>
      </c>
      <c r="BH116" s="180">
        <v>0</v>
      </c>
      <c r="BI116" s="180">
        <v>0</v>
      </c>
      <c r="BJ116" s="180">
        <v>0</v>
      </c>
      <c r="BK116" s="180">
        <v>0</v>
      </c>
      <c r="BL116" s="180">
        <v>0</v>
      </c>
      <c r="BM116" s="180">
        <v>0</v>
      </c>
      <c r="BN116" s="180">
        <v>0</v>
      </c>
      <c r="BO116" s="180">
        <v>0</v>
      </c>
      <c r="BP116" s="180">
        <v>0</v>
      </c>
      <c r="BQ116" s="180">
        <v>0</v>
      </c>
      <c r="BS116" s="180">
        <v>0</v>
      </c>
      <c r="BT116" s="180">
        <v>0</v>
      </c>
      <c r="BV116" s="180">
        <v>0</v>
      </c>
    </row>
    <row r="117" spans="1:74" x14ac:dyDescent="0.3">
      <c r="A117" s="155">
        <v>384</v>
      </c>
      <c r="B117" s="180" t="s">
        <v>116</v>
      </c>
      <c r="D117" s="180">
        <v>0</v>
      </c>
      <c r="E117" s="180">
        <v>0</v>
      </c>
      <c r="G117" s="180">
        <v>0</v>
      </c>
      <c r="H117" s="180">
        <v>0</v>
      </c>
      <c r="I117" s="180">
        <v>0</v>
      </c>
      <c r="J117" s="180">
        <v>0</v>
      </c>
      <c r="K117" s="180">
        <v>0</v>
      </c>
      <c r="L117" s="180">
        <v>0</v>
      </c>
      <c r="M117" s="180">
        <v>0</v>
      </c>
      <c r="N117" s="180">
        <v>0</v>
      </c>
      <c r="O117" s="180">
        <v>0</v>
      </c>
      <c r="Q117" s="180">
        <v>0</v>
      </c>
      <c r="R117" s="180">
        <v>0</v>
      </c>
      <c r="S117" s="180">
        <v>0</v>
      </c>
      <c r="T117" s="180">
        <v>0</v>
      </c>
      <c r="V117" s="180">
        <v>0</v>
      </c>
      <c r="X117" s="180">
        <v>0</v>
      </c>
      <c r="Y117" s="180">
        <v>0</v>
      </c>
      <c r="Z117" s="180">
        <v>0</v>
      </c>
      <c r="AA117" s="180">
        <v>0</v>
      </c>
      <c r="AC117" s="180">
        <v>0</v>
      </c>
      <c r="AD117" s="180">
        <v>0</v>
      </c>
      <c r="AE117" s="180">
        <v>0</v>
      </c>
      <c r="AF117" s="180">
        <v>0</v>
      </c>
      <c r="AG117" s="180">
        <v>0</v>
      </c>
      <c r="AI117" s="180">
        <v>0</v>
      </c>
      <c r="AJ117" s="180">
        <v>0</v>
      </c>
      <c r="AK117" s="180">
        <v>0</v>
      </c>
      <c r="AL117" s="180">
        <v>0</v>
      </c>
      <c r="AM117" s="180">
        <v>0</v>
      </c>
      <c r="AN117" s="180">
        <v>0</v>
      </c>
      <c r="AO117" s="180">
        <v>0</v>
      </c>
      <c r="AP117" s="180">
        <v>0</v>
      </c>
      <c r="AQ117" s="180">
        <v>0</v>
      </c>
      <c r="AR117" s="180">
        <v>0</v>
      </c>
      <c r="AS117" s="180">
        <v>0</v>
      </c>
      <c r="AT117" s="180">
        <v>0</v>
      </c>
      <c r="AU117" s="180">
        <v>0</v>
      </c>
      <c r="AV117" s="180">
        <v>0</v>
      </c>
      <c r="AW117" s="180">
        <v>0</v>
      </c>
      <c r="AX117" s="180">
        <v>0</v>
      </c>
      <c r="AY117" s="180">
        <v>0</v>
      </c>
      <c r="AZ117" s="180">
        <v>0</v>
      </c>
      <c r="BA117" s="180">
        <v>0</v>
      </c>
      <c r="BB117" s="180">
        <v>0</v>
      </c>
      <c r="BC117" s="180">
        <v>0</v>
      </c>
      <c r="BD117" s="180">
        <v>0</v>
      </c>
      <c r="BE117" s="180">
        <v>0</v>
      </c>
      <c r="BF117" s="180">
        <v>25792</v>
      </c>
      <c r="BH117" s="180">
        <v>0</v>
      </c>
      <c r="BI117" s="180">
        <v>0</v>
      </c>
      <c r="BJ117" s="180">
        <v>0</v>
      </c>
      <c r="BK117" s="180">
        <v>0</v>
      </c>
      <c r="BL117" s="180">
        <v>0</v>
      </c>
      <c r="BM117" s="180">
        <v>0</v>
      </c>
      <c r="BN117" s="180">
        <v>0</v>
      </c>
      <c r="BO117" s="180">
        <v>0</v>
      </c>
      <c r="BP117" s="180">
        <v>0</v>
      </c>
      <c r="BQ117" s="180">
        <v>0</v>
      </c>
      <c r="BS117" s="180">
        <v>0</v>
      </c>
      <c r="BT117" s="180">
        <v>0</v>
      </c>
      <c r="BV117" s="180">
        <v>0</v>
      </c>
    </row>
    <row r="118" spans="1:74" s="639" customFormat="1" x14ac:dyDescent="0.3">
      <c r="A118" s="638">
        <v>385</v>
      </c>
      <c r="B118" s="639" t="s">
        <v>107</v>
      </c>
      <c r="D118" s="639">
        <v>15702314</v>
      </c>
      <c r="E118" s="639">
        <v>2272168807</v>
      </c>
      <c r="G118" s="639">
        <v>17549624</v>
      </c>
      <c r="H118" s="639">
        <v>4267193</v>
      </c>
      <c r="I118" s="639">
        <v>81928</v>
      </c>
      <c r="J118" s="639">
        <v>2500498</v>
      </c>
      <c r="K118" s="639">
        <v>11869828</v>
      </c>
      <c r="L118" s="639">
        <v>8264274</v>
      </c>
      <c r="M118" s="639">
        <v>48870281</v>
      </c>
      <c r="N118" s="639">
        <v>897770</v>
      </c>
      <c r="O118" s="639">
        <v>1811625</v>
      </c>
      <c r="Q118" s="639">
        <v>1491995</v>
      </c>
      <c r="R118" s="639">
        <v>2571871</v>
      </c>
      <c r="S118" s="639">
        <v>6077053</v>
      </c>
      <c r="T118" s="639">
        <v>29773829</v>
      </c>
      <c r="V118" s="639">
        <v>1338792</v>
      </c>
      <c r="X118" s="639">
        <v>38172515</v>
      </c>
      <c r="Y118" s="639">
        <v>4835766</v>
      </c>
      <c r="Z118" s="639">
        <v>236884804</v>
      </c>
      <c r="AA118" s="639">
        <v>59341878</v>
      </c>
      <c r="AC118" s="639">
        <v>1408228</v>
      </c>
      <c r="AD118" s="639">
        <v>2416912</v>
      </c>
      <c r="AE118" s="639">
        <v>3488267</v>
      </c>
      <c r="AF118" s="639">
        <v>1308546</v>
      </c>
      <c r="AG118" s="639">
        <v>1220570</v>
      </c>
      <c r="AI118" s="639">
        <v>663704</v>
      </c>
      <c r="AJ118" s="639">
        <v>9128617</v>
      </c>
      <c r="AK118" s="639">
        <v>755805</v>
      </c>
      <c r="AL118" s="639">
        <v>2577888</v>
      </c>
      <c r="AM118" s="639">
        <v>8524587</v>
      </c>
      <c r="AN118" s="639">
        <v>1270672</v>
      </c>
      <c r="AO118" s="639">
        <v>91968914</v>
      </c>
      <c r="AP118" s="639">
        <v>3168770</v>
      </c>
      <c r="AQ118" s="639">
        <v>725363</v>
      </c>
      <c r="AR118" s="639">
        <v>1224555</v>
      </c>
      <c r="AS118" s="639">
        <v>86583154</v>
      </c>
      <c r="AT118" s="639">
        <v>1096315</v>
      </c>
      <c r="AU118" s="639">
        <v>10333245</v>
      </c>
      <c r="AV118" s="639">
        <v>4013374</v>
      </c>
      <c r="AW118" s="639">
        <v>1127646</v>
      </c>
      <c r="AX118" s="639">
        <v>3090441</v>
      </c>
      <c r="AY118" s="639">
        <v>724725</v>
      </c>
      <c r="AZ118" s="639">
        <v>16746064</v>
      </c>
      <c r="BA118" s="639">
        <v>4377780</v>
      </c>
      <c r="BB118" s="639">
        <v>255334</v>
      </c>
      <c r="BC118" s="639">
        <v>1577059</v>
      </c>
      <c r="BD118" s="639">
        <v>26444244</v>
      </c>
      <c r="BE118" s="639">
        <v>2455570</v>
      </c>
      <c r="BF118" s="639">
        <v>96225158</v>
      </c>
      <c r="BH118" s="639">
        <v>375840</v>
      </c>
      <c r="BI118" s="639">
        <v>818109</v>
      </c>
      <c r="BJ118" s="639">
        <v>52959221</v>
      </c>
      <c r="BK118" s="639">
        <v>3444121</v>
      </c>
      <c r="BL118" s="639">
        <v>65306314</v>
      </c>
      <c r="BM118" s="639">
        <v>21529217</v>
      </c>
      <c r="BN118" s="639">
        <v>22003977</v>
      </c>
      <c r="BO118" s="639">
        <v>4616168</v>
      </c>
      <c r="BP118" s="639">
        <v>92295</v>
      </c>
      <c r="BQ118" s="639">
        <v>11248685</v>
      </c>
      <c r="BS118" s="639">
        <v>8031256</v>
      </c>
      <c r="BT118" s="639">
        <v>3719482</v>
      </c>
      <c r="BV118" s="639">
        <v>7920796</v>
      </c>
    </row>
    <row r="119" spans="1:74" x14ac:dyDescent="0.3">
      <c r="A119" s="155">
        <v>386</v>
      </c>
      <c r="B119" s="180" t="s">
        <v>185</v>
      </c>
      <c r="D119" s="180">
        <v>0</v>
      </c>
      <c r="E119" s="180">
        <v>18074664</v>
      </c>
      <c r="G119" s="180">
        <v>0</v>
      </c>
      <c r="H119" s="180">
        <v>0</v>
      </c>
      <c r="I119" s="180">
        <v>0</v>
      </c>
      <c r="J119" s="180">
        <v>0</v>
      </c>
      <c r="K119" s="180">
        <v>0</v>
      </c>
      <c r="L119" s="180">
        <v>517834</v>
      </c>
      <c r="M119" s="180">
        <v>0</v>
      </c>
      <c r="N119" s="180">
        <v>0</v>
      </c>
      <c r="O119" s="180">
        <v>0</v>
      </c>
      <c r="Q119" s="180">
        <v>0</v>
      </c>
      <c r="R119" s="180">
        <v>0</v>
      </c>
      <c r="S119" s="180">
        <v>0</v>
      </c>
      <c r="T119" s="180">
        <v>0</v>
      </c>
      <c r="V119" s="180">
        <v>0</v>
      </c>
      <c r="X119" s="180">
        <v>0</v>
      </c>
      <c r="Y119" s="180">
        <v>0</v>
      </c>
      <c r="Z119" s="180">
        <v>6974755</v>
      </c>
      <c r="AA119" s="180">
        <v>0</v>
      </c>
      <c r="AC119" s="180">
        <v>0</v>
      </c>
      <c r="AD119" s="180">
        <v>0</v>
      </c>
      <c r="AE119" s="180">
        <v>0</v>
      </c>
      <c r="AF119" s="180">
        <v>0</v>
      </c>
      <c r="AG119" s="180">
        <v>0</v>
      </c>
      <c r="AI119" s="180">
        <v>0</v>
      </c>
      <c r="AJ119" s="180">
        <v>0</v>
      </c>
      <c r="AK119" s="180">
        <v>0</v>
      </c>
      <c r="AL119" s="180">
        <v>0</v>
      </c>
      <c r="AM119" s="180">
        <v>0</v>
      </c>
      <c r="AN119" s="180">
        <v>0</v>
      </c>
      <c r="AO119" s="180">
        <v>0</v>
      </c>
      <c r="AP119" s="180">
        <v>20000</v>
      </c>
      <c r="AQ119" s="180">
        <v>0</v>
      </c>
      <c r="AR119" s="180">
        <v>0</v>
      </c>
      <c r="AS119" s="180">
        <v>0</v>
      </c>
      <c r="AT119" s="180">
        <v>0</v>
      </c>
      <c r="AU119" s="180">
        <v>0</v>
      </c>
      <c r="AV119" s="180">
        <v>19357</v>
      </c>
      <c r="AW119" s="180">
        <v>0</v>
      </c>
      <c r="AX119" s="180">
        <v>0</v>
      </c>
      <c r="AY119" s="180">
        <v>0</v>
      </c>
      <c r="AZ119" s="180">
        <v>175000</v>
      </c>
      <c r="BA119" s="180">
        <v>0</v>
      </c>
      <c r="BB119" s="180">
        <v>0</v>
      </c>
      <c r="BC119" s="180">
        <v>0</v>
      </c>
      <c r="BD119" s="180">
        <v>0</v>
      </c>
      <c r="BE119" s="180">
        <v>348222</v>
      </c>
      <c r="BF119" s="180">
        <v>3390412</v>
      </c>
      <c r="BH119" s="180">
        <v>0</v>
      </c>
      <c r="BI119" s="180">
        <v>0</v>
      </c>
      <c r="BJ119" s="180">
        <v>1009400</v>
      </c>
      <c r="BK119" s="180">
        <v>0</v>
      </c>
      <c r="BL119" s="180">
        <v>0</v>
      </c>
      <c r="BM119" s="180">
        <v>0</v>
      </c>
      <c r="BN119" s="180">
        <v>0</v>
      </c>
      <c r="BO119" s="180">
        <v>27334</v>
      </c>
      <c r="BP119" s="180">
        <v>0</v>
      </c>
      <c r="BQ119" s="180">
        <v>0</v>
      </c>
      <c r="BS119" s="180">
        <v>0</v>
      </c>
      <c r="BT119" s="180">
        <v>0</v>
      </c>
      <c r="BV119" s="180">
        <v>0</v>
      </c>
    </row>
    <row r="120" spans="1:74" x14ac:dyDescent="0.3">
      <c r="A120" s="155">
        <v>387</v>
      </c>
      <c r="B120" s="180" t="s">
        <v>186</v>
      </c>
      <c r="D120" s="180">
        <v>0</v>
      </c>
      <c r="E120" s="180">
        <v>74826447</v>
      </c>
      <c r="G120" s="180">
        <v>0</v>
      </c>
      <c r="H120" s="180">
        <v>0</v>
      </c>
      <c r="I120" s="180">
        <v>0</v>
      </c>
      <c r="J120" s="180">
        <v>0</v>
      </c>
      <c r="K120" s="180">
        <v>0</v>
      </c>
      <c r="L120" s="180">
        <v>0</v>
      </c>
      <c r="M120" s="180">
        <v>0</v>
      </c>
      <c r="N120" s="180">
        <v>0</v>
      </c>
      <c r="O120" s="180">
        <v>0</v>
      </c>
      <c r="Q120" s="180">
        <v>0</v>
      </c>
      <c r="R120" s="180">
        <v>0</v>
      </c>
      <c r="S120" s="180">
        <v>0</v>
      </c>
      <c r="T120" s="180">
        <v>0</v>
      </c>
      <c r="V120" s="180">
        <v>0</v>
      </c>
      <c r="X120" s="180">
        <v>0</v>
      </c>
      <c r="Y120" s="180">
        <v>0</v>
      </c>
      <c r="Z120" s="180">
        <v>4299755</v>
      </c>
      <c r="AA120" s="180">
        <v>0</v>
      </c>
      <c r="AC120" s="180">
        <v>0</v>
      </c>
      <c r="AD120" s="180">
        <v>0</v>
      </c>
      <c r="AE120" s="180">
        <v>0</v>
      </c>
      <c r="AF120" s="180">
        <v>0</v>
      </c>
      <c r="AG120" s="180">
        <v>0</v>
      </c>
      <c r="AI120" s="180">
        <v>0</v>
      </c>
      <c r="AJ120" s="180">
        <v>0</v>
      </c>
      <c r="AK120" s="180">
        <v>0</v>
      </c>
      <c r="AL120" s="180">
        <v>0</v>
      </c>
      <c r="AM120" s="180">
        <v>0</v>
      </c>
      <c r="AN120" s="180">
        <v>0</v>
      </c>
      <c r="AO120" s="180">
        <v>3211611</v>
      </c>
      <c r="AP120" s="180">
        <v>0</v>
      </c>
      <c r="AQ120" s="180">
        <v>0</v>
      </c>
      <c r="AR120" s="180">
        <v>0</v>
      </c>
      <c r="AS120" s="180">
        <v>0</v>
      </c>
      <c r="AT120" s="180">
        <v>0</v>
      </c>
      <c r="AU120" s="180">
        <v>0</v>
      </c>
      <c r="AV120" s="180">
        <v>0</v>
      </c>
      <c r="AW120" s="180">
        <v>0</v>
      </c>
      <c r="AX120" s="180">
        <v>0</v>
      </c>
      <c r="AY120" s="180">
        <v>0</v>
      </c>
      <c r="AZ120" s="180">
        <v>0</v>
      </c>
      <c r="BA120" s="180">
        <v>0</v>
      </c>
      <c r="BB120" s="180">
        <v>0</v>
      </c>
      <c r="BC120" s="180">
        <v>0</v>
      </c>
      <c r="BD120" s="180">
        <v>0</v>
      </c>
      <c r="BE120" s="180">
        <v>0</v>
      </c>
      <c r="BF120" s="180">
        <v>0</v>
      </c>
      <c r="BH120" s="180">
        <v>0</v>
      </c>
      <c r="BI120" s="180">
        <v>0</v>
      </c>
      <c r="BJ120" s="180">
        <v>1009400</v>
      </c>
      <c r="BK120" s="180">
        <v>0</v>
      </c>
      <c r="BL120" s="180">
        <v>0</v>
      </c>
      <c r="BM120" s="180">
        <v>0</v>
      </c>
      <c r="BN120" s="180">
        <v>0</v>
      </c>
      <c r="BO120" s="180">
        <v>0</v>
      </c>
      <c r="BP120" s="180">
        <v>0</v>
      </c>
      <c r="BQ120" s="180">
        <v>0</v>
      </c>
      <c r="BS120" s="180">
        <v>0</v>
      </c>
      <c r="BT120" s="180">
        <v>0</v>
      </c>
      <c r="BV120" s="180">
        <v>0</v>
      </c>
    </row>
    <row r="121" spans="1:74" x14ac:dyDescent="0.3">
      <c r="A121" s="155">
        <v>388</v>
      </c>
      <c r="B121" s="180" t="s">
        <v>180</v>
      </c>
      <c r="D121" s="180">
        <v>5419005</v>
      </c>
      <c r="E121" s="180">
        <v>464166102</v>
      </c>
      <c r="G121" s="180">
        <v>6220992</v>
      </c>
      <c r="H121" s="180">
        <v>2456625</v>
      </c>
      <c r="I121" s="180">
        <v>26808</v>
      </c>
      <c r="J121" s="180">
        <v>352145</v>
      </c>
      <c r="K121" s="180">
        <v>761030</v>
      </c>
      <c r="L121" s="180">
        <v>4202256</v>
      </c>
      <c r="M121" s="180">
        <v>16875539</v>
      </c>
      <c r="N121" s="180">
        <v>68759</v>
      </c>
      <c r="O121" s="180">
        <v>563224</v>
      </c>
      <c r="Q121" s="180">
        <v>335377</v>
      </c>
      <c r="R121" s="180">
        <v>1490359</v>
      </c>
      <c r="S121" s="180">
        <v>1960153</v>
      </c>
      <c r="T121" s="180">
        <v>14459125</v>
      </c>
      <c r="V121" s="180">
        <v>492026</v>
      </c>
      <c r="X121" s="180">
        <v>9378939</v>
      </c>
      <c r="Y121" s="180">
        <v>1658323</v>
      </c>
      <c r="Z121" s="180">
        <v>72141387</v>
      </c>
      <c r="AA121" s="180">
        <v>9923376</v>
      </c>
      <c r="AC121" s="180">
        <v>339179</v>
      </c>
      <c r="AD121" s="180">
        <v>1396095</v>
      </c>
      <c r="AE121" s="180">
        <v>1237150</v>
      </c>
      <c r="AF121" s="180">
        <v>359216</v>
      </c>
      <c r="AG121" s="180">
        <v>1095939</v>
      </c>
      <c r="AI121" s="180">
        <v>117884</v>
      </c>
      <c r="AJ121" s="180">
        <v>3072643</v>
      </c>
      <c r="AK121" s="180">
        <v>191342</v>
      </c>
      <c r="AL121" s="180">
        <v>798262</v>
      </c>
      <c r="AM121" s="180">
        <v>4665330</v>
      </c>
      <c r="AN121" s="180">
        <v>392440</v>
      </c>
      <c r="AO121" s="180">
        <v>36792510</v>
      </c>
      <c r="AP121" s="180">
        <v>1201586</v>
      </c>
      <c r="AQ121" s="180">
        <v>93817</v>
      </c>
      <c r="AR121" s="180">
        <v>167879</v>
      </c>
      <c r="AS121" s="180">
        <v>37390830</v>
      </c>
      <c r="AT121" s="180">
        <v>285341</v>
      </c>
      <c r="AU121" s="180">
        <v>1875821</v>
      </c>
      <c r="AV121" s="180">
        <v>2060706</v>
      </c>
      <c r="AW121" s="180">
        <v>300717</v>
      </c>
      <c r="AX121" s="180">
        <v>403385</v>
      </c>
      <c r="AY121" s="180">
        <v>231169</v>
      </c>
      <c r="AZ121" s="180">
        <v>6215757</v>
      </c>
      <c r="BA121" s="180">
        <v>2069025</v>
      </c>
      <c r="BB121" s="180">
        <v>51035</v>
      </c>
      <c r="BC121" s="180">
        <v>358882</v>
      </c>
      <c r="BD121" s="180">
        <v>5282496</v>
      </c>
      <c r="BE121" s="180">
        <v>1391442</v>
      </c>
      <c r="BF121" s="180">
        <v>26746064</v>
      </c>
      <c r="BH121" s="180">
        <v>304364</v>
      </c>
      <c r="BI121" s="180">
        <v>202981</v>
      </c>
      <c r="BJ121" s="180">
        <v>14073435</v>
      </c>
      <c r="BK121" s="180">
        <v>1574657</v>
      </c>
      <c r="BL121" s="180">
        <v>19907136</v>
      </c>
      <c r="BM121" s="180">
        <v>0</v>
      </c>
      <c r="BN121" s="180">
        <v>8079367</v>
      </c>
      <c r="BO121" s="180">
        <v>1457097</v>
      </c>
      <c r="BP121" s="180">
        <v>37364</v>
      </c>
      <c r="BQ121" s="180">
        <v>3204722</v>
      </c>
      <c r="BS121" s="180">
        <v>3361937</v>
      </c>
      <c r="BT121" s="180">
        <v>1457848</v>
      </c>
      <c r="BV121" s="180">
        <v>2433219</v>
      </c>
    </row>
    <row r="122" spans="1:74" x14ac:dyDescent="0.3">
      <c r="A122" s="155">
        <v>389</v>
      </c>
      <c r="B122" s="180" t="s">
        <v>187</v>
      </c>
      <c r="D122" s="180">
        <v>0</v>
      </c>
      <c r="E122" s="180">
        <v>0</v>
      </c>
      <c r="G122" s="180">
        <v>0</v>
      </c>
      <c r="H122" s="180">
        <v>0</v>
      </c>
      <c r="I122" s="180">
        <v>0</v>
      </c>
      <c r="J122" s="180">
        <v>0</v>
      </c>
      <c r="K122" s="180">
        <v>0</v>
      </c>
      <c r="L122" s="180">
        <v>0</v>
      </c>
      <c r="M122" s="180">
        <v>0</v>
      </c>
      <c r="N122" s="180">
        <v>0</v>
      </c>
      <c r="O122" s="180">
        <v>0</v>
      </c>
      <c r="Q122" s="180">
        <v>0</v>
      </c>
      <c r="R122" s="180">
        <v>0</v>
      </c>
      <c r="S122" s="180">
        <v>0</v>
      </c>
      <c r="T122" s="180">
        <v>0</v>
      </c>
      <c r="V122" s="180">
        <v>0</v>
      </c>
      <c r="X122" s="180">
        <v>0</v>
      </c>
      <c r="Y122" s="180">
        <v>0</v>
      </c>
      <c r="Z122" s="180">
        <v>0</v>
      </c>
      <c r="AA122" s="180">
        <v>0</v>
      </c>
      <c r="AC122" s="180">
        <v>0</v>
      </c>
      <c r="AD122" s="180">
        <v>0</v>
      </c>
      <c r="AE122" s="180">
        <v>0</v>
      </c>
      <c r="AF122" s="180">
        <v>0</v>
      </c>
      <c r="AG122" s="180">
        <v>0</v>
      </c>
      <c r="AI122" s="180">
        <v>0</v>
      </c>
      <c r="AJ122" s="180">
        <v>0</v>
      </c>
      <c r="AK122" s="180">
        <v>0</v>
      </c>
      <c r="AL122" s="180">
        <v>0</v>
      </c>
      <c r="AM122" s="180">
        <v>0</v>
      </c>
      <c r="AN122" s="180">
        <v>0</v>
      </c>
      <c r="AO122" s="180">
        <v>0</v>
      </c>
      <c r="AP122" s="180">
        <v>0</v>
      </c>
      <c r="AQ122" s="180">
        <v>0</v>
      </c>
      <c r="AR122" s="180">
        <v>0</v>
      </c>
      <c r="AS122" s="180">
        <v>0</v>
      </c>
      <c r="AT122" s="180">
        <v>0</v>
      </c>
      <c r="AU122" s="180">
        <v>0</v>
      </c>
      <c r="AV122" s="180">
        <v>0</v>
      </c>
      <c r="AW122" s="180">
        <v>0</v>
      </c>
      <c r="AX122" s="180">
        <v>0</v>
      </c>
      <c r="AY122" s="180">
        <v>0</v>
      </c>
      <c r="AZ122" s="180">
        <v>0</v>
      </c>
      <c r="BA122" s="180">
        <v>0</v>
      </c>
      <c r="BB122" s="180">
        <v>0</v>
      </c>
      <c r="BC122" s="180">
        <v>0</v>
      </c>
      <c r="BD122" s="180">
        <v>0</v>
      </c>
      <c r="BE122" s="180">
        <v>0</v>
      </c>
      <c r="BF122" s="180">
        <v>0</v>
      </c>
      <c r="BH122" s="180">
        <v>0</v>
      </c>
      <c r="BI122" s="180">
        <v>0</v>
      </c>
      <c r="BJ122" s="180">
        <v>0</v>
      </c>
      <c r="BK122" s="180">
        <v>0</v>
      </c>
      <c r="BL122" s="180">
        <v>0</v>
      </c>
      <c r="BM122" s="180">
        <v>0</v>
      </c>
      <c r="BN122" s="180">
        <v>0</v>
      </c>
      <c r="BO122" s="180">
        <v>0</v>
      </c>
      <c r="BP122" s="180">
        <v>0</v>
      </c>
      <c r="BQ122" s="180">
        <v>0</v>
      </c>
      <c r="BS122" s="180">
        <v>0</v>
      </c>
      <c r="BT122" s="180">
        <v>0</v>
      </c>
      <c r="BV122" s="180">
        <v>0</v>
      </c>
    </row>
    <row r="123" spans="1:74" x14ac:dyDescent="0.3">
      <c r="A123" s="155">
        <v>391</v>
      </c>
      <c r="B123" s="180" t="s">
        <v>192</v>
      </c>
      <c r="D123" s="180">
        <v>628891</v>
      </c>
      <c r="E123" s="180">
        <v>63349343</v>
      </c>
      <c r="G123" s="180">
        <v>846238</v>
      </c>
      <c r="H123" s="180">
        <v>163709</v>
      </c>
      <c r="I123" s="180">
        <v>0</v>
      </c>
      <c r="J123" s="180">
        <v>58198</v>
      </c>
      <c r="K123" s="180">
        <v>203664</v>
      </c>
      <c r="L123" s="180">
        <v>339567</v>
      </c>
      <c r="M123" s="180">
        <v>4766523</v>
      </c>
      <c r="N123" s="180">
        <v>0</v>
      </c>
      <c r="O123" s="180">
        <v>62809</v>
      </c>
      <c r="Q123" s="180">
        <v>48212</v>
      </c>
      <c r="R123" s="180">
        <v>98185</v>
      </c>
      <c r="S123" s="180">
        <v>156054</v>
      </c>
      <c r="T123" s="180">
        <v>1226046</v>
      </c>
      <c r="V123" s="180">
        <v>66985</v>
      </c>
      <c r="X123" s="180">
        <v>1415134</v>
      </c>
      <c r="Y123" s="180">
        <v>224993</v>
      </c>
      <c r="Z123" s="180">
        <v>7421384</v>
      </c>
      <c r="AA123" s="180">
        <v>720446</v>
      </c>
      <c r="AC123" s="180">
        <v>29318</v>
      </c>
      <c r="AD123" s="180">
        <v>131128</v>
      </c>
      <c r="AE123" s="180">
        <v>387769</v>
      </c>
      <c r="AF123" s="180">
        <v>32762</v>
      </c>
      <c r="AG123" s="180">
        <v>103892</v>
      </c>
      <c r="AI123" s="180">
        <v>8244</v>
      </c>
      <c r="AJ123" s="180">
        <v>116870</v>
      </c>
      <c r="AK123" s="180">
        <v>11823</v>
      </c>
      <c r="AL123" s="180">
        <v>70647</v>
      </c>
      <c r="AM123" s="180">
        <v>588046</v>
      </c>
      <c r="AN123" s="180">
        <v>37172</v>
      </c>
      <c r="AO123" s="180">
        <v>6260723</v>
      </c>
      <c r="AP123" s="180">
        <v>121899</v>
      </c>
      <c r="AQ123" s="180">
        <v>22772</v>
      </c>
      <c r="AR123" s="180">
        <v>24929</v>
      </c>
      <c r="AS123" s="180">
        <v>4318895</v>
      </c>
      <c r="AT123" s="180">
        <v>24715</v>
      </c>
      <c r="AU123" s="180">
        <v>225874</v>
      </c>
      <c r="AV123" s="180">
        <v>105535</v>
      </c>
      <c r="AW123" s="180">
        <v>34683</v>
      </c>
      <c r="AX123" s="180">
        <v>27545</v>
      </c>
      <c r="AY123" s="180">
        <v>24800</v>
      </c>
      <c r="AZ123" s="180">
        <v>642663</v>
      </c>
      <c r="BA123" s="180">
        <v>129125</v>
      </c>
      <c r="BB123" s="180">
        <v>13537</v>
      </c>
      <c r="BC123" s="180">
        <v>14375</v>
      </c>
      <c r="BD123" s="180">
        <v>601313</v>
      </c>
      <c r="BE123" s="180">
        <v>311645</v>
      </c>
      <c r="BF123" s="180">
        <v>4307083</v>
      </c>
      <c r="BH123" s="180">
        <v>23338</v>
      </c>
      <c r="BI123" s="180">
        <v>38459</v>
      </c>
      <c r="BJ123" s="180">
        <v>2763791</v>
      </c>
      <c r="BK123" s="180">
        <v>119802</v>
      </c>
      <c r="BL123" s="180">
        <v>2045909</v>
      </c>
      <c r="BM123" s="180">
        <v>1082331</v>
      </c>
      <c r="BN123" s="180">
        <v>1408544</v>
      </c>
      <c r="BO123" s="180">
        <v>340054</v>
      </c>
      <c r="BP123" s="180">
        <v>3925</v>
      </c>
      <c r="BQ123" s="180">
        <v>303480</v>
      </c>
      <c r="BS123" s="180">
        <v>891839</v>
      </c>
      <c r="BT123" s="180">
        <v>108352</v>
      </c>
      <c r="BV123" s="180">
        <v>36022</v>
      </c>
    </row>
    <row r="124" spans="1:74" x14ac:dyDescent="0.3">
      <c r="A124" s="155">
        <v>500</v>
      </c>
      <c r="B124" s="180" t="s">
        <v>175</v>
      </c>
      <c r="D124" s="180">
        <v>830823</v>
      </c>
      <c r="E124" s="180">
        <v>104398678</v>
      </c>
      <c r="G124" s="180">
        <v>774552</v>
      </c>
      <c r="H124" s="180">
        <v>409114</v>
      </c>
      <c r="I124" s="180">
        <v>1040</v>
      </c>
      <c r="J124" s="180">
        <v>33009</v>
      </c>
      <c r="K124" s="180">
        <v>0</v>
      </c>
      <c r="L124" s="180">
        <v>12755</v>
      </c>
      <c r="M124" s="180">
        <v>45594</v>
      </c>
      <c r="N124" s="180">
        <v>64781</v>
      </c>
      <c r="O124" s="180">
        <v>32647</v>
      </c>
      <c r="Q124" s="180">
        <v>116463</v>
      </c>
      <c r="R124" s="180">
        <v>24197</v>
      </c>
      <c r="S124" s="180">
        <v>129108</v>
      </c>
      <c r="T124" s="180">
        <v>251997</v>
      </c>
      <c r="V124" s="180">
        <v>579</v>
      </c>
      <c r="X124" s="180">
        <v>360786</v>
      </c>
      <c r="Y124" s="180">
        <v>189801</v>
      </c>
      <c r="Z124" s="180">
        <v>8616011</v>
      </c>
      <c r="AA124" s="180">
        <v>789696</v>
      </c>
      <c r="AC124" s="180">
        <v>68861</v>
      </c>
      <c r="AD124" s="180">
        <v>0</v>
      </c>
      <c r="AE124" s="180">
        <v>244338</v>
      </c>
      <c r="AF124" s="180">
        <v>47048</v>
      </c>
      <c r="AG124" s="180">
        <v>0</v>
      </c>
      <c r="AI124" s="180">
        <v>8244</v>
      </c>
      <c r="AJ124" s="180">
        <v>183829</v>
      </c>
      <c r="AK124" s="180">
        <v>17290</v>
      </c>
      <c r="AL124" s="180">
        <v>0</v>
      </c>
      <c r="AM124" s="180">
        <v>215854</v>
      </c>
      <c r="AN124" s="180">
        <v>73179</v>
      </c>
      <c r="AO124" s="180">
        <v>1935078</v>
      </c>
      <c r="AP124" s="180">
        <v>16241</v>
      </c>
      <c r="AQ124" s="180">
        <v>19075</v>
      </c>
      <c r="AR124" s="180">
        <v>89250</v>
      </c>
      <c r="AS124" s="180">
        <v>2946819</v>
      </c>
      <c r="AT124" s="180">
        <v>61966</v>
      </c>
      <c r="AU124" s="180">
        <v>452265</v>
      </c>
      <c r="AV124" s="180">
        <v>203019</v>
      </c>
      <c r="AW124" s="180">
        <v>56242</v>
      </c>
      <c r="AX124" s="180">
        <v>34081</v>
      </c>
      <c r="AY124" s="180">
        <v>109700</v>
      </c>
      <c r="AZ124" s="180">
        <v>695366</v>
      </c>
      <c r="BA124" s="180">
        <v>0</v>
      </c>
      <c r="BB124" s="180">
        <v>37554</v>
      </c>
      <c r="BC124" s="180">
        <v>40266</v>
      </c>
      <c r="BD124" s="180">
        <v>327383</v>
      </c>
      <c r="BE124" s="180">
        <v>46013</v>
      </c>
      <c r="BF124" s="180">
        <v>2391901</v>
      </c>
      <c r="BH124" s="180">
        <v>177</v>
      </c>
      <c r="BI124" s="180">
        <v>43953</v>
      </c>
      <c r="BJ124" s="180">
        <v>1417167</v>
      </c>
      <c r="BK124" s="180">
        <v>116822</v>
      </c>
      <c r="BL124" s="180">
        <v>193799</v>
      </c>
      <c r="BM124" s="180">
        <v>466941</v>
      </c>
      <c r="BN124" s="180">
        <v>77419</v>
      </c>
      <c r="BO124" s="180">
        <v>70094</v>
      </c>
      <c r="BP124" s="180">
        <v>2605</v>
      </c>
      <c r="BQ124" s="180">
        <v>295916</v>
      </c>
      <c r="BS124" s="180">
        <v>33280</v>
      </c>
      <c r="BT124" s="180">
        <v>464406</v>
      </c>
      <c r="BV124" s="180">
        <v>9847</v>
      </c>
    </row>
    <row r="125" spans="1:74" x14ac:dyDescent="0.3">
      <c r="A125" s="155">
        <v>502</v>
      </c>
      <c r="B125" s="180" t="s">
        <v>177</v>
      </c>
      <c r="D125" s="180">
        <v>5549316</v>
      </c>
      <c r="E125" s="180">
        <v>575625367</v>
      </c>
      <c r="G125" s="180">
        <v>3017216</v>
      </c>
      <c r="H125" s="180">
        <v>659427</v>
      </c>
      <c r="I125" s="180">
        <v>0</v>
      </c>
      <c r="J125" s="180">
        <v>0</v>
      </c>
      <c r="K125" s="180">
        <v>0</v>
      </c>
      <c r="L125" s="180">
        <v>732365</v>
      </c>
      <c r="M125" s="180">
        <v>8182045</v>
      </c>
      <c r="N125" s="180">
        <v>0</v>
      </c>
      <c r="O125" s="180">
        <v>448041</v>
      </c>
      <c r="Q125" s="180">
        <v>0</v>
      </c>
      <c r="R125" s="180">
        <v>0</v>
      </c>
      <c r="S125" s="180">
        <v>2170014</v>
      </c>
      <c r="T125" s="180">
        <v>0</v>
      </c>
      <c r="V125" s="180">
        <v>401391</v>
      </c>
      <c r="X125" s="180">
        <v>3148148</v>
      </c>
      <c r="Y125" s="180">
        <v>0</v>
      </c>
      <c r="Z125" s="180">
        <v>77518357</v>
      </c>
      <c r="AA125" s="180">
        <v>0</v>
      </c>
      <c r="AC125" s="180">
        <v>78949</v>
      </c>
      <c r="AD125" s="180">
        <v>818775</v>
      </c>
      <c r="AE125" s="180">
        <v>344112</v>
      </c>
      <c r="AF125" s="180">
        <v>237459</v>
      </c>
      <c r="AG125" s="180">
        <v>85837</v>
      </c>
      <c r="AI125" s="180">
        <v>0</v>
      </c>
      <c r="AJ125" s="180">
        <v>0</v>
      </c>
      <c r="AK125" s="180">
        <v>0</v>
      </c>
      <c r="AL125" s="180">
        <v>940271</v>
      </c>
      <c r="AM125" s="180">
        <v>837714</v>
      </c>
      <c r="AN125" s="180">
        <v>511556</v>
      </c>
      <c r="AO125" s="180">
        <v>36205249</v>
      </c>
      <c r="AP125" s="180">
        <v>0</v>
      </c>
      <c r="AQ125" s="180">
        <v>0</v>
      </c>
      <c r="AR125" s="180">
        <v>57378</v>
      </c>
      <c r="AS125" s="180">
        <v>15721304</v>
      </c>
      <c r="AT125" s="180">
        <v>648759</v>
      </c>
      <c r="AU125" s="180">
        <v>4722320</v>
      </c>
      <c r="AV125" s="180">
        <v>1771153</v>
      </c>
      <c r="AW125" s="180">
        <v>633305</v>
      </c>
      <c r="AX125" s="180">
        <v>0</v>
      </c>
      <c r="AY125" s="180">
        <v>15682</v>
      </c>
      <c r="AZ125" s="180">
        <v>6406244</v>
      </c>
      <c r="BA125" s="180">
        <v>334497</v>
      </c>
      <c r="BB125" s="180">
        <v>549898</v>
      </c>
      <c r="BC125" s="180">
        <v>560956</v>
      </c>
      <c r="BD125" s="180">
        <v>4810265</v>
      </c>
      <c r="BE125" s="180">
        <v>2309260</v>
      </c>
      <c r="BF125" s="180">
        <v>32258531</v>
      </c>
      <c r="BH125" s="180">
        <v>0</v>
      </c>
      <c r="BI125" s="180">
        <v>775930</v>
      </c>
      <c r="BJ125" s="180">
        <v>24113303</v>
      </c>
      <c r="BK125" s="180">
        <v>670297</v>
      </c>
      <c r="BL125" s="180">
        <v>14148154</v>
      </c>
      <c r="BM125" s="180">
        <v>0</v>
      </c>
      <c r="BN125" s="180">
        <v>8356784</v>
      </c>
      <c r="BO125" s="180">
        <v>1232423</v>
      </c>
      <c r="BP125" s="180">
        <v>0</v>
      </c>
      <c r="BQ125" s="180">
        <v>0</v>
      </c>
      <c r="BS125" s="180">
        <v>1544786</v>
      </c>
      <c r="BT125" s="180">
        <v>328970</v>
      </c>
      <c r="BV125" s="180">
        <v>95541</v>
      </c>
    </row>
    <row r="126" spans="1:74" x14ac:dyDescent="0.3">
      <c r="A126" s="155">
        <v>503</v>
      </c>
      <c r="B126" s="180" t="s">
        <v>178</v>
      </c>
      <c r="D126" s="180">
        <v>59611</v>
      </c>
      <c r="E126" s="180">
        <v>53186778</v>
      </c>
      <c r="G126" s="180">
        <v>0</v>
      </c>
      <c r="H126" s="180">
        <v>926226</v>
      </c>
      <c r="I126" s="180">
        <v>0</v>
      </c>
      <c r="J126" s="180">
        <v>0</v>
      </c>
      <c r="K126" s="180">
        <v>0</v>
      </c>
      <c r="L126" s="180">
        <v>406553</v>
      </c>
      <c r="M126" s="180">
        <v>2672160</v>
      </c>
      <c r="N126" s="180">
        <v>0</v>
      </c>
      <c r="O126" s="180">
        <v>22950</v>
      </c>
      <c r="Q126" s="180">
        <v>0</v>
      </c>
      <c r="R126" s="180">
        <v>0</v>
      </c>
      <c r="S126" s="180">
        <v>22221</v>
      </c>
      <c r="T126" s="180">
        <v>0</v>
      </c>
      <c r="V126" s="180">
        <v>71425</v>
      </c>
      <c r="X126" s="180">
        <v>0</v>
      </c>
      <c r="Y126" s="180">
        <v>0</v>
      </c>
      <c r="Z126" s="180">
        <v>10585968</v>
      </c>
      <c r="AA126" s="180">
        <v>0</v>
      </c>
      <c r="AC126" s="180">
        <v>72137</v>
      </c>
      <c r="AD126" s="180">
        <v>102529</v>
      </c>
      <c r="AE126" s="180">
        <v>76447</v>
      </c>
      <c r="AF126" s="180">
        <v>71830</v>
      </c>
      <c r="AG126" s="180">
        <v>0</v>
      </c>
      <c r="AI126" s="180">
        <v>0</v>
      </c>
      <c r="AJ126" s="180">
        <v>0</v>
      </c>
      <c r="AK126" s="180">
        <v>0</v>
      </c>
      <c r="AL126" s="180">
        <v>0</v>
      </c>
      <c r="AM126" s="180">
        <v>0</v>
      </c>
      <c r="AN126" s="180">
        <v>16090</v>
      </c>
      <c r="AO126" s="180">
        <v>20099282</v>
      </c>
      <c r="AP126" s="180">
        <v>0</v>
      </c>
      <c r="AQ126" s="180">
        <v>0</v>
      </c>
      <c r="AR126" s="180">
        <v>16130</v>
      </c>
      <c r="AS126" s="180">
        <v>1095250</v>
      </c>
      <c r="AT126" s="180">
        <v>44337</v>
      </c>
      <c r="AU126" s="180">
        <v>92050</v>
      </c>
      <c r="AV126" s="180">
        <v>106476</v>
      </c>
      <c r="AW126" s="180">
        <v>0</v>
      </c>
      <c r="AX126" s="180">
        <v>0</v>
      </c>
      <c r="AY126" s="180">
        <v>0</v>
      </c>
      <c r="AZ126" s="180">
        <v>118741</v>
      </c>
      <c r="BA126" s="180">
        <v>0</v>
      </c>
      <c r="BB126" s="180">
        <v>2500</v>
      </c>
      <c r="BC126" s="180">
        <v>5525</v>
      </c>
      <c r="BD126" s="180">
        <v>149435</v>
      </c>
      <c r="BE126" s="180">
        <v>314467</v>
      </c>
      <c r="BF126" s="180">
        <v>617293</v>
      </c>
      <c r="BH126" s="180">
        <v>0</v>
      </c>
      <c r="BI126" s="180">
        <v>22102</v>
      </c>
      <c r="BJ126" s="180">
        <v>714721</v>
      </c>
      <c r="BK126" s="180">
        <v>118821</v>
      </c>
      <c r="BL126" s="180">
        <v>1251764</v>
      </c>
      <c r="BM126" s="180">
        <v>0</v>
      </c>
      <c r="BN126" s="180">
        <v>2411887</v>
      </c>
      <c r="BO126" s="180">
        <v>42317</v>
      </c>
      <c r="BP126" s="180">
        <v>0</v>
      </c>
      <c r="BQ126" s="180">
        <v>0</v>
      </c>
      <c r="BS126" s="180">
        <v>0</v>
      </c>
      <c r="BT126" s="180">
        <v>135762</v>
      </c>
      <c r="BV126" s="180">
        <v>54078</v>
      </c>
    </row>
    <row r="127" spans="1:74" x14ac:dyDescent="0.3">
      <c r="A127" s="155">
        <v>504</v>
      </c>
      <c r="B127" s="180" t="s">
        <v>182</v>
      </c>
      <c r="D127" s="180">
        <v>1274076</v>
      </c>
      <c r="E127" s="180">
        <v>37949909</v>
      </c>
      <c r="G127" s="180">
        <v>125286</v>
      </c>
      <c r="H127" s="180">
        <v>109387</v>
      </c>
      <c r="I127" s="180">
        <v>4985</v>
      </c>
      <c r="J127" s="180">
        <v>0</v>
      </c>
      <c r="K127" s="180">
        <v>0</v>
      </c>
      <c r="L127" s="180">
        <v>515906</v>
      </c>
      <c r="M127" s="180">
        <v>844673</v>
      </c>
      <c r="N127" s="180">
        <v>22802</v>
      </c>
      <c r="O127" s="180">
        <v>79688</v>
      </c>
      <c r="Q127" s="180">
        <v>23336</v>
      </c>
      <c r="R127" s="180">
        <v>81340</v>
      </c>
      <c r="S127" s="180">
        <v>237252</v>
      </c>
      <c r="T127" s="180">
        <v>564402</v>
      </c>
      <c r="V127" s="180">
        <v>16474</v>
      </c>
      <c r="X127" s="180">
        <v>692822</v>
      </c>
      <c r="Y127" s="180">
        <v>140007</v>
      </c>
      <c r="Z127" s="180">
        <v>8181445</v>
      </c>
      <c r="AA127" s="180">
        <v>293979</v>
      </c>
      <c r="AC127" s="180">
        <v>17996</v>
      </c>
      <c r="AD127" s="180">
        <v>108889</v>
      </c>
      <c r="AE127" s="180">
        <v>430166</v>
      </c>
      <c r="AF127" s="180">
        <v>64027</v>
      </c>
      <c r="AG127" s="180">
        <v>76383</v>
      </c>
      <c r="AI127" s="180">
        <v>8421</v>
      </c>
      <c r="AJ127" s="180">
        <v>740921</v>
      </c>
      <c r="AK127" s="180">
        <v>29717</v>
      </c>
      <c r="AL127" s="180">
        <v>52417</v>
      </c>
      <c r="AM127" s="180">
        <v>804132</v>
      </c>
      <c r="AN127" s="180">
        <v>15906</v>
      </c>
      <c r="AO127" s="180">
        <v>2581392</v>
      </c>
      <c r="AP127" s="180">
        <v>92191</v>
      </c>
      <c r="AQ127" s="180">
        <v>15254</v>
      </c>
      <c r="AR127" s="180">
        <v>50861</v>
      </c>
      <c r="AS127" s="180">
        <v>4161882</v>
      </c>
      <c r="AT127" s="180">
        <v>12721</v>
      </c>
      <c r="AU127" s="180">
        <v>171218</v>
      </c>
      <c r="AV127" s="180">
        <v>361448</v>
      </c>
      <c r="AW127" s="180">
        <v>40857</v>
      </c>
      <c r="AX127" s="180">
        <v>117174</v>
      </c>
      <c r="AY127" s="180">
        <v>0</v>
      </c>
      <c r="AZ127" s="180">
        <v>321596</v>
      </c>
      <c r="BA127" s="180">
        <v>206758</v>
      </c>
      <c r="BB127" s="180">
        <v>4116</v>
      </c>
      <c r="BC127" s="180">
        <v>8269</v>
      </c>
      <c r="BD127" s="180">
        <v>245607</v>
      </c>
      <c r="BE127" s="180">
        <v>108215</v>
      </c>
      <c r="BF127" s="180">
        <v>1932462</v>
      </c>
      <c r="BH127" s="180">
        <v>12421</v>
      </c>
      <c r="BI127" s="180">
        <v>8445</v>
      </c>
      <c r="BJ127" s="180">
        <v>917760</v>
      </c>
      <c r="BK127" s="180">
        <v>43918</v>
      </c>
      <c r="BL127" s="180">
        <v>775770</v>
      </c>
      <c r="BM127" s="180">
        <v>0</v>
      </c>
      <c r="BN127" s="180">
        <v>1064447</v>
      </c>
      <c r="BO127" s="180">
        <v>229419</v>
      </c>
      <c r="BP127" s="180">
        <v>2930</v>
      </c>
      <c r="BQ127" s="180">
        <v>110417</v>
      </c>
      <c r="BS127" s="180">
        <v>188487</v>
      </c>
      <c r="BT127" s="180">
        <v>74327</v>
      </c>
      <c r="BV127" s="180">
        <v>279994</v>
      </c>
    </row>
    <row r="128" spans="1:74" x14ac:dyDescent="0.3">
      <c r="A128" s="155">
        <v>505</v>
      </c>
      <c r="B128" s="180" t="s">
        <v>183</v>
      </c>
      <c r="D128" s="180">
        <v>0</v>
      </c>
      <c r="E128" s="180">
        <v>18283234</v>
      </c>
      <c r="G128" s="180">
        <v>0</v>
      </c>
      <c r="H128" s="180">
        <v>0</v>
      </c>
      <c r="I128" s="180">
        <v>0</v>
      </c>
      <c r="J128" s="180">
        <v>15003</v>
      </c>
      <c r="K128" s="180">
        <v>61900</v>
      </c>
      <c r="L128" s="180">
        <v>0</v>
      </c>
      <c r="M128" s="180">
        <v>230898</v>
      </c>
      <c r="N128" s="180">
        <v>0</v>
      </c>
      <c r="O128" s="180">
        <v>0</v>
      </c>
      <c r="Q128" s="180">
        <v>0</v>
      </c>
      <c r="R128" s="180">
        <v>1230</v>
      </c>
      <c r="S128" s="180">
        <v>0</v>
      </c>
      <c r="T128" s="180">
        <v>0</v>
      </c>
      <c r="V128" s="180">
        <v>0</v>
      </c>
      <c r="X128" s="180">
        <v>4150000</v>
      </c>
      <c r="Y128" s="180">
        <v>0</v>
      </c>
      <c r="Z128" s="180">
        <v>1189785</v>
      </c>
      <c r="AA128" s="180">
        <v>4177863</v>
      </c>
      <c r="AC128" s="180">
        <v>0</v>
      </c>
      <c r="AD128" s="180">
        <v>0</v>
      </c>
      <c r="AE128" s="180">
        <v>0</v>
      </c>
      <c r="AF128" s="180">
        <v>0</v>
      </c>
      <c r="AG128" s="180">
        <v>0</v>
      </c>
      <c r="AI128" s="180">
        <v>0</v>
      </c>
      <c r="AJ128" s="180">
        <v>0</v>
      </c>
      <c r="AK128" s="180">
        <v>0</v>
      </c>
      <c r="AL128" s="180">
        <v>0</v>
      </c>
      <c r="AM128" s="180">
        <v>0</v>
      </c>
      <c r="AN128" s="180">
        <v>73314</v>
      </c>
      <c r="AO128" s="180">
        <v>885213</v>
      </c>
      <c r="AP128" s="180">
        <v>0</v>
      </c>
      <c r="AQ128" s="180">
        <v>0</v>
      </c>
      <c r="AR128" s="180">
        <v>0</v>
      </c>
      <c r="AS128" s="180">
        <v>1874673</v>
      </c>
      <c r="AT128" s="180">
        <v>33829</v>
      </c>
      <c r="AU128" s="180">
        <v>0</v>
      </c>
      <c r="AV128" s="180">
        <v>0</v>
      </c>
      <c r="AW128" s="180">
        <v>0</v>
      </c>
      <c r="AX128" s="180">
        <v>0</v>
      </c>
      <c r="AY128" s="180">
        <v>0</v>
      </c>
      <c r="AZ128" s="180">
        <v>224437</v>
      </c>
      <c r="BA128" s="180">
        <v>0</v>
      </c>
      <c r="BB128" s="180">
        <v>0</v>
      </c>
      <c r="BC128" s="180">
        <v>0</v>
      </c>
      <c r="BD128" s="180">
        <v>0</v>
      </c>
      <c r="BE128" s="180">
        <v>0</v>
      </c>
      <c r="BF128" s="180">
        <v>1436537</v>
      </c>
      <c r="BH128" s="180">
        <v>0</v>
      </c>
      <c r="BI128" s="180">
        <v>15000</v>
      </c>
      <c r="BJ128" s="180">
        <v>103034</v>
      </c>
      <c r="BK128" s="180">
        <v>0</v>
      </c>
      <c r="BL128" s="180">
        <v>888156</v>
      </c>
      <c r="BM128" s="180">
        <v>0</v>
      </c>
      <c r="BN128" s="180">
        <v>0</v>
      </c>
      <c r="BO128" s="180">
        <v>152100</v>
      </c>
      <c r="BP128" s="180">
        <v>0</v>
      </c>
      <c r="BQ128" s="180">
        <v>213249</v>
      </c>
      <c r="BS128" s="180">
        <v>276094</v>
      </c>
      <c r="BT128" s="180">
        <v>177369</v>
      </c>
      <c r="BV128" s="180">
        <v>0</v>
      </c>
    </row>
    <row r="129" spans="1:74" x14ac:dyDescent="0.3">
      <c r="A129" s="155">
        <v>506</v>
      </c>
      <c r="B129" s="180" t="s">
        <v>189</v>
      </c>
      <c r="D129" s="180">
        <v>8044621</v>
      </c>
      <c r="E129" s="180">
        <v>337289989</v>
      </c>
      <c r="G129" s="180">
        <v>5251457</v>
      </c>
      <c r="H129" s="180">
        <v>782223</v>
      </c>
      <c r="I129" s="180">
        <v>71858</v>
      </c>
      <c r="J129" s="180">
        <v>1408379</v>
      </c>
      <c r="K129" s="180">
        <v>7607748</v>
      </c>
      <c r="L129" s="180">
        <v>2132587</v>
      </c>
      <c r="M129" s="180">
        <v>11940726</v>
      </c>
      <c r="N129" s="180">
        <v>764433</v>
      </c>
      <c r="O129" s="180">
        <v>972706</v>
      </c>
      <c r="Q129" s="180">
        <v>577861</v>
      </c>
      <c r="R129" s="180">
        <v>1049991</v>
      </c>
      <c r="S129" s="180">
        <v>1061105</v>
      </c>
      <c r="T129" s="180">
        <v>4371954</v>
      </c>
      <c r="V129" s="180">
        <v>1098391</v>
      </c>
      <c r="X129" s="180">
        <v>4254929</v>
      </c>
      <c r="Y129" s="180">
        <v>1561760</v>
      </c>
      <c r="Z129" s="180">
        <v>31953702</v>
      </c>
      <c r="AA129" s="180">
        <v>8953459</v>
      </c>
      <c r="AC129" s="180">
        <v>405944</v>
      </c>
      <c r="AD129" s="180">
        <v>987141</v>
      </c>
      <c r="AE129" s="180">
        <v>2281557</v>
      </c>
      <c r="AF129" s="180">
        <v>407702</v>
      </c>
      <c r="AG129" s="180">
        <v>452495</v>
      </c>
      <c r="AI129" s="180">
        <v>280858</v>
      </c>
      <c r="AJ129" s="180">
        <v>3546807</v>
      </c>
      <c r="AK129" s="180">
        <v>621802</v>
      </c>
      <c r="AL129" s="180">
        <v>1026023</v>
      </c>
      <c r="AM129" s="180">
        <v>1949516</v>
      </c>
      <c r="AN129" s="180">
        <v>595317</v>
      </c>
      <c r="AO129" s="180">
        <v>18024866</v>
      </c>
      <c r="AP129" s="180">
        <v>1231207</v>
      </c>
      <c r="AQ129" s="180">
        <v>623757</v>
      </c>
      <c r="AR129" s="180">
        <v>599029</v>
      </c>
      <c r="AS129" s="180">
        <v>19882994</v>
      </c>
      <c r="AT129" s="180">
        <v>398514</v>
      </c>
      <c r="AU129" s="180">
        <v>6291094</v>
      </c>
      <c r="AV129" s="180">
        <v>419785</v>
      </c>
      <c r="AW129" s="180">
        <v>403912</v>
      </c>
      <c r="AX129" s="180">
        <v>244532</v>
      </c>
      <c r="AY129" s="180">
        <v>438772</v>
      </c>
      <c r="AZ129" s="180">
        <v>3740156</v>
      </c>
      <c r="BA129" s="180">
        <v>1228338</v>
      </c>
      <c r="BB129" s="180">
        <v>189303</v>
      </c>
      <c r="BC129" s="180">
        <v>1361985</v>
      </c>
      <c r="BD129" s="180">
        <v>7255437</v>
      </c>
      <c r="BE129" s="180">
        <v>1195448</v>
      </c>
      <c r="BF129" s="180">
        <v>7338012</v>
      </c>
      <c r="BH129" s="180">
        <v>272714</v>
      </c>
      <c r="BI129" s="180">
        <v>457244</v>
      </c>
      <c r="BJ129" s="180">
        <v>13611131</v>
      </c>
      <c r="BK129" s="180">
        <v>1368280</v>
      </c>
      <c r="BL129" s="180">
        <v>12093408</v>
      </c>
      <c r="BM129" s="180">
        <v>7832994</v>
      </c>
      <c r="BN129" s="180">
        <v>3963389</v>
      </c>
      <c r="BO129" s="180">
        <v>2319760</v>
      </c>
      <c r="BP129" s="180">
        <v>43431</v>
      </c>
      <c r="BQ129" s="180">
        <v>2132757</v>
      </c>
      <c r="BS129" s="180">
        <v>2212242</v>
      </c>
      <c r="BT129" s="180">
        <v>1107035</v>
      </c>
      <c r="BV129" s="180">
        <v>3549248</v>
      </c>
    </row>
    <row r="130" spans="1:74" x14ac:dyDescent="0.3">
      <c r="A130" s="155">
        <v>507</v>
      </c>
      <c r="B130" s="180" t="s">
        <v>1058</v>
      </c>
      <c r="D130" s="180">
        <v>-1</v>
      </c>
      <c r="E130" s="180">
        <v>0</v>
      </c>
      <c r="G130" s="180">
        <v>0</v>
      </c>
      <c r="H130" s="180">
        <v>0</v>
      </c>
      <c r="I130" s="180">
        <v>0</v>
      </c>
      <c r="J130" s="180">
        <v>0</v>
      </c>
      <c r="K130" s="180">
        <v>0</v>
      </c>
      <c r="L130" s="180">
        <v>-223024</v>
      </c>
      <c r="M130" s="180">
        <v>-11630</v>
      </c>
      <c r="N130" s="180">
        <v>0</v>
      </c>
      <c r="O130" s="180">
        <v>0</v>
      </c>
      <c r="Q130" s="180">
        <v>0</v>
      </c>
      <c r="R130" s="180">
        <v>0</v>
      </c>
      <c r="S130" s="180">
        <v>-135087</v>
      </c>
      <c r="T130" s="180">
        <v>0</v>
      </c>
      <c r="V130" s="180">
        <v>0</v>
      </c>
      <c r="X130" s="180">
        <v>0</v>
      </c>
      <c r="Y130" s="180">
        <v>0</v>
      </c>
      <c r="Z130" s="180">
        <v>0</v>
      </c>
      <c r="AA130" s="180">
        <v>0</v>
      </c>
      <c r="AC130" s="180">
        <v>0</v>
      </c>
      <c r="AD130" s="180">
        <v>0</v>
      </c>
      <c r="AE130" s="180">
        <v>0</v>
      </c>
      <c r="AF130" s="180">
        <v>0</v>
      </c>
      <c r="AG130" s="180">
        <v>0</v>
      </c>
      <c r="AI130" s="180">
        <v>1</v>
      </c>
      <c r="AJ130" s="180">
        <v>0</v>
      </c>
      <c r="AK130" s="180">
        <v>0</v>
      </c>
      <c r="AL130" s="180">
        <v>0</v>
      </c>
      <c r="AM130" s="180">
        <v>0</v>
      </c>
      <c r="AN130" s="180">
        <v>0</v>
      </c>
      <c r="AO130" s="180">
        <v>0</v>
      </c>
      <c r="AP130" s="180">
        <v>0</v>
      </c>
      <c r="AQ130" s="180">
        <v>0</v>
      </c>
      <c r="AR130" s="180">
        <v>0</v>
      </c>
      <c r="AS130" s="180">
        <v>0</v>
      </c>
      <c r="AT130" s="180">
        <v>0</v>
      </c>
      <c r="AU130" s="180">
        <v>0</v>
      </c>
      <c r="AV130" s="180">
        <v>0</v>
      </c>
      <c r="AW130" s="180">
        <v>0</v>
      </c>
      <c r="AX130" s="180">
        <v>0</v>
      </c>
      <c r="AY130" s="180">
        <v>3</v>
      </c>
      <c r="AZ130" s="180">
        <v>0</v>
      </c>
      <c r="BA130" s="180">
        <v>0</v>
      </c>
      <c r="BB130" s="180">
        <v>0</v>
      </c>
      <c r="BC130" s="180">
        <v>0</v>
      </c>
      <c r="BD130" s="180">
        <v>0</v>
      </c>
      <c r="BE130" s="180">
        <v>0</v>
      </c>
      <c r="BF130" s="180">
        <v>0</v>
      </c>
      <c r="BH130" s="180">
        <v>0</v>
      </c>
      <c r="BI130" s="180">
        <v>0</v>
      </c>
      <c r="BJ130" s="180">
        <v>0</v>
      </c>
      <c r="BK130" s="180">
        <v>0</v>
      </c>
      <c r="BL130" s="180">
        <v>0</v>
      </c>
      <c r="BM130" s="180">
        <v>0</v>
      </c>
      <c r="BN130" s="180">
        <v>0</v>
      </c>
      <c r="BO130" s="180">
        <v>0</v>
      </c>
      <c r="BP130" s="180">
        <v>0</v>
      </c>
      <c r="BQ130" s="180">
        <v>-206300</v>
      </c>
      <c r="BS130" s="180">
        <v>0</v>
      </c>
      <c r="BT130" s="180">
        <v>0</v>
      </c>
      <c r="BV130" s="180">
        <v>0</v>
      </c>
    </row>
    <row r="131" spans="1:74" x14ac:dyDescent="0.3">
      <c r="A131" s="155">
        <v>508</v>
      </c>
      <c r="B131" s="180" t="s">
        <v>204</v>
      </c>
      <c r="D131" s="180">
        <v>0</v>
      </c>
      <c r="E131" s="180">
        <v>0</v>
      </c>
      <c r="G131" s="180">
        <v>0</v>
      </c>
      <c r="H131" s="180">
        <v>0</v>
      </c>
      <c r="I131" s="180">
        <v>0</v>
      </c>
      <c r="J131" s="180">
        <v>0</v>
      </c>
      <c r="K131" s="180">
        <v>0</v>
      </c>
      <c r="L131" s="180">
        <v>0</v>
      </c>
      <c r="M131" s="180">
        <v>0</v>
      </c>
      <c r="N131" s="180">
        <v>0</v>
      </c>
      <c r="O131" s="180">
        <v>0</v>
      </c>
      <c r="Q131" s="180">
        <v>0</v>
      </c>
      <c r="R131" s="180">
        <v>0</v>
      </c>
      <c r="S131" s="180">
        <v>0</v>
      </c>
      <c r="T131" s="180">
        <v>0</v>
      </c>
      <c r="V131" s="180">
        <v>0</v>
      </c>
      <c r="X131" s="180">
        <v>0</v>
      </c>
      <c r="Y131" s="180">
        <v>0</v>
      </c>
      <c r="Z131" s="180">
        <v>0</v>
      </c>
      <c r="AA131" s="180">
        <v>0</v>
      </c>
      <c r="AC131" s="180">
        <v>0</v>
      </c>
      <c r="AD131" s="180">
        <v>0</v>
      </c>
      <c r="AE131" s="180">
        <v>0</v>
      </c>
      <c r="AF131" s="180">
        <v>0</v>
      </c>
      <c r="AG131" s="180">
        <v>0</v>
      </c>
      <c r="AI131" s="180">
        <v>0</v>
      </c>
      <c r="AJ131" s="180">
        <v>0</v>
      </c>
      <c r="AK131" s="180">
        <v>0</v>
      </c>
      <c r="AL131" s="180">
        <v>0</v>
      </c>
      <c r="AM131" s="180">
        <v>0</v>
      </c>
      <c r="AN131" s="180">
        <v>0</v>
      </c>
      <c r="AO131" s="180">
        <v>0</v>
      </c>
      <c r="AP131" s="180">
        <v>0</v>
      </c>
      <c r="AQ131" s="180">
        <v>0</v>
      </c>
      <c r="AR131" s="180">
        <v>0</v>
      </c>
      <c r="AS131" s="180">
        <v>0</v>
      </c>
      <c r="AT131" s="180">
        <v>0</v>
      </c>
      <c r="AU131" s="180">
        <v>0</v>
      </c>
      <c r="AV131" s="180">
        <v>0</v>
      </c>
      <c r="AW131" s="180">
        <v>0</v>
      </c>
      <c r="AX131" s="180">
        <v>0</v>
      </c>
      <c r="AY131" s="180">
        <v>0</v>
      </c>
      <c r="AZ131" s="180">
        <v>0</v>
      </c>
      <c r="BA131" s="180">
        <v>0</v>
      </c>
      <c r="BB131" s="180">
        <v>0</v>
      </c>
      <c r="BC131" s="180">
        <v>0</v>
      </c>
      <c r="BD131" s="180">
        <v>0</v>
      </c>
      <c r="BE131" s="180">
        <v>0</v>
      </c>
      <c r="BF131" s="180">
        <v>0</v>
      </c>
      <c r="BH131" s="180">
        <v>0</v>
      </c>
      <c r="BI131" s="180">
        <v>0</v>
      </c>
      <c r="BJ131" s="180">
        <v>0</v>
      </c>
      <c r="BK131" s="180">
        <v>0</v>
      </c>
      <c r="BL131" s="180">
        <v>0</v>
      </c>
      <c r="BM131" s="180">
        <v>0</v>
      </c>
      <c r="BN131" s="180">
        <v>0</v>
      </c>
      <c r="BO131" s="180">
        <v>0</v>
      </c>
      <c r="BP131" s="180">
        <v>0</v>
      </c>
      <c r="BQ131" s="180">
        <v>0</v>
      </c>
      <c r="BS131" s="180">
        <v>0</v>
      </c>
      <c r="BT131" s="180">
        <v>0</v>
      </c>
      <c r="BV131" s="180">
        <v>0</v>
      </c>
    </row>
    <row r="132" spans="1:74" x14ac:dyDescent="0.3">
      <c r="A132" s="155">
        <v>509</v>
      </c>
      <c r="B132" s="180" t="s">
        <v>205</v>
      </c>
      <c r="D132" s="180">
        <v>0</v>
      </c>
      <c r="E132" s="180">
        <v>0</v>
      </c>
      <c r="G132" s="180">
        <v>0</v>
      </c>
      <c r="H132" s="180">
        <v>0</v>
      </c>
      <c r="I132" s="180">
        <v>0</v>
      </c>
      <c r="J132" s="180">
        <v>0</v>
      </c>
      <c r="K132" s="180">
        <v>0</v>
      </c>
      <c r="L132" s="180">
        <v>0</v>
      </c>
      <c r="M132" s="180">
        <v>0</v>
      </c>
      <c r="N132" s="180">
        <v>0</v>
      </c>
      <c r="O132" s="180">
        <v>0</v>
      </c>
      <c r="Q132" s="180">
        <v>0</v>
      </c>
      <c r="R132" s="180">
        <v>0</v>
      </c>
      <c r="S132" s="180">
        <v>0</v>
      </c>
      <c r="T132" s="180">
        <v>0</v>
      </c>
      <c r="V132" s="180">
        <v>0</v>
      </c>
      <c r="X132" s="180">
        <v>0</v>
      </c>
      <c r="Y132" s="180">
        <v>0</v>
      </c>
      <c r="Z132" s="180">
        <v>0</v>
      </c>
      <c r="AA132" s="180">
        <v>0</v>
      </c>
      <c r="AC132" s="180">
        <v>0</v>
      </c>
      <c r="AD132" s="180">
        <v>0</v>
      </c>
      <c r="AE132" s="180">
        <v>0</v>
      </c>
      <c r="AF132" s="180">
        <v>0</v>
      </c>
      <c r="AG132" s="180">
        <v>0</v>
      </c>
      <c r="AI132" s="180">
        <v>0</v>
      </c>
      <c r="AJ132" s="180">
        <v>0</v>
      </c>
      <c r="AK132" s="180">
        <v>0</v>
      </c>
      <c r="AL132" s="180">
        <v>0</v>
      </c>
      <c r="AM132" s="180">
        <v>0</v>
      </c>
      <c r="AN132" s="180">
        <v>0</v>
      </c>
      <c r="AO132" s="180">
        <v>0</v>
      </c>
      <c r="AP132" s="180">
        <v>0</v>
      </c>
      <c r="AQ132" s="180">
        <v>0</v>
      </c>
      <c r="AR132" s="180">
        <v>0</v>
      </c>
      <c r="AS132" s="180">
        <v>0</v>
      </c>
      <c r="AT132" s="180">
        <v>0</v>
      </c>
      <c r="AU132" s="180">
        <v>0</v>
      </c>
      <c r="AV132" s="180">
        <v>0</v>
      </c>
      <c r="AW132" s="180">
        <v>0</v>
      </c>
      <c r="AX132" s="180">
        <v>0</v>
      </c>
      <c r="AY132" s="180">
        <v>0</v>
      </c>
      <c r="AZ132" s="180">
        <v>0</v>
      </c>
      <c r="BA132" s="180">
        <v>0</v>
      </c>
      <c r="BB132" s="180">
        <v>0</v>
      </c>
      <c r="BC132" s="180">
        <v>0</v>
      </c>
      <c r="BD132" s="180">
        <v>0</v>
      </c>
      <c r="BE132" s="180">
        <v>0</v>
      </c>
      <c r="BF132" s="180">
        <v>0</v>
      </c>
      <c r="BH132" s="180">
        <v>0</v>
      </c>
      <c r="BI132" s="180">
        <v>0</v>
      </c>
      <c r="BJ132" s="180">
        <v>0</v>
      </c>
      <c r="BK132" s="180">
        <v>0</v>
      </c>
      <c r="BL132" s="180">
        <v>0</v>
      </c>
      <c r="BM132" s="180">
        <v>0</v>
      </c>
      <c r="BN132" s="180">
        <v>0</v>
      </c>
      <c r="BO132" s="180">
        <v>0</v>
      </c>
      <c r="BP132" s="180">
        <v>0</v>
      </c>
      <c r="BQ132" s="180">
        <v>0</v>
      </c>
      <c r="BS132" s="180">
        <v>0</v>
      </c>
      <c r="BT132" s="180">
        <v>0</v>
      </c>
      <c r="BV132" s="180">
        <v>0</v>
      </c>
    </row>
    <row r="133" spans="1:74" x14ac:dyDescent="0.3">
      <c r="A133" s="155">
        <v>510</v>
      </c>
      <c r="B133" s="180" t="s">
        <v>211</v>
      </c>
      <c r="D133" s="180">
        <v>14633</v>
      </c>
      <c r="E133" s="180">
        <v>9729294</v>
      </c>
      <c r="G133" s="180">
        <v>103376</v>
      </c>
      <c r="H133" s="180">
        <v>0</v>
      </c>
      <c r="I133" s="180">
        <v>0</v>
      </c>
      <c r="J133" s="180">
        <v>0</v>
      </c>
      <c r="K133" s="180">
        <v>0</v>
      </c>
      <c r="L133" s="180">
        <v>164442</v>
      </c>
      <c r="M133" s="180">
        <v>192330</v>
      </c>
      <c r="N133" s="180">
        <v>0</v>
      </c>
      <c r="O133" s="180">
        <v>0</v>
      </c>
      <c r="Q133" s="180">
        <v>0</v>
      </c>
      <c r="R133" s="180">
        <v>0</v>
      </c>
      <c r="S133" s="180">
        <v>0</v>
      </c>
      <c r="T133" s="180">
        <v>0</v>
      </c>
      <c r="V133" s="180">
        <v>0</v>
      </c>
      <c r="X133" s="180">
        <v>166435</v>
      </c>
      <c r="Y133" s="180">
        <v>0</v>
      </c>
      <c r="Z133" s="180">
        <v>94755</v>
      </c>
      <c r="AA133" s="180">
        <v>0</v>
      </c>
      <c r="AC133" s="180">
        <v>0</v>
      </c>
      <c r="AD133" s="180">
        <v>0</v>
      </c>
      <c r="AE133" s="180">
        <v>0</v>
      </c>
      <c r="AF133" s="180">
        <v>0</v>
      </c>
      <c r="AG133" s="180">
        <v>4750</v>
      </c>
      <c r="AI133" s="180">
        <v>0</v>
      </c>
      <c r="AJ133" s="180">
        <v>0</v>
      </c>
      <c r="AK133" s="180">
        <v>0</v>
      </c>
      <c r="AL133" s="180">
        <v>0</v>
      </c>
      <c r="AM133" s="180">
        <v>0</v>
      </c>
      <c r="AN133" s="180">
        <v>0</v>
      </c>
      <c r="AO133" s="180">
        <v>588396</v>
      </c>
      <c r="AP133" s="180">
        <v>0</v>
      </c>
      <c r="AQ133" s="180">
        <v>0</v>
      </c>
      <c r="AR133" s="180">
        <v>0</v>
      </c>
      <c r="AS133" s="180">
        <v>165659</v>
      </c>
      <c r="AT133" s="180">
        <v>0</v>
      </c>
      <c r="AU133" s="180">
        <v>133071</v>
      </c>
      <c r="AV133" s="180">
        <v>22940</v>
      </c>
      <c r="AW133" s="180">
        <v>0</v>
      </c>
      <c r="AX133" s="180">
        <v>0</v>
      </c>
      <c r="AY133" s="180">
        <v>0</v>
      </c>
      <c r="AZ133" s="180">
        <v>90847</v>
      </c>
      <c r="BA133" s="180">
        <v>0</v>
      </c>
      <c r="BB133" s="180">
        <v>0</v>
      </c>
      <c r="BC133" s="180">
        <v>0</v>
      </c>
      <c r="BD133" s="180">
        <v>98951</v>
      </c>
      <c r="BE133" s="180">
        <v>30713</v>
      </c>
      <c r="BF133" s="180">
        <v>649706</v>
      </c>
      <c r="BH133" s="180">
        <v>0</v>
      </c>
      <c r="BI133" s="180">
        <v>0</v>
      </c>
      <c r="BJ133" s="180">
        <v>272022</v>
      </c>
      <c r="BK133" s="180">
        <v>32046</v>
      </c>
      <c r="BL133" s="180">
        <v>0</v>
      </c>
      <c r="BM133" s="180">
        <v>0</v>
      </c>
      <c r="BN133" s="180">
        <v>0</v>
      </c>
      <c r="BO133" s="180">
        <v>34588</v>
      </c>
      <c r="BP133" s="180">
        <v>0</v>
      </c>
      <c r="BQ133" s="180">
        <v>0</v>
      </c>
      <c r="BS133" s="180">
        <v>0</v>
      </c>
      <c r="BT133" s="180">
        <v>500</v>
      </c>
      <c r="BV133" s="180">
        <v>0</v>
      </c>
    </row>
    <row r="134" spans="1:74" x14ac:dyDescent="0.3">
      <c r="A134" s="155">
        <v>511</v>
      </c>
      <c r="B134" s="180" t="s">
        <v>216</v>
      </c>
      <c r="D134" s="180">
        <v>0</v>
      </c>
      <c r="E134" s="180">
        <v>0</v>
      </c>
      <c r="G134" s="180">
        <v>0</v>
      </c>
      <c r="H134" s="180">
        <v>0</v>
      </c>
      <c r="I134" s="180">
        <v>0</v>
      </c>
      <c r="J134" s="180">
        <v>0</v>
      </c>
      <c r="K134" s="180">
        <v>0</v>
      </c>
      <c r="L134" s="180">
        <v>494449</v>
      </c>
      <c r="M134" s="180">
        <v>0</v>
      </c>
      <c r="N134" s="180">
        <v>0</v>
      </c>
      <c r="O134" s="180">
        <v>0</v>
      </c>
      <c r="Q134" s="180">
        <v>0</v>
      </c>
      <c r="R134" s="180">
        <v>0</v>
      </c>
      <c r="S134" s="180">
        <v>0</v>
      </c>
      <c r="T134" s="180">
        <v>0</v>
      </c>
      <c r="V134" s="180">
        <v>0</v>
      </c>
      <c r="X134" s="180">
        <v>0</v>
      </c>
      <c r="Y134" s="180">
        <v>0</v>
      </c>
      <c r="Z134" s="180">
        <v>1304843</v>
      </c>
      <c r="AA134" s="180">
        <v>0</v>
      </c>
      <c r="AC134" s="180">
        <v>0</v>
      </c>
      <c r="AD134" s="180">
        <v>0</v>
      </c>
      <c r="AE134" s="180">
        <v>0</v>
      </c>
      <c r="AF134" s="180">
        <v>0</v>
      </c>
      <c r="AG134" s="180">
        <v>0</v>
      </c>
      <c r="AI134" s="180">
        <v>0</v>
      </c>
      <c r="AJ134" s="180">
        <v>0</v>
      </c>
      <c r="AK134" s="180">
        <v>0</v>
      </c>
      <c r="AL134" s="180">
        <v>0</v>
      </c>
      <c r="AM134" s="180">
        <v>0</v>
      </c>
      <c r="AN134" s="180">
        <v>0</v>
      </c>
      <c r="AO134" s="180">
        <v>0</v>
      </c>
      <c r="AP134" s="180">
        <v>0</v>
      </c>
      <c r="AQ134" s="180">
        <v>0</v>
      </c>
      <c r="AR134" s="180">
        <v>0</v>
      </c>
      <c r="AS134" s="180">
        <v>0</v>
      </c>
      <c r="AT134" s="180">
        <v>0</v>
      </c>
      <c r="AU134" s="180">
        <v>0</v>
      </c>
      <c r="AV134" s="180">
        <v>216644</v>
      </c>
      <c r="AW134" s="180">
        <v>0</v>
      </c>
      <c r="AX134" s="180">
        <v>0</v>
      </c>
      <c r="AY134" s="180">
        <v>0</v>
      </c>
      <c r="AZ134" s="180">
        <v>355368</v>
      </c>
      <c r="BA134" s="180">
        <v>0</v>
      </c>
      <c r="BB134" s="180">
        <v>0</v>
      </c>
      <c r="BC134" s="180">
        <v>0</v>
      </c>
      <c r="BD134" s="180">
        <v>0</v>
      </c>
      <c r="BE134" s="180">
        <v>54865</v>
      </c>
      <c r="BF134" s="180">
        <v>911143</v>
      </c>
      <c r="BH134" s="180">
        <v>0</v>
      </c>
      <c r="BI134" s="180">
        <v>0</v>
      </c>
      <c r="BJ134" s="180">
        <v>1226104</v>
      </c>
      <c r="BK134" s="180">
        <v>0</v>
      </c>
      <c r="BL134" s="180">
        <v>0</v>
      </c>
      <c r="BM134" s="180">
        <v>0</v>
      </c>
      <c r="BN134" s="180">
        <v>0</v>
      </c>
      <c r="BO134" s="180">
        <v>0</v>
      </c>
      <c r="BP134" s="180">
        <v>0</v>
      </c>
      <c r="BQ134" s="180">
        <v>0</v>
      </c>
      <c r="BS134" s="180">
        <v>0</v>
      </c>
      <c r="BT134" s="180">
        <v>0</v>
      </c>
      <c r="BV134" s="180">
        <v>0</v>
      </c>
    </row>
    <row r="135" spans="1:74" x14ac:dyDescent="0.3">
      <c r="A135" s="155">
        <v>512</v>
      </c>
      <c r="B135" s="180" t="s">
        <v>243</v>
      </c>
      <c r="D135" s="180">
        <v>0</v>
      </c>
      <c r="E135" s="180">
        <v>164744792</v>
      </c>
      <c r="G135" s="180">
        <v>126005</v>
      </c>
      <c r="H135" s="180">
        <v>0</v>
      </c>
      <c r="I135" s="180">
        <v>0</v>
      </c>
      <c r="J135" s="180">
        <v>0</v>
      </c>
      <c r="K135" s="180">
        <v>0</v>
      </c>
      <c r="L135" s="180">
        <v>0</v>
      </c>
      <c r="M135" s="180">
        <v>0</v>
      </c>
      <c r="N135" s="180">
        <v>0</v>
      </c>
      <c r="O135" s="180">
        <v>0</v>
      </c>
      <c r="Q135" s="180">
        <v>0</v>
      </c>
      <c r="R135" s="180">
        <v>0</v>
      </c>
      <c r="S135" s="180">
        <v>0</v>
      </c>
      <c r="T135" s="180">
        <v>0</v>
      </c>
      <c r="V135" s="180">
        <v>0</v>
      </c>
      <c r="X135" s="180">
        <v>0</v>
      </c>
      <c r="Y135" s="180">
        <v>0</v>
      </c>
      <c r="Z135" s="180">
        <v>225465</v>
      </c>
      <c r="AA135" s="180">
        <v>0</v>
      </c>
      <c r="AC135" s="180">
        <v>0</v>
      </c>
      <c r="AD135" s="180">
        <v>0</v>
      </c>
      <c r="AE135" s="180">
        <v>0</v>
      </c>
      <c r="AF135" s="180">
        <v>0</v>
      </c>
      <c r="AG135" s="180">
        <v>0</v>
      </c>
      <c r="AI135" s="180">
        <v>0</v>
      </c>
      <c r="AJ135" s="180">
        <v>0</v>
      </c>
      <c r="AK135" s="180">
        <v>0</v>
      </c>
      <c r="AL135" s="180">
        <v>0</v>
      </c>
      <c r="AM135" s="180">
        <v>0</v>
      </c>
      <c r="AN135" s="180">
        <v>0</v>
      </c>
      <c r="AO135" s="180">
        <v>220842</v>
      </c>
      <c r="AP135" s="180">
        <v>0</v>
      </c>
      <c r="AQ135" s="180">
        <v>0</v>
      </c>
      <c r="AR135" s="180">
        <v>0</v>
      </c>
      <c r="AS135" s="180">
        <v>4491279</v>
      </c>
      <c r="AT135" s="180">
        <v>0</v>
      </c>
      <c r="AU135" s="180">
        <v>0</v>
      </c>
      <c r="AV135" s="180">
        <v>0</v>
      </c>
      <c r="AW135" s="180">
        <v>0</v>
      </c>
      <c r="AX135" s="180">
        <v>0</v>
      </c>
      <c r="AY135" s="180">
        <v>0</v>
      </c>
      <c r="AZ135" s="180">
        <v>0</v>
      </c>
      <c r="BA135" s="180">
        <v>0</v>
      </c>
      <c r="BB135" s="180">
        <v>0</v>
      </c>
      <c r="BC135" s="180">
        <v>0</v>
      </c>
      <c r="BD135" s="180">
        <v>0</v>
      </c>
      <c r="BE135" s="180">
        <v>0</v>
      </c>
      <c r="BF135" s="180">
        <v>0</v>
      </c>
      <c r="BH135" s="180">
        <v>0</v>
      </c>
      <c r="BI135" s="180">
        <v>0</v>
      </c>
      <c r="BJ135" s="180">
        <v>231235</v>
      </c>
      <c r="BK135" s="180">
        <v>0</v>
      </c>
      <c r="BL135" s="180">
        <v>26518</v>
      </c>
      <c r="BM135" s="180">
        <v>0</v>
      </c>
      <c r="BN135" s="180">
        <v>85755</v>
      </c>
      <c r="BO135" s="180">
        <v>0</v>
      </c>
      <c r="BP135" s="180">
        <v>0</v>
      </c>
      <c r="BQ135" s="180">
        <v>0</v>
      </c>
      <c r="BS135" s="180">
        <v>0</v>
      </c>
      <c r="BT135" s="180">
        <v>0</v>
      </c>
      <c r="BV135" s="180">
        <v>0</v>
      </c>
    </row>
    <row r="136" spans="1:74" x14ac:dyDescent="0.3">
      <c r="A136" s="155">
        <v>513</v>
      </c>
      <c r="B136" s="180" t="s">
        <v>249</v>
      </c>
      <c r="D136" s="180">
        <v>0</v>
      </c>
      <c r="E136" s="180">
        <v>0</v>
      </c>
      <c r="G136" s="180">
        <v>0</v>
      </c>
      <c r="H136" s="180">
        <v>0</v>
      </c>
      <c r="I136" s="180">
        <v>0</v>
      </c>
      <c r="J136" s="180">
        <v>0</v>
      </c>
      <c r="K136" s="180">
        <v>0</v>
      </c>
      <c r="L136" s="180">
        <v>35382</v>
      </c>
      <c r="M136" s="180">
        <v>0</v>
      </c>
      <c r="N136" s="180">
        <v>0</v>
      </c>
      <c r="O136" s="180">
        <v>0</v>
      </c>
      <c r="Q136" s="180">
        <v>0</v>
      </c>
      <c r="R136" s="180">
        <v>0</v>
      </c>
      <c r="S136" s="180">
        <v>0</v>
      </c>
      <c r="T136" s="180">
        <v>0</v>
      </c>
      <c r="V136" s="180">
        <v>0</v>
      </c>
      <c r="X136" s="180">
        <v>0</v>
      </c>
      <c r="Y136" s="180">
        <v>0</v>
      </c>
      <c r="Z136" s="180">
        <v>0</v>
      </c>
      <c r="AA136" s="180">
        <v>0</v>
      </c>
      <c r="AC136" s="180">
        <v>0</v>
      </c>
      <c r="AD136" s="180">
        <v>0</v>
      </c>
      <c r="AE136" s="180">
        <v>0</v>
      </c>
      <c r="AF136" s="180">
        <v>0</v>
      </c>
      <c r="AG136" s="180">
        <v>0</v>
      </c>
      <c r="AI136" s="180">
        <v>0</v>
      </c>
      <c r="AJ136" s="180">
        <v>0</v>
      </c>
      <c r="AK136" s="180">
        <v>0</v>
      </c>
      <c r="AL136" s="180">
        <v>0</v>
      </c>
      <c r="AM136" s="180">
        <v>0</v>
      </c>
      <c r="AN136" s="180">
        <v>0</v>
      </c>
      <c r="AO136" s="180">
        <v>0</v>
      </c>
      <c r="AP136" s="180">
        <v>0</v>
      </c>
      <c r="AQ136" s="180">
        <v>0</v>
      </c>
      <c r="AR136" s="180">
        <v>0</v>
      </c>
      <c r="AS136" s="180">
        <v>0</v>
      </c>
      <c r="AT136" s="180">
        <v>0</v>
      </c>
      <c r="AU136" s="180">
        <v>0</v>
      </c>
      <c r="AV136" s="180">
        <v>0</v>
      </c>
      <c r="AW136" s="180">
        <v>0</v>
      </c>
      <c r="AX136" s="180">
        <v>0</v>
      </c>
      <c r="AY136" s="180">
        <v>0</v>
      </c>
      <c r="AZ136" s="180">
        <v>0</v>
      </c>
      <c r="BA136" s="180">
        <v>0</v>
      </c>
      <c r="BB136" s="180">
        <v>0</v>
      </c>
      <c r="BC136" s="180">
        <v>0</v>
      </c>
      <c r="BD136" s="180">
        <v>0</v>
      </c>
      <c r="BE136" s="180">
        <v>0</v>
      </c>
      <c r="BF136" s="180">
        <v>0</v>
      </c>
      <c r="BH136" s="180">
        <v>0</v>
      </c>
      <c r="BI136" s="180">
        <v>0</v>
      </c>
      <c r="BJ136" s="180">
        <v>0</v>
      </c>
      <c r="BK136" s="180">
        <v>0</v>
      </c>
      <c r="BL136" s="180">
        <v>0</v>
      </c>
      <c r="BM136" s="180">
        <v>0</v>
      </c>
      <c r="BN136" s="180">
        <v>0</v>
      </c>
      <c r="BO136" s="180">
        <v>0</v>
      </c>
      <c r="BP136" s="180">
        <v>0</v>
      </c>
      <c r="BQ136" s="180">
        <v>0</v>
      </c>
      <c r="BS136" s="180">
        <v>0</v>
      </c>
      <c r="BT136" s="180">
        <v>0</v>
      </c>
      <c r="BV136" s="180">
        <v>0</v>
      </c>
    </row>
    <row r="137" spans="1:74" x14ac:dyDescent="0.3">
      <c r="A137" s="155">
        <v>514</v>
      </c>
      <c r="B137" s="180" t="s">
        <v>250</v>
      </c>
      <c r="D137" s="180">
        <v>0</v>
      </c>
      <c r="E137" s="180">
        <v>0</v>
      </c>
      <c r="G137" s="180">
        <v>0</v>
      </c>
      <c r="H137" s="180">
        <v>0</v>
      </c>
      <c r="I137" s="180">
        <v>0</v>
      </c>
      <c r="J137" s="180">
        <v>0</v>
      </c>
      <c r="K137" s="180">
        <v>0</v>
      </c>
      <c r="L137" s="180">
        <v>164490</v>
      </c>
      <c r="M137" s="180">
        <v>0</v>
      </c>
      <c r="N137" s="180">
        <v>0</v>
      </c>
      <c r="O137" s="180">
        <v>0</v>
      </c>
      <c r="Q137" s="180">
        <v>0</v>
      </c>
      <c r="R137" s="180">
        <v>0</v>
      </c>
      <c r="S137" s="180">
        <v>0</v>
      </c>
      <c r="T137" s="180">
        <v>0</v>
      </c>
      <c r="V137" s="180">
        <v>0</v>
      </c>
      <c r="X137" s="180">
        <v>0</v>
      </c>
      <c r="Y137" s="180">
        <v>0</v>
      </c>
      <c r="Z137" s="180">
        <v>2485000</v>
      </c>
      <c r="AA137" s="180">
        <v>0</v>
      </c>
      <c r="AC137" s="180">
        <v>0</v>
      </c>
      <c r="AD137" s="180">
        <v>0</v>
      </c>
      <c r="AE137" s="180">
        <v>0</v>
      </c>
      <c r="AF137" s="180">
        <v>0</v>
      </c>
      <c r="AG137" s="180">
        <v>0</v>
      </c>
      <c r="AI137" s="180">
        <v>0</v>
      </c>
      <c r="AJ137" s="180">
        <v>0</v>
      </c>
      <c r="AK137" s="180">
        <v>0</v>
      </c>
      <c r="AL137" s="180">
        <v>0</v>
      </c>
      <c r="AM137" s="180">
        <v>0</v>
      </c>
      <c r="AN137" s="180">
        <v>0</v>
      </c>
      <c r="AO137" s="180">
        <v>0</v>
      </c>
      <c r="AP137" s="180">
        <v>0</v>
      </c>
      <c r="AQ137" s="180">
        <v>0</v>
      </c>
      <c r="AR137" s="180">
        <v>0</v>
      </c>
      <c r="AS137" s="180">
        <v>0</v>
      </c>
      <c r="AT137" s="180">
        <v>0</v>
      </c>
      <c r="AU137" s="180">
        <v>0</v>
      </c>
      <c r="AV137" s="180">
        <v>99357</v>
      </c>
      <c r="AW137" s="180">
        <v>0</v>
      </c>
      <c r="AX137" s="180">
        <v>0</v>
      </c>
      <c r="AY137" s="180">
        <v>0</v>
      </c>
      <c r="AZ137" s="180">
        <v>175000</v>
      </c>
      <c r="BA137" s="180">
        <v>0</v>
      </c>
      <c r="BB137" s="180">
        <v>0</v>
      </c>
      <c r="BC137" s="180">
        <v>0</v>
      </c>
      <c r="BD137" s="180">
        <v>0</v>
      </c>
      <c r="BE137" s="180">
        <v>348222</v>
      </c>
      <c r="BF137" s="180">
        <v>900000</v>
      </c>
      <c r="BH137" s="180">
        <v>0</v>
      </c>
      <c r="BI137" s="180">
        <v>0</v>
      </c>
      <c r="BJ137" s="180">
        <v>0</v>
      </c>
      <c r="BK137" s="180">
        <v>0</v>
      </c>
      <c r="BL137" s="180">
        <v>0</v>
      </c>
      <c r="BM137" s="180">
        <v>0</v>
      </c>
      <c r="BN137" s="180">
        <v>0</v>
      </c>
      <c r="BO137" s="180">
        <v>0</v>
      </c>
      <c r="BP137" s="180">
        <v>0</v>
      </c>
      <c r="BQ137" s="180">
        <v>0</v>
      </c>
      <c r="BS137" s="180">
        <v>0</v>
      </c>
      <c r="BT137" s="180">
        <v>0</v>
      </c>
      <c r="BV137" s="180">
        <v>0</v>
      </c>
    </row>
    <row r="138" spans="1:74" x14ac:dyDescent="0.3">
      <c r="A138" s="155">
        <v>515</v>
      </c>
      <c r="B138" s="180" t="s">
        <v>262</v>
      </c>
      <c r="D138" s="180">
        <v>8705</v>
      </c>
      <c r="E138" s="180">
        <v>90607911</v>
      </c>
      <c r="G138" s="180">
        <v>2309554</v>
      </c>
      <c r="H138" s="180">
        <v>8770</v>
      </c>
      <c r="I138" s="180">
        <v>0</v>
      </c>
      <c r="J138" s="180">
        <v>0</v>
      </c>
      <c r="K138" s="180">
        <v>0</v>
      </c>
      <c r="L138" s="180">
        <v>0</v>
      </c>
      <c r="M138" s="180">
        <v>0</v>
      </c>
      <c r="N138" s="180">
        <v>0</v>
      </c>
      <c r="O138" s="180">
        <v>0</v>
      </c>
      <c r="Q138" s="180">
        <v>0</v>
      </c>
      <c r="R138" s="180">
        <v>0</v>
      </c>
      <c r="S138" s="180">
        <v>8960</v>
      </c>
      <c r="T138" s="180">
        <v>0</v>
      </c>
      <c r="V138" s="180">
        <v>0</v>
      </c>
      <c r="X138" s="180">
        <v>1141203</v>
      </c>
      <c r="Y138" s="180">
        <v>0</v>
      </c>
      <c r="Z138" s="180">
        <v>52783602</v>
      </c>
      <c r="AA138" s="180">
        <v>0</v>
      </c>
      <c r="AC138" s="180">
        <v>0</v>
      </c>
      <c r="AD138" s="180">
        <v>0</v>
      </c>
      <c r="AE138" s="180">
        <v>0</v>
      </c>
      <c r="AF138" s="180">
        <v>0</v>
      </c>
      <c r="AG138" s="180">
        <v>0</v>
      </c>
      <c r="AI138" s="180">
        <v>0</v>
      </c>
      <c r="AJ138" s="180">
        <v>0</v>
      </c>
      <c r="AK138" s="180">
        <v>0</v>
      </c>
      <c r="AL138" s="180">
        <v>16731</v>
      </c>
      <c r="AM138" s="180">
        <v>0</v>
      </c>
      <c r="AN138" s="180">
        <v>0</v>
      </c>
      <c r="AO138" s="180">
        <v>20999557</v>
      </c>
      <c r="AP138" s="180">
        <v>0</v>
      </c>
      <c r="AQ138" s="180">
        <v>0</v>
      </c>
      <c r="AR138" s="180">
        <v>0</v>
      </c>
      <c r="AS138" s="180">
        <v>514524</v>
      </c>
      <c r="AT138" s="180">
        <v>6504</v>
      </c>
      <c r="AU138" s="180">
        <v>0</v>
      </c>
      <c r="AV138" s="180">
        <v>0</v>
      </c>
      <c r="AW138" s="180">
        <v>264433</v>
      </c>
      <c r="AX138" s="180">
        <v>0</v>
      </c>
      <c r="AY138" s="180">
        <v>0</v>
      </c>
      <c r="AZ138" s="180">
        <v>1184728</v>
      </c>
      <c r="BA138" s="180">
        <v>0</v>
      </c>
      <c r="BB138" s="180">
        <v>0</v>
      </c>
      <c r="BC138" s="180">
        <v>949</v>
      </c>
      <c r="BD138" s="180">
        <v>0</v>
      </c>
      <c r="BE138" s="180">
        <v>0</v>
      </c>
      <c r="BF138" s="180">
        <v>30760816</v>
      </c>
      <c r="BH138" s="180">
        <v>0</v>
      </c>
      <c r="BI138" s="180">
        <v>2863</v>
      </c>
      <c r="BJ138" s="180">
        <v>0</v>
      </c>
      <c r="BK138" s="180">
        <v>250062</v>
      </c>
      <c r="BL138" s="180">
        <v>1424609</v>
      </c>
      <c r="BM138" s="180">
        <v>0</v>
      </c>
      <c r="BN138" s="180">
        <v>0</v>
      </c>
      <c r="BO138" s="180">
        <v>0</v>
      </c>
      <c r="BP138" s="180">
        <v>0</v>
      </c>
      <c r="BQ138" s="180">
        <v>0</v>
      </c>
      <c r="BS138" s="180">
        <v>2459636</v>
      </c>
      <c r="BT138" s="180">
        <v>0</v>
      </c>
      <c r="BV138" s="180">
        <v>0</v>
      </c>
    </row>
    <row r="139" spans="1:74" x14ac:dyDescent="0.3">
      <c r="A139" s="155">
        <v>516</v>
      </c>
      <c r="B139" s="180" t="s">
        <v>263</v>
      </c>
      <c r="D139" s="180">
        <v>21260461</v>
      </c>
      <c r="E139" s="180">
        <v>1316473328</v>
      </c>
      <c r="G139" s="180">
        <v>7412172</v>
      </c>
      <c r="H139" s="180">
        <v>6839604</v>
      </c>
      <c r="I139" s="180">
        <v>0</v>
      </c>
      <c r="J139" s="180">
        <v>0</v>
      </c>
      <c r="K139" s="180">
        <v>0</v>
      </c>
      <c r="L139" s="180">
        <v>16316591</v>
      </c>
      <c r="M139" s="180">
        <v>85985200</v>
      </c>
      <c r="N139" s="180">
        <v>0</v>
      </c>
      <c r="O139" s="180">
        <v>6484590</v>
      </c>
      <c r="Q139" s="180">
        <v>0</v>
      </c>
      <c r="R139" s="180">
        <v>0</v>
      </c>
      <c r="S139" s="180">
        <v>5818448</v>
      </c>
      <c r="T139" s="180">
        <v>0</v>
      </c>
      <c r="V139" s="180">
        <v>21663736</v>
      </c>
      <c r="X139" s="180">
        <v>34426295</v>
      </c>
      <c r="Y139" s="180">
        <v>0</v>
      </c>
      <c r="Z139" s="180">
        <v>0</v>
      </c>
      <c r="AA139" s="180">
        <v>0</v>
      </c>
      <c r="AC139" s="180">
        <v>4363430</v>
      </c>
      <c r="AD139" s="180">
        <v>11088548</v>
      </c>
      <c r="AE139" s="180">
        <v>6224171</v>
      </c>
      <c r="AF139" s="180">
        <v>7090698</v>
      </c>
      <c r="AG139" s="180">
        <v>7536225</v>
      </c>
      <c r="AI139" s="180">
        <v>0</v>
      </c>
      <c r="AJ139" s="180">
        <v>0</v>
      </c>
      <c r="AK139" s="180">
        <v>0</v>
      </c>
      <c r="AL139" s="180">
        <v>5708791</v>
      </c>
      <c r="AM139" s="180">
        <v>10746139</v>
      </c>
      <c r="AN139" s="180">
        <v>2854752</v>
      </c>
      <c r="AO139" s="180">
        <v>186930676</v>
      </c>
      <c r="AP139" s="180">
        <v>5598413</v>
      </c>
      <c r="AQ139" s="180">
        <v>0</v>
      </c>
      <c r="AR139" s="180">
        <v>1289393</v>
      </c>
      <c r="AS139" s="180">
        <v>245916315</v>
      </c>
      <c r="AT139" s="180">
        <v>6050904</v>
      </c>
      <c r="AU139" s="180">
        <v>7130180</v>
      </c>
      <c r="AV139" s="180">
        <v>16472210</v>
      </c>
      <c r="AW139" s="180">
        <v>8428743</v>
      </c>
      <c r="AX139" s="180">
        <v>0</v>
      </c>
      <c r="AY139" s="180">
        <v>0</v>
      </c>
      <c r="AZ139" s="180">
        <v>19006187</v>
      </c>
      <c r="BA139" s="180">
        <v>2988899</v>
      </c>
      <c r="BB139" s="180">
        <v>4110738</v>
      </c>
      <c r="BC139" s="180">
        <v>1641523</v>
      </c>
      <c r="BD139" s="180">
        <v>15608064</v>
      </c>
      <c r="BE139" s="180">
        <v>12732207</v>
      </c>
      <c r="BF139" s="180">
        <v>84685469</v>
      </c>
      <c r="BH139" s="180">
        <v>0</v>
      </c>
      <c r="BI139" s="180">
        <v>2523166</v>
      </c>
      <c r="BJ139" s="180">
        <v>17851278</v>
      </c>
      <c r="BK139" s="180">
        <v>11397760</v>
      </c>
      <c r="BL139" s="180">
        <v>59232291</v>
      </c>
      <c r="BM139" s="180">
        <v>0</v>
      </c>
      <c r="BN139" s="180">
        <v>18559710</v>
      </c>
      <c r="BO139" s="180">
        <v>7645211</v>
      </c>
      <c r="BP139" s="180">
        <v>0</v>
      </c>
      <c r="BQ139" s="180">
        <v>0</v>
      </c>
      <c r="BS139" s="180">
        <v>6509513</v>
      </c>
      <c r="BT139" s="180">
        <v>4535873</v>
      </c>
      <c r="BV139" s="180">
        <v>25290598</v>
      </c>
    </row>
    <row r="140" spans="1:74" x14ac:dyDescent="0.3">
      <c r="A140" s="155">
        <v>517</v>
      </c>
      <c r="B140" s="180" t="s">
        <v>264</v>
      </c>
      <c r="D140" s="180">
        <v>0</v>
      </c>
      <c r="E140" s="180">
        <v>216355589</v>
      </c>
      <c r="G140" s="180">
        <v>3405999</v>
      </c>
      <c r="H140" s="180">
        <v>0</v>
      </c>
      <c r="I140" s="180">
        <v>0</v>
      </c>
      <c r="J140" s="180">
        <v>0</v>
      </c>
      <c r="K140" s="180">
        <v>0</v>
      </c>
      <c r="L140" s="180">
        <v>0</v>
      </c>
      <c r="M140" s="180">
        <v>0</v>
      </c>
      <c r="N140" s="180">
        <v>0</v>
      </c>
      <c r="O140" s="180">
        <v>0</v>
      </c>
      <c r="Q140" s="180">
        <v>0</v>
      </c>
      <c r="R140" s="180">
        <v>0</v>
      </c>
      <c r="S140" s="180">
        <v>0</v>
      </c>
      <c r="T140" s="180">
        <v>0</v>
      </c>
      <c r="V140" s="180">
        <v>0</v>
      </c>
      <c r="X140" s="180">
        <v>0</v>
      </c>
      <c r="Y140" s="180">
        <v>0</v>
      </c>
      <c r="Z140" s="180">
        <v>69064941</v>
      </c>
      <c r="AA140" s="180">
        <v>0</v>
      </c>
      <c r="AC140" s="180">
        <v>0</v>
      </c>
      <c r="AD140" s="180">
        <v>0</v>
      </c>
      <c r="AE140" s="180">
        <v>0</v>
      </c>
      <c r="AF140" s="180">
        <v>0</v>
      </c>
      <c r="AG140" s="180">
        <v>0</v>
      </c>
      <c r="AI140" s="180">
        <v>0</v>
      </c>
      <c r="AJ140" s="180">
        <v>0</v>
      </c>
      <c r="AK140" s="180">
        <v>0</v>
      </c>
      <c r="AL140" s="180">
        <v>0</v>
      </c>
      <c r="AM140" s="180">
        <v>42284</v>
      </c>
      <c r="AN140" s="180">
        <v>0</v>
      </c>
      <c r="AO140" s="180">
        <v>0</v>
      </c>
      <c r="AP140" s="180">
        <v>0</v>
      </c>
      <c r="AQ140" s="180">
        <v>0</v>
      </c>
      <c r="AR140" s="180">
        <v>0</v>
      </c>
      <c r="AS140" s="180">
        <v>0</v>
      </c>
      <c r="AT140" s="180">
        <v>0</v>
      </c>
      <c r="AU140" s="180">
        <v>0</v>
      </c>
      <c r="AV140" s="180">
        <v>0</v>
      </c>
      <c r="AW140" s="180">
        <v>0</v>
      </c>
      <c r="AX140" s="180">
        <v>0</v>
      </c>
      <c r="AY140" s="180">
        <v>0</v>
      </c>
      <c r="AZ140" s="180">
        <v>0</v>
      </c>
      <c r="BA140" s="180">
        <v>0</v>
      </c>
      <c r="BB140" s="180">
        <v>0</v>
      </c>
      <c r="BC140" s="180">
        <v>0</v>
      </c>
      <c r="BD140" s="180">
        <v>0</v>
      </c>
      <c r="BE140" s="180">
        <v>0</v>
      </c>
      <c r="BF140" s="180">
        <v>0</v>
      </c>
      <c r="BH140" s="180">
        <v>0</v>
      </c>
      <c r="BI140" s="180">
        <v>0</v>
      </c>
      <c r="BJ140" s="180">
        <v>0</v>
      </c>
      <c r="BK140" s="180">
        <v>26691</v>
      </c>
      <c r="BL140" s="180">
        <v>0</v>
      </c>
      <c r="BM140" s="180">
        <v>0</v>
      </c>
      <c r="BN140" s="180">
        <v>0</v>
      </c>
      <c r="BO140" s="180">
        <v>0</v>
      </c>
      <c r="BP140" s="180">
        <v>0</v>
      </c>
      <c r="BQ140" s="180">
        <v>0</v>
      </c>
      <c r="BS140" s="180">
        <v>12826851</v>
      </c>
      <c r="BT140" s="180">
        <v>0</v>
      </c>
      <c r="BV140" s="180">
        <v>0</v>
      </c>
    </row>
    <row r="141" spans="1:74" x14ac:dyDescent="0.3">
      <c r="A141" s="155">
        <v>518</v>
      </c>
      <c r="B141" s="180" t="s">
        <v>265</v>
      </c>
      <c r="D141" s="180">
        <v>4737557</v>
      </c>
      <c r="E141" s="180">
        <v>31944331</v>
      </c>
      <c r="G141" s="180">
        <v>3095134</v>
      </c>
      <c r="H141" s="180">
        <v>668388</v>
      </c>
      <c r="I141" s="180">
        <v>0</v>
      </c>
      <c r="J141" s="180">
        <v>0</v>
      </c>
      <c r="K141" s="180">
        <v>0</v>
      </c>
      <c r="L141" s="180">
        <v>1142312</v>
      </c>
      <c r="M141" s="180">
        <v>3496751</v>
      </c>
      <c r="N141" s="180">
        <v>0</v>
      </c>
      <c r="O141" s="180">
        <v>98365</v>
      </c>
      <c r="Q141" s="180">
        <v>0</v>
      </c>
      <c r="R141" s="180">
        <v>0</v>
      </c>
      <c r="S141" s="180">
        <v>334670</v>
      </c>
      <c r="T141" s="180">
        <v>0</v>
      </c>
      <c r="V141" s="180">
        <v>530058</v>
      </c>
      <c r="X141" s="180">
        <v>4522692</v>
      </c>
      <c r="Y141" s="180">
        <v>0</v>
      </c>
      <c r="Z141" s="180">
        <v>47903981</v>
      </c>
      <c r="AA141" s="180">
        <v>0</v>
      </c>
      <c r="AC141" s="180">
        <v>31496</v>
      </c>
      <c r="AD141" s="180">
        <v>703893</v>
      </c>
      <c r="AE141" s="180">
        <v>560827</v>
      </c>
      <c r="AF141" s="180">
        <v>253507</v>
      </c>
      <c r="AG141" s="180">
        <v>458407</v>
      </c>
      <c r="AI141" s="180">
        <v>0</v>
      </c>
      <c r="AJ141" s="180">
        <v>0</v>
      </c>
      <c r="AK141" s="180">
        <v>0</v>
      </c>
      <c r="AL141" s="180">
        <v>302440</v>
      </c>
      <c r="AM141" s="180">
        <v>652651</v>
      </c>
      <c r="AN141" s="180">
        <v>329927</v>
      </c>
      <c r="AO141" s="180">
        <v>12877604</v>
      </c>
      <c r="AP141" s="180">
        <v>487691</v>
      </c>
      <c r="AQ141" s="180">
        <v>0</v>
      </c>
      <c r="AR141" s="180">
        <v>3360</v>
      </c>
      <c r="AS141" s="180">
        <v>4846221</v>
      </c>
      <c r="AT141" s="180">
        <v>98355</v>
      </c>
      <c r="AU141" s="180">
        <v>1320690</v>
      </c>
      <c r="AV141" s="180">
        <v>587074</v>
      </c>
      <c r="AW141" s="180">
        <v>48503</v>
      </c>
      <c r="AX141" s="180">
        <v>0</v>
      </c>
      <c r="AY141" s="180">
        <v>0</v>
      </c>
      <c r="AZ141" s="180">
        <v>1469096</v>
      </c>
      <c r="BA141" s="180">
        <v>407814</v>
      </c>
      <c r="BB141" s="180">
        <v>88914</v>
      </c>
      <c r="BC141" s="180">
        <v>162057</v>
      </c>
      <c r="BD141" s="180">
        <v>1266982</v>
      </c>
      <c r="BE141" s="180">
        <v>571379</v>
      </c>
      <c r="BF141" s="180">
        <v>5127100</v>
      </c>
      <c r="BH141" s="180">
        <v>0</v>
      </c>
      <c r="BI141" s="180">
        <v>34710</v>
      </c>
      <c r="BJ141" s="180">
        <v>3046890</v>
      </c>
      <c r="BK141" s="180">
        <v>534445</v>
      </c>
      <c r="BL141" s="180">
        <v>4518639</v>
      </c>
      <c r="BM141" s="180">
        <v>0</v>
      </c>
      <c r="BN141" s="180">
        <v>1650067</v>
      </c>
      <c r="BO141" s="180">
        <v>217643</v>
      </c>
      <c r="BP141" s="180">
        <v>0</v>
      </c>
      <c r="BQ141" s="180">
        <v>0</v>
      </c>
      <c r="BS141" s="180">
        <v>1088852</v>
      </c>
      <c r="BT141" s="180">
        <v>101460</v>
      </c>
      <c r="BV141" s="180">
        <v>584897</v>
      </c>
    </row>
    <row r="142" spans="1:74" x14ac:dyDescent="0.3">
      <c r="A142" s="155">
        <v>519</v>
      </c>
      <c r="B142" s="180" t="s">
        <v>266</v>
      </c>
      <c r="D142" s="180">
        <v>304</v>
      </c>
      <c r="E142" s="180">
        <v>2001541</v>
      </c>
      <c r="G142" s="180">
        <v>69121</v>
      </c>
      <c r="H142" s="180">
        <v>0</v>
      </c>
      <c r="I142" s="180">
        <v>0</v>
      </c>
      <c r="J142" s="180">
        <v>0</v>
      </c>
      <c r="K142" s="180">
        <v>0</v>
      </c>
      <c r="L142" s="180">
        <v>0</v>
      </c>
      <c r="M142" s="180">
        <v>0</v>
      </c>
      <c r="N142" s="180">
        <v>0</v>
      </c>
      <c r="O142" s="180">
        <v>0</v>
      </c>
      <c r="Q142" s="180">
        <v>0</v>
      </c>
      <c r="R142" s="180">
        <v>0</v>
      </c>
      <c r="S142" s="180">
        <v>224</v>
      </c>
      <c r="T142" s="180">
        <v>0</v>
      </c>
      <c r="V142" s="180">
        <v>0</v>
      </c>
      <c r="X142" s="180">
        <v>35921</v>
      </c>
      <c r="Y142" s="180">
        <v>0</v>
      </c>
      <c r="Z142" s="180">
        <v>949959</v>
      </c>
      <c r="AA142" s="180">
        <v>0</v>
      </c>
      <c r="AC142" s="180">
        <v>0</v>
      </c>
      <c r="AD142" s="180">
        <v>0</v>
      </c>
      <c r="AE142" s="180">
        <v>0</v>
      </c>
      <c r="AF142" s="180">
        <v>0</v>
      </c>
      <c r="AG142" s="180">
        <v>0</v>
      </c>
      <c r="AI142" s="180">
        <v>0</v>
      </c>
      <c r="AJ142" s="180">
        <v>0</v>
      </c>
      <c r="AK142" s="180">
        <v>0</v>
      </c>
      <c r="AL142" s="180">
        <v>0</v>
      </c>
      <c r="AM142" s="180">
        <v>0</v>
      </c>
      <c r="AN142" s="180">
        <v>0</v>
      </c>
      <c r="AO142" s="180">
        <v>370319</v>
      </c>
      <c r="AP142" s="180">
        <v>0</v>
      </c>
      <c r="AQ142" s="180">
        <v>0</v>
      </c>
      <c r="AR142" s="180">
        <v>0</v>
      </c>
      <c r="AS142" s="180">
        <v>12754</v>
      </c>
      <c r="AT142" s="180">
        <v>163</v>
      </c>
      <c r="AU142" s="180">
        <v>0</v>
      </c>
      <c r="AV142" s="180">
        <v>0</v>
      </c>
      <c r="AW142" s="180">
        <v>7565</v>
      </c>
      <c r="AX142" s="180">
        <v>0</v>
      </c>
      <c r="AY142" s="180">
        <v>0</v>
      </c>
      <c r="AZ142" s="180">
        <v>16435</v>
      </c>
      <c r="BA142" s="180">
        <v>0</v>
      </c>
      <c r="BB142" s="180">
        <v>0</v>
      </c>
      <c r="BC142" s="180">
        <v>0</v>
      </c>
      <c r="BD142" s="180">
        <v>0</v>
      </c>
      <c r="BE142" s="180">
        <v>0</v>
      </c>
      <c r="BF142" s="180">
        <v>518702</v>
      </c>
      <c r="BH142" s="180">
        <v>0</v>
      </c>
      <c r="BI142" s="180">
        <v>143</v>
      </c>
      <c r="BJ142" s="180">
        <v>0</v>
      </c>
      <c r="BK142" s="180">
        <v>7725</v>
      </c>
      <c r="BL142" s="180">
        <v>28492</v>
      </c>
      <c r="BM142" s="180">
        <v>0</v>
      </c>
      <c r="BN142" s="180">
        <v>0</v>
      </c>
      <c r="BO142" s="180">
        <v>0</v>
      </c>
      <c r="BP142" s="180">
        <v>0</v>
      </c>
      <c r="BQ142" s="180">
        <v>0</v>
      </c>
      <c r="BS142" s="180">
        <v>49016</v>
      </c>
      <c r="BT142" s="180">
        <v>0</v>
      </c>
      <c r="BV142" s="180">
        <v>0</v>
      </c>
    </row>
    <row r="143" spans="1:74" x14ac:dyDescent="0.3">
      <c r="A143" s="155">
        <v>520</v>
      </c>
      <c r="B143" s="180" t="s">
        <v>267</v>
      </c>
      <c r="D143" s="180">
        <v>527759</v>
      </c>
      <c r="E143" s="180">
        <v>27286380</v>
      </c>
      <c r="G143" s="180">
        <v>129805</v>
      </c>
      <c r="H143" s="180">
        <v>150673</v>
      </c>
      <c r="I143" s="180">
        <v>0</v>
      </c>
      <c r="J143" s="180">
        <v>0</v>
      </c>
      <c r="K143" s="180">
        <v>0</v>
      </c>
      <c r="L143" s="180">
        <v>382299</v>
      </c>
      <c r="M143" s="180">
        <v>1771729</v>
      </c>
      <c r="N143" s="180">
        <v>0</v>
      </c>
      <c r="O143" s="180">
        <v>165635</v>
      </c>
      <c r="Q143" s="180">
        <v>0</v>
      </c>
      <c r="R143" s="180">
        <v>0</v>
      </c>
      <c r="S143" s="180">
        <v>193665</v>
      </c>
      <c r="T143" s="180">
        <v>0</v>
      </c>
      <c r="V143" s="180">
        <v>482089</v>
      </c>
      <c r="X143" s="180">
        <v>805871</v>
      </c>
      <c r="Y143" s="180">
        <v>0</v>
      </c>
      <c r="Z143" s="180">
        <v>0</v>
      </c>
      <c r="AA143" s="180">
        <v>0</v>
      </c>
      <c r="AC143" s="180">
        <v>106491</v>
      </c>
      <c r="AD143" s="180">
        <v>277214</v>
      </c>
      <c r="AE143" s="180">
        <v>152817</v>
      </c>
      <c r="AF143" s="180">
        <v>173630</v>
      </c>
      <c r="AG143" s="180">
        <v>140019</v>
      </c>
      <c r="AI143" s="180">
        <v>0</v>
      </c>
      <c r="AJ143" s="180">
        <v>0</v>
      </c>
      <c r="AK143" s="180">
        <v>0</v>
      </c>
      <c r="AL143" s="180">
        <v>131141</v>
      </c>
      <c r="AM143" s="180">
        <v>277963</v>
      </c>
      <c r="AN143" s="180">
        <v>61635</v>
      </c>
      <c r="AO143" s="180">
        <v>4325243</v>
      </c>
      <c r="AP143" s="180">
        <v>97454</v>
      </c>
      <c r="AQ143" s="180">
        <v>0</v>
      </c>
      <c r="AR143" s="180">
        <v>25788</v>
      </c>
      <c r="AS143" s="180">
        <v>5543883</v>
      </c>
      <c r="AT143" s="180">
        <v>137685</v>
      </c>
      <c r="AU143" s="180">
        <v>140769</v>
      </c>
      <c r="AV143" s="180">
        <v>524114</v>
      </c>
      <c r="AW143" s="180">
        <v>95176</v>
      </c>
      <c r="AX143" s="180">
        <v>0</v>
      </c>
      <c r="AY143" s="180">
        <v>0</v>
      </c>
      <c r="AZ143" s="180">
        <v>584533</v>
      </c>
      <c r="BA143" s="180">
        <v>61369</v>
      </c>
      <c r="BB143" s="180">
        <v>102055</v>
      </c>
      <c r="BC143" s="180">
        <v>43692</v>
      </c>
      <c r="BD143" s="180">
        <v>416951</v>
      </c>
      <c r="BE143" s="180">
        <v>248135</v>
      </c>
      <c r="BF143" s="180">
        <v>1791963</v>
      </c>
      <c r="BH143" s="180">
        <v>0</v>
      </c>
      <c r="BI143" s="180">
        <v>49569</v>
      </c>
      <c r="BJ143" s="180">
        <v>466875</v>
      </c>
      <c r="BK143" s="180">
        <v>277010</v>
      </c>
      <c r="BL143" s="180">
        <v>1271989</v>
      </c>
      <c r="BM143" s="180">
        <v>0</v>
      </c>
      <c r="BN143" s="180">
        <v>419992</v>
      </c>
      <c r="BO143" s="180">
        <v>139813</v>
      </c>
      <c r="BP143" s="180">
        <v>0</v>
      </c>
      <c r="BQ143" s="180">
        <v>0</v>
      </c>
      <c r="BS143" s="180">
        <v>204166</v>
      </c>
      <c r="BT143" s="180">
        <v>108939</v>
      </c>
      <c r="BV143" s="180">
        <v>588438</v>
      </c>
    </row>
    <row r="144" spans="1:74" x14ac:dyDescent="0.3">
      <c r="A144" s="155">
        <v>521</v>
      </c>
      <c r="B144" s="180" t="s">
        <v>268</v>
      </c>
      <c r="D144" s="180">
        <v>0</v>
      </c>
      <c r="E144" s="180">
        <v>11126635</v>
      </c>
      <c r="G144" s="180">
        <v>128269</v>
      </c>
      <c r="H144" s="180">
        <v>0</v>
      </c>
      <c r="I144" s="180">
        <v>0</v>
      </c>
      <c r="J144" s="180">
        <v>0</v>
      </c>
      <c r="K144" s="180">
        <v>0</v>
      </c>
      <c r="L144" s="180">
        <v>0</v>
      </c>
      <c r="M144" s="180">
        <v>0</v>
      </c>
      <c r="N144" s="180">
        <v>0</v>
      </c>
      <c r="O144" s="180">
        <v>0</v>
      </c>
      <c r="Q144" s="180">
        <v>0</v>
      </c>
      <c r="R144" s="180">
        <v>0</v>
      </c>
      <c r="S144" s="180">
        <v>0</v>
      </c>
      <c r="T144" s="180">
        <v>0</v>
      </c>
      <c r="V144" s="180">
        <v>0</v>
      </c>
      <c r="X144" s="180">
        <v>0</v>
      </c>
      <c r="Y144" s="180">
        <v>0</v>
      </c>
      <c r="Z144" s="180">
        <v>897905</v>
      </c>
      <c r="AA144" s="180">
        <v>0</v>
      </c>
      <c r="AC144" s="180">
        <v>0</v>
      </c>
      <c r="AD144" s="180">
        <v>0</v>
      </c>
      <c r="AE144" s="180">
        <v>0</v>
      </c>
      <c r="AF144" s="180">
        <v>0</v>
      </c>
      <c r="AG144" s="180">
        <v>0</v>
      </c>
      <c r="AI144" s="180">
        <v>0</v>
      </c>
      <c r="AJ144" s="180">
        <v>0</v>
      </c>
      <c r="AK144" s="180">
        <v>0</v>
      </c>
      <c r="AL144" s="180">
        <v>0</v>
      </c>
      <c r="AM144" s="180">
        <v>1791</v>
      </c>
      <c r="AN144" s="180">
        <v>0</v>
      </c>
      <c r="AO144" s="180">
        <v>0</v>
      </c>
      <c r="AP144" s="180">
        <v>0</v>
      </c>
      <c r="AQ144" s="180">
        <v>0</v>
      </c>
      <c r="AR144" s="180">
        <v>0</v>
      </c>
      <c r="AS144" s="180">
        <v>0</v>
      </c>
      <c r="AT144" s="180">
        <v>0</v>
      </c>
      <c r="AU144" s="180">
        <v>0</v>
      </c>
      <c r="AV144" s="180">
        <v>0</v>
      </c>
      <c r="AW144" s="180">
        <v>0</v>
      </c>
      <c r="AX144" s="180">
        <v>0</v>
      </c>
      <c r="AY144" s="180">
        <v>0</v>
      </c>
      <c r="AZ144" s="180">
        <v>0</v>
      </c>
      <c r="BA144" s="180">
        <v>0</v>
      </c>
      <c r="BB144" s="180">
        <v>0</v>
      </c>
      <c r="BC144" s="180">
        <v>0</v>
      </c>
      <c r="BD144" s="180">
        <v>0</v>
      </c>
      <c r="BE144" s="180">
        <v>0</v>
      </c>
      <c r="BF144" s="180">
        <v>0</v>
      </c>
      <c r="BH144" s="180">
        <v>0</v>
      </c>
      <c r="BI144" s="180">
        <v>0</v>
      </c>
      <c r="BJ144" s="180">
        <v>0</v>
      </c>
      <c r="BK144" s="180">
        <v>1446</v>
      </c>
      <c r="BL144" s="180">
        <v>0</v>
      </c>
      <c r="BM144" s="180">
        <v>0</v>
      </c>
      <c r="BN144" s="180">
        <v>0</v>
      </c>
      <c r="BO144" s="180">
        <v>0</v>
      </c>
      <c r="BP144" s="180">
        <v>0</v>
      </c>
      <c r="BQ144" s="180">
        <v>0</v>
      </c>
      <c r="BS144" s="180">
        <v>267620</v>
      </c>
      <c r="BT144" s="180">
        <v>0</v>
      </c>
      <c r="BV144" s="180">
        <v>0</v>
      </c>
    </row>
    <row r="145" spans="1:74" x14ac:dyDescent="0.3">
      <c r="A145" s="155">
        <v>522</v>
      </c>
      <c r="B145" s="180" t="s">
        <v>269</v>
      </c>
      <c r="D145" s="180">
        <v>377946</v>
      </c>
      <c r="E145" s="180">
        <v>2166569</v>
      </c>
      <c r="G145" s="180">
        <v>112374</v>
      </c>
      <c r="H145" s="180">
        <v>45364</v>
      </c>
      <c r="I145" s="180">
        <v>0</v>
      </c>
      <c r="J145" s="180">
        <v>0</v>
      </c>
      <c r="K145" s="180">
        <v>0</v>
      </c>
      <c r="L145" s="180">
        <v>98478</v>
      </c>
      <c r="M145" s="180">
        <v>177034</v>
      </c>
      <c r="N145" s="180">
        <v>0</v>
      </c>
      <c r="O145" s="180">
        <v>5616</v>
      </c>
      <c r="Q145" s="180">
        <v>0</v>
      </c>
      <c r="R145" s="180">
        <v>0</v>
      </c>
      <c r="S145" s="180">
        <v>18398</v>
      </c>
      <c r="T145" s="180">
        <v>0</v>
      </c>
      <c r="V145" s="180">
        <v>18352</v>
      </c>
      <c r="X145" s="180">
        <v>297589</v>
      </c>
      <c r="Y145" s="180">
        <v>0</v>
      </c>
      <c r="Z145" s="180">
        <v>1650021</v>
      </c>
      <c r="AA145" s="180">
        <v>0</v>
      </c>
      <c r="AC145" s="180">
        <v>433</v>
      </c>
      <c r="AD145" s="180">
        <v>79168</v>
      </c>
      <c r="AE145" s="180">
        <v>26873</v>
      </c>
      <c r="AF145" s="180">
        <v>33360</v>
      </c>
      <c r="AG145" s="180">
        <v>0</v>
      </c>
      <c r="AI145" s="180">
        <v>0</v>
      </c>
      <c r="AJ145" s="180">
        <v>0</v>
      </c>
      <c r="AK145" s="180">
        <v>0</v>
      </c>
      <c r="AL145" s="180">
        <v>10864</v>
      </c>
      <c r="AM145" s="180">
        <v>62498</v>
      </c>
      <c r="AN145" s="180">
        <v>23134</v>
      </c>
      <c r="AO145" s="180">
        <v>478814</v>
      </c>
      <c r="AP145" s="180">
        <v>39477</v>
      </c>
      <c r="AQ145" s="180">
        <v>0</v>
      </c>
      <c r="AR145" s="180">
        <v>28</v>
      </c>
      <c r="AS145" s="180">
        <v>386070</v>
      </c>
      <c r="AT145" s="180">
        <v>8689</v>
      </c>
      <c r="AU145" s="180">
        <v>31246</v>
      </c>
      <c r="AV145" s="180">
        <v>12015</v>
      </c>
      <c r="AW145" s="180">
        <v>3345</v>
      </c>
      <c r="AX145" s="180">
        <v>0</v>
      </c>
      <c r="AY145" s="180">
        <v>0</v>
      </c>
      <c r="AZ145" s="180">
        <v>60045</v>
      </c>
      <c r="BA145" s="180">
        <v>17659</v>
      </c>
      <c r="BB145" s="180">
        <v>9790</v>
      </c>
      <c r="BC145" s="180">
        <v>4313</v>
      </c>
      <c r="BD145" s="180">
        <v>94653</v>
      </c>
      <c r="BE145" s="180">
        <v>41747</v>
      </c>
      <c r="BF145" s="180">
        <v>144072</v>
      </c>
      <c r="BH145" s="180">
        <v>0</v>
      </c>
      <c r="BI145" s="180">
        <v>1921</v>
      </c>
      <c r="BJ145" s="180">
        <v>161083</v>
      </c>
      <c r="BK145" s="180">
        <v>33021</v>
      </c>
      <c r="BL145" s="180">
        <v>343116</v>
      </c>
      <c r="BM145" s="180">
        <v>0</v>
      </c>
      <c r="BN145" s="180">
        <v>21476</v>
      </c>
      <c r="BO145" s="180">
        <v>4619</v>
      </c>
      <c r="BP145" s="180">
        <v>0</v>
      </c>
      <c r="BQ145" s="180">
        <v>0</v>
      </c>
      <c r="BS145" s="180">
        <v>40220</v>
      </c>
      <c r="BT145" s="180">
        <v>93</v>
      </c>
      <c r="BV145" s="180">
        <v>38842</v>
      </c>
    </row>
    <row r="146" spans="1:74" x14ac:dyDescent="0.3">
      <c r="A146" s="155">
        <v>523</v>
      </c>
      <c r="B146" s="180" t="s">
        <v>270</v>
      </c>
      <c r="D146" s="180">
        <v>1891</v>
      </c>
      <c r="E146" s="180">
        <v>52691160</v>
      </c>
      <c r="G146" s="180">
        <v>1896296</v>
      </c>
      <c r="H146" s="180">
        <v>8770</v>
      </c>
      <c r="I146" s="180">
        <v>0</v>
      </c>
      <c r="J146" s="180">
        <v>0</v>
      </c>
      <c r="K146" s="180">
        <v>0</v>
      </c>
      <c r="L146" s="180">
        <v>0</v>
      </c>
      <c r="M146" s="180">
        <v>0</v>
      </c>
      <c r="N146" s="180">
        <v>0</v>
      </c>
      <c r="O146" s="180">
        <v>0</v>
      </c>
      <c r="Q146" s="180">
        <v>0</v>
      </c>
      <c r="R146" s="180">
        <v>0</v>
      </c>
      <c r="S146" s="180">
        <v>2464</v>
      </c>
      <c r="T146" s="180">
        <v>0</v>
      </c>
      <c r="V146" s="180">
        <v>0</v>
      </c>
      <c r="X146" s="180">
        <v>923157</v>
      </c>
      <c r="Y146" s="180">
        <v>0</v>
      </c>
      <c r="Z146" s="180">
        <v>28395552</v>
      </c>
      <c r="AA146" s="180">
        <v>0</v>
      </c>
      <c r="AC146" s="180">
        <v>0</v>
      </c>
      <c r="AD146" s="180">
        <v>0</v>
      </c>
      <c r="AE146" s="180">
        <v>0</v>
      </c>
      <c r="AF146" s="180">
        <v>0</v>
      </c>
      <c r="AG146" s="180">
        <v>0</v>
      </c>
      <c r="AI146" s="180">
        <v>0</v>
      </c>
      <c r="AJ146" s="180">
        <v>0</v>
      </c>
      <c r="AK146" s="180">
        <v>0</v>
      </c>
      <c r="AL146" s="180">
        <v>16731</v>
      </c>
      <c r="AM146" s="180">
        <v>0</v>
      </c>
      <c r="AN146" s="180">
        <v>0</v>
      </c>
      <c r="AO146" s="180">
        <v>12850434</v>
      </c>
      <c r="AP146" s="180">
        <v>0</v>
      </c>
      <c r="AQ146" s="180">
        <v>0</v>
      </c>
      <c r="AR146" s="180">
        <v>0</v>
      </c>
      <c r="AS146" s="180">
        <v>352375</v>
      </c>
      <c r="AT146" s="180">
        <v>2114</v>
      </c>
      <c r="AU146" s="180">
        <v>0</v>
      </c>
      <c r="AV146" s="180">
        <v>0</v>
      </c>
      <c r="AW146" s="180">
        <v>75661</v>
      </c>
      <c r="AX146" s="180">
        <v>0</v>
      </c>
      <c r="AY146" s="180">
        <v>0</v>
      </c>
      <c r="AZ146" s="180">
        <v>1016426</v>
      </c>
      <c r="BA146" s="180">
        <v>0</v>
      </c>
      <c r="BB146" s="180">
        <v>0</v>
      </c>
      <c r="BC146" s="180">
        <v>949</v>
      </c>
      <c r="BD146" s="180">
        <v>0</v>
      </c>
      <c r="BE146" s="180">
        <v>0</v>
      </c>
      <c r="BF146" s="180">
        <v>17286776</v>
      </c>
      <c r="BH146" s="180">
        <v>0</v>
      </c>
      <c r="BI146" s="180">
        <v>2577</v>
      </c>
      <c r="BJ146" s="180">
        <v>0</v>
      </c>
      <c r="BK146" s="180">
        <v>144494</v>
      </c>
      <c r="BL146" s="180">
        <v>458249</v>
      </c>
      <c r="BM146" s="180">
        <v>0</v>
      </c>
      <c r="BN146" s="180">
        <v>0</v>
      </c>
      <c r="BO146" s="180">
        <v>0</v>
      </c>
      <c r="BP146" s="180">
        <v>0</v>
      </c>
      <c r="BQ146" s="180">
        <v>0</v>
      </c>
      <c r="BS146" s="180">
        <v>1822429</v>
      </c>
      <c r="BT146" s="180">
        <v>0</v>
      </c>
      <c r="BV146" s="180">
        <v>0</v>
      </c>
    </row>
    <row r="147" spans="1:74" x14ac:dyDescent="0.3">
      <c r="A147" s="155">
        <v>524</v>
      </c>
      <c r="B147" s="180" t="s">
        <v>271</v>
      </c>
      <c r="D147" s="180">
        <v>13546000</v>
      </c>
      <c r="E147" s="180">
        <v>509107573</v>
      </c>
      <c r="G147" s="180">
        <v>5591078</v>
      </c>
      <c r="H147" s="180">
        <v>3533273</v>
      </c>
      <c r="I147" s="180">
        <v>0</v>
      </c>
      <c r="J147" s="180">
        <v>0</v>
      </c>
      <c r="K147" s="180">
        <v>0</v>
      </c>
      <c r="L147" s="180">
        <v>9903591</v>
      </c>
      <c r="M147" s="180">
        <v>36856870</v>
      </c>
      <c r="N147" s="180">
        <v>0</v>
      </c>
      <c r="O147" s="180">
        <v>1922297</v>
      </c>
      <c r="Q147" s="180">
        <v>0</v>
      </c>
      <c r="R147" s="180">
        <v>0</v>
      </c>
      <c r="S147" s="180">
        <v>4845367</v>
      </c>
      <c r="T147" s="180">
        <v>0</v>
      </c>
      <c r="V147" s="180">
        <v>7316036</v>
      </c>
      <c r="X147" s="180">
        <v>23517426</v>
      </c>
      <c r="Y147" s="180">
        <v>0</v>
      </c>
      <c r="Z147" s="180">
        <v>0</v>
      </c>
      <c r="AA147" s="180">
        <v>0</v>
      </c>
      <c r="AC147" s="180">
        <v>2184273</v>
      </c>
      <c r="AD147" s="180">
        <v>3705002</v>
      </c>
      <c r="AE147" s="180">
        <v>3798009</v>
      </c>
      <c r="AF147" s="180">
        <v>2585946</v>
      </c>
      <c r="AG147" s="180">
        <v>3810680</v>
      </c>
      <c r="AI147" s="180">
        <v>0</v>
      </c>
      <c r="AJ147" s="180">
        <v>0</v>
      </c>
      <c r="AK147" s="180">
        <v>0</v>
      </c>
      <c r="AL147" s="180">
        <v>2598605</v>
      </c>
      <c r="AM147" s="180">
        <v>5229914</v>
      </c>
      <c r="AN147" s="180">
        <v>1943497</v>
      </c>
      <c r="AO147" s="180">
        <v>95654807</v>
      </c>
      <c r="AP147" s="180">
        <v>1227842</v>
      </c>
      <c r="AQ147" s="180">
        <v>0</v>
      </c>
      <c r="AR147" s="180">
        <v>257879</v>
      </c>
      <c r="AS147" s="180">
        <v>88726132</v>
      </c>
      <c r="AT147" s="180">
        <v>1719512</v>
      </c>
      <c r="AU147" s="180">
        <v>2658696</v>
      </c>
      <c r="AV147" s="180">
        <v>9865000</v>
      </c>
      <c r="AW147" s="180">
        <v>2444148</v>
      </c>
      <c r="AX147" s="180">
        <v>0</v>
      </c>
      <c r="AY147" s="180">
        <v>0</v>
      </c>
      <c r="AZ147" s="180">
        <v>10845311</v>
      </c>
      <c r="BA147" s="180">
        <v>904679</v>
      </c>
      <c r="BB147" s="180">
        <v>1622903</v>
      </c>
      <c r="BC147" s="180">
        <v>964218</v>
      </c>
      <c r="BD147" s="180">
        <v>5584943</v>
      </c>
      <c r="BE147" s="180">
        <v>3837719</v>
      </c>
      <c r="BF147" s="180">
        <v>24048469</v>
      </c>
      <c r="BH147" s="180">
        <v>0</v>
      </c>
      <c r="BI147" s="180">
        <v>1051042</v>
      </c>
      <c r="BJ147" s="180">
        <v>10695701</v>
      </c>
      <c r="BK147" s="180">
        <v>6779411</v>
      </c>
      <c r="BL147" s="180">
        <v>29289167</v>
      </c>
      <c r="BM147" s="180">
        <v>0</v>
      </c>
      <c r="BN147" s="180">
        <v>7515047</v>
      </c>
      <c r="BO147" s="180">
        <v>3599932</v>
      </c>
      <c r="BP147" s="180">
        <v>0</v>
      </c>
      <c r="BQ147" s="180">
        <v>0</v>
      </c>
      <c r="BS147" s="180">
        <v>3031583</v>
      </c>
      <c r="BT147" s="180">
        <v>1261020</v>
      </c>
      <c r="BV147" s="180">
        <v>11014207</v>
      </c>
    </row>
    <row r="148" spans="1:74" x14ac:dyDescent="0.3">
      <c r="A148" s="155">
        <v>525</v>
      </c>
      <c r="B148" s="180" t="s">
        <v>272</v>
      </c>
      <c r="D148" s="180">
        <v>0</v>
      </c>
      <c r="E148" s="180">
        <v>98283957</v>
      </c>
      <c r="G148" s="180">
        <v>1463389</v>
      </c>
      <c r="H148" s="180">
        <v>0</v>
      </c>
      <c r="I148" s="180">
        <v>0</v>
      </c>
      <c r="J148" s="180">
        <v>0</v>
      </c>
      <c r="K148" s="180">
        <v>0</v>
      </c>
      <c r="L148" s="180">
        <v>0</v>
      </c>
      <c r="M148" s="180">
        <v>0</v>
      </c>
      <c r="N148" s="180">
        <v>0</v>
      </c>
      <c r="O148" s="180">
        <v>0</v>
      </c>
      <c r="Q148" s="180">
        <v>0</v>
      </c>
      <c r="R148" s="180">
        <v>0</v>
      </c>
      <c r="S148" s="180">
        <v>0</v>
      </c>
      <c r="T148" s="180">
        <v>0</v>
      </c>
      <c r="V148" s="180">
        <v>0</v>
      </c>
      <c r="X148" s="180">
        <v>0</v>
      </c>
      <c r="Y148" s="180">
        <v>0</v>
      </c>
      <c r="Z148" s="180">
        <v>24980976</v>
      </c>
      <c r="AA148" s="180">
        <v>0</v>
      </c>
      <c r="AC148" s="180">
        <v>0</v>
      </c>
      <c r="AD148" s="180">
        <v>0</v>
      </c>
      <c r="AE148" s="180">
        <v>0</v>
      </c>
      <c r="AF148" s="180">
        <v>0</v>
      </c>
      <c r="AG148" s="180">
        <v>0</v>
      </c>
      <c r="AI148" s="180">
        <v>0</v>
      </c>
      <c r="AJ148" s="180">
        <v>0</v>
      </c>
      <c r="AK148" s="180">
        <v>0</v>
      </c>
      <c r="AL148" s="180">
        <v>0</v>
      </c>
      <c r="AM148" s="180">
        <v>10042</v>
      </c>
      <c r="AN148" s="180">
        <v>0</v>
      </c>
      <c r="AO148" s="180">
        <v>0</v>
      </c>
      <c r="AP148" s="180">
        <v>0</v>
      </c>
      <c r="AQ148" s="180">
        <v>0</v>
      </c>
      <c r="AR148" s="180">
        <v>0</v>
      </c>
      <c r="AS148" s="180">
        <v>0</v>
      </c>
      <c r="AT148" s="180">
        <v>0</v>
      </c>
      <c r="AU148" s="180">
        <v>0</v>
      </c>
      <c r="AV148" s="180">
        <v>0</v>
      </c>
      <c r="AW148" s="180">
        <v>0</v>
      </c>
      <c r="AX148" s="180">
        <v>0</v>
      </c>
      <c r="AY148" s="180">
        <v>0</v>
      </c>
      <c r="AZ148" s="180">
        <v>0</v>
      </c>
      <c r="BA148" s="180">
        <v>0</v>
      </c>
      <c r="BB148" s="180">
        <v>0</v>
      </c>
      <c r="BC148" s="180">
        <v>0</v>
      </c>
      <c r="BD148" s="180">
        <v>0</v>
      </c>
      <c r="BE148" s="180">
        <v>0</v>
      </c>
      <c r="BF148" s="180">
        <v>0</v>
      </c>
      <c r="BH148" s="180">
        <v>0</v>
      </c>
      <c r="BI148" s="180">
        <v>0</v>
      </c>
      <c r="BJ148" s="180">
        <v>0</v>
      </c>
      <c r="BK148" s="180">
        <v>10326</v>
      </c>
      <c r="BL148" s="180">
        <v>0</v>
      </c>
      <c r="BM148" s="180">
        <v>0</v>
      </c>
      <c r="BN148" s="180">
        <v>0</v>
      </c>
      <c r="BO148" s="180">
        <v>0</v>
      </c>
      <c r="BP148" s="180">
        <v>0</v>
      </c>
      <c r="BQ148" s="180">
        <v>0</v>
      </c>
      <c r="BS148" s="180">
        <v>2530593</v>
      </c>
      <c r="BT148" s="180">
        <v>0</v>
      </c>
      <c r="BV148" s="180">
        <v>0</v>
      </c>
    </row>
    <row r="149" spans="1:74" x14ac:dyDescent="0.3">
      <c r="A149" s="155">
        <v>526</v>
      </c>
      <c r="B149" s="180" t="s">
        <v>273</v>
      </c>
      <c r="D149" s="180">
        <v>2240192</v>
      </c>
      <c r="E149" s="180">
        <v>24671827</v>
      </c>
      <c r="G149" s="180">
        <v>1375889</v>
      </c>
      <c r="H149" s="180">
        <v>352046</v>
      </c>
      <c r="I149" s="180">
        <v>0</v>
      </c>
      <c r="J149" s="180">
        <v>0</v>
      </c>
      <c r="K149" s="180">
        <v>0</v>
      </c>
      <c r="L149" s="180">
        <v>533880</v>
      </c>
      <c r="M149" s="180">
        <v>2323982</v>
      </c>
      <c r="N149" s="180">
        <v>0</v>
      </c>
      <c r="O149" s="180">
        <v>65384</v>
      </c>
      <c r="Q149" s="180">
        <v>0</v>
      </c>
      <c r="R149" s="180">
        <v>0</v>
      </c>
      <c r="S149" s="180">
        <v>273686</v>
      </c>
      <c r="T149" s="180">
        <v>0</v>
      </c>
      <c r="V149" s="180">
        <v>377974</v>
      </c>
      <c r="X149" s="180">
        <v>2761127</v>
      </c>
      <c r="Y149" s="180">
        <v>0</v>
      </c>
      <c r="Z149" s="180">
        <v>36057838</v>
      </c>
      <c r="AA149" s="180">
        <v>0</v>
      </c>
      <c r="AC149" s="180">
        <v>30846</v>
      </c>
      <c r="AD149" s="180">
        <v>435046</v>
      </c>
      <c r="AE149" s="180">
        <v>416024</v>
      </c>
      <c r="AF149" s="180">
        <v>161909</v>
      </c>
      <c r="AG149" s="180">
        <v>458024</v>
      </c>
      <c r="AI149" s="180">
        <v>0</v>
      </c>
      <c r="AJ149" s="180">
        <v>0</v>
      </c>
      <c r="AK149" s="180">
        <v>0</v>
      </c>
      <c r="AL149" s="180">
        <v>146886</v>
      </c>
      <c r="AM149" s="180">
        <v>406098</v>
      </c>
      <c r="AN149" s="180">
        <v>254607</v>
      </c>
      <c r="AO149" s="180">
        <v>11603358</v>
      </c>
      <c r="AP149" s="180">
        <v>355972</v>
      </c>
      <c r="AQ149" s="180">
        <v>0</v>
      </c>
      <c r="AR149" s="180">
        <v>3360</v>
      </c>
      <c r="AS149" s="180">
        <v>3155311</v>
      </c>
      <c r="AT149" s="180">
        <v>67990</v>
      </c>
      <c r="AU149" s="180">
        <v>314574</v>
      </c>
      <c r="AV149" s="180">
        <v>455320</v>
      </c>
      <c r="AW149" s="180">
        <v>21463</v>
      </c>
      <c r="AX149" s="180">
        <v>0</v>
      </c>
      <c r="AY149" s="180">
        <v>0</v>
      </c>
      <c r="AZ149" s="180">
        <v>1098813</v>
      </c>
      <c r="BA149" s="180">
        <v>351511</v>
      </c>
      <c r="BB149" s="180">
        <v>41285</v>
      </c>
      <c r="BC149" s="180">
        <v>142694</v>
      </c>
      <c r="BD149" s="180">
        <v>720900</v>
      </c>
      <c r="BE149" s="180">
        <v>453523</v>
      </c>
      <c r="BF149" s="180">
        <v>4693880</v>
      </c>
      <c r="BH149" s="180">
        <v>0</v>
      </c>
      <c r="BI149" s="180">
        <v>22229</v>
      </c>
      <c r="BJ149" s="180">
        <v>2217020</v>
      </c>
      <c r="BK149" s="180">
        <v>463269</v>
      </c>
      <c r="BL149" s="180">
        <v>2723029</v>
      </c>
      <c r="BM149" s="180">
        <v>0</v>
      </c>
      <c r="BN149" s="180">
        <v>1023686</v>
      </c>
      <c r="BO149" s="180">
        <v>183427</v>
      </c>
      <c r="BP149" s="180">
        <v>0</v>
      </c>
      <c r="BQ149" s="180">
        <v>0</v>
      </c>
      <c r="BS149" s="180">
        <v>727085</v>
      </c>
      <c r="BT149" s="180">
        <v>101459</v>
      </c>
      <c r="BV149" s="180">
        <v>456284</v>
      </c>
    </row>
    <row r="150" spans="1:74" x14ac:dyDescent="0.3">
      <c r="A150" s="155">
        <v>527</v>
      </c>
      <c r="B150" s="180" t="s">
        <v>274</v>
      </c>
      <c r="D150" s="180">
        <v>0</v>
      </c>
      <c r="E150" s="180">
        <v>0</v>
      </c>
      <c r="G150" s="180">
        <v>0</v>
      </c>
      <c r="H150" s="180">
        <v>0</v>
      </c>
      <c r="I150" s="180">
        <v>0</v>
      </c>
      <c r="J150" s="180">
        <v>0</v>
      </c>
      <c r="K150" s="180">
        <v>0</v>
      </c>
      <c r="L150" s="180">
        <v>0</v>
      </c>
      <c r="M150" s="180">
        <v>0</v>
      </c>
      <c r="N150" s="180">
        <v>0</v>
      </c>
      <c r="O150" s="180">
        <v>0</v>
      </c>
      <c r="Q150" s="180">
        <v>0</v>
      </c>
      <c r="R150" s="180">
        <v>0</v>
      </c>
      <c r="S150" s="180">
        <v>0</v>
      </c>
      <c r="T150" s="180">
        <v>0</v>
      </c>
      <c r="V150" s="180">
        <v>0</v>
      </c>
      <c r="X150" s="180">
        <v>0</v>
      </c>
      <c r="Y150" s="180">
        <v>0</v>
      </c>
      <c r="Z150" s="180">
        <v>550752</v>
      </c>
      <c r="AA150" s="180">
        <v>0</v>
      </c>
      <c r="AC150" s="180">
        <v>0</v>
      </c>
      <c r="AD150" s="180">
        <v>0</v>
      </c>
      <c r="AE150" s="180">
        <v>0</v>
      </c>
      <c r="AF150" s="180">
        <v>0</v>
      </c>
      <c r="AG150" s="180">
        <v>0</v>
      </c>
      <c r="AI150" s="180">
        <v>0</v>
      </c>
      <c r="AJ150" s="180">
        <v>0</v>
      </c>
      <c r="AK150" s="180">
        <v>0</v>
      </c>
      <c r="AL150" s="180">
        <v>0</v>
      </c>
      <c r="AM150" s="180">
        <v>0</v>
      </c>
      <c r="AN150" s="180">
        <v>0</v>
      </c>
      <c r="AO150" s="180">
        <v>0</v>
      </c>
      <c r="AP150" s="180">
        <v>0</v>
      </c>
      <c r="AQ150" s="180">
        <v>0</v>
      </c>
      <c r="AR150" s="180">
        <v>0</v>
      </c>
      <c r="AS150" s="180">
        <v>0</v>
      </c>
      <c r="AT150" s="180">
        <v>0</v>
      </c>
      <c r="AU150" s="180">
        <v>0</v>
      </c>
      <c r="AV150" s="180">
        <v>11543</v>
      </c>
      <c r="AW150" s="180">
        <v>0</v>
      </c>
      <c r="AX150" s="180">
        <v>0</v>
      </c>
      <c r="AY150" s="180">
        <v>0</v>
      </c>
      <c r="AZ150" s="180">
        <v>672033</v>
      </c>
      <c r="BA150" s="180">
        <v>0</v>
      </c>
      <c r="BB150" s="180">
        <v>0</v>
      </c>
      <c r="BC150" s="180">
        <v>0</v>
      </c>
      <c r="BD150" s="180">
        <v>0</v>
      </c>
      <c r="BE150" s="180">
        <v>0</v>
      </c>
      <c r="BF150" s="180">
        <v>625594</v>
      </c>
      <c r="BH150" s="180">
        <v>0</v>
      </c>
      <c r="BI150" s="180">
        <v>0</v>
      </c>
      <c r="BJ150" s="180">
        <v>2276179</v>
      </c>
      <c r="BK150" s="180">
        <v>0</v>
      </c>
      <c r="BL150" s="180">
        <v>0</v>
      </c>
      <c r="BM150" s="180">
        <v>0</v>
      </c>
      <c r="BN150" s="180">
        <v>1854714</v>
      </c>
      <c r="BO150" s="180">
        <v>0</v>
      </c>
      <c r="BP150" s="180">
        <v>0</v>
      </c>
      <c r="BQ150" s="180">
        <v>0</v>
      </c>
      <c r="BS150" s="180">
        <v>0</v>
      </c>
      <c r="BT150" s="180">
        <v>0</v>
      </c>
      <c r="BV150" s="180">
        <v>0</v>
      </c>
    </row>
    <row r="151" spans="1:74" x14ac:dyDescent="0.3">
      <c r="A151" s="155">
        <v>528</v>
      </c>
      <c r="B151" s="180" t="s">
        <v>257</v>
      </c>
      <c r="D151" s="180">
        <v>2341051</v>
      </c>
      <c r="E151" s="180">
        <v>257331325</v>
      </c>
      <c r="G151" s="180">
        <v>2567167</v>
      </c>
      <c r="H151" s="180">
        <v>1048399</v>
      </c>
      <c r="I151" s="180">
        <v>1249</v>
      </c>
      <c r="J151" s="180">
        <v>79682</v>
      </c>
      <c r="K151" s="180">
        <v>0</v>
      </c>
      <c r="L151" s="180">
        <v>1053689</v>
      </c>
      <c r="M151" s="180">
        <v>8174527</v>
      </c>
      <c r="N151" s="180">
        <v>9737</v>
      </c>
      <c r="O151" s="180">
        <v>212695</v>
      </c>
      <c r="Q151" s="180">
        <v>144596</v>
      </c>
      <c r="R151" s="180">
        <v>589617</v>
      </c>
      <c r="S151" s="180">
        <v>712299</v>
      </c>
      <c r="T151" s="180">
        <v>7426178</v>
      </c>
      <c r="V151" s="180">
        <v>303064</v>
      </c>
      <c r="X151" s="180">
        <v>3643348</v>
      </c>
      <c r="Y151" s="180">
        <v>821318</v>
      </c>
      <c r="Z151" s="180">
        <v>25633766</v>
      </c>
      <c r="AA151" s="180">
        <v>5326348</v>
      </c>
      <c r="AC151" s="180">
        <v>122699</v>
      </c>
      <c r="AD151" s="180">
        <v>455706</v>
      </c>
      <c r="AE151" s="180">
        <v>491480</v>
      </c>
      <c r="AF151" s="180">
        <v>91567</v>
      </c>
      <c r="AG151" s="180">
        <v>362220</v>
      </c>
      <c r="AI151" s="180">
        <v>23227</v>
      </c>
      <c r="AJ151" s="180">
        <v>1255353</v>
      </c>
      <c r="AK151" s="180">
        <v>82148</v>
      </c>
      <c r="AL151" s="180">
        <v>154732</v>
      </c>
      <c r="AM151" s="180">
        <v>1958964</v>
      </c>
      <c r="AN151" s="180">
        <v>93176</v>
      </c>
      <c r="AO151" s="180">
        <v>21029707</v>
      </c>
      <c r="AP151" s="180">
        <v>759333</v>
      </c>
      <c r="AQ151" s="180">
        <v>35167</v>
      </c>
      <c r="AR151" s="180">
        <v>54492</v>
      </c>
      <c r="AS151" s="180">
        <v>16118170</v>
      </c>
      <c r="AT151" s="180">
        <v>134869</v>
      </c>
      <c r="AU151" s="180">
        <v>448360</v>
      </c>
      <c r="AV151" s="180">
        <v>578489</v>
      </c>
      <c r="AW151" s="180">
        <v>107905</v>
      </c>
      <c r="AX151" s="180">
        <v>200134</v>
      </c>
      <c r="AY151" s="180">
        <v>131318</v>
      </c>
      <c r="AZ151" s="180">
        <v>2910352</v>
      </c>
      <c r="BA151" s="180">
        <v>810027</v>
      </c>
      <c r="BB151" s="180">
        <v>13425</v>
      </c>
      <c r="BC151" s="180">
        <v>210539</v>
      </c>
      <c r="BD151" s="180">
        <v>2289189</v>
      </c>
      <c r="BE151" s="180">
        <v>317076</v>
      </c>
      <c r="BF151" s="180">
        <v>12474365</v>
      </c>
      <c r="BH151" s="180">
        <v>97089</v>
      </c>
      <c r="BI151" s="180">
        <v>89295</v>
      </c>
      <c r="BJ151" s="180">
        <v>6587837</v>
      </c>
      <c r="BK151" s="180">
        <v>335954</v>
      </c>
      <c r="BL151" s="180">
        <v>10495867</v>
      </c>
      <c r="BM151" s="180">
        <v>3094703</v>
      </c>
      <c r="BN151" s="180">
        <v>3051750</v>
      </c>
      <c r="BO151" s="180">
        <v>627278</v>
      </c>
      <c r="BP151" s="180">
        <v>12207</v>
      </c>
      <c r="BQ151" s="180">
        <v>1482478</v>
      </c>
      <c r="BS151" s="180">
        <v>1256160</v>
      </c>
      <c r="BT151" s="180">
        <v>522629</v>
      </c>
      <c r="BV151" s="180">
        <v>1310030</v>
      </c>
    </row>
    <row r="152" spans="1:74" x14ac:dyDescent="0.3">
      <c r="A152" s="155">
        <v>529</v>
      </c>
      <c r="B152" s="180" t="s">
        <v>258</v>
      </c>
      <c r="D152" s="180">
        <v>218816</v>
      </c>
      <c r="E152" s="180">
        <v>18222782</v>
      </c>
      <c r="G152" s="180">
        <v>250706</v>
      </c>
      <c r="H152" s="180">
        <v>158372</v>
      </c>
      <c r="I152" s="180">
        <v>220</v>
      </c>
      <c r="J152" s="180">
        <v>15748</v>
      </c>
      <c r="K152" s="180">
        <v>0</v>
      </c>
      <c r="L152" s="180">
        <v>137243</v>
      </c>
      <c r="M152" s="180">
        <v>776211</v>
      </c>
      <c r="N152" s="180">
        <v>2379</v>
      </c>
      <c r="O152" s="180">
        <v>26015</v>
      </c>
      <c r="Q152" s="180">
        <v>18938</v>
      </c>
      <c r="R152" s="180">
        <v>63957</v>
      </c>
      <c r="S152" s="180">
        <v>91517</v>
      </c>
      <c r="T152" s="180">
        <v>965003</v>
      </c>
      <c r="V152" s="180">
        <v>16690</v>
      </c>
      <c r="X152" s="180">
        <v>377465</v>
      </c>
      <c r="Y152" s="180">
        <v>98793</v>
      </c>
      <c r="Z152" s="180">
        <v>3182160</v>
      </c>
      <c r="AA152" s="180">
        <v>605613</v>
      </c>
      <c r="AC152" s="180">
        <v>19277</v>
      </c>
      <c r="AD152" s="180">
        <v>100398</v>
      </c>
      <c r="AE152" s="180">
        <v>50692</v>
      </c>
      <c r="AF152" s="180">
        <v>12138</v>
      </c>
      <c r="AG152" s="180">
        <v>37320</v>
      </c>
      <c r="AI152" s="180">
        <v>4039</v>
      </c>
      <c r="AJ152" s="180">
        <v>94505</v>
      </c>
      <c r="AK152" s="180">
        <v>7833</v>
      </c>
      <c r="AL152" s="180">
        <v>13362</v>
      </c>
      <c r="AM152" s="180">
        <v>178560</v>
      </c>
      <c r="AN152" s="180">
        <v>13123</v>
      </c>
      <c r="AO152" s="180">
        <v>2208558</v>
      </c>
      <c r="AP152" s="180">
        <v>43808</v>
      </c>
      <c r="AQ152" s="180">
        <v>6515</v>
      </c>
      <c r="AR152" s="180">
        <v>12325</v>
      </c>
      <c r="AS152" s="180">
        <v>1585949</v>
      </c>
      <c r="AT152" s="180">
        <v>15824</v>
      </c>
      <c r="AU152" s="180">
        <v>84004</v>
      </c>
      <c r="AV152" s="180">
        <v>84661</v>
      </c>
      <c r="AW152" s="180">
        <v>20670</v>
      </c>
      <c r="AX152" s="180">
        <v>14033</v>
      </c>
      <c r="AY152" s="180">
        <v>16251</v>
      </c>
      <c r="AZ152" s="180">
        <v>214573</v>
      </c>
      <c r="BA152" s="180">
        <v>22858</v>
      </c>
      <c r="BB152" s="180">
        <v>1694</v>
      </c>
      <c r="BC152" s="180">
        <v>13266</v>
      </c>
      <c r="BD152" s="180">
        <v>227821</v>
      </c>
      <c r="BE152" s="180">
        <v>69052</v>
      </c>
      <c r="BF152" s="180">
        <v>889292</v>
      </c>
      <c r="BH152" s="180">
        <v>15696</v>
      </c>
      <c r="BI152" s="180">
        <v>16832</v>
      </c>
      <c r="BJ152" s="180">
        <v>703717</v>
      </c>
      <c r="BK152" s="180">
        <v>63790</v>
      </c>
      <c r="BL152" s="180">
        <v>719103</v>
      </c>
      <c r="BM152" s="180">
        <v>113415</v>
      </c>
      <c r="BN152" s="180">
        <v>170952</v>
      </c>
      <c r="BO152" s="180">
        <v>56265</v>
      </c>
      <c r="BP152" s="180">
        <v>2372</v>
      </c>
      <c r="BQ152" s="180">
        <v>152769</v>
      </c>
      <c r="BS152" s="180">
        <v>149045</v>
      </c>
      <c r="BT152" s="180">
        <v>74710</v>
      </c>
      <c r="BV152" s="180">
        <v>96643</v>
      </c>
    </row>
    <row r="153" spans="1:74" x14ac:dyDescent="0.3">
      <c r="A153" s="155">
        <v>530</v>
      </c>
      <c r="B153" s="180" t="s">
        <v>259</v>
      </c>
      <c r="D153" s="180">
        <v>62508</v>
      </c>
      <c r="E153" s="180">
        <v>706040</v>
      </c>
      <c r="G153" s="180">
        <v>18505</v>
      </c>
      <c r="H153" s="180">
        <v>33107</v>
      </c>
      <c r="I153" s="180">
        <v>30</v>
      </c>
      <c r="J153" s="180">
        <v>3029</v>
      </c>
      <c r="K153" s="180">
        <v>0</v>
      </c>
      <c r="L153" s="180">
        <v>62167</v>
      </c>
      <c r="M153" s="180">
        <v>104580</v>
      </c>
      <c r="N153" s="180">
        <v>832</v>
      </c>
      <c r="O153" s="180">
        <v>11096</v>
      </c>
      <c r="Q153" s="180">
        <v>2816</v>
      </c>
      <c r="R153" s="180">
        <v>3165</v>
      </c>
      <c r="S153" s="180">
        <v>2336</v>
      </c>
      <c r="T153" s="180">
        <v>76661</v>
      </c>
      <c r="V153" s="180">
        <v>7499</v>
      </c>
      <c r="X153" s="180">
        <v>25715</v>
      </c>
      <c r="Y153" s="180">
        <v>13488</v>
      </c>
      <c r="Z153" s="180">
        <v>1112524</v>
      </c>
      <c r="AA153" s="180">
        <v>15630</v>
      </c>
      <c r="AC153" s="180">
        <v>21727</v>
      </c>
      <c r="AD153" s="180">
        <v>15949</v>
      </c>
      <c r="AE153" s="180">
        <v>24000</v>
      </c>
      <c r="AF153" s="180">
        <v>235</v>
      </c>
      <c r="AG153" s="180">
        <v>20609</v>
      </c>
      <c r="AI153" s="180">
        <v>999</v>
      </c>
      <c r="AJ153" s="180">
        <v>5615</v>
      </c>
      <c r="AK153" s="180">
        <v>1153</v>
      </c>
      <c r="AL153" s="180">
        <v>2764</v>
      </c>
      <c r="AM153" s="180">
        <v>26687</v>
      </c>
      <c r="AN153" s="180">
        <v>467</v>
      </c>
      <c r="AO153" s="180">
        <v>437990</v>
      </c>
      <c r="AP153" s="180">
        <v>5394</v>
      </c>
      <c r="AQ153" s="180">
        <v>1291</v>
      </c>
      <c r="AR153" s="180">
        <v>2207</v>
      </c>
      <c r="AS153" s="180">
        <v>149158</v>
      </c>
      <c r="AT153" s="180">
        <v>2453</v>
      </c>
      <c r="AU153" s="180">
        <v>14579</v>
      </c>
      <c r="AV153" s="180">
        <v>25320</v>
      </c>
      <c r="AW153" s="180">
        <v>12956</v>
      </c>
      <c r="AX153" s="180">
        <v>846</v>
      </c>
      <c r="AY153" s="180">
        <v>4421</v>
      </c>
      <c r="AZ153" s="180">
        <v>7737</v>
      </c>
      <c r="BA153" s="180">
        <v>1669</v>
      </c>
      <c r="BB153" s="180">
        <v>843</v>
      </c>
      <c r="BC153" s="180">
        <v>1587</v>
      </c>
      <c r="BD153" s="180">
        <v>38465</v>
      </c>
      <c r="BE153" s="180">
        <v>12241</v>
      </c>
      <c r="BF153" s="180">
        <v>203286</v>
      </c>
      <c r="BH153" s="180">
        <v>2297</v>
      </c>
      <c r="BI153" s="180">
        <v>532</v>
      </c>
      <c r="BJ153" s="180">
        <v>16991</v>
      </c>
      <c r="BK153" s="180">
        <v>11936</v>
      </c>
      <c r="BL153" s="180">
        <v>27541</v>
      </c>
      <c r="BM153" s="180">
        <v>5887</v>
      </c>
      <c r="BN153" s="180">
        <v>29684</v>
      </c>
      <c r="BO153" s="180">
        <v>9242</v>
      </c>
      <c r="BP153" s="180">
        <v>2018</v>
      </c>
      <c r="BQ153" s="180">
        <v>30312</v>
      </c>
      <c r="BS153" s="180">
        <v>48792</v>
      </c>
      <c r="BT153" s="180">
        <v>5582</v>
      </c>
      <c r="BV153" s="180">
        <v>27705</v>
      </c>
    </row>
    <row r="154" spans="1:74" x14ac:dyDescent="0.3">
      <c r="A154" s="155">
        <v>531</v>
      </c>
      <c r="B154" s="180" t="s">
        <v>260</v>
      </c>
      <c r="D154" s="180">
        <v>0</v>
      </c>
      <c r="E154" s="180">
        <v>0</v>
      </c>
      <c r="G154" s="180">
        <v>0</v>
      </c>
      <c r="H154" s="180">
        <v>0</v>
      </c>
      <c r="I154" s="180">
        <v>0</v>
      </c>
      <c r="J154" s="180">
        <v>14</v>
      </c>
      <c r="K154" s="180">
        <v>0</v>
      </c>
      <c r="L154" s="180">
        <v>0</v>
      </c>
      <c r="M154" s="180">
        <v>0</v>
      </c>
      <c r="N154" s="180">
        <v>0</v>
      </c>
      <c r="O154" s="180">
        <v>0</v>
      </c>
      <c r="Q154" s="180">
        <v>0</v>
      </c>
      <c r="R154" s="180">
        <v>0</v>
      </c>
      <c r="S154" s="180">
        <v>0</v>
      </c>
      <c r="T154" s="180">
        <v>2979</v>
      </c>
      <c r="V154" s="180">
        <v>0</v>
      </c>
      <c r="X154" s="180">
        <v>0</v>
      </c>
      <c r="Y154" s="180">
        <v>0</v>
      </c>
      <c r="Z154" s="180">
        <v>11879</v>
      </c>
      <c r="AA154" s="180">
        <v>0</v>
      </c>
      <c r="AC154" s="180">
        <v>126</v>
      </c>
      <c r="AD154" s="180">
        <v>0</v>
      </c>
      <c r="AE154" s="180">
        <v>0</v>
      </c>
      <c r="AF154" s="180">
        <v>0</v>
      </c>
      <c r="AG154" s="180">
        <v>0</v>
      </c>
      <c r="AI154" s="180">
        <v>0</v>
      </c>
      <c r="AJ154" s="180">
        <v>0</v>
      </c>
      <c r="AK154" s="180">
        <v>0</v>
      </c>
      <c r="AL154" s="180">
        <v>0</v>
      </c>
      <c r="AM154" s="180">
        <v>0</v>
      </c>
      <c r="AN154" s="180">
        <v>0</v>
      </c>
      <c r="AO154" s="180">
        <v>5173</v>
      </c>
      <c r="AP154" s="180">
        <v>0</v>
      </c>
      <c r="AQ154" s="180">
        <v>0</v>
      </c>
      <c r="AR154" s="180">
        <v>0</v>
      </c>
      <c r="AS154" s="180">
        <v>30845</v>
      </c>
      <c r="AT154" s="180">
        <v>0</v>
      </c>
      <c r="AU154" s="180">
        <v>0</v>
      </c>
      <c r="AV154" s="180">
        <v>0</v>
      </c>
      <c r="AW154" s="180">
        <v>0</v>
      </c>
      <c r="AX154" s="180">
        <v>0</v>
      </c>
      <c r="AY154" s="180">
        <v>0</v>
      </c>
      <c r="AZ154" s="180">
        <v>0</v>
      </c>
      <c r="BA154" s="180">
        <v>0</v>
      </c>
      <c r="BB154" s="180">
        <v>0</v>
      </c>
      <c r="BC154" s="180">
        <v>0</v>
      </c>
      <c r="BD154" s="180">
        <v>0</v>
      </c>
      <c r="BE154" s="180">
        <v>0</v>
      </c>
      <c r="BF154" s="180">
        <v>0</v>
      </c>
      <c r="BH154" s="180">
        <v>0</v>
      </c>
      <c r="BI154" s="180">
        <v>0</v>
      </c>
      <c r="BJ154" s="180">
        <v>0</v>
      </c>
      <c r="BK154" s="180">
        <v>0</v>
      </c>
      <c r="BL154" s="180">
        <v>0</v>
      </c>
      <c r="BM154" s="180">
        <v>0</v>
      </c>
      <c r="BN154" s="180">
        <v>444</v>
      </c>
      <c r="BO154" s="180">
        <v>0</v>
      </c>
      <c r="BP154" s="180">
        <v>0</v>
      </c>
      <c r="BQ154" s="180">
        <v>0</v>
      </c>
      <c r="BS154" s="180">
        <v>0</v>
      </c>
      <c r="BT154" s="180">
        <v>0</v>
      </c>
      <c r="BV154" s="180">
        <v>0</v>
      </c>
    </row>
    <row r="155" spans="1:74" x14ac:dyDescent="0.3">
      <c r="A155" s="155">
        <v>532</v>
      </c>
      <c r="B155" s="180" t="s">
        <v>1059</v>
      </c>
      <c r="D155" s="180">
        <v>5164713</v>
      </c>
      <c r="E155" s="180">
        <v>417276541</v>
      </c>
      <c r="G155" s="180">
        <v>5683150</v>
      </c>
      <c r="H155" s="180">
        <v>2231367</v>
      </c>
      <c r="I155" s="180">
        <v>26414</v>
      </c>
      <c r="J155" s="180">
        <v>338794</v>
      </c>
      <c r="K155" s="180">
        <v>1078151</v>
      </c>
      <c r="L155" s="180">
        <v>4862091</v>
      </c>
      <c r="M155" s="180">
        <v>15120139</v>
      </c>
      <c r="N155" s="180">
        <v>78718</v>
      </c>
      <c r="O155" s="180">
        <v>621235</v>
      </c>
      <c r="Q155" s="180">
        <v>858688</v>
      </c>
      <c r="R155" s="180">
        <v>1408071</v>
      </c>
      <c r="S155" s="180">
        <v>2042481</v>
      </c>
      <c r="T155" s="180">
        <v>14891660</v>
      </c>
      <c r="V155" s="180">
        <v>491109</v>
      </c>
      <c r="X155" s="180">
        <v>8201909</v>
      </c>
      <c r="Y155" s="180">
        <v>1726700</v>
      </c>
      <c r="Z155" s="180">
        <v>67931631</v>
      </c>
      <c r="AA155" s="180">
        <v>8333569</v>
      </c>
      <c r="AC155" s="180">
        <v>296849</v>
      </c>
      <c r="AD155" s="180">
        <v>1582125</v>
      </c>
      <c r="AE155" s="180">
        <v>1169479</v>
      </c>
      <c r="AF155" s="180">
        <v>476940</v>
      </c>
      <c r="AG155" s="180">
        <v>1070240</v>
      </c>
      <c r="AI155" s="180">
        <v>111537</v>
      </c>
      <c r="AJ155" s="180">
        <v>2821260</v>
      </c>
      <c r="AK155" s="180">
        <v>197094</v>
      </c>
      <c r="AL155" s="180">
        <v>873308</v>
      </c>
      <c r="AM155" s="180">
        <v>5165777</v>
      </c>
      <c r="AN155" s="180">
        <v>296876</v>
      </c>
      <c r="AO155" s="180">
        <v>38476384</v>
      </c>
      <c r="AP155" s="180">
        <v>1190721</v>
      </c>
      <c r="AQ155" s="180">
        <v>81858</v>
      </c>
      <c r="AR155" s="180">
        <v>162252</v>
      </c>
      <c r="AS155" s="180">
        <v>30949588</v>
      </c>
      <c r="AT155" s="180">
        <v>293591</v>
      </c>
      <c r="AU155" s="180">
        <v>2232347</v>
      </c>
      <c r="AV155" s="180">
        <v>1899134</v>
      </c>
      <c r="AW155" s="180">
        <v>312660</v>
      </c>
      <c r="AX155" s="180">
        <v>307475</v>
      </c>
      <c r="AY155" s="180">
        <v>218643</v>
      </c>
      <c r="AZ155" s="180">
        <v>6235452</v>
      </c>
      <c r="BA155" s="180">
        <v>2128892</v>
      </c>
      <c r="BB155" s="180">
        <v>49055</v>
      </c>
      <c r="BC155" s="180">
        <v>321018</v>
      </c>
      <c r="BD155" s="180">
        <v>5807460</v>
      </c>
      <c r="BE155" s="180">
        <v>1538755</v>
      </c>
      <c r="BF155" s="180">
        <v>25484921</v>
      </c>
      <c r="BH155" s="180">
        <v>302579</v>
      </c>
      <c r="BI155" s="180">
        <v>241637</v>
      </c>
      <c r="BJ155" s="180">
        <v>13028800</v>
      </c>
      <c r="BK155" s="180">
        <v>1299795</v>
      </c>
      <c r="BL155" s="180">
        <v>18731812</v>
      </c>
      <c r="BM155" s="180">
        <v>6362908</v>
      </c>
      <c r="BN155" s="180">
        <v>7738115</v>
      </c>
      <c r="BO155" s="180">
        <v>1542368</v>
      </c>
      <c r="BP155" s="180">
        <v>34502</v>
      </c>
      <c r="BQ155" s="180">
        <v>3451200</v>
      </c>
      <c r="BS155" s="180">
        <v>3528981</v>
      </c>
      <c r="BT155" s="180">
        <v>1184205</v>
      </c>
      <c r="BV155" s="180">
        <v>2687472</v>
      </c>
    </row>
    <row r="156" spans="1:74" x14ac:dyDescent="0.3">
      <c r="A156" s="155">
        <v>533</v>
      </c>
      <c r="B156" s="180" t="s">
        <v>1060</v>
      </c>
      <c r="D156" s="180">
        <v>377500</v>
      </c>
      <c r="E156" s="180">
        <v>0</v>
      </c>
      <c r="G156" s="180">
        <v>450000</v>
      </c>
      <c r="H156" s="180">
        <v>116900</v>
      </c>
      <c r="I156" s="180">
        <v>0</v>
      </c>
      <c r="J156" s="180">
        <v>0</v>
      </c>
      <c r="K156" s="180">
        <v>0</v>
      </c>
      <c r="L156" s="180">
        <v>463785</v>
      </c>
      <c r="M156" s="180">
        <v>0</v>
      </c>
      <c r="N156" s="180">
        <v>0</v>
      </c>
      <c r="O156" s="180">
        <v>0</v>
      </c>
      <c r="Q156" s="180">
        <v>0</v>
      </c>
      <c r="R156" s="180">
        <v>0</v>
      </c>
      <c r="S156" s="180">
        <v>0</v>
      </c>
      <c r="T156" s="180">
        <v>190000</v>
      </c>
      <c r="V156" s="180">
        <v>0</v>
      </c>
      <c r="X156" s="180">
        <v>0</v>
      </c>
      <c r="Y156" s="180">
        <v>0</v>
      </c>
      <c r="Z156" s="180">
        <v>0</v>
      </c>
      <c r="AA156" s="180">
        <v>0</v>
      </c>
      <c r="AC156" s="180">
        <v>0</v>
      </c>
      <c r="AD156" s="180">
        <v>0</v>
      </c>
      <c r="AE156" s="180">
        <v>0</v>
      </c>
      <c r="AF156" s="180">
        <v>0</v>
      </c>
      <c r="AG156" s="180">
        <v>0</v>
      </c>
      <c r="AI156" s="180">
        <v>0</v>
      </c>
      <c r="AJ156" s="180">
        <v>0</v>
      </c>
      <c r="AK156" s="180">
        <v>0</v>
      </c>
      <c r="AL156" s="180">
        <v>0</v>
      </c>
      <c r="AM156" s="180">
        <v>0</v>
      </c>
      <c r="AN156" s="180">
        <v>0</v>
      </c>
      <c r="AO156" s="180">
        <v>0</v>
      </c>
      <c r="AP156" s="180">
        <v>0</v>
      </c>
      <c r="AQ156" s="180">
        <v>0</v>
      </c>
      <c r="AR156" s="180">
        <v>0</v>
      </c>
      <c r="AS156" s="180">
        <v>1165909</v>
      </c>
      <c r="AT156" s="180">
        <v>0</v>
      </c>
      <c r="AU156" s="180">
        <v>0</v>
      </c>
      <c r="AV156" s="180">
        <v>0</v>
      </c>
      <c r="AW156" s="180">
        <v>0</v>
      </c>
      <c r="AX156" s="180">
        <v>0</v>
      </c>
      <c r="AY156" s="180">
        <v>0</v>
      </c>
      <c r="AZ156" s="180">
        <v>0</v>
      </c>
      <c r="BA156" s="180">
        <v>0</v>
      </c>
      <c r="BB156" s="180">
        <v>0</v>
      </c>
      <c r="BC156" s="180">
        <v>0</v>
      </c>
      <c r="BD156" s="180">
        <v>0</v>
      </c>
      <c r="BE156" s="180">
        <v>200342</v>
      </c>
      <c r="BF156" s="180">
        <v>622143</v>
      </c>
      <c r="BH156" s="180">
        <v>0</v>
      </c>
      <c r="BI156" s="180">
        <v>0</v>
      </c>
      <c r="BJ156" s="180">
        <v>0</v>
      </c>
      <c r="BK156" s="180">
        <v>0</v>
      </c>
      <c r="BL156" s="180">
        <v>0</v>
      </c>
      <c r="BM156" s="180">
        <v>0</v>
      </c>
      <c r="BN156" s="180">
        <v>0</v>
      </c>
      <c r="BO156" s="180">
        <v>0</v>
      </c>
      <c r="BP156" s="180">
        <v>0</v>
      </c>
      <c r="BQ156" s="180">
        <v>0</v>
      </c>
      <c r="BS156" s="180">
        <v>450000</v>
      </c>
      <c r="BT156" s="180">
        <v>1500</v>
      </c>
      <c r="BV156" s="180">
        <v>0</v>
      </c>
    </row>
    <row r="157" spans="1:74" x14ac:dyDescent="0.3">
      <c r="A157" s="155">
        <v>534</v>
      </c>
      <c r="B157" s="180" t="s">
        <v>1061</v>
      </c>
      <c r="D157" s="180">
        <v>0</v>
      </c>
      <c r="E157" s="180">
        <v>0</v>
      </c>
      <c r="G157" s="180">
        <v>0</v>
      </c>
      <c r="H157" s="180">
        <v>0</v>
      </c>
      <c r="I157" s="180">
        <v>0</v>
      </c>
      <c r="J157" s="180">
        <v>0</v>
      </c>
      <c r="K157" s="180">
        <v>0</v>
      </c>
      <c r="L157" s="180">
        <v>0</v>
      </c>
      <c r="M157" s="180">
        <v>0</v>
      </c>
      <c r="N157" s="180">
        <v>0</v>
      </c>
      <c r="O157" s="180">
        <v>0</v>
      </c>
      <c r="Q157" s="180">
        <v>0</v>
      </c>
      <c r="R157" s="180">
        <v>0</v>
      </c>
      <c r="S157" s="180">
        <v>0</v>
      </c>
      <c r="T157" s="180">
        <v>0</v>
      </c>
      <c r="V157" s="180">
        <v>0</v>
      </c>
      <c r="X157" s="180">
        <v>0</v>
      </c>
      <c r="Y157" s="180">
        <v>0</v>
      </c>
      <c r="Z157" s="180">
        <v>0</v>
      </c>
      <c r="AA157" s="180">
        <v>0</v>
      </c>
      <c r="AC157" s="180">
        <v>0</v>
      </c>
      <c r="AD157" s="180">
        <v>0</v>
      </c>
      <c r="AE157" s="180">
        <v>0</v>
      </c>
      <c r="AF157" s="180">
        <v>0</v>
      </c>
      <c r="AG157" s="180">
        <v>0</v>
      </c>
      <c r="AI157" s="180">
        <v>0</v>
      </c>
      <c r="AJ157" s="180">
        <v>0</v>
      </c>
      <c r="AK157" s="180">
        <v>0</v>
      </c>
      <c r="AL157" s="180">
        <v>0</v>
      </c>
      <c r="AM157" s="180">
        <v>0</v>
      </c>
      <c r="AN157" s="180">
        <v>0</v>
      </c>
      <c r="AO157" s="180">
        <v>0</v>
      </c>
      <c r="AP157" s="180">
        <v>0</v>
      </c>
      <c r="AQ157" s="180">
        <v>0</v>
      </c>
      <c r="AR157" s="180">
        <v>0</v>
      </c>
      <c r="AS157" s="180">
        <v>0</v>
      </c>
      <c r="AT157" s="180">
        <v>0</v>
      </c>
      <c r="AU157" s="180">
        <v>0</v>
      </c>
      <c r="AV157" s="180">
        <v>0</v>
      </c>
      <c r="AW157" s="180">
        <v>0</v>
      </c>
      <c r="AX157" s="180">
        <v>0</v>
      </c>
      <c r="AY157" s="180">
        <v>0</v>
      </c>
      <c r="AZ157" s="180">
        <v>0</v>
      </c>
      <c r="BA157" s="180">
        <v>0</v>
      </c>
      <c r="BB157" s="180">
        <v>0</v>
      </c>
      <c r="BC157" s="180">
        <v>0</v>
      </c>
      <c r="BD157" s="180">
        <v>0</v>
      </c>
      <c r="BE157" s="180">
        <v>0</v>
      </c>
      <c r="BF157" s="180">
        <v>0</v>
      </c>
      <c r="BH157" s="180">
        <v>0</v>
      </c>
      <c r="BI157" s="180">
        <v>0</v>
      </c>
      <c r="BJ157" s="180">
        <v>0</v>
      </c>
      <c r="BK157" s="180">
        <v>0</v>
      </c>
      <c r="BL157" s="180">
        <v>0</v>
      </c>
      <c r="BM157" s="180">
        <v>0</v>
      </c>
      <c r="BN157" s="180">
        <v>0</v>
      </c>
      <c r="BO157" s="180">
        <v>0</v>
      </c>
      <c r="BP157" s="180">
        <v>0</v>
      </c>
      <c r="BQ157" s="180">
        <v>0</v>
      </c>
      <c r="BS157" s="180">
        <v>0</v>
      </c>
      <c r="BT157" s="180">
        <v>0</v>
      </c>
      <c r="BV157" s="180">
        <v>0</v>
      </c>
    </row>
    <row r="158" spans="1:74" x14ac:dyDescent="0.3">
      <c r="A158" s="155">
        <v>535</v>
      </c>
      <c r="B158" s="180" t="s">
        <v>244</v>
      </c>
      <c r="D158" s="180">
        <v>0</v>
      </c>
      <c r="E158" s="180">
        <v>120499959</v>
      </c>
      <c r="G158" s="180">
        <v>0</v>
      </c>
      <c r="H158" s="180">
        <v>0</v>
      </c>
      <c r="I158" s="180">
        <v>0</v>
      </c>
      <c r="J158" s="180">
        <v>0</v>
      </c>
      <c r="K158" s="180">
        <v>0</v>
      </c>
      <c r="L158" s="180">
        <v>0</v>
      </c>
      <c r="M158" s="180">
        <v>2672160</v>
      </c>
      <c r="N158" s="180">
        <v>1</v>
      </c>
      <c r="O158" s="180">
        <v>0</v>
      </c>
      <c r="Q158" s="180">
        <v>0</v>
      </c>
      <c r="R158" s="180">
        <v>0</v>
      </c>
      <c r="S158" s="180">
        <v>0</v>
      </c>
      <c r="T158" s="180">
        <v>0</v>
      </c>
      <c r="V158" s="180">
        <v>0</v>
      </c>
      <c r="X158" s="180">
        <v>0</v>
      </c>
      <c r="Y158" s="180">
        <v>0</v>
      </c>
      <c r="Z158" s="180">
        <v>4434076</v>
      </c>
      <c r="AA158" s="180">
        <v>0</v>
      </c>
      <c r="AC158" s="180">
        <v>0</v>
      </c>
      <c r="AD158" s="180">
        <v>0</v>
      </c>
      <c r="AE158" s="180">
        <v>0</v>
      </c>
      <c r="AF158" s="180">
        <v>0</v>
      </c>
      <c r="AG158" s="180">
        <v>1</v>
      </c>
      <c r="AI158" s="180">
        <v>0</v>
      </c>
      <c r="AJ158" s="180">
        <v>0</v>
      </c>
      <c r="AK158" s="180">
        <v>0</v>
      </c>
      <c r="AL158" s="180">
        <v>0</v>
      </c>
      <c r="AM158" s="180">
        <v>0</v>
      </c>
      <c r="AN158" s="180">
        <v>0</v>
      </c>
      <c r="AO158" s="180">
        <v>19968647</v>
      </c>
      <c r="AP158" s="180">
        <v>0</v>
      </c>
      <c r="AQ158" s="180">
        <v>0</v>
      </c>
      <c r="AR158" s="180">
        <v>0</v>
      </c>
      <c r="AS158" s="180">
        <v>2062272</v>
      </c>
      <c r="AT158" s="180">
        <v>0</v>
      </c>
      <c r="AU158" s="180">
        <v>0</v>
      </c>
      <c r="AV158" s="180">
        <v>0</v>
      </c>
      <c r="AW158" s="180">
        <v>0</v>
      </c>
      <c r="AX158" s="180">
        <v>0</v>
      </c>
      <c r="AY158" s="180">
        <v>0</v>
      </c>
      <c r="AZ158" s="180">
        <v>0</v>
      </c>
      <c r="BA158" s="180">
        <v>0</v>
      </c>
      <c r="BB158" s="180">
        <v>0</v>
      </c>
      <c r="BC158" s="180">
        <v>0</v>
      </c>
      <c r="BD158" s="180">
        <v>0</v>
      </c>
      <c r="BE158" s="180">
        <v>0</v>
      </c>
      <c r="BF158" s="180">
        <v>575622</v>
      </c>
      <c r="BH158" s="180">
        <v>0</v>
      </c>
      <c r="BI158" s="180">
        <v>0</v>
      </c>
      <c r="BJ158" s="180">
        <v>774961</v>
      </c>
      <c r="BK158" s="180">
        <v>0</v>
      </c>
      <c r="BL158" s="180">
        <v>0</v>
      </c>
      <c r="BM158" s="180">
        <v>0</v>
      </c>
      <c r="BN158" s="180">
        <v>0</v>
      </c>
      <c r="BO158" s="180">
        <v>0</v>
      </c>
      <c r="BP158" s="180">
        <v>0</v>
      </c>
      <c r="BQ158" s="180">
        <v>2447125</v>
      </c>
      <c r="BS158" s="180">
        <v>0</v>
      </c>
      <c r="BT158" s="180">
        <v>0</v>
      </c>
      <c r="BV158" s="180">
        <v>0</v>
      </c>
    </row>
    <row r="159" spans="1:74" x14ac:dyDescent="0.3">
      <c r="A159" s="155">
        <v>536</v>
      </c>
      <c r="B159" s="180" t="s">
        <v>190</v>
      </c>
      <c r="D159" s="180">
        <v>830823</v>
      </c>
      <c r="E159" s="180">
        <v>2848770</v>
      </c>
      <c r="G159" s="180">
        <v>774552</v>
      </c>
      <c r="H159" s="180">
        <v>409114</v>
      </c>
      <c r="I159" s="180">
        <v>1040</v>
      </c>
      <c r="J159" s="180">
        <v>33009</v>
      </c>
      <c r="K159" s="180">
        <v>0</v>
      </c>
      <c r="L159" s="180">
        <v>12755</v>
      </c>
      <c r="M159" s="180">
        <v>0</v>
      </c>
      <c r="N159" s="180">
        <v>64781</v>
      </c>
      <c r="O159" s="180">
        <v>32647</v>
      </c>
      <c r="Q159" s="180">
        <v>116463</v>
      </c>
      <c r="R159" s="180">
        <v>24197</v>
      </c>
      <c r="S159" s="180">
        <v>129108</v>
      </c>
      <c r="T159" s="180">
        <v>226934</v>
      </c>
      <c r="V159" s="180">
        <v>579</v>
      </c>
      <c r="X159" s="180">
        <v>360786</v>
      </c>
      <c r="Y159" s="180">
        <v>131369</v>
      </c>
      <c r="Z159" s="180">
        <v>1718816</v>
      </c>
      <c r="AA159" s="180">
        <v>789696</v>
      </c>
      <c r="AC159" s="180">
        <v>38861</v>
      </c>
      <c r="AD159" s="180">
        <v>0</v>
      </c>
      <c r="AE159" s="180">
        <v>0</v>
      </c>
      <c r="AF159" s="180">
        <v>47048</v>
      </c>
      <c r="AG159" s="180">
        <v>0</v>
      </c>
      <c r="AI159" s="180">
        <v>8244</v>
      </c>
      <c r="AJ159" s="180">
        <v>181726</v>
      </c>
      <c r="AK159" s="180">
        <v>17290</v>
      </c>
      <c r="AL159" s="180">
        <v>0</v>
      </c>
      <c r="AM159" s="180">
        <v>215854</v>
      </c>
      <c r="AN159" s="180">
        <v>73179</v>
      </c>
      <c r="AO159" s="180">
        <v>1235955</v>
      </c>
      <c r="AP159" s="180">
        <v>16241</v>
      </c>
      <c r="AQ159" s="180">
        <v>19075</v>
      </c>
      <c r="AR159" s="180">
        <v>89250</v>
      </c>
      <c r="AS159" s="180">
        <v>2442469</v>
      </c>
      <c r="AT159" s="180">
        <v>61966</v>
      </c>
      <c r="AU159" s="180">
        <v>462265</v>
      </c>
      <c r="AV159" s="180">
        <v>203019</v>
      </c>
      <c r="AW159" s="180">
        <v>56242</v>
      </c>
      <c r="AX159" s="180">
        <v>19793</v>
      </c>
      <c r="AY159" s="180">
        <v>109700</v>
      </c>
      <c r="AZ159" s="180">
        <v>695366</v>
      </c>
      <c r="BA159" s="180">
        <v>0</v>
      </c>
      <c r="BB159" s="180">
        <v>37554</v>
      </c>
      <c r="BC159" s="180">
        <v>40266</v>
      </c>
      <c r="BD159" s="180">
        <v>327383</v>
      </c>
      <c r="BE159" s="180">
        <v>46013</v>
      </c>
      <c r="BF159" s="180">
        <v>896848</v>
      </c>
      <c r="BH159" s="180">
        <v>177</v>
      </c>
      <c r="BI159" s="180">
        <v>43953</v>
      </c>
      <c r="BJ159" s="180">
        <v>642219</v>
      </c>
      <c r="BK159" s="180">
        <v>116822</v>
      </c>
      <c r="BL159" s="180">
        <v>193799</v>
      </c>
      <c r="BM159" s="180">
        <v>466941</v>
      </c>
      <c r="BN159" s="180">
        <v>77419</v>
      </c>
      <c r="BO159" s="180">
        <v>70094</v>
      </c>
      <c r="BP159" s="180">
        <v>2605</v>
      </c>
      <c r="BQ159" s="180">
        <v>295916</v>
      </c>
      <c r="BS159" s="180">
        <v>33280</v>
      </c>
      <c r="BT159" s="180">
        <v>437772</v>
      </c>
      <c r="BV159" s="180">
        <v>9847</v>
      </c>
    </row>
    <row r="160" spans="1:74" x14ac:dyDescent="0.3">
      <c r="A160" s="155">
        <v>537</v>
      </c>
      <c r="B160" s="180" t="s">
        <v>280</v>
      </c>
      <c r="D160" s="180">
        <v>1</v>
      </c>
      <c r="E160" s="180">
        <v>2</v>
      </c>
      <c r="G160" s="180">
        <v>2</v>
      </c>
      <c r="H160" s="180">
        <v>2</v>
      </c>
      <c r="I160" s="180">
        <v>0</v>
      </c>
      <c r="J160" s="180">
        <v>2</v>
      </c>
      <c r="K160" s="180">
        <v>2</v>
      </c>
      <c r="L160" s="180">
        <v>2</v>
      </c>
      <c r="M160" s="180">
        <v>2</v>
      </c>
      <c r="N160" s="180">
        <v>2</v>
      </c>
      <c r="O160" s="180">
        <v>1</v>
      </c>
      <c r="Q160" s="180">
        <v>0</v>
      </c>
      <c r="R160" s="180">
        <v>2</v>
      </c>
      <c r="S160" s="180">
        <v>2</v>
      </c>
      <c r="T160" s="180">
        <v>0</v>
      </c>
      <c r="V160" s="180">
        <v>2</v>
      </c>
      <c r="X160" s="180">
        <v>2</v>
      </c>
      <c r="Y160" s="180">
        <v>0</v>
      </c>
      <c r="Z160" s="180">
        <v>2</v>
      </c>
      <c r="AA160" s="180">
        <v>0</v>
      </c>
      <c r="AC160" s="180">
        <v>2</v>
      </c>
      <c r="AD160" s="180">
        <v>2</v>
      </c>
      <c r="AE160" s="180">
        <v>1</v>
      </c>
      <c r="AF160" s="180">
        <v>2</v>
      </c>
      <c r="AG160" s="180">
        <v>2</v>
      </c>
      <c r="AI160" s="180">
        <v>0</v>
      </c>
      <c r="AJ160" s="180">
        <v>0</v>
      </c>
      <c r="AK160" s="180">
        <v>0</v>
      </c>
      <c r="AL160" s="180">
        <v>1</v>
      </c>
      <c r="AM160" s="180">
        <v>2</v>
      </c>
      <c r="AN160" s="180">
        <v>2</v>
      </c>
      <c r="AO160" s="180">
        <v>1</v>
      </c>
      <c r="AP160" s="180">
        <v>2</v>
      </c>
      <c r="AQ160" s="180">
        <v>2</v>
      </c>
      <c r="AR160" s="180">
        <v>2</v>
      </c>
      <c r="AS160" s="180">
        <v>1</v>
      </c>
      <c r="AT160" s="180">
        <v>2</v>
      </c>
      <c r="AU160" s="180">
        <v>0</v>
      </c>
      <c r="AV160" s="180">
        <v>2</v>
      </c>
      <c r="AW160" s="180">
        <v>2</v>
      </c>
      <c r="AX160" s="180">
        <v>0</v>
      </c>
      <c r="AY160" s="180">
        <v>2</v>
      </c>
      <c r="AZ160" s="180">
        <v>1</v>
      </c>
      <c r="BA160" s="180">
        <v>2</v>
      </c>
      <c r="BB160" s="180">
        <v>2</v>
      </c>
      <c r="BC160" s="180">
        <v>2</v>
      </c>
      <c r="BD160" s="180">
        <v>2</v>
      </c>
      <c r="BE160" s="180">
        <v>2</v>
      </c>
      <c r="BF160" s="180">
        <v>2</v>
      </c>
      <c r="BH160" s="180">
        <v>0</v>
      </c>
      <c r="BI160" s="180">
        <v>1</v>
      </c>
      <c r="BJ160" s="180">
        <v>1</v>
      </c>
      <c r="BK160" s="180">
        <v>2</v>
      </c>
      <c r="BL160" s="180">
        <v>1</v>
      </c>
      <c r="BM160" s="180">
        <v>0</v>
      </c>
      <c r="BN160" s="180">
        <v>1</v>
      </c>
      <c r="BO160" s="180">
        <v>1</v>
      </c>
      <c r="BP160" s="180">
        <v>0</v>
      </c>
      <c r="BQ160" s="180">
        <v>0</v>
      </c>
      <c r="BS160" s="180">
        <v>1</v>
      </c>
      <c r="BT160" s="180">
        <v>2</v>
      </c>
      <c r="BV160" s="180">
        <v>1</v>
      </c>
    </row>
    <row r="161" spans="1:74" x14ac:dyDescent="0.3">
      <c r="A161" s="155">
        <v>538</v>
      </c>
      <c r="B161" s="180" t="s">
        <v>279</v>
      </c>
      <c r="D161" s="180">
        <v>1</v>
      </c>
      <c r="E161" s="180">
        <v>1</v>
      </c>
      <c r="G161" s="180">
        <v>2</v>
      </c>
      <c r="H161" s="180">
        <v>2</v>
      </c>
      <c r="I161" s="180">
        <v>0</v>
      </c>
      <c r="J161" s="180">
        <v>2</v>
      </c>
      <c r="K161" s="180">
        <v>2</v>
      </c>
      <c r="L161" s="180">
        <v>2</v>
      </c>
      <c r="M161" s="180">
        <v>1</v>
      </c>
      <c r="N161" s="180">
        <v>2</v>
      </c>
      <c r="O161" s="180">
        <v>1</v>
      </c>
      <c r="Q161" s="180">
        <v>0</v>
      </c>
      <c r="R161" s="180">
        <v>2</v>
      </c>
      <c r="S161" s="180">
        <v>1</v>
      </c>
      <c r="T161" s="180">
        <v>0</v>
      </c>
      <c r="V161" s="180">
        <v>2</v>
      </c>
      <c r="X161" s="180">
        <v>2</v>
      </c>
      <c r="Y161" s="180">
        <v>0</v>
      </c>
      <c r="Z161" s="180">
        <v>2</v>
      </c>
      <c r="AA161" s="180">
        <v>0</v>
      </c>
      <c r="AC161" s="180">
        <v>2</v>
      </c>
      <c r="AD161" s="180">
        <v>2</v>
      </c>
      <c r="AE161" s="180">
        <v>1</v>
      </c>
      <c r="AF161" s="180">
        <v>1</v>
      </c>
      <c r="AG161" s="180">
        <v>2</v>
      </c>
      <c r="AI161" s="180">
        <v>0</v>
      </c>
      <c r="AJ161" s="180">
        <v>0</v>
      </c>
      <c r="AK161" s="180">
        <v>0</v>
      </c>
      <c r="AL161" s="180">
        <v>2</v>
      </c>
      <c r="AM161" s="180">
        <v>1</v>
      </c>
      <c r="AN161" s="180">
        <v>2</v>
      </c>
      <c r="AO161" s="180">
        <v>1</v>
      </c>
      <c r="AP161" s="180">
        <v>2</v>
      </c>
      <c r="AQ161" s="180">
        <v>2</v>
      </c>
      <c r="AR161" s="180">
        <v>2</v>
      </c>
      <c r="AS161" s="180">
        <v>1</v>
      </c>
      <c r="AT161" s="180">
        <v>2</v>
      </c>
      <c r="AU161" s="180">
        <v>0</v>
      </c>
      <c r="AV161" s="180">
        <v>2</v>
      </c>
      <c r="AW161" s="180">
        <v>2</v>
      </c>
      <c r="AX161" s="180">
        <v>0</v>
      </c>
      <c r="AY161" s="180">
        <v>2</v>
      </c>
      <c r="AZ161" s="180">
        <v>1</v>
      </c>
      <c r="BA161" s="180">
        <v>2</v>
      </c>
      <c r="BB161" s="180">
        <v>1</v>
      </c>
      <c r="BC161" s="180">
        <v>2</v>
      </c>
      <c r="BD161" s="180">
        <v>2</v>
      </c>
      <c r="BE161" s="180">
        <v>2</v>
      </c>
      <c r="BF161" s="180">
        <v>1</v>
      </c>
      <c r="BH161" s="180">
        <v>0</v>
      </c>
      <c r="BI161" s="180">
        <v>1</v>
      </c>
      <c r="BJ161" s="180">
        <v>2</v>
      </c>
      <c r="BK161" s="180">
        <v>2</v>
      </c>
      <c r="BL161" s="180">
        <v>1</v>
      </c>
      <c r="BM161" s="180">
        <v>0</v>
      </c>
      <c r="BN161" s="180">
        <v>1</v>
      </c>
      <c r="BO161" s="180">
        <v>1</v>
      </c>
      <c r="BP161" s="180">
        <v>0</v>
      </c>
      <c r="BQ161" s="180">
        <v>0</v>
      </c>
      <c r="BS161" s="180">
        <v>1</v>
      </c>
      <c r="BT161" s="180">
        <v>2</v>
      </c>
      <c r="BV161" s="180">
        <v>1</v>
      </c>
    </row>
    <row r="162" spans="1:74" x14ac:dyDescent="0.3">
      <c r="A162" s="155">
        <v>540</v>
      </c>
      <c r="B162" s="180" t="s">
        <v>253</v>
      </c>
      <c r="D162" s="180">
        <v>0</v>
      </c>
      <c r="E162" s="180">
        <v>24092116</v>
      </c>
      <c r="G162" s="180">
        <v>120000</v>
      </c>
      <c r="H162" s="180">
        <v>0</v>
      </c>
      <c r="I162" s="180">
        <v>0</v>
      </c>
      <c r="J162" s="180">
        <v>0</v>
      </c>
      <c r="K162" s="180">
        <v>0</v>
      </c>
      <c r="L162" s="180">
        <v>0</v>
      </c>
      <c r="M162" s="180">
        <v>0</v>
      </c>
      <c r="N162" s="180">
        <v>0</v>
      </c>
      <c r="O162" s="180">
        <v>0</v>
      </c>
      <c r="Q162" s="180">
        <v>0</v>
      </c>
      <c r="R162" s="180">
        <v>0</v>
      </c>
      <c r="S162" s="180">
        <v>244602</v>
      </c>
      <c r="T162" s="180">
        <v>0</v>
      </c>
      <c r="V162" s="180">
        <v>0</v>
      </c>
      <c r="X162" s="180">
        <v>750000</v>
      </c>
      <c r="Y162" s="180">
        <v>119000</v>
      </c>
      <c r="Z162" s="180">
        <v>4520486</v>
      </c>
      <c r="AA162" s="180">
        <v>0</v>
      </c>
      <c r="AC162" s="180">
        <v>0</v>
      </c>
      <c r="AD162" s="180">
        <v>0</v>
      </c>
      <c r="AE162" s="180">
        <v>0</v>
      </c>
      <c r="AF162" s="180">
        <v>87500</v>
      </c>
      <c r="AG162" s="180">
        <v>0</v>
      </c>
      <c r="AI162" s="180">
        <v>0</v>
      </c>
      <c r="AJ162" s="180">
        <v>242953</v>
      </c>
      <c r="AK162" s="180">
        <v>46138</v>
      </c>
      <c r="AL162" s="180">
        <v>15000</v>
      </c>
      <c r="AM162" s="180">
        <v>0</v>
      </c>
      <c r="AN162" s="180">
        <v>73000</v>
      </c>
      <c r="AO162" s="180">
        <v>3956669</v>
      </c>
      <c r="AP162" s="180">
        <v>133486</v>
      </c>
      <c r="AQ162" s="180">
        <v>23</v>
      </c>
      <c r="AR162" s="180">
        <v>20918</v>
      </c>
      <c r="AS162" s="180">
        <v>756641</v>
      </c>
      <c r="AT162" s="180">
        <v>75000</v>
      </c>
      <c r="AU162" s="180">
        <v>0</v>
      </c>
      <c r="AV162" s="180">
        <v>0</v>
      </c>
      <c r="AW162" s="180">
        <v>0</v>
      </c>
      <c r="AX162" s="180">
        <v>0</v>
      </c>
      <c r="AY162" s="180">
        <v>0</v>
      </c>
      <c r="AZ162" s="180">
        <v>55000</v>
      </c>
      <c r="BA162" s="180">
        <v>0</v>
      </c>
      <c r="BB162" s="180">
        <v>0</v>
      </c>
      <c r="BC162" s="180">
        <v>0</v>
      </c>
      <c r="BD162" s="180">
        <v>1293635</v>
      </c>
      <c r="BE162" s="180">
        <v>0</v>
      </c>
      <c r="BF162" s="180">
        <v>0</v>
      </c>
      <c r="BH162" s="180">
        <v>0</v>
      </c>
      <c r="BI162" s="180">
        <v>10000</v>
      </c>
      <c r="BJ162" s="180">
        <v>613305</v>
      </c>
      <c r="BK162" s="180">
        <v>0</v>
      </c>
      <c r="BL162" s="180">
        <v>2834047</v>
      </c>
      <c r="BM162" s="180">
        <v>1270519</v>
      </c>
      <c r="BN162" s="180">
        <v>0</v>
      </c>
      <c r="BO162" s="180">
        <v>0</v>
      </c>
      <c r="BP162" s="180">
        <v>0</v>
      </c>
      <c r="BQ162" s="180">
        <v>287349</v>
      </c>
      <c r="BS162" s="180">
        <v>377020</v>
      </c>
      <c r="BT162" s="180">
        <v>0</v>
      </c>
      <c r="BV162" s="180">
        <v>0</v>
      </c>
    </row>
    <row r="163" spans="1:74" x14ac:dyDescent="0.3">
      <c r="A163" s="155">
        <v>541</v>
      </c>
      <c r="B163" s="180" t="s">
        <v>311</v>
      </c>
      <c r="D163" s="180">
        <v>561241</v>
      </c>
      <c r="E163" s="180">
        <v>106022147</v>
      </c>
      <c r="G163" s="180">
        <v>605447</v>
      </c>
      <c r="H163" s="180">
        <v>-95931</v>
      </c>
      <c r="I163" s="180">
        <v>0</v>
      </c>
      <c r="J163" s="180">
        <v>0</v>
      </c>
      <c r="K163" s="180">
        <v>0</v>
      </c>
      <c r="L163" s="180">
        <v>139240</v>
      </c>
      <c r="M163" s="180">
        <v>1537520</v>
      </c>
      <c r="N163" s="180">
        <v>0</v>
      </c>
      <c r="O163" s="180">
        <v>93946</v>
      </c>
      <c r="Q163" s="180">
        <v>0</v>
      </c>
      <c r="R163" s="180">
        <v>0</v>
      </c>
      <c r="S163" s="180">
        <v>36973</v>
      </c>
      <c r="T163" s="180">
        <v>0</v>
      </c>
      <c r="V163" s="180">
        <v>116503</v>
      </c>
      <c r="X163" s="180">
        <v>1039443</v>
      </c>
      <c r="Y163" s="180">
        <v>0</v>
      </c>
      <c r="Z163" s="180">
        <v>-2973214</v>
      </c>
      <c r="AA163" s="180">
        <v>0</v>
      </c>
      <c r="AC163" s="180">
        <v>-26798</v>
      </c>
      <c r="AD163" s="180">
        <v>-1153479</v>
      </c>
      <c r="AE163" s="180">
        <v>63376</v>
      </c>
      <c r="AF163" s="180">
        <v>-39705</v>
      </c>
      <c r="AG163" s="180">
        <v>6614</v>
      </c>
      <c r="AI163" s="180">
        <v>0</v>
      </c>
      <c r="AJ163" s="180">
        <v>0</v>
      </c>
      <c r="AK163" s="180">
        <v>0</v>
      </c>
      <c r="AL163" s="180">
        <v>-57869</v>
      </c>
      <c r="AM163" s="180">
        <v>-35178</v>
      </c>
      <c r="AN163" s="180">
        <v>-86626</v>
      </c>
      <c r="AO163" s="180">
        <v>2553411</v>
      </c>
      <c r="AP163" s="180">
        <v>-166768</v>
      </c>
      <c r="AQ163" s="180">
        <v>0</v>
      </c>
      <c r="AR163" s="180">
        <v>6020</v>
      </c>
      <c r="AS163" s="180">
        <v>4216980</v>
      </c>
      <c r="AT163" s="180">
        <v>5176</v>
      </c>
      <c r="AU163" s="180">
        <v>374438</v>
      </c>
      <c r="AV163" s="180">
        <v>67305</v>
      </c>
      <c r="AW163" s="180">
        <v>1560018</v>
      </c>
      <c r="AX163" s="180">
        <v>0</v>
      </c>
      <c r="AY163" s="180">
        <v>2</v>
      </c>
      <c r="AZ163" s="180">
        <v>8563</v>
      </c>
      <c r="BA163" s="180">
        <v>111749</v>
      </c>
      <c r="BB163" s="180">
        <v>52426</v>
      </c>
      <c r="BC163" s="180">
        <v>0</v>
      </c>
      <c r="BD163" s="180">
        <v>643409</v>
      </c>
      <c r="BE163" s="180">
        <v>-310855</v>
      </c>
      <c r="BF163" s="180">
        <v>718647</v>
      </c>
      <c r="BH163" s="180">
        <v>0</v>
      </c>
      <c r="BI163" s="180">
        <v>1371</v>
      </c>
      <c r="BJ163" s="180">
        <v>2360347</v>
      </c>
      <c r="BK163" s="180">
        <v>105827</v>
      </c>
      <c r="BL163" s="180">
        <v>1526086</v>
      </c>
      <c r="BM163" s="180">
        <v>0</v>
      </c>
      <c r="BN163" s="180">
        <v>1001797</v>
      </c>
      <c r="BO163" s="180">
        <v>-28081</v>
      </c>
      <c r="BP163" s="180">
        <v>0</v>
      </c>
      <c r="BQ163" s="180">
        <v>0</v>
      </c>
      <c r="BS163" s="180">
        <v>-148173</v>
      </c>
      <c r="BT163" s="180">
        <v>93628</v>
      </c>
      <c r="BV163" s="180">
        <v>-112377</v>
      </c>
    </row>
    <row r="164" spans="1:74" x14ac:dyDescent="0.3">
      <c r="A164" s="155">
        <v>542</v>
      </c>
      <c r="B164" s="180" t="s">
        <v>1062</v>
      </c>
      <c r="D164" s="180">
        <v>0</v>
      </c>
      <c r="E164" s="180">
        <v>102568072</v>
      </c>
      <c r="G164" s="180">
        <v>0</v>
      </c>
      <c r="H164" s="180">
        <v>0</v>
      </c>
      <c r="I164" s="180">
        <v>0</v>
      </c>
      <c r="J164" s="180">
        <v>0</v>
      </c>
      <c r="K164" s="180">
        <v>0</v>
      </c>
      <c r="L164" s="180">
        <v>0</v>
      </c>
      <c r="M164" s="180">
        <v>0</v>
      </c>
      <c r="N164" s="180">
        <v>0</v>
      </c>
      <c r="O164" s="180">
        <v>0</v>
      </c>
      <c r="Q164" s="180">
        <v>0</v>
      </c>
      <c r="R164" s="180">
        <v>0</v>
      </c>
      <c r="S164" s="180">
        <v>129758</v>
      </c>
      <c r="T164" s="180">
        <v>0</v>
      </c>
      <c r="V164" s="180">
        <v>0</v>
      </c>
      <c r="X164" s="180">
        <v>0</v>
      </c>
      <c r="Y164" s="180">
        <v>0</v>
      </c>
      <c r="Z164" s="180">
        <v>1015527</v>
      </c>
      <c r="AA164" s="180">
        <v>0</v>
      </c>
      <c r="AC164" s="180">
        <v>0</v>
      </c>
      <c r="AD164" s="180">
        <v>0</v>
      </c>
      <c r="AE164" s="180">
        <v>0</v>
      </c>
      <c r="AF164" s="180">
        <v>20000</v>
      </c>
      <c r="AG164" s="180">
        <v>0</v>
      </c>
      <c r="AI164" s="180">
        <v>0</v>
      </c>
      <c r="AJ164" s="180">
        <v>0</v>
      </c>
      <c r="AK164" s="180">
        <v>0</v>
      </c>
      <c r="AL164" s="180">
        <v>108950</v>
      </c>
      <c r="AM164" s="180">
        <v>0</v>
      </c>
      <c r="AN164" s="180">
        <v>0</v>
      </c>
      <c r="AO164" s="180">
        <v>750000</v>
      </c>
      <c r="AP164" s="180">
        <v>0</v>
      </c>
      <c r="AQ164" s="180">
        <v>0</v>
      </c>
      <c r="AR164" s="180">
        <v>9350</v>
      </c>
      <c r="AS164" s="180">
        <v>0</v>
      </c>
      <c r="AT164" s="180">
        <v>0</v>
      </c>
      <c r="AU164" s="180">
        <v>0</v>
      </c>
      <c r="AV164" s="180">
        <v>0</v>
      </c>
      <c r="AW164" s="180">
        <v>0</v>
      </c>
      <c r="AX164" s="180">
        <v>0</v>
      </c>
      <c r="AY164" s="180">
        <v>0</v>
      </c>
      <c r="AZ164" s="180">
        <v>0</v>
      </c>
      <c r="BA164" s="180">
        <v>0</v>
      </c>
      <c r="BB164" s="180">
        <v>0</v>
      </c>
      <c r="BC164" s="180">
        <v>0</v>
      </c>
      <c r="BD164" s="180">
        <v>0</v>
      </c>
      <c r="BE164" s="180">
        <v>0</v>
      </c>
      <c r="BF164" s="180">
        <v>275174</v>
      </c>
      <c r="BH164" s="180">
        <v>0</v>
      </c>
      <c r="BI164" s="180">
        <v>10000</v>
      </c>
      <c r="BJ164" s="180">
        <v>0</v>
      </c>
      <c r="BK164" s="180">
        <v>0</v>
      </c>
      <c r="BL164" s="180">
        <v>325567</v>
      </c>
      <c r="BM164" s="180">
        <v>0</v>
      </c>
      <c r="BN164" s="180">
        <v>7370</v>
      </c>
      <c r="BO164" s="180">
        <v>0</v>
      </c>
      <c r="BP164" s="180">
        <v>0</v>
      </c>
      <c r="BQ164" s="180">
        <v>0</v>
      </c>
      <c r="BS164" s="180">
        <v>0</v>
      </c>
      <c r="BT164" s="180">
        <v>0</v>
      </c>
      <c r="BV164" s="180">
        <v>0</v>
      </c>
    </row>
    <row r="165" spans="1:74" x14ac:dyDescent="0.3">
      <c r="A165" s="155">
        <v>544</v>
      </c>
      <c r="B165" s="180" t="s">
        <v>52</v>
      </c>
      <c r="D165" s="180">
        <v>0</v>
      </c>
      <c r="E165" s="180">
        <v>0</v>
      </c>
      <c r="G165" s="180">
        <v>0</v>
      </c>
      <c r="H165" s="180">
        <v>0</v>
      </c>
      <c r="I165" s="180">
        <v>0</v>
      </c>
      <c r="J165" s="180">
        <v>0</v>
      </c>
      <c r="K165" s="180">
        <v>0</v>
      </c>
      <c r="L165" s="180">
        <v>0</v>
      </c>
      <c r="M165" s="180">
        <v>0</v>
      </c>
      <c r="N165" s="180">
        <v>0</v>
      </c>
      <c r="O165" s="180">
        <v>0</v>
      </c>
      <c r="Q165" s="180">
        <v>0</v>
      </c>
      <c r="R165" s="180">
        <v>0</v>
      </c>
      <c r="S165" s="180">
        <v>0</v>
      </c>
      <c r="T165" s="180">
        <v>0</v>
      </c>
      <c r="V165" s="180">
        <v>0</v>
      </c>
      <c r="X165" s="180">
        <v>0.1</v>
      </c>
      <c r="Y165" s="180">
        <v>0</v>
      </c>
      <c r="Z165" s="180">
        <v>0</v>
      </c>
      <c r="AA165" s="180">
        <v>0</v>
      </c>
      <c r="AC165" s="180">
        <v>0</v>
      </c>
      <c r="AD165" s="180">
        <v>0</v>
      </c>
      <c r="AE165" s="180">
        <v>0</v>
      </c>
      <c r="AF165" s="180">
        <v>0</v>
      </c>
      <c r="AG165" s="180">
        <v>0</v>
      </c>
      <c r="AI165" s="180">
        <v>0</v>
      </c>
      <c r="AJ165" s="180">
        <v>0</v>
      </c>
      <c r="AK165" s="180">
        <v>0</v>
      </c>
      <c r="AL165" s="180">
        <v>0</v>
      </c>
      <c r="AM165" s="180">
        <v>0</v>
      </c>
      <c r="AN165" s="180">
        <v>0</v>
      </c>
      <c r="AO165" s="180">
        <v>0</v>
      </c>
      <c r="AP165" s="180">
        <v>0</v>
      </c>
      <c r="AQ165" s="180">
        <v>0</v>
      </c>
      <c r="AR165" s="180">
        <v>0</v>
      </c>
      <c r="AS165" s="180">
        <v>0</v>
      </c>
      <c r="AT165" s="180">
        <v>0</v>
      </c>
      <c r="AU165" s="180">
        <v>0</v>
      </c>
      <c r="AV165" s="180">
        <v>0</v>
      </c>
      <c r="AW165" s="180">
        <v>0</v>
      </c>
      <c r="AX165" s="180">
        <v>0</v>
      </c>
      <c r="AY165" s="180">
        <v>0</v>
      </c>
      <c r="AZ165" s="180">
        <v>0.03</v>
      </c>
      <c r="BA165" s="180">
        <v>0</v>
      </c>
      <c r="BB165" s="180">
        <v>0</v>
      </c>
      <c r="BC165" s="180">
        <v>0</v>
      </c>
      <c r="BD165" s="180">
        <v>0</v>
      </c>
      <c r="BE165" s="180">
        <v>0</v>
      </c>
      <c r="BF165" s="180">
        <v>0</v>
      </c>
      <c r="BH165" s="180">
        <v>0</v>
      </c>
      <c r="BI165" s="180">
        <v>0</v>
      </c>
      <c r="BJ165" s="180">
        <v>0</v>
      </c>
      <c r="BK165" s="180">
        <v>0</v>
      </c>
      <c r="BL165" s="180">
        <v>0</v>
      </c>
      <c r="BM165" s="180">
        <v>0</v>
      </c>
      <c r="BN165" s="180">
        <v>0</v>
      </c>
      <c r="BO165" s="180">
        <v>0</v>
      </c>
      <c r="BP165" s="180">
        <v>0</v>
      </c>
      <c r="BQ165" s="180">
        <v>0</v>
      </c>
      <c r="BS165" s="180">
        <v>0</v>
      </c>
      <c r="BT165" s="180">
        <v>0</v>
      </c>
      <c r="BV165" s="180">
        <v>0</v>
      </c>
    </row>
    <row r="166" spans="1:74" s="643" customFormat="1" x14ac:dyDescent="0.3">
      <c r="A166" s="642">
        <v>545</v>
      </c>
      <c r="B166" s="643" t="s">
        <v>53</v>
      </c>
      <c r="D166" s="643">
        <v>0</v>
      </c>
      <c r="E166" s="643">
        <v>1.78</v>
      </c>
      <c r="G166" s="643">
        <v>0</v>
      </c>
      <c r="H166" s="643">
        <v>0</v>
      </c>
      <c r="I166" s="643">
        <v>0</v>
      </c>
      <c r="J166" s="643">
        <v>0</v>
      </c>
      <c r="K166" s="643">
        <v>0</v>
      </c>
      <c r="L166" s="643">
        <v>0</v>
      </c>
      <c r="M166" s="643">
        <v>0</v>
      </c>
      <c r="N166" s="643">
        <v>0</v>
      </c>
      <c r="O166" s="643">
        <v>0</v>
      </c>
      <c r="Q166" s="643">
        <v>0</v>
      </c>
      <c r="R166" s="643">
        <v>0</v>
      </c>
      <c r="S166" s="643">
        <v>0</v>
      </c>
      <c r="T166" s="643">
        <v>0.01</v>
      </c>
      <c r="V166" s="643">
        <v>0</v>
      </c>
      <c r="X166" s="643">
        <v>0</v>
      </c>
      <c r="Y166" s="643">
        <v>0</v>
      </c>
      <c r="Z166" s="643">
        <v>0</v>
      </c>
      <c r="AA166" s="643">
        <v>0</v>
      </c>
      <c r="AC166" s="643">
        <v>0</v>
      </c>
      <c r="AD166" s="643">
        <v>0</v>
      </c>
      <c r="AE166" s="643">
        <v>0</v>
      </c>
      <c r="AF166" s="643">
        <v>0</v>
      </c>
      <c r="AG166" s="643">
        <v>0</v>
      </c>
      <c r="AI166" s="643">
        <v>0</v>
      </c>
      <c r="AJ166" s="643">
        <v>0</v>
      </c>
      <c r="AK166" s="643">
        <v>0</v>
      </c>
      <c r="AL166" s="643">
        <v>0</v>
      </c>
      <c r="AM166" s="643">
        <v>0</v>
      </c>
      <c r="AN166" s="643">
        <v>0</v>
      </c>
      <c r="AO166" s="643">
        <v>0</v>
      </c>
      <c r="AP166" s="643">
        <v>0</v>
      </c>
      <c r="AQ166" s="643">
        <v>0</v>
      </c>
      <c r="AR166" s="643">
        <v>0</v>
      </c>
      <c r="AS166" s="643">
        <v>2</v>
      </c>
      <c r="AT166" s="643">
        <v>0</v>
      </c>
      <c r="AU166" s="643">
        <v>0</v>
      </c>
      <c r="AV166" s="643">
        <v>0</v>
      </c>
      <c r="AW166" s="643">
        <v>0</v>
      </c>
      <c r="AX166" s="643">
        <v>0</v>
      </c>
      <c r="AY166" s="643">
        <v>0</v>
      </c>
      <c r="AZ166" s="643">
        <v>0.01</v>
      </c>
      <c r="BA166" s="643">
        <v>0</v>
      </c>
      <c r="BB166" s="643">
        <v>0</v>
      </c>
      <c r="BC166" s="643">
        <v>0</v>
      </c>
      <c r="BD166" s="643">
        <v>0</v>
      </c>
      <c r="BE166" s="643">
        <v>0</v>
      </c>
      <c r="BF166" s="643">
        <v>0</v>
      </c>
      <c r="BH166" s="643">
        <v>0</v>
      </c>
      <c r="BI166" s="643">
        <v>0</v>
      </c>
      <c r="BJ166" s="643">
        <v>0</v>
      </c>
      <c r="BK166" s="643">
        <v>0</v>
      </c>
      <c r="BL166" s="643">
        <v>0</v>
      </c>
      <c r="BM166" s="643">
        <v>0</v>
      </c>
      <c r="BN166" s="643">
        <v>0</v>
      </c>
      <c r="BO166" s="643">
        <v>0</v>
      </c>
      <c r="BP166" s="643">
        <v>0</v>
      </c>
      <c r="BQ166" s="643">
        <v>0</v>
      </c>
      <c r="BS166" s="643">
        <v>0</v>
      </c>
      <c r="BT166" s="643">
        <v>0</v>
      </c>
      <c r="BV166" s="643">
        <v>0</v>
      </c>
    </row>
    <row r="167" spans="1:74" x14ac:dyDescent="0.3">
      <c r="A167" s="155">
        <v>546</v>
      </c>
      <c r="B167" s="180" t="s">
        <v>1063</v>
      </c>
      <c r="D167" s="180">
        <v>0</v>
      </c>
      <c r="E167" s="180">
        <v>0</v>
      </c>
      <c r="G167" s="180">
        <v>0</v>
      </c>
      <c r="H167" s="180">
        <v>0</v>
      </c>
      <c r="I167" s="180">
        <v>0</v>
      </c>
      <c r="J167" s="180">
        <v>0</v>
      </c>
      <c r="K167" s="180">
        <v>0</v>
      </c>
      <c r="L167" s="180">
        <v>0</v>
      </c>
      <c r="M167" s="180">
        <v>0</v>
      </c>
      <c r="N167" s="180">
        <v>0</v>
      </c>
      <c r="O167" s="180">
        <v>0</v>
      </c>
      <c r="Q167" s="180">
        <v>0</v>
      </c>
      <c r="R167" s="180">
        <v>0</v>
      </c>
      <c r="S167" s="180">
        <v>0</v>
      </c>
      <c r="T167" s="180">
        <v>0</v>
      </c>
      <c r="V167" s="180">
        <v>0</v>
      </c>
      <c r="X167" s="180">
        <v>0</v>
      </c>
      <c r="Y167" s="180">
        <v>0</v>
      </c>
      <c r="Z167" s="180">
        <v>0</v>
      </c>
      <c r="AA167" s="180">
        <v>0</v>
      </c>
      <c r="AC167" s="180">
        <v>0</v>
      </c>
      <c r="AD167" s="180">
        <v>0</v>
      </c>
      <c r="AE167" s="180">
        <v>0</v>
      </c>
      <c r="AF167" s="180">
        <v>0</v>
      </c>
      <c r="AG167" s="180">
        <v>0</v>
      </c>
      <c r="AI167" s="180">
        <v>0</v>
      </c>
      <c r="AJ167" s="180">
        <v>0</v>
      </c>
      <c r="AK167" s="180">
        <v>0</v>
      </c>
      <c r="AL167" s="180">
        <v>0</v>
      </c>
      <c r="AM167" s="180">
        <v>0</v>
      </c>
      <c r="AN167" s="180">
        <v>0</v>
      </c>
      <c r="AO167" s="180">
        <v>0</v>
      </c>
      <c r="AP167" s="180">
        <v>0</v>
      </c>
      <c r="AQ167" s="180">
        <v>0</v>
      </c>
      <c r="AR167" s="180">
        <v>0</v>
      </c>
      <c r="AS167" s="180">
        <v>0</v>
      </c>
      <c r="AT167" s="180">
        <v>0</v>
      </c>
      <c r="AU167" s="180">
        <v>0</v>
      </c>
      <c r="AV167" s="180">
        <v>0</v>
      </c>
      <c r="AW167" s="180">
        <v>0</v>
      </c>
      <c r="AX167" s="180">
        <v>0</v>
      </c>
      <c r="AY167" s="180">
        <v>0</v>
      </c>
      <c r="AZ167" s="180">
        <v>0</v>
      </c>
      <c r="BA167" s="180">
        <v>0</v>
      </c>
      <c r="BB167" s="180">
        <v>0</v>
      </c>
      <c r="BC167" s="180">
        <v>0</v>
      </c>
      <c r="BD167" s="180">
        <v>0</v>
      </c>
      <c r="BE167" s="180">
        <v>0</v>
      </c>
      <c r="BF167" s="180">
        <v>0</v>
      </c>
      <c r="BH167" s="180">
        <v>0</v>
      </c>
      <c r="BI167" s="180">
        <v>0</v>
      </c>
      <c r="BJ167" s="180">
        <v>0</v>
      </c>
      <c r="BK167" s="180">
        <v>0</v>
      </c>
      <c r="BL167" s="180">
        <v>0</v>
      </c>
      <c r="BM167" s="180">
        <v>0</v>
      </c>
      <c r="BN167" s="180">
        <v>0</v>
      </c>
      <c r="BO167" s="180">
        <v>0</v>
      </c>
      <c r="BP167" s="180">
        <v>0</v>
      </c>
      <c r="BQ167" s="180">
        <v>0</v>
      </c>
      <c r="BS167" s="180">
        <v>0</v>
      </c>
      <c r="BT167" s="180">
        <v>0</v>
      </c>
      <c r="BV167" s="180">
        <v>0</v>
      </c>
    </row>
    <row r="168" spans="1:74" x14ac:dyDescent="0.3">
      <c r="A168" s="155">
        <v>547</v>
      </c>
      <c r="B168" s="180" t="s">
        <v>1064</v>
      </c>
      <c r="D168" s="180">
        <v>3</v>
      </c>
      <c r="E168" s="180">
        <v>3</v>
      </c>
      <c r="G168" s="180">
        <v>3</v>
      </c>
      <c r="H168" s="180">
        <v>2</v>
      </c>
      <c r="I168" s="180">
        <v>2</v>
      </c>
      <c r="J168" s="180">
        <v>2</v>
      </c>
      <c r="K168" s="180">
        <v>2</v>
      </c>
      <c r="L168" s="180">
        <v>3</v>
      </c>
      <c r="M168" s="180">
        <v>3</v>
      </c>
      <c r="N168" s="180">
        <v>2</v>
      </c>
      <c r="O168" s="180">
        <v>2</v>
      </c>
      <c r="Q168" s="180">
        <v>2</v>
      </c>
      <c r="R168" s="180">
        <v>2</v>
      </c>
      <c r="S168" s="180">
        <v>2</v>
      </c>
      <c r="T168" s="180">
        <v>1</v>
      </c>
      <c r="V168" s="180">
        <v>2</v>
      </c>
      <c r="X168" s="180">
        <v>3</v>
      </c>
      <c r="Y168" s="180">
        <v>2</v>
      </c>
      <c r="Z168" s="180">
        <v>3</v>
      </c>
      <c r="AA168" s="180">
        <v>3</v>
      </c>
      <c r="AC168" s="180">
        <v>0</v>
      </c>
      <c r="AD168" s="180">
        <v>3</v>
      </c>
      <c r="AE168" s="180">
        <v>2</v>
      </c>
      <c r="AF168" s="180">
        <v>2</v>
      </c>
      <c r="AG168" s="180">
        <v>3</v>
      </c>
      <c r="AI168" s="180">
        <v>0</v>
      </c>
      <c r="AJ168" s="180">
        <v>3</v>
      </c>
      <c r="AK168" s="180">
        <v>2</v>
      </c>
      <c r="AL168" s="180">
        <v>2</v>
      </c>
      <c r="AM168" s="180">
        <v>2</v>
      </c>
      <c r="AN168" s="180">
        <v>2</v>
      </c>
      <c r="AO168" s="180">
        <v>1</v>
      </c>
      <c r="AP168" s="180">
        <v>2</v>
      </c>
      <c r="AQ168" s="180">
        <v>2</v>
      </c>
      <c r="AR168" s="180">
        <v>2</v>
      </c>
      <c r="AS168" s="180">
        <v>3</v>
      </c>
      <c r="AT168" s="180">
        <v>2</v>
      </c>
      <c r="AU168" s="180">
        <v>2</v>
      </c>
      <c r="AV168" s="180">
        <v>2</v>
      </c>
      <c r="AW168" s="180">
        <v>2</v>
      </c>
      <c r="AX168" s="180">
        <v>2</v>
      </c>
      <c r="AY168" s="180">
        <v>2</v>
      </c>
      <c r="AZ168" s="180">
        <v>3</v>
      </c>
      <c r="BA168" s="180">
        <v>2</v>
      </c>
      <c r="BB168" s="180">
        <v>2</v>
      </c>
      <c r="BC168" s="180">
        <v>2</v>
      </c>
      <c r="BD168" s="180">
        <v>1</v>
      </c>
      <c r="BE168" s="180">
        <v>2</v>
      </c>
      <c r="BF168" s="180">
        <v>3</v>
      </c>
      <c r="BH168" s="180">
        <v>2</v>
      </c>
      <c r="BI168" s="180">
        <v>2</v>
      </c>
      <c r="BJ168" s="180">
        <v>3</v>
      </c>
      <c r="BK168" s="180">
        <v>2</v>
      </c>
      <c r="BL168" s="180">
        <v>2</v>
      </c>
      <c r="BM168" s="180">
        <v>3</v>
      </c>
      <c r="BN168" s="180">
        <v>1</v>
      </c>
      <c r="BO168" s="180">
        <v>2</v>
      </c>
      <c r="BP168" s="180">
        <v>2</v>
      </c>
      <c r="BQ168" s="180">
        <v>2</v>
      </c>
      <c r="BS168" s="180">
        <v>3</v>
      </c>
      <c r="BT168" s="180">
        <v>2</v>
      </c>
      <c r="BV168" s="180">
        <v>2</v>
      </c>
    </row>
    <row r="169" spans="1:74" s="630" customFormat="1" x14ac:dyDescent="0.3">
      <c r="A169" s="633">
        <v>554</v>
      </c>
      <c r="B169" s="630" t="s">
        <v>323</v>
      </c>
      <c r="D169" s="630">
        <v>275175</v>
      </c>
      <c r="E169" s="630">
        <v>71284072</v>
      </c>
      <c r="L169" s="630">
        <v>5872380</v>
      </c>
      <c r="M169" s="630">
        <v>815640</v>
      </c>
      <c r="Z169" s="630">
        <v>5195256</v>
      </c>
      <c r="AO169" s="630">
        <v>2232132</v>
      </c>
      <c r="AP169" s="630">
        <v>2099098</v>
      </c>
      <c r="AS169" s="630">
        <v>3971617</v>
      </c>
      <c r="AT169" s="630">
        <v>63542</v>
      </c>
      <c r="AW169" s="630">
        <v>698588</v>
      </c>
      <c r="BF169" s="630">
        <v>6069052</v>
      </c>
      <c r="BJ169" s="630">
        <v>647417</v>
      </c>
      <c r="BN169" s="630">
        <v>812628</v>
      </c>
      <c r="BO169" s="630">
        <v>1367982</v>
      </c>
    </row>
    <row r="170" spans="1:74" s="630" customFormat="1" x14ac:dyDescent="0.3">
      <c r="A170" s="633">
        <v>555</v>
      </c>
      <c r="B170" s="630" t="s">
        <v>324</v>
      </c>
      <c r="D170" s="630">
        <v>0</v>
      </c>
      <c r="E170" s="630">
        <v>18991923</v>
      </c>
      <c r="L170" s="630">
        <v>5757103</v>
      </c>
      <c r="M170" s="630">
        <v>333105</v>
      </c>
      <c r="Z170" s="630">
        <v>3194363</v>
      </c>
      <c r="AO170" s="630">
        <v>716454</v>
      </c>
      <c r="AP170" s="630">
        <v>2048000</v>
      </c>
      <c r="AS170" s="630">
        <v>3125417</v>
      </c>
      <c r="AT170" s="630">
        <v>0</v>
      </c>
      <c r="AW170" s="630">
        <v>0</v>
      </c>
      <c r="BF170" s="630">
        <v>4934581</v>
      </c>
      <c r="BJ170" s="630">
        <v>0</v>
      </c>
      <c r="BN170" s="630">
        <v>779456</v>
      </c>
      <c r="BO170" s="630">
        <v>1206145</v>
      </c>
    </row>
    <row r="171" spans="1:74" s="630" customFormat="1" x14ac:dyDescent="0.3">
      <c r="A171" s="633">
        <v>556</v>
      </c>
      <c r="B171" s="630" t="s">
        <v>325</v>
      </c>
      <c r="D171" s="630">
        <v>2863154</v>
      </c>
      <c r="E171" s="630">
        <v>7160857</v>
      </c>
      <c r="L171" s="630">
        <v>1442714</v>
      </c>
      <c r="M171" s="630">
        <v>989625</v>
      </c>
      <c r="Z171" s="630">
        <v>6554643</v>
      </c>
      <c r="AO171" s="630">
        <v>901154</v>
      </c>
      <c r="AP171" s="630">
        <v>51098</v>
      </c>
      <c r="AS171" s="630">
        <v>2602136</v>
      </c>
      <c r="AT171" s="630">
        <v>921626</v>
      </c>
      <c r="AW171" s="630">
        <v>847783</v>
      </c>
      <c r="BF171" s="630">
        <v>743493</v>
      </c>
      <c r="BJ171" s="630">
        <v>1811337</v>
      </c>
      <c r="BN171" s="630">
        <v>886614</v>
      </c>
      <c r="BO171" s="630">
        <v>608328</v>
      </c>
    </row>
    <row r="172" spans="1:74" s="630" customFormat="1" x14ac:dyDescent="0.3">
      <c r="A172" s="633">
        <v>557</v>
      </c>
      <c r="B172" s="630" t="s">
        <v>326</v>
      </c>
      <c r="D172" s="630">
        <v>2839017</v>
      </c>
      <c r="E172" s="630">
        <v>6579955</v>
      </c>
      <c r="L172" s="630">
        <v>1046795</v>
      </c>
      <c r="M172" s="630">
        <v>423220</v>
      </c>
      <c r="Z172" s="630">
        <v>5989425</v>
      </c>
      <c r="AO172" s="630">
        <v>1128581</v>
      </c>
      <c r="AP172" s="630">
        <v>0</v>
      </c>
      <c r="AS172" s="630">
        <v>1084893</v>
      </c>
      <c r="AT172" s="630">
        <v>921626</v>
      </c>
      <c r="AW172" s="630">
        <v>830719</v>
      </c>
      <c r="BF172" s="630">
        <v>543975</v>
      </c>
      <c r="BJ172" s="630">
        <v>1714309</v>
      </c>
      <c r="BN172" s="630">
        <v>599024</v>
      </c>
      <c r="BO172" s="630">
        <v>295000</v>
      </c>
    </row>
    <row r="173" spans="1:74" x14ac:dyDescent="0.3">
      <c r="A173" s="155">
        <v>558</v>
      </c>
      <c r="B173" s="180" t="s">
        <v>1065</v>
      </c>
      <c r="D173" s="180">
        <v>0</v>
      </c>
      <c r="E173" s="180">
        <v>0</v>
      </c>
      <c r="G173" s="180">
        <v>0</v>
      </c>
      <c r="H173" s="180">
        <v>0</v>
      </c>
      <c r="I173" s="180">
        <v>0</v>
      </c>
      <c r="J173" s="180">
        <v>0</v>
      </c>
      <c r="K173" s="180">
        <v>0</v>
      </c>
      <c r="L173" s="180">
        <v>0</v>
      </c>
      <c r="M173" s="180">
        <v>0</v>
      </c>
      <c r="N173" s="180">
        <v>0</v>
      </c>
      <c r="O173" s="180">
        <v>0</v>
      </c>
      <c r="Q173" s="180">
        <v>0</v>
      </c>
      <c r="R173" s="180">
        <v>0</v>
      </c>
      <c r="S173" s="180">
        <v>0</v>
      </c>
      <c r="T173" s="180">
        <v>0</v>
      </c>
      <c r="V173" s="180">
        <v>0</v>
      </c>
      <c r="X173" s="180">
        <v>0</v>
      </c>
      <c r="Y173" s="180">
        <v>0</v>
      </c>
      <c r="Z173" s="180">
        <v>0</v>
      </c>
      <c r="AA173" s="180">
        <v>0</v>
      </c>
      <c r="AC173" s="180">
        <v>0</v>
      </c>
      <c r="AD173" s="180">
        <v>0</v>
      </c>
      <c r="AE173" s="180">
        <v>0</v>
      </c>
      <c r="AF173" s="180">
        <v>0</v>
      </c>
      <c r="AG173" s="180">
        <v>0</v>
      </c>
      <c r="AI173" s="180">
        <v>0</v>
      </c>
      <c r="AJ173" s="180">
        <v>0</v>
      </c>
      <c r="AK173" s="180">
        <v>0</v>
      </c>
      <c r="AL173" s="180">
        <v>0</v>
      </c>
      <c r="AM173" s="180">
        <v>0</v>
      </c>
      <c r="AN173" s="180">
        <v>0</v>
      </c>
      <c r="AO173" s="180">
        <v>0</v>
      </c>
      <c r="AP173" s="180">
        <v>0</v>
      </c>
      <c r="AQ173" s="180">
        <v>0</v>
      </c>
      <c r="AR173" s="180">
        <v>0</v>
      </c>
      <c r="AS173" s="180">
        <v>0</v>
      </c>
      <c r="AT173" s="180">
        <v>0</v>
      </c>
      <c r="AU173" s="180">
        <v>0</v>
      </c>
      <c r="AV173" s="180">
        <v>0</v>
      </c>
      <c r="AW173" s="180">
        <v>0</v>
      </c>
      <c r="AX173" s="180">
        <v>0</v>
      </c>
      <c r="AY173" s="180">
        <v>0</v>
      </c>
      <c r="AZ173" s="180">
        <v>0</v>
      </c>
      <c r="BA173" s="180">
        <v>0</v>
      </c>
      <c r="BB173" s="180">
        <v>0</v>
      </c>
      <c r="BC173" s="180">
        <v>0</v>
      </c>
      <c r="BD173" s="180">
        <v>0</v>
      </c>
      <c r="BE173" s="180">
        <v>0</v>
      </c>
      <c r="BF173" s="180">
        <v>0</v>
      </c>
      <c r="BH173" s="180">
        <v>0</v>
      </c>
      <c r="BI173" s="180">
        <v>0</v>
      </c>
      <c r="BJ173" s="180">
        <v>0</v>
      </c>
      <c r="BK173" s="180">
        <v>0</v>
      </c>
      <c r="BL173" s="180">
        <v>0</v>
      </c>
      <c r="BM173" s="180">
        <v>0</v>
      </c>
      <c r="BN173" s="180">
        <v>0</v>
      </c>
      <c r="BO173" s="180">
        <v>0</v>
      </c>
      <c r="BP173" s="180">
        <v>0</v>
      </c>
      <c r="BQ173" s="180">
        <v>0</v>
      </c>
      <c r="BS173" s="180">
        <v>0</v>
      </c>
      <c r="BT173" s="180">
        <v>0</v>
      </c>
      <c r="BV173" s="180">
        <v>0</v>
      </c>
    </row>
    <row r="174" spans="1:74" x14ac:dyDescent="0.3">
      <c r="A174" s="155">
        <v>559</v>
      </c>
      <c r="B174" s="180" t="s">
        <v>1066</v>
      </c>
      <c r="D174" s="180">
        <v>0</v>
      </c>
      <c r="E174" s="180">
        <v>0</v>
      </c>
      <c r="G174" s="180">
        <v>0</v>
      </c>
      <c r="H174" s="180">
        <v>0</v>
      </c>
      <c r="I174" s="180">
        <v>0</v>
      </c>
      <c r="J174" s="180">
        <v>0</v>
      </c>
      <c r="K174" s="180">
        <v>0</v>
      </c>
      <c r="L174" s="180">
        <v>0</v>
      </c>
      <c r="M174" s="180">
        <v>0</v>
      </c>
      <c r="N174" s="180">
        <v>0</v>
      </c>
      <c r="O174" s="180">
        <v>0</v>
      </c>
      <c r="Q174" s="180">
        <v>0</v>
      </c>
      <c r="R174" s="180">
        <v>0</v>
      </c>
      <c r="S174" s="180">
        <v>0</v>
      </c>
      <c r="T174" s="180">
        <v>0</v>
      </c>
      <c r="V174" s="180">
        <v>0</v>
      </c>
      <c r="X174" s="180">
        <v>0</v>
      </c>
      <c r="Y174" s="180">
        <v>0</v>
      </c>
      <c r="Z174" s="180">
        <v>0</v>
      </c>
      <c r="AA174" s="180">
        <v>0</v>
      </c>
      <c r="AC174" s="180">
        <v>0</v>
      </c>
      <c r="AD174" s="180">
        <v>0</v>
      </c>
      <c r="AE174" s="180">
        <v>0</v>
      </c>
      <c r="AF174" s="180">
        <v>0</v>
      </c>
      <c r="AG174" s="180">
        <v>0</v>
      </c>
      <c r="AI174" s="180">
        <v>0</v>
      </c>
      <c r="AJ174" s="180">
        <v>0</v>
      </c>
      <c r="AK174" s="180">
        <v>0</v>
      </c>
      <c r="AL174" s="180">
        <v>0</v>
      </c>
      <c r="AM174" s="180">
        <v>0</v>
      </c>
      <c r="AN174" s="180">
        <v>0</v>
      </c>
      <c r="AO174" s="180">
        <v>0</v>
      </c>
      <c r="AP174" s="180">
        <v>0</v>
      </c>
      <c r="AQ174" s="180">
        <v>0</v>
      </c>
      <c r="AR174" s="180">
        <v>0</v>
      </c>
      <c r="AS174" s="180">
        <v>0</v>
      </c>
      <c r="AT174" s="180">
        <v>0</v>
      </c>
      <c r="AU174" s="180">
        <v>0</v>
      </c>
      <c r="AV174" s="180">
        <v>0</v>
      </c>
      <c r="AW174" s="180">
        <v>0</v>
      </c>
      <c r="AX174" s="180">
        <v>0</v>
      </c>
      <c r="AY174" s="180">
        <v>0</v>
      </c>
      <c r="AZ174" s="180">
        <v>0</v>
      </c>
      <c r="BA174" s="180">
        <v>0</v>
      </c>
      <c r="BB174" s="180">
        <v>0</v>
      </c>
      <c r="BC174" s="180">
        <v>0</v>
      </c>
      <c r="BD174" s="180">
        <v>0</v>
      </c>
      <c r="BE174" s="180">
        <v>0</v>
      </c>
      <c r="BF174" s="180">
        <v>0</v>
      </c>
      <c r="BH174" s="180">
        <v>0</v>
      </c>
      <c r="BI174" s="180">
        <v>0</v>
      </c>
      <c r="BJ174" s="180">
        <v>0</v>
      </c>
      <c r="BK174" s="180">
        <v>0</v>
      </c>
      <c r="BL174" s="180">
        <v>0</v>
      </c>
      <c r="BM174" s="180">
        <v>0</v>
      </c>
      <c r="BN174" s="180">
        <v>0</v>
      </c>
      <c r="BO174" s="180">
        <v>0</v>
      </c>
      <c r="BP174" s="180">
        <v>0</v>
      </c>
      <c r="BQ174" s="180">
        <v>0</v>
      </c>
      <c r="BS174" s="180">
        <v>0</v>
      </c>
      <c r="BT174" s="180">
        <v>0</v>
      </c>
      <c r="BV174" s="180">
        <v>0</v>
      </c>
    </row>
    <row r="175" spans="1:74" x14ac:dyDescent="0.3">
      <c r="A175" s="155">
        <v>560</v>
      </c>
      <c r="B175" s="180" t="s">
        <v>1067</v>
      </c>
      <c r="D175" s="180">
        <v>0</v>
      </c>
      <c r="E175" s="180">
        <v>0</v>
      </c>
      <c r="G175" s="180">
        <v>0</v>
      </c>
      <c r="H175" s="180">
        <v>0</v>
      </c>
      <c r="I175" s="180">
        <v>0</v>
      </c>
      <c r="J175" s="180">
        <v>0</v>
      </c>
      <c r="K175" s="180">
        <v>0</v>
      </c>
      <c r="L175" s="180">
        <v>0</v>
      </c>
      <c r="M175" s="180">
        <v>0</v>
      </c>
      <c r="N175" s="180">
        <v>0</v>
      </c>
      <c r="O175" s="180">
        <v>0</v>
      </c>
      <c r="Q175" s="180">
        <v>0</v>
      </c>
      <c r="R175" s="180">
        <v>0</v>
      </c>
      <c r="S175" s="180">
        <v>0</v>
      </c>
      <c r="T175" s="180">
        <v>0</v>
      </c>
      <c r="V175" s="180">
        <v>0</v>
      </c>
      <c r="X175" s="180">
        <v>0</v>
      </c>
      <c r="Y175" s="180">
        <v>0</v>
      </c>
      <c r="Z175" s="180">
        <v>0</v>
      </c>
      <c r="AA175" s="180">
        <v>0</v>
      </c>
      <c r="AC175" s="180">
        <v>0</v>
      </c>
      <c r="AD175" s="180">
        <v>0</v>
      </c>
      <c r="AE175" s="180">
        <v>0</v>
      </c>
      <c r="AF175" s="180">
        <v>0</v>
      </c>
      <c r="AG175" s="180">
        <v>0</v>
      </c>
      <c r="AI175" s="180">
        <v>0</v>
      </c>
      <c r="AJ175" s="180">
        <v>0</v>
      </c>
      <c r="AK175" s="180">
        <v>0</v>
      </c>
      <c r="AL175" s="180">
        <v>0</v>
      </c>
      <c r="AM175" s="180">
        <v>0</v>
      </c>
      <c r="AN175" s="180">
        <v>0</v>
      </c>
      <c r="AO175" s="180">
        <v>0</v>
      </c>
      <c r="AP175" s="180">
        <v>0</v>
      </c>
      <c r="AQ175" s="180">
        <v>0</v>
      </c>
      <c r="AR175" s="180">
        <v>0</v>
      </c>
      <c r="AS175" s="180">
        <v>0</v>
      </c>
      <c r="AT175" s="180">
        <v>0</v>
      </c>
      <c r="AU175" s="180">
        <v>0</v>
      </c>
      <c r="AV175" s="180">
        <v>0</v>
      </c>
      <c r="AW175" s="180">
        <v>0</v>
      </c>
      <c r="AX175" s="180">
        <v>0</v>
      </c>
      <c r="AY175" s="180">
        <v>0</v>
      </c>
      <c r="AZ175" s="180">
        <v>0</v>
      </c>
      <c r="BA175" s="180">
        <v>0</v>
      </c>
      <c r="BB175" s="180">
        <v>0</v>
      </c>
      <c r="BC175" s="180">
        <v>0</v>
      </c>
      <c r="BD175" s="180">
        <v>0</v>
      </c>
      <c r="BE175" s="180">
        <v>0</v>
      </c>
      <c r="BF175" s="180">
        <v>0</v>
      </c>
      <c r="BH175" s="180">
        <v>0</v>
      </c>
      <c r="BI175" s="180">
        <v>0</v>
      </c>
      <c r="BJ175" s="180">
        <v>0</v>
      </c>
      <c r="BK175" s="180">
        <v>0</v>
      </c>
      <c r="BL175" s="180">
        <v>0</v>
      </c>
      <c r="BM175" s="180">
        <v>0</v>
      </c>
      <c r="BN175" s="180">
        <v>0</v>
      </c>
      <c r="BO175" s="180">
        <v>0</v>
      </c>
      <c r="BP175" s="180">
        <v>0</v>
      </c>
      <c r="BQ175" s="180">
        <v>0</v>
      </c>
      <c r="BS175" s="180">
        <v>0</v>
      </c>
      <c r="BT175" s="180">
        <v>0</v>
      </c>
      <c r="BV175" s="180">
        <v>0</v>
      </c>
    </row>
    <row r="176" spans="1:74" x14ac:dyDescent="0.3">
      <c r="A176" s="155">
        <v>561</v>
      </c>
      <c r="B176" s="180" t="s">
        <v>1068</v>
      </c>
      <c r="D176" s="180">
        <v>0</v>
      </c>
      <c r="E176" s="180">
        <v>0</v>
      </c>
      <c r="G176" s="180">
        <v>0</v>
      </c>
      <c r="H176" s="180">
        <v>0</v>
      </c>
      <c r="I176" s="180">
        <v>0</v>
      </c>
      <c r="J176" s="180">
        <v>0</v>
      </c>
      <c r="K176" s="180">
        <v>0</v>
      </c>
      <c r="L176" s="180">
        <v>0</v>
      </c>
      <c r="M176" s="180">
        <v>0</v>
      </c>
      <c r="N176" s="180">
        <v>0</v>
      </c>
      <c r="O176" s="180">
        <v>0</v>
      </c>
      <c r="Q176" s="180">
        <v>0</v>
      </c>
      <c r="R176" s="180">
        <v>0</v>
      </c>
      <c r="S176" s="180">
        <v>0</v>
      </c>
      <c r="T176" s="180">
        <v>0</v>
      </c>
      <c r="V176" s="180">
        <v>0</v>
      </c>
      <c r="X176" s="180">
        <v>0</v>
      </c>
      <c r="Y176" s="180">
        <v>0</v>
      </c>
      <c r="Z176" s="180">
        <v>0</v>
      </c>
      <c r="AA176" s="180">
        <v>0</v>
      </c>
      <c r="AC176" s="180">
        <v>0</v>
      </c>
      <c r="AD176" s="180">
        <v>0</v>
      </c>
      <c r="AE176" s="180">
        <v>0</v>
      </c>
      <c r="AF176" s="180">
        <v>0</v>
      </c>
      <c r="AG176" s="180">
        <v>0</v>
      </c>
      <c r="AI176" s="180">
        <v>0</v>
      </c>
      <c r="AJ176" s="180">
        <v>0</v>
      </c>
      <c r="AK176" s="180">
        <v>0</v>
      </c>
      <c r="AL176" s="180">
        <v>0</v>
      </c>
      <c r="AM176" s="180">
        <v>0</v>
      </c>
      <c r="AN176" s="180">
        <v>0</v>
      </c>
      <c r="AO176" s="180">
        <v>0</v>
      </c>
      <c r="AP176" s="180">
        <v>0</v>
      </c>
      <c r="AQ176" s="180">
        <v>0</v>
      </c>
      <c r="AR176" s="180">
        <v>0</v>
      </c>
      <c r="AS176" s="180">
        <v>0</v>
      </c>
      <c r="AT176" s="180">
        <v>0</v>
      </c>
      <c r="AU176" s="180">
        <v>0</v>
      </c>
      <c r="AV176" s="180">
        <v>0</v>
      </c>
      <c r="AW176" s="180">
        <v>0</v>
      </c>
      <c r="AX176" s="180">
        <v>0</v>
      </c>
      <c r="AY176" s="180">
        <v>0</v>
      </c>
      <c r="AZ176" s="180">
        <v>0</v>
      </c>
      <c r="BA176" s="180">
        <v>0</v>
      </c>
      <c r="BB176" s="180">
        <v>0</v>
      </c>
      <c r="BC176" s="180">
        <v>0</v>
      </c>
      <c r="BD176" s="180">
        <v>0</v>
      </c>
      <c r="BE176" s="180">
        <v>0</v>
      </c>
      <c r="BF176" s="180">
        <v>0</v>
      </c>
      <c r="BH176" s="180">
        <v>0</v>
      </c>
      <c r="BI176" s="180">
        <v>0</v>
      </c>
      <c r="BJ176" s="180">
        <v>0</v>
      </c>
      <c r="BK176" s="180">
        <v>0</v>
      </c>
      <c r="BL176" s="180">
        <v>0</v>
      </c>
      <c r="BM176" s="180">
        <v>0</v>
      </c>
      <c r="BN176" s="180">
        <v>0</v>
      </c>
      <c r="BO176" s="180">
        <v>0</v>
      </c>
      <c r="BP176" s="180">
        <v>0</v>
      </c>
      <c r="BQ176" s="180">
        <v>0</v>
      </c>
      <c r="BS176" s="180">
        <v>0</v>
      </c>
      <c r="BT176" s="180">
        <v>0</v>
      </c>
      <c r="BV176" s="180">
        <v>0</v>
      </c>
    </row>
    <row r="177" spans="1:74" x14ac:dyDescent="0.3">
      <c r="A177" s="155">
        <v>562</v>
      </c>
      <c r="B177" s="180" t="s">
        <v>1069</v>
      </c>
      <c r="D177" s="180">
        <v>0</v>
      </c>
      <c r="E177" s="180">
        <v>0</v>
      </c>
      <c r="G177" s="180">
        <v>0</v>
      </c>
      <c r="H177" s="180">
        <v>0</v>
      </c>
      <c r="I177" s="180">
        <v>0</v>
      </c>
      <c r="J177" s="180">
        <v>0</v>
      </c>
      <c r="K177" s="180">
        <v>0</v>
      </c>
      <c r="L177" s="180">
        <v>0</v>
      </c>
      <c r="M177" s="180">
        <v>0</v>
      </c>
      <c r="N177" s="180">
        <v>0</v>
      </c>
      <c r="O177" s="180">
        <v>0</v>
      </c>
      <c r="Q177" s="180">
        <v>0</v>
      </c>
      <c r="R177" s="180">
        <v>0</v>
      </c>
      <c r="S177" s="180">
        <v>0</v>
      </c>
      <c r="T177" s="180">
        <v>0</v>
      </c>
      <c r="V177" s="180">
        <v>0</v>
      </c>
      <c r="X177" s="180">
        <v>0</v>
      </c>
      <c r="Y177" s="180">
        <v>0</v>
      </c>
      <c r="Z177" s="180">
        <v>0</v>
      </c>
      <c r="AA177" s="180">
        <v>0</v>
      </c>
      <c r="AC177" s="180">
        <v>0</v>
      </c>
      <c r="AD177" s="180">
        <v>0</v>
      </c>
      <c r="AE177" s="180">
        <v>0</v>
      </c>
      <c r="AF177" s="180">
        <v>0</v>
      </c>
      <c r="AG177" s="180">
        <v>0</v>
      </c>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H177" s="180">
        <v>0</v>
      </c>
      <c r="BI177" s="180">
        <v>0</v>
      </c>
      <c r="BJ177" s="180">
        <v>0</v>
      </c>
      <c r="BK177" s="180">
        <v>0</v>
      </c>
      <c r="BL177" s="180">
        <v>0</v>
      </c>
      <c r="BM177" s="180">
        <v>0</v>
      </c>
      <c r="BN177" s="180">
        <v>0</v>
      </c>
      <c r="BO177" s="180">
        <v>0</v>
      </c>
      <c r="BP177" s="180">
        <v>0</v>
      </c>
      <c r="BQ177" s="180">
        <v>0</v>
      </c>
      <c r="BS177" s="180">
        <v>0</v>
      </c>
      <c r="BT177" s="180">
        <v>0</v>
      </c>
      <c r="BV177" s="180">
        <v>0</v>
      </c>
    </row>
    <row r="178" spans="1:74" x14ac:dyDescent="0.3">
      <c r="A178" s="155">
        <v>563</v>
      </c>
      <c r="B178" s="180" t="s">
        <v>1070</v>
      </c>
      <c r="D178" s="180">
        <v>0</v>
      </c>
      <c r="E178" s="180">
        <v>0</v>
      </c>
      <c r="G178" s="180">
        <v>0</v>
      </c>
      <c r="H178" s="180">
        <v>0</v>
      </c>
      <c r="I178" s="180">
        <v>0</v>
      </c>
      <c r="J178" s="180">
        <v>0</v>
      </c>
      <c r="K178" s="180">
        <v>0</v>
      </c>
      <c r="L178" s="180">
        <v>0</v>
      </c>
      <c r="M178" s="180">
        <v>0</v>
      </c>
      <c r="N178" s="180">
        <v>0</v>
      </c>
      <c r="O178" s="180">
        <v>0</v>
      </c>
      <c r="Q178" s="180">
        <v>0</v>
      </c>
      <c r="R178" s="180">
        <v>0</v>
      </c>
      <c r="S178" s="180">
        <v>0</v>
      </c>
      <c r="T178" s="180">
        <v>0</v>
      </c>
      <c r="V178" s="180">
        <v>0</v>
      </c>
      <c r="X178" s="180">
        <v>0</v>
      </c>
      <c r="Y178" s="180">
        <v>0</v>
      </c>
      <c r="Z178" s="180">
        <v>0</v>
      </c>
      <c r="AA178" s="180">
        <v>0</v>
      </c>
      <c r="AC178" s="180">
        <v>0</v>
      </c>
      <c r="AD178" s="180">
        <v>0</v>
      </c>
      <c r="AE178" s="180">
        <v>0</v>
      </c>
      <c r="AF178" s="180">
        <v>0</v>
      </c>
      <c r="AG178" s="180">
        <v>0</v>
      </c>
      <c r="AI178" s="180">
        <v>0</v>
      </c>
      <c r="AJ178" s="180">
        <v>0</v>
      </c>
      <c r="AK178" s="180">
        <v>0</v>
      </c>
      <c r="AL178" s="180">
        <v>0</v>
      </c>
      <c r="AM178" s="180">
        <v>0</v>
      </c>
      <c r="AN178" s="180">
        <v>0</v>
      </c>
      <c r="AO178" s="180">
        <v>0</v>
      </c>
      <c r="AP178" s="180">
        <v>0</v>
      </c>
      <c r="AQ178" s="180">
        <v>0</v>
      </c>
      <c r="AR178" s="180">
        <v>0</v>
      </c>
      <c r="AS178" s="180">
        <v>0</v>
      </c>
      <c r="AT178" s="180">
        <v>0</v>
      </c>
      <c r="AU178" s="180">
        <v>0</v>
      </c>
      <c r="AV178" s="180">
        <v>0</v>
      </c>
      <c r="AW178" s="180">
        <v>0</v>
      </c>
      <c r="AX178" s="180">
        <v>0</v>
      </c>
      <c r="AY178" s="180">
        <v>0</v>
      </c>
      <c r="AZ178" s="180">
        <v>0</v>
      </c>
      <c r="BA178" s="180">
        <v>0</v>
      </c>
      <c r="BB178" s="180">
        <v>0</v>
      </c>
      <c r="BC178" s="180">
        <v>0</v>
      </c>
      <c r="BD178" s="180">
        <v>0</v>
      </c>
      <c r="BE178" s="180">
        <v>0</v>
      </c>
      <c r="BF178" s="180">
        <v>0</v>
      </c>
      <c r="BH178" s="180">
        <v>0</v>
      </c>
      <c r="BI178" s="180">
        <v>0</v>
      </c>
      <c r="BJ178" s="180">
        <v>0</v>
      </c>
      <c r="BK178" s="180">
        <v>0</v>
      </c>
      <c r="BL178" s="180">
        <v>0</v>
      </c>
      <c r="BM178" s="180">
        <v>0</v>
      </c>
      <c r="BN178" s="180">
        <v>0</v>
      </c>
      <c r="BO178" s="180">
        <v>0</v>
      </c>
      <c r="BP178" s="180">
        <v>0</v>
      </c>
      <c r="BQ178" s="180">
        <v>0</v>
      </c>
      <c r="BS178" s="180">
        <v>0</v>
      </c>
      <c r="BT178" s="180">
        <v>0</v>
      </c>
      <c r="BV178" s="180">
        <v>0</v>
      </c>
    </row>
    <row r="179" spans="1:74" x14ac:dyDescent="0.3">
      <c r="A179" s="155">
        <v>564</v>
      </c>
      <c r="B179" s="180" t="s">
        <v>1071</v>
      </c>
      <c r="D179" s="180">
        <v>0</v>
      </c>
      <c r="E179" s="180">
        <v>0</v>
      </c>
      <c r="G179" s="180">
        <v>0</v>
      </c>
      <c r="H179" s="180">
        <v>0</v>
      </c>
      <c r="I179" s="180">
        <v>0</v>
      </c>
      <c r="J179" s="180">
        <v>0</v>
      </c>
      <c r="K179" s="180">
        <v>0</v>
      </c>
      <c r="L179" s="180">
        <v>0</v>
      </c>
      <c r="M179" s="180">
        <v>0</v>
      </c>
      <c r="N179" s="180">
        <v>0</v>
      </c>
      <c r="O179" s="180">
        <v>0</v>
      </c>
      <c r="Q179" s="180">
        <v>0</v>
      </c>
      <c r="R179" s="180">
        <v>0</v>
      </c>
      <c r="S179" s="180">
        <v>0</v>
      </c>
      <c r="T179" s="180">
        <v>0</v>
      </c>
      <c r="V179" s="180">
        <v>0</v>
      </c>
      <c r="X179" s="180">
        <v>0</v>
      </c>
      <c r="Y179" s="180">
        <v>0</v>
      </c>
      <c r="Z179" s="180">
        <v>0</v>
      </c>
      <c r="AA179" s="180">
        <v>0</v>
      </c>
      <c r="AC179" s="180">
        <v>0</v>
      </c>
      <c r="AD179" s="180">
        <v>0</v>
      </c>
      <c r="AE179" s="180">
        <v>0</v>
      </c>
      <c r="AF179" s="180">
        <v>0</v>
      </c>
      <c r="AG179" s="180">
        <v>0</v>
      </c>
      <c r="AI179" s="180">
        <v>0</v>
      </c>
      <c r="AJ179" s="180">
        <v>0</v>
      </c>
      <c r="AK179" s="180">
        <v>0</v>
      </c>
      <c r="AL179" s="180">
        <v>0</v>
      </c>
      <c r="AM179" s="180">
        <v>0</v>
      </c>
      <c r="AN179" s="180">
        <v>0</v>
      </c>
      <c r="AO179" s="180">
        <v>0</v>
      </c>
      <c r="AP179" s="180">
        <v>0</v>
      </c>
      <c r="AQ179" s="180">
        <v>0</v>
      </c>
      <c r="AR179" s="180">
        <v>0</v>
      </c>
      <c r="AS179" s="180">
        <v>0</v>
      </c>
      <c r="AT179" s="180">
        <v>0</v>
      </c>
      <c r="AU179" s="180">
        <v>0</v>
      </c>
      <c r="AV179" s="180">
        <v>0</v>
      </c>
      <c r="AW179" s="180">
        <v>0</v>
      </c>
      <c r="AX179" s="180">
        <v>0</v>
      </c>
      <c r="AY179" s="180">
        <v>0</v>
      </c>
      <c r="AZ179" s="180">
        <v>0</v>
      </c>
      <c r="BA179" s="180">
        <v>0</v>
      </c>
      <c r="BB179" s="180">
        <v>0</v>
      </c>
      <c r="BC179" s="180">
        <v>0</v>
      </c>
      <c r="BD179" s="180">
        <v>0</v>
      </c>
      <c r="BE179" s="180">
        <v>0</v>
      </c>
      <c r="BF179" s="180">
        <v>0</v>
      </c>
      <c r="BH179" s="180">
        <v>0</v>
      </c>
      <c r="BI179" s="180">
        <v>0</v>
      </c>
      <c r="BJ179" s="180">
        <v>0</v>
      </c>
      <c r="BK179" s="180">
        <v>0</v>
      </c>
      <c r="BL179" s="180">
        <v>0</v>
      </c>
      <c r="BM179" s="180">
        <v>0</v>
      </c>
      <c r="BN179" s="180">
        <v>0</v>
      </c>
      <c r="BO179" s="180">
        <v>0</v>
      </c>
      <c r="BP179" s="180">
        <v>0</v>
      </c>
      <c r="BQ179" s="180">
        <v>0</v>
      </c>
      <c r="BS179" s="180">
        <v>0</v>
      </c>
      <c r="BT179" s="180">
        <v>0</v>
      </c>
      <c r="BV179" s="180">
        <v>0</v>
      </c>
    </row>
    <row r="180" spans="1:74" x14ac:dyDescent="0.3">
      <c r="A180" s="155">
        <v>565</v>
      </c>
      <c r="B180" s="180" t="s">
        <v>1072</v>
      </c>
      <c r="D180" s="180">
        <v>0</v>
      </c>
      <c r="E180" s="180">
        <v>0</v>
      </c>
      <c r="G180" s="180">
        <v>0</v>
      </c>
      <c r="H180" s="180">
        <v>0</v>
      </c>
      <c r="I180" s="180">
        <v>0</v>
      </c>
      <c r="J180" s="180">
        <v>0</v>
      </c>
      <c r="K180" s="180">
        <v>0</v>
      </c>
      <c r="L180" s="180">
        <v>0</v>
      </c>
      <c r="M180" s="180">
        <v>0</v>
      </c>
      <c r="N180" s="180">
        <v>0</v>
      </c>
      <c r="O180" s="180">
        <v>0</v>
      </c>
      <c r="Q180" s="180">
        <v>0</v>
      </c>
      <c r="R180" s="180">
        <v>0</v>
      </c>
      <c r="S180" s="180">
        <v>0</v>
      </c>
      <c r="T180" s="180">
        <v>0</v>
      </c>
      <c r="V180" s="180">
        <v>0</v>
      </c>
      <c r="X180" s="180">
        <v>0</v>
      </c>
      <c r="Y180" s="180">
        <v>0</v>
      </c>
      <c r="Z180" s="180">
        <v>0</v>
      </c>
      <c r="AA180" s="180">
        <v>0</v>
      </c>
      <c r="AC180" s="180">
        <v>0</v>
      </c>
      <c r="AD180" s="180">
        <v>0</v>
      </c>
      <c r="AE180" s="180">
        <v>0</v>
      </c>
      <c r="AF180" s="180">
        <v>0</v>
      </c>
      <c r="AG180" s="180">
        <v>0</v>
      </c>
      <c r="AI180" s="180">
        <v>0</v>
      </c>
      <c r="AJ180" s="180">
        <v>0</v>
      </c>
      <c r="AK180" s="180">
        <v>0</v>
      </c>
      <c r="AL180" s="180">
        <v>0</v>
      </c>
      <c r="AM180" s="180">
        <v>0</v>
      </c>
      <c r="AN180" s="180">
        <v>0</v>
      </c>
      <c r="AO180" s="180">
        <v>0</v>
      </c>
      <c r="AP180" s="180">
        <v>0</v>
      </c>
      <c r="AQ180" s="180">
        <v>0</v>
      </c>
      <c r="AR180" s="180">
        <v>0</v>
      </c>
      <c r="AS180" s="180">
        <v>0</v>
      </c>
      <c r="AT180" s="180">
        <v>0</v>
      </c>
      <c r="AU180" s="180">
        <v>0</v>
      </c>
      <c r="AV180" s="180">
        <v>0</v>
      </c>
      <c r="AW180" s="180">
        <v>0</v>
      </c>
      <c r="AX180" s="180">
        <v>0</v>
      </c>
      <c r="AY180" s="180">
        <v>0</v>
      </c>
      <c r="AZ180" s="180">
        <v>0</v>
      </c>
      <c r="BA180" s="180">
        <v>0</v>
      </c>
      <c r="BB180" s="180">
        <v>0</v>
      </c>
      <c r="BC180" s="180">
        <v>0</v>
      </c>
      <c r="BD180" s="180">
        <v>0</v>
      </c>
      <c r="BE180" s="180">
        <v>0</v>
      </c>
      <c r="BF180" s="180">
        <v>0</v>
      </c>
      <c r="BH180" s="180">
        <v>0</v>
      </c>
      <c r="BI180" s="180">
        <v>0</v>
      </c>
      <c r="BJ180" s="180">
        <v>0</v>
      </c>
      <c r="BK180" s="180">
        <v>0</v>
      </c>
      <c r="BL180" s="180">
        <v>0</v>
      </c>
      <c r="BM180" s="180">
        <v>0</v>
      </c>
      <c r="BN180" s="180">
        <v>0</v>
      </c>
      <c r="BO180" s="180">
        <v>0</v>
      </c>
      <c r="BP180" s="180">
        <v>0</v>
      </c>
      <c r="BQ180" s="180">
        <v>0</v>
      </c>
      <c r="BS180" s="180">
        <v>0</v>
      </c>
      <c r="BT180" s="180">
        <v>0</v>
      </c>
      <c r="BV180" s="180">
        <v>0</v>
      </c>
    </row>
    <row r="181" spans="1:74" x14ac:dyDescent="0.3">
      <c r="A181" s="155">
        <v>566</v>
      </c>
      <c r="B181" s="180" t="s">
        <v>1073</v>
      </c>
      <c r="D181" s="180">
        <v>0</v>
      </c>
      <c r="E181" s="180">
        <v>0</v>
      </c>
      <c r="G181" s="180">
        <v>0</v>
      </c>
      <c r="H181" s="180">
        <v>0</v>
      </c>
      <c r="I181" s="180">
        <v>0</v>
      </c>
      <c r="J181" s="180">
        <v>0</v>
      </c>
      <c r="K181" s="180">
        <v>0</v>
      </c>
      <c r="L181" s="180">
        <v>0</v>
      </c>
      <c r="M181" s="180">
        <v>0</v>
      </c>
      <c r="N181" s="180">
        <v>0</v>
      </c>
      <c r="O181" s="180">
        <v>0</v>
      </c>
      <c r="Q181" s="180">
        <v>0</v>
      </c>
      <c r="R181" s="180">
        <v>0</v>
      </c>
      <c r="S181" s="180">
        <v>0</v>
      </c>
      <c r="T181" s="180">
        <v>0</v>
      </c>
      <c r="V181" s="180">
        <v>0</v>
      </c>
      <c r="X181" s="180">
        <v>0</v>
      </c>
      <c r="Y181" s="180">
        <v>0</v>
      </c>
      <c r="Z181" s="180">
        <v>0</v>
      </c>
      <c r="AA181" s="180">
        <v>0</v>
      </c>
      <c r="AC181" s="180">
        <v>0</v>
      </c>
      <c r="AD181" s="180">
        <v>0</v>
      </c>
      <c r="AE181" s="180">
        <v>0</v>
      </c>
      <c r="AF181" s="180">
        <v>0</v>
      </c>
      <c r="AG181" s="180">
        <v>0</v>
      </c>
      <c r="AI181" s="180">
        <v>0</v>
      </c>
      <c r="AJ181" s="180">
        <v>0</v>
      </c>
      <c r="AK181" s="180">
        <v>0</v>
      </c>
      <c r="AL181" s="180">
        <v>0</v>
      </c>
      <c r="AM181" s="180">
        <v>0</v>
      </c>
      <c r="AN181" s="180">
        <v>0</v>
      </c>
      <c r="AO181" s="180">
        <v>0</v>
      </c>
      <c r="AP181" s="180">
        <v>0</v>
      </c>
      <c r="AQ181" s="180">
        <v>0</v>
      </c>
      <c r="AR181" s="180">
        <v>0</v>
      </c>
      <c r="AS181" s="180">
        <v>0</v>
      </c>
      <c r="AT181" s="180">
        <v>0</v>
      </c>
      <c r="AU181" s="180">
        <v>0</v>
      </c>
      <c r="AV181" s="180">
        <v>0</v>
      </c>
      <c r="AW181" s="180">
        <v>0</v>
      </c>
      <c r="AX181" s="180">
        <v>0</v>
      </c>
      <c r="AY181" s="180">
        <v>0</v>
      </c>
      <c r="AZ181" s="180">
        <v>0</v>
      </c>
      <c r="BA181" s="180">
        <v>0</v>
      </c>
      <c r="BB181" s="180">
        <v>0</v>
      </c>
      <c r="BC181" s="180">
        <v>0</v>
      </c>
      <c r="BD181" s="180">
        <v>0</v>
      </c>
      <c r="BE181" s="180">
        <v>0</v>
      </c>
      <c r="BF181" s="180">
        <v>0</v>
      </c>
      <c r="BH181" s="180">
        <v>0</v>
      </c>
      <c r="BI181" s="180">
        <v>0</v>
      </c>
      <c r="BJ181" s="180">
        <v>0</v>
      </c>
      <c r="BK181" s="180">
        <v>0</v>
      </c>
      <c r="BL181" s="180">
        <v>0</v>
      </c>
      <c r="BM181" s="180">
        <v>0</v>
      </c>
      <c r="BN181" s="180">
        <v>0</v>
      </c>
      <c r="BO181" s="180">
        <v>0</v>
      </c>
      <c r="BP181" s="180">
        <v>0</v>
      </c>
      <c r="BQ181" s="180">
        <v>0</v>
      </c>
      <c r="BS181" s="180">
        <v>0</v>
      </c>
      <c r="BT181" s="180">
        <v>0</v>
      </c>
      <c r="BV181" s="180">
        <v>0</v>
      </c>
    </row>
    <row r="182" spans="1:74" x14ac:dyDescent="0.3">
      <c r="A182" s="155">
        <v>567</v>
      </c>
      <c r="B182" s="180" t="s">
        <v>1074</v>
      </c>
      <c r="D182" s="180">
        <v>0</v>
      </c>
      <c r="E182" s="180">
        <v>0</v>
      </c>
      <c r="G182" s="180">
        <v>0</v>
      </c>
      <c r="H182" s="180">
        <v>0</v>
      </c>
      <c r="I182" s="180">
        <v>0</v>
      </c>
      <c r="J182" s="180">
        <v>0</v>
      </c>
      <c r="K182" s="180">
        <v>0</v>
      </c>
      <c r="L182" s="180">
        <v>0</v>
      </c>
      <c r="M182" s="180">
        <v>0</v>
      </c>
      <c r="N182" s="180">
        <v>0</v>
      </c>
      <c r="O182" s="180">
        <v>0</v>
      </c>
      <c r="Q182" s="180">
        <v>0</v>
      </c>
      <c r="R182" s="180">
        <v>0</v>
      </c>
      <c r="S182" s="180">
        <v>0</v>
      </c>
      <c r="T182" s="180">
        <v>0</v>
      </c>
      <c r="V182" s="180">
        <v>0</v>
      </c>
      <c r="X182" s="180">
        <v>0</v>
      </c>
      <c r="Y182" s="180">
        <v>0</v>
      </c>
      <c r="Z182" s="180">
        <v>0</v>
      </c>
      <c r="AA182" s="180">
        <v>0</v>
      </c>
      <c r="AC182" s="180">
        <v>0</v>
      </c>
      <c r="AD182" s="180">
        <v>0</v>
      </c>
      <c r="AE182" s="180">
        <v>0</v>
      </c>
      <c r="AF182" s="180">
        <v>0</v>
      </c>
      <c r="AG182" s="180">
        <v>0</v>
      </c>
      <c r="AI182" s="180">
        <v>0</v>
      </c>
      <c r="AJ182" s="180">
        <v>0</v>
      </c>
      <c r="AK182" s="180">
        <v>0</v>
      </c>
      <c r="AL182" s="180">
        <v>0</v>
      </c>
      <c r="AM182" s="180">
        <v>0</v>
      </c>
      <c r="AN182" s="180">
        <v>0</v>
      </c>
      <c r="AO182" s="180">
        <v>0</v>
      </c>
      <c r="AP182" s="180">
        <v>0</v>
      </c>
      <c r="AQ182" s="180">
        <v>0</v>
      </c>
      <c r="AR182" s="180">
        <v>0</v>
      </c>
      <c r="AS182" s="180">
        <v>0</v>
      </c>
      <c r="AT182" s="180">
        <v>0</v>
      </c>
      <c r="AU182" s="180">
        <v>0</v>
      </c>
      <c r="AV182" s="180">
        <v>0</v>
      </c>
      <c r="AW182" s="180">
        <v>0</v>
      </c>
      <c r="AX182" s="180">
        <v>0</v>
      </c>
      <c r="AY182" s="180">
        <v>0</v>
      </c>
      <c r="AZ182" s="180">
        <v>0</v>
      </c>
      <c r="BA182" s="180">
        <v>0</v>
      </c>
      <c r="BB182" s="180">
        <v>0</v>
      </c>
      <c r="BC182" s="180">
        <v>0</v>
      </c>
      <c r="BD182" s="180">
        <v>0</v>
      </c>
      <c r="BE182" s="180">
        <v>0</v>
      </c>
      <c r="BF182" s="180">
        <v>0</v>
      </c>
      <c r="BH182" s="180">
        <v>0</v>
      </c>
      <c r="BI182" s="180">
        <v>0</v>
      </c>
      <c r="BJ182" s="180">
        <v>0</v>
      </c>
      <c r="BK182" s="180">
        <v>0</v>
      </c>
      <c r="BL182" s="180">
        <v>0</v>
      </c>
      <c r="BM182" s="180">
        <v>0</v>
      </c>
      <c r="BN182" s="180">
        <v>0</v>
      </c>
      <c r="BO182" s="180">
        <v>0</v>
      </c>
      <c r="BP182" s="180">
        <v>0</v>
      </c>
      <c r="BQ182" s="180">
        <v>0</v>
      </c>
      <c r="BS182" s="180">
        <v>0</v>
      </c>
      <c r="BT182" s="180">
        <v>0</v>
      </c>
      <c r="BV182" s="180">
        <v>0</v>
      </c>
    </row>
    <row r="183" spans="1:74" x14ac:dyDescent="0.3">
      <c r="A183" s="155">
        <v>568</v>
      </c>
      <c r="B183" s="180" t="s">
        <v>1075</v>
      </c>
      <c r="D183" s="180">
        <v>0</v>
      </c>
      <c r="E183" s="180">
        <v>0</v>
      </c>
      <c r="G183" s="180">
        <v>0</v>
      </c>
      <c r="H183" s="180">
        <v>0</v>
      </c>
      <c r="I183" s="180">
        <v>0</v>
      </c>
      <c r="J183" s="180">
        <v>0</v>
      </c>
      <c r="K183" s="180">
        <v>0</v>
      </c>
      <c r="L183" s="180">
        <v>0</v>
      </c>
      <c r="M183" s="180">
        <v>0</v>
      </c>
      <c r="N183" s="180">
        <v>0</v>
      </c>
      <c r="O183" s="180">
        <v>0</v>
      </c>
      <c r="Q183" s="180">
        <v>0</v>
      </c>
      <c r="R183" s="180">
        <v>0</v>
      </c>
      <c r="S183" s="180">
        <v>0</v>
      </c>
      <c r="T183" s="180">
        <v>0</v>
      </c>
      <c r="V183" s="180">
        <v>0</v>
      </c>
      <c r="X183" s="180">
        <v>0</v>
      </c>
      <c r="Y183" s="180">
        <v>0</v>
      </c>
      <c r="Z183" s="180">
        <v>0</v>
      </c>
      <c r="AA183" s="180">
        <v>0</v>
      </c>
      <c r="AC183" s="180">
        <v>0</v>
      </c>
      <c r="AD183" s="180">
        <v>0</v>
      </c>
      <c r="AE183" s="180">
        <v>0</v>
      </c>
      <c r="AF183" s="180">
        <v>0</v>
      </c>
      <c r="AG183" s="180">
        <v>0</v>
      </c>
      <c r="AI183" s="180">
        <v>0</v>
      </c>
      <c r="AJ183" s="180">
        <v>0</v>
      </c>
      <c r="AK183" s="180">
        <v>0</v>
      </c>
      <c r="AL183" s="180">
        <v>0</v>
      </c>
      <c r="AM183" s="180">
        <v>0</v>
      </c>
      <c r="AN183" s="180">
        <v>0</v>
      </c>
      <c r="AO183" s="180">
        <v>0</v>
      </c>
      <c r="AP183" s="180">
        <v>0</v>
      </c>
      <c r="AQ183" s="180">
        <v>0</v>
      </c>
      <c r="AR183" s="180">
        <v>0</v>
      </c>
      <c r="AS183" s="180">
        <v>0</v>
      </c>
      <c r="AT183" s="180">
        <v>0</v>
      </c>
      <c r="AU183" s="180">
        <v>0</v>
      </c>
      <c r="AV183" s="180">
        <v>0</v>
      </c>
      <c r="AW183" s="180">
        <v>0</v>
      </c>
      <c r="AX183" s="180">
        <v>0</v>
      </c>
      <c r="AY183" s="180">
        <v>0</v>
      </c>
      <c r="AZ183" s="180">
        <v>0</v>
      </c>
      <c r="BA183" s="180">
        <v>0</v>
      </c>
      <c r="BB183" s="180">
        <v>0</v>
      </c>
      <c r="BC183" s="180">
        <v>0</v>
      </c>
      <c r="BD183" s="180">
        <v>0</v>
      </c>
      <c r="BE183" s="180">
        <v>0</v>
      </c>
      <c r="BF183" s="180">
        <v>0</v>
      </c>
      <c r="BH183" s="180">
        <v>0</v>
      </c>
      <c r="BI183" s="180">
        <v>0</v>
      </c>
      <c r="BJ183" s="180">
        <v>0</v>
      </c>
      <c r="BK183" s="180">
        <v>0</v>
      </c>
      <c r="BL183" s="180">
        <v>0</v>
      </c>
      <c r="BM183" s="180">
        <v>0</v>
      </c>
      <c r="BN183" s="180">
        <v>0</v>
      </c>
      <c r="BO183" s="180">
        <v>0</v>
      </c>
      <c r="BP183" s="180">
        <v>0</v>
      </c>
      <c r="BQ183" s="180">
        <v>0</v>
      </c>
      <c r="BS183" s="180">
        <v>0</v>
      </c>
      <c r="BT183" s="180">
        <v>0</v>
      </c>
      <c r="BV183" s="180">
        <v>0</v>
      </c>
    </row>
    <row r="184" spans="1:74" x14ac:dyDescent="0.3">
      <c r="A184" s="155">
        <v>569</v>
      </c>
      <c r="B184" s="180" t="s">
        <v>1076</v>
      </c>
      <c r="D184" s="180">
        <v>0</v>
      </c>
      <c r="E184" s="180">
        <v>0</v>
      </c>
      <c r="G184" s="180">
        <v>0</v>
      </c>
      <c r="H184" s="180">
        <v>0</v>
      </c>
      <c r="I184" s="180">
        <v>0</v>
      </c>
      <c r="J184" s="180">
        <v>0</v>
      </c>
      <c r="K184" s="180">
        <v>0</v>
      </c>
      <c r="L184" s="180">
        <v>0</v>
      </c>
      <c r="M184" s="180">
        <v>0</v>
      </c>
      <c r="N184" s="180">
        <v>0</v>
      </c>
      <c r="O184" s="180">
        <v>0</v>
      </c>
      <c r="Q184" s="180">
        <v>0</v>
      </c>
      <c r="R184" s="180">
        <v>0</v>
      </c>
      <c r="S184" s="180">
        <v>0</v>
      </c>
      <c r="T184" s="180">
        <v>0</v>
      </c>
      <c r="V184" s="180">
        <v>0</v>
      </c>
      <c r="X184" s="180">
        <v>0</v>
      </c>
      <c r="Y184" s="180">
        <v>0</v>
      </c>
      <c r="Z184" s="180">
        <v>0</v>
      </c>
      <c r="AA184" s="180">
        <v>0</v>
      </c>
      <c r="AC184" s="180">
        <v>0</v>
      </c>
      <c r="AD184" s="180">
        <v>0</v>
      </c>
      <c r="AE184" s="180">
        <v>0</v>
      </c>
      <c r="AF184" s="180">
        <v>0</v>
      </c>
      <c r="AG184" s="180">
        <v>0</v>
      </c>
      <c r="AI184" s="180">
        <v>0</v>
      </c>
      <c r="AJ184" s="180">
        <v>0</v>
      </c>
      <c r="AK184" s="180">
        <v>0</v>
      </c>
      <c r="AL184" s="180">
        <v>0</v>
      </c>
      <c r="AM184" s="180">
        <v>0</v>
      </c>
      <c r="AN184" s="180">
        <v>0</v>
      </c>
      <c r="AO184" s="180">
        <v>0</v>
      </c>
      <c r="AP184" s="180">
        <v>0</v>
      </c>
      <c r="AQ184" s="180">
        <v>0</v>
      </c>
      <c r="AR184" s="180">
        <v>0</v>
      </c>
      <c r="AS184" s="180">
        <v>0</v>
      </c>
      <c r="AT184" s="180">
        <v>0</v>
      </c>
      <c r="AU184" s="180">
        <v>0</v>
      </c>
      <c r="AV184" s="180">
        <v>0</v>
      </c>
      <c r="AW184" s="180">
        <v>0</v>
      </c>
      <c r="AX184" s="180">
        <v>0</v>
      </c>
      <c r="AY184" s="180">
        <v>0</v>
      </c>
      <c r="AZ184" s="180">
        <v>0</v>
      </c>
      <c r="BA184" s="180">
        <v>0</v>
      </c>
      <c r="BB184" s="180">
        <v>0</v>
      </c>
      <c r="BC184" s="180">
        <v>0</v>
      </c>
      <c r="BD184" s="180">
        <v>0</v>
      </c>
      <c r="BE184" s="180">
        <v>0</v>
      </c>
      <c r="BF184" s="180">
        <v>0</v>
      </c>
      <c r="BH184" s="180">
        <v>0</v>
      </c>
      <c r="BI184" s="180">
        <v>0</v>
      </c>
      <c r="BJ184" s="180">
        <v>0</v>
      </c>
      <c r="BK184" s="180">
        <v>0</v>
      </c>
      <c r="BL184" s="180">
        <v>0</v>
      </c>
      <c r="BM184" s="180">
        <v>0</v>
      </c>
      <c r="BN184" s="180">
        <v>0</v>
      </c>
      <c r="BO184" s="180">
        <v>0</v>
      </c>
      <c r="BP184" s="180">
        <v>0</v>
      </c>
      <c r="BQ184" s="180">
        <v>0</v>
      </c>
      <c r="BS184" s="180">
        <v>0</v>
      </c>
      <c r="BT184" s="180">
        <v>0</v>
      </c>
      <c r="BV184" s="180">
        <v>0</v>
      </c>
    </row>
    <row r="185" spans="1:74" x14ac:dyDescent="0.3">
      <c r="A185" s="155">
        <v>571</v>
      </c>
      <c r="B185" s="180" t="s">
        <v>794</v>
      </c>
      <c r="D185" s="180">
        <v>0</v>
      </c>
      <c r="E185" s="180">
        <v>0</v>
      </c>
      <c r="G185" s="180">
        <v>0</v>
      </c>
      <c r="H185" s="180">
        <v>0</v>
      </c>
      <c r="I185" s="180">
        <v>0</v>
      </c>
      <c r="J185" s="180">
        <v>0</v>
      </c>
      <c r="K185" s="180">
        <v>0</v>
      </c>
      <c r="L185" s="180">
        <v>0</v>
      </c>
      <c r="M185" s="180">
        <v>0</v>
      </c>
      <c r="N185" s="180">
        <v>0</v>
      </c>
      <c r="O185" s="180">
        <v>0</v>
      </c>
      <c r="Q185" s="180">
        <v>0</v>
      </c>
      <c r="R185" s="180">
        <v>0</v>
      </c>
      <c r="S185" s="180">
        <v>0</v>
      </c>
      <c r="T185" s="180">
        <v>0</v>
      </c>
      <c r="V185" s="180">
        <v>0</v>
      </c>
      <c r="X185" s="180">
        <v>0</v>
      </c>
      <c r="Y185" s="180">
        <v>0</v>
      </c>
      <c r="Z185" s="180">
        <v>0</v>
      </c>
      <c r="AA185" s="180">
        <v>0</v>
      </c>
      <c r="AC185" s="180">
        <v>0</v>
      </c>
      <c r="AD185" s="180">
        <v>0</v>
      </c>
      <c r="AE185" s="180">
        <v>0</v>
      </c>
      <c r="AF185" s="180">
        <v>0</v>
      </c>
      <c r="AG185" s="180">
        <v>0</v>
      </c>
      <c r="AI185" s="180">
        <v>0</v>
      </c>
      <c r="AJ185" s="180">
        <v>0</v>
      </c>
      <c r="AK185" s="180">
        <v>0</v>
      </c>
      <c r="AL185" s="180">
        <v>0</v>
      </c>
      <c r="AM185" s="180">
        <v>0</v>
      </c>
      <c r="AN185" s="180">
        <v>0</v>
      </c>
      <c r="AO185" s="180">
        <v>0</v>
      </c>
      <c r="AP185" s="180">
        <v>0</v>
      </c>
      <c r="AQ185" s="180">
        <v>0</v>
      </c>
      <c r="AR185" s="180">
        <v>0</v>
      </c>
      <c r="AS185" s="180">
        <v>0</v>
      </c>
      <c r="AT185" s="180">
        <v>0</v>
      </c>
      <c r="AU185" s="180">
        <v>0</v>
      </c>
      <c r="AV185" s="180">
        <v>0</v>
      </c>
      <c r="AW185" s="180">
        <v>0</v>
      </c>
      <c r="AX185" s="180">
        <v>0</v>
      </c>
      <c r="AY185" s="180">
        <v>0</v>
      </c>
      <c r="AZ185" s="180">
        <v>0</v>
      </c>
      <c r="BA185" s="180">
        <v>0</v>
      </c>
      <c r="BB185" s="180">
        <v>0</v>
      </c>
      <c r="BC185" s="180">
        <v>0</v>
      </c>
      <c r="BD185" s="180">
        <v>0</v>
      </c>
      <c r="BE185" s="180">
        <v>0</v>
      </c>
      <c r="BF185" s="180">
        <v>0</v>
      </c>
      <c r="BH185" s="180">
        <v>0</v>
      </c>
      <c r="BI185" s="180">
        <v>0</v>
      </c>
      <c r="BJ185" s="180">
        <v>0</v>
      </c>
      <c r="BK185" s="180">
        <v>0</v>
      </c>
      <c r="BL185" s="180">
        <v>0</v>
      </c>
      <c r="BM185" s="180">
        <v>0</v>
      </c>
      <c r="BN185" s="180">
        <v>0</v>
      </c>
      <c r="BO185" s="180">
        <v>0</v>
      </c>
      <c r="BP185" s="180">
        <v>0</v>
      </c>
      <c r="BQ185" s="180">
        <v>0</v>
      </c>
      <c r="BS185" s="180">
        <v>0</v>
      </c>
      <c r="BT185" s="180">
        <v>0</v>
      </c>
      <c r="BV185" s="180">
        <v>0</v>
      </c>
    </row>
    <row r="186" spans="1:74" x14ac:dyDescent="0.3">
      <c r="A186" s="155">
        <v>572</v>
      </c>
      <c r="B186" s="180" t="s">
        <v>795</v>
      </c>
      <c r="D186" s="180">
        <v>0</v>
      </c>
      <c r="E186" s="180">
        <v>0</v>
      </c>
      <c r="G186" s="180">
        <v>0</v>
      </c>
      <c r="H186" s="180">
        <v>0</v>
      </c>
      <c r="I186" s="180">
        <v>0</v>
      </c>
      <c r="J186" s="180">
        <v>0</v>
      </c>
      <c r="K186" s="180">
        <v>0</v>
      </c>
      <c r="L186" s="180">
        <v>0</v>
      </c>
      <c r="M186" s="180">
        <v>0</v>
      </c>
      <c r="N186" s="180">
        <v>0</v>
      </c>
      <c r="O186" s="180">
        <v>0</v>
      </c>
      <c r="Q186" s="180">
        <v>0</v>
      </c>
      <c r="R186" s="180">
        <v>0</v>
      </c>
      <c r="S186" s="180">
        <v>0</v>
      </c>
      <c r="T186" s="180">
        <v>0</v>
      </c>
      <c r="V186" s="180">
        <v>0</v>
      </c>
      <c r="X186" s="180">
        <v>0</v>
      </c>
      <c r="Y186" s="180">
        <v>0</v>
      </c>
      <c r="Z186" s="180">
        <v>0</v>
      </c>
      <c r="AA186" s="180">
        <v>0</v>
      </c>
      <c r="AC186" s="180">
        <v>0</v>
      </c>
      <c r="AD186" s="180">
        <v>0</v>
      </c>
      <c r="AE186" s="180">
        <v>0</v>
      </c>
      <c r="AF186" s="180">
        <v>0</v>
      </c>
      <c r="AG186" s="180">
        <v>0</v>
      </c>
      <c r="AI186" s="180">
        <v>0</v>
      </c>
      <c r="AJ186" s="180">
        <v>0</v>
      </c>
      <c r="AK186" s="180">
        <v>0</v>
      </c>
      <c r="AL186" s="180">
        <v>0</v>
      </c>
      <c r="AM186" s="180">
        <v>0</v>
      </c>
      <c r="AN186" s="180">
        <v>0</v>
      </c>
      <c r="AO186" s="180">
        <v>0</v>
      </c>
      <c r="AP186" s="180">
        <v>0</v>
      </c>
      <c r="AQ186" s="180">
        <v>0</v>
      </c>
      <c r="AR186" s="180">
        <v>0</v>
      </c>
      <c r="AS186" s="180">
        <v>0</v>
      </c>
      <c r="AT186" s="180">
        <v>0</v>
      </c>
      <c r="AU186" s="180">
        <v>0</v>
      </c>
      <c r="AV186" s="180">
        <v>0</v>
      </c>
      <c r="AW186" s="180">
        <v>0</v>
      </c>
      <c r="AX186" s="180">
        <v>0</v>
      </c>
      <c r="AY186" s="180">
        <v>0</v>
      </c>
      <c r="AZ186" s="180">
        <v>0</v>
      </c>
      <c r="BA186" s="180">
        <v>0</v>
      </c>
      <c r="BB186" s="180">
        <v>0</v>
      </c>
      <c r="BC186" s="180">
        <v>0</v>
      </c>
      <c r="BD186" s="180">
        <v>0</v>
      </c>
      <c r="BE186" s="180">
        <v>0</v>
      </c>
      <c r="BF186" s="180">
        <v>0</v>
      </c>
      <c r="BH186" s="180">
        <v>0</v>
      </c>
      <c r="BI186" s="180">
        <v>0</v>
      </c>
      <c r="BJ186" s="180">
        <v>0</v>
      </c>
      <c r="BK186" s="180">
        <v>0</v>
      </c>
      <c r="BL186" s="180">
        <v>0</v>
      </c>
      <c r="BM186" s="180">
        <v>0</v>
      </c>
      <c r="BN186" s="180">
        <v>0</v>
      </c>
      <c r="BO186" s="180">
        <v>0</v>
      </c>
      <c r="BP186" s="180">
        <v>0</v>
      </c>
      <c r="BQ186" s="180">
        <v>0</v>
      </c>
      <c r="BS186" s="180">
        <v>0</v>
      </c>
      <c r="BT186" s="180">
        <v>0</v>
      </c>
      <c r="BV186" s="180">
        <v>0</v>
      </c>
    </row>
    <row r="187" spans="1:74" x14ac:dyDescent="0.3">
      <c r="A187" s="155">
        <v>573</v>
      </c>
      <c r="B187" s="180" t="s">
        <v>913</v>
      </c>
      <c r="D187" s="180">
        <v>0</v>
      </c>
      <c r="E187" s="180">
        <v>0</v>
      </c>
      <c r="G187" s="180">
        <v>0</v>
      </c>
      <c r="H187" s="180">
        <v>0</v>
      </c>
      <c r="I187" s="180">
        <v>0</v>
      </c>
      <c r="J187" s="180">
        <v>0</v>
      </c>
      <c r="K187" s="180">
        <v>0</v>
      </c>
      <c r="L187" s="180">
        <v>0</v>
      </c>
      <c r="M187" s="180">
        <v>0</v>
      </c>
      <c r="N187" s="180">
        <v>0</v>
      </c>
      <c r="O187" s="180">
        <v>0</v>
      </c>
      <c r="Q187" s="180">
        <v>0</v>
      </c>
      <c r="R187" s="180">
        <v>0</v>
      </c>
      <c r="S187" s="180">
        <v>0</v>
      </c>
      <c r="T187" s="180">
        <v>0</v>
      </c>
      <c r="V187" s="180">
        <v>0</v>
      </c>
      <c r="X187" s="180">
        <v>0</v>
      </c>
      <c r="Y187" s="180">
        <v>0</v>
      </c>
      <c r="Z187" s="180">
        <v>0</v>
      </c>
      <c r="AA187" s="180">
        <v>0</v>
      </c>
      <c r="AC187" s="180">
        <v>0</v>
      </c>
      <c r="AD187" s="180">
        <v>0</v>
      </c>
      <c r="AE187" s="180">
        <v>0</v>
      </c>
      <c r="AF187" s="180">
        <v>0</v>
      </c>
      <c r="AG187" s="180">
        <v>0</v>
      </c>
      <c r="AI187" s="180">
        <v>0</v>
      </c>
      <c r="AJ187" s="180">
        <v>0</v>
      </c>
      <c r="AK187" s="180">
        <v>0</v>
      </c>
      <c r="AL187" s="180">
        <v>0</v>
      </c>
      <c r="AM187" s="180">
        <v>0</v>
      </c>
      <c r="AN187" s="180">
        <v>0</v>
      </c>
      <c r="AO187" s="180">
        <v>0</v>
      </c>
      <c r="AP187" s="180">
        <v>0</v>
      </c>
      <c r="AQ187" s="180">
        <v>0</v>
      </c>
      <c r="AR187" s="180">
        <v>0</v>
      </c>
      <c r="AS187" s="180">
        <v>0</v>
      </c>
      <c r="AT187" s="180">
        <v>0</v>
      </c>
      <c r="AU187" s="180">
        <v>0</v>
      </c>
      <c r="AV187" s="180">
        <v>0</v>
      </c>
      <c r="AW187" s="180">
        <v>0</v>
      </c>
      <c r="AX187" s="180">
        <v>0</v>
      </c>
      <c r="AY187" s="180">
        <v>0</v>
      </c>
      <c r="AZ187" s="180">
        <v>0</v>
      </c>
      <c r="BA187" s="180">
        <v>0</v>
      </c>
      <c r="BB187" s="180">
        <v>0</v>
      </c>
      <c r="BC187" s="180">
        <v>0</v>
      </c>
      <c r="BD187" s="180">
        <v>0</v>
      </c>
      <c r="BE187" s="180">
        <v>0</v>
      </c>
      <c r="BF187" s="180">
        <v>0</v>
      </c>
      <c r="BH187" s="180">
        <v>0</v>
      </c>
      <c r="BI187" s="180">
        <v>0</v>
      </c>
      <c r="BJ187" s="180">
        <v>0</v>
      </c>
      <c r="BK187" s="180">
        <v>0</v>
      </c>
      <c r="BL187" s="180">
        <v>0</v>
      </c>
      <c r="BM187" s="180">
        <v>0</v>
      </c>
      <c r="BN187" s="180">
        <v>0</v>
      </c>
      <c r="BO187" s="180">
        <v>0</v>
      </c>
      <c r="BP187" s="180">
        <v>0</v>
      </c>
      <c r="BQ187" s="180">
        <v>0</v>
      </c>
      <c r="BS187" s="180">
        <v>0</v>
      </c>
      <c r="BT187" s="180">
        <v>0</v>
      </c>
      <c r="BV187" s="180">
        <v>0</v>
      </c>
    </row>
    <row r="188" spans="1:74" x14ac:dyDescent="0.3">
      <c r="A188" s="155">
        <v>575</v>
      </c>
      <c r="B188" s="180" t="s">
        <v>303</v>
      </c>
      <c r="D188" s="180">
        <v>0</v>
      </c>
      <c r="E188" s="180">
        <v>11420729</v>
      </c>
      <c r="G188" s="180">
        <v>0</v>
      </c>
      <c r="H188" s="180">
        <v>0</v>
      </c>
      <c r="I188" s="180">
        <v>0</v>
      </c>
      <c r="J188" s="180">
        <v>0</v>
      </c>
      <c r="K188" s="180">
        <v>0</v>
      </c>
      <c r="L188" s="180">
        <v>0</v>
      </c>
      <c r="M188" s="180">
        <v>0</v>
      </c>
      <c r="N188" s="180">
        <v>0</v>
      </c>
      <c r="O188" s="180">
        <v>0</v>
      </c>
      <c r="Q188" s="180">
        <v>0</v>
      </c>
      <c r="R188" s="180">
        <v>0</v>
      </c>
      <c r="S188" s="180">
        <v>0</v>
      </c>
      <c r="T188" s="180">
        <v>0</v>
      </c>
      <c r="V188" s="180">
        <v>5209</v>
      </c>
      <c r="X188" s="180">
        <v>0</v>
      </c>
      <c r="Y188" s="180">
        <v>0</v>
      </c>
      <c r="Z188" s="180">
        <v>0</v>
      </c>
      <c r="AA188" s="180">
        <v>0</v>
      </c>
      <c r="AC188" s="180">
        <v>0</v>
      </c>
      <c r="AD188" s="180">
        <v>2528</v>
      </c>
      <c r="AE188" s="180">
        <v>34200</v>
      </c>
      <c r="AF188" s="180">
        <v>0</v>
      </c>
      <c r="AG188" s="180">
        <v>0</v>
      </c>
      <c r="AI188" s="180">
        <v>0</v>
      </c>
      <c r="AJ188" s="180">
        <v>0</v>
      </c>
      <c r="AK188" s="180">
        <v>0</v>
      </c>
      <c r="AL188" s="180">
        <v>0</v>
      </c>
      <c r="AM188" s="180">
        <v>0</v>
      </c>
      <c r="AN188" s="180">
        <v>0</v>
      </c>
      <c r="AO188" s="180">
        <v>0</v>
      </c>
      <c r="AP188" s="180">
        <v>0</v>
      </c>
      <c r="AQ188" s="180">
        <v>0</v>
      </c>
      <c r="AR188" s="180">
        <v>0</v>
      </c>
      <c r="AS188" s="180">
        <v>0</v>
      </c>
      <c r="AT188" s="180">
        <v>0</v>
      </c>
      <c r="AU188" s="180">
        <v>0</v>
      </c>
      <c r="AV188" s="180">
        <v>0</v>
      </c>
      <c r="AW188" s="180">
        <v>0</v>
      </c>
      <c r="AX188" s="180">
        <v>0</v>
      </c>
      <c r="AY188" s="180">
        <v>0</v>
      </c>
      <c r="AZ188" s="180">
        <v>0</v>
      </c>
      <c r="BA188" s="180">
        <v>0</v>
      </c>
      <c r="BB188" s="180">
        <v>0</v>
      </c>
      <c r="BC188" s="180">
        <v>0</v>
      </c>
      <c r="BD188" s="180">
        <v>0</v>
      </c>
      <c r="BE188" s="180">
        <v>0</v>
      </c>
      <c r="BF188" s="180">
        <v>34592</v>
      </c>
      <c r="BH188" s="180">
        <v>0</v>
      </c>
      <c r="BI188" s="180">
        <v>21966</v>
      </c>
      <c r="BJ188" s="180">
        <v>0</v>
      </c>
      <c r="BK188" s="180">
        <v>0</v>
      </c>
      <c r="BL188" s="180">
        <v>0</v>
      </c>
      <c r="BM188" s="180">
        <v>0</v>
      </c>
      <c r="BN188" s="180">
        <v>0</v>
      </c>
      <c r="BO188" s="180">
        <v>123838</v>
      </c>
      <c r="BP188" s="180">
        <v>0</v>
      </c>
      <c r="BQ188" s="180">
        <v>0</v>
      </c>
      <c r="BS188" s="180">
        <v>0</v>
      </c>
      <c r="BT188" s="180">
        <v>0</v>
      </c>
      <c r="BV188" s="180">
        <v>0</v>
      </c>
    </row>
    <row r="189" spans="1:74" s="637" customFormat="1" x14ac:dyDescent="0.3">
      <c r="A189" s="636">
        <v>576</v>
      </c>
      <c r="B189" s="637" t="s">
        <v>304</v>
      </c>
      <c r="D189" s="637">
        <v>0</v>
      </c>
      <c r="E189" s="637">
        <v>0</v>
      </c>
      <c r="G189" s="637">
        <v>0</v>
      </c>
      <c r="H189" s="637">
        <v>0</v>
      </c>
      <c r="I189" s="637">
        <v>0</v>
      </c>
      <c r="J189" s="637">
        <v>0</v>
      </c>
      <c r="K189" s="637">
        <v>0</v>
      </c>
      <c r="L189" s="637">
        <v>0</v>
      </c>
      <c r="M189" s="637">
        <v>0</v>
      </c>
      <c r="N189" s="637">
        <v>0</v>
      </c>
      <c r="O189" s="637">
        <v>1265</v>
      </c>
      <c r="Q189" s="637">
        <v>0</v>
      </c>
      <c r="R189" s="637">
        <v>0</v>
      </c>
      <c r="S189" s="637">
        <v>0</v>
      </c>
      <c r="T189" s="637">
        <v>0</v>
      </c>
      <c r="V189" s="637">
        <v>0</v>
      </c>
      <c r="X189" s="637">
        <v>0</v>
      </c>
      <c r="Y189" s="637">
        <v>0</v>
      </c>
      <c r="Z189" s="637">
        <v>566474</v>
      </c>
      <c r="AA189" s="637">
        <v>0</v>
      </c>
      <c r="AC189" s="637">
        <v>0</v>
      </c>
      <c r="AD189" s="637">
        <v>0</v>
      </c>
      <c r="AE189" s="637">
        <v>0</v>
      </c>
      <c r="AF189" s="637">
        <v>0</v>
      </c>
      <c r="AG189" s="637">
        <v>27914</v>
      </c>
      <c r="AI189" s="637">
        <v>0</v>
      </c>
      <c r="AJ189" s="637">
        <v>0</v>
      </c>
      <c r="AK189" s="637">
        <v>0</v>
      </c>
      <c r="AL189" s="637">
        <v>0</v>
      </c>
      <c r="AM189" s="637">
        <v>0</v>
      </c>
      <c r="AN189" s="637">
        <v>0</v>
      </c>
      <c r="AO189" s="637">
        <v>0</v>
      </c>
      <c r="AP189" s="637">
        <v>0</v>
      </c>
      <c r="AQ189" s="637">
        <v>0</v>
      </c>
      <c r="AR189" s="637">
        <v>0</v>
      </c>
      <c r="AS189" s="637">
        <v>0</v>
      </c>
      <c r="AT189" s="637">
        <v>0</v>
      </c>
      <c r="AU189" s="637">
        <v>0</v>
      </c>
      <c r="AV189" s="637">
        <v>0</v>
      </c>
      <c r="AW189" s="637">
        <v>0</v>
      </c>
      <c r="AX189" s="637">
        <v>0</v>
      </c>
      <c r="AY189" s="637">
        <v>0</v>
      </c>
      <c r="AZ189" s="637">
        <v>0</v>
      </c>
      <c r="BA189" s="637">
        <v>0</v>
      </c>
      <c r="BB189" s="637">
        <v>0</v>
      </c>
      <c r="BC189" s="637">
        <v>0</v>
      </c>
      <c r="BD189" s="637">
        <v>39842</v>
      </c>
      <c r="BE189" s="637">
        <v>0</v>
      </c>
      <c r="BF189" s="637">
        <v>0</v>
      </c>
      <c r="BH189" s="637">
        <v>0</v>
      </c>
      <c r="BI189" s="637">
        <v>0</v>
      </c>
      <c r="BJ189" s="637">
        <v>0</v>
      </c>
      <c r="BK189" s="637">
        <v>165000</v>
      </c>
      <c r="BL189" s="637">
        <v>0</v>
      </c>
      <c r="BM189" s="637">
        <v>0</v>
      </c>
      <c r="BN189" s="637">
        <v>0</v>
      </c>
      <c r="BO189" s="637">
        <v>0</v>
      </c>
      <c r="BP189" s="637">
        <v>0</v>
      </c>
      <c r="BQ189" s="637">
        <v>0</v>
      </c>
      <c r="BS189" s="637">
        <v>0</v>
      </c>
      <c r="BT189" s="637">
        <v>27351</v>
      </c>
      <c r="BV189" s="637">
        <v>0</v>
      </c>
    </row>
    <row r="190" spans="1:74" s="643" customFormat="1" x14ac:dyDescent="0.3">
      <c r="A190" s="642">
        <v>577</v>
      </c>
      <c r="B190" s="643" t="s">
        <v>1077</v>
      </c>
      <c r="D190" s="643">
        <v>2</v>
      </c>
      <c r="E190" s="643">
        <v>1</v>
      </c>
      <c r="G190" s="643">
        <v>2</v>
      </c>
      <c r="H190" s="643">
        <v>2</v>
      </c>
      <c r="I190" s="643">
        <v>2</v>
      </c>
      <c r="J190" s="643">
        <v>2</v>
      </c>
      <c r="L190" s="643">
        <v>2</v>
      </c>
      <c r="M190" s="643">
        <v>1</v>
      </c>
      <c r="N190" s="643">
        <v>2</v>
      </c>
      <c r="Q190" s="643">
        <v>2</v>
      </c>
      <c r="R190" s="643">
        <v>2</v>
      </c>
      <c r="S190" s="643">
        <v>2</v>
      </c>
      <c r="T190" s="643">
        <v>2</v>
      </c>
      <c r="V190" s="643">
        <v>2</v>
      </c>
      <c r="X190" s="643">
        <v>2</v>
      </c>
      <c r="Y190" s="643">
        <v>2</v>
      </c>
      <c r="Z190" s="643">
        <v>2</v>
      </c>
      <c r="AA190" s="643">
        <v>1</v>
      </c>
      <c r="AC190" s="643">
        <v>2</v>
      </c>
      <c r="AD190" s="643">
        <v>2</v>
      </c>
      <c r="AE190" s="643">
        <v>2</v>
      </c>
      <c r="AF190" s="643">
        <v>2</v>
      </c>
      <c r="AG190" s="643">
        <v>2</v>
      </c>
      <c r="AJ190" s="643">
        <v>2</v>
      </c>
      <c r="AM190" s="643">
        <v>2</v>
      </c>
      <c r="AN190" s="643">
        <v>2</v>
      </c>
      <c r="AO190" s="643">
        <v>2</v>
      </c>
      <c r="AP190" s="643">
        <v>1</v>
      </c>
      <c r="AQ190" s="643">
        <v>2</v>
      </c>
      <c r="AR190" s="643">
        <v>2</v>
      </c>
      <c r="AS190" s="643">
        <v>2</v>
      </c>
      <c r="AT190" s="643">
        <v>2</v>
      </c>
      <c r="AU190" s="643">
        <v>2</v>
      </c>
      <c r="AV190" s="643">
        <v>2</v>
      </c>
      <c r="AX190" s="643">
        <v>2</v>
      </c>
      <c r="AZ190" s="643">
        <v>2</v>
      </c>
      <c r="BA190" s="643">
        <v>2</v>
      </c>
      <c r="BB190" s="643">
        <v>2</v>
      </c>
      <c r="BD190" s="643">
        <v>2</v>
      </c>
      <c r="BE190" s="643">
        <v>2</v>
      </c>
      <c r="BF190" s="643">
        <v>2</v>
      </c>
      <c r="BH190" s="643">
        <v>2</v>
      </c>
      <c r="BI190" s="643">
        <v>2</v>
      </c>
      <c r="BJ190" s="643">
        <v>2</v>
      </c>
      <c r="BL190" s="643">
        <v>2</v>
      </c>
      <c r="BM190" s="643">
        <v>2</v>
      </c>
      <c r="BN190" s="643">
        <v>2</v>
      </c>
      <c r="BO190" s="643">
        <v>2</v>
      </c>
      <c r="BQ190" s="643">
        <v>1</v>
      </c>
      <c r="BS190" s="643">
        <v>2</v>
      </c>
      <c r="BV190" s="643">
        <v>2</v>
      </c>
    </row>
    <row r="191" spans="1:74" x14ac:dyDescent="0.3">
      <c r="A191" s="155">
        <v>578</v>
      </c>
      <c r="B191" s="180" t="s">
        <v>1078</v>
      </c>
      <c r="D191" s="180">
        <v>0</v>
      </c>
      <c r="E191" s="180">
        <v>0</v>
      </c>
      <c r="G191" s="180">
        <v>0</v>
      </c>
      <c r="H191" s="180">
        <v>0</v>
      </c>
      <c r="I191" s="180">
        <v>0</v>
      </c>
      <c r="J191" s="180">
        <v>0</v>
      </c>
      <c r="K191" s="180">
        <v>0</v>
      </c>
      <c r="L191" s="180">
        <v>0</v>
      </c>
      <c r="M191" s="180">
        <v>0</v>
      </c>
      <c r="N191" s="180">
        <v>0</v>
      </c>
      <c r="O191" s="180">
        <v>0</v>
      </c>
      <c r="Q191" s="180">
        <v>0</v>
      </c>
      <c r="R191" s="180">
        <v>0</v>
      </c>
      <c r="S191" s="180">
        <v>0</v>
      </c>
      <c r="T191" s="180">
        <v>0</v>
      </c>
      <c r="V191" s="180">
        <v>0</v>
      </c>
      <c r="X191" s="180">
        <v>0</v>
      </c>
      <c r="Y191" s="180">
        <v>0</v>
      </c>
      <c r="Z191" s="180">
        <v>0</v>
      </c>
      <c r="AA191" s="180">
        <v>0</v>
      </c>
      <c r="AC191" s="180">
        <v>0</v>
      </c>
      <c r="AD191" s="180">
        <v>0</v>
      </c>
      <c r="AE191" s="180">
        <v>0</v>
      </c>
      <c r="AF191" s="180">
        <v>0</v>
      </c>
      <c r="AG191" s="180">
        <v>0</v>
      </c>
      <c r="AI191" s="180">
        <v>0</v>
      </c>
      <c r="AJ191" s="180">
        <v>0</v>
      </c>
      <c r="AK191" s="180">
        <v>0</v>
      </c>
      <c r="AL191" s="180">
        <v>0</v>
      </c>
      <c r="AM191" s="180">
        <v>0</v>
      </c>
      <c r="AN191" s="180">
        <v>0</v>
      </c>
      <c r="AO191" s="180">
        <v>0</v>
      </c>
      <c r="AP191" s="180">
        <v>0</v>
      </c>
      <c r="AQ191" s="180">
        <v>0</v>
      </c>
      <c r="AR191" s="180">
        <v>0</v>
      </c>
      <c r="AS191" s="180">
        <v>0</v>
      </c>
      <c r="AT191" s="180">
        <v>0</v>
      </c>
      <c r="AU191" s="180">
        <v>0</v>
      </c>
      <c r="AV191" s="180">
        <v>0</v>
      </c>
      <c r="AW191" s="180">
        <v>0</v>
      </c>
      <c r="AX191" s="180">
        <v>0</v>
      </c>
      <c r="AY191" s="180">
        <v>0</v>
      </c>
      <c r="AZ191" s="180">
        <v>425000</v>
      </c>
      <c r="BA191" s="180">
        <v>0</v>
      </c>
      <c r="BB191" s="180">
        <v>0</v>
      </c>
      <c r="BC191" s="180">
        <v>0</v>
      </c>
      <c r="BD191" s="180">
        <v>39842</v>
      </c>
      <c r="BE191" s="180">
        <v>0</v>
      </c>
      <c r="BF191" s="180">
        <v>2470000</v>
      </c>
      <c r="BH191" s="180">
        <v>0</v>
      </c>
      <c r="BI191" s="180">
        <v>0</v>
      </c>
      <c r="BJ191" s="180">
        <v>0</v>
      </c>
      <c r="BK191" s="180">
        <v>0</v>
      </c>
      <c r="BL191" s="180">
        <v>0</v>
      </c>
      <c r="BM191" s="180">
        <v>0</v>
      </c>
      <c r="BN191" s="180">
        <v>0</v>
      </c>
      <c r="BO191" s="180">
        <v>123838</v>
      </c>
      <c r="BP191" s="180">
        <v>0</v>
      </c>
      <c r="BQ191" s="180">
        <v>0</v>
      </c>
      <c r="BS191" s="180">
        <v>0</v>
      </c>
      <c r="BT191" s="180">
        <v>0</v>
      </c>
      <c r="BV191" s="180">
        <v>0</v>
      </c>
    </row>
    <row r="192" spans="1:74" x14ac:dyDescent="0.3">
      <c r="A192" s="155">
        <v>579</v>
      </c>
      <c r="B192" s="180" t="s">
        <v>1079</v>
      </c>
      <c r="D192" s="180">
        <v>0</v>
      </c>
      <c r="E192" s="180">
        <v>0</v>
      </c>
      <c r="G192" s="180">
        <v>0</v>
      </c>
      <c r="H192" s="180">
        <v>0</v>
      </c>
      <c r="I192" s="180">
        <v>0</v>
      </c>
      <c r="J192" s="180">
        <v>0</v>
      </c>
      <c r="K192" s="180">
        <v>0</v>
      </c>
      <c r="L192" s="180">
        <v>0</v>
      </c>
      <c r="M192" s="180">
        <v>0</v>
      </c>
      <c r="N192" s="180">
        <v>0</v>
      </c>
      <c r="O192" s="180">
        <v>1265</v>
      </c>
      <c r="Q192" s="180">
        <v>0</v>
      </c>
      <c r="R192" s="180">
        <v>0</v>
      </c>
      <c r="S192" s="180">
        <v>0</v>
      </c>
      <c r="T192" s="180">
        <v>0</v>
      </c>
      <c r="V192" s="180">
        <v>0</v>
      </c>
      <c r="X192" s="180">
        <v>0</v>
      </c>
      <c r="Y192" s="180">
        <v>0</v>
      </c>
      <c r="Z192" s="180">
        <v>0</v>
      </c>
      <c r="AA192" s="180">
        <v>0</v>
      </c>
      <c r="AC192" s="180">
        <v>0</v>
      </c>
      <c r="AD192" s="180">
        <v>0</v>
      </c>
      <c r="AE192" s="180">
        <v>0</v>
      </c>
      <c r="AF192" s="180">
        <v>0</v>
      </c>
      <c r="AG192" s="180">
        <v>0</v>
      </c>
      <c r="AI192" s="180">
        <v>0</v>
      </c>
      <c r="AJ192" s="180">
        <v>0</v>
      </c>
      <c r="AK192" s="180">
        <v>0</v>
      </c>
      <c r="AL192" s="180">
        <v>0</v>
      </c>
      <c r="AM192" s="180">
        <v>0</v>
      </c>
      <c r="AN192" s="180">
        <v>0</v>
      </c>
      <c r="AO192" s="180">
        <v>5901961</v>
      </c>
      <c r="AP192" s="180">
        <v>0</v>
      </c>
      <c r="AQ192" s="180">
        <v>0</v>
      </c>
      <c r="AR192" s="180">
        <v>0</v>
      </c>
      <c r="AS192" s="180">
        <v>0</v>
      </c>
      <c r="AT192" s="180">
        <v>0</v>
      </c>
      <c r="AU192" s="180">
        <v>0</v>
      </c>
      <c r="AV192" s="180">
        <v>0</v>
      </c>
      <c r="AW192" s="180">
        <v>0</v>
      </c>
      <c r="AX192" s="180">
        <v>0</v>
      </c>
      <c r="AY192" s="180">
        <v>0</v>
      </c>
      <c r="AZ192" s="180">
        <v>0</v>
      </c>
      <c r="BA192" s="180">
        <v>0</v>
      </c>
      <c r="BB192" s="180">
        <v>0</v>
      </c>
      <c r="BC192" s="180">
        <v>0</v>
      </c>
      <c r="BD192" s="180">
        <v>39842</v>
      </c>
      <c r="BE192" s="180">
        <v>0</v>
      </c>
      <c r="BF192" s="180">
        <v>0</v>
      </c>
      <c r="BH192" s="180">
        <v>0</v>
      </c>
      <c r="BI192" s="180">
        <v>0</v>
      </c>
      <c r="BJ192" s="180">
        <v>0</v>
      </c>
      <c r="BK192" s="180">
        <v>0</v>
      </c>
      <c r="BL192" s="180">
        <v>0</v>
      </c>
      <c r="BM192" s="180">
        <v>0</v>
      </c>
      <c r="BN192" s="180">
        <v>0</v>
      </c>
      <c r="BO192" s="180">
        <v>0</v>
      </c>
      <c r="BP192" s="180">
        <v>0</v>
      </c>
      <c r="BQ192" s="180">
        <v>0</v>
      </c>
      <c r="BS192" s="180">
        <v>0</v>
      </c>
      <c r="BT192" s="180">
        <v>0</v>
      </c>
      <c r="BV192" s="180">
        <v>0</v>
      </c>
    </row>
    <row r="193" spans="1:74" x14ac:dyDescent="0.3">
      <c r="A193" s="155">
        <v>580</v>
      </c>
      <c r="B193" s="180" t="s">
        <v>1080</v>
      </c>
      <c r="D193" s="180">
        <v>0</v>
      </c>
      <c r="E193" s="180">
        <v>0</v>
      </c>
      <c r="G193" s="180">
        <v>0</v>
      </c>
      <c r="H193" s="180">
        <v>0</v>
      </c>
      <c r="I193" s="180">
        <v>0</v>
      </c>
      <c r="J193" s="180">
        <v>0</v>
      </c>
      <c r="K193" s="180">
        <v>0</v>
      </c>
      <c r="L193" s="180">
        <v>0</v>
      </c>
      <c r="M193" s="180">
        <v>0</v>
      </c>
      <c r="N193" s="180">
        <v>0</v>
      </c>
      <c r="O193" s="180">
        <v>0</v>
      </c>
      <c r="Q193" s="180">
        <v>0</v>
      </c>
      <c r="R193" s="180">
        <v>0</v>
      </c>
      <c r="S193" s="180">
        <v>0</v>
      </c>
      <c r="T193" s="180">
        <v>0</v>
      </c>
      <c r="V193" s="180">
        <v>0</v>
      </c>
      <c r="X193" s="180">
        <v>0</v>
      </c>
      <c r="Y193" s="180">
        <v>0</v>
      </c>
      <c r="Z193" s="180">
        <v>0</v>
      </c>
      <c r="AA193" s="180">
        <v>0</v>
      </c>
      <c r="AC193" s="180">
        <v>0</v>
      </c>
      <c r="AD193" s="180">
        <v>0</v>
      </c>
      <c r="AE193" s="180">
        <v>0</v>
      </c>
      <c r="AF193" s="180">
        <v>0</v>
      </c>
      <c r="AG193" s="180">
        <v>0</v>
      </c>
      <c r="AI193" s="180">
        <v>0</v>
      </c>
      <c r="AJ193" s="180">
        <v>0</v>
      </c>
      <c r="AK193" s="180">
        <v>0</v>
      </c>
      <c r="AL193" s="180">
        <v>0</v>
      </c>
      <c r="AM193" s="180">
        <v>0</v>
      </c>
      <c r="AN193" s="180">
        <v>0</v>
      </c>
      <c r="AO193" s="180">
        <v>0</v>
      </c>
      <c r="AP193" s="180">
        <v>0</v>
      </c>
      <c r="AQ193" s="180">
        <v>0</v>
      </c>
      <c r="AR193" s="180">
        <v>0</v>
      </c>
      <c r="AS193" s="180">
        <v>0</v>
      </c>
      <c r="AT193" s="180">
        <v>0</v>
      </c>
      <c r="AU193" s="180">
        <v>0</v>
      </c>
      <c r="AV193" s="180">
        <v>0</v>
      </c>
      <c r="AW193" s="180">
        <v>0</v>
      </c>
      <c r="AX193" s="180">
        <v>0</v>
      </c>
      <c r="AY193" s="180">
        <v>0</v>
      </c>
      <c r="AZ193" s="180">
        <v>0</v>
      </c>
      <c r="BA193" s="180">
        <v>0</v>
      </c>
      <c r="BB193" s="180">
        <v>0</v>
      </c>
      <c r="BC193" s="180">
        <v>0</v>
      </c>
      <c r="BD193" s="180">
        <v>0</v>
      </c>
      <c r="BE193" s="180">
        <v>0</v>
      </c>
      <c r="BF193" s="180">
        <v>0</v>
      </c>
      <c r="BH193" s="180">
        <v>0</v>
      </c>
      <c r="BI193" s="180">
        <v>0</v>
      </c>
      <c r="BJ193" s="180">
        <v>0</v>
      </c>
      <c r="BK193" s="180">
        <v>0</v>
      </c>
      <c r="BL193" s="180">
        <v>0</v>
      </c>
      <c r="BM193" s="180">
        <v>0</v>
      </c>
      <c r="BN193" s="180">
        <v>0</v>
      </c>
      <c r="BO193" s="180">
        <v>0</v>
      </c>
      <c r="BP193" s="180">
        <v>0</v>
      </c>
      <c r="BQ193" s="180">
        <v>0</v>
      </c>
      <c r="BS193" s="180">
        <v>0</v>
      </c>
      <c r="BT193" s="180">
        <v>0</v>
      </c>
      <c r="BV193" s="180">
        <v>0</v>
      </c>
    </row>
    <row r="194" spans="1:74" x14ac:dyDescent="0.3">
      <c r="A194" s="155">
        <v>581</v>
      </c>
      <c r="B194" s="180" t="s">
        <v>1081</v>
      </c>
      <c r="D194" s="180">
        <v>0</v>
      </c>
      <c r="E194" s="180">
        <v>0</v>
      </c>
      <c r="G194" s="180">
        <v>0</v>
      </c>
      <c r="H194" s="180">
        <v>0</v>
      </c>
      <c r="I194" s="180">
        <v>0</v>
      </c>
      <c r="J194" s="180">
        <v>0</v>
      </c>
      <c r="K194" s="180">
        <v>0</v>
      </c>
      <c r="L194" s="180">
        <v>0</v>
      </c>
      <c r="M194" s="180">
        <v>0</v>
      </c>
      <c r="N194" s="180">
        <v>0</v>
      </c>
      <c r="O194" s="180">
        <v>0</v>
      </c>
      <c r="Q194" s="180">
        <v>0</v>
      </c>
      <c r="R194" s="180">
        <v>0</v>
      </c>
      <c r="S194" s="180">
        <v>0</v>
      </c>
      <c r="T194" s="180">
        <v>0</v>
      </c>
      <c r="V194" s="180">
        <v>0</v>
      </c>
      <c r="X194" s="180">
        <v>0</v>
      </c>
      <c r="Y194" s="180">
        <v>0</v>
      </c>
      <c r="Z194" s="180">
        <v>0</v>
      </c>
      <c r="AA194" s="180">
        <v>0</v>
      </c>
      <c r="AC194" s="180">
        <v>0</v>
      </c>
      <c r="AD194" s="180">
        <v>0</v>
      </c>
      <c r="AE194" s="180">
        <v>0</v>
      </c>
      <c r="AF194" s="180">
        <v>0</v>
      </c>
      <c r="AG194" s="180">
        <v>0</v>
      </c>
      <c r="AI194" s="180">
        <v>0</v>
      </c>
      <c r="AJ194" s="180">
        <v>0</v>
      </c>
      <c r="AK194" s="180">
        <v>0</v>
      </c>
      <c r="AL194" s="180">
        <v>0</v>
      </c>
      <c r="AM194" s="180">
        <v>0</v>
      </c>
      <c r="AN194" s="180">
        <v>0</v>
      </c>
      <c r="AO194" s="180">
        <v>0</v>
      </c>
      <c r="AP194" s="180">
        <v>0</v>
      </c>
      <c r="AQ194" s="180">
        <v>0</v>
      </c>
      <c r="AR194" s="180">
        <v>0</v>
      </c>
      <c r="AS194" s="180">
        <v>0</v>
      </c>
      <c r="AT194" s="180">
        <v>0</v>
      </c>
      <c r="AU194" s="180">
        <v>0</v>
      </c>
      <c r="AV194" s="180">
        <v>0</v>
      </c>
      <c r="AW194" s="180">
        <v>0</v>
      </c>
      <c r="AX194" s="180">
        <v>0</v>
      </c>
      <c r="AY194" s="180">
        <v>0</v>
      </c>
      <c r="AZ194" s="180">
        <v>0</v>
      </c>
      <c r="BA194" s="180">
        <v>0</v>
      </c>
      <c r="BB194" s="180">
        <v>0</v>
      </c>
      <c r="BC194" s="180">
        <v>0</v>
      </c>
      <c r="BD194" s="180">
        <v>0</v>
      </c>
      <c r="BE194" s="180">
        <v>0</v>
      </c>
      <c r="BF194" s="180">
        <v>1600000</v>
      </c>
      <c r="BH194" s="180">
        <v>0</v>
      </c>
      <c r="BI194" s="180">
        <v>0</v>
      </c>
      <c r="BJ194" s="180">
        <v>0</v>
      </c>
      <c r="BK194" s="180">
        <v>0</v>
      </c>
      <c r="BL194" s="180">
        <v>0</v>
      </c>
      <c r="BM194" s="180">
        <v>0</v>
      </c>
      <c r="BN194" s="180">
        <v>0</v>
      </c>
      <c r="BO194" s="180">
        <v>0</v>
      </c>
      <c r="BP194" s="180">
        <v>0</v>
      </c>
      <c r="BQ194" s="180">
        <v>0</v>
      </c>
      <c r="BS194" s="180">
        <v>0</v>
      </c>
      <c r="BT194" s="180">
        <v>0</v>
      </c>
      <c r="BV194" s="180">
        <v>0</v>
      </c>
    </row>
    <row r="195" spans="1:74" x14ac:dyDescent="0.3">
      <c r="A195" s="155">
        <v>585</v>
      </c>
      <c r="B195" s="180" t="s">
        <v>1082</v>
      </c>
      <c r="D195" s="180">
        <v>0</v>
      </c>
      <c r="E195" s="180">
        <v>0</v>
      </c>
      <c r="G195" s="180">
        <v>0</v>
      </c>
      <c r="H195" s="180">
        <v>0</v>
      </c>
      <c r="I195" s="180">
        <v>0</v>
      </c>
      <c r="J195" s="180">
        <v>0</v>
      </c>
      <c r="K195" s="180">
        <v>0</v>
      </c>
      <c r="L195" s="180">
        <v>0</v>
      </c>
      <c r="M195" s="180">
        <v>0</v>
      </c>
      <c r="N195" s="180">
        <v>0</v>
      </c>
      <c r="O195" s="180">
        <v>0</v>
      </c>
      <c r="Q195" s="180">
        <v>0</v>
      </c>
      <c r="R195" s="180">
        <v>0</v>
      </c>
      <c r="S195" s="180">
        <v>0</v>
      </c>
      <c r="T195" s="180">
        <v>0</v>
      </c>
      <c r="V195" s="180">
        <v>0</v>
      </c>
      <c r="X195" s="180">
        <v>0</v>
      </c>
      <c r="Y195" s="180">
        <v>0</v>
      </c>
      <c r="Z195" s="180">
        <v>0</v>
      </c>
      <c r="AA195" s="180">
        <v>0</v>
      </c>
      <c r="AC195" s="180">
        <v>0</v>
      </c>
      <c r="AD195" s="180">
        <v>0</v>
      </c>
      <c r="AE195" s="180">
        <v>0</v>
      </c>
      <c r="AF195" s="180">
        <v>0</v>
      </c>
      <c r="AG195" s="180">
        <v>0</v>
      </c>
      <c r="AI195" s="180">
        <v>0</v>
      </c>
      <c r="AJ195" s="180">
        <v>0</v>
      </c>
      <c r="AK195" s="180">
        <v>0</v>
      </c>
      <c r="AL195" s="180">
        <v>0</v>
      </c>
      <c r="AM195" s="180">
        <v>0</v>
      </c>
      <c r="AN195" s="180">
        <v>0</v>
      </c>
      <c r="AO195" s="180">
        <v>0</v>
      </c>
      <c r="AP195" s="180">
        <v>0</v>
      </c>
      <c r="AQ195" s="180">
        <v>0</v>
      </c>
      <c r="AR195" s="180">
        <v>0</v>
      </c>
      <c r="AS195" s="180">
        <v>0</v>
      </c>
      <c r="AT195" s="180">
        <v>0</v>
      </c>
      <c r="AU195" s="180">
        <v>0</v>
      </c>
      <c r="AV195" s="180">
        <v>0</v>
      </c>
      <c r="AW195" s="180">
        <v>0</v>
      </c>
      <c r="AX195" s="180">
        <v>0</v>
      </c>
      <c r="AY195" s="180">
        <v>0</v>
      </c>
      <c r="AZ195" s="180">
        <v>0</v>
      </c>
      <c r="BA195" s="180">
        <v>0</v>
      </c>
      <c r="BB195" s="180">
        <v>0</v>
      </c>
      <c r="BC195" s="180">
        <v>0</v>
      </c>
      <c r="BD195" s="180">
        <v>0</v>
      </c>
      <c r="BE195" s="180">
        <v>0</v>
      </c>
      <c r="BF195" s="180">
        <v>0</v>
      </c>
      <c r="BH195" s="180">
        <v>0</v>
      </c>
      <c r="BI195" s="180">
        <v>0</v>
      </c>
      <c r="BJ195" s="180">
        <v>0</v>
      </c>
      <c r="BK195" s="180">
        <v>0</v>
      </c>
      <c r="BL195" s="180">
        <v>0</v>
      </c>
      <c r="BM195" s="180">
        <v>0</v>
      </c>
      <c r="BN195" s="180">
        <v>0</v>
      </c>
      <c r="BO195" s="180">
        <v>0</v>
      </c>
      <c r="BP195" s="180">
        <v>0</v>
      </c>
      <c r="BQ195" s="180">
        <v>0</v>
      </c>
      <c r="BS195" s="180">
        <v>0</v>
      </c>
      <c r="BT195" s="180">
        <v>0</v>
      </c>
      <c r="BV195" s="180">
        <v>0</v>
      </c>
    </row>
    <row r="196" spans="1:74" x14ac:dyDescent="0.3">
      <c r="A196" s="155">
        <v>586</v>
      </c>
      <c r="B196" s="180" t="s">
        <v>1083</v>
      </c>
      <c r="D196" s="180">
        <v>0</v>
      </c>
      <c r="E196" s="180">
        <v>5931594</v>
      </c>
      <c r="G196" s="180">
        <v>0</v>
      </c>
      <c r="H196" s="180">
        <v>0</v>
      </c>
      <c r="I196" s="180">
        <v>0</v>
      </c>
      <c r="J196" s="180">
        <v>0</v>
      </c>
      <c r="K196" s="180">
        <v>0</v>
      </c>
      <c r="L196" s="180">
        <v>0</v>
      </c>
      <c r="M196" s="180">
        <v>0</v>
      </c>
      <c r="N196" s="180">
        <v>0</v>
      </c>
      <c r="O196" s="180">
        <v>0</v>
      </c>
      <c r="Q196" s="180">
        <v>0</v>
      </c>
      <c r="R196" s="180">
        <v>0</v>
      </c>
      <c r="S196" s="180">
        <v>0</v>
      </c>
      <c r="T196" s="180">
        <v>0</v>
      </c>
      <c r="V196" s="180">
        <v>0</v>
      </c>
      <c r="X196" s="180">
        <v>0</v>
      </c>
      <c r="Y196" s="180">
        <v>0</v>
      </c>
      <c r="Z196" s="180">
        <v>16649800</v>
      </c>
      <c r="AA196" s="180">
        <v>0</v>
      </c>
      <c r="AC196" s="180">
        <v>0</v>
      </c>
      <c r="AD196" s="180">
        <v>0</v>
      </c>
      <c r="AE196" s="180">
        <v>0</v>
      </c>
      <c r="AF196" s="180">
        <v>0</v>
      </c>
      <c r="AG196" s="180">
        <v>0</v>
      </c>
      <c r="AI196" s="180">
        <v>0</v>
      </c>
      <c r="AJ196" s="180">
        <v>0</v>
      </c>
      <c r="AK196" s="180">
        <v>0</v>
      </c>
      <c r="AL196" s="180">
        <v>0</v>
      </c>
      <c r="AM196" s="180">
        <v>0</v>
      </c>
      <c r="AN196" s="180">
        <v>0</v>
      </c>
      <c r="AO196" s="180">
        <v>0</v>
      </c>
      <c r="AP196" s="180">
        <v>0</v>
      </c>
      <c r="AQ196" s="180">
        <v>0</v>
      </c>
      <c r="AR196" s="180">
        <v>0</v>
      </c>
      <c r="AS196" s="180">
        <v>0</v>
      </c>
      <c r="AT196" s="180">
        <v>0</v>
      </c>
      <c r="AU196" s="180">
        <v>0</v>
      </c>
      <c r="AV196" s="180">
        <v>0</v>
      </c>
      <c r="AW196" s="180">
        <v>0</v>
      </c>
      <c r="AX196" s="180">
        <v>0</v>
      </c>
      <c r="AY196" s="180">
        <v>0</v>
      </c>
      <c r="AZ196" s="180">
        <v>0</v>
      </c>
      <c r="BA196" s="180">
        <v>0</v>
      </c>
      <c r="BB196" s="180">
        <v>0</v>
      </c>
      <c r="BC196" s="180">
        <v>0</v>
      </c>
      <c r="BD196" s="180">
        <v>0</v>
      </c>
      <c r="BE196" s="180">
        <v>0</v>
      </c>
      <c r="BF196" s="180">
        <v>0</v>
      </c>
      <c r="BH196" s="180">
        <v>0</v>
      </c>
      <c r="BI196" s="180">
        <v>0</v>
      </c>
      <c r="BJ196" s="180">
        <v>0</v>
      </c>
      <c r="BK196" s="180">
        <v>0</v>
      </c>
      <c r="BL196" s="180">
        <v>0</v>
      </c>
      <c r="BM196" s="180">
        <v>0</v>
      </c>
      <c r="BN196" s="180">
        <v>0</v>
      </c>
      <c r="BO196" s="180">
        <v>0</v>
      </c>
      <c r="BP196" s="180">
        <v>0</v>
      </c>
      <c r="BQ196" s="180">
        <v>0</v>
      </c>
      <c r="BS196" s="180">
        <v>0</v>
      </c>
      <c r="BT196" s="180">
        <v>0</v>
      </c>
      <c r="BV196" s="180">
        <v>0</v>
      </c>
    </row>
    <row r="197" spans="1:74" x14ac:dyDescent="0.3">
      <c r="A197" s="155">
        <v>587</v>
      </c>
      <c r="B197" s="180" t="s">
        <v>1084</v>
      </c>
      <c r="D197" s="180">
        <v>0</v>
      </c>
      <c r="E197" s="180">
        <v>0</v>
      </c>
      <c r="G197" s="180">
        <v>0</v>
      </c>
      <c r="H197" s="180">
        <v>0</v>
      </c>
      <c r="I197" s="180">
        <v>0</v>
      </c>
      <c r="J197" s="180">
        <v>0</v>
      </c>
      <c r="K197" s="180">
        <v>0</v>
      </c>
      <c r="L197" s="180">
        <v>0</v>
      </c>
      <c r="M197" s="180">
        <v>0</v>
      </c>
      <c r="N197" s="180">
        <v>0</v>
      </c>
      <c r="O197" s="180">
        <v>0</v>
      </c>
      <c r="Q197" s="180">
        <v>0</v>
      </c>
      <c r="R197" s="180">
        <v>0</v>
      </c>
      <c r="S197" s="180">
        <v>0</v>
      </c>
      <c r="T197" s="180">
        <v>0</v>
      </c>
      <c r="V197" s="180">
        <v>0</v>
      </c>
      <c r="X197" s="180">
        <v>0</v>
      </c>
      <c r="Y197" s="180">
        <v>0</v>
      </c>
      <c r="Z197" s="180">
        <v>0</v>
      </c>
      <c r="AA197" s="180">
        <v>0</v>
      </c>
      <c r="AC197" s="180">
        <v>0</v>
      </c>
      <c r="AD197" s="180">
        <v>0</v>
      </c>
      <c r="AE197" s="180">
        <v>0</v>
      </c>
      <c r="AF197" s="180">
        <v>0</v>
      </c>
      <c r="AG197" s="180">
        <v>0</v>
      </c>
      <c r="AI197" s="180">
        <v>0</v>
      </c>
      <c r="AJ197" s="180">
        <v>0</v>
      </c>
      <c r="AK197" s="180">
        <v>0</v>
      </c>
      <c r="AL197" s="180">
        <v>0</v>
      </c>
      <c r="AM197" s="180">
        <v>0</v>
      </c>
      <c r="AN197" s="180">
        <v>0</v>
      </c>
      <c r="AO197" s="180">
        <v>0</v>
      </c>
      <c r="AP197" s="180">
        <v>0</v>
      </c>
      <c r="AQ197" s="180">
        <v>0</v>
      </c>
      <c r="AR197" s="180">
        <v>0</v>
      </c>
      <c r="AS197" s="180">
        <v>0</v>
      </c>
      <c r="AT197" s="180">
        <v>0</v>
      </c>
      <c r="AU197" s="180">
        <v>0</v>
      </c>
      <c r="AV197" s="180">
        <v>0</v>
      </c>
      <c r="AW197" s="180">
        <v>0</v>
      </c>
      <c r="AX197" s="180">
        <v>0</v>
      </c>
      <c r="AY197" s="180">
        <v>0</v>
      </c>
      <c r="AZ197" s="180">
        <v>0</v>
      </c>
      <c r="BA197" s="180">
        <v>0</v>
      </c>
      <c r="BB197" s="180">
        <v>0</v>
      </c>
      <c r="BC197" s="180">
        <v>0</v>
      </c>
      <c r="BD197" s="180">
        <v>0</v>
      </c>
      <c r="BE197" s="180">
        <v>0</v>
      </c>
      <c r="BF197" s="180">
        <v>0</v>
      </c>
      <c r="BH197" s="180">
        <v>0</v>
      </c>
      <c r="BI197" s="180">
        <v>0</v>
      </c>
      <c r="BJ197" s="180">
        <v>0</v>
      </c>
      <c r="BK197" s="180">
        <v>0</v>
      </c>
      <c r="BL197" s="180">
        <v>0</v>
      </c>
      <c r="BM197" s="180">
        <v>0</v>
      </c>
      <c r="BN197" s="180">
        <v>0</v>
      </c>
      <c r="BO197" s="180">
        <v>0</v>
      </c>
      <c r="BP197" s="180">
        <v>0</v>
      </c>
      <c r="BQ197" s="180">
        <v>0</v>
      </c>
      <c r="BS197" s="180">
        <v>0</v>
      </c>
      <c r="BT197" s="180">
        <v>0</v>
      </c>
      <c r="BV197" s="180">
        <v>0</v>
      </c>
    </row>
    <row r="198" spans="1:74" x14ac:dyDescent="0.3">
      <c r="A198" s="155">
        <v>588</v>
      </c>
      <c r="B198" s="180" t="s">
        <v>1085</v>
      </c>
      <c r="D198" s="180">
        <v>0</v>
      </c>
      <c r="E198" s="180">
        <v>0</v>
      </c>
      <c r="G198" s="180">
        <v>0</v>
      </c>
      <c r="H198" s="180">
        <v>0</v>
      </c>
      <c r="I198" s="180">
        <v>0</v>
      </c>
      <c r="J198" s="180">
        <v>0</v>
      </c>
      <c r="K198" s="180">
        <v>0</v>
      </c>
      <c r="L198" s="180">
        <v>0</v>
      </c>
      <c r="M198" s="180">
        <v>0</v>
      </c>
      <c r="N198" s="180">
        <v>0</v>
      </c>
      <c r="O198" s="180">
        <v>0</v>
      </c>
      <c r="Q198" s="180">
        <v>0</v>
      </c>
      <c r="R198" s="180">
        <v>0</v>
      </c>
      <c r="S198" s="180">
        <v>0</v>
      </c>
      <c r="T198" s="180">
        <v>0</v>
      </c>
      <c r="V198" s="180">
        <v>0</v>
      </c>
      <c r="X198" s="180">
        <v>0</v>
      </c>
      <c r="Y198" s="180">
        <v>0</v>
      </c>
      <c r="Z198" s="180">
        <v>0</v>
      </c>
      <c r="AA198" s="180">
        <v>0</v>
      </c>
      <c r="AC198" s="180">
        <v>0</v>
      </c>
      <c r="AD198" s="180">
        <v>0</v>
      </c>
      <c r="AE198" s="180">
        <v>0</v>
      </c>
      <c r="AF198" s="180">
        <v>0</v>
      </c>
      <c r="AG198" s="180">
        <v>0</v>
      </c>
      <c r="AI198" s="180">
        <v>0</v>
      </c>
      <c r="AJ198" s="180">
        <v>0</v>
      </c>
      <c r="AK198" s="180">
        <v>0</v>
      </c>
      <c r="AL198" s="180">
        <v>0</v>
      </c>
      <c r="AM198" s="180">
        <v>0</v>
      </c>
      <c r="AN198" s="180">
        <v>0</v>
      </c>
      <c r="AO198" s="180">
        <v>0</v>
      </c>
      <c r="AP198" s="180">
        <v>0</v>
      </c>
      <c r="AQ198" s="180">
        <v>0</v>
      </c>
      <c r="AR198" s="180">
        <v>0</v>
      </c>
      <c r="AS198" s="180">
        <v>0</v>
      </c>
      <c r="AT198" s="180">
        <v>0</v>
      </c>
      <c r="AU198" s="180">
        <v>0</v>
      </c>
      <c r="AV198" s="180">
        <v>0</v>
      </c>
      <c r="AW198" s="180">
        <v>0</v>
      </c>
      <c r="AX198" s="180">
        <v>0</v>
      </c>
      <c r="AY198" s="180">
        <v>0</v>
      </c>
      <c r="AZ198" s="180">
        <v>0</v>
      </c>
      <c r="BA198" s="180">
        <v>0</v>
      </c>
      <c r="BB198" s="180">
        <v>0</v>
      </c>
      <c r="BC198" s="180">
        <v>0</v>
      </c>
      <c r="BD198" s="180">
        <v>0</v>
      </c>
      <c r="BE198" s="180">
        <v>0</v>
      </c>
      <c r="BF198" s="180">
        <v>0</v>
      </c>
      <c r="BH198" s="180">
        <v>0</v>
      </c>
      <c r="BI198" s="180">
        <v>0</v>
      </c>
      <c r="BJ198" s="180">
        <v>0</v>
      </c>
      <c r="BK198" s="180">
        <v>0</v>
      </c>
      <c r="BL198" s="180">
        <v>0</v>
      </c>
      <c r="BM198" s="180">
        <v>0</v>
      </c>
      <c r="BN198" s="180">
        <v>0</v>
      </c>
      <c r="BO198" s="180">
        <v>0</v>
      </c>
      <c r="BP198" s="180">
        <v>0</v>
      </c>
      <c r="BQ198" s="180">
        <v>0</v>
      </c>
      <c r="BS198" s="180">
        <v>0</v>
      </c>
      <c r="BT198" s="180">
        <v>0</v>
      </c>
      <c r="BV198" s="180">
        <v>0</v>
      </c>
    </row>
    <row r="199" spans="1:74" x14ac:dyDescent="0.3">
      <c r="A199" s="155">
        <v>589</v>
      </c>
      <c r="B199" s="180" t="s">
        <v>1086</v>
      </c>
      <c r="D199" s="180">
        <v>0</v>
      </c>
      <c r="E199" s="180">
        <v>0</v>
      </c>
      <c r="G199" s="180">
        <v>0</v>
      </c>
      <c r="H199" s="180">
        <v>0</v>
      </c>
      <c r="I199" s="180">
        <v>0</v>
      </c>
      <c r="J199" s="180">
        <v>0</v>
      </c>
      <c r="K199" s="180">
        <v>0</v>
      </c>
      <c r="L199" s="180">
        <v>0</v>
      </c>
      <c r="M199" s="180">
        <v>0</v>
      </c>
      <c r="N199" s="180">
        <v>0</v>
      </c>
      <c r="O199" s="180">
        <v>0</v>
      </c>
      <c r="Q199" s="180">
        <v>0</v>
      </c>
      <c r="R199" s="180">
        <v>0</v>
      </c>
      <c r="S199" s="180">
        <v>0</v>
      </c>
      <c r="T199" s="180">
        <v>0</v>
      </c>
      <c r="V199" s="180">
        <v>0</v>
      </c>
      <c r="X199" s="180">
        <v>0</v>
      </c>
      <c r="Y199" s="180">
        <v>0</v>
      </c>
      <c r="Z199" s="180">
        <v>0</v>
      </c>
      <c r="AA199" s="180">
        <v>0</v>
      </c>
      <c r="AC199" s="180">
        <v>0</v>
      </c>
      <c r="AD199" s="180">
        <v>0</v>
      </c>
      <c r="AE199" s="180">
        <v>0</v>
      </c>
      <c r="AF199" s="180">
        <v>0</v>
      </c>
      <c r="AG199" s="180">
        <v>0</v>
      </c>
      <c r="AI199" s="180">
        <v>0</v>
      </c>
      <c r="AJ199" s="180">
        <v>0</v>
      </c>
      <c r="AK199" s="180">
        <v>0</v>
      </c>
      <c r="AL199" s="180">
        <v>0</v>
      </c>
      <c r="AM199" s="180">
        <v>0</v>
      </c>
      <c r="AN199" s="180">
        <v>0</v>
      </c>
      <c r="AO199" s="180">
        <v>0</v>
      </c>
      <c r="AP199" s="180">
        <v>0</v>
      </c>
      <c r="AQ199" s="180">
        <v>0</v>
      </c>
      <c r="AR199" s="180">
        <v>0</v>
      </c>
      <c r="AS199" s="180">
        <v>0</v>
      </c>
      <c r="AT199" s="180">
        <v>0</v>
      </c>
      <c r="AU199" s="180">
        <v>0</v>
      </c>
      <c r="AV199" s="180">
        <v>0</v>
      </c>
      <c r="AW199" s="180">
        <v>0</v>
      </c>
      <c r="AX199" s="180">
        <v>0</v>
      </c>
      <c r="AY199" s="180">
        <v>0</v>
      </c>
      <c r="AZ199" s="180">
        <v>0</v>
      </c>
      <c r="BA199" s="180">
        <v>0</v>
      </c>
      <c r="BB199" s="180">
        <v>0</v>
      </c>
      <c r="BC199" s="180">
        <v>0</v>
      </c>
      <c r="BD199" s="180">
        <v>0</v>
      </c>
      <c r="BE199" s="180">
        <v>0</v>
      </c>
      <c r="BF199" s="180">
        <v>0</v>
      </c>
      <c r="BH199" s="180">
        <v>0</v>
      </c>
      <c r="BI199" s="180">
        <v>0</v>
      </c>
      <c r="BJ199" s="180">
        <v>0</v>
      </c>
      <c r="BK199" s="180">
        <v>0</v>
      </c>
      <c r="BL199" s="180">
        <v>0</v>
      </c>
      <c r="BM199" s="180">
        <v>0</v>
      </c>
      <c r="BN199" s="180">
        <v>0</v>
      </c>
      <c r="BO199" s="180">
        <v>0</v>
      </c>
      <c r="BP199" s="180">
        <v>0</v>
      </c>
      <c r="BQ199" s="180">
        <v>0</v>
      </c>
      <c r="BS199" s="180">
        <v>0</v>
      </c>
      <c r="BT199" s="180">
        <v>0</v>
      </c>
      <c r="BV199" s="180">
        <v>0</v>
      </c>
    </row>
    <row r="200" spans="1:74" s="646" customFormat="1" x14ac:dyDescent="0.3">
      <c r="A200" s="645">
        <v>591</v>
      </c>
      <c r="B200" s="646" t="s">
        <v>333</v>
      </c>
      <c r="D200" s="646">
        <v>2591436</v>
      </c>
      <c r="E200" s="646">
        <v>323471782</v>
      </c>
      <c r="G200" s="646">
        <v>2282845</v>
      </c>
      <c r="H200" s="646">
        <v>1719244</v>
      </c>
      <c r="I200" s="646">
        <v>0</v>
      </c>
      <c r="J200" s="646">
        <v>0</v>
      </c>
      <c r="K200" s="646">
        <v>0</v>
      </c>
      <c r="L200" s="646">
        <v>5920127</v>
      </c>
      <c r="M200" s="646">
        <v>8599080</v>
      </c>
      <c r="N200" s="646">
        <v>0</v>
      </c>
      <c r="O200" s="646">
        <v>397688</v>
      </c>
      <c r="Q200" s="646">
        <v>0</v>
      </c>
      <c r="R200" s="646">
        <v>0</v>
      </c>
      <c r="S200" s="646">
        <v>1046488</v>
      </c>
      <c r="T200" s="646">
        <v>0</v>
      </c>
      <c r="V200" s="646">
        <v>1454338</v>
      </c>
      <c r="X200" s="646">
        <v>6913065</v>
      </c>
      <c r="Y200" s="646">
        <v>0</v>
      </c>
      <c r="Z200" s="646">
        <v>121152233</v>
      </c>
      <c r="AA200" s="646">
        <v>0</v>
      </c>
      <c r="AC200" s="646">
        <v>264934</v>
      </c>
      <c r="AD200" s="646">
        <v>1188379</v>
      </c>
      <c r="AE200" s="646">
        <v>701066</v>
      </c>
      <c r="AF200" s="646">
        <v>652511</v>
      </c>
      <c r="AG200" s="646">
        <v>628512</v>
      </c>
      <c r="AI200" s="646">
        <v>0</v>
      </c>
      <c r="AJ200" s="646">
        <v>0</v>
      </c>
      <c r="AK200" s="646">
        <v>0</v>
      </c>
      <c r="AL200" s="646">
        <v>752317</v>
      </c>
      <c r="AM200" s="646">
        <v>1162465</v>
      </c>
      <c r="AN200" s="646">
        <v>448950</v>
      </c>
      <c r="AO200" s="646">
        <v>29383231</v>
      </c>
      <c r="AP200" s="646">
        <v>843551</v>
      </c>
      <c r="AQ200" s="646">
        <v>0</v>
      </c>
      <c r="AR200" s="646">
        <v>66023</v>
      </c>
      <c r="AS200" s="646">
        <v>25675701</v>
      </c>
      <c r="AT200" s="646">
        <v>367793</v>
      </c>
      <c r="AU200" s="646">
        <v>836536</v>
      </c>
      <c r="AV200" s="646">
        <v>0</v>
      </c>
      <c r="AW200" s="646">
        <v>533792</v>
      </c>
      <c r="AX200" s="646">
        <v>0</v>
      </c>
      <c r="AY200" s="646">
        <v>0</v>
      </c>
      <c r="AZ200" s="646">
        <v>11690133</v>
      </c>
      <c r="BA200" s="646">
        <v>198022</v>
      </c>
      <c r="BB200" s="646">
        <v>556156</v>
      </c>
      <c r="BC200" s="646">
        <v>104114</v>
      </c>
      <c r="BD200" s="646">
        <v>3529804</v>
      </c>
      <c r="BE200" s="646">
        <v>3898909</v>
      </c>
      <c r="BF200" s="646">
        <v>44709160</v>
      </c>
      <c r="BH200" s="646">
        <v>0</v>
      </c>
      <c r="BI200" s="646">
        <v>187160</v>
      </c>
      <c r="BJ200" s="646">
        <v>22272211</v>
      </c>
      <c r="BK200" s="646">
        <v>1236376</v>
      </c>
      <c r="BL200" s="646">
        <v>8654092</v>
      </c>
      <c r="BM200" s="646">
        <v>0</v>
      </c>
      <c r="BN200" s="646">
        <v>11591446</v>
      </c>
      <c r="BO200" s="646">
        <v>2896328</v>
      </c>
      <c r="BP200" s="646">
        <v>0</v>
      </c>
      <c r="BQ200" s="646">
        <v>0</v>
      </c>
      <c r="BS200" s="646">
        <v>1657448</v>
      </c>
      <c r="BT200" s="646">
        <v>0</v>
      </c>
      <c r="BV200" s="646">
        <v>2819994</v>
      </c>
    </row>
    <row r="201" spans="1:74" s="646" customFormat="1" x14ac:dyDescent="0.3">
      <c r="A201" s="645">
        <v>592</v>
      </c>
      <c r="B201" s="646" t="s">
        <v>334</v>
      </c>
      <c r="D201" s="646">
        <v>-62805</v>
      </c>
      <c r="E201" s="646">
        <v>133937260</v>
      </c>
      <c r="G201" s="646">
        <v>414480</v>
      </c>
      <c r="H201" s="646">
        <v>-289222</v>
      </c>
      <c r="I201" s="646">
        <v>0</v>
      </c>
      <c r="J201" s="646">
        <v>0</v>
      </c>
      <c r="K201" s="646">
        <v>0</v>
      </c>
      <c r="L201" s="646">
        <v>2488286</v>
      </c>
      <c r="M201" s="646">
        <v>1561890</v>
      </c>
      <c r="N201" s="646">
        <v>0</v>
      </c>
      <c r="O201" s="646">
        <v>215517</v>
      </c>
      <c r="Q201" s="646">
        <v>0</v>
      </c>
      <c r="R201" s="646">
        <v>0</v>
      </c>
      <c r="S201" s="646">
        <v>86547</v>
      </c>
      <c r="T201" s="646">
        <v>0</v>
      </c>
      <c r="V201" s="646">
        <v>-323776</v>
      </c>
      <c r="X201" s="646">
        <v>97461</v>
      </c>
      <c r="Y201" s="646">
        <v>0</v>
      </c>
      <c r="Z201" s="646">
        <v>4712410</v>
      </c>
      <c r="AA201" s="646">
        <v>0</v>
      </c>
      <c r="AC201" s="646">
        <v>674392</v>
      </c>
      <c r="AD201" s="646">
        <v>-77986</v>
      </c>
      <c r="AE201" s="646">
        <v>-9821</v>
      </c>
      <c r="AF201" s="646">
        <v>-158047</v>
      </c>
      <c r="AG201" s="646">
        <v>-112186</v>
      </c>
      <c r="AI201" s="646">
        <v>0</v>
      </c>
      <c r="AJ201" s="646">
        <v>0</v>
      </c>
      <c r="AK201" s="646">
        <v>0</v>
      </c>
      <c r="AL201" s="646">
        <v>-30147</v>
      </c>
      <c r="AM201" s="646">
        <v>-231060</v>
      </c>
      <c r="AN201" s="646">
        <v>9</v>
      </c>
      <c r="AO201" s="646">
        <v>4964344</v>
      </c>
      <c r="AP201" s="646">
        <v>115918</v>
      </c>
      <c r="AQ201" s="646">
        <v>0</v>
      </c>
      <c r="AR201" s="646">
        <v>-19796</v>
      </c>
      <c r="AS201" s="646">
        <v>5580528</v>
      </c>
      <c r="AT201" s="646">
        <v>-16035</v>
      </c>
      <c r="AU201" s="646">
        <v>362823</v>
      </c>
      <c r="AV201" s="646">
        <v>0</v>
      </c>
      <c r="AW201" s="646">
        <v>6025</v>
      </c>
      <c r="AX201" s="646">
        <v>0</v>
      </c>
      <c r="AY201" s="646">
        <v>2</v>
      </c>
      <c r="AZ201" s="646">
        <v>1284397</v>
      </c>
      <c r="BA201" s="646">
        <v>104159</v>
      </c>
      <c r="BB201" s="646">
        <v>-59419</v>
      </c>
      <c r="BC201" s="646">
        <v>-3947</v>
      </c>
      <c r="BD201" s="646">
        <v>654489</v>
      </c>
      <c r="BE201" s="646">
        <v>-176100</v>
      </c>
      <c r="BF201" s="646">
        <v>11548618</v>
      </c>
      <c r="BH201" s="646">
        <v>0</v>
      </c>
      <c r="BI201" s="646">
        <v>-50262</v>
      </c>
      <c r="BJ201" s="646">
        <v>3046536</v>
      </c>
      <c r="BK201" s="646">
        <v>-10879</v>
      </c>
      <c r="BL201" s="646">
        <v>5375156</v>
      </c>
      <c r="BM201" s="646">
        <v>0</v>
      </c>
      <c r="BN201" s="646">
        <v>3131320</v>
      </c>
      <c r="BO201" s="646">
        <v>1442653</v>
      </c>
      <c r="BP201" s="646">
        <v>0</v>
      </c>
      <c r="BQ201" s="646">
        <v>0</v>
      </c>
      <c r="BS201" s="646">
        <v>-177434</v>
      </c>
      <c r="BT201" s="646">
        <v>0</v>
      </c>
      <c r="BV201" s="646">
        <v>-543804</v>
      </c>
    </row>
    <row r="202" spans="1:74" x14ac:dyDescent="0.3">
      <c r="A202" s="155">
        <v>593</v>
      </c>
      <c r="B202" s="180" t="s">
        <v>1087</v>
      </c>
      <c r="D202" s="180">
        <v>0</v>
      </c>
      <c r="E202" s="180">
        <v>0</v>
      </c>
      <c r="G202" s="180">
        <v>0</v>
      </c>
      <c r="H202" s="180">
        <v>0</v>
      </c>
      <c r="I202" s="180">
        <v>0</v>
      </c>
      <c r="J202" s="180">
        <v>0</v>
      </c>
      <c r="K202" s="180">
        <v>0</v>
      </c>
      <c r="L202" s="180">
        <v>0</v>
      </c>
      <c r="M202" s="180">
        <v>0</v>
      </c>
      <c r="N202" s="180">
        <v>0</v>
      </c>
      <c r="O202" s="180">
        <v>0</v>
      </c>
      <c r="Q202" s="180">
        <v>0</v>
      </c>
      <c r="R202" s="180">
        <v>0</v>
      </c>
      <c r="S202" s="180">
        <v>0</v>
      </c>
      <c r="T202" s="180">
        <v>0</v>
      </c>
      <c r="V202" s="180">
        <v>0</v>
      </c>
      <c r="X202" s="180">
        <v>0</v>
      </c>
      <c r="Y202" s="180">
        <v>0</v>
      </c>
      <c r="Z202" s="180">
        <v>0</v>
      </c>
      <c r="AA202" s="180">
        <v>0</v>
      </c>
      <c r="AC202" s="180">
        <v>0</v>
      </c>
      <c r="AD202" s="180">
        <v>0</v>
      </c>
      <c r="AE202" s="180">
        <v>0</v>
      </c>
      <c r="AF202" s="180">
        <v>0</v>
      </c>
      <c r="AG202" s="180">
        <v>0</v>
      </c>
      <c r="AI202" s="180">
        <v>0</v>
      </c>
      <c r="AJ202" s="180">
        <v>0</v>
      </c>
      <c r="AK202" s="180">
        <v>0</v>
      </c>
      <c r="AL202" s="180">
        <v>0</v>
      </c>
      <c r="AM202" s="180">
        <v>0</v>
      </c>
      <c r="AN202" s="180">
        <v>0</v>
      </c>
      <c r="AO202" s="180">
        <v>0</v>
      </c>
      <c r="AP202" s="180">
        <v>0</v>
      </c>
      <c r="AQ202" s="180">
        <v>0</v>
      </c>
      <c r="AR202" s="180">
        <v>0</v>
      </c>
      <c r="AS202" s="180">
        <v>0</v>
      </c>
      <c r="AT202" s="180">
        <v>0</v>
      </c>
      <c r="AU202" s="180">
        <v>0</v>
      </c>
      <c r="AV202" s="180">
        <v>0</v>
      </c>
      <c r="AW202" s="180">
        <v>0</v>
      </c>
      <c r="AX202" s="180">
        <v>0</v>
      </c>
      <c r="AY202" s="180">
        <v>0</v>
      </c>
      <c r="AZ202" s="180">
        <v>0</v>
      </c>
      <c r="BA202" s="180">
        <v>0</v>
      </c>
      <c r="BB202" s="180">
        <v>0</v>
      </c>
      <c r="BC202" s="180">
        <v>0</v>
      </c>
      <c r="BD202" s="180">
        <v>0</v>
      </c>
      <c r="BE202" s="180">
        <v>0</v>
      </c>
      <c r="BF202" s="180">
        <v>0</v>
      </c>
      <c r="BH202" s="180">
        <v>0</v>
      </c>
      <c r="BI202" s="180">
        <v>0</v>
      </c>
      <c r="BJ202" s="180">
        <v>0</v>
      </c>
      <c r="BK202" s="180">
        <v>0</v>
      </c>
      <c r="BL202" s="180">
        <v>0</v>
      </c>
      <c r="BM202" s="180">
        <v>0</v>
      </c>
      <c r="BN202" s="180">
        <v>0</v>
      </c>
      <c r="BO202" s="180">
        <v>0</v>
      </c>
      <c r="BP202" s="180">
        <v>0</v>
      </c>
      <c r="BQ202" s="180">
        <v>0</v>
      </c>
      <c r="BS202" s="180">
        <v>0</v>
      </c>
      <c r="BT202" s="180">
        <v>0</v>
      </c>
      <c r="BV202" s="180">
        <v>0</v>
      </c>
    </row>
    <row r="203" spans="1:74" x14ac:dyDescent="0.3">
      <c r="A203" s="155">
        <v>594</v>
      </c>
      <c r="B203" s="180" t="s">
        <v>1088</v>
      </c>
      <c r="D203" s="180">
        <v>0</v>
      </c>
      <c r="E203" s="180">
        <v>0</v>
      </c>
      <c r="G203" s="180">
        <v>0</v>
      </c>
      <c r="H203" s="180">
        <v>0</v>
      </c>
      <c r="I203" s="180">
        <v>0</v>
      </c>
      <c r="J203" s="180">
        <v>0</v>
      </c>
      <c r="K203" s="180">
        <v>0</v>
      </c>
      <c r="L203" s="180">
        <v>0</v>
      </c>
      <c r="M203" s="180">
        <v>0</v>
      </c>
      <c r="N203" s="180">
        <v>0</v>
      </c>
      <c r="O203" s="180">
        <v>0</v>
      </c>
      <c r="Q203" s="180">
        <v>0</v>
      </c>
      <c r="R203" s="180">
        <v>0</v>
      </c>
      <c r="S203" s="180">
        <v>0</v>
      </c>
      <c r="T203" s="180">
        <v>0</v>
      </c>
      <c r="V203" s="180">
        <v>0</v>
      </c>
      <c r="X203" s="180">
        <v>0</v>
      </c>
      <c r="Y203" s="180">
        <v>0</v>
      </c>
      <c r="Z203" s="180">
        <v>0</v>
      </c>
      <c r="AA203" s="180">
        <v>0</v>
      </c>
      <c r="AC203" s="180">
        <v>0</v>
      </c>
      <c r="AD203" s="180">
        <v>0</v>
      </c>
      <c r="AE203" s="180">
        <v>0</v>
      </c>
      <c r="AF203" s="180">
        <v>0</v>
      </c>
      <c r="AG203" s="180">
        <v>0</v>
      </c>
      <c r="AI203" s="180">
        <v>0</v>
      </c>
      <c r="AJ203" s="180">
        <v>0</v>
      </c>
      <c r="AK203" s="180">
        <v>0</v>
      </c>
      <c r="AL203" s="180">
        <v>0</v>
      </c>
      <c r="AM203" s="180">
        <v>0</v>
      </c>
      <c r="AN203" s="180">
        <v>0</v>
      </c>
      <c r="AO203" s="180">
        <v>0</v>
      </c>
      <c r="AP203" s="180">
        <v>0</v>
      </c>
      <c r="AQ203" s="180">
        <v>0</v>
      </c>
      <c r="AR203" s="180">
        <v>0</v>
      </c>
      <c r="AS203" s="180">
        <v>0</v>
      </c>
      <c r="AT203" s="180">
        <v>0</v>
      </c>
      <c r="AU203" s="180">
        <v>0</v>
      </c>
      <c r="AV203" s="180">
        <v>0</v>
      </c>
      <c r="AW203" s="180">
        <v>0</v>
      </c>
      <c r="AX203" s="180">
        <v>0</v>
      </c>
      <c r="AY203" s="180">
        <v>0</v>
      </c>
      <c r="AZ203" s="180">
        <v>0</v>
      </c>
      <c r="BA203" s="180">
        <v>0</v>
      </c>
      <c r="BB203" s="180">
        <v>0</v>
      </c>
      <c r="BC203" s="180">
        <v>0</v>
      </c>
      <c r="BD203" s="180">
        <v>0</v>
      </c>
      <c r="BE203" s="180">
        <v>0</v>
      </c>
      <c r="BF203" s="180">
        <v>0</v>
      </c>
      <c r="BH203" s="180">
        <v>0</v>
      </c>
      <c r="BI203" s="180">
        <v>0</v>
      </c>
      <c r="BJ203" s="180">
        <v>0</v>
      </c>
      <c r="BK203" s="180">
        <v>0</v>
      </c>
      <c r="BL203" s="180">
        <v>0</v>
      </c>
      <c r="BM203" s="180">
        <v>0</v>
      </c>
      <c r="BN203" s="180">
        <v>0</v>
      </c>
      <c r="BO203" s="180">
        <v>0</v>
      </c>
      <c r="BP203" s="180">
        <v>0</v>
      </c>
      <c r="BQ203" s="180">
        <v>0</v>
      </c>
      <c r="BS203" s="180">
        <v>0</v>
      </c>
      <c r="BT203" s="180">
        <v>0</v>
      </c>
      <c r="BV203" s="180">
        <v>0</v>
      </c>
    </row>
    <row r="204" spans="1:74" x14ac:dyDescent="0.3">
      <c r="A204" s="155">
        <v>596</v>
      </c>
      <c r="B204" s="180" t="s">
        <v>336</v>
      </c>
      <c r="D204" s="180">
        <v>52</v>
      </c>
      <c r="E204" s="180">
        <v>52</v>
      </c>
      <c r="G204" s="180">
        <v>52</v>
      </c>
      <c r="H204" s="180">
        <v>52</v>
      </c>
      <c r="I204" s="180">
        <v>0</v>
      </c>
      <c r="J204" s="180">
        <v>52</v>
      </c>
      <c r="K204" s="180">
        <v>52</v>
      </c>
      <c r="L204" s="180">
        <v>52</v>
      </c>
      <c r="M204" s="180">
        <v>52</v>
      </c>
      <c r="N204" s="180">
        <v>52</v>
      </c>
      <c r="O204" s="180">
        <v>52</v>
      </c>
      <c r="Q204" s="180">
        <v>51</v>
      </c>
      <c r="R204" s="180">
        <v>52</v>
      </c>
      <c r="S204" s="180">
        <v>52</v>
      </c>
      <c r="T204" s="180">
        <v>52</v>
      </c>
      <c r="V204" s="180">
        <v>52</v>
      </c>
      <c r="X204" s="180">
        <v>52</v>
      </c>
      <c r="Y204" s="180">
        <v>0</v>
      </c>
      <c r="Z204" s="180">
        <v>52</v>
      </c>
      <c r="AA204" s="180">
        <v>52</v>
      </c>
      <c r="AC204" s="180">
        <v>52</v>
      </c>
      <c r="AD204" s="180">
        <v>52</v>
      </c>
      <c r="AE204" s="180">
        <v>52</v>
      </c>
      <c r="AF204" s="180">
        <v>52</v>
      </c>
      <c r="AG204" s="180">
        <v>52</v>
      </c>
      <c r="AI204" s="180">
        <v>0</v>
      </c>
      <c r="AJ204" s="180">
        <v>0</v>
      </c>
      <c r="AK204" s="180">
        <v>0</v>
      </c>
      <c r="AL204" s="180">
        <v>52</v>
      </c>
      <c r="AM204" s="180">
        <v>52</v>
      </c>
      <c r="AN204" s="180">
        <v>52</v>
      </c>
      <c r="AO204" s="180">
        <v>52</v>
      </c>
      <c r="AP204" s="180">
        <v>52</v>
      </c>
      <c r="AQ204" s="180">
        <v>52</v>
      </c>
      <c r="AR204" s="180">
        <v>52</v>
      </c>
      <c r="AS204" s="180">
        <v>52</v>
      </c>
      <c r="AT204" s="180">
        <v>52</v>
      </c>
      <c r="AU204" s="180">
        <v>52</v>
      </c>
      <c r="AV204" s="180">
        <v>52</v>
      </c>
      <c r="AW204" s="180">
        <v>52</v>
      </c>
      <c r="AX204" s="180">
        <v>0</v>
      </c>
      <c r="AY204" s="180">
        <v>52</v>
      </c>
      <c r="AZ204" s="180">
        <v>52</v>
      </c>
      <c r="BA204" s="180">
        <v>52</v>
      </c>
      <c r="BB204" s="180">
        <v>52</v>
      </c>
      <c r="BC204" s="180">
        <v>52</v>
      </c>
      <c r="BD204" s="180">
        <v>52</v>
      </c>
      <c r="BE204" s="180">
        <v>52</v>
      </c>
      <c r="BF204" s="180">
        <v>52</v>
      </c>
      <c r="BH204" s="180">
        <v>52</v>
      </c>
      <c r="BI204" s="180">
        <v>52</v>
      </c>
      <c r="BJ204" s="180">
        <v>52</v>
      </c>
      <c r="BK204" s="180">
        <v>52</v>
      </c>
      <c r="BL204" s="180">
        <v>52</v>
      </c>
      <c r="BM204" s="180">
        <v>0</v>
      </c>
      <c r="BN204" s="180">
        <v>52</v>
      </c>
      <c r="BO204" s="180">
        <v>52</v>
      </c>
      <c r="BP204" s="180">
        <v>0</v>
      </c>
      <c r="BQ204" s="180">
        <v>0</v>
      </c>
      <c r="BS204" s="180">
        <v>52</v>
      </c>
      <c r="BT204" s="180">
        <v>0</v>
      </c>
      <c r="BV204" s="180">
        <v>52</v>
      </c>
    </row>
    <row r="205" spans="1:74" x14ac:dyDescent="0.3">
      <c r="A205" s="155">
        <v>597</v>
      </c>
      <c r="B205" s="180" t="s">
        <v>339</v>
      </c>
      <c r="D205" s="180">
        <v>2755</v>
      </c>
      <c r="E205" s="180">
        <v>23349722</v>
      </c>
      <c r="G205" s="180">
        <v>2161</v>
      </c>
      <c r="H205" s="180">
        <v>446</v>
      </c>
      <c r="I205" s="180">
        <v>0</v>
      </c>
      <c r="J205" s="180">
        <v>16769</v>
      </c>
      <c r="K205" s="180">
        <v>26414</v>
      </c>
      <c r="L205" s="180">
        <v>26091</v>
      </c>
      <c r="M205" s="180">
        <v>16838</v>
      </c>
      <c r="N205" s="180">
        <v>0</v>
      </c>
      <c r="O205" s="180">
        <v>477</v>
      </c>
      <c r="Q205" s="180">
        <v>572</v>
      </c>
      <c r="R205" s="180">
        <v>117</v>
      </c>
      <c r="S205" s="180">
        <v>810</v>
      </c>
      <c r="T205" s="180">
        <v>921</v>
      </c>
      <c r="V205" s="180">
        <v>731</v>
      </c>
      <c r="X205" s="180">
        <v>2701</v>
      </c>
      <c r="Y205" s="180">
        <v>4531</v>
      </c>
      <c r="Z205" s="180">
        <v>337749</v>
      </c>
      <c r="AA205" s="180">
        <v>2485</v>
      </c>
      <c r="AC205" s="180">
        <v>0</v>
      </c>
      <c r="AD205" s="180">
        <v>511</v>
      </c>
      <c r="AE205" s="180">
        <v>962</v>
      </c>
      <c r="AF205" s="180">
        <v>1072</v>
      </c>
      <c r="AG205" s="180">
        <v>0</v>
      </c>
      <c r="AI205" s="180">
        <v>564</v>
      </c>
      <c r="AJ205" s="180">
        <v>1083</v>
      </c>
      <c r="AK205" s="180">
        <v>1193</v>
      </c>
      <c r="AL205" s="180">
        <v>257</v>
      </c>
      <c r="AM205" s="180">
        <v>-17653</v>
      </c>
      <c r="AN205" s="180">
        <v>400</v>
      </c>
      <c r="AO205" s="180">
        <v>201472</v>
      </c>
      <c r="AP205" s="180">
        <v>875</v>
      </c>
      <c r="AQ205" s="180">
        <v>21</v>
      </c>
      <c r="AR205" s="180">
        <v>63</v>
      </c>
      <c r="AS205" s="180">
        <v>31428</v>
      </c>
      <c r="AT205" s="180">
        <v>1806</v>
      </c>
      <c r="AU205" s="180">
        <v>2969</v>
      </c>
      <c r="AV205" s="180">
        <v>1710</v>
      </c>
      <c r="AW205" s="180">
        <v>15</v>
      </c>
      <c r="AX205" s="180">
        <v>18</v>
      </c>
      <c r="AY205" s="180">
        <v>82</v>
      </c>
      <c r="AZ205" s="180">
        <v>10307</v>
      </c>
      <c r="BA205" s="180">
        <v>19607</v>
      </c>
      <c r="BB205" s="180">
        <v>526</v>
      </c>
      <c r="BC205" s="180">
        <v>0</v>
      </c>
      <c r="BD205" s="180">
        <v>7200</v>
      </c>
      <c r="BE205" s="180">
        <v>1067</v>
      </c>
      <c r="BF205" s="180">
        <v>29022</v>
      </c>
      <c r="BH205" s="180">
        <v>242</v>
      </c>
      <c r="BI205" s="180">
        <v>848</v>
      </c>
      <c r="BJ205" s="180">
        <v>39651</v>
      </c>
      <c r="BK205" s="180">
        <v>0</v>
      </c>
      <c r="BL205" s="180">
        <v>71101</v>
      </c>
      <c r="BM205" s="180">
        <v>0</v>
      </c>
      <c r="BN205" s="180">
        <v>44256</v>
      </c>
      <c r="BO205" s="180">
        <v>2627</v>
      </c>
      <c r="BP205" s="180">
        <v>19</v>
      </c>
      <c r="BQ205" s="180">
        <v>218</v>
      </c>
      <c r="BS205" s="180">
        <v>4205</v>
      </c>
      <c r="BT205" s="180">
        <v>135</v>
      </c>
      <c r="BV205" s="180">
        <v>553</v>
      </c>
    </row>
    <row r="206" spans="1:74" x14ac:dyDescent="0.3">
      <c r="A206" s="155">
        <v>598</v>
      </c>
      <c r="B206" s="180" t="s">
        <v>344</v>
      </c>
      <c r="D206" s="180">
        <v>1620</v>
      </c>
      <c r="E206" s="180">
        <v>0</v>
      </c>
      <c r="G206" s="180">
        <v>0</v>
      </c>
      <c r="H206" s="180">
        <v>0</v>
      </c>
      <c r="I206" s="180">
        <v>0</v>
      </c>
      <c r="J206" s="180">
        <v>0</v>
      </c>
      <c r="K206" s="180">
        <v>0</v>
      </c>
      <c r="L206" s="180">
        <v>12571</v>
      </c>
      <c r="M206" s="180">
        <v>100786</v>
      </c>
      <c r="N206" s="180">
        <v>0</v>
      </c>
      <c r="O206" s="180">
        <v>0</v>
      </c>
      <c r="Q206" s="180">
        <v>0</v>
      </c>
      <c r="R206" s="180">
        <v>0</v>
      </c>
      <c r="S206" s="180">
        <v>8191</v>
      </c>
      <c r="T206" s="180">
        <v>125627</v>
      </c>
      <c r="V206" s="180">
        <v>0</v>
      </c>
      <c r="X206" s="180">
        <v>13124</v>
      </c>
      <c r="Y206" s="180">
        <v>6354</v>
      </c>
      <c r="Z206" s="180">
        <v>465254</v>
      </c>
      <c r="AA206" s="180">
        <v>0</v>
      </c>
      <c r="AC206" s="180">
        <v>0</v>
      </c>
      <c r="AD206" s="180">
        <v>9721</v>
      </c>
      <c r="AE206" s="180">
        <v>0</v>
      </c>
      <c r="AF206" s="180">
        <v>0</v>
      </c>
      <c r="AG206" s="180">
        <v>16577</v>
      </c>
      <c r="AI206" s="180">
        <v>0</v>
      </c>
      <c r="AJ206" s="180">
        <v>0</v>
      </c>
      <c r="AK206" s="180">
        <v>0</v>
      </c>
      <c r="AL206" s="180">
        <v>0</v>
      </c>
      <c r="AM206" s="180">
        <v>9795</v>
      </c>
      <c r="AN206" s="180">
        <v>0</v>
      </c>
      <c r="AO206" s="180">
        <v>248179</v>
      </c>
      <c r="AP206" s="180">
        <v>0</v>
      </c>
      <c r="AQ206" s="180">
        <v>0</v>
      </c>
      <c r="AR206" s="180">
        <v>0</v>
      </c>
      <c r="AS206" s="180">
        <v>341658</v>
      </c>
      <c r="AT206" s="180">
        <v>0</v>
      </c>
      <c r="AU206" s="180">
        <v>0</v>
      </c>
      <c r="AV206" s="180">
        <v>0</v>
      </c>
      <c r="AW206" s="180">
        <v>0</v>
      </c>
      <c r="AX206" s="180">
        <v>0</v>
      </c>
      <c r="AY206" s="180">
        <v>0</v>
      </c>
      <c r="AZ206" s="180">
        <v>86017</v>
      </c>
      <c r="BA206" s="180">
        <v>0</v>
      </c>
      <c r="BB206" s="180">
        <v>0</v>
      </c>
      <c r="BC206" s="180">
        <v>0</v>
      </c>
      <c r="BD206" s="180">
        <v>26689</v>
      </c>
      <c r="BE206" s="180">
        <v>0</v>
      </c>
      <c r="BF206" s="180">
        <v>154773</v>
      </c>
      <c r="BH206" s="180">
        <v>0</v>
      </c>
      <c r="BI206" s="180">
        <v>0</v>
      </c>
      <c r="BJ206" s="180">
        <v>87446</v>
      </c>
      <c r="BK206" s="180">
        <v>4684</v>
      </c>
      <c r="BL206" s="180">
        <v>37294</v>
      </c>
      <c r="BM206" s="180">
        <v>21908</v>
      </c>
      <c r="BN206" s="180">
        <v>12820</v>
      </c>
      <c r="BO206" s="180">
        <v>7077</v>
      </c>
      <c r="BP206" s="180">
        <v>0</v>
      </c>
      <c r="BQ206" s="180">
        <v>0</v>
      </c>
      <c r="BS206" s="180">
        <v>13096</v>
      </c>
      <c r="BT206" s="180">
        <v>11330</v>
      </c>
      <c r="BV206" s="180">
        <v>19892</v>
      </c>
    </row>
    <row r="207" spans="1:74" x14ac:dyDescent="0.3">
      <c r="A207" s="155">
        <v>599</v>
      </c>
      <c r="B207" s="180" t="s">
        <v>343</v>
      </c>
      <c r="D207" s="180">
        <v>368898</v>
      </c>
      <c r="E207" s="180">
        <v>0</v>
      </c>
      <c r="G207" s="180">
        <v>543728</v>
      </c>
      <c r="H207" s="180">
        <v>453929</v>
      </c>
      <c r="I207" s="180">
        <v>0</v>
      </c>
      <c r="J207" s="180">
        <v>0</v>
      </c>
      <c r="K207" s="180">
        <v>0</v>
      </c>
      <c r="L207" s="180">
        <v>267156</v>
      </c>
      <c r="M207" s="180">
        <v>2193587</v>
      </c>
      <c r="N207" s="180">
        <v>0</v>
      </c>
      <c r="O207" s="180">
        <v>123</v>
      </c>
      <c r="Q207" s="180">
        <v>0</v>
      </c>
      <c r="R207" s="180">
        <v>144425</v>
      </c>
      <c r="S207" s="180">
        <v>226362</v>
      </c>
      <c r="T207" s="180">
        <v>1654129</v>
      </c>
      <c r="V207" s="180">
        <v>0</v>
      </c>
      <c r="X207" s="180">
        <v>1574598</v>
      </c>
      <c r="Y207" s="180">
        <v>211379</v>
      </c>
      <c r="Z207" s="180">
        <v>9644868</v>
      </c>
      <c r="AA207" s="180">
        <v>795332</v>
      </c>
      <c r="AC207" s="180">
        <v>0</v>
      </c>
      <c r="AD207" s="180">
        <v>244507</v>
      </c>
      <c r="AE207" s="180">
        <v>0</v>
      </c>
      <c r="AF207" s="180">
        <v>0</v>
      </c>
      <c r="AG207" s="180">
        <v>172582</v>
      </c>
      <c r="AI207" s="180">
        <v>0</v>
      </c>
      <c r="AJ207" s="180">
        <v>0</v>
      </c>
      <c r="AK207" s="180">
        <v>0</v>
      </c>
      <c r="AL207" s="180">
        <v>0</v>
      </c>
      <c r="AM207" s="180">
        <v>384167</v>
      </c>
      <c r="AN207" s="180">
        <v>0</v>
      </c>
      <c r="AO207" s="180">
        <v>4008996</v>
      </c>
      <c r="AP207" s="180">
        <v>3356</v>
      </c>
      <c r="AQ207" s="180">
        <v>0</v>
      </c>
      <c r="AR207" s="180">
        <v>0</v>
      </c>
      <c r="AS207" s="180">
        <v>5662346</v>
      </c>
      <c r="AT207" s="180">
        <v>0</v>
      </c>
      <c r="AU207" s="180">
        <v>0</v>
      </c>
      <c r="AV207" s="180">
        <v>168974</v>
      </c>
      <c r="AW207" s="180">
        <v>0</v>
      </c>
      <c r="AX207" s="180">
        <v>4279</v>
      </c>
      <c r="AY207" s="180">
        <v>0</v>
      </c>
      <c r="AZ207" s="180">
        <v>1009044</v>
      </c>
      <c r="BA207" s="180">
        <v>223629</v>
      </c>
      <c r="BB207" s="180">
        <v>0</v>
      </c>
      <c r="BC207" s="180">
        <v>0</v>
      </c>
      <c r="BD207" s="180">
        <v>463826</v>
      </c>
      <c r="BE207" s="180">
        <v>63529</v>
      </c>
      <c r="BF207" s="180">
        <v>3994593</v>
      </c>
      <c r="BH207" s="180">
        <v>0</v>
      </c>
      <c r="BI207" s="180">
        <v>0</v>
      </c>
      <c r="BJ207" s="180">
        <v>1950581</v>
      </c>
      <c r="BK207" s="180">
        <v>103404</v>
      </c>
      <c r="BL207" s="180">
        <v>2467605</v>
      </c>
      <c r="BM207" s="180">
        <v>713229</v>
      </c>
      <c r="BN207" s="180">
        <v>409347</v>
      </c>
      <c r="BO207" s="180">
        <v>67746</v>
      </c>
      <c r="BP207" s="180">
        <v>0</v>
      </c>
      <c r="BQ207" s="180">
        <v>149552</v>
      </c>
      <c r="BS207" s="180">
        <v>352857</v>
      </c>
      <c r="BT207" s="180">
        <v>226571</v>
      </c>
      <c r="BV207" s="180">
        <v>450103</v>
      </c>
    </row>
    <row r="208" spans="1:74" x14ac:dyDescent="0.3">
      <c r="A208" s="155">
        <v>602</v>
      </c>
      <c r="B208" s="180" t="s">
        <v>345</v>
      </c>
      <c r="D208" s="180">
        <v>0</v>
      </c>
      <c r="E208" s="180">
        <v>0</v>
      </c>
      <c r="G208" s="180">
        <v>0</v>
      </c>
      <c r="H208" s="180">
        <v>0</v>
      </c>
      <c r="I208" s="180">
        <v>0</v>
      </c>
      <c r="J208" s="180">
        <v>0</v>
      </c>
      <c r="K208" s="180">
        <v>0</v>
      </c>
      <c r="L208" s="180">
        <v>0</v>
      </c>
      <c r="M208" s="180">
        <v>0</v>
      </c>
      <c r="N208" s="180">
        <v>0</v>
      </c>
      <c r="O208" s="180">
        <v>0</v>
      </c>
      <c r="Q208" s="180">
        <v>0</v>
      </c>
      <c r="R208" s="180">
        <v>0</v>
      </c>
      <c r="S208" s="180">
        <v>0</v>
      </c>
      <c r="T208" s="180">
        <v>0</v>
      </c>
      <c r="V208" s="180">
        <v>0</v>
      </c>
      <c r="X208" s="180">
        <v>0</v>
      </c>
      <c r="Y208" s="180">
        <v>0</v>
      </c>
      <c r="Z208" s="180">
        <v>0</v>
      </c>
      <c r="AA208" s="180">
        <v>0</v>
      </c>
      <c r="AC208" s="180">
        <v>0</v>
      </c>
      <c r="AD208" s="180">
        <v>0</v>
      </c>
      <c r="AE208" s="180">
        <v>0</v>
      </c>
      <c r="AF208" s="180">
        <v>0</v>
      </c>
      <c r="AG208" s="180">
        <v>0</v>
      </c>
      <c r="AI208" s="180">
        <v>0</v>
      </c>
      <c r="AJ208" s="180">
        <v>0</v>
      </c>
      <c r="AK208" s="180">
        <v>0</v>
      </c>
      <c r="AL208" s="180">
        <v>0</v>
      </c>
      <c r="AM208" s="180">
        <v>0</v>
      </c>
      <c r="AN208" s="180">
        <v>0</v>
      </c>
      <c r="AO208" s="180">
        <v>0</v>
      </c>
      <c r="AP208" s="180">
        <v>0</v>
      </c>
      <c r="AQ208" s="180">
        <v>0</v>
      </c>
      <c r="AR208" s="180">
        <v>0</v>
      </c>
      <c r="AS208" s="180">
        <v>0</v>
      </c>
      <c r="AT208" s="180">
        <v>0</v>
      </c>
      <c r="AU208" s="180">
        <v>0</v>
      </c>
      <c r="AV208" s="180">
        <v>0</v>
      </c>
      <c r="AW208" s="180">
        <v>0</v>
      </c>
      <c r="AX208" s="180">
        <v>0</v>
      </c>
      <c r="AY208" s="180">
        <v>0</v>
      </c>
      <c r="AZ208" s="180">
        <v>0</v>
      </c>
      <c r="BA208" s="180">
        <v>0</v>
      </c>
      <c r="BB208" s="180">
        <v>0</v>
      </c>
      <c r="BC208" s="180">
        <v>0</v>
      </c>
      <c r="BD208" s="180">
        <v>0</v>
      </c>
      <c r="BE208" s="180">
        <v>0</v>
      </c>
      <c r="BF208" s="180">
        <v>0</v>
      </c>
      <c r="BH208" s="180">
        <v>0</v>
      </c>
      <c r="BI208" s="180">
        <v>0</v>
      </c>
      <c r="BJ208" s="180">
        <v>0</v>
      </c>
      <c r="BK208" s="180">
        <v>0</v>
      </c>
      <c r="BL208" s="180">
        <v>0</v>
      </c>
      <c r="BM208" s="180">
        <v>0</v>
      </c>
      <c r="BN208" s="180">
        <v>0</v>
      </c>
      <c r="BO208" s="180">
        <v>0</v>
      </c>
      <c r="BP208" s="180">
        <v>0</v>
      </c>
      <c r="BQ208" s="180">
        <v>0</v>
      </c>
      <c r="BS208" s="180">
        <v>0</v>
      </c>
      <c r="BT208" s="180">
        <v>0</v>
      </c>
      <c r="BV208" s="180">
        <v>0</v>
      </c>
    </row>
    <row r="209" spans="1:74" s="630" customFormat="1" x14ac:dyDescent="0.3">
      <c r="A209" s="633">
        <v>606</v>
      </c>
      <c r="B209" s="630" t="s">
        <v>1089</v>
      </c>
      <c r="D209" s="630">
        <v>1</v>
      </c>
      <c r="E209" s="630">
        <v>1</v>
      </c>
      <c r="L209" s="630">
        <v>1</v>
      </c>
      <c r="M209" s="630">
        <v>1</v>
      </c>
      <c r="Z209" s="630">
        <v>1</v>
      </c>
      <c r="AO209" s="630">
        <v>1</v>
      </c>
      <c r="AP209" s="630">
        <v>1</v>
      </c>
      <c r="AS209" s="630">
        <v>1</v>
      </c>
      <c r="AT209" s="630">
        <v>1</v>
      </c>
      <c r="AW209" s="630">
        <v>1</v>
      </c>
      <c r="BF209" s="630">
        <v>1</v>
      </c>
      <c r="BJ209" s="630">
        <v>1</v>
      </c>
      <c r="BN209" s="630">
        <v>1</v>
      </c>
      <c r="BO209" s="630">
        <v>1</v>
      </c>
    </row>
    <row r="210" spans="1:74" x14ac:dyDescent="0.3">
      <c r="A210" s="155">
        <v>619</v>
      </c>
      <c r="B210" s="180" t="s">
        <v>1090</v>
      </c>
      <c r="D210" s="180">
        <v>0</v>
      </c>
      <c r="E210" s="180">
        <v>0</v>
      </c>
      <c r="G210" s="180">
        <v>0</v>
      </c>
      <c r="H210" s="180">
        <v>0</v>
      </c>
      <c r="I210" s="180">
        <v>0</v>
      </c>
      <c r="J210" s="180">
        <v>0</v>
      </c>
      <c r="K210" s="180">
        <v>0</v>
      </c>
      <c r="L210" s="180">
        <v>0</v>
      </c>
      <c r="M210" s="180">
        <v>0</v>
      </c>
      <c r="N210" s="180">
        <v>0</v>
      </c>
      <c r="O210" s="180">
        <v>0</v>
      </c>
      <c r="Q210" s="180">
        <v>0</v>
      </c>
      <c r="R210" s="180">
        <v>0</v>
      </c>
      <c r="S210" s="180">
        <v>0</v>
      </c>
      <c r="T210" s="180">
        <v>0</v>
      </c>
      <c r="V210" s="180">
        <v>0</v>
      </c>
      <c r="X210" s="180">
        <v>0</v>
      </c>
      <c r="Y210" s="180">
        <v>0</v>
      </c>
      <c r="Z210" s="180">
        <v>0</v>
      </c>
      <c r="AA210" s="180">
        <v>0</v>
      </c>
      <c r="AC210" s="180">
        <v>0</v>
      </c>
      <c r="AD210" s="180">
        <v>0</v>
      </c>
      <c r="AE210" s="180">
        <v>0</v>
      </c>
      <c r="AF210" s="180">
        <v>0</v>
      </c>
      <c r="AG210" s="180">
        <v>0</v>
      </c>
      <c r="AI210" s="180">
        <v>0</v>
      </c>
      <c r="AJ210" s="180">
        <v>0</v>
      </c>
      <c r="AK210" s="180">
        <v>0</v>
      </c>
      <c r="AL210" s="180">
        <v>0</v>
      </c>
      <c r="AM210" s="180">
        <v>0</v>
      </c>
      <c r="AN210" s="180">
        <v>0</v>
      </c>
      <c r="AO210" s="180">
        <v>0</v>
      </c>
      <c r="AP210" s="180">
        <v>0</v>
      </c>
      <c r="AQ210" s="180">
        <v>0</v>
      </c>
      <c r="AR210" s="180">
        <v>0</v>
      </c>
      <c r="AS210" s="180">
        <v>0</v>
      </c>
      <c r="AT210" s="180">
        <v>0</v>
      </c>
      <c r="AU210" s="180">
        <v>0</v>
      </c>
      <c r="AV210" s="180">
        <v>0</v>
      </c>
      <c r="AW210" s="180">
        <v>0</v>
      </c>
      <c r="AX210" s="180">
        <v>0</v>
      </c>
      <c r="AY210" s="180">
        <v>0</v>
      </c>
      <c r="AZ210" s="180">
        <v>0</v>
      </c>
      <c r="BA210" s="180">
        <v>0</v>
      </c>
      <c r="BB210" s="180">
        <v>0</v>
      </c>
      <c r="BC210" s="180">
        <v>0</v>
      </c>
      <c r="BD210" s="180">
        <v>0</v>
      </c>
      <c r="BE210" s="180">
        <v>0</v>
      </c>
      <c r="BF210" s="180">
        <v>0</v>
      </c>
      <c r="BH210" s="180">
        <v>0</v>
      </c>
      <c r="BI210" s="180">
        <v>0</v>
      </c>
      <c r="BJ210" s="180">
        <v>0</v>
      </c>
      <c r="BK210" s="180">
        <v>0</v>
      </c>
      <c r="BL210" s="180">
        <v>0</v>
      </c>
      <c r="BM210" s="180">
        <v>0</v>
      </c>
      <c r="BN210" s="180">
        <v>0</v>
      </c>
      <c r="BO210" s="180">
        <v>0</v>
      </c>
      <c r="BP210" s="180">
        <v>0</v>
      </c>
      <c r="BQ210" s="180">
        <v>0</v>
      </c>
      <c r="BS210" s="180">
        <v>0</v>
      </c>
      <c r="BT210" s="180">
        <v>0</v>
      </c>
      <c r="BV210" s="180">
        <v>0</v>
      </c>
    </row>
    <row r="211" spans="1:74" s="643" customFormat="1" x14ac:dyDescent="0.3">
      <c r="A211" s="642">
        <v>620</v>
      </c>
      <c r="B211" s="643" t="s">
        <v>1091</v>
      </c>
      <c r="D211" s="643">
        <v>2</v>
      </c>
      <c r="E211" s="643">
        <v>1</v>
      </c>
      <c r="G211" s="643">
        <v>1</v>
      </c>
      <c r="H211" s="643">
        <v>2</v>
      </c>
      <c r="I211" s="643">
        <v>2</v>
      </c>
      <c r="J211" s="643">
        <v>2</v>
      </c>
      <c r="K211" s="643">
        <v>2</v>
      </c>
      <c r="L211" s="643">
        <v>2</v>
      </c>
      <c r="M211" s="643">
        <v>2</v>
      </c>
      <c r="N211" s="643">
        <v>2</v>
      </c>
      <c r="O211" s="643">
        <v>2</v>
      </c>
      <c r="Q211" s="643">
        <v>2</v>
      </c>
      <c r="R211" s="643">
        <v>2</v>
      </c>
      <c r="S211" s="643">
        <v>2</v>
      </c>
      <c r="T211" s="643">
        <v>2</v>
      </c>
      <c r="V211" s="643">
        <v>2</v>
      </c>
      <c r="X211" s="643">
        <v>2</v>
      </c>
      <c r="Y211" s="643">
        <v>2</v>
      </c>
      <c r="Z211" s="643">
        <v>1</v>
      </c>
      <c r="AA211" s="643">
        <v>1</v>
      </c>
      <c r="AC211" s="643">
        <v>2</v>
      </c>
      <c r="AD211" s="643">
        <v>2</v>
      </c>
      <c r="AE211" s="643">
        <v>2</v>
      </c>
      <c r="AF211" s="643">
        <v>2</v>
      </c>
      <c r="AG211" s="643">
        <v>2</v>
      </c>
      <c r="AI211" s="643">
        <v>2</v>
      </c>
      <c r="AJ211" s="643">
        <v>2</v>
      </c>
      <c r="AK211" s="643">
        <v>2</v>
      </c>
      <c r="AL211" s="643">
        <v>2</v>
      </c>
      <c r="AM211" s="643">
        <v>2</v>
      </c>
      <c r="AN211" s="643">
        <v>2</v>
      </c>
      <c r="AO211" s="643">
        <v>2</v>
      </c>
      <c r="AP211" s="643">
        <v>2</v>
      </c>
      <c r="AQ211" s="643">
        <v>2</v>
      </c>
      <c r="AR211" s="643">
        <v>2</v>
      </c>
      <c r="AS211" s="643">
        <v>1</v>
      </c>
      <c r="AT211" s="643">
        <v>2</v>
      </c>
      <c r="AU211" s="643">
        <v>2</v>
      </c>
      <c r="AV211" s="643">
        <v>2</v>
      </c>
      <c r="AW211" s="643">
        <v>2</v>
      </c>
      <c r="AX211" s="643">
        <v>2</v>
      </c>
      <c r="AY211" s="643">
        <v>2</v>
      </c>
      <c r="AZ211" s="643">
        <v>2</v>
      </c>
      <c r="BA211" s="643">
        <v>2</v>
      </c>
      <c r="BB211" s="643">
        <v>2</v>
      </c>
      <c r="BC211" s="643">
        <v>0</v>
      </c>
      <c r="BD211" s="643">
        <v>2</v>
      </c>
      <c r="BE211" s="643">
        <v>2</v>
      </c>
      <c r="BF211" s="643">
        <v>1</v>
      </c>
      <c r="BH211" s="643">
        <v>2</v>
      </c>
      <c r="BI211" s="643">
        <v>2</v>
      </c>
      <c r="BJ211" s="643">
        <v>2</v>
      </c>
      <c r="BK211" s="643">
        <v>2</v>
      </c>
      <c r="BL211" s="643">
        <v>2</v>
      </c>
      <c r="BM211" s="643">
        <v>1</v>
      </c>
      <c r="BN211" s="643">
        <v>1</v>
      </c>
      <c r="BO211" s="643">
        <v>2</v>
      </c>
      <c r="BP211" s="643">
        <v>2</v>
      </c>
      <c r="BQ211" s="643">
        <v>2</v>
      </c>
      <c r="BS211" s="643">
        <v>1</v>
      </c>
      <c r="BT211" s="643">
        <v>2</v>
      </c>
      <c r="BV211" s="643">
        <v>2</v>
      </c>
    </row>
    <row r="212" spans="1:74" x14ac:dyDescent="0.3">
      <c r="A212" s="155">
        <v>621</v>
      </c>
      <c r="B212" s="180" t="s">
        <v>1092</v>
      </c>
      <c r="D212" s="180">
        <v>0</v>
      </c>
      <c r="E212" s="180">
        <v>0</v>
      </c>
      <c r="G212" s="180">
        <v>0</v>
      </c>
      <c r="H212" s="180">
        <v>0</v>
      </c>
      <c r="I212" s="180">
        <v>0</v>
      </c>
      <c r="J212" s="180">
        <v>0</v>
      </c>
      <c r="K212" s="180">
        <v>0</v>
      </c>
      <c r="L212" s="180">
        <v>0</v>
      </c>
      <c r="M212" s="180">
        <v>0</v>
      </c>
      <c r="N212" s="180">
        <v>0</v>
      </c>
      <c r="O212" s="180">
        <v>0</v>
      </c>
      <c r="Q212" s="180">
        <v>0</v>
      </c>
      <c r="R212" s="180">
        <v>0</v>
      </c>
      <c r="S212" s="180">
        <v>0</v>
      </c>
      <c r="T212" s="180">
        <v>0</v>
      </c>
      <c r="V212" s="180">
        <v>0</v>
      </c>
      <c r="X212" s="180">
        <v>4332381</v>
      </c>
      <c r="Y212" s="180">
        <v>0</v>
      </c>
      <c r="Z212" s="180">
        <v>0</v>
      </c>
      <c r="AA212" s="180">
        <v>0</v>
      </c>
      <c r="AC212" s="180">
        <v>0</v>
      </c>
      <c r="AD212" s="180">
        <v>0</v>
      </c>
      <c r="AE212" s="180">
        <v>0</v>
      </c>
      <c r="AF212" s="180">
        <v>0</v>
      </c>
      <c r="AG212" s="180">
        <v>0</v>
      </c>
      <c r="AI212" s="180">
        <v>0</v>
      </c>
      <c r="AJ212" s="180">
        <v>0</v>
      </c>
      <c r="AK212" s="180">
        <v>0</v>
      </c>
      <c r="AL212" s="180">
        <v>0</v>
      </c>
      <c r="AM212" s="180">
        <v>0</v>
      </c>
      <c r="AN212" s="180">
        <v>0</v>
      </c>
      <c r="AO212" s="180">
        <v>0</v>
      </c>
      <c r="AP212" s="180">
        <v>0</v>
      </c>
      <c r="AQ212" s="180">
        <v>0</v>
      </c>
      <c r="AR212" s="180">
        <v>0</v>
      </c>
      <c r="AS212" s="180">
        <v>0</v>
      </c>
      <c r="AT212" s="180">
        <v>0</v>
      </c>
      <c r="AU212" s="180">
        <v>0</v>
      </c>
      <c r="AV212" s="180">
        <v>0</v>
      </c>
      <c r="AW212" s="180">
        <v>0</v>
      </c>
      <c r="AX212" s="180">
        <v>0</v>
      </c>
      <c r="AY212" s="180">
        <v>0</v>
      </c>
      <c r="AZ212" s="180">
        <v>0</v>
      </c>
      <c r="BA212" s="180">
        <v>0</v>
      </c>
      <c r="BB212" s="180">
        <v>0</v>
      </c>
      <c r="BC212" s="180">
        <v>0</v>
      </c>
      <c r="BD212" s="180">
        <v>305864</v>
      </c>
      <c r="BE212" s="180">
        <v>0</v>
      </c>
      <c r="BF212" s="180">
        <v>0</v>
      </c>
      <c r="BH212" s="180">
        <v>0</v>
      </c>
      <c r="BI212" s="180">
        <v>0</v>
      </c>
      <c r="BJ212" s="180">
        <v>0</v>
      </c>
      <c r="BK212" s="180">
        <v>0</v>
      </c>
      <c r="BL212" s="180">
        <v>0</v>
      </c>
      <c r="BM212" s="180">
        <v>0</v>
      </c>
      <c r="BN212" s="180">
        <v>0</v>
      </c>
      <c r="BO212" s="180">
        <v>0</v>
      </c>
      <c r="BP212" s="180">
        <v>0</v>
      </c>
      <c r="BQ212" s="180">
        <v>0</v>
      </c>
      <c r="BS212" s="180">
        <v>0</v>
      </c>
      <c r="BT212" s="180">
        <v>0</v>
      </c>
      <c r="BV212" s="180">
        <v>0</v>
      </c>
    </row>
    <row r="213" spans="1:74" x14ac:dyDescent="0.3">
      <c r="A213" s="155">
        <v>622</v>
      </c>
      <c r="B213" s="180" t="s">
        <v>1093</v>
      </c>
      <c r="D213" s="180">
        <v>1110621</v>
      </c>
      <c r="E213" s="180">
        <v>134615246</v>
      </c>
      <c r="G213" s="180">
        <v>0</v>
      </c>
      <c r="H213" s="180">
        <v>564244</v>
      </c>
      <c r="I213" s="180">
        <v>0</v>
      </c>
      <c r="J213" s="180">
        <v>0</v>
      </c>
      <c r="K213" s="180">
        <v>0</v>
      </c>
      <c r="L213" s="180">
        <v>936595</v>
      </c>
      <c r="M213" s="180">
        <v>4298474</v>
      </c>
      <c r="N213" s="180">
        <v>0</v>
      </c>
      <c r="O213" s="180">
        <v>87549</v>
      </c>
      <c r="Q213" s="180">
        <v>0</v>
      </c>
      <c r="R213" s="180">
        <v>310173</v>
      </c>
      <c r="S213" s="180">
        <v>522435</v>
      </c>
      <c r="T213" s="180">
        <v>0</v>
      </c>
      <c r="V213" s="180">
        <v>222267</v>
      </c>
      <c r="X213" s="180">
        <v>2990243</v>
      </c>
      <c r="Y213" s="180">
        <v>189034</v>
      </c>
      <c r="Z213" s="180">
        <v>23782578</v>
      </c>
      <c r="AA213" s="180">
        <v>1373982</v>
      </c>
      <c r="AC213" s="180">
        <v>38236</v>
      </c>
      <c r="AD213" s="180">
        <v>370564</v>
      </c>
      <c r="AE213" s="180">
        <v>126499</v>
      </c>
      <c r="AF213" s="180">
        <v>0</v>
      </c>
      <c r="AG213" s="180">
        <v>159732</v>
      </c>
      <c r="AI213" s="180">
        <v>0</v>
      </c>
      <c r="AJ213" s="180">
        <v>482058</v>
      </c>
      <c r="AK213" s="180">
        <v>0</v>
      </c>
      <c r="AL213" s="180">
        <v>128286</v>
      </c>
      <c r="AM213" s="180">
        <v>1022001</v>
      </c>
      <c r="AN213" s="180">
        <v>89693</v>
      </c>
      <c r="AO213" s="180">
        <v>12227905</v>
      </c>
      <c r="AP213" s="180">
        <v>234774</v>
      </c>
      <c r="AQ213" s="180">
        <v>0</v>
      </c>
      <c r="AR213" s="180">
        <v>0</v>
      </c>
      <c r="AS213" s="180">
        <v>8734168</v>
      </c>
      <c r="AT213" s="180">
        <v>0</v>
      </c>
      <c r="AU213" s="180">
        <v>244065</v>
      </c>
      <c r="AV213" s="180">
        <v>487058</v>
      </c>
      <c r="AW213" s="180">
        <v>0</v>
      </c>
      <c r="AX213" s="180">
        <v>23942</v>
      </c>
      <c r="AY213" s="180">
        <v>0</v>
      </c>
      <c r="AZ213" s="180">
        <v>1824948</v>
      </c>
      <c r="BA213" s="180">
        <v>323395</v>
      </c>
      <c r="BB213" s="180">
        <v>0</v>
      </c>
      <c r="BC213" s="180">
        <v>0</v>
      </c>
      <c r="BD213" s="180">
        <v>1532285</v>
      </c>
      <c r="BE213" s="180">
        <v>462402</v>
      </c>
      <c r="BF213" s="180">
        <v>8292492</v>
      </c>
      <c r="BH213" s="180">
        <v>0</v>
      </c>
      <c r="BI213" s="180">
        <v>0</v>
      </c>
      <c r="BJ213" s="180">
        <v>3549841</v>
      </c>
      <c r="BK213" s="180">
        <v>368420</v>
      </c>
      <c r="BL213" s="180">
        <v>4934901</v>
      </c>
      <c r="BM213" s="180">
        <v>790084</v>
      </c>
      <c r="BN213" s="180">
        <v>1322525</v>
      </c>
      <c r="BO213" s="180">
        <v>135790</v>
      </c>
      <c r="BP213" s="180">
        <v>0</v>
      </c>
      <c r="BQ213" s="180">
        <v>469191</v>
      </c>
      <c r="BS213" s="180">
        <v>730051</v>
      </c>
      <c r="BT213" s="180">
        <v>243708</v>
      </c>
      <c r="BV213" s="180">
        <v>596405</v>
      </c>
    </row>
    <row r="214" spans="1:74" s="643" customFormat="1" x14ac:dyDescent="0.3">
      <c r="A214" s="642">
        <v>624</v>
      </c>
      <c r="B214" s="643" t="s">
        <v>358</v>
      </c>
      <c r="D214" s="643">
        <v>2</v>
      </c>
      <c r="E214" s="643">
        <v>1</v>
      </c>
      <c r="G214" s="643">
        <v>2</v>
      </c>
      <c r="H214" s="643">
        <v>1</v>
      </c>
      <c r="I214" s="643">
        <v>1</v>
      </c>
      <c r="J214" s="643">
        <v>1</v>
      </c>
      <c r="K214" s="643">
        <v>2</v>
      </c>
      <c r="L214" s="643">
        <v>1</v>
      </c>
      <c r="M214" s="643">
        <v>1</v>
      </c>
      <c r="N214" s="643">
        <v>1</v>
      </c>
      <c r="O214" s="643">
        <v>1</v>
      </c>
      <c r="Q214" s="643">
        <v>1</v>
      </c>
      <c r="R214" s="643">
        <v>1</v>
      </c>
      <c r="S214" s="643">
        <v>1</v>
      </c>
      <c r="T214" s="643">
        <v>1</v>
      </c>
      <c r="V214" s="643">
        <v>1</v>
      </c>
      <c r="X214" s="643">
        <v>2</v>
      </c>
      <c r="Y214" s="643">
        <v>1</v>
      </c>
      <c r="Z214" s="643">
        <v>2</v>
      </c>
      <c r="AA214" s="643">
        <v>1</v>
      </c>
      <c r="AC214" s="643">
        <v>1</v>
      </c>
      <c r="AD214" s="643">
        <v>2</v>
      </c>
      <c r="AE214" s="643">
        <v>1</v>
      </c>
      <c r="AF214" s="643">
        <v>1</v>
      </c>
      <c r="AG214" s="643">
        <v>1</v>
      </c>
      <c r="AI214" s="643">
        <v>1</v>
      </c>
      <c r="AJ214" s="643">
        <v>1</v>
      </c>
      <c r="AK214" s="643">
        <v>1</v>
      </c>
      <c r="AL214" s="643">
        <v>2</v>
      </c>
      <c r="AM214" s="643">
        <v>1</v>
      </c>
      <c r="AN214" s="643">
        <v>2</v>
      </c>
      <c r="AO214" s="643">
        <v>1</v>
      </c>
      <c r="AP214" s="643">
        <v>1</v>
      </c>
      <c r="AQ214" s="643">
        <v>1</v>
      </c>
      <c r="AR214" s="643">
        <v>1</v>
      </c>
      <c r="AS214" s="643">
        <v>1</v>
      </c>
      <c r="AT214" s="643">
        <v>1</v>
      </c>
      <c r="AU214" s="643">
        <v>1</v>
      </c>
      <c r="AV214" s="643">
        <v>1</v>
      </c>
      <c r="AW214" s="643">
        <v>1</v>
      </c>
      <c r="AX214" s="643">
        <v>1</v>
      </c>
      <c r="AY214" s="643">
        <v>1</v>
      </c>
      <c r="AZ214" s="643">
        <v>1</v>
      </c>
      <c r="BA214" s="643">
        <v>2</v>
      </c>
      <c r="BB214" s="643">
        <v>1</v>
      </c>
      <c r="BC214" s="643">
        <v>0</v>
      </c>
      <c r="BD214" s="643">
        <v>1</v>
      </c>
      <c r="BE214" s="643">
        <v>1</v>
      </c>
      <c r="BF214" s="643">
        <v>1</v>
      </c>
      <c r="BH214" s="643">
        <v>1</v>
      </c>
      <c r="BI214" s="643">
        <v>1</v>
      </c>
      <c r="BJ214" s="643">
        <v>1</v>
      </c>
      <c r="BK214" s="643">
        <v>1</v>
      </c>
      <c r="BL214" s="643">
        <v>2</v>
      </c>
      <c r="BM214" s="643">
        <v>1</v>
      </c>
      <c r="BN214" s="643">
        <v>1</v>
      </c>
      <c r="BO214" s="643">
        <v>1</v>
      </c>
      <c r="BP214" s="643">
        <v>2</v>
      </c>
      <c r="BQ214" s="643">
        <v>2</v>
      </c>
      <c r="BS214" s="643">
        <v>1</v>
      </c>
      <c r="BT214" s="643">
        <v>2</v>
      </c>
      <c r="BV214" s="643">
        <v>2</v>
      </c>
    </row>
    <row r="215" spans="1:74" s="639" customFormat="1" x14ac:dyDescent="0.3">
      <c r="A215" s="638">
        <v>626</v>
      </c>
      <c r="B215" s="639" t="s">
        <v>1094</v>
      </c>
      <c r="D215" s="639">
        <v>502399</v>
      </c>
      <c r="E215" s="639">
        <v>168698688</v>
      </c>
      <c r="G215" s="639">
        <v>307387</v>
      </c>
      <c r="H215" s="639">
        <v>64033</v>
      </c>
      <c r="I215" s="639">
        <v>0</v>
      </c>
      <c r="J215" s="639">
        <v>509</v>
      </c>
      <c r="K215" s="639">
        <v>14627</v>
      </c>
      <c r="L215" s="639">
        <v>509273</v>
      </c>
      <c r="M215" s="639">
        <v>1528604</v>
      </c>
      <c r="N215" s="639">
        <v>5950</v>
      </c>
      <c r="O215" s="639">
        <v>40758</v>
      </c>
      <c r="Q215" s="639">
        <v>6836</v>
      </c>
      <c r="R215" s="639">
        <v>110907</v>
      </c>
      <c r="S215" s="639">
        <v>79428</v>
      </c>
      <c r="T215" s="639">
        <v>1766043</v>
      </c>
      <c r="V215" s="639">
        <v>4174</v>
      </c>
      <c r="X215" s="639">
        <v>732483</v>
      </c>
      <c r="Y215" s="639">
        <v>269607</v>
      </c>
      <c r="Z215" s="639">
        <v>11902038</v>
      </c>
      <c r="AA215" s="639">
        <v>926151</v>
      </c>
      <c r="AC215" s="639">
        <v>15168</v>
      </c>
      <c r="AD215" s="639">
        <v>34949</v>
      </c>
      <c r="AE215" s="639">
        <v>34535</v>
      </c>
      <c r="AF215" s="639">
        <v>31665</v>
      </c>
      <c r="AG215" s="639">
        <v>79983</v>
      </c>
      <c r="AI215" s="639">
        <v>4759</v>
      </c>
      <c r="AJ215" s="639">
        <v>339498</v>
      </c>
      <c r="AK215" s="639">
        <v>5902</v>
      </c>
      <c r="AL215" s="639">
        <v>130642</v>
      </c>
      <c r="AM215" s="639">
        <v>520485</v>
      </c>
      <c r="AN215" s="639">
        <v>24394</v>
      </c>
      <c r="AO215" s="639">
        <v>5494665</v>
      </c>
      <c r="AP215" s="639">
        <v>63867</v>
      </c>
      <c r="AQ215" s="639">
        <v>340</v>
      </c>
      <c r="AR215" s="639">
        <v>10817</v>
      </c>
      <c r="AS215" s="639">
        <v>5085122</v>
      </c>
      <c r="AT215" s="639">
        <v>14641</v>
      </c>
      <c r="AU215" s="639">
        <v>51455</v>
      </c>
      <c r="AV215" s="639">
        <v>18833</v>
      </c>
      <c r="AW215" s="639">
        <v>53524</v>
      </c>
      <c r="AX215" s="639">
        <v>40392</v>
      </c>
      <c r="AY215" s="639">
        <v>12795</v>
      </c>
      <c r="AZ215" s="639">
        <v>656619</v>
      </c>
      <c r="BA215" s="639">
        <v>244078</v>
      </c>
      <c r="BB215" s="639">
        <v>4007</v>
      </c>
      <c r="BC215" s="639">
        <v>69190</v>
      </c>
      <c r="BD215" s="639">
        <v>1063750</v>
      </c>
      <c r="BE215" s="639">
        <v>158640</v>
      </c>
      <c r="BF215" s="639">
        <v>4062728</v>
      </c>
      <c r="BH215" s="639">
        <v>9814</v>
      </c>
      <c r="BI215" s="639">
        <v>6131</v>
      </c>
      <c r="BJ215" s="639">
        <v>1430124</v>
      </c>
      <c r="BK215" s="639">
        <v>243485</v>
      </c>
      <c r="BL215" s="639">
        <v>2794754</v>
      </c>
      <c r="BM215" s="639">
        <v>548386</v>
      </c>
      <c r="BN215" s="639">
        <v>811556</v>
      </c>
      <c r="BO215" s="639">
        <v>52314</v>
      </c>
      <c r="BP215" s="639">
        <v>3235</v>
      </c>
      <c r="BQ215" s="639">
        <v>3010354</v>
      </c>
      <c r="BS215" s="639">
        <v>447670</v>
      </c>
      <c r="BT215" s="639">
        <v>70933</v>
      </c>
      <c r="BV215" s="639">
        <v>230478</v>
      </c>
    </row>
    <row r="216" spans="1:74" x14ac:dyDescent="0.3">
      <c r="A216" s="155">
        <v>627</v>
      </c>
      <c r="B216" s="180" t="s">
        <v>1095</v>
      </c>
      <c r="D216" s="180">
        <v>0</v>
      </c>
      <c r="E216" s="180">
        <v>0</v>
      </c>
      <c r="G216" s="180">
        <v>0</v>
      </c>
      <c r="H216" s="180">
        <v>0</v>
      </c>
      <c r="I216" s="180">
        <v>0</v>
      </c>
      <c r="J216" s="180">
        <v>0</v>
      </c>
      <c r="K216" s="180">
        <v>0</v>
      </c>
      <c r="L216" s="180">
        <v>0</v>
      </c>
      <c r="M216" s="180">
        <v>0</v>
      </c>
      <c r="N216" s="180">
        <v>0</v>
      </c>
      <c r="O216" s="180">
        <v>0</v>
      </c>
      <c r="Q216" s="180">
        <v>0</v>
      </c>
      <c r="R216" s="180">
        <v>0</v>
      </c>
      <c r="S216" s="180">
        <v>0</v>
      </c>
      <c r="T216" s="180">
        <v>0</v>
      </c>
      <c r="V216" s="180">
        <v>0</v>
      </c>
      <c r="X216" s="180">
        <v>0</v>
      </c>
      <c r="Y216" s="180">
        <v>0</v>
      </c>
      <c r="Z216" s="180">
        <v>0</v>
      </c>
      <c r="AA216" s="180">
        <v>493000</v>
      </c>
      <c r="AC216" s="180">
        <v>0</v>
      </c>
      <c r="AD216" s="180">
        <v>0</v>
      </c>
      <c r="AE216" s="180">
        <v>0</v>
      </c>
      <c r="AF216" s="180">
        <v>0</v>
      </c>
      <c r="AG216" s="180">
        <v>0</v>
      </c>
      <c r="AI216" s="180">
        <v>0</v>
      </c>
      <c r="AJ216" s="180">
        <v>0</v>
      </c>
      <c r="AK216" s="180">
        <v>0</v>
      </c>
      <c r="AL216" s="180">
        <v>0</v>
      </c>
      <c r="AM216" s="180">
        <v>0</v>
      </c>
      <c r="AN216" s="180">
        <v>0</v>
      </c>
      <c r="AO216" s="180">
        <v>0</v>
      </c>
      <c r="AP216" s="180">
        <v>0</v>
      </c>
      <c r="AQ216" s="180">
        <v>0</v>
      </c>
      <c r="AR216" s="180">
        <v>0</v>
      </c>
      <c r="AS216" s="180">
        <v>0</v>
      </c>
      <c r="AT216" s="180">
        <v>0</v>
      </c>
      <c r="AU216" s="180">
        <v>0</v>
      </c>
      <c r="AV216" s="180">
        <v>0</v>
      </c>
      <c r="AW216" s="180">
        <v>0</v>
      </c>
      <c r="AX216" s="180">
        <v>0</v>
      </c>
      <c r="AY216" s="180">
        <v>0</v>
      </c>
      <c r="AZ216" s="180">
        <v>0</v>
      </c>
      <c r="BA216" s="180">
        <v>0</v>
      </c>
      <c r="BB216" s="180">
        <v>0</v>
      </c>
      <c r="BC216" s="180">
        <v>0</v>
      </c>
      <c r="BD216" s="180">
        <v>0</v>
      </c>
      <c r="BE216" s="180">
        <v>0</v>
      </c>
      <c r="BF216" s="180">
        <v>0</v>
      </c>
      <c r="BH216" s="180">
        <v>0</v>
      </c>
      <c r="BI216" s="180">
        <v>0</v>
      </c>
      <c r="BJ216" s="180">
        <v>0</v>
      </c>
      <c r="BK216" s="180">
        <v>0</v>
      </c>
      <c r="BL216" s="180">
        <v>0</v>
      </c>
      <c r="BM216" s="180">
        <v>0</v>
      </c>
      <c r="BN216" s="180">
        <v>0</v>
      </c>
      <c r="BO216" s="180">
        <v>0</v>
      </c>
      <c r="BP216" s="180">
        <v>0</v>
      </c>
      <c r="BQ216" s="180">
        <v>0</v>
      </c>
      <c r="BS216" s="180">
        <v>0</v>
      </c>
      <c r="BT216" s="180">
        <v>0</v>
      </c>
      <c r="BV216" s="180">
        <v>0</v>
      </c>
    </row>
    <row r="217" spans="1:74" x14ac:dyDescent="0.3">
      <c r="A217" s="155">
        <v>628</v>
      </c>
      <c r="B217" s="180" t="s">
        <v>1096</v>
      </c>
      <c r="D217" s="180">
        <v>60020</v>
      </c>
      <c r="E217" s="180">
        <v>14980384</v>
      </c>
      <c r="G217" s="180">
        <v>24000</v>
      </c>
      <c r="H217" s="180">
        <v>0</v>
      </c>
      <c r="I217" s="180">
        <v>0</v>
      </c>
      <c r="J217" s="180">
        <v>0</v>
      </c>
      <c r="K217" s="180">
        <v>0</v>
      </c>
      <c r="L217" s="180">
        <v>10000</v>
      </c>
      <c r="M217" s="180">
        <v>0</v>
      </c>
      <c r="N217" s="180">
        <v>0</v>
      </c>
      <c r="O217" s="180">
        <v>14696</v>
      </c>
      <c r="Q217" s="180">
        <v>946</v>
      </c>
      <c r="R217" s="180">
        <v>48034</v>
      </c>
      <c r="S217" s="180">
        <v>41966</v>
      </c>
      <c r="T217" s="180">
        <v>49836</v>
      </c>
      <c r="V217" s="180">
        <v>2582</v>
      </c>
      <c r="X217" s="180">
        <v>233848</v>
      </c>
      <c r="Y217" s="180">
        <v>27977</v>
      </c>
      <c r="Z217" s="180">
        <v>1890738</v>
      </c>
      <c r="AA217" s="180">
        <v>0</v>
      </c>
      <c r="AC217" s="180">
        <v>0</v>
      </c>
      <c r="AD217" s="180">
        <v>0</v>
      </c>
      <c r="AE217" s="180">
        <v>2286</v>
      </c>
      <c r="AF217" s="180">
        <v>750</v>
      </c>
      <c r="AG217" s="180">
        <v>0</v>
      </c>
      <c r="AI217" s="180">
        <v>0</v>
      </c>
      <c r="AJ217" s="180">
        <v>0</v>
      </c>
      <c r="AK217" s="180">
        <v>0</v>
      </c>
      <c r="AL217" s="180">
        <v>8498</v>
      </c>
      <c r="AM217" s="180">
        <v>14404</v>
      </c>
      <c r="AN217" s="180">
        <v>0</v>
      </c>
      <c r="AO217" s="180">
        <v>188524</v>
      </c>
      <c r="AP217" s="180">
        <v>0</v>
      </c>
      <c r="AQ217" s="180">
        <v>0</v>
      </c>
      <c r="AR217" s="180">
        <v>0</v>
      </c>
      <c r="AS217" s="180">
        <v>1131413</v>
      </c>
      <c r="AT217" s="180">
        <v>0</v>
      </c>
      <c r="AU217" s="180">
        <v>0</v>
      </c>
      <c r="AV217" s="180">
        <v>0</v>
      </c>
      <c r="AW217" s="180">
        <v>6936</v>
      </c>
      <c r="AX217" s="180">
        <v>3124</v>
      </c>
      <c r="AY217" s="180">
        <v>0</v>
      </c>
      <c r="AZ217" s="180">
        <v>111867</v>
      </c>
      <c r="BA217" s="180">
        <v>0</v>
      </c>
      <c r="BB217" s="180">
        <v>0</v>
      </c>
      <c r="BC217" s="180">
        <v>0</v>
      </c>
      <c r="BD217" s="180">
        <v>0</v>
      </c>
      <c r="BE217" s="180">
        <v>0</v>
      </c>
      <c r="BF217" s="180">
        <v>696000</v>
      </c>
      <c r="BH217" s="180">
        <v>0</v>
      </c>
      <c r="BI217" s="180">
        <v>0</v>
      </c>
      <c r="BJ217" s="180">
        <v>112334</v>
      </c>
      <c r="BK217" s="180">
        <v>20172</v>
      </c>
      <c r="BL217" s="180">
        <v>355271</v>
      </c>
      <c r="BM217" s="180">
        <v>25000</v>
      </c>
      <c r="BN217" s="180">
        <v>51739</v>
      </c>
      <c r="BO217" s="180">
        <v>0</v>
      </c>
      <c r="BP217" s="180">
        <v>0</v>
      </c>
      <c r="BQ217" s="180">
        <v>0</v>
      </c>
      <c r="BS217" s="180">
        <v>19000</v>
      </c>
      <c r="BT217" s="180">
        <v>0</v>
      </c>
      <c r="BV217" s="180">
        <v>29500</v>
      </c>
    </row>
    <row r="218" spans="1:74" x14ac:dyDescent="0.3">
      <c r="A218" s="155">
        <v>629</v>
      </c>
      <c r="B218" s="180" t="s">
        <v>1097</v>
      </c>
      <c r="D218" s="180">
        <v>0</v>
      </c>
      <c r="E218" s="180">
        <v>0</v>
      </c>
      <c r="G218" s="180">
        <v>0</v>
      </c>
      <c r="H218" s="180">
        <v>0</v>
      </c>
      <c r="I218" s="180">
        <v>0</v>
      </c>
      <c r="J218" s="180">
        <v>0</v>
      </c>
      <c r="K218" s="180">
        <v>0</v>
      </c>
      <c r="L218" s="180">
        <v>0</v>
      </c>
      <c r="M218" s="180">
        <v>0</v>
      </c>
      <c r="N218" s="180">
        <v>0</v>
      </c>
      <c r="O218" s="180">
        <v>0</v>
      </c>
      <c r="Q218" s="180">
        <v>0</v>
      </c>
      <c r="R218" s="180">
        <v>0</v>
      </c>
      <c r="S218" s="180">
        <v>0</v>
      </c>
      <c r="T218" s="180">
        <v>0</v>
      </c>
      <c r="V218" s="180">
        <v>0</v>
      </c>
      <c r="X218" s="180">
        <v>0</v>
      </c>
      <c r="Y218" s="180">
        <v>0</v>
      </c>
      <c r="Z218" s="180">
        <v>0</v>
      </c>
      <c r="AA218" s="180">
        <v>0</v>
      </c>
      <c r="AC218" s="180">
        <v>0</v>
      </c>
      <c r="AD218" s="180">
        <v>0</v>
      </c>
      <c r="AE218" s="180">
        <v>0</v>
      </c>
      <c r="AF218" s="180">
        <v>0</v>
      </c>
      <c r="AG218" s="180">
        <v>0</v>
      </c>
      <c r="AI218" s="180">
        <v>0</v>
      </c>
      <c r="AJ218" s="180">
        <v>0</v>
      </c>
      <c r="AK218" s="180">
        <v>0</v>
      </c>
      <c r="AL218" s="180">
        <v>0</v>
      </c>
      <c r="AM218" s="180">
        <v>0</v>
      </c>
      <c r="AN218" s="180">
        <v>0</v>
      </c>
      <c r="AO218" s="180">
        <v>0</v>
      </c>
      <c r="AP218" s="180">
        <v>0</v>
      </c>
      <c r="AQ218" s="180">
        <v>0</v>
      </c>
      <c r="AR218" s="180">
        <v>0</v>
      </c>
      <c r="AS218" s="180">
        <v>0</v>
      </c>
      <c r="AT218" s="180">
        <v>0</v>
      </c>
      <c r="AU218" s="180">
        <v>0</v>
      </c>
      <c r="AV218" s="180">
        <v>0</v>
      </c>
      <c r="AW218" s="180">
        <v>0</v>
      </c>
      <c r="AX218" s="180">
        <v>0</v>
      </c>
      <c r="AY218" s="180">
        <v>0</v>
      </c>
      <c r="AZ218" s="180">
        <v>0</v>
      </c>
      <c r="BA218" s="180">
        <v>0</v>
      </c>
      <c r="BB218" s="180">
        <v>0</v>
      </c>
      <c r="BC218" s="180">
        <v>50028</v>
      </c>
      <c r="BD218" s="180">
        <v>0</v>
      </c>
      <c r="BE218" s="180">
        <v>0</v>
      </c>
      <c r="BF218" s="180">
        <v>0</v>
      </c>
      <c r="BH218" s="180">
        <v>0</v>
      </c>
      <c r="BI218" s="180">
        <v>0</v>
      </c>
      <c r="BJ218" s="180">
        <v>0</v>
      </c>
      <c r="BK218" s="180">
        <v>0</v>
      </c>
      <c r="BL218" s="180">
        <v>34825</v>
      </c>
      <c r="BM218" s="180">
        <v>0</v>
      </c>
      <c r="BN218" s="180">
        <v>0</v>
      </c>
      <c r="BO218" s="180">
        <v>0</v>
      </c>
      <c r="BP218" s="180">
        <v>0</v>
      </c>
      <c r="BQ218" s="180">
        <v>0</v>
      </c>
      <c r="BS218" s="180">
        <v>0</v>
      </c>
      <c r="BT218" s="180">
        <v>0</v>
      </c>
      <c r="BV218" s="180">
        <v>0</v>
      </c>
    </row>
    <row r="219" spans="1:74" x14ac:dyDescent="0.3">
      <c r="A219" s="155">
        <v>630</v>
      </c>
      <c r="B219" s="180" t="s">
        <v>1098</v>
      </c>
      <c r="D219" s="180">
        <v>0</v>
      </c>
      <c r="E219" s="180">
        <v>0</v>
      </c>
      <c r="G219" s="180">
        <v>0</v>
      </c>
      <c r="H219" s="180">
        <v>0</v>
      </c>
      <c r="I219" s="180">
        <v>0</v>
      </c>
      <c r="J219" s="180">
        <v>0</v>
      </c>
      <c r="K219" s="180">
        <v>0</v>
      </c>
      <c r="L219" s="180">
        <v>0</v>
      </c>
      <c r="M219" s="180">
        <v>0</v>
      </c>
      <c r="N219" s="180">
        <v>0</v>
      </c>
      <c r="O219" s="180">
        <v>0</v>
      </c>
      <c r="Q219" s="180">
        <v>0</v>
      </c>
      <c r="R219" s="180">
        <v>0</v>
      </c>
      <c r="S219" s="180">
        <v>0</v>
      </c>
      <c r="T219" s="180">
        <v>0</v>
      </c>
      <c r="V219" s="180">
        <v>0</v>
      </c>
      <c r="X219" s="180">
        <v>0</v>
      </c>
      <c r="Y219" s="180">
        <v>0</v>
      </c>
      <c r="Z219" s="180">
        <v>0</v>
      </c>
      <c r="AA219" s="180">
        <v>0</v>
      </c>
      <c r="AC219" s="180">
        <v>0</v>
      </c>
      <c r="AD219" s="180">
        <v>0</v>
      </c>
      <c r="AE219" s="180">
        <v>0</v>
      </c>
      <c r="AF219" s="180">
        <v>0</v>
      </c>
      <c r="AG219" s="180">
        <v>0</v>
      </c>
      <c r="AI219" s="180">
        <v>0</v>
      </c>
      <c r="AJ219" s="180">
        <v>2103</v>
      </c>
      <c r="AK219" s="180">
        <v>0</v>
      </c>
      <c r="AL219" s="180">
        <v>0</v>
      </c>
      <c r="AM219" s="180">
        <v>0</v>
      </c>
      <c r="AN219" s="180">
        <v>0</v>
      </c>
      <c r="AO219" s="180">
        <v>0</v>
      </c>
      <c r="AP219" s="180">
        <v>0</v>
      </c>
      <c r="AQ219" s="180">
        <v>0</v>
      </c>
      <c r="AR219" s="180">
        <v>0</v>
      </c>
      <c r="AS219" s="180">
        <v>0</v>
      </c>
      <c r="AT219" s="180">
        <v>0</v>
      </c>
      <c r="AU219" s="180">
        <v>0</v>
      </c>
      <c r="AV219" s="180">
        <v>0</v>
      </c>
      <c r="AW219" s="180">
        <v>0</v>
      </c>
      <c r="AX219" s="180">
        <v>0</v>
      </c>
      <c r="AY219" s="180">
        <v>0</v>
      </c>
      <c r="AZ219" s="180">
        <v>0</v>
      </c>
      <c r="BA219" s="180">
        <v>0</v>
      </c>
      <c r="BB219" s="180">
        <v>0</v>
      </c>
      <c r="BC219" s="180">
        <v>0</v>
      </c>
      <c r="BD219" s="180">
        <v>348827</v>
      </c>
      <c r="BE219" s="180">
        <v>0</v>
      </c>
      <c r="BF219" s="180">
        <v>0</v>
      </c>
      <c r="BH219" s="180">
        <v>0</v>
      </c>
      <c r="BI219" s="180">
        <v>0</v>
      </c>
      <c r="BJ219" s="180">
        <v>0</v>
      </c>
      <c r="BK219" s="180">
        <v>0</v>
      </c>
      <c r="BL219" s="180">
        <v>193799</v>
      </c>
      <c r="BM219" s="180">
        <v>0</v>
      </c>
      <c r="BN219" s="180">
        <v>0</v>
      </c>
      <c r="BO219" s="180">
        <v>0</v>
      </c>
      <c r="BP219" s="180">
        <v>0</v>
      </c>
      <c r="BQ219" s="180">
        <v>0</v>
      </c>
      <c r="BS219" s="180">
        <v>0</v>
      </c>
      <c r="BT219" s="180">
        <v>0</v>
      </c>
      <c r="BV219" s="180">
        <v>0</v>
      </c>
    </row>
    <row r="220" spans="1:74" x14ac:dyDescent="0.3">
      <c r="A220" s="155">
        <v>631</v>
      </c>
      <c r="B220" s="180" t="s">
        <v>1099</v>
      </c>
      <c r="D220" s="180">
        <v>0</v>
      </c>
      <c r="E220" s="180">
        <v>0</v>
      </c>
      <c r="G220" s="180">
        <v>0</v>
      </c>
      <c r="H220" s="180">
        <v>0</v>
      </c>
      <c r="I220" s="180">
        <v>0</v>
      </c>
      <c r="J220" s="180">
        <v>0</v>
      </c>
      <c r="K220" s="180">
        <v>0</v>
      </c>
      <c r="L220" s="180">
        <v>0</v>
      </c>
      <c r="M220" s="180">
        <v>0</v>
      </c>
      <c r="N220" s="180">
        <v>0</v>
      </c>
      <c r="O220" s="180">
        <v>0</v>
      </c>
      <c r="Q220" s="180">
        <v>0</v>
      </c>
      <c r="R220" s="180">
        <v>0</v>
      </c>
      <c r="S220" s="180">
        <v>0</v>
      </c>
      <c r="T220" s="180">
        <v>0</v>
      </c>
      <c r="V220" s="180">
        <v>0</v>
      </c>
      <c r="X220" s="180">
        <v>0</v>
      </c>
      <c r="Y220" s="180">
        <v>0</v>
      </c>
      <c r="Z220" s="180">
        <v>0</v>
      </c>
      <c r="AA220" s="180">
        <v>0</v>
      </c>
      <c r="AC220" s="180">
        <v>0</v>
      </c>
      <c r="AD220" s="180">
        <v>0</v>
      </c>
      <c r="AE220" s="180">
        <v>0</v>
      </c>
      <c r="AF220" s="180">
        <v>0</v>
      </c>
      <c r="AG220" s="180">
        <v>0</v>
      </c>
      <c r="AI220" s="180">
        <v>0</v>
      </c>
      <c r="AJ220" s="180">
        <v>0</v>
      </c>
      <c r="AK220" s="180">
        <v>0</v>
      </c>
      <c r="AL220" s="180">
        <v>0</v>
      </c>
      <c r="AM220" s="180">
        <v>0</v>
      </c>
      <c r="AN220" s="180">
        <v>0</v>
      </c>
      <c r="AO220" s="180">
        <v>0</v>
      </c>
      <c r="AP220" s="180">
        <v>0</v>
      </c>
      <c r="AQ220" s="180">
        <v>0</v>
      </c>
      <c r="AR220" s="180">
        <v>0</v>
      </c>
      <c r="AS220" s="180">
        <v>0</v>
      </c>
      <c r="AT220" s="180">
        <v>0</v>
      </c>
      <c r="AU220" s="180">
        <v>0</v>
      </c>
      <c r="AV220" s="180">
        <v>0</v>
      </c>
      <c r="AW220" s="180">
        <v>0</v>
      </c>
      <c r="AX220" s="180">
        <v>0</v>
      </c>
      <c r="AY220" s="180">
        <v>0</v>
      </c>
      <c r="AZ220" s="180">
        <v>0</v>
      </c>
      <c r="BA220" s="180">
        <v>0</v>
      </c>
      <c r="BB220" s="180">
        <v>0</v>
      </c>
      <c r="BC220" s="180">
        <v>0</v>
      </c>
      <c r="BD220" s="180">
        <v>0</v>
      </c>
      <c r="BE220" s="180">
        <v>0</v>
      </c>
      <c r="BF220" s="180">
        <v>0</v>
      </c>
      <c r="BH220" s="180">
        <v>0</v>
      </c>
      <c r="BI220" s="180">
        <v>0</v>
      </c>
      <c r="BJ220" s="180">
        <v>0</v>
      </c>
      <c r="BK220" s="180">
        <v>0</v>
      </c>
      <c r="BL220" s="180">
        <v>0</v>
      </c>
      <c r="BM220" s="180">
        <v>0</v>
      </c>
      <c r="BN220" s="180">
        <v>0</v>
      </c>
      <c r="BO220" s="180">
        <v>0</v>
      </c>
      <c r="BP220" s="180">
        <v>0</v>
      </c>
      <c r="BQ220" s="180">
        <v>0</v>
      </c>
      <c r="BS220" s="180">
        <v>0</v>
      </c>
      <c r="BT220" s="180">
        <v>0</v>
      </c>
      <c r="BV220" s="180">
        <v>0</v>
      </c>
    </row>
    <row r="221" spans="1:74" x14ac:dyDescent="0.3">
      <c r="A221" s="155">
        <v>632</v>
      </c>
      <c r="B221" s="180" t="s">
        <v>1100</v>
      </c>
      <c r="D221" s="180">
        <v>0</v>
      </c>
      <c r="E221" s="180">
        <v>0</v>
      </c>
      <c r="G221" s="180">
        <v>0</v>
      </c>
      <c r="H221" s="180">
        <v>0</v>
      </c>
      <c r="I221" s="180">
        <v>0</v>
      </c>
      <c r="J221" s="180">
        <v>0</v>
      </c>
      <c r="K221" s="180">
        <v>0</v>
      </c>
      <c r="L221" s="180">
        <v>0</v>
      </c>
      <c r="M221" s="180">
        <v>0</v>
      </c>
      <c r="N221" s="180">
        <v>0</v>
      </c>
      <c r="O221" s="180">
        <v>0</v>
      </c>
      <c r="Q221" s="180">
        <v>0</v>
      </c>
      <c r="R221" s="180">
        <v>0</v>
      </c>
      <c r="S221" s="180">
        <v>0</v>
      </c>
      <c r="T221" s="180">
        <v>0</v>
      </c>
      <c r="V221" s="180">
        <v>0</v>
      </c>
      <c r="X221" s="180">
        <v>0</v>
      </c>
      <c r="Y221" s="180">
        <v>0</v>
      </c>
      <c r="Z221" s="180">
        <v>0</v>
      </c>
      <c r="AA221" s="180">
        <v>0</v>
      </c>
      <c r="AC221" s="180">
        <v>0</v>
      </c>
      <c r="AD221" s="180">
        <v>0</v>
      </c>
      <c r="AE221" s="180">
        <v>0</v>
      </c>
      <c r="AF221" s="180">
        <v>0</v>
      </c>
      <c r="AG221" s="180">
        <v>0</v>
      </c>
      <c r="AI221" s="180">
        <v>0</v>
      </c>
      <c r="AJ221" s="180">
        <v>0</v>
      </c>
      <c r="AK221" s="180">
        <v>0</v>
      </c>
      <c r="AL221" s="180">
        <v>0</v>
      </c>
      <c r="AM221" s="180">
        <v>0</v>
      </c>
      <c r="AN221" s="180">
        <v>0</v>
      </c>
      <c r="AO221" s="180">
        <v>0</v>
      </c>
      <c r="AP221" s="180">
        <v>0</v>
      </c>
      <c r="AQ221" s="180">
        <v>0</v>
      </c>
      <c r="AR221" s="180">
        <v>0</v>
      </c>
      <c r="AS221" s="180">
        <v>0</v>
      </c>
      <c r="AT221" s="180">
        <v>0</v>
      </c>
      <c r="AU221" s="180">
        <v>0</v>
      </c>
      <c r="AV221" s="180">
        <v>0</v>
      </c>
      <c r="AW221" s="180">
        <v>0</v>
      </c>
      <c r="AX221" s="180">
        <v>0</v>
      </c>
      <c r="AY221" s="180">
        <v>0</v>
      </c>
      <c r="AZ221" s="180">
        <v>0</v>
      </c>
      <c r="BA221" s="180">
        <v>0</v>
      </c>
      <c r="BB221" s="180">
        <v>0</v>
      </c>
      <c r="BC221" s="180">
        <v>0</v>
      </c>
      <c r="BD221" s="180">
        <v>0</v>
      </c>
      <c r="BE221" s="180">
        <v>0</v>
      </c>
      <c r="BF221" s="180">
        <v>0</v>
      </c>
      <c r="BH221" s="180">
        <v>0</v>
      </c>
      <c r="BI221" s="180">
        <v>0</v>
      </c>
      <c r="BJ221" s="180">
        <v>0</v>
      </c>
      <c r="BK221" s="180">
        <v>0</v>
      </c>
      <c r="BL221" s="180">
        <v>0</v>
      </c>
      <c r="BM221" s="180">
        <v>0</v>
      </c>
      <c r="BN221" s="180">
        <v>0</v>
      </c>
      <c r="BO221" s="180">
        <v>0</v>
      </c>
      <c r="BP221" s="180">
        <v>0</v>
      </c>
      <c r="BQ221" s="180">
        <v>0</v>
      </c>
      <c r="BS221" s="180">
        <v>0</v>
      </c>
      <c r="BT221" s="180">
        <v>0</v>
      </c>
      <c r="BV221" s="180">
        <v>0</v>
      </c>
    </row>
    <row r="222" spans="1:74" x14ac:dyDescent="0.3">
      <c r="A222" s="155">
        <v>633</v>
      </c>
      <c r="B222" s="180" t="s">
        <v>374</v>
      </c>
      <c r="D222" s="180">
        <v>3735065</v>
      </c>
      <c r="E222" s="180">
        <v>69830497</v>
      </c>
      <c r="G222" s="180">
        <v>350721</v>
      </c>
      <c r="H222" s="180">
        <v>92675</v>
      </c>
      <c r="I222" s="180">
        <v>0</v>
      </c>
      <c r="J222" s="180">
        <v>0</v>
      </c>
      <c r="K222" s="180">
        <v>0</v>
      </c>
      <c r="L222" s="180">
        <v>362135</v>
      </c>
      <c r="M222" s="180">
        <v>2563632</v>
      </c>
      <c r="N222" s="180">
        <v>0</v>
      </c>
      <c r="O222" s="180">
        <v>43624</v>
      </c>
      <c r="Q222" s="180">
        <v>0</v>
      </c>
      <c r="R222" s="180">
        <v>0</v>
      </c>
      <c r="S222" s="180">
        <v>319163</v>
      </c>
      <c r="T222" s="180">
        <v>0</v>
      </c>
      <c r="V222" s="180">
        <v>190384</v>
      </c>
      <c r="X222" s="180">
        <v>301409</v>
      </c>
      <c r="Y222" s="180">
        <v>0</v>
      </c>
      <c r="Z222" s="180">
        <v>1923356</v>
      </c>
      <c r="AA222" s="180">
        <v>0</v>
      </c>
      <c r="AC222" s="180">
        <v>150051</v>
      </c>
      <c r="AD222" s="180">
        <v>58563</v>
      </c>
      <c r="AE222" s="180">
        <v>217283</v>
      </c>
      <c r="AF222" s="180">
        <v>147172</v>
      </c>
      <c r="AG222" s="180">
        <v>102341</v>
      </c>
      <c r="AI222" s="180">
        <v>0</v>
      </c>
      <c r="AJ222" s="180">
        <v>0</v>
      </c>
      <c r="AK222" s="180">
        <v>0</v>
      </c>
      <c r="AL222" s="180">
        <v>104387</v>
      </c>
      <c r="AM222" s="180">
        <v>186801</v>
      </c>
      <c r="AN222" s="180">
        <v>83997</v>
      </c>
      <c r="AO222" s="180">
        <v>10800333</v>
      </c>
      <c r="AP222" s="180">
        <v>187732</v>
      </c>
      <c r="AQ222" s="180">
        <v>0</v>
      </c>
      <c r="AR222" s="180">
        <v>16130</v>
      </c>
      <c r="AS222" s="180">
        <v>6069123</v>
      </c>
      <c r="AT222" s="180">
        <v>112172</v>
      </c>
      <c r="AU222" s="180">
        <v>183979</v>
      </c>
      <c r="AV222" s="180">
        <v>128617</v>
      </c>
      <c r="AW222" s="180">
        <v>60749</v>
      </c>
      <c r="AX222" s="180">
        <v>0</v>
      </c>
      <c r="AY222" s="180">
        <v>0</v>
      </c>
      <c r="AZ222" s="180">
        <v>585783</v>
      </c>
      <c r="BA222" s="180">
        <v>41025</v>
      </c>
      <c r="BB222" s="180">
        <v>23658</v>
      </c>
      <c r="BC222" s="180">
        <v>6267</v>
      </c>
      <c r="BD222" s="180">
        <v>303138</v>
      </c>
      <c r="BE222" s="180">
        <v>292130</v>
      </c>
      <c r="BF222" s="180">
        <v>5363437</v>
      </c>
      <c r="BH222" s="180">
        <v>0</v>
      </c>
      <c r="BI222" s="180">
        <v>47711</v>
      </c>
      <c r="BJ222" s="180">
        <v>1740241</v>
      </c>
      <c r="BK222" s="180">
        <v>134963</v>
      </c>
      <c r="BL222" s="180">
        <v>684626</v>
      </c>
      <c r="BM222" s="180">
        <v>0</v>
      </c>
      <c r="BN222" s="180">
        <v>878191</v>
      </c>
      <c r="BO222" s="180">
        <v>462901</v>
      </c>
      <c r="BP222" s="180">
        <v>0</v>
      </c>
      <c r="BQ222" s="180">
        <v>0</v>
      </c>
      <c r="BS222" s="180">
        <v>624447</v>
      </c>
      <c r="BT222" s="180">
        <v>69252</v>
      </c>
      <c r="BV222" s="180">
        <v>655083</v>
      </c>
    </row>
    <row r="223" spans="1:74" x14ac:dyDescent="0.3">
      <c r="A223" s="155">
        <v>634</v>
      </c>
      <c r="B223" s="180" t="s">
        <v>375</v>
      </c>
      <c r="D223" s="180">
        <v>2839017</v>
      </c>
      <c r="E223" s="180">
        <v>0</v>
      </c>
      <c r="G223" s="180">
        <v>0</v>
      </c>
      <c r="H223" s="180">
        <v>0</v>
      </c>
      <c r="I223" s="180">
        <v>0</v>
      </c>
      <c r="J223" s="180">
        <v>0</v>
      </c>
      <c r="K223" s="180">
        <v>0</v>
      </c>
      <c r="L223" s="180">
        <v>0</v>
      </c>
      <c r="M223" s="180">
        <v>0</v>
      </c>
      <c r="N223" s="180">
        <v>0</v>
      </c>
      <c r="O223" s="180">
        <v>0</v>
      </c>
      <c r="Q223" s="180">
        <v>0</v>
      </c>
      <c r="R223" s="180">
        <v>0</v>
      </c>
      <c r="S223" s="180">
        <v>0</v>
      </c>
      <c r="T223" s="180">
        <v>0</v>
      </c>
      <c r="V223" s="180">
        <v>91116</v>
      </c>
      <c r="X223" s="180">
        <v>0</v>
      </c>
      <c r="Y223" s="180">
        <v>0</v>
      </c>
      <c r="Z223" s="180">
        <v>0</v>
      </c>
      <c r="AA223" s="180">
        <v>0</v>
      </c>
      <c r="AC223" s="180">
        <v>0</v>
      </c>
      <c r="AD223" s="180">
        <v>12745</v>
      </c>
      <c r="AE223" s="180">
        <v>0</v>
      </c>
      <c r="AF223" s="180">
        <v>0</v>
      </c>
      <c r="AG223" s="180">
        <v>0</v>
      </c>
      <c r="AI223" s="180">
        <v>0</v>
      </c>
      <c r="AJ223" s="180">
        <v>0</v>
      </c>
      <c r="AK223" s="180">
        <v>0</v>
      </c>
      <c r="AL223" s="180">
        <v>0</v>
      </c>
      <c r="AM223" s="180">
        <v>0</v>
      </c>
      <c r="AN223" s="180">
        <v>0</v>
      </c>
      <c r="AO223" s="180">
        <v>0</v>
      </c>
      <c r="AP223" s="180">
        <v>0</v>
      </c>
      <c r="AQ223" s="180">
        <v>0</v>
      </c>
      <c r="AR223" s="180">
        <v>0</v>
      </c>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H223" s="180">
        <v>0</v>
      </c>
      <c r="BI223" s="180">
        <v>0</v>
      </c>
      <c r="BJ223" s="180">
        <v>0</v>
      </c>
      <c r="BK223" s="180">
        <v>0</v>
      </c>
      <c r="BL223" s="180">
        <v>0</v>
      </c>
      <c r="BM223" s="180">
        <v>0</v>
      </c>
      <c r="BN223" s="180">
        <v>0</v>
      </c>
      <c r="BO223" s="180">
        <v>0</v>
      </c>
      <c r="BP223" s="180">
        <v>0</v>
      </c>
      <c r="BQ223" s="180">
        <v>0</v>
      </c>
      <c r="BS223" s="180">
        <v>0</v>
      </c>
      <c r="BT223" s="180">
        <v>0</v>
      </c>
      <c r="BV223" s="180">
        <v>0</v>
      </c>
    </row>
    <row r="224" spans="1:74" x14ac:dyDescent="0.3">
      <c r="A224" s="155">
        <v>635</v>
      </c>
      <c r="B224" s="180" t="s">
        <v>376</v>
      </c>
      <c r="D224" s="180">
        <v>7474</v>
      </c>
      <c r="E224" s="180">
        <v>2293723</v>
      </c>
      <c r="G224" s="180">
        <v>11000</v>
      </c>
      <c r="H224" s="180">
        <v>0</v>
      </c>
      <c r="I224" s="180">
        <v>0</v>
      </c>
      <c r="J224" s="180">
        <v>0</v>
      </c>
      <c r="K224" s="180">
        <v>0</v>
      </c>
      <c r="L224" s="180">
        <v>5000</v>
      </c>
      <c r="M224" s="180">
        <v>0</v>
      </c>
      <c r="N224" s="180">
        <v>0</v>
      </c>
      <c r="O224" s="180">
        <v>687</v>
      </c>
      <c r="Q224" s="180">
        <v>0</v>
      </c>
      <c r="R224" s="180">
        <v>0</v>
      </c>
      <c r="S224" s="180">
        <v>16165</v>
      </c>
      <c r="T224" s="180">
        <v>0</v>
      </c>
      <c r="V224" s="180">
        <v>24000</v>
      </c>
      <c r="X224" s="180">
        <v>69534</v>
      </c>
      <c r="Y224" s="180">
        <v>0</v>
      </c>
      <c r="Z224" s="180">
        <v>205513</v>
      </c>
      <c r="AA224" s="180">
        <v>0</v>
      </c>
      <c r="AC224" s="180">
        <v>0</v>
      </c>
      <c r="AD224" s="180">
        <v>170</v>
      </c>
      <c r="AE224" s="180">
        <v>1879</v>
      </c>
      <c r="AF224" s="180">
        <v>3841</v>
      </c>
      <c r="AG224" s="180">
        <v>0</v>
      </c>
      <c r="AI224" s="180">
        <v>0</v>
      </c>
      <c r="AJ224" s="180">
        <v>0</v>
      </c>
      <c r="AK224" s="180">
        <v>0</v>
      </c>
      <c r="AL224" s="180">
        <v>3922</v>
      </c>
      <c r="AM224" s="180">
        <v>958</v>
      </c>
      <c r="AN224" s="180">
        <v>0</v>
      </c>
      <c r="AO224" s="180">
        <v>51164</v>
      </c>
      <c r="AP224" s="180">
        <v>0</v>
      </c>
      <c r="AQ224" s="180">
        <v>0</v>
      </c>
      <c r="AR224" s="180">
        <v>0</v>
      </c>
      <c r="AS224" s="180">
        <v>250095</v>
      </c>
      <c r="AT224" s="180">
        <v>0</v>
      </c>
      <c r="AU224" s="180">
        <v>0</v>
      </c>
      <c r="AV224" s="180">
        <v>0</v>
      </c>
      <c r="AW224" s="180">
        <v>0</v>
      </c>
      <c r="AX224" s="180">
        <v>0</v>
      </c>
      <c r="AY224" s="180">
        <v>0</v>
      </c>
      <c r="AZ224" s="180">
        <v>10152</v>
      </c>
      <c r="BA224" s="180">
        <v>2752</v>
      </c>
      <c r="BB224" s="180">
        <v>0</v>
      </c>
      <c r="BC224" s="180">
        <v>0</v>
      </c>
      <c r="BD224" s="180">
        <v>0</v>
      </c>
      <c r="BE224" s="180">
        <v>0</v>
      </c>
      <c r="BF224" s="180">
        <v>107686</v>
      </c>
      <c r="BH224" s="180">
        <v>0</v>
      </c>
      <c r="BI224" s="180">
        <v>0</v>
      </c>
      <c r="BJ224" s="180">
        <v>22026</v>
      </c>
      <c r="BK224" s="180">
        <v>9198</v>
      </c>
      <c r="BL224" s="180">
        <v>30779</v>
      </c>
      <c r="BM224" s="180">
        <v>0</v>
      </c>
      <c r="BN224" s="180">
        <v>4417</v>
      </c>
      <c r="BO224" s="180">
        <v>0</v>
      </c>
      <c r="BP224" s="180">
        <v>0</v>
      </c>
      <c r="BQ224" s="180">
        <v>0</v>
      </c>
      <c r="BS224" s="180">
        <v>11000</v>
      </c>
      <c r="BT224" s="180">
        <v>0</v>
      </c>
      <c r="BV224" s="180">
        <v>0</v>
      </c>
    </row>
    <row r="225" spans="1:74" x14ac:dyDescent="0.3">
      <c r="A225" s="155">
        <v>636</v>
      </c>
      <c r="B225" s="180" t="s">
        <v>1101</v>
      </c>
      <c r="D225" s="180">
        <v>0</v>
      </c>
      <c r="E225" s="180">
        <v>0</v>
      </c>
      <c r="G225" s="180">
        <v>0</v>
      </c>
      <c r="H225" s="180">
        <v>0</v>
      </c>
      <c r="I225" s="180">
        <v>0</v>
      </c>
      <c r="J225" s="180">
        <v>0</v>
      </c>
      <c r="K225" s="180">
        <v>0</v>
      </c>
      <c r="L225" s="180">
        <v>0</v>
      </c>
      <c r="M225" s="180">
        <v>0</v>
      </c>
      <c r="N225" s="180">
        <v>0</v>
      </c>
      <c r="O225" s="180">
        <v>0</v>
      </c>
      <c r="Q225" s="180">
        <v>0</v>
      </c>
      <c r="R225" s="180">
        <v>0</v>
      </c>
      <c r="S225" s="180">
        <v>0</v>
      </c>
      <c r="T225" s="180">
        <v>0</v>
      </c>
      <c r="V225" s="180">
        <v>0</v>
      </c>
      <c r="X225" s="180">
        <v>0</v>
      </c>
      <c r="Y225" s="180">
        <v>0</v>
      </c>
      <c r="Z225" s="180">
        <v>0</v>
      </c>
      <c r="AA225" s="180">
        <v>0</v>
      </c>
      <c r="AC225" s="180">
        <v>0</v>
      </c>
      <c r="AD225" s="180">
        <v>0</v>
      </c>
      <c r="AE225" s="180">
        <v>0</v>
      </c>
      <c r="AF225" s="180">
        <v>0</v>
      </c>
      <c r="AG225" s="180">
        <v>0</v>
      </c>
      <c r="AI225" s="180">
        <v>0</v>
      </c>
      <c r="AJ225" s="180">
        <v>0</v>
      </c>
      <c r="AK225" s="180">
        <v>0</v>
      </c>
      <c r="AL225" s="180">
        <v>0</v>
      </c>
      <c r="AM225" s="180">
        <v>0</v>
      </c>
      <c r="AN225" s="180">
        <v>0</v>
      </c>
      <c r="AO225" s="180">
        <v>0</v>
      </c>
      <c r="AP225" s="180">
        <v>0</v>
      </c>
      <c r="AQ225" s="180">
        <v>0</v>
      </c>
      <c r="AR225" s="180">
        <v>0</v>
      </c>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H225" s="180">
        <v>0</v>
      </c>
      <c r="BI225" s="180">
        <v>0</v>
      </c>
      <c r="BJ225" s="180">
        <v>0</v>
      </c>
      <c r="BK225" s="180">
        <v>0</v>
      </c>
      <c r="BL225" s="180">
        <v>0</v>
      </c>
      <c r="BM225" s="180">
        <v>0</v>
      </c>
      <c r="BN225" s="180">
        <v>0</v>
      </c>
      <c r="BO225" s="180">
        <v>0</v>
      </c>
      <c r="BP225" s="180">
        <v>0</v>
      </c>
      <c r="BQ225" s="180">
        <v>0</v>
      </c>
      <c r="BS225" s="180">
        <v>0</v>
      </c>
      <c r="BT225" s="180">
        <v>0</v>
      </c>
      <c r="BV225" s="180">
        <v>0</v>
      </c>
    </row>
    <row r="226" spans="1:74" x14ac:dyDescent="0.3">
      <c r="A226" s="155">
        <v>637</v>
      </c>
      <c r="B226" s="180" t="s">
        <v>1102</v>
      </c>
      <c r="D226" s="180">
        <v>0</v>
      </c>
      <c r="E226" s="180">
        <v>40130240</v>
      </c>
      <c r="G226" s="180">
        <v>0</v>
      </c>
      <c r="H226" s="180">
        <v>32993</v>
      </c>
      <c r="I226" s="180">
        <v>0</v>
      </c>
      <c r="J226" s="180">
        <v>0</v>
      </c>
      <c r="K226" s="180">
        <v>0</v>
      </c>
      <c r="L226" s="180">
        <v>0</v>
      </c>
      <c r="M226" s="180">
        <v>0</v>
      </c>
      <c r="N226" s="180">
        <v>0</v>
      </c>
      <c r="O226" s="180">
        <v>22950</v>
      </c>
      <c r="Q226" s="180">
        <v>0</v>
      </c>
      <c r="R226" s="180">
        <v>0</v>
      </c>
      <c r="S226" s="180">
        <v>22221</v>
      </c>
      <c r="T226" s="180">
        <v>0</v>
      </c>
      <c r="V226" s="180">
        <v>0</v>
      </c>
      <c r="X226" s="180">
        <v>0</v>
      </c>
      <c r="Y226" s="180">
        <v>0</v>
      </c>
      <c r="Z226" s="180">
        <v>0</v>
      </c>
      <c r="AA226" s="180">
        <v>0</v>
      </c>
      <c r="AC226" s="180">
        <v>72137</v>
      </c>
      <c r="AD226" s="180">
        <v>0</v>
      </c>
      <c r="AE226" s="180">
        <v>0</v>
      </c>
      <c r="AF226" s="180">
        <v>71830</v>
      </c>
      <c r="AG226" s="180">
        <v>0</v>
      </c>
      <c r="AI226" s="180">
        <v>0</v>
      </c>
      <c r="AJ226" s="180">
        <v>0</v>
      </c>
      <c r="AK226" s="180">
        <v>0</v>
      </c>
      <c r="AL226" s="180">
        <v>0</v>
      </c>
      <c r="AM226" s="180">
        <v>0</v>
      </c>
      <c r="AN226" s="180">
        <v>0</v>
      </c>
      <c r="AO226" s="180">
        <v>0</v>
      </c>
      <c r="AP226" s="180">
        <v>0</v>
      </c>
      <c r="AQ226" s="180">
        <v>0</v>
      </c>
      <c r="AR226" s="180">
        <v>0</v>
      </c>
      <c r="AS226" s="180">
        <v>0</v>
      </c>
      <c r="AT226" s="180">
        <v>44337</v>
      </c>
      <c r="AU226" s="180">
        <v>92050</v>
      </c>
      <c r="AV226" s="180">
        <v>0</v>
      </c>
      <c r="AW226" s="180">
        <v>0</v>
      </c>
      <c r="AX226" s="180">
        <v>0</v>
      </c>
      <c r="AY226" s="180">
        <v>0</v>
      </c>
      <c r="AZ226" s="180">
        <v>0</v>
      </c>
      <c r="BA226" s="180">
        <v>0</v>
      </c>
      <c r="BB226" s="180">
        <v>0</v>
      </c>
      <c r="BC226" s="180">
        <v>0</v>
      </c>
      <c r="BD226" s="180">
        <v>149435</v>
      </c>
      <c r="BE226" s="180">
        <v>98886</v>
      </c>
      <c r="BF226" s="180">
        <v>0</v>
      </c>
      <c r="BH226" s="180">
        <v>0</v>
      </c>
      <c r="BI226" s="180">
        <v>0</v>
      </c>
      <c r="BJ226" s="180">
        <v>0</v>
      </c>
      <c r="BK226" s="180">
        <v>0</v>
      </c>
      <c r="BL226" s="180">
        <v>85635</v>
      </c>
      <c r="BM226" s="180">
        <v>0</v>
      </c>
      <c r="BN226" s="180">
        <v>173970</v>
      </c>
      <c r="BO226" s="180">
        <v>33110</v>
      </c>
      <c r="BP226" s="180">
        <v>0</v>
      </c>
      <c r="BQ226" s="180">
        <v>0</v>
      </c>
      <c r="BS226" s="180">
        <v>0</v>
      </c>
      <c r="BT226" s="180">
        <v>0</v>
      </c>
      <c r="BV226" s="180">
        <v>0</v>
      </c>
    </row>
    <row r="227" spans="1:74" x14ac:dyDescent="0.3">
      <c r="A227" s="155">
        <v>638</v>
      </c>
      <c r="B227" s="180" t="s">
        <v>1103</v>
      </c>
      <c r="D227" s="180">
        <v>0</v>
      </c>
      <c r="E227" s="180">
        <v>0</v>
      </c>
      <c r="G227" s="180">
        <v>0</v>
      </c>
      <c r="H227" s="180">
        <v>0</v>
      </c>
      <c r="I227" s="180">
        <v>0</v>
      </c>
      <c r="J227" s="180">
        <v>0</v>
      </c>
      <c r="K227" s="180">
        <v>0</v>
      </c>
      <c r="L227" s="180">
        <v>0</v>
      </c>
      <c r="M227" s="180">
        <v>0</v>
      </c>
      <c r="N227" s="180">
        <v>0</v>
      </c>
      <c r="O227" s="180">
        <v>0</v>
      </c>
      <c r="Q227" s="180">
        <v>0</v>
      </c>
      <c r="R227" s="180">
        <v>0</v>
      </c>
      <c r="S227" s="180">
        <v>0</v>
      </c>
      <c r="T227" s="180">
        <v>0</v>
      </c>
      <c r="V227" s="180">
        <v>0</v>
      </c>
      <c r="X227" s="180">
        <v>0</v>
      </c>
      <c r="Y227" s="180">
        <v>0</v>
      </c>
      <c r="Z227" s="180">
        <v>0</v>
      </c>
      <c r="AA227" s="180">
        <v>0</v>
      </c>
      <c r="AC227" s="180">
        <v>0</v>
      </c>
      <c r="AD227" s="180">
        <v>0</v>
      </c>
      <c r="AE227" s="180">
        <v>0</v>
      </c>
      <c r="AF227" s="180">
        <v>0</v>
      </c>
      <c r="AG227" s="180">
        <v>0</v>
      </c>
      <c r="AI227" s="180">
        <v>0</v>
      </c>
      <c r="AJ227" s="180">
        <v>0</v>
      </c>
      <c r="AK227" s="180">
        <v>0</v>
      </c>
      <c r="AL227" s="180">
        <v>0</v>
      </c>
      <c r="AM227" s="180">
        <v>0</v>
      </c>
      <c r="AN227" s="180">
        <v>0</v>
      </c>
      <c r="AO227" s="180">
        <v>0</v>
      </c>
      <c r="AP227" s="180">
        <v>0</v>
      </c>
      <c r="AQ227" s="180">
        <v>0</v>
      </c>
      <c r="AR227" s="180">
        <v>0</v>
      </c>
      <c r="AS227" s="180">
        <v>0</v>
      </c>
      <c r="AT227" s="180">
        <v>0</v>
      </c>
      <c r="AU227" s="180">
        <v>0</v>
      </c>
      <c r="AV227" s="180">
        <v>0</v>
      </c>
      <c r="AW227" s="180">
        <v>0</v>
      </c>
      <c r="AX227" s="180">
        <v>0</v>
      </c>
      <c r="AY227" s="180">
        <v>0</v>
      </c>
      <c r="AZ227" s="180">
        <v>0</v>
      </c>
      <c r="BA227" s="180">
        <v>0</v>
      </c>
      <c r="BB227" s="180">
        <v>0</v>
      </c>
      <c r="BC227" s="180">
        <v>0</v>
      </c>
      <c r="BD227" s="180">
        <v>0</v>
      </c>
      <c r="BE227" s="180">
        <v>0</v>
      </c>
      <c r="BF227" s="180">
        <v>0</v>
      </c>
      <c r="BH227" s="180">
        <v>0</v>
      </c>
      <c r="BI227" s="180">
        <v>0</v>
      </c>
      <c r="BJ227" s="180">
        <v>0</v>
      </c>
      <c r="BK227" s="180">
        <v>0</v>
      </c>
      <c r="BL227" s="180">
        <v>0</v>
      </c>
      <c r="BM227" s="180">
        <v>0</v>
      </c>
      <c r="BN227" s="180">
        <v>0</v>
      </c>
      <c r="BO227" s="180">
        <v>0</v>
      </c>
      <c r="BP227" s="180">
        <v>0</v>
      </c>
      <c r="BQ227" s="180">
        <v>0</v>
      </c>
      <c r="BS227" s="180">
        <v>0</v>
      </c>
      <c r="BT227" s="180">
        <v>0</v>
      </c>
      <c r="BV227" s="180">
        <v>0</v>
      </c>
    </row>
    <row r="228" spans="1:74" x14ac:dyDescent="0.3">
      <c r="A228" s="155">
        <v>639</v>
      </c>
      <c r="B228" s="180" t="s">
        <v>1104</v>
      </c>
      <c r="D228" s="180">
        <v>0</v>
      </c>
      <c r="E228" s="180">
        <v>0</v>
      </c>
      <c r="G228" s="180">
        <v>0</v>
      </c>
      <c r="H228" s="180">
        <v>0</v>
      </c>
      <c r="I228" s="180">
        <v>0</v>
      </c>
      <c r="J228" s="180">
        <v>0</v>
      </c>
      <c r="K228" s="180">
        <v>0</v>
      </c>
      <c r="L228" s="180">
        <v>394503</v>
      </c>
      <c r="M228" s="180">
        <v>0</v>
      </c>
      <c r="N228" s="180">
        <v>0</v>
      </c>
      <c r="O228" s="180">
        <v>0</v>
      </c>
      <c r="Q228" s="180">
        <v>0</v>
      </c>
      <c r="R228" s="180">
        <v>0</v>
      </c>
      <c r="S228" s="180">
        <v>0</v>
      </c>
      <c r="T228" s="180">
        <v>0</v>
      </c>
      <c r="V228" s="180">
        <v>0</v>
      </c>
      <c r="X228" s="180">
        <v>0</v>
      </c>
      <c r="Y228" s="180">
        <v>0</v>
      </c>
      <c r="Z228" s="180">
        <v>7942458</v>
      </c>
      <c r="AA228" s="180">
        <v>0</v>
      </c>
      <c r="AC228" s="180">
        <v>0</v>
      </c>
      <c r="AD228" s="180">
        <v>0</v>
      </c>
      <c r="AE228" s="180">
        <v>0</v>
      </c>
      <c r="AF228" s="180">
        <v>0</v>
      </c>
      <c r="AG228" s="180">
        <v>0</v>
      </c>
      <c r="AI228" s="180">
        <v>0</v>
      </c>
      <c r="AJ228" s="180">
        <v>0</v>
      </c>
      <c r="AK228" s="180">
        <v>0</v>
      </c>
      <c r="AL228" s="180">
        <v>0</v>
      </c>
      <c r="AM228" s="180">
        <v>0</v>
      </c>
      <c r="AN228" s="180">
        <v>0</v>
      </c>
      <c r="AO228" s="180">
        <v>0</v>
      </c>
      <c r="AP228" s="180">
        <v>0</v>
      </c>
      <c r="AQ228" s="180">
        <v>0</v>
      </c>
      <c r="AR228" s="180">
        <v>0</v>
      </c>
      <c r="AS228" s="180">
        <v>0</v>
      </c>
      <c r="AT228" s="180">
        <v>0</v>
      </c>
      <c r="AU228" s="180">
        <v>0</v>
      </c>
      <c r="AV228" s="180">
        <v>750232</v>
      </c>
      <c r="AW228" s="180">
        <v>0</v>
      </c>
      <c r="AX228" s="180">
        <v>0</v>
      </c>
      <c r="AY228" s="180">
        <v>0</v>
      </c>
      <c r="AZ228" s="180">
        <v>949594</v>
      </c>
      <c r="BA228" s="180">
        <v>0</v>
      </c>
      <c r="BB228" s="180">
        <v>0</v>
      </c>
      <c r="BC228" s="180">
        <v>0</v>
      </c>
      <c r="BD228" s="180">
        <v>0</v>
      </c>
      <c r="BE228" s="180">
        <v>312065</v>
      </c>
      <c r="BF228" s="180">
        <v>2480385</v>
      </c>
      <c r="BH228" s="180">
        <v>0</v>
      </c>
      <c r="BI228" s="180">
        <v>0</v>
      </c>
      <c r="BJ228" s="180">
        <v>2142586</v>
      </c>
      <c r="BK228" s="180">
        <v>0</v>
      </c>
      <c r="BL228" s="180">
        <v>0</v>
      </c>
      <c r="BM228" s="180">
        <v>0</v>
      </c>
      <c r="BN228" s="180">
        <v>1502905</v>
      </c>
      <c r="BO228" s="180">
        <v>0</v>
      </c>
      <c r="BP228" s="180">
        <v>0</v>
      </c>
      <c r="BQ228" s="180">
        <v>0</v>
      </c>
      <c r="BS228" s="180">
        <v>0</v>
      </c>
      <c r="BT228" s="180">
        <v>0</v>
      </c>
      <c r="BV228" s="180">
        <v>0</v>
      </c>
    </row>
    <row r="229" spans="1:74" x14ac:dyDescent="0.3">
      <c r="A229" s="155">
        <v>640</v>
      </c>
      <c r="B229" s="180" t="s">
        <v>1105</v>
      </c>
      <c r="D229" s="180">
        <v>0</v>
      </c>
      <c r="E229" s="180">
        <v>0</v>
      </c>
      <c r="G229" s="180">
        <v>0</v>
      </c>
      <c r="H229" s="180">
        <v>0</v>
      </c>
      <c r="I229" s="180">
        <v>0</v>
      </c>
      <c r="J229" s="180">
        <v>0</v>
      </c>
      <c r="K229" s="180">
        <v>0</v>
      </c>
      <c r="L229" s="180">
        <v>0</v>
      </c>
      <c r="M229" s="180">
        <v>0</v>
      </c>
      <c r="N229" s="180">
        <v>0</v>
      </c>
      <c r="O229" s="180">
        <v>0</v>
      </c>
      <c r="Q229" s="180">
        <v>0</v>
      </c>
      <c r="R229" s="180">
        <v>0</v>
      </c>
      <c r="S229" s="180">
        <v>0</v>
      </c>
      <c r="T229" s="180">
        <v>0</v>
      </c>
      <c r="V229" s="180">
        <v>0</v>
      </c>
      <c r="X229" s="180">
        <v>0</v>
      </c>
      <c r="Y229" s="180">
        <v>0</v>
      </c>
      <c r="Z229" s="180">
        <v>0</v>
      </c>
      <c r="AA229" s="180">
        <v>0</v>
      </c>
      <c r="AC229" s="180">
        <v>0</v>
      </c>
      <c r="AD229" s="180">
        <v>0</v>
      </c>
      <c r="AE229" s="180">
        <v>0</v>
      </c>
      <c r="AF229" s="180">
        <v>0</v>
      </c>
      <c r="AG229" s="180">
        <v>0</v>
      </c>
      <c r="AI229" s="180">
        <v>0</v>
      </c>
      <c r="AJ229" s="180">
        <v>0</v>
      </c>
      <c r="AK229" s="180">
        <v>0</v>
      </c>
      <c r="AL229" s="180">
        <v>0</v>
      </c>
      <c r="AM229" s="180">
        <v>0</v>
      </c>
      <c r="AN229" s="180">
        <v>0</v>
      </c>
      <c r="AO229" s="180">
        <v>0</v>
      </c>
      <c r="AP229" s="180">
        <v>0</v>
      </c>
      <c r="AQ229" s="180">
        <v>0</v>
      </c>
      <c r="AR229" s="180">
        <v>0</v>
      </c>
      <c r="AS229" s="180">
        <v>0</v>
      </c>
      <c r="AT229" s="180">
        <v>0</v>
      </c>
      <c r="AU229" s="180">
        <v>0</v>
      </c>
      <c r="AV229" s="180">
        <v>0</v>
      </c>
      <c r="AW229" s="180">
        <v>0</v>
      </c>
      <c r="AX229" s="180">
        <v>0</v>
      </c>
      <c r="AY229" s="180">
        <v>0</v>
      </c>
      <c r="AZ229" s="180">
        <v>0</v>
      </c>
      <c r="BA229" s="180">
        <v>0</v>
      </c>
      <c r="BB229" s="180">
        <v>0</v>
      </c>
      <c r="BC229" s="180">
        <v>0</v>
      </c>
      <c r="BD229" s="180">
        <v>0</v>
      </c>
      <c r="BE229" s="180">
        <v>0</v>
      </c>
      <c r="BF229" s="180">
        <v>0</v>
      </c>
      <c r="BH229" s="180">
        <v>0</v>
      </c>
      <c r="BI229" s="180">
        <v>0</v>
      </c>
      <c r="BJ229" s="180">
        <v>0</v>
      </c>
      <c r="BK229" s="180">
        <v>0</v>
      </c>
      <c r="BL229" s="180">
        <v>0</v>
      </c>
      <c r="BM229" s="180">
        <v>0</v>
      </c>
      <c r="BN229" s="180">
        <v>0</v>
      </c>
      <c r="BO229" s="180">
        <v>0</v>
      </c>
      <c r="BP229" s="180">
        <v>0</v>
      </c>
      <c r="BQ229" s="180">
        <v>0</v>
      </c>
      <c r="BS229" s="180">
        <v>0</v>
      </c>
      <c r="BT229" s="180">
        <v>0</v>
      </c>
      <c r="BV229" s="180">
        <v>0</v>
      </c>
    </row>
    <row r="230" spans="1:74" x14ac:dyDescent="0.3">
      <c r="A230" s="155">
        <v>641</v>
      </c>
      <c r="B230" s="180" t="s">
        <v>1106</v>
      </c>
      <c r="D230" s="180">
        <v>0</v>
      </c>
      <c r="E230" s="180">
        <v>0</v>
      </c>
      <c r="G230" s="180">
        <v>0</v>
      </c>
      <c r="H230" s="180">
        <v>0</v>
      </c>
      <c r="I230" s="180">
        <v>0</v>
      </c>
      <c r="J230" s="180">
        <v>0</v>
      </c>
      <c r="K230" s="180">
        <v>0</v>
      </c>
      <c r="L230" s="180">
        <v>5000</v>
      </c>
      <c r="M230" s="180">
        <v>0</v>
      </c>
      <c r="N230" s="180">
        <v>0</v>
      </c>
      <c r="O230" s="180">
        <v>0</v>
      </c>
      <c r="Q230" s="180">
        <v>0</v>
      </c>
      <c r="R230" s="180">
        <v>0</v>
      </c>
      <c r="S230" s="180">
        <v>0</v>
      </c>
      <c r="T230" s="180">
        <v>0</v>
      </c>
      <c r="V230" s="180">
        <v>0</v>
      </c>
      <c r="X230" s="180">
        <v>0</v>
      </c>
      <c r="Y230" s="180">
        <v>0</v>
      </c>
      <c r="Z230" s="180">
        <v>230129</v>
      </c>
      <c r="AA230" s="180">
        <v>0</v>
      </c>
      <c r="AC230" s="180">
        <v>0</v>
      </c>
      <c r="AD230" s="180">
        <v>0</v>
      </c>
      <c r="AE230" s="180">
        <v>0</v>
      </c>
      <c r="AF230" s="180">
        <v>0</v>
      </c>
      <c r="AG230" s="180">
        <v>0</v>
      </c>
      <c r="AI230" s="180">
        <v>0</v>
      </c>
      <c r="AJ230" s="180">
        <v>0</v>
      </c>
      <c r="AK230" s="180">
        <v>0</v>
      </c>
      <c r="AL230" s="180">
        <v>0</v>
      </c>
      <c r="AM230" s="180">
        <v>0</v>
      </c>
      <c r="AN230" s="180">
        <v>0</v>
      </c>
      <c r="AO230" s="180">
        <v>0</v>
      </c>
      <c r="AP230" s="180">
        <v>0</v>
      </c>
      <c r="AQ230" s="180">
        <v>0</v>
      </c>
      <c r="AR230" s="180">
        <v>0</v>
      </c>
      <c r="AS230" s="180">
        <v>0</v>
      </c>
      <c r="AT230" s="180">
        <v>0</v>
      </c>
      <c r="AU230" s="180">
        <v>0</v>
      </c>
      <c r="AV230" s="180">
        <v>0</v>
      </c>
      <c r="AW230" s="180">
        <v>0</v>
      </c>
      <c r="AX230" s="180">
        <v>0</v>
      </c>
      <c r="AY230" s="180">
        <v>0</v>
      </c>
      <c r="AZ230" s="180">
        <v>20271</v>
      </c>
      <c r="BA230" s="180">
        <v>0</v>
      </c>
      <c r="BB230" s="180">
        <v>0</v>
      </c>
      <c r="BC230" s="180">
        <v>0</v>
      </c>
      <c r="BD230" s="180">
        <v>0</v>
      </c>
      <c r="BE230" s="180">
        <v>0</v>
      </c>
      <c r="BF230" s="180">
        <v>43088</v>
      </c>
      <c r="BH230" s="180">
        <v>0</v>
      </c>
      <c r="BI230" s="180">
        <v>0</v>
      </c>
      <c r="BJ230" s="180">
        <v>27733</v>
      </c>
      <c r="BK230" s="180">
        <v>0</v>
      </c>
      <c r="BL230" s="180">
        <v>0</v>
      </c>
      <c r="BM230" s="180">
        <v>0</v>
      </c>
      <c r="BN230" s="180">
        <v>1859</v>
      </c>
      <c r="BO230" s="180">
        <v>0</v>
      </c>
      <c r="BP230" s="180">
        <v>0</v>
      </c>
      <c r="BQ230" s="180">
        <v>0</v>
      </c>
      <c r="BS230" s="180">
        <v>0</v>
      </c>
      <c r="BT230" s="180">
        <v>0</v>
      </c>
      <c r="BV230" s="180">
        <v>0</v>
      </c>
    </row>
    <row r="231" spans="1:74" x14ac:dyDescent="0.3">
      <c r="A231" s="155">
        <v>642</v>
      </c>
      <c r="B231" s="180" t="s">
        <v>1107</v>
      </c>
      <c r="D231" s="180">
        <v>0</v>
      </c>
      <c r="E231" s="180">
        <v>0</v>
      </c>
      <c r="G231" s="180">
        <v>0</v>
      </c>
      <c r="H231" s="180">
        <v>0</v>
      </c>
      <c r="I231" s="180">
        <v>0</v>
      </c>
      <c r="J231" s="180">
        <v>0</v>
      </c>
      <c r="K231" s="180">
        <v>0</v>
      </c>
      <c r="L231" s="180">
        <v>0</v>
      </c>
      <c r="M231" s="180">
        <v>0</v>
      </c>
      <c r="N231" s="180">
        <v>0</v>
      </c>
      <c r="O231" s="180">
        <v>0</v>
      </c>
      <c r="Q231" s="180">
        <v>0</v>
      </c>
      <c r="R231" s="180">
        <v>0</v>
      </c>
      <c r="S231" s="180">
        <v>0</v>
      </c>
      <c r="T231" s="180">
        <v>0</v>
      </c>
      <c r="V231" s="180">
        <v>0</v>
      </c>
      <c r="X231" s="180">
        <v>0</v>
      </c>
      <c r="Y231" s="180">
        <v>0</v>
      </c>
      <c r="Z231" s="180">
        <v>0</v>
      </c>
      <c r="AA231" s="180">
        <v>0</v>
      </c>
      <c r="AC231" s="180">
        <v>0</v>
      </c>
      <c r="AD231" s="180">
        <v>0</v>
      </c>
      <c r="AE231" s="180">
        <v>0</v>
      </c>
      <c r="AF231" s="180">
        <v>0</v>
      </c>
      <c r="AG231" s="180">
        <v>0</v>
      </c>
      <c r="AI231" s="180">
        <v>0</v>
      </c>
      <c r="AJ231" s="180">
        <v>0</v>
      </c>
      <c r="AK231" s="180">
        <v>0</v>
      </c>
      <c r="AL231" s="180">
        <v>0</v>
      </c>
      <c r="AM231" s="180">
        <v>0</v>
      </c>
      <c r="AN231" s="180">
        <v>0</v>
      </c>
      <c r="AO231" s="180">
        <v>0</v>
      </c>
      <c r="AP231" s="180">
        <v>0</v>
      </c>
      <c r="AQ231" s="180">
        <v>0</v>
      </c>
      <c r="AR231" s="180">
        <v>0</v>
      </c>
      <c r="AS231" s="180">
        <v>0</v>
      </c>
      <c r="AT231" s="180">
        <v>0</v>
      </c>
      <c r="AU231" s="180">
        <v>0</v>
      </c>
      <c r="AV231" s="180">
        <v>0</v>
      </c>
      <c r="AW231" s="180">
        <v>0</v>
      </c>
      <c r="AX231" s="180">
        <v>0</v>
      </c>
      <c r="AY231" s="180">
        <v>0</v>
      </c>
      <c r="AZ231" s="180">
        <v>0</v>
      </c>
      <c r="BA231" s="180">
        <v>0</v>
      </c>
      <c r="BB231" s="180">
        <v>0</v>
      </c>
      <c r="BC231" s="180">
        <v>0</v>
      </c>
      <c r="BD231" s="180">
        <v>0</v>
      </c>
      <c r="BE231" s="180">
        <v>0</v>
      </c>
      <c r="BF231" s="180">
        <v>0</v>
      </c>
      <c r="BH231" s="180">
        <v>0</v>
      </c>
      <c r="BI231" s="180">
        <v>0</v>
      </c>
      <c r="BJ231" s="180">
        <v>0</v>
      </c>
      <c r="BK231" s="180">
        <v>0</v>
      </c>
      <c r="BL231" s="180">
        <v>0</v>
      </c>
      <c r="BM231" s="180">
        <v>0</v>
      </c>
      <c r="BN231" s="180">
        <v>0</v>
      </c>
      <c r="BO231" s="180">
        <v>0</v>
      </c>
      <c r="BP231" s="180">
        <v>0</v>
      </c>
      <c r="BQ231" s="180">
        <v>0</v>
      </c>
      <c r="BS231" s="180">
        <v>0</v>
      </c>
      <c r="BT231" s="180">
        <v>0</v>
      </c>
      <c r="BV231" s="180">
        <v>0</v>
      </c>
    </row>
    <row r="232" spans="1:74" x14ac:dyDescent="0.3">
      <c r="A232" s="155">
        <v>643</v>
      </c>
      <c r="B232" s="180" t="s">
        <v>1108</v>
      </c>
      <c r="D232" s="180">
        <v>0</v>
      </c>
      <c r="E232" s="180">
        <v>0</v>
      </c>
      <c r="G232" s="180">
        <v>0</v>
      </c>
      <c r="H232" s="180">
        <v>0</v>
      </c>
      <c r="I232" s="180">
        <v>0</v>
      </c>
      <c r="J232" s="180">
        <v>0</v>
      </c>
      <c r="K232" s="180">
        <v>0</v>
      </c>
      <c r="L232" s="180">
        <v>0</v>
      </c>
      <c r="M232" s="180">
        <v>0</v>
      </c>
      <c r="N232" s="180">
        <v>0</v>
      </c>
      <c r="O232" s="180">
        <v>0</v>
      </c>
      <c r="Q232" s="180">
        <v>0</v>
      </c>
      <c r="R232" s="180">
        <v>0</v>
      </c>
      <c r="S232" s="180">
        <v>0</v>
      </c>
      <c r="T232" s="180">
        <v>0</v>
      </c>
      <c r="V232" s="180">
        <v>0</v>
      </c>
      <c r="X232" s="180">
        <v>0</v>
      </c>
      <c r="Y232" s="180">
        <v>0</v>
      </c>
      <c r="Z232" s="180">
        <v>0</v>
      </c>
      <c r="AA232" s="180">
        <v>0</v>
      </c>
      <c r="AC232" s="180">
        <v>0</v>
      </c>
      <c r="AD232" s="180">
        <v>0</v>
      </c>
      <c r="AE232" s="180">
        <v>0</v>
      </c>
      <c r="AF232" s="180">
        <v>0</v>
      </c>
      <c r="AG232" s="180">
        <v>0</v>
      </c>
      <c r="AI232" s="180">
        <v>0</v>
      </c>
      <c r="AJ232" s="180">
        <v>0</v>
      </c>
      <c r="AK232" s="180">
        <v>0</v>
      </c>
      <c r="AL232" s="180">
        <v>0</v>
      </c>
      <c r="AM232" s="180">
        <v>0</v>
      </c>
      <c r="AN232" s="180">
        <v>0</v>
      </c>
      <c r="AO232" s="180">
        <v>0</v>
      </c>
      <c r="AP232" s="180">
        <v>0</v>
      </c>
      <c r="AQ232" s="180">
        <v>0</v>
      </c>
      <c r="AR232" s="180">
        <v>0</v>
      </c>
      <c r="AS232" s="180">
        <v>0</v>
      </c>
      <c r="AT232" s="180">
        <v>0</v>
      </c>
      <c r="AU232" s="180">
        <v>0</v>
      </c>
      <c r="AV232" s="180">
        <v>0</v>
      </c>
      <c r="AW232" s="180">
        <v>0</v>
      </c>
      <c r="AX232" s="180">
        <v>0</v>
      </c>
      <c r="AY232" s="180">
        <v>0</v>
      </c>
      <c r="AZ232" s="180">
        <v>0</v>
      </c>
      <c r="BA232" s="180">
        <v>0</v>
      </c>
      <c r="BB232" s="180">
        <v>0</v>
      </c>
      <c r="BC232" s="180">
        <v>0</v>
      </c>
      <c r="BD232" s="180">
        <v>0</v>
      </c>
      <c r="BE232" s="180">
        <v>198907</v>
      </c>
      <c r="BF232" s="180">
        <v>575034</v>
      </c>
      <c r="BH232" s="180">
        <v>0</v>
      </c>
      <c r="BI232" s="180">
        <v>0</v>
      </c>
      <c r="BJ232" s="180">
        <v>0</v>
      </c>
      <c r="BK232" s="180">
        <v>0</v>
      </c>
      <c r="BL232" s="180">
        <v>0</v>
      </c>
      <c r="BM232" s="180">
        <v>0</v>
      </c>
      <c r="BN232" s="180">
        <v>0</v>
      </c>
      <c r="BO232" s="180">
        <v>0</v>
      </c>
      <c r="BP232" s="180">
        <v>0</v>
      </c>
      <c r="BQ232" s="180">
        <v>0</v>
      </c>
      <c r="BS232" s="180">
        <v>0</v>
      </c>
      <c r="BT232" s="180">
        <v>0</v>
      </c>
      <c r="BV232" s="180">
        <v>0</v>
      </c>
    </row>
    <row r="233" spans="1:74" x14ac:dyDescent="0.3">
      <c r="A233" s="155">
        <v>644</v>
      </c>
      <c r="B233" s="180" t="s">
        <v>1109</v>
      </c>
      <c r="D233" s="180">
        <v>0</v>
      </c>
      <c r="E233" s="180">
        <v>0</v>
      </c>
      <c r="G233" s="180">
        <v>0</v>
      </c>
      <c r="H233" s="180">
        <v>0</v>
      </c>
      <c r="I233" s="180">
        <v>0</v>
      </c>
      <c r="J233" s="180">
        <v>0</v>
      </c>
      <c r="K233" s="180">
        <v>0</v>
      </c>
      <c r="L233" s="180">
        <v>0</v>
      </c>
      <c r="M233" s="180">
        <v>0</v>
      </c>
      <c r="N233" s="180">
        <v>0</v>
      </c>
      <c r="O233" s="180">
        <v>0</v>
      </c>
      <c r="Q233" s="180">
        <v>0</v>
      </c>
      <c r="R233" s="180">
        <v>0</v>
      </c>
      <c r="S233" s="180">
        <v>0</v>
      </c>
      <c r="T233" s="180">
        <v>0</v>
      </c>
      <c r="V233" s="180">
        <v>0</v>
      </c>
      <c r="X233" s="180">
        <v>0</v>
      </c>
      <c r="Y233" s="180">
        <v>0</v>
      </c>
      <c r="Z233" s="180">
        <v>0</v>
      </c>
      <c r="AA233" s="180">
        <v>0</v>
      </c>
      <c r="AC233" s="180">
        <v>0</v>
      </c>
      <c r="AD233" s="180">
        <v>0</v>
      </c>
      <c r="AE233" s="180">
        <v>0</v>
      </c>
      <c r="AF233" s="180">
        <v>0</v>
      </c>
      <c r="AG233" s="180">
        <v>0</v>
      </c>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H233" s="180">
        <v>0</v>
      </c>
      <c r="BI233" s="180">
        <v>0</v>
      </c>
      <c r="BJ233" s="180">
        <v>0</v>
      </c>
      <c r="BK233" s="180">
        <v>0</v>
      </c>
      <c r="BL233" s="180">
        <v>0</v>
      </c>
      <c r="BM233" s="180">
        <v>0</v>
      </c>
      <c r="BN233" s="180">
        <v>0</v>
      </c>
      <c r="BO233" s="180">
        <v>0</v>
      </c>
      <c r="BP233" s="180">
        <v>0</v>
      </c>
      <c r="BQ233" s="180">
        <v>0</v>
      </c>
      <c r="BS233" s="180">
        <v>0</v>
      </c>
      <c r="BT233" s="180">
        <v>0</v>
      </c>
      <c r="BV233" s="180">
        <v>0</v>
      </c>
    </row>
    <row r="234" spans="1:74" x14ac:dyDescent="0.3">
      <c r="A234" s="155">
        <v>645</v>
      </c>
      <c r="B234" s="180" t="s">
        <v>387</v>
      </c>
      <c r="D234" s="180">
        <v>523632</v>
      </c>
      <c r="E234" s="180">
        <v>214304656</v>
      </c>
      <c r="G234" s="180">
        <v>0</v>
      </c>
      <c r="H234" s="180">
        <v>182091</v>
      </c>
      <c r="I234" s="180">
        <v>0</v>
      </c>
      <c r="J234" s="180">
        <v>0</v>
      </c>
      <c r="K234" s="180">
        <v>0</v>
      </c>
      <c r="L234" s="180">
        <v>0</v>
      </c>
      <c r="M234" s="180">
        <v>4000</v>
      </c>
      <c r="N234" s="180">
        <v>0</v>
      </c>
      <c r="O234" s="180">
        <v>0</v>
      </c>
      <c r="Q234" s="180">
        <v>0</v>
      </c>
      <c r="R234" s="180">
        <v>0</v>
      </c>
      <c r="S234" s="180">
        <v>254573</v>
      </c>
      <c r="T234" s="180">
        <v>103228</v>
      </c>
      <c r="V234" s="180">
        <v>0</v>
      </c>
      <c r="X234" s="180">
        <v>750000</v>
      </c>
      <c r="Y234" s="180">
        <v>119000</v>
      </c>
      <c r="Z234" s="180">
        <v>4520486</v>
      </c>
      <c r="AA234" s="180">
        <v>2233000</v>
      </c>
      <c r="AC234" s="180">
        <v>0</v>
      </c>
      <c r="AD234" s="180">
        <v>0</v>
      </c>
      <c r="AE234" s="180">
        <v>0</v>
      </c>
      <c r="AF234" s="180">
        <v>87500</v>
      </c>
      <c r="AG234" s="180">
        <v>0</v>
      </c>
      <c r="AI234" s="180">
        <v>0</v>
      </c>
      <c r="AJ234" s="180">
        <v>242953</v>
      </c>
      <c r="AK234" s="180">
        <v>46138</v>
      </c>
      <c r="AL234" s="180">
        <v>15000</v>
      </c>
      <c r="AM234" s="180">
        <v>264970</v>
      </c>
      <c r="AN234" s="180">
        <v>73000</v>
      </c>
      <c r="AO234" s="180">
        <v>3956669</v>
      </c>
      <c r="AP234" s="180">
        <v>133486</v>
      </c>
      <c r="AQ234" s="180">
        <v>23</v>
      </c>
      <c r="AR234" s="180">
        <v>20918</v>
      </c>
      <c r="AS234" s="180">
        <v>756641</v>
      </c>
      <c r="AT234" s="180">
        <v>75000</v>
      </c>
      <c r="AU234" s="180">
        <v>0</v>
      </c>
      <c r="AV234" s="180">
        <v>308554</v>
      </c>
      <c r="AW234" s="180">
        <v>0</v>
      </c>
      <c r="AX234" s="180">
        <v>0</v>
      </c>
      <c r="AY234" s="180">
        <v>0</v>
      </c>
      <c r="AZ234" s="180">
        <v>174050</v>
      </c>
      <c r="BA234" s="180">
        <v>129125</v>
      </c>
      <c r="BB234" s="180">
        <v>14983</v>
      </c>
      <c r="BC234" s="180">
        <v>16450</v>
      </c>
      <c r="BD234" s="180">
        <v>1387497</v>
      </c>
      <c r="BE234" s="180">
        <v>0</v>
      </c>
      <c r="BF234" s="180">
        <v>0</v>
      </c>
      <c r="BH234" s="180">
        <v>0</v>
      </c>
      <c r="BI234" s="180">
        <v>10000</v>
      </c>
      <c r="BJ234" s="180">
        <v>782534</v>
      </c>
      <c r="BK234" s="180">
        <v>0</v>
      </c>
      <c r="BL234" s="180">
        <v>2834047</v>
      </c>
      <c r="BM234" s="180">
        <v>1270519</v>
      </c>
      <c r="BN234" s="180">
        <v>0</v>
      </c>
      <c r="BO234" s="180">
        <v>116762</v>
      </c>
      <c r="BP234" s="180">
        <v>0</v>
      </c>
      <c r="BQ234" s="180">
        <v>287349</v>
      </c>
      <c r="BS234" s="180">
        <v>377020</v>
      </c>
      <c r="BT234" s="180">
        <v>546124</v>
      </c>
      <c r="BV234" s="180">
        <v>0</v>
      </c>
    </row>
    <row r="235" spans="1:74" x14ac:dyDescent="0.3">
      <c r="A235" s="155">
        <v>646</v>
      </c>
      <c r="B235" s="180" t="s">
        <v>362</v>
      </c>
      <c r="D235" s="180">
        <v>7331786</v>
      </c>
      <c r="E235" s="180">
        <v>104219526</v>
      </c>
      <c r="G235" s="180">
        <v>4684557</v>
      </c>
      <c r="H235" s="180">
        <v>573929</v>
      </c>
      <c r="I235" s="180">
        <v>71858</v>
      </c>
      <c r="J235" s="180">
        <v>1407871</v>
      </c>
      <c r="K235" s="180">
        <v>0</v>
      </c>
      <c r="L235" s="180">
        <v>1809731</v>
      </c>
      <c r="M235" s="180">
        <v>7735740</v>
      </c>
      <c r="N235" s="180">
        <v>758483</v>
      </c>
      <c r="O235" s="180">
        <v>961373</v>
      </c>
      <c r="Q235" s="180">
        <v>571971</v>
      </c>
      <c r="R235" s="180">
        <v>1023770</v>
      </c>
      <c r="S235" s="180">
        <v>895501</v>
      </c>
      <c r="T235" s="180">
        <v>4118325</v>
      </c>
      <c r="V235" s="180">
        <v>1096799</v>
      </c>
      <c r="X235" s="180">
        <v>3225198</v>
      </c>
      <c r="Y235" s="180">
        <v>1414995</v>
      </c>
      <c r="Z235" s="180">
        <v>18918002</v>
      </c>
      <c r="AA235" s="180">
        <v>6445226</v>
      </c>
      <c r="AC235" s="180">
        <v>386644</v>
      </c>
      <c r="AD235" s="180">
        <v>952192</v>
      </c>
      <c r="AE235" s="180">
        <v>1948068</v>
      </c>
      <c r="AF235" s="180">
        <v>299867</v>
      </c>
      <c r="AG235" s="180">
        <v>377695</v>
      </c>
      <c r="AI235" s="180">
        <v>276099</v>
      </c>
      <c r="AJ235" s="180">
        <v>3054061</v>
      </c>
      <c r="AK235" s="180">
        <v>569762</v>
      </c>
      <c r="AL235" s="180">
        <v>905592</v>
      </c>
      <c r="AM235" s="180">
        <v>1392930</v>
      </c>
      <c r="AN235" s="180">
        <v>502982</v>
      </c>
      <c r="AO235" s="180">
        <v>6825510</v>
      </c>
      <c r="AP235" s="180">
        <v>1057792</v>
      </c>
      <c r="AQ235" s="180">
        <v>623394</v>
      </c>
      <c r="AR235" s="180">
        <v>575913</v>
      </c>
      <c r="AS235" s="180">
        <v>14992210</v>
      </c>
      <c r="AT235" s="180">
        <v>320821</v>
      </c>
      <c r="AU235" s="180">
        <v>6239639</v>
      </c>
      <c r="AV235" s="180">
        <v>412151</v>
      </c>
      <c r="AW235" s="180">
        <v>363816</v>
      </c>
      <c r="AX235" s="180">
        <v>207263</v>
      </c>
      <c r="AY235" s="180">
        <v>425977</v>
      </c>
      <c r="AZ235" s="180">
        <v>3132024</v>
      </c>
      <c r="BA235" s="180">
        <v>1157536</v>
      </c>
      <c r="BB235" s="180">
        <v>170313</v>
      </c>
      <c r="BC235" s="180">
        <v>1326373</v>
      </c>
      <c r="BD235" s="180">
        <v>5758676</v>
      </c>
      <c r="BE235" s="180">
        <v>1098305</v>
      </c>
      <c r="BF235" s="180">
        <v>6424760</v>
      </c>
      <c r="BH235" s="180">
        <v>262900</v>
      </c>
      <c r="BI235" s="180">
        <v>441113</v>
      </c>
      <c r="BJ235" s="180">
        <v>11248279</v>
      </c>
      <c r="BK235" s="180">
        <v>1280517</v>
      </c>
      <c r="BL235" s="180">
        <v>8420430</v>
      </c>
      <c r="BM235" s="180">
        <v>5189116</v>
      </c>
      <c r="BN235" s="180">
        <v>3434217</v>
      </c>
      <c r="BO235" s="180">
        <v>2108281</v>
      </c>
      <c r="BP235" s="180">
        <v>40196</v>
      </c>
      <c r="BQ235" s="180">
        <v>1692200</v>
      </c>
      <c r="BS235" s="180">
        <v>1612406</v>
      </c>
      <c r="BT235" s="180">
        <v>1062203</v>
      </c>
      <c r="BV235" s="180">
        <v>3349212</v>
      </c>
    </row>
    <row r="236" spans="1:74" x14ac:dyDescent="0.3">
      <c r="A236" s="155">
        <v>647</v>
      </c>
      <c r="B236" s="180" t="s">
        <v>1110</v>
      </c>
      <c r="D236" s="180">
        <v>0</v>
      </c>
      <c r="E236" s="180">
        <v>152863210</v>
      </c>
      <c r="G236" s="180">
        <v>0</v>
      </c>
      <c r="H236" s="180">
        <v>0</v>
      </c>
      <c r="I236" s="180">
        <v>0</v>
      </c>
      <c r="J236" s="180">
        <v>0</v>
      </c>
      <c r="K236" s="180">
        <v>0</v>
      </c>
      <c r="L236" s="180">
        <v>0</v>
      </c>
      <c r="M236" s="180">
        <v>0</v>
      </c>
      <c r="N236" s="180">
        <v>0</v>
      </c>
      <c r="O236" s="180">
        <v>0</v>
      </c>
      <c r="Q236" s="180">
        <v>0</v>
      </c>
      <c r="R236" s="180">
        <v>0</v>
      </c>
      <c r="S236" s="180">
        <v>0</v>
      </c>
      <c r="T236" s="180">
        <v>0</v>
      </c>
      <c r="V236" s="180">
        <v>0</v>
      </c>
      <c r="X236" s="180">
        <v>0</v>
      </c>
      <c r="Y236" s="180">
        <v>0</v>
      </c>
      <c r="Z236" s="180">
        <v>0</v>
      </c>
      <c r="AA236" s="180">
        <v>0</v>
      </c>
      <c r="AC236" s="180">
        <v>0</v>
      </c>
      <c r="AD236" s="180">
        <v>0</v>
      </c>
      <c r="AE236" s="180">
        <v>0</v>
      </c>
      <c r="AF236" s="180">
        <v>0</v>
      </c>
      <c r="AG236" s="180">
        <v>0</v>
      </c>
      <c r="AI236" s="180">
        <v>0</v>
      </c>
      <c r="AJ236" s="180">
        <v>0</v>
      </c>
      <c r="AK236" s="180">
        <v>0</v>
      </c>
      <c r="AL236" s="180">
        <v>0</v>
      </c>
      <c r="AM236" s="180">
        <v>0</v>
      </c>
      <c r="AN236" s="180">
        <v>0</v>
      </c>
      <c r="AO236" s="180">
        <v>0</v>
      </c>
      <c r="AP236" s="180">
        <v>0</v>
      </c>
      <c r="AQ236" s="180">
        <v>0</v>
      </c>
      <c r="AR236" s="180">
        <v>0</v>
      </c>
      <c r="AS236" s="180">
        <v>0</v>
      </c>
      <c r="AT236" s="180">
        <v>0</v>
      </c>
      <c r="AU236" s="180">
        <v>0</v>
      </c>
      <c r="AV236" s="180">
        <v>0</v>
      </c>
      <c r="AW236" s="180">
        <v>0</v>
      </c>
      <c r="AX236" s="180">
        <v>0</v>
      </c>
      <c r="AY236" s="180">
        <v>0</v>
      </c>
      <c r="AZ236" s="180">
        <v>0</v>
      </c>
      <c r="BA236" s="180">
        <v>0</v>
      </c>
      <c r="BB236" s="180">
        <v>0</v>
      </c>
      <c r="BC236" s="180">
        <v>0</v>
      </c>
      <c r="BD236" s="180">
        <v>0</v>
      </c>
      <c r="BE236" s="180">
        <v>0</v>
      </c>
      <c r="BF236" s="180">
        <v>0</v>
      </c>
      <c r="BH236" s="180">
        <v>0</v>
      </c>
      <c r="BI236" s="180">
        <v>0</v>
      </c>
      <c r="BJ236" s="180">
        <v>0</v>
      </c>
      <c r="BK236" s="180">
        <v>0</v>
      </c>
      <c r="BL236" s="180">
        <v>0</v>
      </c>
      <c r="BM236" s="180">
        <v>0</v>
      </c>
      <c r="BN236" s="180">
        <v>0</v>
      </c>
      <c r="BO236" s="180">
        <v>0</v>
      </c>
      <c r="BP236" s="180">
        <v>0</v>
      </c>
      <c r="BQ236" s="180">
        <v>0</v>
      </c>
      <c r="BS236" s="180">
        <v>0</v>
      </c>
      <c r="BT236" s="180">
        <v>0</v>
      </c>
      <c r="BV236" s="180">
        <v>0</v>
      </c>
    </row>
    <row r="237" spans="1:74" x14ac:dyDescent="0.3">
      <c r="A237" s="155">
        <v>648</v>
      </c>
      <c r="B237" s="180" t="s">
        <v>622</v>
      </c>
      <c r="D237" s="180">
        <v>0.48</v>
      </c>
      <c r="E237" s="180">
        <v>0</v>
      </c>
      <c r="G237" s="180">
        <v>0.63</v>
      </c>
      <c r="H237" s="180">
        <v>0.4</v>
      </c>
      <c r="I237" s="180">
        <v>5.0000000000000001E-3</v>
      </c>
      <c r="J237" s="180">
        <v>0.16</v>
      </c>
      <c r="K237" s="180">
        <v>0</v>
      </c>
      <c r="L237" s="180">
        <v>0.64</v>
      </c>
      <c r="M237" s="180">
        <v>7.4000000000000003E-3</v>
      </c>
      <c r="N237" s="180">
        <v>1E-3</v>
      </c>
      <c r="O237" s="180">
        <v>0.55000000000000004</v>
      </c>
      <c r="Q237" s="180">
        <v>0.22</v>
      </c>
      <c r="R237" s="180">
        <v>0</v>
      </c>
      <c r="S237" s="180">
        <v>0.26</v>
      </c>
      <c r="T237" s="180">
        <v>0.65100000000000002</v>
      </c>
      <c r="V237" s="180">
        <v>0.6</v>
      </c>
      <c r="X237" s="180">
        <v>0.57999999999999996</v>
      </c>
      <c r="Y237" s="180">
        <v>0.46</v>
      </c>
      <c r="Z237" s="180">
        <v>0.68500000000000005</v>
      </c>
      <c r="AA237" s="180">
        <v>0.46</v>
      </c>
      <c r="AC237" s="180">
        <v>0.82</v>
      </c>
      <c r="AD237" s="180">
        <v>0.75</v>
      </c>
      <c r="AE237" s="180">
        <v>0.65</v>
      </c>
      <c r="AF237" s="180">
        <v>0.44</v>
      </c>
      <c r="AG237" s="180">
        <v>0.79</v>
      </c>
      <c r="AI237" s="180">
        <v>2.5000000000000001E-3</v>
      </c>
      <c r="AJ237" s="180">
        <v>0.31</v>
      </c>
      <c r="AK237" s="180">
        <v>0.28000000000000003</v>
      </c>
      <c r="AL237" s="180">
        <v>0.12</v>
      </c>
      <c r="AM237" s="180">
        <v>0.54</v>
      </c>
      <c r="AN237" s="180">
        <v>0.3</v>
      </c>
      <c r="AO237" s="180">
        <v>0.71960000000000002</v>
      </c>
      <c r="AP237" s="180">
        <v>0.66500000000000004</v>
      </c>
      <c r="AQ237" s="180">
        <v>0.25</v>
      </c>
      <c r="AR237" s="180">
        <v>0.35</v>
      </c>
      <c r="AS237" s="180">
        <v>0.6</v>
      </c>
      <c r="AT237" s="180">
        <v>0.57999999999999996</v>
      </c>
      <c r="AU237" s="180">
        <v>0</v>
      </c>
      <c r="AV237" s="180">
        <v>0.78500000000000003</v>
      </c>
      <c r="AW237" s="180">
        <v>0</v>
      </c>
      <c r="AX237" s="180">
        <v>0.44</v>
      </c>
      <c r="AY237" s="180">
        <v>0.27500000000000002</v>
      </c>
      <c r="AZ237" s="180">
        <v>0.56999999999999995</v>
      </c>
      <c r="BA237" s="180">
        <v>0.51</v>
      </c>
      <c r="BB237" s="180">
        <v>0.54</v>
      </c>
      <c r="BC237" s="180">
        <v>0.35</v>
      </c>
      <c r="BD237" s="180">
        <v>0.35249999999999998</v>
      </c>
      <c r="BE237" s="180">
        <v>0.55000000000000004</v>
      </c>
      <c r="BF237" s="180">
        <v>0.52249999999999996</v>
      </c>
      <c r="BH237" s="180">
        <v>0.45</v>
      </c>
      <c r="BI237" s="180">
        <v>0.5</v>
      </c>
      <c r="BJ237" s="180">
        <v>0.56999999999999995</v>
      </c>
      <c r="BK237" s="180">
        <v>0</v>
      </c>
      <c r="BL237" s="180">
        <v>0.4</v>
      </c>
      <c r="BM237" s="180">
        <v>0.1958</v>
      </c>
      <c r="BN237" s="180">
        <v>0.29559999999999997</v>
      </c>
      <c r="BO237" s="180">
        <v>0.39</v>
      </c>
      <c r="BP237" s="180">
        <v>0.3</v>
      </c>
      <c r="BQ237" s="180">
        <v>0</v>
      </c>
      <c r="BS237" s="180">
        <v>0.59299999999999997</v>
      </c>
      <c r="BT237" s="180">
        <v>0</v>
      </c>
      <c r="BV237" s="180">
        <v>0.51</v>
      </c>
    </row>
    <row r="238" spans="1:74" x14ac:dyDescent="0.3">
      <c r="A238" s="155">
        <v>654</v>
      </c>
      <c r="B238" s="180" t="s">
        <v>418</v>
      </c>
      <c r="D238" s="180">
        <v>6757667</v>
      </c>
      <c r="E238" s="180">
        <v>516820273</v>
      </c>
      <c r="G238" s="180">
        <v>3746871</v>
      </c>
      <c r="H238" s="180">
        <v>1931771</v>
      </c>
      <c r="I238" s="180">
        <v>0</v>
      </c>
      <c r="J238" s="180">
        <v>0</v>
      </c>
      <c r="K238" s="180">
        <v>0</v>
      </c>
      <c r="L238" s="180">
        <v>813803</v>
      </c>
      <c r="M238" s="180">
        <v>13798887</v>
      </c>
      <c r="N238" s="180">
        <v>0</v>
      </c>
      <c r="O238" s="180">
        <v>505708</v>
      </c>
      <c r="Q238" s="180">
        <v>0</v>
      </c>
      <c r="R238" s="180">
        <v>0</v>
      </c>
      <c r="S238" s="180">
        <v>2374616</v>
      </c>
      <c r="T238" s="180">
        <v>0</v>
      </c>
      <c r="V238" s="180">
        <v>594749</v>
      </c>
      <c r="X238" s="180">
        <v>3965896</v>
      </c>
      <c r="Y238" s="180">
        <v>0</v>
      </c>
      <c r="Z238" s="180">
        <v>21132447</v>
      </c>
      <c r="AA238" s="180">
        <v>0</v>
      </c>
      <c r="AC238" s="180">
        <v>518734</v>
      </c>
      <c r="AD238" s="180">
        <v>954945</v>
      </c>
      <c r="AE238" s="180">
        <v>474359</v>
      </c>
      <c r="AF238" s="180">
        <v>371868</v>
      </c>
      <c r="AG238" s="180">
        <v>202592</v>
      </c>
      <c r="AI238" s="180">
        <v>0</v>
      </c>
      <c r="AJ238" s="180">
        <v>0</v>
      </c>
      <c r="AK238" s="180">
        <v>0</v>
      </c>
      <c r="AL238" s="180">
        <v>1021536</v>
      </c>
      <c r="AM238" s="180">
        <v>1040309</v>
      </c>
      <c r="AN238" s="180">
        <v>580736</v>
      </c>
      <c r="AO238" s="180">
        <v>56374413</v>
      </c>
      <c r="AP238" s="180">
        <v>906829</v>
      </c>
      <c r="AQ238" s="180">
        <v>0</v>
      </c>
      <c r="AR238" s="180">
        <v>75730</v>
      </c>
      <c r="AS238" s="180">
        <v>21712220</v>
      </c>
      <c r="AT238" s="180">
        <v>710628</v>
      </c>
      <c r="AU238" s="180">
        <v>5075103</v>
      </c>
      <c r="AV238" s="180">
        <v>357700</v>
      </c>
      <c r="AW238" s="180">
        <v>791011</v>
      </c>
      <c r="AX238" s="180">
        <v>0</v>
      </c>
      <c r="AY238" s="180">
        <v>15682</v>
      </c>
      <c r="AZ238" s="180">
        <v>4656203</v>
      </c>
      <c r="BA238" s="180">
        <v>364121</v>
      </c>
      <c r="BB238" s="180">
        <v>634172</v>
      </c>
      <c r="BC238" s="180">
        <v>581292</v>
      </c>
      <c r="BD238" s="180">
        <v>5889566</v>
      </c>
      <c r="BE238" s="180">
        <v>604913</v>
      </c>
      <c r="BF238" s="180">
        <v>13222853</v>
      </c>
      <c r="BH238" s="180">
        <v>0</v>
      </c>
      <c r="BI238" s="180">
        <v>801943</v>
      </c>
      <c r="BJ238" s="180">
        <v>14293299</v>
      </c>
      <c r="BK238" s="180">
        <v>1261544</v>
      </c>
      <c r="BL238" s="180">
        <v>17074968</v>
      </c>
      <c r="BM238" s="180">
        <v>0</v>
      </c>
      <c r="BN238" s="180">
        <v>4912599</v>
      </c>
      <c r="BO238" s="180">
        <v>1447106</v>
      </c>
      <c r="BP238" s="180">
        <v>0</v>
      </c>
      <c r="BQ238" s="180">
        <v>0</v>
      </c>
      <c r="BS238" s="180">
        <v>1631155</v>
      </c>
      <c r="BT238" s="180">
        <v>562558</v>
      </c>
      <c r="BV238" s="180">
        <v>522839</v>
      </c>
    </row>
    <row r="239" spans="1:74" x14ac:dyDescent="0.3">
      <c r="A239" s="155">
        <v>655</v>
      </c>
      <c r="B239" s="180" t="s">
        <v>1111</v>
      </c>
      <c r="D239" s="180">
        <v>59611</v>
      </c>
      <c r="E239" s="180">
        <v>0</v>
      </c>
      <c r="G239" s="180">
        <v>0</v>
      </c>
      <c r="H239" s="180">
        <v>926226</v>
      </c>
      <c r="I239" s="180">
        <v>0</v>
      </c>
      <c r="J239" s="180">
        <v>0</v>
      </c>
      <c r="K239" s="180">
        <v>0</v>
      </c>
      <c r="L239" s="180">
        <v>86688</v>
      </c>
      <c r="M239" s="180">
        <v>2672160</v>
      </c>
      <c r="N239" s="180">
        <v>0</v>
      </c>
      <c r="O239" s="180">
        <v>22950</v>
      </c>
      <c r="Q239" s="180">
        <v>0</v>
      </c>
      <c r="R239" s="180">
        <v>0</v>
      </c>
      <c r="S239" s="180">
        <v>0</v>
      </c>
      <c r="T239" s="180">
        <v>0</v>
      </c>
      <c r="V239" s="180">
        <v>71425</v>
      </c>
      <c r="X239" s="180">
        <v>0</v>
      </c>
      <c r="Y239" s="180">
        <v>0</v>
      </c>
      <c r="Z239" s="180">
        <v>1372500</v>
      </c>
      <c r="AA239" s="180">
        <v>0</v>
      </c>
      <c r="AC239" s="180">
        <v>72137</v>
      </c>
      <c r="AD239" s="180">
        <v>174274</v>
      </c>
      <c r="AE239" s="180">
        <v>75797</v>
      </c>
      <c r="AF239" s="180">
        <v>71830</v>
      </c>
      <c r="AG239" s="180">
        <v>0</v>
      </c>
      <c r="AI239" s="180">
        <v>0</v>
      </c>
      <c r="AJ239" s="180">
        <v>0</v>
      </c>
      <c r="AK239" s="180">
        <v>0</v>
      </c>
      <c r="AL239" s="180">
        <v>0</v>
      </c>
      <c r="AM239" s="180">
        <v>0</v>
      </c>
      <c r="AN239" s="180">
        <v>16090</v>
      </c>
      <c r="AO239" s="180">
        <v>20099282</v>
      </c>
      <c r="AP239" s="180">
        <v>105528</v>
      </c>
      <c r="AQ239" s="180">
        <v>0</v>
      </c>
      <c r="AR239" s="180">
        <v>16130</v>
      </c>
      <c r="AS239" s="180">
        <v>1095250</v>
      </c>
      <c r="AT239" s="180">
        <v>44337</v>
      </c>
      <c r="AU239" s="180">
        <v>92050</v>
      </c>
      <c r="AV239" s="180">
        <v>26065</v>
      </c>
      <c r="AW239" s="180">
        <v>0</v>
      </c>
      <c r="AX239" s="180">
        <v>0</v>
      </c>
      <c r="AY239" s="180">
        <v>0</v>
      </c>
      <c r="AZ239" s="180">
        <v>109209</v>
      </c>
      <c r="BA239" s="180">
        <v>0</v>
      </c>
      <c r="BB239" s="180">
        <v>2500</v>
      </c>
      <c r="BC239" s="180">
        <v>0</v>
      </c>
      <c r="BD239" s="180">
        <v>149435</v>
      </c>
      <c r="BE239" s="180">
        <v>115560</v>
      </c>
      <c r="BF239" s="180">
        <v>0</v>
      </c>
      <c r="BH239" s="180">
        <v>0</v>
      </c>
      <c r="BI239" s="180">
        <v>22102</v>
      </c>
      <c r="BJ239" s="180">
        <v>154780</v>
      </c>
      <c r="BK239" s="180">
        <v>118821</v>
      </c>
      <c r="BL239" s="180">
        <v>1251764</v>
      </c>
      <c r="BM239" s="180">
        <v>0</v>
      </c>
      <c r="BN239" s="180">
        <v>2285210</v>
      </c>
      <c r="BO239" s="180">
        <v>42317</v>
      </c>
      <c r="BP239" s="180">
        <v>0</v>
      </c>
      <c r="BQ239" s="180">
        <v>0</v>
      </c>
      <c r="BS239" s="180">
        <v>0</v>
      </c>
      <c r="BT239" s="180">
        <v>135762</v>
      </c>
      <c r="BV239" s="180">
        <v>54078</v>
      </c>
    </row>
    <row r="240" spans="1:74" x14ac:dyDescent="0.3">
      <c r="A240" s="155">
        <v>656</v>
      </c>
      <c r="B240" s="180" t="s">
        <v>424</v>
      </c>
      <c r="D240" s="180">
        <v>2</v>
      </c>
      <c r="E240" s="180">
        <v>1</v>
      </c>
      <c r="G240" s="180">
        <v>2</v>
      </c>
      <c r="H240" s="180">
        <v>2</v>
      </c>
      <c r="I240" s="180">
        <v>0</v>
      </c>
      <c r="J240" s="180">
        <v>0</v>
      </c>
      <c r="K240" s="180">
        <v>2</v>
      </c>
      <c r="L240" s="180">
        <v>2</v>
      </c>
      <c r="M240" s="180">
        <v>2</v>
      </c>
      <c r="N240" s="180">
        <v>0</v>
      </c>
      <c r="O240" s="180">
        <v>0</v>
      </c>
      <c r="Q240" s="180">
        <v>0</v>
      </c>
      <c r="R240" s="180">
        <v>0</v>
      </c>
      <c r="S240" s="180">
        <v>0</v>
      </c>
      <c r="T240" s="180">
        <v>0</v>
      </c>
      <c r="V240" s="180">
        <v>2</v>
      </c>
      <c r="X240" s="180">
        <v>2</v>
      </c>
      <c r="Y240" s="180">
        <v>0</v>
      </c>
      <c r="Z240" s="180">
        <v>2</v>
      </c>
      <c r="AA240" s="180">
        <v>2</v>
      </c>
      <c r="AC240" s="180">
        <v>0</v>
      </c>
      <c r="AD240" s="180">
        <v>0</v>
      </c>
      <c r="AE240" s="180">
        <v>2</v>
      </c>
      <c r="AF240" s="180">
        <v>0</v>
      </c>
      <c r="AG240" s="180">
        <v>0</v>
      </c>
      <c r="AI240" s="180">
        <v>0</v>
      </c>
      <c r="AJ240" s="180">
        <v>2</v>
      </c>
      <c r="AK240" s="180">
        <v>0</v>
      </c>
      <c r="AL240" s="180">
        <v>0</v>
      </c>
      <c r="AM240" s="180">
        <v>2</v>
      </c>
      <c r="AN240" s="180">
        <v>0</v>
      </c>
      <c r="AO240" s="180">
        <v>0</v>
      </c>
      <c r="AP240" s="180">
        <v>0</v>
      </c>
      <c r="AQ240" s="180">
        <v>2</v>
      </c>
      <c r="AR240" s="180">
        <v>0</v>
      </c>
      <c r="AS240" s="180">
        <v>2</v>
      </c>
      <c r="AT240" s="180">
        <v>0</v>
      </c>
      <c r="AU240" s="180">
        <v>0</v>
      </c>
      <c r="AV240" s="180">
        <v>2</v>
      </c>
      <c r="AW240" s="180">
        <v>0</v>
      </c>
      <c r="AX240" s="180">
        <v>0</v>
      </c>
      <c r="AY240" s="180">
        <v>2</v>
      </c>
      <c r="AZ240" s="180">
        <v>2</v>
      </c>
      <c r="BA240" s="180">
        <v>2</v>
      </c>
      <c r="BB240" s="180">
        <v>2</v>
      </c>
      <c r="BC240" s="180">
        <v>0</v>
      </c>
      <c r="BD240" s="180">
        <v>0</v>
      </c>
      <c r="BE240" s="180">
        <v>2</v>
      </c>
      <c r="BF240" s="180">
        <v>2</v>
      </c>
      <c r="BH240" s="180">
        <v>2</v>
      </c>
      <c r="BI240" s="180">
        <v>0</v>
      </c>
      <c r="BJ240" s="180">
        <v>0</v>
      </c>
      <c r="BK240" s="180">
        <v>2</v>
      </c>
      <c r="BL240" s="180">
        <v>2</v>
      </c>
      <c r="BM240" s="180">
        <v>0</v>
      </c>
      <c r="BN240" s="180">
        <v>2</v>
      </c>
      <c r="BO240" s="180">
        <v>2</v>
      </c>
      <c r="BP240" s="180">
        <v>0</v>
      </c>
      <c r="BQ240" s="180">
        <v>0</v>
      </c>
      <c r="BS240" s="180">
        <v>2</v>
      </c>
      <c r="BT240" s="180">
        <v>2</v>
      </c>
      <c r="BV240" s="180">
        <v>2</v>
      </c>
    </row>
    <row r="241" spans="1:74" x14ac:dyDescent="0.3">
      <c r="A241" s="155">
        <v>657</v>
      </c>
      <c r="B241" s="180" t="s">
        <v>1112</v>
      </c>
      <c r="D241" s="180">
        <v>0</v>
      </c>
      <c r="E241" s="180">
        <v>0</v>
      </c>
      <c r="G241" s="180">
        <v>0</v>
      </c>
      <c r="H241" s="180">
        <v>0</v>
      </c>
      <c r="I241" s="180">
        <v>0</v>
      </c>
      <c r="J241" s="180">
        <v>0</v>
      </c>
      <c r="K241" s="180">
        <v>0</v>
      </c>
      <c r="L241" s="180">
        <v>1926869</v>
      </c>
      <c r="M241" s="180">
        <v>0</v>
      </c>
      <c r="N241" s="180">
        <v>0</v>
      </c>
      <c r="O241" s="180">
        <v>0</v>
      </c>
      <c r="Q241" s="180">
        <v>0</v>
      </c>
      <c r="R241" s="180">
        <v>0</v>
      </c>
      <c r="S241" s="180">
        <v>0</v>
      </c>
      <c r="T241" s="180">
        <v>0</v>
      </c>
      <c r="V241" s="180">
        <v>0</v>
      </c>
      <c r="X241" s="180">
        <v>0</v>
      </c>
      <c r="Y241" s="180">
        <v>0</v>
      </c>
      <c r="Z241" s="180">
        <v>57582327</v>
      </c>
      <c r="AA241" s="180">
        <v>0</v>
      </c>
      <c r="AC241" s="180">
        <v>0</v>
      </c>
      <c r="AD241" s="180">
        <v>0</v>
      </c>
      <c r="AE241" s="180">
        <v>0</v>
      </c>
      <c r="AF241" s="180">
        <v>0</v>
      </c>
      <c r="AG241" s="180">
        <v>0</v>
      </c>
      <c r="AI241" s="180">
        <v>0</v>
      </c>
      <c r="AJ241" s="180">
        <v>0</v>
      </c>
      <c r="AK241" s="180">
        <v>0</v>
      </c>
      <c r="AL241" s="180">
        <v>0</v>
      </c>
      <c r="AM241" s="180">
        <v>0</v>
      </c>
      <c r="AN241" s="180">
        <v>0</v>
      </c>
      <c r="AO241" s="180">
        <v>0</v>
      </c>
      <c r="AP241" s="180">
        <v>0</v>
      </c>
      <c r="AQ241" s="180">
        <v>0</v>
      </c>
      <c r="AR241" s="180">
        <v>0</v>
      </c>
      <c r="AS241" s="180">
        <v>0</v>
      </c>
      <c r="AT241" s="180">
        <v>0</v>
      </c>
      <c r="AU241" s="180">
        <v>0</v>
      </c>
      <c r="AV241" s="180">
        <v>2377420</v>
      </c>
      <c r="AW241" s="180">
        <v>0</v>
      </c>
      <c r="AX241" s="180">
        <v>0</v>
      </c>
      <c r="AY241" s="180">
        <v>0</v>
      </c>
      <c r="AZ241" s="180">
        <v>3683217</v>
      </c>
      <c r="BA241" s="180">
        <v>0</v>
      </c>
      <c r="BB241" s="180">
        <v>0</v>
      </c>
      <c r="BC241" s="180">
        <v>0</v>
      </c>
      <c r="BD241" s="180">
        <v>0</v>
      </c>
      <c r="BE241" s="180">
        <v>2743547</v>
      </c>
      <c r="BF241" s="180">
        <v>15320081</v>
      </c>
      <c r="BH241" s="180">
        <v>0</v>
      </c>
      <c r="BI241" s="180">
        <v>0</v>
      </c>
      <c r="BJ241" s="180">
        <v>14456620</v>
      </c>
      <c r="BK241" s="180">
        <v>0</v>
      </c>
      <c r="BL241" s="180">
        <v>0</v>
      </c>
      <c r="BM241" s="180">
        <v>0</v>
      </c>
      <c r="BN241" s="180">
        <v>8323867</v>
      </c>
      <c r="BO241" s="180">
        <v>0</v>
      </c>
      <c r="BP241" s="180">
        <v>0</v>
      </c>
      <c r="BQ241" s="180">
        <v>0</v>
      </c>
      <c r="BS241" s="180">
        <v>0</v>
      </c>
      <c r="BT241" s="180">
        <v>0</v>
      </c>
      <c r="BV241" s="180">
        <v>0</v>
      </c>
    </row>
    <row r="242" spans="1:74" x14ac:dyDescent="0.3">
      <c r="A242" s="155">
        <v>658</v>
      </c>
      <c r="B242" s="180" t="s">
        <v>1113</v>
      </c>
      <c r="D242" s="180">
        <v>0</v>
      </c>
      <c r="E242" s="180">
        <v>0</v>
      </c>
      <c r="G242" s="180">
        <v>0</v>
      </c>
      <c r="H242" s="180">
        <v>0</v>
      </c>
      <c r="I242" s="180">
        <v>0</v>
      </c>
      <c r="J242" s="180">
        <v>0</v>
      </c>
      <c r="K242" s="180">
        <v>0</v>
      </c>
      <c r="L242" s="180">
        <v>319865</v>
      </c>
      <c r="M242" s="180">
        <v>0</v>
      </c>
      <c r="N242" s="180">
        <v>0</v>
      </c>
      <c r="O242" s="180">
        <v>0</v>
      </c>
      <c r="Q242" s="180">
        <v>0</v>
      </c>
      <c r="R242" s="180">
        <v>0</v>
      </c>
      <c r="S242" s="180">
        <v>0</v>
      </c>
      <c r="T242" s="180">
        <v>0</v>
      </c>
      <c r="V242" s="180">
        <v>0</v>
      </c>
      <c r="X242" s="180">
        <v>0</v>
      </c>
      <c r="Y242" s="180">
        <v>0</v>
      </c>
      <c r="Z242" s="180">
        <v>7654259</v>
      </c>
      <c r="AA242" s="180">
        <v>0</v>
      </c>
      <c r="AC242" s="180">
        <v>0</v>
      </c>
      <c r="AD242" s="180">
        <v>0</v>
      </c>
      <c r="AE242" s="180">
        <v>0</v>
      </c>
      <c r="AF242" s="180">
        <v>0</v>
      </c>
      <c r="AG242" s="180">
        <v>0</v>
      </c>
      <c r="AI242" s="180">
        <v>0</v>
      </c>
      <c r="AJ242" s="180">
        <v>0</v>
      </c>
      <c r="AK242" s="180">
        <v>0</v>
      </c>
      <c r="AL242" s="180">
        <v>0</v>
      </c>
      <c r="AM242" s="180">
        <v>0</v>
      </c>
      <c r="AN242" s="180">
        <v>0</v>
      </c>
      <c r="AO242" s="180">
        <v>0</v>
      </c>
      <c r="AP242" s="180">
        <v>0</v>
      </c>
      <c r="AQ242" s="180">
        <v>0</v>
      </c>
      <c r="AR242" s="180">
        <v>0</v>
      </c>
      <c r="AS242" s="180">
        <v>0</v>
      </c>
      <c r="AT242" s="180">
        <v>0</v>
      </c>
      <c r="AU242" s="180">
        <v>0</v>
      </c>
      <c r="AV242" s="180">
        <v>80411</v>
      </c>
      <c r="AW242" s="180">
        <v>0</v>
      </c>
      <c r="AX242" s="180">
        <v>0</v>
      </c>
      <c r="AY242" s="180">
        <v>0</v>
      </c>
      <c r="AZ242" s="180">
        <v>9532</v>
      </c>
      <c r="BA242" s="180">
        <v>0</v>
      </c>
      <c r="BB242" s="180">
        <v>0</v>
      </c>
      <c r="BC242" s="180">
        <v>0</v>
      </c>
      <c r="BD242" s="180">
        <v>0</v>
      </c>
      <c r="BE242" s="180">
        <v>198907</v>
      </c>
      <c r="BF242" s="180">
        <v>0</v>
      </c>
      <c r="BH242" s="180">
        <v>0</v>
      </c>
      <c r="BI242" s="180">
        <v>0</v>
      </c>
      <c r="BJ242" s="180">
        <v>559941</v>
      </c>
      <c r="BK242" s="180">
        <v>0</v>
      </c>
      <c r="BL242" s="180">
        <v>0</v>
      </c>
      <c r="BM242" s="180">
        <v>0</v>
      </c>
      <c r="BN242" s="180">
        <v>126677</v>
      </c>
      <c r="BO242" s="180">
        <v>0</v>
      </c>
      <c r="BP242" s="180">
        <v>0</v>
      </c>
      <c r="BQ242" s="180">
        <v>0</v>
      </c>
      <c r="BS242" s="180">
        <v>0</v>
      </c>
      <c r="BT242" s="180">
        <v>0</v>
      </c>
      <c r="BV242" s="180">
        <v>0</v>
      </c>
    </row>
    <row r="243" spans="1:74" x14ac:dyDescent="0.3">
      <c r="A243" s="155">
        <v>659</v>
      </c>
      <c r="B243" s="180" t="s">
        <v>1114</v>
      </c>
      <c r="D243" s="180">
        <v>3046188</v>
      </c>
      <c r="E243" s="180">
        <v>260364370</v>
      </c>
      <c r="G243" s="180">
        <v>1736959</v>
      </c>
      <c r="H243" s="180">
        <v>0</v>
      </c>
      <c r="I243" s="180">
        <v>0</v>
      </c>
      <c r="J243" s="180">
        <v>0</v>
      </c>
      <c r="K243" s="180">
        <v>0</v>
      </c>
      <c r="L243" s="180">
        <v>2680972</v>
      </c>
      <c r="M243" s="180">
        <v>7874920</v>
      </c>
      <c r="N243" s="180">
        <v>0</v>
      </c>
      <c r="O243" s="180">
        <v>0</v>
      </c>
      <c r="Q243" s="180">
        <v>0</v>
      </c>
      <c r="R243" s="180">
        <v>0</v>
      </c>
      <c r="S243" s="180">
        <v>0</v>
      </c>
      <c r="T243" s="180">
        <v>6379708</v>
      </c>
      <c r="V243" s="180">
        <v>0</v>
      </c>
      <c r="X243" s="180">
        <v>4332381</v>
      </c>
      <c r="Y243" s="180">
        <v>0</v>
      </c>
      <c r="Z243" s="180">
        <v>43720660</v>
      </c>
      <c r="AA243" s="180">
        <v>1932550</v>
      </c>
      <c r="AC243" s="180">
        <v>0</v>
      </c>
      <c r="AD243" s="180">
        <v>566039</v>
      </c>
      <c r="AE243" s="180">
        <v>0</v>
      </c>
      <c r="AF243" s="180">
        <v>0</v>
      </c>
      <c r="AG243" s="180">
        <v>0</v>
      </c>
      <c r="AI243" s="180">
        <v>0</v>
      </c>
      <c r="AJ243" s="180">
        <v>1562736</v>
      </c>
      <c r="AK243" s="180">
        <v>0</v>
      </c>
      <c r="AL243" s="180">
        <v>0</v>
      </c>
      <c r="AM243" s="180">
        <v>0</v>
      </c>
      <c r="AN243" s="180">
        <v>0</v>
      </c>
      <c r="AO243" s="180">
        <v>11571548</v>
      </c>
      <c r="AP243" s="180">
        <v>0</v>
      </c>
      <c r="AQ243" s="180">
        <v>0</v>
      </c>
      <c r="AR243" s="180">
        <v>0</v>
      </c>
      <c r="AS243" s="180">
        <v>61452463</v>
      </c>
      <c r="AT243" s="180">
        <v>0</v>
      </c>
      <c r="AU243" s="180">
        <v>0</v>
      </c>
      <c r="AV243" s="180">
        <v>0</v>
      </c>
      <c r="AW243" s="180">
        <v>0</v>
      </c>
      <c r="AX243" s="180">
        <v>0</v>
      </c>
      <c r="AY243" s="180">
        <v>0</v>
      </c>
      <c r="AZ243" s="180">
        <v>8301339</v>
      </c>
      <c r="BA243" s="180">
        <v>0</v>
      </c>
      <c r="BB243" s="180">
        <v>0</v>
      </c>
      <c r="BC243" s="180">
        <v>0</v>
      </c>
      <c r="BD243" s="180">
        <v>305864</v>
      </c>
      <c r="BE243" s="180">
        <v>0</v>
      </c>
      <c r="BF243" s="180">
        <v>18818304</v>
      </c>
      <c r="BH243" s="180">
        <v>0</v>
      </c>
      <c r="BI243" s="180">
        <v>0</v>
      </c>
      <c r="BJ243" s="180">
        <v>13853620</v>
      </c>
      <c r="BK243" s="180">
        <v>0</v>
      </c>
      <c r="BL243" s="180">
        <v>0</v>
      </c>
      <c r="BM243" s="180">
        <v>1640367</v>
      </c>
      <c r="BN243" s="180">
        <v>5644453</v>
      </c>
      <c r="BO243" s="180">
        <v>0</v>
      </c>
      <c r="BP243" s="180">
        <v>0</v>
      </c>
      <c r="BQ243" s="180">
        <v>0</v>
      </c>
      <c r="BS243" s="180">
        <v>2270762</v>
      </c>
      <c r="BT243" s="180">
        <v>0</v>
      </c>
      <c r="BV243" s="180">
        <v>0</v>
      </c>
    </row>
    <row r="244" spans="1:74" x14ac:dyDescent="0.3">
      <c r="A244" s="155">
        <v>660</v>
      </c>
      <c r="B244" s="180" t="s">
        <v>1115</v>
      </c>
      <c r="D244" s="180">
        <v>0</v>
      </c>
      <c r="E244" s="180">
        <v>70430272</v>
      </c>
      <c r="G244" s="180">
        <v>0</v>
      </c>
      <c r="H244" s="180">
        <v>0</v>
      </c>
      <c r="I244" s="180">
        <v>0</v>
      </c>
      <c r="J244" s="180">
        <v>0</v>
      </c>
      <c r="K244" s="180">
        <v>0</v>
      </c>
      <c r="L244" s="180">
        <v>0</v>
      </c>
      <c r="M244" s="180">
        <v>0</v>
      </c>
      <c r="N244" s="180">
        <v>0</v>
      </c>
      <c r="O244" s="180">
        <v>0</v>
      </c>
      <c r="Q244" s="180">
        <v>0</v>
      </c>
      <c r="R244" s="180">
        <v>0</v>
      </c>
      <c r="S244" s="180">
        <v>0</v>
      </c>
      <c r="T244" s="180">
        <v>0</v>
      </c>
      <c r="V244" s="180">
        <v>0</v>
      </c>
      <c r="X244" s="180">
        <v>0</v>
      </c>
      <c r="Y244" s="180">
        <v>0</v>
      </c>
      <c r="Z244" s="180">
        <v>0</v>
      </c>
      <c r="AA244" s="180">
        <v>0</v>
      </c>
      <c r="AC244" s="180">
        <v>0</v>
      </c>
      <c r="AD244" s="180">
        <v>0</v>
      </c>
      <c r="AE244" s="180">
        <v>0</v>
      </c>
      <c r="AF244" s="180">
        <v>0</v>
      </c>
      <c r="AG244" s="180">
        <v>0</v>
      </c>
      <c r="AI244" s="180">
        <v>0</v>
      </c>
      <c r="AJ244" s="180">
        <v>0</v>
      </c>
      <c r="AK244" s="180">
        <v>0</v>
      </c>
      <c r="AL244" s="180">
        <v>0</v>
      </c>
      <c r="AM244" s="180">
        <v>0</v>
      </c>
      <c r="AN244" s="180">
        <v>0</v>
      </c>
      <c r="AO244" s="180">
        <v>0</v>
      </c>
      <c r="AP244" s="180">
        <v>0</v>
      </c>
      <c r="AQ244" s="180">
        <v>0</v>
      </c>
      <c r="AR244" s="180">
        <v>0</v>
      </c>
      <c r="AS244" s="180">
        <v>4223505</v>
      </c>
      <c r="AT244" s="180">
        <v>0</v>
      </c>
      <c r="AU244" s="180">
        <v>0</v>
      </c>
      <c r="AV244" s="180">
        <v>0</v>
      </c>
      <c r="AW244" s="180">
        <v>0</v>
      </c>
      <c r="AX244" s="180">
        <v>0</v>
      </c>
      <c r="AY244" s="180">
        <v>0</v>
      </c>
      <c r="AZ244" s="180">
        <v>0</v>
      </c>
      <c r="BA244" s="180">
        <v>0</v>
      </c>
      <c r="BB244" s="180">
        <v>0</v>
      </c>
      <c r="BC244" s="180">
        <v>0</v>
      </c>
      <c r="BD244" s="180">
        <v>0</v>
      </c>
      <c r="BE244" s="180">
        <v>0</v>
      </c>
      <c r="BF244" s="180">
        <v>0</v>
      </c>
      <c r="BH244" s="180">
        <v>0</v>
      </c>
      <c r="BI244" s="180">
        <v>0</v>
      </c>
      <c r="BJ244" s="180">
        <v>0</v>
      </c>
      <c r="BK244" s="180">
        <v>0</v>
      </c>
      <c r="BL244" s="180">
        <v>0</v>
      </c>
      <c r="BM244" s="180">
        <v>0</v>
      </c>
      <c r="BN244" s="180">
        <v>0</v>
      </c>
      <c r="BO244" s="180">
        <v>0</v>
      </c>
      <c r="BP244" s="180">
        <v>0</v>
      </c>
      <c r="BQ244" s="180">
        <v>0</v>
      </c>
      <c r="BS244" s="180">
        <v>0</v>
      </c>
      <c r="BT244" s="180">
        <v>0</v>
      </c>
      <c r="BV244" s="180">
        <v>0</v>
      </c>
    </row>
    <row r="245" spans="1:74" x14ac:dyDescent="0.3">
      <c r="A245" s="155">
        <v>661</v>
      </c>
      <c r="B245" s="180" t="s">
        <v>423</v>
      </c>
      <c r="D245" s="180">
        <v>0</v>
      </c>
      <c r="E245" s="180">
        <v>27.1</v>
      </c>
      <c r="G245" s="180">
        <v>0</v>
      </c>
      <c r="H245" s="180">
        <v>0</v>
      </c>
      <c r="I245" s="180">
        <v>0</v>
      </c>
      <c r="J245" s="180">
        <v>0</v>
      </c>
      <c r="K245" s="180">
        <v>0</v>
      </c>
      <c r="L245" s="180">
        <v>0</v>
      </c>
      <c r="M245" s="180">
        <v>0</v>
      </c>
      <c r="N245" s="180">
        <v>0</v>
      </c>
      <c r="O245" s="180">
        <v>0</v>
      </c>
      <c r="Q245" s="180">
        <v>0</v>
      </c>
      <c r="R245" s="180">
        <v>0</v>
      </c>
      <c r="S245" s="180">
        <v>0</v>
      </c>
      <c r="T245" s="180">
        <v>0</v>
      </c>
      <c r="V245" s="180">
        <v>0</v>
      </c>
      <c r="X245" s="180">
        <v>0</v>
      </c>
      <c r="Y245" s="180">
        <v>0</v>
      </c>
      <c r="Z245" s="180">
        <v>0</v>
      </c>
      <c r="AA245" s="180">
        <v>0</v>
      </c>
      <c r="AC245" s="180">
        <v>0</v>
      </c>
      <c r="AD245" s="180">
        <v>0</v>
      </c>
      <c r="AE245" s="180">
        <v>0</v>
      </c>
      <c r="AF245" s="180">
        <v>0</v>
      </c>
      <c r="AG245" s="180">
        <v>0</v>
      </c>
      <c r="AI245" s="180">
        <v>0</v>
      </c>
      <c r="AJ245" s="180">
        <v>0</v>
      </c>
      <c r="AK245" s="180">
        <v>0</v>
      </c>
      <c r="AL245" s="180">
        <v>0</v>
      </c>
      <c r="AM245" s="180">
        <v>0</v>
      </c>
      <c r="AN245" s="180">
        <v>0</v>
      </c>
      <c r="AO245" s="180">
        <v>0</v>
      </c>
      <c r="AP245" s="180">
        <v>0</v>
      </c>
      <c r="AQ245" s="180">
        <v>0</v>
      </c>
      <c r="AR245" s="180">
        <v>0</v>
      </c>
      <c r="AS245" s="180">
        <v>6.9</v>
      </c>
      <c r="AT245" s="180">
        <v>0</v>
      </c>
      <c r="AU245" s="180">
        <v>0</v>
      </c>
      <c r="AV245" s="180">
        <v>0</v>
      </c>
      <c r="AW245" s="180">
        <v>0</v>
      </c>
      <c r="AX245" s="180">
        <v>0</v>
      </c>
      <c r="AY245" s="180">
        <v>0</v>
      </c>
      <c r="AZ245" s="180">
        <v>0</v>
      </c>
      <c r="BA245" s="180">
        <v>0</v>
      </c>
      <c r="BB245" s="180">
        <v>0</v>
      </c>
      <c r="BC245" s="180">
        <v>0</v>
      </c>
      <c r="BD245" s="180">
        <v>0</v>
      </c>
      <c r="BE245" s="180">
        <v>0</v>
      </c>
      <c r="BF245" s="180">
        <v>0</v>
      </c>
      <c r="BH245" s="180">
        <v>0</v>
      </c>
      <c r="BI245" s="180">
        <v>0</v>
      </c>
      <c r="BJ245" s="180">
        <v>0</v>
      </c>
      <c r="BK245" s="180">
        <v>0</v>
      </c>
      <c r="BL245" s="180">
        <v>0</v>
      </c>
      <c r="BM245" s="180">
        <v>0</v>
      </c>
      <c r="BN245" s="180">
        <v>0</v>
      </c>
      <c r="BO245" s="180">
        <v>0</v>
      </c>
      <c r="BP245" s="180">
        <v>0</v>
      </c>
      <c r="BQ245" s="180">
        <v>0</v>
      </c>
      <c r="BS245" s="180">
        <v>0</v>
      </c>
      <c r="BT245" s="180">
        <v>0</v>
      </c>
      <c r="BV245" s="180">
        <v>0</v>
      </c>
    </row>
    <row r="246" spans="1:74" s="630" customFormat="1" x14ac:dyDescent="0.3">
      <c r="A246" s="633">
        <v>662</v>
      </c>
      <c r="B246" s="630" t="s">
        <v>456</v>
      </c>
      <c r="D246" s="630">
        <v>167833</v>
      </c>
      <c r="E246" s="630">
        <v>14778211</v>
      </c>
      <c r="L246" s="630">
        <v>0</v>
      </c>
      <c r="M246" s="630">
        <v>333105</v>
      </c>
      <c r="Z246" s="630">
        <v>665162</v>
      </c>
      <c r="AO246" s="630">
        <v>716454</v>
      </c>
      <c r="AP246" s="630">
        <v>51098</v>
      </c>
      <c r="AS246" s="630">
        <v>476324</v>
      </c>
      <c r="AT246" s="630">
        <v>12638</v>
      </c>
      <c r="AW246" s="630">
        <v>23511</v>
      </c>
      <c r="BF246" s="630">
        <v>533602</v>
      </c>
      <c r="BJ246" s="630">
        <v>421535</v>
      </c>
      <c r="BN246" s="630">
        <v>33172</v>
      </c>
      <c r="BO246" s="630">
        <v>161837</v>
      </c>
    </row>
    <row r="247" spans="1:74" s="630" customFormat="1" x14ac:dyDescent="0.3">
      <c r="A247" s="633">
        <v>663</v>
      </c>
      <c r="B247" s="630" t="s">
        <v>1116</v>
      </c>
      <c r="D247" s="630">
        <v>0</v>
      </c>
      <c r="E247" s="630">
        <v>2217122</v>
      </c>
      <c r="L247" s="630">
        <v>112242</v>
      </c>
      <c r="M247" s="630">
        <v>0</v>
      </c>
      <c r="Z247" s="630">
        <v>0</v>
      </c>
      <c r="AO247" s="630">
        <v>0</v>
      </c>
      <c r="AP247" s="630">
        <v>0</v>
      </c>
      <c r="AS247" s="630">
        <v>0</v>
      </c>
      <c r="AT247" s="630">
        <v>0</v>
      </c>
      <c r="AW247" s="630">
        <v>0</v>
      </c>
      <c r="BF247" s="630">
        <v>0</v>
      </c>
      <c r="BJ247" s="630">
        <v>0</v>
      </c>
      <c r="BN247" s="630">
        <v>0</v>
      </c>
      <c r="BO247" s="630">
        <v>0</v>
      </c>
    </row>
    <row r="248" spans="1:74" s="632" customFormat="1" x14ac:dyDescent="0.3">
      <c r="A248" s="631">
        <v>906</v>
      </c>
      <c r="B248" s="632" t="s">
        <v>1117</v>
      </c>
      <c r="D248" s="632">
        <v>1</v>
      </c>
      <c r="E248" s="632">
        <v>1</v>
      </c>
      <c r="G248" s="632">
        <v>1</v>
      </c>
      <c r="H248" s="632">
        <v>1</v>
      </c>
      <c r="I248" s="632">
        <v>1</v>
      </c>
      <c r="J248" s="632">
        <v>1</v>
      </c>
      <c r="K248" s="632">
        <v>1</v>
      </c>
      <c r="L248" s="632">
        <v>1</v>
      </c>
      <c r="M248" s="632">
        <v>1</v>
      </c>
      <c r="N248" s="632">
        <v>1</v>
      </c>
      <c r="O248" s="632">
        <v>1</v>
      </c>
      <c r="Q248" s="632">
        <v>1</v>
      </c>
      <c r="R248" s="632">
        <v>1</v>
      </c>
      <c r="S248" s="632">
        <v>1</v>
      </c>
      <c r="T248" s="632">
        <v>1</v>
      </c>
      <c r="V248" s="632">
        <v>1</v>
      </c>
      <c r="X248" s="632">
        <v>1</v>
      </c>
      <c r="Y248" s="632">
        <v>1</v>
      </c>
      <c r="Z248" s="632">
        <v>1</v>
      </c>
      <c r="AA248" s="632">
        <v>1</v>
      </c>
      <c r="AC248" s="632">
        <v>1</v>
      </c>
      <c r="AD248" s="632">
        <v>1</v>
      </c>
      <c r="AE248" s="632">
        <v>1</v>
      </c>
      <c r="AF248" s="632">
        <v>1</v>
      </c>
      <c r="AG248" s="632">
        <v>1</v>
      </c>
      <c r="AI248" s="632">
        <v>1</v>
      </c>
      <c r="AJ248" s="632">
        <v>1</v>
      </c>
      <c r="AK248" s="632">
        <v>1</v>
      </c>
      <c r="AL248" s="632">
        <v>1</v>
      </c>
      <c r="AM248" s="632">
        <v>1</v>
      </c>
      <c r="AN248" s="632">
        <v>1</v>
      </c>
      <c r="AO248" s="632">
        <v>1</v>
      </c>
      <c r="AP248" s="632">
        <v>1</v>
      </c>
      <c r="AQ248" s="632">
        <v>1</v>
      </c>
      <c r="AR248" s="632">
        <v>1</v>
      </c>
      <c r="AS248" s="632">
        <v>1</v>
      </c>
      <c r="AT248" s="632">
        <v>1</v>
      </c>
      <c r="AU248" s="632">
        <v>1</v>
      </c>
      <c r="AV248" s="632">
        <v>1</v>
      </c>
      <c r="AW248" s="632">
        <v>1</v>
      </c>
      <c r="AX248" s="632">
        <v>1</v>
      </c>
      <c r="AY248" s="632">
        <v>1</v>
      </c>
      <c r="AZ248" s="632">
        <v>1</v>
      </c>
      <c r="BA248" s="632">
        <v>1</v>
      </c>
      <c r="BB248" s="632">
        <v>1</v>
      </c>
      <c r="BC248" s="632">
        <v>1</v>
      </c>
      <c r="BD248" s="632">
        <v>1</v>
      </c>
      <c r="BE248" s="632">
        <v>1</v>
      </c>
      <c r="BF248" s="632">
        <v>1</v>
      </c>
      <c r="BH248" s="632">
        <v>1</v>
      </c>
      <c r="BI248" s="632">
        <v>1</v>
      </c>
      <c r="BJ248" s="632">
        <v>1</v>
      </c>
      <c r="BK248" s="632">
        <v>1</v>
      </c>
      <c r="BL248" s="632">
        <v>1</v>
      </c>
      <c r="BM248" s="632">
        <v>1</v>
      </c>
      <c r="BN248" s="632">
        <v>1</v>
      </c>
      <c r="BO248" s="632">
        <v>1</v>
      </c>
      <c r="BP248" s="632">
        <v>1</v>
      </c>
      <c r="BQ248" s="632">
        <v>1</v>
      </c>
      <c r="BS248" s="632">
        <v>1</v>
      </c>
      <c r="BT248" s="632">
        <v>1</v>
      </c>
      <c r="BV248" s="632">
        <v>1</v>
      </c>
    </row>
    <row r="249" spans="1:74" s="632" customFormat="1" x14ac:dyDescent="0.3">
      <c r="A249" s="631">
        <v>907</v>
      </c>
      <c r="B249" s="632" t="s">
        <v>1118</v>
      </c>
      <c r="D249" s="632">
        <v>1</v>
      </c>
      <c r="E249" s="632">
        <v>2</v>
      </c>
      <c r="G249" s="632">
        <v>2</v>
      </c>
      <c r="H249" s="632">
        <v>2</v>
      </c>
      <c r="I249" s="632">
        <v>1</v>
      </c>
      <c r="J249" s="632">
        <v>2</v>
      </c>
      <c r="K249" s="632">
        <v>2</v>
      </c>
      <c r="L249" s="632">
        <v>2</v>
      </c>
      <c r="M249" s="632">
        <v>2</v>
      </c>
      <c r="N249" s="632">
        <v>1</v>
      </c>
      <c r="O249" s="632">
        <v>2</v>
      </c>
      <c r="Q249" s="632">
        <v>1</v>
      </c>
      <c r="R249" s="632">
        <v>1</v>
      </c>
      <c r="S249" s="632">
        <v>2</v>
      </c>
      <c r="T249" s="632">
        <v>2</v>
      </c>
      <c r="V249" s="632">
        <v>1</v>
      </c>
      <c r="X249" s="632">
        <v>2</v>
      </c>
      <c r="Y249" s="632">
        <v>2</v>
      </c>
      <c r="Z249" s="632">
        <v>2</v>
      </c>
      <c r="AA249" s="632">
        <v>2</v>
      </c>
      <c r="AC249" s="632">
        <v>2</v>
      </c>
      <c r="AD249" s="632">
        <v>2</v>
      </c>
      <c r="AE249" s="632">
        <v>1</v>
      </c>
      <c r="AF249" s="632">
        <v>2</v>
      </c>
      <c r="AG249" s="632">
        <v>2</v>
      </c>
      <c r="AI249" s="632">
        <v>1</v>
      </c>
      <c r="AJ249" s="632">
        <v>1</v>
      </c>
      <c r="AK249" s="632">
        <v>1</v>
      </c>
      <c r="AL249" s="632">
        <v>2</v>
      </c>
      <c r="AM249" s="632">
        <v>1</v>
      </c>
      <c r="AN249" s="632">
        <v>1</v>
      </c>
      <c r="AO249" s="632">
        <v>2</v>
      </c>
      <c r="AP249" s="632">
        <v>1</v>
      </c>
      <c r="AQ249" s="632">
        <v>2</v>
      </c>
      <c r="AR249" s="632">
        <v>1</v>
      </c>
      <c r="AS249" s="632">
        <v>2</v>
      </c>
      <c r="AT249" s="632">
        <v>1</v>
      </c>
      <c r="AU249" s="632">
        <v>1</v>
      </c>
      <c r="AV249" s="632">
        <v>2</v>
      </c>
      <c r="AW249" s="632">
        <v>1</v>
      </c>
      <c r="AX249" s="632">
        <v>2</v>
      </c>
      <c r="AY249" s="632">
        <v>1</v>
      </c>
      <c r="AZ249" s="632">
        <v>2</v>
      </c>
      <c r="BA249" s="632">
        <v>2</v>
      </c>
      <c r="BB249" s="632">
        <v>1</v>
      </c>
      <c r="BC249" s="632">
        <v>1</v>
      </c>
      <c r="BD249" s="632">
        <v>2</v>
      </c>
      <c r="BE249" s="632">
        <v>1</v>
      </c>
      <c r="BF249" s="632">
        <v>2</v>
      </c>
      <c r="BH249" s="632">
        <v>1</v>
      </c>
      <c r="BI249" s="632">
        <v>1</v>
      </c>
      <c r="BJ249" s="632">
        <v>2</v>
      </c>
      <c r="BK249" s="632">
        <v>1</v>
      </c>
      <c r="BL249" s="632">
        <v>2</v>
      </c>
      <c r="BM249" s="632">
        <v>2</v>
      </c>
      <c r="BN249" s="632">
        <v>2</v>
      </c>
      <c r="BO249" s="632">
        <v>1</v>
      </c>
      <c r="BP249" s="632">
        <v>2</v>
      </c>
      <c r="BQ249" s="632">
        <v>1</v>
      </c>
      <c r="BS249" s="632">
        <v>2</v>
      </c>
      <c r="BT249" s="632">
        <v>1</v>
      </c>
      <c r="BV249" s="632">
        <v>2</v>
      </c>
    </row>
    <row r="250" spans="1:74" s="637" customFormat="1" x14ac:dyDescent="0.3">
      <c r="A250" s="636">
        <v>947</v>
      </c>
      <c r="B250" s="637" t="s">
        <v>1119</v>
      </c>
      <c r="D250" s="637" t="s">
        <v>2155</v>
      </c>
      <c r="E250" s="637" t="s">
        <v>2156</v>
      </c>
      <c r="G250" s="637" t="s">
        <v>1579</v>
      </c>
      <c r="H250" s="637" t="s">
        <v>2157</v>
      </c>
      <c r="I250" s="637" t="s">
        <v>1297</v>
      </c>
      <c r="J250" s="637" t="s">
        <v>2158</v>
      </c>
      <c r="K250" s="637" t="s">
        <v>2159</v>
      </c>
      <c r="L250" s="637" t="s">
        <v>2160</v>
      </c>
      <c r="M250" s="637" t="s">
        <v>1578</v>
      </c>
      <c r="N250" s="637" t="s">
        <v>2161</v>
      </c>
      <c r="O250" s="637" t="s">
        <v>2162</v>
      </c>
      <c r="Q250" s="637" t="s">
        <v>2163</v>
      </c>
      <c r="R250" s="637" t="s">
        <v>2164</v>
      </c>
      <c r="S250" s="637" t="s">
        <v>2165</v>
      </c>
      <c r="T250" s="637" t="s">
        <v>2166</v>
      </c>
      <c r="V250" s="637" t="s">
        <v>2167</v>
      </c>
      <c r="X250" s="637" t="s">
        <v>1295</v>
      </c>
      <c r="Y250" s="637" t="s">
        <v>2168</v>
      </c>
      <c r="Z250" s="637" t="s">
        <v>2169</v>
      </c>
      <c r="AA250" s="637" t="s">
        <v>1120</v>
      </c>
      <c r="AC250" s="637" t="s">
        <v>2170</v>
      </c>
      <c r="AD250" s="637" t="s">
        <v>2171</v>
      </c>
      <c r="AE250" s="637" t="s">
        <v>2172</v>
      </c>
      <c r="AF250" s="637" t="s">
        <v>434</v>
      </c>
      <c r="AG250" s="637" t="s">
        <v>2173</v>
      </c>
      <c r="AI250" s="637" t="s">
        <v>2174</v>
      </c>
      <c r="AJ250" s="637" t="s">
        <v>1255</v>
      </c>
      <c r="AK250" s="637" t="s">
        <v>2175</v>
      </c>
      <c r="AL250" s="637" t="s">
        <v>2176</v>
      </c>
      <c r="AM250" s="637" t="s">
        <v>2167</v>
      </c>
      <c r="AN250" s="637" t="s">
        <v>2177</v>
      </c>
      <c r="AO250" s="637" t="s">
        <v>1255</v>
      </c>
      <c r="AP250" s="637" t="s">
        <v>2178</v>
      </c>
      <c r="AQ250" s="637" t="s">
        <v>2179</v>
      </c>
      <c r="AR250" s="637" t="s">
        <v>2180</v>
      </c>
      <c r="AS250" s="637" t="s">
        <v>2181</v>
      </c>
      <c r="AT250" s="637" t="s">
        <v>1580</v>
      </c>
      <c r="AU250" s="637" t="s">
        <v>1296</v>
      </c>
      <c r="AV250" s="637" t="s">
        <v>2182</v>
      </c>
      <c r="AW250" s="637" t="s">
        <v>2183</v>
      </c>
      <c r="AX250" s="637" t="s">
        <v>2184</v>
      </c>
      <c r="AY250" s="637" t="s">
        <v>2185</v>
      </c>
      <c r="AZ250" s="637" t="s">
        <v>2186</v>
      </c>
      <c r="BA250" s="637" t="s">
        <v>2187</v>
      </c>
      <c r="BB250" s="637" t="s">
        <v>2188</v>
      </c>
      <c r="BC250" s="637" t="s">
        <v>2189</v>
      </c>
      <c r="BD250" s="637" t="s">
        <v>2190</v>
      </c>
      <c r="BE250" s="637" t="s">
        <v>2826</v>
      </c>
      <c r="BF250" s="637" t="s">
        <v>2181</v>
      </c>
      <c r="BH250" s="637" t="s">
        <v>1122</v>
      </c>
      <c r="BI250" s="637" t="s">
        <v>2186</v>
      </c>
      <c r="BJ250" s="637" t="s">
        <v>2191</v>
      </c>
      <c r="BK250" s="637" t="s">
        <v>2192</v>
      </c>
      <c r="BL250" s="637" t="s">
        <v>2193</v>
      </c>
      <c r="BM250" s="637" t="s">
        <v>2194</v>
      </c>
      <c r="BN250" s="637" t="s">
        <v>2195</v>
      </c>
      <c r="BO250" s="637" t="s">
        <v>1121</v>
      </c>
      <c r="BP250" s="637" t="s">
        <v>2196</v>
      </c>
      <c r="BQ250" s="637" t="s">
        <v>1293</v>
      </c>
      <c r="BS250" s="637" t="s">
        <v>2197</v>
      </c>
      <c r="BT250" s="637" t="s">
        <v>2198</v>
      </c>
      <c r="BV250" s="637" t="s">
        <v>1579</v>
      </c>
    </row>
    <row r="251" spans="1:74" s="637" customFormat="1" x14ac:dyDescent="0.3">
      <c r="A251" s="636">
        <v>948</v>
      </c>
      <c r="B251" s="637" t="s">
        <v>1123</v>
      </c>
      <c r="D251" s="637" t="s">
        <v>1301</v>
      </c>
      <c r="E251" s="637" t="s">
        <v>2199</v>
      </c>
      <c r="G251" s="637" t="s">
        <v>2200</v>
      </c>
      <c r="H251" s="637" t="s">
        <v>2201</v>
      </c>
      <c r="I251" s="637" t="s">
        <v>2202</v>
      </c>
      <c r="J251" s="637" t="s">
        <v>2203</v>
      </c>
      <c r="K251" s="637" t="s">
        <v>2204</v>
      </c>
      <c r="L251" s="637" t="s">
        <v>2205</v>
      </c>
      <c r="M251" s="637" t="s">
        <v>1298</v>
      </c>
      <c r="N251" s="637" t="s">
        <v>2206</v>
      </c>
      <c r="O251" s="637" t="s">
        <v>2207</v>
      </c>
      <c r="Q251" s="637" t="s">
        <v>2208</v>
      </c>
      <c r="R251" s="637" t="s">
        <v>2209</v>
      </c>
      <c r="S251" s="637" t="s">
        <v>2210</v>
      </c>
      <c r="T251" s="637" t="s">
        <v>2211</v>
      </c>
      <c r="V251" s="637" t="s">
        <v>1270</v>
      </c>
      <c r="X251" s="637" t="s">
        <v>2212</v>
      </c>
      <c r="Y251" s="637" t="s">
        <v>1741</v>
      </c>
      <c r="Z251" s="637" t="s">
        <v>2213</v>
      </c>
      <c r="AA251" s="637" t="s">
        <v>2214</v>
      </c>
      <c r="AC251" s="637" t="s">
        <v>2215</v>
      </c>
      <c r="AD251" s="637" t="s">
        <v>2216</v>
      </c>
      <c r="AE251" s="637" t="s">
        <v>442</v>
      </c>
      <c r="AF251" s="637" t="s">
        <v>434</v>
      </c>
      <c r="AG251" s="637" t="s">
        <v>2217</v>
      </c>
      <c r="AI251" s="637" t="s">
        <v>2218</v>
      </c>
      <c r="AJ251" s="637" t="s">
        <v>2219</v>
      </c>
      <c r="AK251" s="637" t="s">
        <v>2220</v>
      </c>
      <c r="AL251" s="637" t="s">
        <v>2221</v>
      </c>
      <c r="AM251" s="637" t="s">
        <v>2222</v>
      </c>
      <c r="AN251" s="637" t="s">
        <v>2223</v>
      </c>
      <c r="AO251" s="637" t="s">
        <v>2224</v>
      </c>
      <c r="AP251" s="637" t="s">
        <v>2225</v>
      </c>
      <c r="AQ251" s="637" t="s">
        <v>2226</v>
      </c>
      <c r="AR251" s="637" t="s">
        <v>2227</v>
      </c>
      <c r="AS251" s="637" t="s">
        <v>2228</v>
      </c>
      <c r="AT251" s="637" t="s">
        <v>1281</v>
      </c>
      <c r="AU251" s="637" t="s">
        <v>2229</v>
      </c>
      <c r="AV251" s="637" t="s">
        <v>2230</v>
      </c>
      <c r="AW251" s="637" t="s">
        <v>2231</v>
      </c>
      <c r="AX251" s="637" t="s">
        <v>2232</v>
      </c>
      <c r="AY251" s="637" t="s">
        <v>2233</v>
      </c>
      <c r="AZ251" s="637" t="s">
        <v>2234</v>
      </c>
      <c r="BA251" s="637" t="s">
        <v>2235</v>
      </c>
      <c r="BB251" s="637" t="s">
        <v>2236</v>
      </c>
      <c r="BC251" s="637" t="s">
        <v>2237</v>
      </c>
      <c r="BD251" s="637" t="s">
        <v>2238</v>
      </c>
      <c r="BE251" s="637" t="s">
        <v>2685</v>
      </c>
      <c r="BF251" s="637" t="s">
        <v>2239</v>
      </c>
      <c r="BH251" s="637" t="s">
        <v>2240</v>
      </c>
      <c r="BI251" s="637" t="s">
        <v>2241</v>
      </c>
      <c r="BJ251" s="637" t="s">
        <v>2242</v>
      </c>
      <c r="BK251" s="637" t="s">
        <v>2243</v>
      </c>
      <c r="BL251" s="637" t="s">
        <v>2244</v>
      </c>
      <c r="BM251" s="637" t="s">
        <v>2245</v>
      </c>
      <c r="BN251" s="637" t="s">
        <v>2246</v>
      </c>
      <c r="BO251" s="637" t="s">
        <v>2247</v>
      </c>
      <c r="BP251" s="637" t="s">
        <v>1754</v>
      </c>
      <c r="BQ251" s="637" t="s">
        <v>2248</v>
      </c>
      <c r="BS251" s="637" t="s">
        <v>2249</v>
      </c>
      <c r="BT251" s="637" t="s">
        <v>2250</v>
      </c>
      <c r="BV251" s="637" t="s">
        <v>2202</v>
      </c>
    </row>
    <row r="252" spans="1:74" s="637" customFormat="1" x14ac:dyDescent="0.3">
      <c r="A252" s="636">
        <v>949</v>
      </c>
      <c r="B252" s="637" t="s">
        <v>1124</v>
      </c>
      <c r="D252" s="637" t="s">
        <v>415</v>
      </c>
      <c r="E252" s="637" t="s">
        <v>415</v>
      </c>
      <c r="G252" s="637" t="s">
        <v>415</v>
      </c>
      <c r="H252" s="637" t="s">
        <v>415</v>
      </c>
      <c r="I252" s="637" t="s">
        <v>415</v>
      </c>
      <c r="J252" s="637" t="s">
        <v>415</v>
      </c>
      <c r="K252" s="637" t="s">
        <v>415</v>
      </c>
      <c r="L252" s="637" t="s">
        <v>415</v>
      </c>
      <c r="M252" s="637" t="s">
        <v>415</v>
      </c>
      <c r="N252" s="637" t="s">
        <v>415</v>
      </c>
      <c r="O252" s="637" t="s">
        <v>415</v>
      </c>
      <c r="Q252" s="637" t="s">
        <v>415</v>
      </c>
      <c r="R252" s="637" t="s">
        <v>415</v>
      </c>
      <c r="S252" s="637" t="s">
        <v>415</v>
      </c>
      <c r="T252" s="637" t="s">
        <v>415</v>
      </c>
      <c r="V252" s="637" t="s">
        <v>415</v>
      </c>
      <c r="X252" s="637" t="s">
        <v>415</v>
      </c>
      <c r="Y252" s="637" t="s">
        <v>415</v>
      </c>
      <c r="Z252" s="637" t="s">
        <v>433</v>
      </c>
      <c r="AA252" s="637" t="s">
        <v>415</v>
      </c>
      <c r="AC252" s="637" t="s">
        <v>415</v>
      </c>
      <c r="AD252" s="637" t="s">
        <v>415</v>
      </c>
      <c r="AE252" s="637" t="s">
        <v>415</v>
      </c>
      <c r="AF252" s="637" t="s">
        <v>434</v>
      </c>
      <c r="AG252" s="637" t="s">
        <v>415</v>
      </c>
      <c r="AI252" s="637" t="s">
        <v>415</v>
      </c>
      <c r="AJ252" s="637" t="s">
        <v>415</v>
      </c>
      <c r="AK252" s="637" t="s">
        <v>415</v>
      </c>
      <c r="AL252" s="637" t="s">
        <v>415</v>
      </c>
      <c r="AM252" s="637" t="s">
        <v>415</v>
      </c>
      <c r="AN252" s="637" t="s">
        <v>415</v>
      </c>
      <c r="AO252" s="637" t="s">
        <v>415</v>
      </c>
      <c r="AP252" s="637" t="s">
        <v>415</v>
      </c>
      <c r="AQ252" s="637" t="s">
        <v>433</v>
      </c>
      <c r="AR252" s="637" t="s">
        <v>415</v>
      </c>
      <c r="AS252" s="637" t="s">
        <v>415</v>
      </c>
      <c r="AT252" s="637" t="s">
        <v>415</v>
      </c>
      <c r="AU252" s="637" t="s">
        <v>415</v>
      </c>
      <c r="AV252" s="637" t="s">
        <v>415</v>
      </c>
      <c r="AW252" s="637" t="s">
        <v>415</v>
      </c>
      <c r="AX252" s="637" t="s">
        <v>415</v>
      </c>
      <c r="AY252" s="637" t="s">
        <v>415</v>
      </c>
      <c r="AZ252" s="637" t="s">
        <v>415</v>
      </c>
      <c r="BA252" s="637" t="s">
        <v>415</v>
      </c>
      <c r="BB252" s="637" t="s">
        <v>415</v>
      </c>
      <c r="BC252" s="637" t="s">
        <v>415</v>
      </c>
      <c r="BD252" s="637" t="s">
        <v>415</v>
      </c>
      <c r="BE252" s="637" t="s">
        <v>415</v>
      </c>
      <c r="BF252" s="637" t="s">
        <v>415</v>
      </c>
      <c r="BH252" s="637" t="s">
        <v>415</v>
      </c>
      <c r="BI252" s="637" t="s">
        <v>415</v>
      </c>
      <c r="BJ252" s="637" t="s">
        <v>415</v>
      </c>
      <c r="BK252" s="637" t="s">
        <v>415</v>
      </c>
      <c r="BL252" s="637" t="s">
        <v>415</v>
      </c>
      <c r="BM252" s="637" t="s">
        <v>415</v>
      </c>
      <c r="BN252" s="637" t="s">
        <v>415</v>
      </c>
      <c r="BO252" s="637" t="s">
        <v>415</v>
      </c>
      <c r="BP252" s="637" t="s">
        <v>415</v>
      </c>
      <c r="BQ252" s="637" t="s">
        <v>433</v>
      </c>
      <c r="BS252" s="637" t="s">
        <v>415</v>
      </c>
      <c r="BT252" s="637" t="s">
        <v>415</v>
      </c>
      <c r="BV252" s="637" t="s">
        <v>415</v>
      </c>
    </row>
    <row r="253" spans="1:74" s="637" customFormat="1" x14ac:dyDescent="0.3">
      <c r="A253" s="636">
        <v>950</v>
      </c>
      <c r="B253" s="637" t="s">
        <v>1125</v>
      </c>
      <c r="D253" s="637" t="s">
        <v>50</v>
      </c>
      <c r="E253" s="637" t="s">
        <v>51</v>
      </c>
      <c r="G253" s="637" t="s">
        <v>50</v>
      </c>
      <c r="H253" s="637" t="s">
        <v>50</v>
      </c>
      <c r="I253" s="637" t="s">
        <v>50</v>
      </c>
      <c r="J253" s="637" t="s">
        <v>50</v>
      </c>
      <c r="K253" s="637" t="s">
        <v>50</v>
      </c>
      <c r="L253" s="637" t="s">
        <v>50</v>
      </c>
      <c r="M253" s="637" t="s">
        <v>50</v>
      </c>
      <c r="N253" s="637" t="s">
        <v>50</v>
      </c>
      <c r="O253" s="637" t="s">
        <v>50</v>
      </c>
      <c r="Q253" s="637" t="s">
        <v>50</v>
      </c>
      <c r="R253" s="637" t="s">
        <v>50</v>
      </c>
      <c r="S253" s="637" t="s">
        <v>50</v>
      </c>
      <c r="T253" s="637" t="s">
        <v>50</v>
      </c>
      <c r="V253" s="637" t="s">
        <v>50</v>
      </c>
      <c r="X253" s="637" t="s">
        <v>50</v>
      </c>
      <c r="Y253" s="637" t="s">
        <v>50</v>
      </c>
      <c r="Z253" s="637" t="s">
        <v>51</v>
      </c>
      <c r="AA253" s="637" t="s">
        <v>50</v>
      </c>
      <c r="AC253" s="637" t="s">
        <v>50</v>
      </c>
      <c r="AD253" s="637" t="s">
        <v>50</v>
      </c>
      <c r="AE253" s="637" t="s">
        <v>50</v>
      </c>
      <c r="AF253" s="637" t="s">
        <v>51</v>
      </c>
      <c r="AG253" s="637" t="s">
        <v>50</v>
      </c>
      <c r="AI253" s="637" t="s">
        <v>50</v>
      </c>
      <c r="AJ253" s="637" t="s">
        <v>50</v>
      </c>
      <c r="AK253" s="637" t="s">
        <v>50</v>
      </c>
      <c r="AL253" s="637" t="s">
        <v>50</v>
      </c>
      <c r="AM253" s="637" t="s">
        <v>50</v>
      </c>
      <c r="AN253" s="637" t="s">
        <v>50</v>
      </c>
      <c r="AO253" s="637" t="s">
        <v>50</v>
      </c>
      <c r="AP253" s="637" t="s">
        <v>50</v>
      </c>
      <c r="AQ253" s="637" t="s">
        <v>50</v>
      </c>
      <c r="AR253" s="637" t="s">
        <v>50</v>
      </c>
      <c r="AS253" s="637" t="s">
        <v>50</v>
      </c>
      <c r="AT253" s="637" t="s">
        <v>50</v>
      </c>
      <c r="AU253" s="637" t="s">
        <v>50</v>
      </c>
      <c r="AV253" s="637" t="s">
        <v>50</v>
      </c>
      <c r="AW253" s="637" t="s">
        <v>50</v>
      </c>
      <c r="AX253" s="637" t="s">
        <v>50</v>
      </c>
      <c r="AY253" s="637" t="s">
        <v>50</v>
      </c>
      <c r="AZ253" s="637" t="s">
        <v>50</v>
      </c>
      <c r="BA253" s="637" t="s">
        <v>50</v>
      </c>
      <c r="BB253" s="637" t="s">
        <v>50</v>
      </c>
      <c r="BC253" s="637" t="s">
        <v>50</v>
      </c>
      <c r="BD253" s="637" t="s">
        <v>50</v>
      </c>
      <c r="BE253" s="637" t="s">
        <v>1305</v>
      </c>
      <c r="BF253" s="637" t="s">
        <v>50</v>
      </c>
      <c r="BH253" s="637" t="s">
        <v>50</v>
      </c>
      <c r="BI253" s="637" t="s">
        <v>50</v>
      </c>
      <c r="BJ253" s="637" t="s">
        <v>50</v>
      </c>
      <c r="BK253" s="637" t="s">
        <v>50</v>
      </c>
      <c r="BL253" s="637" t="s">
        <v>50</v>
      </c>
      <c r="BM253" s="637" t="s">
        <v>50</v>
      </c>
      <c r="BN253" s="637" t="s">
        <v>50</v>
      </c>
      <c r="BO253" s="637" t="s">
        <v>50</v>
      </c>
      <c r="BP253" s="637" t="s">
        <v>50</v>
      </c>
      <c r="BQ253" s="637" t="s">
        <v>51</v>
      </c>
      <c r="BS253" s="637" t="s">
        <v>50</v>
      </c>
      <c r="BT253" s="637" t="s">
        <v>50</v>
      </c>
      <c r="BV253" s="637" t="s">
        <v>50</v>
      </c>
    </row>
    <row r="254" spans="1:74" s="632" customFormat="1" x14ac:dyDescent="0.3">
      <c r="A254" s="631">
        <v>951</v>
      </c>
      <c r="B254" s="632" t="s">
        <v>1126</v>
      </c>
      <c r="D254" s="632">
        <v>2</v>
      </c>
      <c r="E254" s="632">
        <v>2</v>
      </c>
      <c r="G254" s="632">
        <v>2</v>
      </c>
      <c r="H254" s="632">
        <v>2</v>
      </c>
      <c r="I254" s="632">
        <v>2</v>
      </c>
      <c r="J254" s="632">
        <v>2</v>
      </c>
      <c r="K254" s="632">
        <v>2</v>
      </c>
      <c r="L254" s="632">
        <v>2</v>
      </c>
      <c r="M254" s="632">
        <v>2</v>
      </c>
      <c r="N254" s="632">
        <v>2</v>
      </c>
      <c r="O254" s="632">
        <v>2</v>
      </c>
      <c r="Q254" s="632">
        <v>2</v>
      </c>
      <c r="R254" s="632">
        <v>1</v>
      </c>
      <c r="S254" s="632">
        <v>2</v>
      </c>
      <c r="T254" s="632">
        <v>2</v>
      </c>
      <c r="V254" s="632">
        <v>2</v>
      </c>
      <c r="X254" s="632">
        <v>2</v>
      </c>
      <c r="Y254" s="632">
        <v>2</v>
      </c>
      <c r="Z254" s="632">
        <v>2</v>
      </c>
      <c r="AA254" s="632">
        <v>2</v>
      </c>
      <c r="AC254" s="632">
        <v>2</v>
      </c>
      <c r="AD254" s="632">
        <v>2</v>
      </c>
      <c r="AE254" s="632">
        <v>2</v>
      </c>
      <c r="AF254" s="632">
        <v>2</v>
      </c>
      <c r="AG254" s="632">
        <v>2</v>
      </c>
      <c r="AI254" s="632">
        <v>1</v>
      </c>
      <c r="AJ254" s="632">
        <v>1</v>
      </c>
      <c r="AK254" s="632">
        <v>2</v>
      </c>
      <c r="AL254" s="632">
        <v>2</v>
      </c>
      <c r="AM254" s="632">
        <v>2</v>
      </c>
      <c r="AN254" s="632">
        <v>2</v>
      </c>
      <c r="AO254" s="632">
        <v>2</v>
      </c>
      <c r="AP254" s="632">
        <v>2</v>
      </c>
      <c r="AQ254" s="632">
        <v>2</v>
      </c>
      <c r="AR254" s="632">
        <v>2</v>
      </c>
      <c r="AS254" s="632">
        <v>2</v>
      </c>
      <c r="AT254" s="632">
        <v>2</v>
      </c>
      <c r="AU254" s="632">
        <v>2</v>
      </c>
      <c r="AV254" s="632">
        <v>2</v>
      </c>
      <c r="AW254" s="632">
        <v>1</v>
      </c>
      <c r="AX254" s="632">
        <v>2</v>
      </c>
      <c r="AY254" s="632">
        <v>1</v>
      </c>
      <c r="AZ254" s="632">
        <v>2</v>
      </c>
      <c r="BA254" s="632">
        <v>2</v>
      </c>
      <c r="BB254" s="632">
        <v>1</v>
      </c>
      <c r="BC254" s="632">
        <v>1</v>
      </c>
      <c r="BD254" s="632">
        <v>2</v>
      </c>
      <c r="BE254" s="632">
        <v>2</v>
      </c>
      <c r="BF254" s="632">
        <v>2</v>
      </c>
      <c r="BH254" s="632">
        <v>1</v>
      </c>
      <c r="BI254" s="632">
        <v>2</v>
      </c>
      <c r="BJ254" s="632">
        <v>2</v>
      </c>
      <c r="BK254" s="632">
        <v>2</v>
      </c>
      <c r="BL254" s="632">
        <v>2</v>
      </c>
      <c r="BM254" s="632">
        <v>2</v>
      </c>
      <c r="BN254" s="632">
        <v>2</v>
      </c>
      <c r="BO254" s="632">
        <v>2</v>
      </c>
      <c r="BP254" s="632">
        <v>1</v>
      </c>
      <c r="BQ254" s="632">
        <v>2</v>
      </c>
      <c r="BS254" s="632">
        <v>2</v>
      </c>
      <c r="BT254" s="632">
        <v>2</v>
      </c>
      <c r="BV254" s="632">
        <v>2</v>
      </c>
    </row>
    <row r="255" spans="1:74" s="637" customFormat="1" x14ac:dyDescent="0.3">
      <c r="A255" s="636">
        <v>952</v>
      </c>
      <c r="B255" s="637" t="s">
        <v>1127</v>
      </c>
      <c r="D255" s="637" t="s">
        <v>2251</v>
      </c>
      <c r="H255" s="637" t="s">
        <v>1584</v>
      </c>
      <c r="I255" s="637" t="s">
        <v>1311</v>
      </c>
      <c r="K255" s="637" t="s">
        <v>2252</v>
      </c>
      <c r="L255" s="637" t="s">
        <v>2253</v>
      </c>
      <c r="M255" s="637" t="s">
        <v>2254</v>
      </c>
      <c r="N255" s="637" t="s">
        <v>1585</v>
      </c>
      <c r="O255" s="637" t="s">
        <v>1595</v>
      </c>
      <c r="Q255" s="637" t="s">
        <v>1306</v>
      </c>
      <c r="R255" s="637" t="s">
        <v>1310</v>
      </c>
      <c r="S255" s="637" t="s">
        <v>2255</v>
      </c>
      <c r="T255" s="637" t="s">
        <v>2256</v>
      </c>
      <c r="V255" s="637" t="s">
        <v>1309</v>
      </c>
      <c r="X255" s="637" t="s">
        <v>1131</v>
      </c>
      <c r="Y255" s="637" t="s">
        <v>2257</v>
      </c>
      <c r="AA255" s="637" t="s">
        <v>2258</v>
      </c>
      <c r="AC255" s="637" t="s">
        <v>1308</v>
      </c>
      <c r="AD255" s="637" t="s">
        <v>2259</v>
      </c>
      <c r="AE255" s="637" t="s">
        <v>2260</v>
      </c>
      <c r="AG255" s="637" t="s">
        <v>1328</v>
      </c>
      <c r="AI255" s="637" t="s">
        <v>1128</v>
      </c>
      <c r="AJ255" s="637" t="s">
        <v>1316</v>
      </c>
      <c r="AK255" s="637" t="s">
        <v>2261</v>
      </c>
      <c r="AL255" s="637" t="s">
        <v>2262</v>
      </c>
      <c r="AM255" s="637" t="s">
        <v>2263</v>
      </c>
      <c r="AN255" s="637" t="s">
        <v>1455</v>
      </c>
      <c r="AO255" s="637" t="s">
        <v>2264</v>
      </c>
      <c r="AQ255" s="637" t="s">
        <v>2265</v>
      </c>
      <c r="AR255" s="637" t="s">
        <v>1585</v>
      </c>
      <c r="AS255" s="637" t="s">
        <v>1585</v>
      </c>
      <c r="AT255" s="637" t="s">
        <v>1128</v>
      </c>
      <c r="AU255" s="637" t="s">
        <v>2266</v>
      </c>
      <c r="AV255" s="637" t="s">
        <v>2267</v>
      </c>
      <c r="AX255" s="637" t="s">
        <v>1316</v>
      </c>
      <c r="AY255" s="637" t="s">
        <v>1584</v>
      </c>
      <c r="AZ255" s="637" t="s">
        <v>1309</v>
      </c>
      <c r="BA255" s="637" t="s">
        <v>1128</v>
      </c>
      <c r="BB255" s="637" t="s">
        <v>2268</v>
      </c>
      <c r="BC255" s="637" t="s">
        <v>2269</v>
      </c>
      <c r="BD255" s="637" t="s">
        <v>2270</v>
      </c>
      <c r="BE255" s="637" t="s">
        <v>1128</v>
      </c>
      <c r="BF255" s="637" t="s">
        <v>2271</v>
      </c>
      <c r="BH255" s="637" t="s">
        <v>2272</v>
      </c>
      <c r="BI255" s="637" t="s">
        <v>1308</v>
      </c>
      <c r="BJ255" s="637" t="s">
        <v>1585</v>
      </c>
      <c r="BK255" s="637" t="s">
        <v>1131</v>
      </c>
      <c r="BL255" s="637" t="s">
        <v>1131</v>
      </c>
      <c r="BM255" s="637" t="s">
        <v>2273</v>
      </c>
      <c r="BN255" s="637" t="s">
        <v>2274</v>
      </c>
      <c r="BO255" s="637" t="s">
        <v>2275</v>
      </c>
      <c r="BP255" s="637" t="s">
        <v>1585</v>
      </c>
      <c r="BQ255" s="637" t="s">
        <v>2276</v>
      </c>
      <c r="BS255" s="637" t="s">
        <v>1131</v>
      </c>
      <c r="BV255" s="637" t="s">
        <v>1315</v>
      </c>
    </row>
    <row r="256" spans="1:74" s="632" customFormat="1" x14ac:dyDescent="0.3">
      <c r="A256" s="631">
        <v>953</v>
      </c>
      <c r="B256" s="632" t="s">
        <v>1132</v>
      </c>
      <c r="D256" s="632">
        <v>2</v>
      </c>
      <c r="E256" s="632">
        <v>2</v>
      </c>
      <c r="G256" s="632">
        <v>2</v>
      </c>
      <c r="H256" s="632">
        <v>2</v>
      </c>
      <c r="I256" s="632">
        <v>2</v>
      </c>
      <c r="J256" s="632">
        <v>2</v>
      </c>
      <c r="K256" s="632">
        <v>2</v>
      </c>
      <c r="L256" s="632">
        <v>2</v>
      </c>
      <c r="M256" s="632">
        <v>2</v>
      </c>
      <c r="N256" s="632">
        <v>2</v>
      </c>
      <c r="O256" s="632">
        <v>2</v>
      </c>
      <c r="Q256" s="632">
        <v>2</v>
      </c>
      <c r="R256" s="632">
        <v>2</v>
      </c>
      <c r="S256" s="632">
        <v>2</v>
      </c>
      <c r="T256" s="632">
        <v>2</v>
      </c>
      <c r="V256" s="632">
        <v>2</v>
      </c>
      <c r="X256" s="632">
        <v>2</v>
      </c>
      <c r="Y256" s="632">
        <v>2</v>
      </c>
      <c r="Z256" s="632">
        <v>2</v>
      </c>
      <c r="AA256" s="632">
        <v>2</v>
      </c>
      <c r="AC256" s="632">
        <v>2</v>
      </c>
      <c r="AD256" s="632">
        <v>2</v>
      </c>
      <c r="AE256" s="632">
        <v>2</v>
      </c>
      <c r="AF256" s="632">
        <v>2</v>
      </c>
      <c r="AG256" s="632">
        <v>2</v>
      </c>
      <c r="AI256" s="632">
        <v>2</v>
      </c>
      <c r="AJ256" s="632">
        <v>2</v>
      </c>
      <c r="AK256" s="632">
        <v>2</v>
      </c>
      <c r="AL256" s="632">
        <v>2</v>
      </c>
      <c r="AM256" s="632">
        <v>2</v>
      </c>
      <c r="AN256" s="632">
        <v>2</v>
      </c>
      <c r="AO256" s="632">
        <v>2</v>
      </c>
      <c r="AP256" s="632">
        <v>2</v>
      </c>
      <c r="AQ256" s="632">
        <v>2</v>
      </c>
      <c r="AR256" s="632">
        <v>2</v>
      </c>
      <c r="AS256" s="632">
        <v>2</v>
      </c>
      <c r="AT256" s="632">
        <v>2</v>
      </c>
      <c r="AU256" s="632">
        <v>2</v>
      </c>
      <c r="AV256" s="632">
        <v>2</v>
      </c>
      <c r="AW256" s="632">
        <v>2</v>
      </c>
      <c r="AX256" s="632">
        <v>2</v>
      </c>
      <c r="AY256" s="632">
        <v>2</v>
      </c>
      <c r="AZ256" s="632">
        <v>2</v>
      </c>
      <c r="BA256" s="632">
        <v>2</v>
      </c>
      <c r="BB256" s="632">
        <v>2</v>
      </c>
      <c r="BC256" s="632">
        <v>2</v>
      </c>
      <c r="BD256" s="632">
        <v>2</v>
      </c>
      <c r="BE256" s="632">
        <v>2</v>
      </c>
      <c r="BF256" s="632">
        <v>2</v>
      </c>
      <c r="BH256" s="632">
        <v>2</v>
      </c>
      <c r="BI256" s="632">
        <v>2</v>
      </c>
      <c r="BJ256" s="632">
        <v>2</v>
      </c>
      <c r="BK256" s="632">
        <v>2</v>
      </c>
      <c r="BL256" s="632">
        <v>2</v>
      </c>
      <c r="BM256" s="632">
        <v>2</v>
      </c>
      <c r="BN256" s="632">
        <v>2</v>
      </c>
      <c r="BO256" s="632">
        <v>2</v>
      </c>
      <c r="BP256" s="632">
        <v>2</v>
      </c>
      <c r="BQ256" s="632">
        <v>2</v>
      </c>
      <c r="BS256" s="632">
        <v>2</v>
      </c>
      <c r="BT256" s="632">
        <v>2</v>
      </c>
      <c r="BV256" s="632">
        <v>2</v>
      </c>
    </row>
    <row r="257" spans="1:74" s="637" customFormat="1" x14ac:dyDescent="0.3">
      <c r="A257" s="636">
        <v>954</v>
      </c>
      <c r="B257" s="637" t="s">
        <v>413</v>
      </c>
      <c r="D257" s="637" t="s">
        <v>50</v>
      </c>
      <c r="E257" s="637" t="s">
        <v>50</v>
      </c>
      <c r="G257" s="637" t="s">
        <v>50</v>
      </c>
      <c r="H257" s="637" t="s">
        <v>50</v>
      </c>
      <c r="I257" s="637" t="s">
        <v>50</v>
      </c>
      <c r="J257" s="637" t="s">
        <v>50</v>
      </c>
      <c r="K257" s="637" t="s">
        <v>50</v>
      </c>
      <c r="L257" s="637" t="s">
        <v>50</v>
      </c>
      <c r="M257" s="637" t="s">
        <v>50</v>
      </c>
      <c r="N257" s="637" t="s">
        <v>50</v>
      </c>
      <c r="O257" s="637" t="s">
        <v>50</v>
      </c>
      <c r="Q257" s="637" t="s">
        <v>50</v>
      </c>
      <c r="R257" s="637" t="s">
        <v>50</v>
      </c>
      <c r="S257" s="637" t="s">
        <v>50</v>
      </c>
      <c r="T257" s="637" t="s">
        <v>50</v>
      </c>
      <c r="V257" s="637" t="s">
        <v>50</v>
      </c>
      <c r="X257" s="637" t="s">
        <v>50</v>
      </c>
      <c r="Y257" s="637" t="s">
        <v>50</v>
      </c>
      <c r="Z257" s="637" t="s">
        <v>50</v>
      </c>
      <c r="AA257" s="637" t="s">
        <v>50</v>
      </c>
      <c r="AC257" s="637" t="s">
        <v>50</v>
      </c>
      <c r="AD257" s="637" t="s">
        <v>50</v>
      </c>
      <c r="AE257" s="637" t="s">
        <v>50</v>
      </c>
      <c r="AF257" s="637" t="s">
        <v>51</v>
      </c>
      <c r="AG257" s="637" t="s">
        <v>50</v>
      </c>
      <c r="AI257" s="637" t="s">
        <v>50</v>
      </c>
      <c r="AJ257" s="637" t="s">
        <v>50</v>
      </c>
      <c r="AK257" s="637" t="s">
        <v>50</v>
      </c>
      <c r="AL257" s="637" t="s">
        <v>50</v>
      </c>
      <c r="AM257" s="637" t="s">
        <v>50</v>
      </c>
      <c r="AN257" s="637" t="s">
        <v>50</v>
      </c>
      <c r="AO257" s="637" t="s">
        <v>50</v>
      </c>
      <c r="AP257" s="637" t="s">
        <v>50</v>
      </c>
      <c r="AQ257" s="637" t="s">
        <v>50</v>
      </c>
      <c r="AR257" s="637" t="s">
        <v>50</v>
      </c>
      <c r="AS257" s="637" t="s">
        <v>50</v>
      </c>
      <c r="AT257" s="637" t="s">
        <v>50</v>
      </c>
      <c r="AU257" s="637" t="s">
        <v>50</v>
      </c>
      <c r="AV257" s="637" t="s">
        <v>50</v>
      </c>
      <c r="AW257" s="637" t="s">
        <v>50</v>
      </c>
      <c r="AX257" s="637" t="s">
        <v>50</v>
      </c>
      <c r="AY257" s="637" t="s">
        <v>50</v>
      </c>
      <c r="AZ257" s="637" t="s">
        <v>50</v>
      </c>
      <c r="BA257" s="637" t="s">
        <v>50</v>
      </c>
      <c r="BB257" s="637" t="s">
        <v>50</v>
      </c>
      <c r="BC257" s="637" t="s">
        <v>50</v>
      </c>
      <c r="BD257" s="637" t="s">
        <v>50</v>
      </c>
      <c r="BE257" s="637" t="s">
        <v>50</v>
      </c>
      <c r="BF257" s="637" t="s">
        <v>50</v>
      </c>
      <c r="BH257" s="637" t="s">
        <v>50</v>
      </c>
      <c r="BI257" s="637" t="s">
        <v>50</v>
      </c>
      <c r="BJ257" s="637" t="s">
        <v>50</v>
      </c>
      <c r="BK257" s="637" t="s">
        <v>50</v>
      </c>
      <c r="BL257" s="637" t="s">
        <v>50</v>
      </c>
      <c r="BM257" s="637" t="s">
        <v>50</v>
      </c>
      <c r="BN257" s="637" t="s">
        <v>50</v>
      </c>
      <c r="BO257" s="637" t="s">
        <v>50</v>
      </c>
      <c r="BP257" s="637" t="s">
        <v>50</v>
      </c>
      <c r="BQ257" s="637" t="s">
        <v>50</v>
      </c>
      <c r="BS257" s="637" t="s">
        <v>50</v>
      </c>
      <c r="BT257" s="637" t="s">
        <v>50</v>
      </c>
      <c r="BV257" s="637" t="s">
        <v>50</v>
      </c>
    </row>
    <row r="258" spans="1:74" s="632" customFormat="1" x14ac:dyDescent="0.3">
      <c r="A258" s="631">
        <v>955</v>
      </c>
      <c r="B258" s="632" t="s">
        <v>1133</v>
      </c>
      <c r="D258" s="632">
        <v>0</v>
      </c>
      <c r="E258" s="632">
        <v>0</v>
      </c>
      <c r="G258" s="632">
        <v>0</v>
      </c>
      <c r="H258" s="632">
        <v>0</v>
      </c>
      <c r="I258" s="632">
        <v>0</v>
      </c>
      <c r="J258" s="632">
        <v>0</v>
      </c>
      <c r="K258" s="632">
        <v>0</v>
      </c>
      <c r="L258" s="632">
        <v>2</v>
      </c>
      <c r="M258" s="632">
        <v>0</v>
      </c>
      <c r="N258" s="632">
        <v>0</v>
      </c>
      <c r="O258" s="632">
        <v>0</v>
      </c>
      <c r="Q258" s="632">
        <v>2</v>
      </c>
      <c r="R258" s="632">
        <v>0</v>
      </c>
      <c r="S258" s="632">
        <v>0</v>
      </c>
      <c r="T258" s="632">
        <v>0</v>
      </c>
      <c r="V258" s="632">
        <v>1</v>
      </c>
      <c r="X258" s="632">
        <v>0</v>
      </c>
      <c r="Y258" s="632">
        <v>1</v>
      </c>
      <c r="Z258" s="632">
        <v>0</v>
      </c>
      <c r="AA258" s="632">
        <v>0</v>
      </c>
      <c r="AC258" s="632">
        <v>0</v>
      </c>
      <c r="AD258" s="632">
        <v>0</v>
      </c>
      <c r="AE258" s="632">
        <v>1</v>
      </c>
      <c r="AF258" s="632">
        <v>1</v>
      </c>
      <c r="AG258" s="632">
        <v>1</v>
      </c>
      <c r="AI258" s="632">
        <v>0</v>
      </c>
      <c r="AJ258" s="632">
        <v>0</v>
      </c>
      <c r="AK258" s="632">
        <v>1</v>
      </c>
      <c r="AL258" s="632">
        <v>0</v>
      </c>
      <c r="AM258" s="632">
        <v>0</v>
      </c>
      <c r="AN258" s="632">
        <v>0</v>
      </c>
      <c r="AO258" s="632">
        <v>0</v>
      </c>
      <c r="AP258" s="632">
        <v>0</v>
      </c>
      <c r="AQ258" s="632">
        <v>0</v>
      </c>
      <c r="AR258" s="632">
        <v>0</v>
      </c>
      <c r="AS258" s="632">
        <v>0</v>
      </c>
      <c r="AT258" s="632">
        <v>0</v>
      </c>
      <c r="AU258" s="632">
        <v>0</v>
      </c>
      <c r="AV258" s="632">
        <v>0</v>
      </c>
      <c r="AW258" s="632">
        <v>0</v>
      </c>
      <c r="AX258" s="632">
        <v>1</v>
      </c>
      <c r="AY258" s="632">
        <v>0</v>
      </c>
      <c r="AZ258" s="632">
        <v>0</v>
      </c>
      <c r="BA258" s="632">
        <v>0</v>
      </c>
      <c r="BB258" s="632">
        <v>1</v>
      </c>
      <c r="BC258" s="632">
        <v>0</v>
      </c>
      <c r="BD258" s="632">
        <v>1</v>
      </c>
      <c r="BE258" s="632">
        <v>0</v>
      </c>
      <c r="BF258" s="632">
        <v>0</v>
      </c>
      <c r="BH258" s="632">
        <v>0</v>
      </c>
      <c r="BI258" s="632">
        <v>0</v>
      </c>
      <c r="BJ258" s="632">
        <v>0</v>
      </c>
      <c r="BK258" s="632">
        <v>1</v>
      </c>
      <c r="BL258" s="632">
        <v>0</v>
      </c>
      <c r="BM258" s="632">
        <v>0</v>
      </c>
      <c r="BN258" s="632">
        <v>0</v>
      </c>
      <c r="BO258" s="632">
        <v>0</v>
      </c>
      <c r="BP258" s="632">
        <v>5</v>
      </c>
      <c r="BQ258" s="632">
        <v>0</v>
      </c>
      <c r="BS258" s="632">
        <v>0</v>
      </c>
      <c r="BT258" s="632">
        <v>3</v>
      </c>
      <c r="BV258" s="632">
        <v>0</v>
      </c>
    </row>
    <row r="259" spans="1:74" s="637" customFormat="1" x14ac:dyDescent="0.3">
      <c r="A259" s="636">
        <v>956</v>
      </c>
      <c r="B259" s="637" t="s">
        <v>414</v>
      </c>
      <c r="D259" s="637" t="s">
        <v>50</v>
      </c>
      <c r="E259" s="637" t="s">
        <v>50</v>
      </c>
      <c r="G259" s="637" t="s">
        <v>50</v>
      </c>
      <c r="H259" s="637" t="s">
        <v>50</v>
      </c>
      <c r="I259" s="637" t="s">
        <v>50</v>
      </c>
      <c r="J259" s="637" t="s">
        <v>50</v>
      </c>
      <c r="K259" s="637" t="s">
        <v>50</v>
      </c>
      <c r="L259" s="637" t="s">
        <v>50</v>
      </c>
      <c r="M259" s="637" t="s">
        <v>50</v>
      </c>
      <c r="N259" s="637" t="s">
        <v>50</v>
      </c>
      <c r="O259" s="637" t="s">
        <v>50</v>
      </c>
      <c r="Q259" s="637" t="s">
        <v>50</v>
      </c>
      <c r="R259" s="637" t="s">
        <v>50</v>
      </c>
      <c r="S259" s="637" t="s">
        <v>50</v>
      </c>
      <c r="T259" s="637" t="s">
        <v>50</v>
      </c>
      <c r="V259" s="637" t="s">
        <v>50</v>
      </c>
      <c r="X259" s="637" t="s">
        <v>50</v>
      </c>
      <c r="Y259" s="637" t="s">
        <v>50</v>
      </c>
      <c r="Z259" s="637" t="s">
        <v>50</v>
      </c>
      <c r="AA259" s="637" t="s">
        <v>50</v>
      </c>
      <c r="AC259" s="637" t="s">
        <v>50</v>
      </c>
      <c r="AD259" s="637" t="s">
        <v>50</v>
      </c>
      <c r="AE259" s="637" t="s">
        <v>50</v>
      </c>
      <c r="AF259" s="637" t="s">
        <v>51</v>
      </c>
      <c r="AG259" s="637" t="s">
        <v>50</v>
      </c>
      <c r="AI259" s="637" t="s">
        <v>50</v>
      </c>
      <c r="AJ259" s="637" t="s">
        <v>50</v>
      </c>
      <c r="AK259" s="637" t="s">
        <v>50</v>
      </c>
      <c r="AL259" s="637" t="s">
        <v>50</v>
      </c>
      <c r="AM259" s="637" t="s">
        <v>50</v>
      </c>
      <c r="AN259" s="637" t="s">
        <v>50</v>
      </c>
      <c r="AO259" s="637" t="s">
        <v>50</v>
      </c>
      <c r="AP259" s="637" t="s">
        <v>50</v>
      </c>
      <c r="AQ259" s="637" t="s">
        <v>50</v>
      </c>
      <c r="AR259" s="637" t="s">
        <v>50</v>
      </c>
      <c r="AS259" s="637" t="s">
        <v>50</v>
      </c>
      <c r="AT259" s="637" t="s">
        <v>50</v>
      </c>
      <c r="AU259" s="637" t="s">
        <v>50</v>
      </c>
      <c r="AV259" s="637" t="s">
        <v>50</v>
      </c>
      <c r="AW259" s="637" t="s">
        <v>50</v>
      </c>
      <c r="AX259" s="637" t="s">
        <v>50</v>
      </c>
      <c r="AY259" s="637" t="s">
        <v>50</v>
      </c>
      <c r="AZ259" s="637" t="s">
        <v>50</v>
      </c>
      <c r="BA259" s="637" t="s">
        <v>50</v>
      </c>
      <c r="BB259" s="637" t="s">
        <v>50</v>
      </c>
      <c r="BC259" s="637" t="s">
        <v>50</v>
      </c>
      <c r="BD259" s="637" t="s">
        <v>50</v>
      </c>
      <c r="BE259" s="637" t="s">
        <v>50</v>
      </c>
      <c r="BF259" s="637" t="s">
        <v>50</v>
      </c>
      <c r="BH259" s="637" t="s">
        <v>50</v>
      </c>
      <c r="BI259" s="637" t="s">
        <v>50</v>
      </c>
      <c r="BJ259" s="637" t="s">
        <v>50</v>
      </c>
      <c r="BK259" s="637" t="s">
        <v>50</v>
      </c>
      <c r="BL259" s="637" t="s">
        <v>50</v>
      </c>
      <c r="BM259" s="637" t="s">
        <v>50</v>
      </c>
      <c r="BN259" s="637" t="s">
        <v>50</v>
      </c>
      <c r="BO259" s="637" t="s">
        <v>50</v>
      </c>
      <c r="BP259" s="637" t="s">
        <v>50</v>
      </c>
      <c r="BQ259" s="637" t="s">
        <v>50</v>
      </c>
      <c r="BS259" s="637" t="s">
        <v>50</v>
      </c>
      <c r="BT259" s="637" t="s">
        <v>50</v>
      </c>
      <c r="BV259" s="637" t="s">
        <v>50</v>
      </c>
    </row>
    <row r="260" spans="1:74" s="632" customFormat="1" x14ac:dyDescent="0.3">
      <c r="A260" s="631">
        <v>957</v>
      </c>
      <c r="B260" s="632" t="s">
        <v>1134</v>
      </c>
      <c r="D260" s="632">
        <v>0</v>
      </c>
      <c r="E260" s="632">
        <v>0</v>
      </c>
      <c r="G260" s="632">
        <v>0</v>
      </c>
      <c r="H260" s="632">
        <v>0</v>
      </c>
      <c r="I260" s="632">
        <v>0</v>
      </c>
      <c r="J260" s="632">
        <v>0</v>
      </c>
      <c r="K260" s="632">
        <v>0</v>
      </c>
      <c r="L260" s="632">
        <v>0</v>
      </c>
      <c r="M260" s="632">
        <v>0</v>
      </c>
      <c r="N260" s="632">
        <v>0</v>
      </c>
      <c r="O260" s="632">
        <v>0</v>
      </c>
      <c r="Q260" s="632">
        <v>0</v>
      </c>
      <c r="R260" s="632">
        <v>0</v>
      </c>
      <c r="S260" s="632">
        <v>0</v>
      </c>
      <c r="T260" s="632">
        <v>0</v>
      </c>
      <c r="V260" s="632">
        <v>0</v>
      </c>
      <c r="X260" s="632">
        <v>0</v>
      </c>
      <c r="Y260" s="632">
        <v>0</v>
      </c>
      <c r="Z260" s="632">
        <v>0</v>
      </c>
      <c r="AA260" s="632">
        <v>0</v>
      </c>
      <c r="AC260" s="632">
        <v>0</v>
      </c>
      <c r="AD260" s="632">
        <v>0</v>
      </c>
      <c r="AE260" s="632">
        <v>0</v>
      </c>
      <c r="AF260" s="632">
        <v>1</v>
      </c>
      <c r="AG260" s="632">
        <v>0</v>
      </c>
      <c r="AI260" s="632">
        <v>2</v>
      </c>
      <c r="AJ260" s="632">
        <v>0</v>
      </c>
      <c r="AK260" s="632">
        <v>0</v>
      </c>
      <c r="AL260" s="632">
        <v>1</v>
      </c>
      <c r="AM260" s="632">
        <v>1</v>
      </c>
      <c r="AN260" s="632">
        <v>0</v>
      </c>
      <c r="AO260" s="632">
        <v>0</v>
      </c>
      <c r="AP260" s="632">
        <v>0</v>
      </c>
      <c r="AQ260" s="632">
        <v>0</v>
      </c>
      <c r="AR260" s="632">
        <v>0</v>
      </c>
      <c r="AS260" s="632">
        <v>0</v>
      </c>
      <c r="AT260" s="632">
        <v>0</v>
      </c>
      <c r="AU260" s="632">
        <v>0</v>
      </c>
      <c r="AV260" s="632">
        <v>2</v>
      </c>
      <c r="AW260" s="632">
        <v>0</v>
      </c>
      <c r="AX260" s="632">
        <v>0</v>
      </c>
      <c r="AY260" s="632">
        <v>0</v>
      </c>
      <c r="AZ260" s="632">
        <v>0</v>
      </c>
      <c r="BA260" s="632">
        <v>1</v>
      </c>
      <c r="BB260" s="632">
        <v>0</v>
      </c>
      <c r="BC260" s="632">
        <v>0</v>
      </c>
      <c r="BD260" s="632">
        <v>0</v>
      </c>
      <c r="BE260" s="632">
        <v>4</v>
      </c>
      <c r="BF260" s="632">
        <v>1</v>
      </c>
      <c r="BH260" s="632">
        <v>0</v>
      </c>
      <c r="BI260" s="632">
        <v>1</v>
      </c>
      <c r="BJ260" s="632">
        <v>0</v>
      </c>
      <c r="BK260" s="632">
        <v>0</v>
      </c>
      <c r="BL260" s="632">
        <v>0</v>
      </c>
      <c r="BM260" s="632">
        <v>0</v>
      </c>
      <c r="BN260" s="632">
        <v>0</v>
      </c>
      <c r="BO260" s="632">
        <v>0</v>
      </c>
      <c r="BP260" s="632">
        <v>0</v>
      </c>
      <c r="BQ260" s="632">
        <v>1</v>
      </c>
      <c r="BS260" s="632">
        <v>0</v>
      </c>
      <c r="BT260" s="632">
        <v>3</v>
      </c>
      <c r="BV260" s="632">
        <v>0</v>
      </c>
    </row>
    <row r="261" spans="1:74" s="637" customFormat="1" x14ac:dyDescent="0.3">
      <c r="A261" s="636">
        <v>958</v>
      </c>
      <c r="B261" s="637" t="s">
        <v>1135</v>
      </c>
      <c r="D261" s="637" t="s">
        <v>50</v>
      </c>
      <c r="E261" s="637" t="s">
        <v>50</v>
      </c>
      <c r="G261" s="637" t="s">
        <v>50</v>
      </c>
      <c r="H261" s="637" t="s">
        <v>50</v>
      </c>
      <c r="I261" s="637" t="s">
        <v>50</v>
      </c>
      <c r="J261" s="637" t="s">
        <v>50</v>
      </c>
      <c r="K261" s="637" t="s">
        <v>50</v>
      </c>
      <c r="L261" s="637" t="s">
        <v>50</v>
      </c>
      <c r="M261" s="637" t="s">
        <v>50</v>
      </c>
      <c r="N261" s="637" t="s">
        <v>50</v>
      </c>
      <c r="O261" s="637" t="s">
        <v>50</v>
      </c>
      <c r="Q261" s="637" t="s">
        <v>50</v>
      </c>
      <c r="R261" s="637" t="s">
        <v>50</v>
      </c>
      <c r="S261" s="637" t="s">
        <v>50</v>
      </c>
      <c r="T261" s="637" t="s">
        <v>50</v>
      </c>
      <c r="V261" s="637" t="s">
        <v>50</v>
      </c>
      <c r="X261" s="637" t="s">
        <v>50</v>
      </c>
      <c r="Y261" s="637" t="s">
        <v>50</v>
      </c>
      <c r="Z261" s="637" t="s">
        <v>50</v>
      </c>
      <c r="AA261" s="637" t="s">
        <v>50</v>
      </c>
      <c r="AC261" s="637" t="s">
        <v>50</v>
      </c>
      <c r="AD261" s="637" t="s">
        <v>50</v>
      </c>
      <c r="AE261" s="637" t="s">
        <v>50</v>
      </c>
      <c r="AF261" s="637" t="s">
        <v>51</v>
      </c>
      <c r="AG261" s="637" t="s">
        <v>50</v>
      </c>
      <c r="AI261" s="637" t="s">
        <v>50</v>
      </c>
      <c r="AJ261" s="637" t="s">
        <v>50</v>
      </c>
      <c r="AK261" s="637" t="s">
        <v>50</v>
      </c>
      <c r="AL261" s="637" t="s">
        <v>50</v>
      </c>
      <c r="AM261" s="637" t="s">
        <v>50</v>
      </c>
      <c r="AN261" s="637" t="s">
        <v>50</v>
      </c>
      <c r="AO261" s="637" t="s">
        <v>50</v>
      </c>
      <c r="AP261" s="637" t="s">
        <v>50</v>
      </c>
      <c r="AQ261" s="637" t="s">
        <v>50</v>
      </c>
      <c r="AR261" s="637" t="s">
        <v>50</v>
      </c>
      <c r="AS261" s="637" t="s">
        <v>50</v>
      </c>
      <c r="AT261" s="637" t="s">
        <v>50</v>
      </c>
      <c r="AU261" s="637" t="s">
        <v>50</v>
      </c>
      <c r="AV261" s="637" t="s">
        <v>50</v>
      </c>
      <c r="AW261" s="637" t="s">
        <v>50</v>
      </c>
      <c r="AX261" s="637" t="s">
        <v>50</v>
      </c>
      <c r="AY261" s="637" t="s">
        <v>50</v>
      </c>
      <c r="AZ261" s="637" t="s">
        <v>50</v>
      </c>
      <c r="BA261" s="637" t="s">
        <v>50</v>
      </c>
      <c r="BB261" s="637" t="s">
        <v>50</v>
      </c>
      <c r="BC261" s="637" t="s">
        <v>50</v>
      </c>
      <c r="BD261" s="637" t="s">
        <v>50</v>
      </c>
      <c r="BE261" s="637" t="s">
        <v>50</v>
      </c>
      <c r="BF261" s="637" t="s">
        <v>50</v>
      </c>
      <c r="BH261" s="637" t="s">
        <v>50</v>
      </c>
      <c r="BI261" s="637" t="s">
        <v>50</v>
      </c>
      <c r="BJ261" s="637" t="s">
        <v>50</v>
      </c>
      <c r="BK261" s="637" t="s">
        <v>50</v>
      </c>
      <c r="BL261" s="637" t="s">
        <v>50</v>
      </c>
      <c r="BM261" s="637" t="s">
        <v>50</v>
      </c>
      <c r="BN261" s="637" t="s">
        <v>50</v>
      </c>
      <c r="BO261" s="637" t="s">
        <v>50</v>
      </c>
      <c r="BP261" s="637" t="s">
        <v>50</v>
      </c>
      <c r="BQ261" s="637" t="s">
        <v>50</v>
      </c>
      <c r="BS261" s="637" t="s">
        <v>50</v>
      </c>
      <c r="BT261" s="637" t="s">
        <v>50</v>
      </c>
      <c r="BV261" s="637" t="s">
        <v>50</v>
      </c>
    </row>
    <row r="262" spans="1:74" s="632" customFormat="1" x14ac:dyDescent="0.3">
      <c r="A262" s="631">
        <v>959</v>
      </c>
      <c r="B262" s="632" t="s">
        <v>1136</v>
      </c>
      <c r="D262" s="632">
        <v>2</v>
      </c>
      <c r="E262" s="632">
        <v>2</v>
      </c>
      <c r="G262" s="632">
        <v>2</v>
      </c>
      <c r="H262" s="632">
        <v>2</v>
      </c>
      <c r="I262" s="632">
        <v>3</v>
      </c>
      <c r="J262" s="632">
        <v>2</v>
      </c>
      <c r="K262" s="632">
        <v>3</v>
      </c>
      <c r="L262" s="632">
        <v>2</v>
      </c>
      <c r="M262" s="632">
        <v>2</v>
      </c>
      <c r="N262" s="632">
        <v>3</v>
      </c>
      <c r="O262" s="632">
        <v>2</v>
      </c>
      <c r="Q262" s="632">
        <v>2</v>
      </c>
      <c r="R262" s="632">
        <v>2</v>
      </c>
      <c r="S262" s="632">
        <v>2</v>
      </c>
      <c r="T262" s="632">
        <v>2</v>
      </c>
      <c r="V262" s="632">
        <v>2</v>
      </c>
      <c r="X262" s="632">
        <v>2</v>
      </c>
      <c r="Y262" s="632">
        <v>2</v>
      </c>
      <c r="Z262" s="632">
        <v>2</v>
      </c>
      <c r="AA262" s="632">
        <v>2</v>
      </c>
      <c r="AC262" s="632">
        <v>3</v>
      </c>
      <c r="AD262" s="632">
        <v>2</v>
      </c>
      <c r="AE262" s="632">
        <v>2</v>
      </c>
      <c r="AF262" s="632">
        <v>2</v>
      </c>
      <c r="AG262" s="632">
        <v>2</v>
      </c>
      <c r="AI262" s="632">
        <v>2</v>
      </c>
      <c r="AJ262" s="632">
        <v>2</v>
      </c>
      <c r="AK262" s="632">
        <v>3</v>
      </c>
      <c r="AL262" s="632">
        <v>2</v>
      </c>
      <c r="AM262" s="632">
        <v>2</v>
      </c>
      <c r="AN262" s="632">
        <v>3</v>
      </c>
      <c r="AO262" s="632">
        <v>2</v>
      </c>
      <c r="AP262" s="632">
        <v>2</v>
      </c>
      <c r="AQ262" s="632">
        <v>2</v>
      </c>
      <c r="AR262" s="632">
        <v>2</v>
      </c>
      <c r="AS262" s="632">
        <v>2</v>
      </c>
      <c r="AT262" s="632">
        <v>2</v>
      </c>
      <c r="AU262" s="632">
        <v>2</v>
      </c>
      <c r="AV262" s="632">
        <v>2</v>
      </c>
      <c r="AW262" s="632">
        <v>2</v>
      </c>
      <c r="AX262" s="632">
        <v>3</v>
      </c>
      <c r="AY262" s="632">
        <v>3</v>
      </c>
      <c r="AZ262" s="632">
        <v>2</v>
      </c>
      <c r="BA262" s="632">
        <v>2</v>
      </c>
      <c r="BB262" s="632">
        <v>3</v>
      </c>
      <c r="BC262" s="632">
        <v>2</v>
      </c>
      <c r="BD262" s="632">
        <v>2</v>
      </c>
      <c r="BE262" s="632">
        <v>2</v>
      </c>
      <c r="BF262" s="632">
        <v>2</v>
      </c>
      <c r="BH262" s="632">
        <v>3</v>
      </c>
      <c r="BI262" s="632">
        <v>2</v>
      </c>
      <c r="BJ262" s="632">
        <v>2</v>
      </c>
      <c r="BK262" s="632">
        <v>2</v>
      </c>
      <c r="BL262" s="632">
        <v>2</v>
      </c>
      <c r="BM262" s="632">
        <v>2</v>
      </c>
      <c r="BN262" s="632">
        <v>2</v>
      </c>
      <c r="BO262" s="632">
        <v>2</v>
      </c>
      <c r="BP262" s="632">
        <v>2</v>
      </c>
      <c r="BQ262" s="632">
        <v>2</v>
      </c>
      <c r="BS262" s="632">
        <v>2</v>
      </c>
      <c r="BT262" s="632">
        <v>2</v>
      </c>
      <c r="BV262" s="632">
        <v>2</v>
      </c>
    </row>
    <row r="263" spans="1:74" s="637" customFormat="1" x14ac:dyDescent="0.3">
      <c r="A263" s="636">
        <v>960</v>
      </c>
      <c r="B263" s="637" t="s">
        <v>1137</v>
      </c>
      <c r="D263" s="637" t="s">
        <v>2277</v>
      </c>
      <c r="E263" s="637" t="s">
        <v>2278</v>
      </c>
      <c r="G263" s="637" t="s">
        <v>2279</v>
      </c>
      <c r="H263" s="637" t="s">
        <v>2280</v>
      </c>
      <c r="I263" s="637" t="s">
        <v>2281</v>
      </c>
      <c r="J263" s="637" t="s">
        <v>2282</v>
      </c>
      <c r="K263" s="637" t="s">
        <v>2283</v>
      </c>
      <c r="L263" s="637" t="s">
        <v>2284</v>
      </c>
      <c r="M263" s="637" t="s">
        <v>2285</v>
      </c>
      <c r="N263" s="637" t="s">
        <v>2286</v>
      </c>
      <c r="O263" s="637" t="s">
        <v>2287</v>
      </c>
      <c r="Q263" s="637" t="s">
        <v>2288</v>
      </c>
      <c r="R263" s="637" t="s">
        <v>2289</v>
      </c>
      <c r="S263" s="637" t="s">
        <v>2290</v>
      </c>
      <c r="T263" s="637" t="s">
        <v>2291</v>
      </c>
      <c r="V263" s="637" t="s">
        <v>2292</v>
      </c>
      <c r="X263" s="637" t="s">
        <v>2293</v>
      </c>
      <c r="Y263" s="637" t="s">
        <v>2294</v>
      </c>
      <c r="Z263" s="637" t="s">
        <v>2295</v>
      </c>
      <c r="AA263" s="637" t="s">
        <v>2296</v>
      </c>
      <c r="AC263" s="637" t="s">
        <v>2297</v>
      </c>
      <c r="AD263" s="637" t="s">
        <v>2298</v>
      </c>
      <c r="AE263" s="637" t="s">
        <v>2299</v>
      </c>
      <c r="AF263" s="637" t="s">
        <v>434</v>
      </c>
      <c r="AG263" s="637" t="s">
        <v>2300</v>
      </c>
      <c r="AI263" s="637" t="s">
        <v>2301</v>
      </c>
      <c r="AJ263" s="637" t="s">
        <v>2302</v>
      </c>
      <c r="AK263" s="637" t="s">
        <v>2303</v>
      </c>
      <c r="AL263" s="637" t="s">
        <v>2304</v>
      </c>
      <c r="AM263" s="637" t="s">
        <v>2305</v>
      </c>
      <c r="AN263" s="637" t="s">
        <v>2306</v>
      </c>
      <c r="AO263" s="637" t="s">
        <v>2307</v>
      </c>
      <c r="AP263" s="637" t="s">
        <v>2308</v>
      </c>
      <c r="AQ263" s="637" t="s">
        <v>2309</v>
      </c>
      <c r="AR263" s="637" t="s">
        <v>2310</v>
      </c>
      <c r="AS263" s="637" t="s">
        <v>2311</v>
      </c>
      <c r="AT263" s="637" t="s">
        <v>2312</v>
      </c>
      <c r="AU263" s="637" t="s">
        <v>2313</v>
      </c>
      <c r="AV263" s="637" t="s">
        <v>2314</v>
      </c>
      <c r="AW263" s="637" t="s">
        <v>2315</v>
      </c>
      <c r="AX263" s="637" t="s">
        <v>2316</v>
      </c>
      <c r="AY263" s="637" t="s">
        <v>2317</v>
      </c>
      <c r="AZ263" s="637" t="s">
        <v>2318</v>
      </c>
      <c r="BA263" s="637" t="s">
        <v>2319</v>
      </c>
      <c r="BB263" s="637" t="s">
        <v>2320</v>
      </c>
      <c r="BC263" s="637" t="s">
        <v>2321</v>
      </c>
      <c r="BD263" s="637" t="s">
        <v>2322</v>
      </c>
      <c r="BE263" s="637" t="s">
        <v>2827</v>
      </c>
      <c r="BF263" s="637" t="s">
        <v>2323</v>
      </c>
      <c r="BH263" s="637" t="s">
        <v>2324</v>
      </c>
      <c r="BI263" s="637" t="s">
        <v>2325</v>
      </c>
      <c r="BJ263" s="637" t="s">
        <v>2326</v>
      </c>
      <c r="BK263" s="637" t="s">
        <v>2327</v>
      </c>
      <c r="BL263" s="637" t="s">
        <v>2328</v>
      </c>
      <c r="BM263" s="637" t="s">
        <v>2329</v>
      </c>
      <c r="BN263" s="637" t="s">
        <v>2330</v>
      </c>
      <c r="BO263" s="637" t="s">
        <v>2331</v>
      </c>
      <c r="BP263" s="637" t="s">
        <v>2332</v>
      </c>
      <c r="BQ263" s="637" t="s">
        <v>2333</v>
      </c>
      <c r="BS263" s="637" t="s">
        <v>2334</v>
      </c>
      <c r="BT263" s="637" t="s">
        <v>2335</v>
      </c>
      <c r="BV263" s="637" t="s">
        <v>2336</v>
      </c>
    </row>
    <row r="264" spans="1:74" s="637" customFormat="1" x14ac:dyDescent="0.3">
      <c r="A264" s="636">
        <v>962</v>
      </c>
      <c r="B264" s="637" t="s">
        <v>1138</v>
      </c>
      <c r="D264" s="637" t="s">
        <v>2337</v>
      </c>
      <c r="E264" s="637" t="s">
        <v>1325</v>
      </c>
      <c r="G264" s="637" t="s">
        <v>1139</v>
      </c>
      <c r="H264" s="637" t="s">
        <v>1139</v>
      </c>
      <c r="I264" s="637" t="s">
        <v>1140</v>
      </c>
      <c r="J264" s="637" t="s">
        <v>1140</v>
      </c>
      <c r="K264" s="637" t="s">
        <v>1141</v>
      </c>
      <c r="L264" s="637" t="s">
        <v>1139</v>
      </c>
      <c r="M264" s="637" t="s">
        <v>1139</v>
      </c>
      <c r="N264" s="637" t="s">
        <v>1140</v>
      </c>
      <c r="O264" s="637" t="s">
        <v>1144</v>
      </c>
      <c r="Q264" s="637" t="s">
        <v>1142</v>
      </c>
      <c r="R264" s="637" t="s">
        <v>1142</v>
      </c>
      <c r="S264" s="637" t="s">
        <v>1140</v>
      </c>
      <c r="T264" s="637" t="s">
        <v>1139</v>
      </c>
      <c r="V264" s="637" t="s">
        <v>1140</v>
      </c>
      <c r="X264" s="637" t="s">
        <v>1140</v>
      </c>
      <c r="Y264" s="637" t="s">
        <v>1143</v>
      </c>
      <c r="Z264" s="637" t="s">
        <v>1589</v>
      </c>
      <c r="AA264" s="637" t="s">
        <v>1139</v>
      </c>
      <c r="AC264" s="637" t="s">
        <v>2338</v>
      </c>
      <c r="AD264" s="637" t="s">
        <v>1140</v>
      </c>
      <c r="AE264" s="637" t="s">
        <v>1140</v>
      </c>
      <c r="AF264" s="637" t="s">
        <v>434</v>
      </c>
      <c r="AG264" s="637" t="s">
        <v>1140</v>
      </c>
      <c r="AI264" s="637" t="s">
        <v>1141</v>
      </c>
      <c r="AJ264" s="637" t="s">
        <v>1140</v>
      </c>
      <c r="AK264" s="637" t="s">
        <v>1140</v>
      </c>
      <c r="AL264" s="637" t="s">
        <v>1140</v>
      </c>
      <c r="AM264" s="637" t="s">
        <v>1139</v>
      </c>
      <c r="AN264" s="637" t="s">
        <v>2339</v>
      </c>
      <c r="AO264" s="637" t="s">
        <v>1139</v>
      </c>
      <c r="AP264" s="637" t="s">
        <v>1140</v>
      </c>
      <c r="AQ264" s="637" t="s">
        <v>1140</v>
      </c>
      <c r="AR264" s="637" t="s">
        <v>1140</v>
      </c>
      <c r="AS264" s="637" t="s">
        <v>2340</v>
      </c>
      <c r="AT264" s="637" t="s">
        <v>1140</v>
      </c>
      <c r="AU264" s="637" t="s">
        <v>1140</v>
      </c>
      <c r="AV264" s="637" t="s">
        <v>1140</v>
      </c>
      <c r="AW264" s="637" t="s">
        <v>2341</v>
      </c>
      <c r="AX264" s="637" t="s">
        <v>1141</v>
      </c>
      <c r="AY264" s="637" t="s">
        <v>1140</v>
      </c>
      <c r="AZ264" s="637" t="s">
        <v>1139</v>
      </c>
      <c r="BA264" s="637" t="s">
        <v>1140</v>
      </c>
      <c r="BB264" s="637" t="s">
        <v>1142</v>
      </c>
      <c r="BC264" s="637" t="s">
        <v>1141</v>
      </c>
      <c r="BD264" s="637" t="s">
        <v>1139</v>
      </c>
      <c r="BE264" s="637" t="s">
        <v>1140</v>
      </c>
      <c r="BF264" s="637" t="s">
        <v>1139</v>
      </c>
      <c r="BH264" s="637" t="s">
        <v>2342</v>
      </c>
      <c r="BI264" s="637" t="s">
        <v>1140</v>
      </c>
      <c r="BJ264" s="637" t="s">
        <v>1139</v>
      </c>
      <c r="BK264" s="637" t="s">
        <v>1140</v>
      </c>
      <c r="BL264" s="637" t="s">
        <v>1139</v>
      </c>
      <c r="BM264" s="637" t="s">
        <v>1140</v>
      </c>
      <c r="BN264" s="637" t="s">
        <v>1139</v>
      </c>
      <c r="BO264" s="637" t="s">
        <v>1143</v>
      </c>
      <c r="BP264" s="637" t="s">
        <v>1141</v>
      </c>
      <c r="BQ264" s="637" t="s">
        <v>2343</v>
      </c>
      <c r="BS264" s="637" t="s">
        <v>1139</v>
      </c>
      <c r="BT264" s="637" t="s">
        <v>1140</v>
      </c>
      <c r="BV264" s="637" t="s">
        <v>1140</v>
      </c>
    </row>
    <row r="265" spans="1:74" s="637" customFormat="1" x14ac:dyDescent="0.3">
      <c r="A265" s="636">
        <v>964</v>
      </c>
      <c r="B265" s="637" t="s">
        <v>1145</v>
      </c>
      <c r="D265" s="637" t="s">
        <v>1152</v>
      </c>
      <c r="E265" s="637" t="s">
        <v>1148</v>
      </c>
      <c r="G265" s="637" t="s">
        <v>1148</v>
      </c>
      <c r="H265" s="637" t="s">
        <v>2344</v>
      </c>
      <c r="I265" s="637" t="s">
        <v>2345</v>
      </c>
      <c r="J265" s="637" t="s">
        <v>1156</v>
      </c>
      <c r="K265" s="637" t="s">
        <v>1332</v>
      </c>
      <c r="L265" s="637" t="s">
        <v>2346</v>
      </c>
      <c r="M265" s="637" t="s">
        <v>1167</v>
      </c>
      <c r="N265" s="637" t="s">
        <v>2347</v>
      </c>
      <c r="O265" s="637" t="s">
        <v>2348</v>
      </c>
      <c r="Q265" s="637" t="s">
        <v>2349</v>
      </c>
      <c r="R265" s="637" t="s">
        <v>1147</v>
      </c>
      <c r="S265" s="637" t="s">
        <v>1170</v>
      </c>
      <c r="T265" s="637" t="s">
        <v>2350</v>
      </c>
      <c r="V265" s="637" t="s">
        <v>2351</v>
      </c>
      <c r="X265" s="637" t="s">
        <v>1148</v>
      </c>
      <c r="Y265" s="637" t="s">
        <v>2352</v>
      </c>
      <c r="Z265" s="637" t="s">
        <v>1337</v>
      </c>
      <c r="AA265" s="637" t="s">
        <v>2353</v>
      </c>
      <c r="AC265" s="637" t="s">
        <v>1333</v>
      </c>
      <c r="AD265" s="637" t="s">
        <v>1330</v>
      </c>
      <c r="AE265" s="637" t="s">
        <v>1339</v>
      </c>
      <c r="AF265" s="637" t="s">
        <v>2354</v>
      </c>
      <c r="AG265" s="637" t="s">
        <v>2355</v>
      </c>
      <c r="AI265" s="637" t="s">
        <v>1149</v>
      </c>
      <c r="AJ265" s="637" t="s">
        <v>2356</v>
      </c>
      <c r="AK265" s="637" t="s">
        <v>1335</v>
      </c>
      <c r="AL265" s="637" t="s">
        <v>2357</v>
      </c>
      <c r="AM265" s="637" t="s">
        <v>1153</v>
      </c>
      <c r="AN265" s="637" t="s">
        <v>1151</v>
      </c>
      <c r="AO265" s="637" t="s">
        <v>1347</v>
      </c>
      <c r="AP265" s="637" t="s">
        <v>2358</v>
      </c>
      <c r="AQ265" s="637" t="s">
        <v>1338</v>
      </c>
      <c r="AR265" s="637" t="s">
        <v>1334</v>
      </c>
      <c r="AS265" s="637" t="s">
        <v>1150</v>
      </c>
      <c r="AT265" s="637" t="s">
        <v>1340</v>
      </c>
      <c r="AU265" s="637" t="s">
        <v>1150</v>
      </c>
      <c r="AV265" s="637" t="s">
        <v>1148</v>
      </c>
      <c r="AW265" s="637" t="s">
        <v>1157</v>
      </c>
      <c r="AX265" s="637" t="s">
        <v>1154</v>
      </c>
      <c r="AY265" s="637" t="s">
        <v>1154</v>
      </c>
      <c r="AZ265" s="637" t="s">
        <v>1352</v>
      </c>
      <c r="BA265" s="637" t="s">
        <v>2348</v>
      </c>
      <c r="BB265" s="637" t="s">
        <v>1156</v>
      </c>
      <c r="BC265" s="637" t="s">
        <v>2359</v>
      </c>
      <c r="BD265" s="637" t="s">
        <v>1341</v>
      </c>
      <c r="BE265" s="637" t="s">
        <v>2495</v>
      </c>
      <c r="BF265" s="637" t="s">
        <v>1352</v>
      </c>
      <c r="BH265" s="637" t="s">
        <v>1342</v>
      </c>
      <c r="BI265" s="637" t="s">
        <v>2360</v>
      </c>
      <c r="BJ265" s="637" t="s">
        <v>2344</v>
      </c>
      <c r="BK265" s="637" t="s">
        <v>1155</v>
      </c>
      <c r="BL265" s="637" t="s">
        <v>1336</v>
      </c>
      <c r="BM265" s="637" t="s">
        <v>2361</v>
      </c>
      <c r="BN265" s="637" t="s">
        <v>2344</v>
      </c>
      <c r="BO265" s="637" t="s">
        <v>1156</v>
      </c>
      <c r="BP265" s="637" t="s">
        <v>2134</v>
      </c>
      <c r="BQ265" s="637" t="s">
        <v>2362</v>
      </c>
      <c r="BS265" s="637" t="s">
        <v>2363</v>
      </c>
      <c r="BT265" s="637" t="s">
        <v>1349</v>
      </c>
      <c r="BV265" s="637" t="s">
        <v>1339</v>
      </c>
    </row>
    <row r="266" spans="1:74" s="632" customFormat="1" x14ac:dyDescent="0.3">
      <c r="A266" s="631">
        <v>965</v>
      </c>
      <c r="B266" s="632" t="s">
        <v>1159</v>
      </c>
      <c r="D266" s="632">
        <v>0</v>
      </c>
      <c r="E266" s="632">
        <v>0</v>
      </c>
      <c r="G266" s="632">
        <v>0</v>
      </c>
      <c r="H266" s="632">
        <v>0</v>
      </c>
      <c r="I266" s="632">
        <v>0</v>
      </c>
      <c r="J266" s="632">
        <v>0</v>
      </c>
      <c r="K266" s="632">
        <v>0</v>
      </c>
      <c r="L266" s="632">
        <v>0</v>
      </c>
      <c r="M266" s="632">
        <v>0</v>
      </c>
      <c r="N266" s="632">
        <v>0</v>
      </c>
      <c r="O266" s="632">
        <v>0</v>
      </c>
      <c r="Q266" s="632">
        <v>0</v>
      </c>
      <c r="R266" s="632">
        <v>0</v>
      </c>
      <c r="S266" s="632">
        <v>0</v>
      </c>
      <c r="T266" s="632">
        <v>0</v>
      </c>
      <c r="V266" s="632">
        <v>0</v>
      </c>
      <c r="X266" s="632">
        <v>0</v>
      </c>
      <c r="Y266" s="632">
        <v>0</v>
      </c>
      <c r="Z266" s="632">
        <v>0</v>
      </c>
      <c r="AA266" s="632">
        <v>0</v>
      </c>
      <c r="AC266" s="632">
        <v>0</v>
      </c>
      <c r="AD266" s="632">
        <v>0</v>
      </c>
      <c r="AE266" s="632">
        <v>0</v>
      </c>
      <c r="AF266" s="632">
        <v>0</v>
      </c>
      <c r="AG266" s="632">
        <v>0</v>
      </c>
      <c r="AI266" s="632">
        <v>0</v>
      </c>
      <c r="AJ266" s="632">
        <v>0</v>
      </c>
      <c r="AK266" s="632">
        <v>0</v>
      </c>
      <c r="AL266" s="632">
        <v>0</v>
      </c>
      <c r="AM266" s="632">
        <v>0</v>
      </c>
      <c r="AN266" s="632">
        <v>0</v>
      </c>
      <c r="AO266" s="632">
        <v>0</v>
      </c>
      <c r="AP266" s="632">
        <v>0</v>
      </c>
      <c r="AQ266" s="632">
        <v>0</v>
      </c>
      <c r="AR266" s="632">
        <v>0</v>
      </c>
      <c r="AS266" s="632">
        <v>0</v>
      </c>
      <c r="AT266" s="632">
        <v>0</v>
      </c>
      <c r="AU266" s="632">
        <v>0</v>
      </c>
      <c r="AV266" s="632">
        <v>0</v>
      </c>
      <c r="AW266" s="632">
        <v>0</v>
      </c>
      <c r="AX266" s="632">
        <v>0</v>
      </c>
      <c r="AY266" s="632">
        <v>0</v>
      </c>
      <c r="AZ266" s="632">
        <v>0</v>
      </c>
      <c r="BA266" s="632">
        <v>0</v>
      </c>
      <c r="BB266" s="632">
        <v>0</v>
      </c>
      <c r="BC266" s="632">
        <v>0</v>
      </c>
      <c r="BD266" s="632">
        <v>0</v>
      </c>
      <c r="BE266" s="632">
        <v>0</v>
      </c>
      <c r="BF266" s="632">
        <v>0</v>
      </c>
      <c r="BH266" s="632">
        <v>0</v>
      </c>
      <c r="BI266" s="632">
        <v>0</v>
      </c>
      <c r="BJ266" s="632">
        <v>0</v>
      </c>
      <c r="BK266" s="632">
        <v>0</v>
      </c>
      <c r="BL266" s="632">
        <v>0</v>
      </c>
      <c r="BM266" s="632">
        <v>0</v>
      </c>
      <c r="BN266" s="632">
        <v>0</v>
      </c>
      <c r="BO266" s="632">
        <v>0</v>
      </c>
      <c r="BP266" s="632">
        <v>0</v>
      </c>
      <c r="BQ266" s="632">
        <v>0</v>
      </c>
      <c r="BS266" s="632">
        <v>0</v>
      </c>
      <c r="BT266" s="632">
        <v>0</v>
      </c>
      <c r="BV266" s="632">
        <v>0</v>
      </c>
    </row>
    <row r="267" spans="1:74" s="637" customFormat="1" x14ac:dyDescent="0.3">
      <c r="A267" s="636">
        <v>966</v>
      </c>
      <c r="B267" s="637" t="s">
        <v>1160</v>
      </c>
      <c r="D267" s="637" t="s">
        <v>2364</v>
      </c>
      <c r="E267" s="637" t="s">
        <v>2365</v>
      </c>
      <c r="G267" s="637" t="s">
        <v>2366</v>
      </c>
      <c r="H267" s="637" t="s">
        <v>2367</v>
      </c>
      <c r="I267" s="637" t="s">
        <v>2368</v>
      </c>
      <c r="J267" s="637" t="s">
        <v>2369</v>
      </c>
      <c r="K267" s="637" t="s">
        <v>2370</v>
      </c>
      <c r="L267" s="637" t="s">
        <v>2371</v>
      </c>
      <c r="M267" s="637" t="s">
        <v>2372</v>
      </c>
      <c r="N267" s="637" t="s">
        <v>2373</v>
      </c>
      <c r="O267" s="637" t="s">
        <v>2374</v>
      </c>
      <c r="Q267" s="637" t="s">
        <v>2375</v>
      </c>
      <c r="R267" s="637" t="s">
        <v>2376</v>
      </c>
      <c r="S267" s="637" t="s">
        <v>2377</v>
      </c>
      <c r="T267" s="637" t="s">
        <v>2378</v>
      </c>
      <c r="V267" s="637" t="s">
        <v>2379</v>
      </c>
      <c r="X267" s="637" t="s">
        <v>2380</v>
      </c>
      <c r="Y267" s="637" t="s">
        <v>2381</v>
      </c>
      <c r="Z267" s="637" t="s">
        <v>2382</v>
      </c>
      <c r="AA267" s="637" t="s">
        <v>2383</v>
      </c>
      <c r="AC267" s="637" t="s">
        <v>2384</v>
      </c>
      <c r="AD267" s="637" t="s">
        <v>2385</v>
      </c>
      <c r="AE267" s="637" t="s">
        <v>2386</v>
      </c>
      <c r="AF267" s="637" t="s">
        <v>2387</v>
      </c>
      <c r="AG267" s="637" t="s">
        <v>2388</v>
      </c>
      <c r="AI267" s="637" t="s">
        <v>2389</v>
      </c>
      <c r="AJ267" s="637" t="s">
        <v>2390</v>
      </c>
      <c r="AK267" s="637" t="s">
        <v>2391</v>
      </c>
      <c r="AL267" s="637" t="s">
        <v>2392</v>
      </c>
      <c r="AM267" s="637" t="s">
        <v>2393</v>
      </c>
      <c r="AN267" s="637" t="s">
        <v>2394</v>
      </c>
      <c r="AO267" s="637" t="s">
        <v>2395</v>
      </c>
      <c r="AP267" s="637" t="s">
        <v>2396</v>
      </c>
      <c r="AQ267" s="637" t="s">
        <v>2397</v>
      </c>
      <c r="AR267" s="637" t="s">
        <v>2398</v>
      </c>
      <c r="AS267" s="637" t="s">
        <v>2399</v>
      </c>
      <c r="AT267" s="637" t="s">
        <v>2400</v>
      </c>
      <c r="AU267" s="637" t="s">
        <v>2401</v>
      </c>
      <c r="AV267" s="637" t="s">
        <v>2402</v>
      </c>
      <c r="AW267" s="637" t="s">
        <v>2403</v>
      </c>
      <c r="AX267" s="637" t="s">
        <v>2404</v>
      </c>
      <c r="AY267" s="637" t="s">
        <v>2405</v>
      </c>
      <c r="AZ267" s="637" t="s">
        <v>2406</v>
      </c>
      <c r="BA267" s="637" t="s">
        <v>2407</v>
      </c>
      <c r="BB267" s="637" t="s">
        <v>2408</v>
      </c>
      <c r="BC267" s="637" t="s">
        <v>2409</v>
      </c>
      <c r="BD267" s="637" t="s">
        <v>2410</v>
      </c>
      <c r="BE267" s="637" t="s">
        <v>2828</v>
      </c>
      <c r="BF267" s="637" t="s">
        <v>2411</v>
      </c>
      <c r="BH267" s="637" t="s">
        <v>2412</v>
      </c>
      <c r="BI267" s="637" t="s">
        <v>2413</v>
      </c>
      <c r="BJ267" s="637" t="s">
        <v>2414</v>
      </c>
      <c r="BK267" s="637" t="s">
        <v>2415</v>
      </c>
      <c r="BL267" s="637" t="s">
        <v>2416</v>
      </c>
      <c r="BM267" s="637" t="s">
        <v>2417</v>
      </c>
      <c r="BN267" s="637" t="s">
        <v>2418</v>
      </c>
      <c r="BO267" s="637" t="s">
        <v>2419</v>
      </c>
      <c r="BP267" s="637" t="s">
        <v>2420</v>
      </c>
      <c r="BQ267" s="637" t="s">
        <v>2421</v>
      </c>
      <c r="BS267" s="637" t="s">
        <v>2422</v>
      </c>
      <c r="BT267" s="637" t="s">
        <v>2423</v>
      </c>
      <c r="BV267" s="637" t="s">
        <v>2424</v>
      </c>
    </row>
    <row r="268" spans="1:74" s="637" customFormat="1" x14ac:dyDescent="0.3">
      <c r="A268" s="636">
        <v>968</v>
      </c>
      <c r="B268" s="637" t="s">
        <v>1161</v>
      </c>
      <c r="D268" s="637" t="s">
        <v>2425</v>
      </c>
      <c r="E268" s="637" t="s">
        <v>2426</v>
      </c>
      <c r="G268" s="637" t="s">
        <v>2427</v>
      </c>
      <c r="H268" s="637" t="s">
        <v>2428</v>
      </c>
      <c r="I268" s="637" t="s">
        <v>2429</v>
      </c>
      <c r="J268" s="637" t="s">
        <v>2430</v>
      </c>
      <c r="K268" s="637" t="s">
        <v>2431</v>
      </c>
      <c r="L268" s="637" t="s">
        <v>2432</v>
      </c>
      <c r="M268" s="637" t="s">
        <v>2433</v>
      </c>
      <c r="N268" s="637" t="s">
        <v>2434</v>
      </c>
      <c r="O268" s="637" t="s">
        <v>2435</v>
      </c>
      <c r="Q268" s="637" t="s">
        <v>2436</v>
      </c>
      <c r="R268" s="637" t="s">
        <v>2437</v>
      </c>
      <c r="S268" s="637" t="s">
        <v>2438</v>
      </c>
      <c r="T268" s="637" t="s">
        <v>2439</v>
      </c>
      <c r="V268" s="637" t="s">
        <v>2440</v>
      </c>
      <c r="X268" s="637" t="s">
        <v>2441</v>
      </c>
      <c r="Y268" s="637" t="s">
        <v>2442</v>
      </c>
      <c r="Z268" s="637" t="s">
        <v>2443</v>
      </c>
      <c r="AA268" s="637" t="s">
        <v>2444</v>
      </c>
      <c r="AC268" s="637" t="s">
        <v>2445</v>
      </c>
      <c r="AD268" s="637" t="s">
        <v>2446</v>
      </c>
      <c r="AE268" s="637" t="s">
        <v>2447</v>
      </c>
      <c r="AF268" s="637" t="s">
        <v>2448</v>
      </c>
      <c r="AG268" s="637" t="s">
        <v>2449</v>
      </c>
      <c r="AI268" s="637" t="s">
        <v>2450</v>
      </c>
      <c r="AJ268" s="637" t="s">
        <v>2451</v>
      </c>
      <c r="AK268" s="637" t="s">
        <v>2452</v>
      </c>
      <c r="AL268" s="637" t="s">
        <v>2453</v>
      </c>
      <c r="AM268" s="637" t="s">
        <v>2454</v>
      </c>
      <c r="AN268" s="637" t="s">
        <v>2455</v>
      </c>
      <c r="AO268" s="637" t="s">
        <v>2456</v>
      </c>
      <c r="AP268" s="637" t="s">
        <v>2457</v>
      </c>
      <c r="AQ268" s="637" t="s">
        <v>2458</v>
      </c>
      <c r="AR268" s="637" t="s">
        <v>2459</v>
      </c>
      <c r="AS268" s="637" t="s">
        <v>2460</v>
      </c>
      <c r="AT268" s="637" t="s">
        <v>2461</v>
      </c>
      <c r="AU268" s="637" t="s">
        <v>2462</v>
      </c>
      <c r="AV268" s="637" t="s">
        <v>2463</v>
      </c>
      <c r="AW268" s="637" t="s">
        <v>2464</v>
      </c>
      <c r="AX268" s="637" t="s">
        <v>2465</v>
      </c>
      <c r="AY268" s="637" t="s">
        <v>2466</v>
      </c>
      <c r="AZ268" s="637" t="s">
        <v>2467</v>
      </c>
      <c r="BA268" s="637" t="s">
        <v>2468</v>
      </c>
      <c r="BB268" s="637" t="s">
        <v>2469</v>
      </c>
      <c r="BC268" s="637" t="s">
        <v>2470</v>
      </c>
      <c r="BD268" s="637" t="s">
        <v>2471</v>
      </c>
      <c r="BE268" s="637" t="s">
        <v>2516</v>
      </c>
      <c r="BF268" s="637" t="s">
        <v>2472</v>
      </c>
      <c r="BH268" s="637" t="s">
        <v>2473</v>
      </c>
      <c r="BI268" s="637" t="s">
        <v>2474</v>
      </c>
      <c r="BJ268" s="637" t="s">
        <v>2475</v>
      </c>
      <c r="BK268" s="637" t="s">
        <v>2476</v>
      </c>
      <c r="BL268" s="637" t="s">
        <v>2477</v>
      </c>
      <c r="BM268" s="637" t="s">
        <v>2478</v>
      </c>
      <c r="BN268" s="637" t="s">
        <v>2479</v>
      </c>
      <c r="BO268" s="637" t="s">
        <v>2480</v>
      </c>
      <c r="BP268" s="637" t="s">
        <v>2481</v>
      </c>
      <c r="BQ268" s="637" t="s">
        <v>2482</v>
      </c>
      <c r="BS268" s="637" t="s">
        <v>2483</v>
      </c>
      <c r="BT268" s="637" t="s">
        <v>2484</v>
      </c>
      <c r="BV268" s="637" t="s">
        <v>2485</v>
      </c>
    </row>
    <row r="269" spans="1:74" s="632" customFormat="1" x14ac:dyDescent="0.3">
      <c r="A269" s="631">
        <v>973</v>
      </c>
      <c r="B269" s="632" t="s">
        <v>748</v>
      </c>
      <c r="D269" s="632">
        <v>0</v>
      </c>
      <c r="E269" s="632">
        <v>0</v>
      </c>
      <c r="G269" s="632">
        <v>0</v>
      </c>
      <c r="H269" s="632">
        <v>0</v>
      </c>
      <c r="I269" s="632">
        <v>0</v>
      </c>
      <c r="J269" s="632">
        <v>0</v>
      </c>
      <c r="K269" s="632">
        <v>0</v>
      </c>
      <c r="L269" s="632">
        <v>0</v>
      </c>
      <c r="M269" s="632">
        <v>0</v>
      </c>
      <c r="N269" s="632">
        <v>0</v>
      </c>
      <c r="O269" s="632">
        <v>0</v>
      </c>
      <c r="Q269" s="632">
        <v>2</v>
      </c>
      <c r="R269" s="632">
        <v>0</v>
      </c>
      <c r="S269" s="632">
        <v>0</v>
      </c>
      <c r="T269" s="632">
        <v>0</v>
      </c>
      <c r="V269" s="632">
        <v>0</v>
      </c>
      <c r="X269" s="632">
        <v>0</v>
      </c>
      <c r="Y269" s="632">
        <v>0</v>
      </c>
      <c r="Z269" s="632">
        <v>0</v>
      </c>
      <c r="AA269" s="632">
        <v>0</v>
      </c>
      <c r="AC269" s="632">
        <v>0</v>
      </c>
      <c r="AD269" s="632">
        <v>0</v>
      </c>
      <c r="AE269" s="632">
        <v>0</v>
      </c>
      <c r="AF269" s="632">
        <v>1</v>
      </c>
      <c r="AG269" s="632">
        <v>0</v>
      </c>
      <c r="AI269" s="632">
        <v>0</v>
      </c>
      <c r="AJ269" s="632">
        <v>0</v>
      </c>
      <c r="AK269" s="632">
        <v>0</v>
      </c>
      <c r="AL269" s="632">
        <v>0</v>
      </c>
      <c r="AM269" s="632">
        <v>0</v>
      </c>
      <c r="AN269" s="632">
        <v>0</v>
      </c>
      <c r="AO269" s="632">
        <v>0</v>
      </c>
      <c r="AP269" s="632">
        <v>0</v>
      </c>
      <c r="AQ269" s="632">
        <v>0</v>
      </c>
      <c r="AR269" s="632">
        <v>0</v>
      </c>
      <c r="AS269" s="632">
        <v>0</v>
      </c>
      <c r="AT269" s="632">
        <v>2</v>
      </c>
      <c r="AU269" s="632">
        <v>0</v>
      </c>
      <c r="AV269" s="632">
        <v>0</v>
      </c>
      <c r="AW269" s="632">
        <v>0</v>
      </c>
      <c r="AX269" s="632">
        <v>0</v>
      </c>
      <c r="AY269" s="632">
        <v>0</v>
      </c>
      <c r="AZ269" s="632">
        <v>0</v>
      </c>
      <c r="BA269" s="632">
        <v>0</v>
      </c>
      <c r="BB269" s="632">
        <v>0</v>
      </c>
      <c r="BC269" s="632">
        <v>0</v>
      </c>
      <c r="BD269" s="632">
        <v>0</v>
      </c>
      <c r="BE269" s="632">
        <v>0</v>
      </c>
      <c r="BF269" s="632">
        <v>0</v>
      </c>
      <c r="BH269" s="632">
        <v>0</v>
      </c>
      <c r="BI269" s="632">
        <v>0</v>
      </c>
      <c r="BJ269" s="632">
        <v>0</v>
      </c>
      <c r="BK269" s="632">
        <v>0</v>
      </c>
      <c r="BL269" s="632">
        <v>0</v>
      </c>
      <c r="BM269" s="632">
        <v>0</v>
      </c>
      <c r="BN269" s="632">
        <v>0</v>
      </c>
      <c r="BO269" s="632">
        <v>0</v>
      </c>
      <c r="BP269" s="632">
        <v>0</v>
      </c>
      <c r="BQ269" s="632">
        <v>0</v>
      </c>
      <c r="BS269" s="632">
        <v>0</v>
      </c>
      <c r="BT269" s="632">
        <v>0</v>
      </c>
      <c r="BV269" s="632">
        <v>0</v>
      </c>
    </row>
    <row r="270" spans="1:74" s="632" customFormat="1" x14ac:dyDescent="0.3">
      <c r="A270" s="631">
        <v>974</v>
      </c>
      <c r="B270" s="632" t="s">
        <v>1162</v>
      </c>
      <c r="D270" s="632">
        <v>2</v>
      </c>
      <c r="E270" s="632">
        <v>2</v>
      </c>
      <c r="G270" s="632">
        <v>2</v>
      </c>
      <c r="H270" s="632">
        <v>3</v>
      </c>
      <c r="I270" s="632">
        <v>2</v>
      </c>
      <c r="J270" s="632">
        <v>3</v>
      </c>
      <c r="K270" s="632">
        <v>2</v>
      </c>
      <c r="L270" s="632">
        <v>1</v>
      </c>
      <c r="M270" s="632">
        <v>2</v>
      </c>
      <c r="N270" s="632">
        <v>2</v>
      </c>
      <c r="O270" s="632">
        <v>2</v>
      </c>
      <c r="Q270" s="632">
        <v>2</v>
      </c>
      <c r="R270" s="632">
        <v>2</v>
      </c>
      <c r="S270" s="632">
        <v>2</v>
      </c>
      <c r="T270" s="632">
        <v>2</v>
      </c>
      <c r="V270" s="632">
        <v>2</v>
      </c>
      <c r="X270" s="632">
        <v>2</v>
      </c>
      <c r="Y270" s="632">
        <v>2</v>
      </c>
      <c r="Z270" s="632">
        <v>2</v>
      </c>
      <c r="AA270" s="632">
        <v>2</v>
      </c>
      <c r="AC270" s="632">
        <v>2</v>
      </c>
      <c r="AD270" s="632">
        <v>2</v>
      </c>
      <c r="AE270" s="632">
        <v>2</v>
      </c>
      <c r="AF270" s="632">
        <v>2</v>
      </c>
      <c r="AG270" s="632">
        <v>2</v>
      </c>
      <c r="AI270" s="632">
        <v>2</v>
      </c>
      <c r="AJ270" s="632">
        <v>2</v>
      </c>
      <c r="AK270" s="632">
        <v>3</v>
      </c>
      <c r="AL270" s="632">
        <v>2</v>
      </c>
      <c r="AM270" s="632">
        <v>2</v>
      </c>
      <c r="AN270" s="632">
        <v>2</v>
      </c>
      <c r="AO270" s="632">
        <v>2</v>
      </c>
      <c r="AP270" s="632">
        <v>3</v>
      </c>
      <c r="AQ270" s="632">
        <v>2</v>
      </c>
      <c r="AR270" s="632">
        <v>2</v>
      </c>
      <c r="AS270" s="632">
        <v>2</v>
      </c>
      <c r="AT270" s="632">
        <v>2</v>
      </c>
      <c r="AU270" s="632">
        <v>2</v>
      </c>
      <c r="AV270" s="632">
        <v>2</v>
      </c>
      <c r="AW270" s="632">
        <v>2</v>
      </c>
      <c r="AX270" s="632">
        <v>3</v>
      </c>
      <c r="AY270" s="632">
        <v>3</v>
      </c>
      <c r="AZ270" s="632">
        <v>2</v>
      </c>
      <c r="BA270" s="632">
        <v>2</v>
      </c>
      <c r="BB270" s="632">
        <v>3</v>
      </c>
      <c r="BC270" s="632">
        <v>2</v>
      </c>
      <c r="BD270" s="632">
        <v>2</v>
      </c>
      <c r="BE270" s="632">
        <v>1</v>
      </c>
      <c r="BF270" s="632">
        <v>2</v>
      </c>
      <c r="BH270" s="632">
        <v>3</v>
      </c>
      <c r="BI270" s="632">
        <v>2</v>
      </c>
      <c r="BJ270" s="632">
        <v>2</v>
      </c>
      <c r="BK270" s="632">
        <v>2</v>
      </c>
      <c r="BL270" s="632">
        <v>3</v>
      </c>
      <c r="BM270" s="632">
        <v>2</v>
      </c>
      <c r="BN270" s="632">
        <v>2</v>
      </c>
      <c r="BO270" s="632">
        <v>2</v>
      </c>
      <c r="BP270" s="632">
        <v>2</v>
      </c>
      <c r="BQ270" s="632">
        <v>2</v>
      </c>
      <c r="BS270" s="632">
        <v>2</v>
      </c>
      <c r="BT270" s="632">
        <v>2</v>
      </c>
      <c r="BV270" s="632">
        <v>2</v>
      </c>
    </row>
    <row r="271" spans="1:74" s="632" customFormat="1" x14ac:dyDescent="0.3">
      <c r="A271" s="631">
        <v>975</v>
      </c>
      <c r="B271" s="632" t="s">
        <v>620</v>
      </c>
      <c r="D271" s="632">
        <v>1</v>
      </c>
      <c r="E271" s="632">
        <v>2</v>
      </c>
      <c r="G271" s="632">
        <v>2</v>
      </c>
      <c r="H271" s="632">
        <v>1</v>
      </c>
      <c r="I271" s="632">
        <v>1</v>
      </c>
      <c r="J271" s="632">
        <v>2</v>
      </c>
      <c r="K271" s="632">
        <v>2</v>
      </c>
      <c r="L271" s="632">
        <v>1</v>
      </c>
      <c r="M271" s="632">
        <v>1</v>
      </c>
      <c r="N271" s="632">
        <v>1</v>
      </c>
      <c r="O271" s="632">
        <v>2</v>
      </c>
      <c r="Q271" s="632">
        <v>1</v>
      </c>
      <c r="R271" s="632">
        <v>1</v>
      </c>
      <c r="S271" s="632">
        <v>1</v>
      </c>
      <c r="T271" s="632">
        <v>2</v>
      </c>
      <c r="V271" s="632">
        <v>1</v>
      </c>
      <c r="X271" s="632">
        <v>1</v>
      </c>
      <c r="Y271" s="632">
        <v>1</v>
      </c>
      <c r="Z271" s="632">
        <v>2</v>
      </c>
      <c r="AA271" s="632">
        <v>2</v>
      </c>
      <c r="AC271" s="632">
        <v>1</v>
      </c>
      <c r="AD271" s="632">
        <v>1</v>
      </c>
      <c r="AE271" s="632">
        <v>1</v>
      </c>
      <c r="AF271" s="632">
        <v>1</v>
      </c>
      <c r="AG271" s="632">
        <v>1</v>
      </c>
      <c r="AI271" s="632">
        <v>1</v>
      </c>
      <c r="AJ271" s="632">
        <v>1</v>
      </c>
      <c r="AK271" s="632">
        <v>1</v>
      </c>
      <c r="AL271" s="632">
        <v>1</v>
      </c>
      <c r="AM271" s="632">
        <v>1</v>
      </c>
      <c r="AN271" s="632">
        <v>1</v>
      </c>
      <c r="AO271" s="632">
        <v>1</v>
      </c>
      <c r="AP271" s="632">
        <v>1</v>
      </c>
      <c r="AQ271" s="632">
        <v>1</v>
      </c>
      <c r="AR271" s="632">
        <v>1</v>
      </c>
      <c r="AS271" s="632">
        <v>2</v>
      </c>
      <c r="AT271" s="632">
        <v>1</v>
      </c>
      <c r="AU271" s="632">
        <v>1</v>
      </c>
      <c r="AV271" s="632">
        <v>1</v>
      </c>
      <c r="AW271" s="632">
        <v>1</v>
      </c>
      <c r="AX271" s="632">
        <v>1</v>
      </c>
      <c r="AY271" s="632">
        <v>1</v>
      </c>
      <c r="AZ271" s="632">
        <v>2</v>
      </c>
      <c r="BA271" s="632">
        <v>1</v>
      </c>
      <c r="BB271" s="632">
        <v>1</v>
      </c>
      <c r="BC271" s="632">
        <v>2</v>
      </c>
      <c r="BD271" s="632">
        <v>1</v>
      </c>
      <c r="BE271" s="632">
        <v>1</v>
      </c>
      <c r="BF271" s="632">
        <v>1</v>
      </c>
      <c r="BH271" s="632">
        <v>1</v>
      </c>
      <c r="BI271" s="632">
        <v>1</v>
      </c>
      <c r="BJ271" s="632">
        <v>2</v>
      </c>
      <c r="BK271" s="632">
        <v>1</v>
      </c>
      <c r="BL271" s="632">
        <v>2</v>
      </c>
      <c r="BM271" s="632">
        <v>2</v>
      </c>
      <c r="BN271" s="632">
        <v>2</v>
      </c>
      <c r="BO271" s="632">
        <v>1</v>
      </c>
      <c r="BP271" s="632">
        <v>1</v>
      </c>
      <c r="BQ271" s="632">
        <v>1</v>
      </c>
      <c r="BS271" s="632">
        <v>1</v>
      </c>
      <c r="BT271" s="632">
        <v>1</v>
      </c>
      <c r="BV271" s="632">
        <v>1</v>
      </c>
    </row>
    <row r="272" spans="1:74" s="632" customFormat="1" x14ac:dyDescent="0.3">
      <c r="A272" s="631">
        <v>976</v>
      </c>
      <c r="B272" s="632" t="s">
        <v>749</v>
      </c>
      <c r="D272" s="632">
        <v>1</v>
      </c>
      <c r="E272" s="632">
        <v>3</v>
      </c>
      <c r="G272" s="632">
        <v>3</v>
      </c>
      <c r="H272" s="632">
        <v>1</v>
      </c>
      <c r="I272" s="632">
        <v>1</v>
      </c>
      <c r="J272" s="632">
        <v>3</v>
      </c>
      <c r="K272" s="632">
        <v>3</v>
      </c>
      <c r="L272" s="632">
        <v>1</v>
      </c>
      <c r="M272" s="632">
        <v>1</v>
      </c>
      <c r="N272" s="632">
        <v>1</v>
      </c>
      <c r="O272" s="632">
        <v>3</v>
      </c>
      <c r="Q272" s="632">
        <v>1</v>
      </c>
      <c r="R272" s="632">
        <v>1</v>
      </c>
      <c r="S272" s="632">
        <v>3</v>
      </c>
      <c r="T272" s="632">
        <v>3</v>
      </c>
      <c r="V272" s="632">
        <v>1</v>
      </c>
      <c r="X272" s="632">
        <v>1</v>
      </c>
      <c r="Y272" s="632">
        <v>1</v>
      </c>
      <c r="Z272" s="632">
        <v>3</v>
      </c>
      <c r="AA272" s="632">
        <v>3</v>
      </c>
      <c r="AC272" s="632">
        <v>1</v>
      </c>
      <c r="AD272" s="632">
        <v>1</v>
      </c>
      <c r="AE272" s="632">
        <v>1</v>
      </c>
      <c r="AF272" s="632">
        <v>1</v>
      </c>
      <c r="AG272" s="632">
        <v>1</v>
      </c>
      <c r="AI272" s="632">
        <v>1</v>
      </c>
      <c r="AJ272" s="632">
        <v>1</v>
      </c>
      <c r="AK272" s="632">
        <v>1</v>
      </c>
      <c r="AL272" s="632">
        <v>3</v>
      </c>
      <c r="AM272" s="632">
        <v>1</v>
      </c>
      <c r="AN272" s="632">
        <v>1</v>
      </c>
      <c r="AO272" s="632">
        <v>1</v>
      </c>
      <c r="AP272" s="632">
        <v>1</v>
      </c>
      <c r="AQ272" s="632">
        <v>1</v>
      </c>
      <c r="AR272" s="632">
        <v>1</v>
      </c>
      <c r="AS272" s="632">
        <v>3</v>
      </c>
      <c r="AT272" s="632">
        <v>1</v>
      </c>
      <c r="AU272" s="632">
        <v>1</v>
      </c>
      <c r="AV272" s="632">
        <v>1</v>
      </c>
      <c r="AW272" s="632">
        <v>1</v>
      </c>
      <c r="AX272" s="632">
        <v>1</v>
      </c>
      <c r="AY272" s="632">
        <v>1</v>
      </c>
      <c r="AZ272" s="632">
        <v>3</v>
      </c>
      <c r="BA272" s="632">
        <v>1</v>
      </c>
      <c r="BB272" s="632">
        <v>1</v>
      </c>
      <c r="BC272" s="632">
        <v>3</v>
      </c>
      <c r="BD272" s="632">
        <v>1</v>
      </c>
      <c r="BE272" s="632">
        <v>1</v>
      </c>
      <c r="BF272" s="632">
        <v>1</v>
      </c>
      <c r="BH272" s="632">
        <v>1</v>
      </c>
      <c r="BI272" s="632">
        <v>1</v>
      </c>
      <c r="BJ272" s="632">
        <v>3</v>
      </c>
      <c r="BK272" s="632">
        <v>1</v>
      </c>
      <c r="BL272" s="632">
        <v>3</v>
      </c>
      <c r="BM272" s="632">
        <v>3</v>
      </c>
      <c r="BN272" s="632">
        <v>3</v>
      </c>
      <c r="BO272" s="632">
        <v>1</v>
      </c>
      <c r="BP272" s="632">
        <v>3</v>
      </c>
      <c r="BQ272" s="632">
        <v>1</v>
      </c>
      <c r="BS272" s="632">
        <v>1</v>
      </c>
      <c r="BT272" s="632">
        <v>1</v>
      </c>
      <c r="BV272" s="632">
        <v>1</v>
      </c>
    </row>
    <row r="273" spans="1:74" s="632" customFormat="1" x14ac:dyDescent="0.3">
      <c r="A273" s="631">
        <v>977</v>
      </c>
      <c r="B273" s="632" t="s">
        <v>1163</v>
      </c>
      <c r="D273" s="632">
        <v>1</v>
      </c>
      <c r="E273" s="632">
        <v>1</v>
      </c>
      <c r="G273" s="632">
        <v>1</v>
      </c>
      <c r="H273" s="632">
        <v>1</v>
      </c>
      <c r="I273" s="632">
        <v>1</v>
      </c>
      <c r="J273" s="632">
        <v>1</v>
      </c>
      <c r="K273" s="632">
        <v>1</v>
      </c>
      <c r="L273" s="632">
        <v>1</v>
      </c>
      <c r="M273" s="632">
        <v>1</v>
      </c>
      <c r="N273" s="632">
        <v>1</v>
      </c>
      <c r="O273" s="632">
        <v>1</v>
      </c>
      <c r="Q273" s="632">
        <v>2</v>
      </c>
      <c r="R273" s="632">
        <v>1</v>
      </c>
      <c r="S273" s="632">
        <v>1</v>
      </c>
      <c r="T273" s="632">
        <v>1</v>
      </c>
      <c r="V273" s="632">
        <v>1</v>
      </c>
      <c r="X273" s="632">
        <v>1</v>
      </c>
      <c r="Y273" s="632">
        <v>1</v>
      </c>
      <c r="Z273" s="632">
        <v>1</v>
      </c>
      <c r="AA273" s="632">
        <v>1</v>
      </c>
      <c r="AC273" s="632">
        <v>1</v>
      </c>
      <c r="AD273" s="632">
        <v>1</v>
      </c>
      <c r="AE273" s="632">
        <v>1</v>
      </c>
      <c r="AF273" s="632">
        <v>2</v>
      </c>
      <c r="AG273" s="632">
        <v>1</v>
      </c>
      <c r="AI273" s="632">
        <v>1</v>
      </c>
      <c r="AJ273" s="632">
        <v>1</v>
      </c>
      <c r="AK273" s="632">
        <v>1</v>
      </c>
      <c r="AL273" s="632">
        <v>1</v>
      </c>
      <c r="AM273" s="632">
        <v>1</v>
      </c>
      <c r="AN273" s="632">
        <v>1</v>
      </c>
      <c r="AO273" s="632">
        <v>1</v>
      </c>
      <c r="AP273" s="632">
        <v>1</v>
      </c>
      <c r="AQ273" s="632">
        <v>1</v>
      </c>
      <c r="AR273" s="632">
        <v>2</v>
      </c>
      <c r="AS273" s="632">
        <v>1</v>
      </c>
      <c r="AT273" s="632">
        <v>1</v>
      </c>
      <c r="AU273" s="632">
        <v>1</v>
      </c>
      <c r="AV273" s="632">
        <v>1</v>
      </c>
      <c r="AW273" s="632">
        <v>2</v>
      </c>
      <c r="AX273" s="632">
        <v>1</v>
      </c>
      <c r="AY273" s="632">
        <v>1</v>
      </c>
      <c r="AZ273" s="632">
        <v>1</v>
      </c>
      <c r="BA273" s="632">
        <v>1</v>
      </c>
      <c r="BB273" s="632">
        <v>1</v>
      </c>
      <c r="BC273" s="632">
        <v>1</v>
      </c>
      <c r="BD273" s="632">
        <v>1</v>
      </c>
      <c r="BE273" s="632">
        <v>1</v>
      </c>
      <c r="BF273" s="632">
        <v>1</v>
      </c>
      <c r="BH273" s="632">
        <v>1</v>
      </c>
      <c r="BI273" s="632">
        <v>1</v>
      </c>
      <c r="BJ273" s="632">
        <v>1</v>
      </c>
      <c r="BK273" s="632">
        <v>1</v>
      </c>
      <c r="BL273" s="632">
        <v>1</v>
      </c>
      <c r="BM273" s="632">
        <v>1</v>
      </c>
      <c r="BN273" s="632">
        <v>1</v>
      </c>
      <c r="BO273" s="632">
        <v>1</v>
      </c>
      <c r="BP273" s="632">
        <v>1</v>
      </c>
      <c r="BQ273" s="632">
        <v>1</v>
      </c>
      <c r="BS273" s="632">
        <v>1</v>
      </c>
      <c r="BT273" s="632">
        <v>1</v>
      </c>
      <c r="BV273" s="632">
        <v>1</v>
      </c>
    </row>
    <row r="274" spans="1:74" s="632" customFormat="1" x14ac:dyDescent="0.3">
      <c r="A274" s="631">
        <v>978</v>
      </c>
      <c r="B274" s="632" t="s">
        <v>605</v>
      </c>
      <c r="D274" s="632">
        <v>2</v>
      </c>
      <c r="E274" s="632">
        <v>2</v>
      </c>
      <c r="G274" s="632">
        <v>2</v>
      </c>
      <c r="H274" s="632">
        <v>2</v>
      </c>
      <c r="I274" s="632">
        <v>1</v>
      </c>
      <c r="J274" s="632">
        <v>2</v>
      </c>
      <c r="K274" s="632">
        <v>2</v>
      </c>
      <c r="L274" s="632">
        <v>2</v>
      </c>
      <c r="M274" s="632">
        <v>2</v>
      </c>
      <c r="N274" s="632">
        <v>2</v>
      </c>
      <c r="O274" s="632">
        <v>2</v>
      </c>
      <c r="Q274" s="632">
        <v>2</v>
      </c>
      <c r="R274" s="632">
        <v>2</v>
      </c>
      <c r="S274" s="632">
        <v>2</v>
      </c>
      <c r="T274" s="632">
        <v>2</v>
      </c>
      <c r="V274" s="632">
        <v>2</v>
      </c>
      <c r="X274" s="632">
        <v>2</v>
      </c>
      <c r="Y274" s="632">
        <v>2</v>
      </c>
      <c r="Z274" s="632">
        <v>2</v>
      </c>
      <c r="AA274" s="632">
        <v>2</v>
      </c>
      <c r="AC274" s="632">
        <v>2</v>
      </c>
      <c r="AD274" s="632">
        <v>2</v>
      </c>
      <c r="AE274" s="632">
        <v>2</v>
      </c>
      <c r="AF274" s="632">
        <v>2</v>
      </c>
      <c r="AG274" s="632">
        <v>2</v>
      </c>
      <c r="AI274" s="632">
        <v>2</v>
      </c>
      <c r="AJ274" s="632">
        <v>2</v>
      </c>
      <c r="AK274" s="632">
        <v>2</v>
      </c>
      <c r="AL274" s="632">
        <v>2</v>
      </c>
      <c r="AM274" s="632">
        <v>2</v>
      </c>
      <c r="AN274" s="632">
        <v>2</v>
      </c>
      <c r="AO274" s="632">
        <v>1</v>
      </c>
      <c r="AP274" s="632">
        <v>2</v>
      </c>
      <c r="AQ274" s="632">
        <v>2</v>
      </c>
      <c r="AR274" s="632">
        <v>1</v>
      </c>
      <c r="AS274" s="632">
        <v>2</v>
      </c>
      <c r="AT274" s="632">
        <v>2</v>
      </c>
      <c r="AU274" s="632">
        <v>2</v>
      </c>
      <c r="AV274" s="632">
        <v>2</v>
      </c>
      <c r="AW274" s="632">
        <v>2</v>
      </c>
      <c r="AX274" s="632">
        <v>2</v>
      </c>
      <c r="AY274" s="632">
        <v>2</v>
      </c>
      <c r="AZ274" s="632">
        <v>2</v>
      </c>
      <c r="BA274" s="632">
        <v>2</v>
      </c>
      <c r="BB274" s="632">
        <v>2</v>
      </c>
      <c r="BC274" s="632">
        <v>2</v>
      </c>
      <c r="BD274" s="632">
        <v>2</v>
      </c>
      <c r="BE274" s="632">
        <v>2</v>
      </c>
      <c r="BF274" s="632">
        <v>2</v>
      </c>
      <c r="BH274" s="632">
        <v>2</v>
      </c>
      <c r="BI274" s="632">
        <v>1</v>
      </c>
      <c r="BJ274" s="632">
        <v>2</v>
      </c>
      <c r="BK274" s="632">
        <v>2</v>
      </c>
      <c r="BL274" s="632">
        <v>2</v>
      </c>
      <c r="BM274" s="632">
        <v>2</v>
      </c>
      <c r="BN274" s="632">
        <v>2</v>
      </c>
      <c r="BO274" s="632">
        <v>2</v>
      </c>
      <c r="BP274" s="632">
        <v>2</v>
      </c>
      <c r="BQ274" s="632">
        <v>2</v>
      </c>
      <c r="BS274" s="632">
        <v>1</v>
      </c>
      <c r="BT274" s="632">
        <v>2</v>
      </c>
      <c r="BV274" s="632">
        <v>2</v>
      </c>
    </row>
    <row r="275" spans="1:74" s="632" customFormat="1" x14ac:dyDescent="0.3">
      <c r="A275" s="631">
        <v>979</v>
      </c>
      <c r="B275" s="632" t="s">
        <v>1164</v>
      </c>
      <c r="D275" s="632">
        <v>2</v>
      </c>
      <c r="E275" s="632">
        <v>1</v>
      </c>
      <c r="G275" s="632">
        <v>1</v>
      </c>
      <c r="H275" s="632">
        <v>1</v>
      </c>
      <c r="I275" s="632">
        <v>1</v>
      </c>
      <c r="J275" s="632">
        <v>1</v>
      </c>
      <c r="K275" s="632">
        <v>1</v>
      </c>
      <c r="L275" s="632">
        <v>1</v>
      </c>
      <c r="M275" s="632">
        <v>2</v>
      </c>
      <c r="N275" s="632">
        <v>2</v>
      </c>
      <c r="O275" s="632">
        <v>1</v>
      </c>
      <c r="Q275" s="632">
        <v>2</v>
      </c>
      <c r="R275" s="632">
        <v>1</v>
      </c>
      <c r="S275" s="632">
        <v>2</v>
      </c>
      <c r="T275" s="632">
        <v>1</v>
      </c>
      <c r="V275" s="632">
        <v>1</v>
      </c>
      <c r="X275" s="632">
        <v>1</v>
      </c>
      <c r="Y275" s="632">
        <v>2</v>
      </c>
      <c r="Z275" s="632">
        <v>1</v>
      </c>
      <c r="AA275" s="632">
        <v>1</v>
      </c>
      <c r="AC275" s="632">
        <v>2</v>
      </c>
      <c r="AD275" s="632">
        <v>1</v>
      </c>
      <c r="AE275" s="632">
        <v>1</v>
      </c>
      <c r="AF275" s="632">
        <v>2</v>
      </c>
      <c r="AG275" s="632">
        <v>2</v>
      </c>
      <c r="AI275" s="632">
        <v>1</v>
      </c>
      <c r="AJ275" s="632">
        <v>1</v>
      </c>
      <c r="AK275" s="632">
        <v>1</v>
      </c>
      <c r="AL275" s="632">
        <v>1</v>
      </c>
      <c r="AM275" s="632">
        <v>1</v>
      </c>
      <c r="AN275" s="632">
        <v>2</v>
      </c>
      <c r="AO275" s="632">
        <v>2</v>
      </c>
      <c r="AP275" s="632">
        <v>1</v>
      </c>
      <c r="AQ275" s="632">
        <v>2</v>
      </c>
      <c r="AR275" s="632">
        <v>2</v>
      </c>
      <c r="AS275" s="632">
        <v>1</v>
      </c>
      <c r="AT275" s="632">
        <v>2</v>
      </c>
      <c r="AU275" s="632">
        <v>1</v>
      </c>
      <c r="AV275" s="632">
        <v>1</v>
      </c>
      <c r="AW275" s="632">
        <v>2</v>
      </c>
      <c r="AX275" s="632">
        <v>1</v>
      </c>
      <c r="AY275" s="632">
        <v>1</v>
      </c>
      <c r="AZ275" s="632">
        <v>1</v>
      </c>
      <c r="BA275" s="632">
        <v>1</v>
      </c>
      <c r="BB275" s="632">
        <v>1</v>
      </c>
      <c r="BC275" s="632">
        <v>1</v>
      </c>
      <c r="BD275" s="632">
        <v>1</v>
      </c>
      <c r="BE275" s="632">
        <v>2</v>
      </c>
      <c r="BF275" s="632">
        <v>1</v>
      </c>
      <c r="BH275" s="632">
        <v>1</v>
      </c>
      <c r="BI275" s="632">
        <v>2</v>
      </c>
      <c r="BJ275" s="632">
        <v>1</v>
      </c>
      <c r="BK275" s="632">
        <v>1</v>
      </c>
      <c r="BL275" s="632">
        <v>1</v>
      </c>
      <c r="BM275" s="632">
        <v>1</v>
      </c>
      <c r="BN275" s="632">
        <v>1</v>
      </c>
      <c r="BO275" s="632">
        <v>1</v>
      </c>
      <c r="BP275" s="632">
        <v>2</v>
      </c>
      <c r="BQ275" s="632">
        <v>2</v>
      </c>
      <c r="BS275" s="632">
        <v>2</v>
      </c>
      <c r="BT275" s="632">
        <v>2</v>
      </c>
      <c r="BV275" s="632">
        <v>1</v>
      </c>
    </row>
    <row r="276" spans="1:74" s="637" customFormat="1" x14ac:dyDescent="0.3">
      <c r="A276" s="636">
        <v>980</v>
      </c>
      <c r="B276" s="637" t="s">
        <v>604</v>
      </c>
      <c r="D276" s="637" t="s">
        <v>2354</v>
      </c>
      <c r="E276" s="637" t="s">
        <v>1149</v>
      </c>
      <c r="G276" s="637" t="s">
        <v>1156</v>
      </c>
      <c r="H276" s="637" t="s">
        <v>2486</v>
      </c>
      <c r="I276" s="637" t="s">
        <v>1152</v>
      </c>
      <c r="J276" s="637" t="s">
        <v>1174</v>
      </c>
      <c r="K276" s="637" t="s">
        <v>1169</v>
      </c>
      <c r="L276" s="637" t="s">
        <v>1307</v>
      </c>
      <c r="M276" s="637" t="s">
        <v>2487</v>
      </c>
      <c r="N276" s="637" t="s">
        <v>2347</v>
      </c>
      <c r="O276" s="637" t="s">
        <v>2488</v>
      </c>
      <c r="Q276" s="637" t="s">
        <v>2133</v>
      </c>
      <c r="R276" s="637" t="s">
        <v>1168</v>
      </c>
      <c r="S276" s="637" t="s">
        <v>2489</v>
      </c>
      <c r="T276" s="637" t="s">
        <v>1149</v>
      </c>
      <c r="V276" s="637" t="s">
        <v>2490</v>
      </c>
      <c r="X276" s="637" t="s">
        <v>1167</v>
      </c>
      <c r="Y276" s="637" t="s">
        <v>1331</v>
      </c>
      <c r="Z276" s="637" t="s">
        <v>1329</v>
      </c>
      <c r="AA276" s="637" t="s">
        <v>1327</v>
      </c>
      <c r="AC276" s="637" t="s">
        <v>2487</v>
      </c>
      <c r="AD276" s="637" t="s">
        <v>1169</v>
      </c>
      <c r="AE276" s="637" t="s">
        <v>1149</v>
      </c>
      <c r="AF276" s="637" t="s">
        <v>2491</v>
      </c>
      <c r="AG276" s="637" t="s">
        <v>2354</v>
      </c>
      <c r="AI276" s="637" t="s">
        <v>1158</v>
      </c>
      <c r="AJ276" s="637" t="s">
        <v>1166</v>
      </c>
      <c r="AK276" s="637" t="s">
        <v>1167</v>
      </c>
      <c r="AL276" s="637" t="s">
        <v>1343</v>
      </c>
      <c r="AM276" s="637" t="s">
        <v>1147</v>
      </c>
      <c r="AN276" s="637" t="s">
        <v>2354</v>
      </c>
      <c r="AO276" s="637" t="s">
        <v>1172</v>
      </c>
      <c r="AP276" s="637" t="s">
        <v>1173</v>
      </c>
      <c r="AQ276" s="637" t="s">
        <v>1351</v>
      </c>
      <c r="AR276" s="637" t="s">
        <v>1346</v>
      </c>
      <c r="AS276" s="637" t="s">
        <v>1171</v>
      </c>
      <c r="AT276" s="637" t="s">
        <v>1344</v>
      </c>
      <c r="AU276" s="637" t="s">
        <v>1167</v>
      </c>
      <c r="AV276" s="637" t="s">
        <v>1336</v>
      </c>
      <c r="AW276" s="637" t="s">
        <v>1346</v>
      </c>
      <c r="AX276" s="637" t="s">
        <v>1172</v>
      </c>
      <c r="AY276" s="637" t="s">
        <v>1348</v>
      </c>
      <c r="AZ276" s="637" t="s">
        <v>1352</v>
      </c>
      <c r="BA276" s="637" t="s">
        <v>2492</v>
      </c>
      <c r="BB276" s="637" t="s">
        <v>1334</v>
      </c>
      <c r="BC276" s="637" t="s">
        <v>1328</v>
      </c>
      <c r="BD276" s="637" t="s">
        <v>1172</v>
      </c>
      <c r="BE276" s="637" t="s">
        <v>2829</v>
      </c>
      <c r="BF276" s="637" t="s">
        <v>1146</v>
      </c>
      <c r="BH276" s="637" t="s">
        <v>1130</v>
      </c>
      <c r="BI276" s="637" t="s">
        <v>1165</v>
      </c>
      <c r="BJ276" s="637" t="s">
        <v>1171</v>
      </c>
      <c r="BK276" s="637" t="s">
        <v>2493</v>
      </c>
      <c r="BL276" s="637" t="s">
        <v>1150</v>
      </c>
      <c r="BM276" s="637" t="s">
        <v>2494</v>
      </c>
      <c r="BN276" s="637" t="s">
        <v>1345</v>
      </c>
      <c r="BO276" s="637" t="s">
        <v>1172</v>
      </c>
      <c r="BP276" s="637" t="s">
        <v>2495</v>
      </c>
      <c r="BQ276" s="637" t="s">
        <v>2496</v>
      </c>
      <c r="BS276" s="637" t="s">
        <v>1349</v>
      </c>
      <c r="BT276" s="637" t="s">
        <v>2497</v>
      </c>
      <c r="BV276" s="637" t="s">
        <v>1147</v>
      </c>
    </row>
    <row r="277" spans="1:74" x14ac:dyDescent="0.3">
      <c r="A277" s="155">
        <v>984</v>
      </c>
      <c r="B277" s="180" t="s">
        <v>1175</v>
      </c>
      <c r="D277" s="180">
        <v>2507476</v>
      </c>
      <c r="E277" s="180">
        <v>275621842</v>
      </c>
      <c r="G277" s="180">
        <v>2828088</v>
      </c>
      <c r="H277" s="180">
        <v>1158979</v>
      </c>
      <c r="I277" s="180">
        <v>1729</v>
      </c>
      <c r="J277" s="180">
        <v>90695</v>
      </c>
      <c r="K277" s="180">
        <v>0</v>
      </c>
      <c r="L277" s="180">
        <v>1231586</v>
      </c>
      <c r="M277" s="180">
        <v>9025953</v>
      </c>
      <c r="N277" s="180">
        <v>11319</v>
      </c>
      <c r="O277" s="180">
        <v>242041</v>
      </c>
      <c r="Q277" s="180">
        <v>163226</v>
      </c>
      <c r="R277" s="180">
        <v>663966</v>
      </c>
      <c r="S277" s="180">
        <v>809357</v>
      </c>
      <c r="T277" s="180">
        <v>8281637</v>
      </c>
      <c r="V277" s="180">
        <v>331968</v>
      </c>
      <c r="X277" s="180">
        <v>4026624</v>
      </c>
      <c r="Y277" s="180">
        <v>907666</v>
      </c>
      <c r="Z277" s="180">
        <v>28732213</v>
      </c>
      <c r="AA277" s="180">
        <v>5884008</v>
      </c>
      <c r="AC277" s="180">
        <v>145732</v>
      </c>
      <c r="AD277" s="180">
        <v>557051</v>
      </c>
      <c r="AE277" s="180">
        <v>566082</v>
      </c>
      <c r="AF277" s="180">
        <v>104101</v>
      </c>
      <c r="AG277" s="180">
        <v>424391</v>
      </c>
      <c r="AI277" s="180">
        <v>27040</v>
      </c>
      <c r="AJ277" s="180">
        <v>1355715</v>
      </c>
      <c r="AK277" s="180">
        <v>97451</v>
      </c>
      <c r="AL277" s="180">
        <v>169084</v>
      </c>
      <c r="AM277" s="180">
        <v>2128705</v>
      </c>
      <c r="AN277" s="180">
        <v>105768</v>
      </c>
      <c r="AO277" s="180">
        <v>23171591</v>
      </c>
      <c r="AP277" s="180">
        <v>805858</v>
      </c>
      <c r="AQ277" s="180">
        <v>50072</v>
      </c>
      <c r="AR277" s="180">
        <v>75393</v>
      </c>
      <c r="AS277" s="180">
        <v>17635742</v>
      </c>
      <c r="AT277" s="180">
        <v>150856</v>
      </c>
      <c r="AU277" s="180">
        <v>521519</v>
      </c>
      <c r="AV277" s="180">
        <v>748225</v>
      </c>
      <c r="AW277" s="180">
        <v>139156</v>
      </c>
      <c r="AX277" s="180">
        <v>210794</v>
      </c>
      <c r="AY277" s="180">
        <v>155868</v>
      </c>
      <c r="AZ277" s="180">
        <v>3100008</v>
      </c>
      <c r="BA277" s="180">
        <v>841761</v>
      </c>
      <c r="BB277" s="180">
        <v>16411</v>
      </c>
      <c r="BC277" s="180">
        <v>224001</v>
      </c>
      <c r="BD277" s="180">
        <v>2590216</v>
      </c>
      <c r="BE277" s="180">
        <v>402750</v>
      </c>
      <c r="BF277" s="180">
        <v>13274915</v>
      </c>
      <c r="BH277" s="180">
        <v>112241</v>
      </c>
      <c r="BI277" s="180">
        <v>106713</v>
      </c>
      <c r="BJ277" s="180">
        <v>7393534</v>
      </c>
      <c r="BK277" s="180">
        <v>0</v>
      </c>
      <c r="BL277" s="180">
        <v>11209507</v>
      </c>
      <c r="BM277" s="180">
        <v>3208461</v>
      </c>
      <c r="BN277" s="180">
        <v>3226365</v>
      </c>
      <c r="BO277" s="180">
        <v>598759</v>
      </c>
      <c r="BP277" s="180">
        <v>14331</v>
      </c>
      <c r="BQ277" s="180">
        <v>1677751</v>
      </c>
      <c r="BS277" s="180">
        <v>1529370</v>
      </c>
      <c r="BT277" s="180">
        <v>628723</v>
      </c>
      <c r="BV277" s="180">
        <v>1413259</v>
      </c>
    </row>
    <row r="278" spans="1:74" x14ac:dyDescent="0.3">
      <c r="A278" s="155">
        <v>985</v>
      </c>
      <c r="B278" s="180" t="s">
        <v>1176</v>
      </c>
      <c r="D278" s="180">
        <v>2511454</v>
      </c>
      <c r="E278" s="180">
        <v>274728496</v>
      </c>
      <c r="G278" s="180">
        <v>2700000</v>
      </c>
      <c r="H278" s="180">
        <v>1157000</v>
      </c>
      <c r="I278" s="180">
        <v>2353</v>
      </c>
      <c r="J278" s="180">
        <v>85000</v>
      </c>
      <c r="K278" s="180">
        <v>0</v>
      </c>
      <c r="L278" s="180">
        <v>1234200</v>
      </c>
      <c r="M278" s="180">
        <v>8473700</v>
      </c>
      <c r="N278" s="180">
        <v>2600</v>
      </c>
      <c r="O278" s="180">
        <v>234700</v>
      </c>
      <c r="Q278" s="180">
        <v>158000</v>
      </c>
      <c r="R278" s="180">
        <v>626500</v>
      </c>
      <c r="S278" s="180">
        <v>796447</v>
      </c>
      <c r="T278" s="180">
        <v>7729466</v>
      </c>
      <c r="V278" s="180">
        <v>302620</v>
      </c>
      <c r="X278" s="180">
        <v>3993063</v>
      </c>
      <c r="Y278" s="180">
        <v>887500</v>
      </c>
      <c r="Z278" s="180">
        <v>27845000</v>
      </c>
      <c r="AA278" s="180">
        <v>5556500</v>
      </c>
      <c r="AC278" s="180">
        <v>143600</v>
      </c>
      <c r="AD278" s="180">
        <v>496100</v>
      </c>
      <c r="AE278" s="180">
        <v>521500</v>
      </c>
      <c r="AF278" s="180">
        <v>94500</v>
      </c>
      <c r="AG278" s="180">
        <v>548415</v>
      </c>
      <c r="AI278" s="180">
        <v>0</v>
      </c>
      <c r="AJ278" s="180">
        <v>1291045</v>
      </c>
      <c r="AK278" s="180">
        <v>87165</v>
      </c>
      <c r="AL278" s="180">
        <v>159000</v>
      </c>
      <c r="AM278" s="180">
        <v>2062974</v>
      </c>
      <c r="AN278" s="180">
        <v>101317</v>
      </c>
      <c r="AO278" s="180">
        <v>22192839</v>
      </c>
      <c r="AP278" s="180">
        <v>775000</v>
      </c>
      <c r="AQ278" s="180">
        <v>44092</v>
      </c>
      <c r="AR278" s="180">
        <v>60084</v>
      </c>
      <c r="AS278" s="180">
        <v>16896001</v>
      </c>
      <c r="AT278" s="180">
        <v>141322</v>
      </c>
      <c r="AU278" s="180">
        <v>476450</v>
      </c>
      <c r="AV278" s="180">
        <v>675300</v>
      </c>
      <c r="AW278" s="180">
        <v>105682</v>
      </c>
      <c r="AX278" s="180">
        <v>207400</v>
      </c>
      <c r="AY278" s="180">
        <v>145100</v>
      </c>
      <c r="AZ278" s="180">
        <v>2886333</v>
      </c>
      <c r="BA278" s="180">
        <v>838092</v>
      </c>
      <c r="BB278" s="180">
        <v>13600</v>
      </c>
      <c r="BC278" s="180">
        <v>222500</v>
      </c>
      <c r="BD278" s="180">
        <v>2346418</v>
      </c>
      <c r="BE278" s="180">
        <v>396800</v>
      </c>
      <c r="BF278" s="180">
        <v>12573292</v>
      </c>
      <c r="BH278" s="180">
        <v>104232</v>
      </c>
      <c r="BI278" s="180">
        <v>95000</v>
      </c>
      <c r="BJ278" s="180">
        <v>7061000</v>
      </c>
      <c r="BK278" s="180">
        <v>0</v>
      </c>
      <c r="BL278" s="180">
        <v>10877565</v>
      </c>
      <c r="BM278" s="180">
        <v>3071936</v>
      </c>
      <c r="BN278" s="180">
        <v>3022160</v>
      </c>
      <c r="BO278" s="180">
        <v>559532</v>
      </c>
      <c r="BP278" s="180">
        <v>14000</v>
      </c>
      <c r="BQ278" s="180">
        <v>1592074</v>
      </c>
      <c r="BS278" s="180">
        <v>1440300</v>
      </c>
      <c r="BT278" s="180">
        <v>578900</v>
      </c>
      <c r="BV278" s="180">
        <v>1403926</v>
      </c>
    </row>
    <row r="279" spans="1:74" x14ac:dyDescent="0.3">
      <c r="A279" s="155">
        <v>986</v>
      </c>
      <c r="B279" s="180" t="s">
        <v>608</v>
      </c>
      <c r="D279" s="180">
        <v>0</v>
      </c>
      <c r="E279" s="180">
        <v>90000</v>
      </c>
      <c r="G279" s="180">
        <v>0</v>
      </c>
      <c r="H279" s="180">
        <v>0</v>
      </c>
      <c r="I279" s="180">
        <v>0</v>
      </c>
      <c r="J279" s="180">
        <v>0</v>
      </c>
      <c r="K279" s="180">
        <v>0</v>
      </c>
      <c r="L279" s="180">
        <v>0</v>
      </c>
      <c r="M279" s="180">
        <v>0</v>
      </c>
      <c r="N279" s="180">
        <v>0</v>
      </c>
      <c r="O279" s="180">
        <v>0</v>
      </c>
      <c r="Q279" s="180">
        <v>0</v>
      </c>
      <c r="R279" s="180">
        <v>0</v>
      </c>
      <c r="S279" s="180">
        <v>0</v>
      </c>
      <c r="T279" s="180">
        <v>0</v>
      </c>
      <c r="V279" s="180">
        <v>0</v>
      </c>
      <c r="X279" s="180">
        <v>0</v>
      </c>
      <c r="Y279" s="180">
        <v>0</v>
      </c>
      <c r="Z279" s="180">
        <v>0</v>
      </c>
      <c r="AA279" s="180">
        <v>0</v>
      </c>
      <c r="AC279" s="180">
        <v>0</v>
      </c>
      <c r="AD279" s="180">
        <v>0</v>
      </c>
      <c r="AE279" s="180">
        <v>0</v>
      </c>
      <c r="AF279" s="180">
        <v>0</v>
      </c>
      <c r="AG279" s="180">
        <v>0</v>
      </c>
      <c r="AI279" s="180">
        <v>0</v>
      </c>
      <c r="AJ279" s="180">
        <v>0</v>
      </c>
      <c r="AK279" s="180">
        <v>0</v>
      </c>
      <c r="AL279" s="180">
        <v>0</v>
      </c>
      <c r="AM279" s="180">
        <v>0</v>
      </c>
      <c r="AN279" s="180">
        <v>0</v>
      </c>
      <c r="AO279" s="180">
        <v>0</v>
      </c>
      <c r="AP279" s="180">
        <v>0</v>
      </c>
      <c r="AQ279" s="180">
        <v>0</v>
      </c>
      <c r="AR279" s="180">
        <v>0</v>
      </c>
      <c r="AS279" s="180">
        <v>0</v>
      </c>
      <c r="AT279" s="180">
        <v>0</v>
      </c>
      <c r="AU279" s="180">
        <v>0</v>
      </c>
      <c r="AV279" s="180">
        <v>0</v>
      </c>
      <c r="AW279" s="180">
        <v>0</v>
      </c>
      <c r="AX279" s="180">
        <v>0</v>
      </c>
      <c r="AY279" s="180">
        <v>0</v>
      </c>
      <c r="AZ279" s="180">
        <v>0</v>
      </c>
      <c r="BA279" s="180">
        <v>0</v>
      </c>
      <c r="BB279" s="180">
        <v>0</v>
      </c>
      <c r="BC279" s="180">
        <v>0</v>
      </c>
      <c r="BD279" s="180">
        <v>0</v>
      </c>
      <c r="BE279" s="180">
        <v>0</v>
      </c>
      <c r="BF279" s="180">
        <v>0</v>
      </c>
      <c r="BH279" s="180">
        <v>0</v>
      </c>
      <c r="BI279" s="180">
        <v>0</v>
      </c>
      <c r="BJ279" s="180">
        <v>0</v>
      </c>
      <c r="BK279" s="180">
        <v>0</v>
      </c>
      <c r="BL279" s="180">
        <v>0</v>
      </c>
      <c r="BM279" s="180">
        <v>0</v>
      </c>
      <c r="BN279" s="180">
        <v>0</v>
      </c>
      <c r="BO279" s="180">
        <v>0</v>
      </c>
      <c r="BP279" s="180">
        <v>0</v>
      </c>
      <c r="BQ279" s="180">
        <v>0</v>
      </c>
      <c r="BS279" s="180">
        <v>0</v>
      </c>
      <c r="BT279" s="180">
        <v>0</v>
      </c>
      <c r="BV279" s="180">
        <v>0</v>
      </c>
    </row>
    <row r="280" spans="1:74" x14ac:dyDescent="0.3">
      <c r="A280" s="155">
        <v>987</v>
      </c>
      <c r="B280" s="180" t="s">
        <v>1177</v>
      </c>
      <c r="D280" s="180">
        <v>0</v>
      </c>
      <c r="E280" s="180">
        <v>0</v>
      </c>
      <c r="G280" s="180">
        <v>0</v>
      </c>
      <c r="H280" s="180">
        <v>0</v>
      </c>
      <c r="I280" s="180">
        <v>0</v>
      </c>
      <c r="J280" s="180">
        <v>0</v>
      </c>
      <c r="K280" s="180">
        <v>0</v>
      </c>
      <c r="L280" s="180">
        <v>0</v>
      </c>
      <c r="M280" s="180">
        <v>0</v>
      </c>
      <c r="N280" s="180">
        <v>0</v>
      </c>
      <c r="O280" s="180">
        <v>0</v>
      </c>
      <c r="Q280" s="180">
        <v>0</v>
      </c>
      <c r="R280" s="180">
        <v>0</v>
      </c>
      <c r="S280" s="180">
        <v>0</v>
      </c>
      <c r="T280" s="180">
        <v>0</v>
      </c>
      <c r="V280" s="180">
        <v>0</v>
      </c>
      <c r="X280" s="180">
        <v>0</v>
      </c>
      <c r="Y280" s="180">
        <v>0</v>
      </c>
      <c r="Z280" s="180">
        <v>0</v>
      </c>
      <c r="AA280" s="180">
        <v>0</v>
      </c>
      <c r="AC280" s="180">
        <v>0</v>
      </c>
      <c r="AD280" s="180">
        <v>0</v>
      </c>
      <c r="AE280" s="180">
        <v>0</v>
      </c>
      <c r="AF280" s="180">
        <v>0</v>
      </c>
      <c r="AG280" s="180">
        <v>0</v>
      </c>
      <c r="AI280" s="180">
        <v>0</v>
      </c>
      <c r="AJ280" s="180">
        <v>0</v>
      </c>
      <c r="AK280" s="180">
        <v>0</v>
      </c>
      <c r="AL280" s="180">
        <v>0</v>
      </c>
      <c r="AM280" s="180">
        <v>0</v>
      </c>
      <c r="AN280" s="180">
        <v>0</v>
      </c>
      <c r="AO280" s="180">
        <v>0</v>
      </c>
      <c r="AP280" s="180">
        <v>0</v>
      </c>
      <c r="AQ280" s="180">
        <v>0</v>
      </c>
      <c r="AR280" s="180">
        <v>0</v>
      </c>
      <c r="AS280" s="180">
        <v>0</v>
      </c>
      <c r="AT280" s="180">
        <v>0</v>
      </c>
      <c r="AU280" s="180">
        <v>0</v>
      </c>
      <c r="AV280" s="180">
        <v>0</v>
      </c>
      <c r="AW280" s="180">
        <v>0</v>
      </c>
      <c r="AX280" s="180">
        <v>0</v>
      </c>
      <c r="AY280" s="180">
        <v>0</v>
      </c>
      <c r="AZ280" s="180">
        <v>0</v>
      </c>
      <c r="BA280" s="180">
        <v>0</v>
      </c>
      <c r="BB280" s="180">
        <v>0</v>
      </c>
      <c r="BC280" s="180">
        <v>0</v>
      </c>
      <c r="BD280" s="180">
        <v>0</v>
      </c>
      <c r="BE280" s="180">
        <v>0</v>
      </c>
      <c r="BF280" s="180">
        <v>0</v>
      </c>
      <c r="BH280" s="180">
        <v>0</v>
      </c>
      <c r="BI280" s="180">
        <v>0</v>
      </c>
      <c r="BJ280" s="180">
        <v>0</v>
      </c>
      <c r="BK280" s="180">
        <v>0</v>
      </c>
      <c r="BL280" s="180">
        <v>0</v>
      </c>
      <c r="BM280" s="180">
        <v>0</v>
      </c>
      <c r="BN280" s="180">
        <v>0</v>
      </c>
      <c r="BO280" s="180">
        <v>0</v>
      </c>
      <c r="BP280" s="180">
        <v>0</v>
      </c>
      <c r="BQ280" s="180">
        <v>0</v>
      </c>
      <c r="BS280" s="180">
        <v>0</v>
      </c>
      <c r="BT280" s="180">
        <v>0</v>
      </c>
      <c r="BV280" s="180">
        <v>0</v>
      </c>
    </row>
    <row r="281" spans="1:74" x14ac:dyDescent="0.3">
      <c r="A281" s="155">
        <v>988</v>
      </c>
      <c r="B281" s="180" t="s">
        <v>1178</v>
      </c>
      <c r="D281" s="180">
        <v>2</v>
      </c>
      <c r="E281" s="180">
        <v>2</v>
      </c>
      <c r="G281" s="180">
        <v>2</v>
      </c>
      <c r="H281" s="180">
        <v>2</v>
      </c>
      <c r="I281" s="180">
        <v>2</v>
      </c>
      <c r="J281" s="180">
        <v>2</v>
      </c>
      <c r="K281" s="180">
        <v>2</v>
      </c>
      <c r="L281" s="180">
        <v>2</v>
      </c>
      <c r="M281" s="180">
        <v>2</v>
      </c>
      <c r="N281" s="180">
        <v>2</v>
      </c>
      <c r="O281" s="180">
        <v>2</v>
      </c>
      <c r="Q281" s="180">
        <v>0</v>
      </c>
      <c r="R281" s="180">
        <v>2</v>
      </c>
      <c r="S281" s="180">
        <v>2</v>
      </c>
      <c r="T281" s="180">
        <v>2</v>
      </c>
      <c r="V281" s="180">
        <v>2</v>
      </c>
      <c r="X281" s="180">
        <v>0</v>
      </c>
      <c r="Y281" s="180">
        <v>2</v>
      </c>
      <c r="Z281" s="180">
        <v>2</v>
      </c>
      <c r="AA281" s="180">
        <v>2</v>
      </c>
      <c r="AC281" s="180">
        <v>0</v>
      </c>
      <c r="AD281" s="180">
        <v>2</v>
      </c>
      <c r="AE281" s="180">
        <v>2</v>
      </c>
      <c r="AF281" s="180">
        <v>2</v>
      </c>
      <c r="AG281" s="180">
        <v>2</v>
      </c>
      <c r="AI281" s="180">
        <v>0</v>
      </c>
      <c r="AJ281" s="180">
        <v>2</v>
      </c>
      <c r="AK281" s="180">
        <v>0</v>
      </c>
      <c r="AL281" s="180">
        <v>2</v>
      </c>
      <c r="AM281" s="180">
        <v>2</v>
      </c>
      <c r="AN281" s="180">
        <v>0</v>
      </c>
      <c r="AO281" s="180">
        <v>2</v>
      </c>
      <c r="AP281" s="180">
        <v>2</v>
      </c>
      <c r="AQ281" s="180">
        <v>2</v>
      </c>
      <c r="AR281" s="180">
        <v>2</v>
      </c>
      <c r="AS281" s="180">
        <v>2</v>
      </c>
      <c r="AT281" s="180">
        <v>2</v>
      </c>
      <c r="AU281" s="180">
        <v>2</v>
      </c>
      <c r="AV281" s="180">
        <v>2</v>
      </c>
      <c r="AW281" s="180">
        <v>0</v>
      </c>
      <c r="AX281" s="180">
        <v>2</v>
      </c>
      <c r="AY281" s="180">
        <v>2</v>
      </c>
      <c r="AZ281" s="180">
        <v>2</v>
      </c>
      <c r="BA281" s="180">
        <v>2</v>
      </c>
      <c r="BB281" s="180">
        <v>2</v>
      </c>
      <c r="BC281" s="180">
        <v>2</v>
      </c>
      <c r="BD281" s="180">
        <v>2</v>
      </c>
      <c r="BE281" s="180">
        <v>2</v>
      </c>
      <c r="BF281" s="180">
        <v>2</v>
      </c>
      <c r="BH281" s="180">
        <v>2</v>
      </c>
      <c r="BI281" s="180">
        <v>2</v>
      </c>
      <c r="BJ281" s="180">
        <v>2</v>
      </c>
      <c r="BK281" s="180">
        <v>0</v>
      </c>
      <c r="BL281" s="180">
        <v>2</v>
      </c>
      <c r="BM281" s="180">
        <v>0</v>
      </c>
      <c r="BN281" s="180">
        <v>2</v>
      </c>
      <c r="BO281" s="180">
        <v>2</v>
      </c>
      <c r="BP281" s="180">
        <v>0</v>
      </c>
      <c r="BQ281" s="180">
        <v>2</v>
      </c>
      <c r="BS281" s="180">
        <v>2</v>
      </c>
      <c r="BT281" s="180">
        <v>0</v>
      </c>
      <c r="BV281" s="180">
        <v>2</v>
      </c>
    </row>
    <row r="282" spans="1:74" x14ac:dyDescent="0.3">
      <c r="A282" s="155">
        <v>989</v>
      </c>
      <c r="B282" s="180" t="s">
        <v>1179</v>
      </c>
      <c r="D282" s="180">
        <v>0</v>
      </c>
      <c r="E282" s="180">
        <v>3</v>
      </c>
      <c r="G282" s="180">
        <v>0</v>
      </c>
      <c r="H282" s="180">
        <v>3</v>
      </c>
      <c r="I282" s="180">
        <v>3</v>
      </c>
      <c r="J282" s="180">
        <v>3</v>
      </c>
      <c r="K282" s="180">
        <v>0</v>
      </c>
      <c r="L282" s="180">
        <v>3</v>
      </c>
      <c r="M282" s="180">
        <v>3</v>
      </c>
      <c r="N282" s="180">
        <v>3</v>
      </c>
      <c r="O282" s="180">
        <v>0</v>
      </c>
      <c r="Q282" s="180">
        <v>0</v>
      </c>
      <c r="R282" s="180">
        <v>3</v>
      </c>
      <c r="S282" s="180">
        <v>0</v>
      </c>
      <c r="T282" s="180">
        <v>3</v>
      </c>
      <c r="V282" s="180">
        <v>3</v>
      </c>
      <c r="X282" s="180">
        <v>0</v>
      </c>
      <c r="Y282" s="180">
        <v>0</v>
      </c>
      <c r="Z282" s="180">
        <v>3</v>
      </c>
      <c r="AA282" s="180">
        <v>3</v>
      </c>
      <c r="AC282" s="180">
        <v>0</v>
      </c>
      <c r="AD282" s="180">
        <v>3</v>
      </c>
      <c r="AE282" s="180">
        <v>0</v>
      </c>
      <c r="AF282" s="180">
        <v>0</v>
      </c>
      <c r="AG282" s="180">
        <v>3</v>
      </c>
      <c r="AI282" s="180">
        <v>0</v>
      </c>
      <c r="AJ282" s="180">
        <v>3</v>
      </c>
      <c r="AK282" s="180">
        <v>3</v>
      </c>
      <c r="AL282" s="180">
        <v>0</v>
      </c>
      <c r="AM282" s="180">
        <v>3</v>
      </c>
      <c r="AN282" s="180">
        <v>0</v>
      </c>
      <c r="AO282" s="180">
        <v>0</v>
      </c>
      <c r="AP282" s="180">
        <v>3</v>
      </c>
      <c r="AQ282" s="180">
        <v>3</v>
      </c>
      <c r="AR282" s="180">
        <v>3</v>
      </c>
      <c r="AS282" s="180">
        <v>3</v>
      </c>
      <c r="AT282" s="180">
        <v>0</v>
      </c>
      <c r="AU282" s="180">
        <v>0</v>
      </c>
      <c r="AV282" s="180">
        <v>0</v>
      </c>
      <c r="AW282" s="180">
        <v>0</v>
      </c>
      <c r="AX282" s="180">
        <v>3</v>
      </c>
      <c r="AY282" s="180">
        <v>3</v>
      </c>
      <c r="AZ282" s="180">
        <v>3</v>
      </c>
      <c r="BA282" s="180">
        <v>3</v>
      </c>
      <c r="BB282" s="180">
        <v>3</v>
      </c>
      <c r="BC282" s="180">
        <v>3</v>
      </c>
      <c r="BD282" s="180">
        <v>0</v>
      </c>
      <c r="BE282" s="180">
        <v>3</v>
      </c>
      <c r="BF282" s="180">
        <v>3</v>
      </c>
      <c r="BH282" s="180">
        <v>3</v>
      </c>
      <c r="BI282" s="180">
        <v>3</v>
      </c>
      <c r="BJ282" s="180">
        <v>3</v>
      </c>
      <c r="BK282" s="180">
        <v>0</v>
      </c>
      <c r="BL282" s="180">
        <v>3</v>
      </c>
      <c r="BM282" s="180">
        <v>0</v>
      </c>
      <c r="BN282" s="180">
        <v>3</v>
      </c>
      <c r="BO282" s="180">
        <v>3</v>
      </c>
      <c r="BP282" s="180">
        <v>0</v>
      </c>
      <c r="BQ282" s="180">
        <v>3</v>
      </c>
      <c r="BS282" s="180">
        <v>3</v>
      </c>
      <c r="BT282" s="180">
        <v>0</v>
      </c>
      <c r="BV282" s="180">
        <v>3</v>
      </c>
    </row>
    <row r="283" spans="1:74" x14ac:dyDescent="0.3">
      <c r="A283" s="155">
        <v>990</v>
      </c>
      <c r="B283" s="180" t="s">
        <v>594</v>
      </c>
      <c r="D283" s="180">
        <v>0</v>
      </c>
      <c r="E283" s="180">
        <v>0</v>
      </c>
      <c r="G283" s="180">
        <v>0</v>
      </c>
      <c r="H283" s="180">
        <v>0</v>
      </c>
      <c r="I283" s="180">
        <v>0</v>
      </c>
      <c r="J283" s="180">
        <v>0</v>
      </c>
      <c r="K283" s="180">
        <v>0</v>
      </c>
      <c r="L283" s="180">
        <v>0</v>
      </c>
      <c r="M283" s="180">
        <v>0</v>
      </c>
      <c r="N283" s="180">
        <v>0</v>
      </c>
      <c r="O283" s="180">
        <v>0</v>
      </c>
      <c r="Q283" s="180">
        <v>0</v>
      </c>
      <c r="R283" s="180">
        <v>0</v>
      </c>
      <c r="S283" s="180">
        <v>0</v>
      </c>
      <c r="T283" s="180">
        <v>0</v>
      </c>
      <c r="V283" s="180">
        <v>0</v>
      </c>
      <c r="X283" s="180">
        <v>0</v>
      </c>
      <c r="Y283" s="180">
        <v>0</v>
      </c>
      <c r="Z283" s="180">
        <v>567520</v>
      </c>
      <c r="AA283" s="180">
        <v>0</v>
      </c>
      <c r="AC283" s="180">
        <v>0</v>
      </c>
      <c r="AD283" s="180">
        <v>0</v>
      </c>
      <c r="AE283" s="180">
        <v>0</v>
      </c>
      <c r="AF283" s="180">
        <v>0</v>
      </c>
      <c r="AG283" s="180">
        <v>0</v>
      </c>
      <c r="AI283" s="180">
        <v>0</v>
      </c>
      <c r="AJ283" s="180">
        <v>0</v>
      </c>
      <c r="AK283" s="180">
        <v>0</v>
      </c>
      <c r="AL283" s="180">
        <v>0</v>
      </c>
      <c r="AM283" s="180">
        <v>0</v>
      </c>
      <c r="AN283" s="180">
        <v>0</v>
      </c>
      <c r="AO283" s="180">
        <v>0</v>
      </c>
      <c r="AP283" s="180">
        <v>0</v>
      </c>
      <c r="AQ283" s="180">
        <v>0</v>
      </c>
      <c r="AR283" s="180">
        <v>0</v>
      </c>
      <c r="AS283" s="180">
        <v>0</v>
      </c>
      <c r="AT283" s="180">
        <v>0</v>
      </c>
      <c r="AU283" s="180">
        <v>0</v>
      </c>
      <c r="AV283" s="180">
        <v>0</v>
      </c>
      <c r="AW283" s="180">
        <v>0</v>
      </c>
      <c r="AX283" s="180">
        <v>0</v>
      </c>
      <c r="AY283" s="180">
        <v>0</v>
      </c>
      <c r="AZ283" s="180">
        <v>0</v>
      </c>
      <c r="BA283" s="180">
        <v>0</v>
      </c>
      <c r="BB283" s="180">
        <v>0</v>
      </c>
      <c r="BC283" s="180">
        <v>0</v>
      </c>
      <c r="BD283" s="180">
        <v>0</v>
      </c>
      <c r="BE283" s="180">
        <v>0</v>
      </c>
      <c r="BF283" s="180">
        <v>0</v>
      </c>
      <c r="BH283" s="180">
        <v>0</v>
      </c>
      <c r="BI283" s="180">
        <v>0</v>
      </c>
      <c r="BJ283" s="180">
        <v>0</v>
      </c>
      <c r="BK283" s="180">
        <v>0</v>
      </c>
      <c r="BL283" s="180">
        <v>0</v>
      </c>
      <c r="BM283" s="180">
        <v>0</v>
      </c>
      <c r="BN283" s="180">
        <v>0</v>
      </c>
      <c r="BO283" s="180">
        <v>0</v>
      </c>
      <c r="BP283" s="180">
        <v>0</v>
      </c>
      <c r="BQ283" s="180">
        <v>0</v>
      </c>
      <c r="BS283" s="180">
        <v>0</v>
      </c>
      <c r="BT283" s="180">
        <v>0</v>
      </c>
      <c r="BV283" s="180">
        <v>0</v>
      </c>
    </row>
    <row r="284" spans="1:74" x14ac:dyDescent="0.3">
      <c r="A284" s="155">
        <v>991</v>
      </c>
      <c r="B284" s="180" t="s">
        <v>1180</v>
      </c>
      <c r="D284" s="180">
        <v>20</v>
      </c>
      <c r="E284" s="180">
        <v>0</v>
      </c>
      <c r="G284" s="180">
        <v>23</v>
      </c>
      <c r="H284" s="180">
        <v>23</v>
      </c>
      <c r="I284" s="180">
        <v>22</v>
      </c>
      <c r="J284" s="180">
        <v>20</v>
      </c>
      <c r="K284" s="180">
        <v>23</v>
      </c>
      <c r="L284" s="180">
        <v>23</v>
      </c>
      <c r="M284" s="180">
        <v>22</v>
      </c>
      <c r="N284" s="180">
        <v>22</v>
      </c>
      <c r="O284" s="180">
        <v>23</v>
      </c>
      <c r="Q284" s="180">
        <v>23</v>
      </c>
      <c r="R284" s="180">
        <v>20</v>
      </c>
      <c r="S284" s="180">
        <v>0</v>
      </c>
      <c r="T284" s="180">
        <v>23</v>
      </c>
      <c r="V284" s="180">
        <v>22</v>
      </c>
      <c r="X284" s="180">
        <v>22</v>
      </c>
      <c r="Y284" s="180">
        <v>23</v>
      </c>
      <c r="Z284" s="180">
        <v>23</v>
      </c>
      <c r="AA284" s="180">
        <v>23</v>
      </c>
      <c r="AC284" s="180">
        <v>23</v>
      </c>
      <c r="AD284" s="180">
        <v>20</v>
      </c>
      <c r="AE284" s="180">
        <v>23</v>
      </c>
      <c r="AF284" s="180">
        <v>0</v>
      </c>
      <c r="AG284" s="180">
        <v>22</v>
      </c>
      <c r="AI284" s="180">
        <v>0</v>
      </c>
      <c r="AJ284" s="180">
        <v>23</v>
      </c>
      <c r="AK284" s="180">
        <v>23</v>
      </c>
      <c r="AL284" s="180">
        <v>23</v>
      </c>
      <c r="AM284" s="180">
        <v>0</v>
      </c>
      <c r="AN284" s="180">
        <v>23</v>
      </c>
      <c r="AO284" s="180">
        <v>23</v>
      </c>
      <c r="AP284" s="180">
        <v>23</v>
      </c>
      <c r="AQ284" s="180">
        <v>23</v>
      </c>
      <c r="AR284" s="180">
        <v>23</v>
      </c>
      <c r="AS284" s="180">
        <v>23</v>
      </c>
      <c r="AT284" s="180">
        <v>0</v>
      </c>
      <c r="AU284" s="180">
        <v>0</v>
      </c>
      <c r="AV284" s="180">
        <v>22</v>
      </c>
      <c r="AW284" s="180">
        <v>0</v>
      </c>
      <c r="AX284" s="180">
        <v>23</v>
      </c>
      <c r="AY284" s="180">
        <v>23</v>
      </c>
      <c r="AZ284" s="180">
        <v>23</v>
      </c>
      <c r="BA284" s="180">
        <v>20</v>
      </c>
      <c r="BB284" s="180">
        <v>23</v>
      </c>
      <c r="BC284" s="180">
        <v>22</v>
      </c>
      <c r="BD284" s="180">
        <v>23</v>
      </c>
      <c r="BE284" s="180">
        <v>0</v>
      </c>
      <c r="BF284" s="180">
        <v>23</v>
      </c>
      <c r="BH284" s="180">
        <v>23</v>
      </c>
      <c r="BI284" s="180">
        <v>23</v>
      </c>
      <c r="BJ284" s="180">
        <v>0</v>
      </c>
      <c r="BK284" s="180">
        <v>0</v>
      </c>
      <c r="BL284" s="180">
        <v>23</v>
      </c>
      <c r="BM284" s="180">
        <v>0</v>
      </c>
      <c r="BN284" s="180">
        <v>23</v>
      </c>
      <c r="BO284" s="180">
        <v>23</v>
      </c>
      <c r="BP284" s="180">
        <v>0</v>
      </c>
      <c r="BQ284" s="180">
        <v>23</v>
      </c>
      <c r="BS284" s="180">
        <v>23</v>
      </c>
      <c r="BT284" s="180">
        <v>0</v>
      </c>
      <c r="BV284" s="180">
        <v>20</v>
      </c>
    </row>
    <row r="285" spans="1:74" x14ac:dyDescent="0.3">
      <c r="A285" s="155">
        <v>995</v>
      </c>
      <c r="B285" s="180" t="s">
        <v>275</v>
      </c>
      <c r="D285" s="180">
        <v>0</v>
      </c>
      <c r="E285" s="180">
        <v>0</v>
      </c>
      <c r="F285" s="180">
        <v>0</v>
      </c>
      <c r="G285" s="180">
        <v>0</v>
      </c>
      <c r="H285" s="180">
        <v>0</v>
      </c>
      <c r="I285" s="180">
        <v>0</v>
      </c>
      <c r="J285" s="180">
        <v>0</v>
      </c>
      <c r="K285" s="180">
        <v>0</v>
      </c>
      <c r="L285" s="180">
        <v>0.08</v>
      </c>
      <c r="M285" s="180">
        <v>0</v>
      </c>
      <c r="N285" s="180">
        <v>0</v>
      </c>
      <c r="O285" s="180">
        <v>0</v>
      </c>
      <c r="P285" s="180">
        <v>0</v>
      </c>
      <c r="Q285" s="180">
        <v>0</v>
      </c>
      <c r="R285" s="180">
        <v>0</v>
      </c>
      <c r="S285" s="180">
        <v>0</v>
      </c>
      <c r="T285" s="180">
        <v>0</v>
      </c>
      <c r="U285" s="180">
        <v>0</v>
      </c>
      <c r="V285" s="180">
        <v>0</v>
      </c>
      <c r="W285" s="180">
        <v>0.08</v>
      </c>
      <c r="X285" s="180">
        <v>0</v>
      </c>
      <c r="Y285" s="180">
        <v>0</v>
      </c>
      <c r="Z285" s="180">
        <v>0.08</v>
      </c>
      <c r="AA285" s="180">
        <v>0</v>
      </c>
      <c r="AB285" s="180">
        <v>0</v>
      </c>
      <c r="AC285" s="180">
        <v>0</v>
      </c>
      <c r="AD285" s="180">
        <v>0</v>
      </c>
      <c r="AE285" s="180">
        <v>0</v>
      </c>
      <c r="AF285" s="180">
        <v>0</v>
      </c>
      <c r="AG285" s="180">
        <v>0</v>
      </c>
      <c r="AH285" s="180">
        <v>0</v>
      </c>
      <c r="AI285" s="180">
        <v>0</v>
      </c>
      <c r="AJ285" s="180">
        <v>0</v>
      </c>
      <c r="AK285" s="180">
        <v>0</v>
      </c>
      <c r="AL285" s="180">
        <v>0</v>
      </c>
      <c r="AM285" s="180">
        <v>0</v>
      </c>
      <c r="AN285" s="180">
        <v>0</v>
      </c>
      <c r="AO285" s="180">
        <v>0</v>
      </c>
      <c r="AP285" s="180">
        <v>0</v>
      </c>
      <c r="AQ285" s="180">
        <v>0</v>
      </c>
      <c r="AR285" s="180">
        <v>0</v>
      </c>
      <c r="AS285" s="180">
        <v>0</v>
      </c>
      <c r="AT285" s="180">
        <v>0</v>
      </c>
      <c r="AU285" s="180">
        <v>0</v>
      </c>
      <c r="AV285" s="180">
        <v>0.08</v>
      </c>
      <c r="AW285" s="180">
        <v>0</v>
      </c>
      <c r="AX285" s="180">
        <v>0</v>
      </c>
      <c r="AY285" s="180">
        <v>0</v>
      </c>
      <c r="AZ285" s="180">
        <v>0.08</v>
      </c>
      <c r="BA285" s="180">
        <v>0</v>
      </c>
      <c r="BB285" s="180">
        <v>0</v>
      </c>
      <c r="BC285" s="180">
        <v>0</v>
      </c>
      <c r="BD285" s="180">
        <v>0</v>
      </c>
      <c r="BE285" s="180">
        <v>0.09</v>
      </c>
      <c r="BF285" s="180">
        <v>7.0000000000000007E-2</v>
      </c>
      <c r="BG285" s="180">
        <v>0</v>
      </c>
      <c r="BH285" s="180">
        <v>0</v>
      </c>
      <c r="BI285" s="180">
        <v>0</v>
      </c>
      <c r="BJ285" s="180">
        <v>0.08</v>
      </c>
      <c r="BK285" s="180">
        <v>0</v>
      </c>
      <c r="BL285" s="180">
        <v>0</v>
      </c>
      <c r="BM285" s="180">
        <v>0</v>
      </c>
      <c r="BN285" s="180">
        <v>0.08</v>
      </c>
      <c r="BO285" s="180">
        <v>0</v>
      </c>
      <c r="BP285" s="180">
        <v>0</v>
      </c>
      <c r="BQ285" s="180">
        <v>0</v>
      </c>
      <c r="BR285" s="180">
        <v>0</v>
      </c>
      <c r="BS285" s="180">
        <v>0</v>
      </c>
      <c r="BT285" s="180">
        <v>0</v>
      </c>
      <c r="BU285" s="180">
        <v>0</v>
      </c>
      <c r="BV285" s="180">
        <v>0</v>
      </c>
    </row>
    <row r="286" spans="1:74" x14ac:dyDescent="0.3">
      <c r="A286" s="155">
        <v>996</v>
      </c>
      <c r="B286" s="180" t="s">
        <v>276</v>
      </c>
      <c r="D286" s="180">
        <v>0.01</v>
      </c>
      <c r="E286" s="180">
        <v>0.01</v>
      </c>
      <c r="F286" s="180">
        <v>0.01</v>
      </c>
      <c r="G286" s="180">
        <v>0.01</v>
      </c>
      <c r="H286" s="180">
        <v>0.01</v>
      </c>
      <c r="I286" s="180">
        <v>0</v>
      </c>
      <c r="J286" s="180">
        <v>0</v>
      </c>
      <c r="K286" s="180">
        <v>0</v>
      </c>
      <c r="L286" s="180">
        <v>0.01</v>
      </c>
      <c r="M286" s="180">
        <v>0.01</v>
      </c>
      <c r="N286" s="180">
        <v>0</v>
      </c>
      <c r="O286" s="180">
        <v>0.01</v>
      </c>
      <c r="P286" s="180">
        <v>0.01</v>
      </c>
      <c r="Q286" s="180">
        <v>0</v>
      </c>
      <c r="R286" s="180">
        <v>0</v>
      </c>
      <c r="S286" s="180">
        <v>0.01</v>
      </c>
      <c r="T286" s="180">
        <v>0</v>
      </c>
      <c r="U286" s="180">
        <v>0.01</v>
      </c>
      <c r="V286" s="180">
        <v>0.01</v>
      </c>
      <c r="W286" s="180">
        <v>0.01</v>
      </c>
      <c r="X286" s="180">
        <v>0.01</v>
      </c>
      <c r="Y286" s="180">
        <v>0</v>
      </c>
      <c r="Z286" s="180">
        <v>0.01</v>
      </c>
      <c r="AA286" s="180">
        <v>0</v>
      </c>
      <c r="AB286" s="180">
        <v>0.01</v>
      </c>
      <c r="AC286" s="180">
        <v>0.01</v>
      </c>
      <c r="AD286" s="180">
        <v>0.01</v>
      </c>
      <c r="AE286" s="180">
        <v>0.01</v>
      </c>
      <c r="AF286" s="180">
        <v>0.01</v>
      </c>
      <c r="AG286" s="180">
        <v>0.01</v>
      </c>
      <c r="AH286" s="180">
        <v>0.01</v>
      </c>
      <c r="AI286" s="180">
        <v>0</v>
      </c>
      <c r="AJ286" s="180">
        <v>0</v>
      </c>
      <c r="AK286" s="180">
        <v>0</v>
      </c>
      <c r="AL286" s="180">
        <v>0.01</v>
      </c>
      <c r="AM286" s="180">
        <v>0.01</v>
      </c>
      <c r="AN286" s="180">
        <v>0.01</v>
      </c>
      <c r="AO286" s="180">
        <v>0.01</v>
      </c>
      <c r="AP286" s="180">
        <v>0.01</v>
      </c>
      <c r="AQ286" s="180">
        <v>0</v>
      </c>
      <c r="AR286" s="180">
        <v>0.01</v>
      </c>
      <c r="AS286" s="180">
        <v>0.01</v>
      </c>
      <c r="AT286" s="180">
        <v>0.01</v>
      </c>
      <c r="AU286" s="180">
        <v>0.01</v>
      </c>
      <c r="AV286" s="180">
        <v>0.01</v>
      </c>
      <c r="AW286" s="180">
        <v>0.01</v>
      </c>
      <c r="AX286" s="180">
        <v>0</v>
      </c>
      <c r="AY286" s="180">
        <v>0</v>
      </c>
      <c r="AZ286" s="180">
        <v>0.01</v>
      </c>
      <c r="BA286" s="180">
        <v>0.01</v>
      </c>
      <c r="BB286" s="180">
        <v>0.01</v>
      </c>
      <c r="BC286" s="180">
        <v>0.01</v>
      </c>
      <c r="BD286" s="180">
        <v>0.01</v>
      </c>
      <c r="BE286" s="180">
        <v>0.01</v>
      </c>
      <c r="BF286" s="180">
        <v>0.01</v>
      </c>
      <c r="BG286" s="180">
        <v>0.01</v>
      </c>
      <c r="BH286" s="180">
        <v>0</v>
      </c>
      <c r="BI286" s="180">
        <v>0.01</v>
      </c>
      <c r="BJ286" s="180">
        <v>0.01</v>
      </c>
      <c r="BK286" s="180">
        <v>0.01</v>
      </c>
      <c r="BL286" s="180">
        <v>0.01</v>
      </c>
      <c r="BM286" s="180">
        <v>0</v>
      </c>
      <c r="BN286" s="180">
        <v>0.01</v>
      </c>
      <c r="BO286" s="180">
        <v>0.01</v>
      </c>
      <c r="BP286" s="180">
        <v>0</v>
      </c>
      <c r="BQ286" s="180">
        <v>0</v>
      </c>
      <c r="BR286" s="180">
        <v>0</v>
      </c>
      <c r="BS286" s="180">
        <v>0.01</v>
      </c>
      <c r="BT286" s="180">
        <v>0.01</v>
      </c>
      <c r="BU286" s="180">
        <v>0.01</v>
      </c>
      <c r="BV286" s="180">
        <v>0.01</v>
      </c>
    </row>
    <row r="287" spans="1:74" x14ac:dyDescent="0.3">
      <c r="A287" s="155">
        <v>998</v>
      </c>
      <c r="B287" s="180" t="s">
        <v>277</v>
      </c>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row>
    <row r="288" spans="1:74" x14ac:dyDescent="0.3">
      <c r="A288" s="155">
        <v>999</v>
      </c>
      <c r="B288" s="180" t="s">
        <v>278</v>
      </c>
      <c r="D288" s="180">
        <v>50312</v>
      </c>
      <c r="E288" s="180">
        <v>50313</v>
      </c>
      <c r="F288" s="180">
        <v>50314</v>
      </c>
      <c r="G288" s="180">
        <v>50315</v>
      </c>
      <c r="H288" s="180">
        <v>50316</v>
      </c>
      <c r="I288" s="180">
        <v>50481</v>
      </c>
      <c r="J288" s="180">
        <v>50561</v>
      </c>
      <c r="K288" s="180">
        <v>50317</v>
      </c>
      <c r="L288" s="180">
        <v>50318</v>
      </c>
      <c r="M288" s="180">
        <v>50319</v>
      </c>
      <c r="N288" s="180">
        <v>50489</v>
      </c>
      <c r="O288" s="180">
        <v>50320</v>
      </c>
      <c r="P288" s="180">
        <v>50323</v>
      </c>
      <c r="Q288" s="180">
        <v>50321</v>
      </c>
      <c r="R288" s="180">
        <v>50322</v>
      </c>
      <c r="S288" s="180">
        <v>50490</v>
      </c>
      <c r="T288" s="180">
        <v>50324</v>
      </c>
      <c r="U288" s="180">
        <v>50325</v>
      </c>
      <c r="V288" s="180">
        <v>50326</v>
      </c>
      <c r="W288" s="180">
        <v>50327</v>
      </c>
      <c r="X288" s="180">
        <v>50328</v>
      </c>
      <c r="Y288" s="180">
        <v>50329</v>
      </c>
      <c r="Z288" s="180">
        <v>50330</v>
      </c>
      <c r="AA288" s="180">
        <v>50331</v>
      </c>
      <c r="AB288" s="180">
        <v>50332</v>
      </c>
      <c r="AC288" s="180">
        <v>50333</v>
      </c>
      <c r="AD288" s="180">
        <v>50335</v>
      </c>
      <c r="AE288" s="180">
        <v>50334</v>
      </c>
      <c r="AF288" s="180">
        <v>50336</v>
      </c>
      <c r="AG288" s="180">
        <v>50337</v>
      </c>
      <c r="AH288" s="180">
        <v>50338</v>
      </c>
      <c r="AI288" s="180">
        <v>50339</v>
      </c>
      <c r="AJ288" s="180">
        <v>50443</v>
      </c>
      <c r="AK288" s="180">
        <v>50340</v>
      </c>
      <c r="AL288" s="180">
        <v>50456</v>
      </c>
      <c r="AM288" s="180">
        <v>50341</v>
      </c>
      <c r="AN288" s="180">
        <v>50342</v>
      </c>
      <c r="AO288" s="180">
        <v>50344</v>
      </c>
      <c r="AP288" s="180">
        <v>50345</v>
      </c>
      <c r="AQ288" s="180">
        <v>50503</v>
      </c>
      <c r="AR288" s="180">
        <v>50527</v>
      </c>
      <c r="AS288" s="180">
        <v>50346</v>
      </c>
      <c r="AT288" s="180">
        <v>50347</v>
      </c>
      <c r="AU288" s="180">
        <v>50529</v>
      </c>
      <c r="AV288" s="180">
        <v>50348</v>
      </c>
      <c r="AW288" s="180">
        <v>50349</v>
      </c>
      <c r="AX288" s="180">
        <v>50350</v>
      </c>
      <c r="AY288" s="180">
        <v>50541</v>
      </c>
      <c r="AZ288" s="180">
        <v>50351</v>
      </c>
      <c r="BA288" s="180">
        <v>50484</v>
      </c>
      <c r="BB288" s="180">
        <v>50352</v>
      </c>
      <c r="BC288" s="180">
        <v>50353</v>
      </c>
      <c r="BD288" s="180">
        <v>50354</v>
      </c>
      <c r="BE288" s="180">
        <v>50355</v>
      </c>
      <c r="BF288" s="180">
        <v>50356</v>
      </c>
      <c r="BG288" s="180">
        <v>50357</v>
      </c>
      <c r="BH288" s="180">
        <v>50482</v>
      </c>
      <c r="BI288" s="180">
        <v>50358</v>
      </c>
      <c r="BJ288" s="180">
        <v>50359</v>
      </c>
      <c r="BK288" s="180">
        <v>50360</v>
      </c>
      <c r="BL288" s="180">
        <v>50361</v>
      </c>
      <c r="BM288" s="180">
        <v>50362</v>
      </c>
      <c r="BN288" s="180">
        <v>50363</v>
      </c>
      <c r="BO288" s="180">
        <v>50364</v>
      </c>
      <c r="BP288" s="180">
        <v>50365</v>
      </c>
      <c r="BQ288" s="180">
        <v>50366</v>
      </c>
      <c r="BR288" s="180">
        <v>50367</v>
      </c>
      <c r="BS288" s="180">
        <v>50368</v>
      </c>
      <c r="BT288" s="180">
        <v>50369</v>
      </c>
      <c r="BU288" s="180">
        <v>50370</v>
      </c>
      <c r="BV288" s="180">
        <v>50371</v>
      </c>
    </row>
    <row r="289" spans="1:74" x14ac:dyDescent="0.3">
      <c r="A289" s="155">
        <v>9000</v>
      </c>
      <c r="B289" s="180" t="s">
        <v>1181</v>
      </c>
      <c r="C289" s="180" t="s">
        <v>352</v>
      </c>
      <c r="D289" s="180">
        <v>284331041.38</v>
      </c>
      <c r="E289" s="180">
        <v>28159172557.360001</v>
      </c>
      <c r="F289" s="180">
        <v>50364.01</v>
      </c>
      <c r="G289" s="180">
        <v>217915983.25999999</v>
      </c>
      <c r="H289" s="180">
        <v>73396840.510000005</v>
      </c>
      <c r="I289" s="180">
        <v>802783.56499999994</v>
      </c>
      <c r="J289" s="180">
        <v>15107542.08</v>
      </c>
      <c r="K289" s="180">
        <v>68360128</v>
      </c>
      <c r="L289" s="180">
        <v>218887176.61000001</v>
      </c>
      <c r="M289" s="180">
        <v>828040483.56739998</v>
      </c>
      <c r="N289" s="180">
        <v>7447306.591</v>
      </c>
      <c r="O289" s="180">
        <v>40678066.689999998</v>
      </c>
      <c r="P289" s="180">
        <v>50373.01</v>
      </c>
      <c r="Q289" s="180">
        <v>10879575.619999999</v>
      </c>
      <c r="R289" s="180">
        <v>23385301.98</v>
      </c>
      <c r="S289" s="180">
        <v>76115110.650000006</v>
      </c>
      <c r="T289" s="180">
        <v>251349861.37099999</v>
      </c>
      <c r="U289" s="180">
        <v>50375.01</v>
      </c>
      <c r="V289" s="180">
        <v>85951173.790000007</v>
      </c>
      <c r="W289" s="180">
        <v>50377.09</v>
      </c>
      <c r="X289" s="180">
        <v>395420383.33999997</v>
      </c>
      <c r="Y289" s="180">
        <v>37393037.350000001</v>
      </c>
      <c r="Z289" s="180">
        <v>3440396552.165</v>
      </c>
      <c r="AA289" s="180">
        <v>313107087.91000003</v>
      </c>
      <c r="AB289" s="180">
        <v>50382.01</v>
      </c>
      <c r="AC289" s="180">
        <v>39953929.979999997</v>
      </c>
      <c r="AD289" s="180">
        <v>69775413.390000001</v>
      </c>
      <c r="AE289" s="180">
        <v>56416372.350000001</v>
      </c>
      <c r="AF289" s="180">
        <v>33634407.960000001</v>
      </c>
      <c r="AG289" s="180">
        <v>39366940.950000003</v>
      </c>
      <c r="AH289" s="180">
        <v>50388.01</v>
      </c>
      <c r="AI289" s="180">
        <v>4026000.0425</v>
      </c>
      <c r="AJ289" s="180">
        <v>73271645.439999998</v>
      </c>
      <c r="AK289" s="180">
        <v>6310563.5999999996</v>
      </c>
      <c r="AL289" s="180">
        <v>47332268.700000003</v>
      </c>
      <c r="AM289" s="180">
        <v>131363473.94</v>
      </c>
      <c r="AN289" s="180">
        <v>23810695.370000001</v>
      </c>
      <c r="AO289" s="180">
        <v>1941008053.5095999</v>
      </c>
      <c r="AP289" s="180">
        <v>61383488.295000002</v>
      </c>
      <c r="AQ289" s="180">
        <v>6573692.4800000004</v>
      </c>
      <c r="AR289" s="180">
        <v>12925054.01</v>
      </c>
      <c r="AS289" s="180">
        <v>1860159343.6199999</v>
      </c>
      <c r="AT289" s="180">
        <v>38356665.140000001</v>
      </c>
      <c r="AU289" s="180">
        <v>141182764.02000001</v>
      </c>
      <c r="AV289" s="180">
        <v>119881043.675</v>
      </c>
      <c r="AW289" s="180">
        <v>49577415.920000002</v>
      </c>
      <c r="AX289" s="180">
        <v>12328766.619999999</v>
      </c>
      <c r="AY289" s="180">
        <v>6538079.9050000003</v>
      </c>
      <c r="AZ289" s="180">
        <v>335257362.18000001</v>
      </c>
      <c r="BA289" s="180">
        <v>50578620.109999999</v>
      </c>
      <c r="BB289" s="180">
        <v>19887563.690000001</v>
      </c>
      <c r="BC289" s="180">
        <v>22286588.899999999</v>
      </c>
      <c r="BD289" s="180">
        <v>264079903.1525</v>
      </c>
      <c r="BE289" s="180">
        <v>112826852.62</v>
      </c>
      <c r="BF289" s="180">
        <v>1679711261.4525001</v>
      </c>
      <c r="BG289" s="180">
        <v>50407.01</v>
      </c>
      <c r="BH289" s="180">
        <v>4782031.04</v>
      </c>
      <c r="BI289" s="180">
        <v>19176171.41</v>
      </c>
      <c r="BJ289" s="180">
        <v>902088145.16999996</v>
      </c>
      <c r="BK289" s="180">
        <v>74646657.469999999</v>
      </c>
      <c r="BL289" s="180">
        <v>805934011.89999998</v>
      </c>
      <c r="BM289" s="180">
        <v>116839891.8258</v>
      </c>
      <c r="BN289" s="180">
        <v>430336698.2256</v>
      </c>
      <c r="BO289" s="180">
        <v>104709507.58</v>
      </c>
      <c r="BP289" s="180">
        <v>1818644.93</v>
      </c>
      <c r="BQ289" s="180">
        <v>82322510.109999999</v>
      </c>
      <c r="BR289" s="180">
        <v>50417</v>
      </c>
      <c r="BS289" s="180">
        <v>154787053.273</v>
      </c>
      <c r="BT289" s="180">
        <v>48495296.009999998</v>
      </c>
      <c r="BU289" s="180">
        <v>50420.01</v>
      </c>
      <c r="BV289" s="180">
        <v>144696061.44</v>
      </c>
    </row>
    <row r="290" spans="1:74" s="639" customFormat="1" x14ac:dyDescent="0.3">
      <c r="A290" s="155">
        <v>9001</v>
      </c>
      <c r="B290" s="639" t="s">
        <v>1182</v>
      </c>
      <c r="C290" s="639" t="s">
        <v>1183</v>
      </c>
      <c r="D290" s="639">
        <v>15702314</v>
      </c>
      <c r="E290" s="639">
        <v>2272168807</v>
      </c>
      <c r="F290" s="639">
        <v>0</v>
      </c>
      <c r="G290" s="639">
        <v>17549624</v>
      </c>
      <c r="H290" s="639">
        <v>4267193</v>
      </c>
      <c r="I290" s="639">
        <v>81928</v>
      </c>
      <c r="J290" s="639">
        <v>2500498</v>
      </c>
      <c r="K290" s="639">
        <v>11869828</v>
      </c>
      <c r="L290" s="639">
        <v>8264274</v>
      </c>
      <c r="M290" s="639">
        <v>48870281</v>
      </c>
      <c r="N290" s="639">
        <v>897770</v>
      </c>
      <c r="O290" s="639">
        <v>1810360</v>
      </c>
      <c r="P290" s="639">
        <v>0</v>
      </c>
      <c r="Q290" s="639">
        <v>1491995</v>
      </c>
      <c r="R290" s="639">
        <v>2571871</v>
      </c>
      <c r="S290" s="639">
        <v>6077053</v>
      </c>
      <c r="T290" s="639">
        <v>29773829</v>
      </c>
      <c r="U290" s="639">
        <v>0</v>
      </c>
      <c r="V290" s="639">
        <v>1338792</v>
      </c>
      <c r="W290" s="639">
        <v>0</v>
      </c>
      <c r="X290" s="639">
        <v>38172515</v>
      </c>
      <c r="Y290" s="639">
        <v>4835766</v>
      </c>
      <c r="Z290" s="639">
        <v>236318330</v>
      </c>
      <c r="AA290" s="639">
        <v>59341878</v>
      </c>
      <c r="AB290" s="639">
        <v>0</v>
      </c>
      <c r="AC290" s="639">
        <v>1408228</v>
      </c>
      <c r="AD290" s="639">
        <v>2416912</v>
      </c>
      <c r="AE290" s="639">
        <v>3488267</v>
      </c>
      <c r="AF290" s="639">
        <v>1308546</v>
      </c>
      <c r="AG290" s="639">
        <v>1192656</v>
      </c>
      <c r="AH290" s="639">
        <v>0</v>
      </c>
      <c r="AI290" s="639">
        <v>663704</v>
      </c>
      <c r="AJ290" s="639">
        <v>9128617</v>
      </c>
      <c r="AK290" s="639">
        <v>755805</v>
      </c>
      <c r="AL290" s="639">
        <v>2577888</v>
      </c>
      <c r="AM290" s="639">
        <v>8524587</v>
      </c>
      <c r="AN290" s="639">
        <v>1270672</v>
      </c>
      <c r="AO290" s="639">
        <v>91968914</v>
      </c>
      <c r="AP290" s="639">
        <v>3168770</v>
      </c>
      <c r="AQ290" s="639">
        <v>725363</v>
      </c>
      <c r="AR290" s="639">
        <v>1224555</v>
      </c>
      <c r="AS290" s="639">
        <v>86583154</v>
      </c>
      <c r="AT290" s="639">
        <v>1096315</v>
      </c>
      <c r="AU290" s="639">
        <v>10333245</v>
      </c>
      <c r="AV290" s="639">
        <v>4013374</v>
      </c>
      <c r="AW290" s="639">
        <v>1127646</v>
      </c>
      <c r="AX290" s="639">
        <v>3090441</v>
      </c>
      <c r="AY290" s="639">
        <v>724725</v>
      </c>
      <c r="AZ290" s="639">
        <v>16746064</v>
      </c>
      <c r="BA290" s="639">
        <v>4377780</v>
      </c>
      <c r="BB290" s="639">
        <v>255334</v>
      </c>
      <c r="BC290" s="639">
        <v>1577059</v>
      </c>
      <c r="BD290" s="639">
        <v>26404402</v>
      </c>
      <c r="BE290" s="639">
        <v>2455570</v>
      </c>
      <c r="BF290" s="639">
        <v>96225158</v>
      </c>
      <c r="BG290" s="639">
        <v>0</v>
      </c>
      <c r="BH290" s="639">
        <v>375840</v>
      </c>
      <c r="BI290" s="639">
        <v>818109</v>
      </c>
      <c r="BJ290" s="639">
        <v>52959221</v>
      </c>
      <c r="BK290" s="639">
        <v>3279121</v>
      </c>
      <c r="BL290" s="639">
        <v>65306314</v>
      </c>
      <c r="BM290" s="639">
        <v>21529217</v>
      </c>
      <c r="BN290" s="639">
        <v>22003977</v>
      </c>
      <c r="BO290" s="639">
        <v>4616168</v>
      </c>
      <c r="BP290" s="639">
        <v>92295</v>
      </c>
      <c r="BQ290" s="639">
        <v>11248685</v>
      </c>
      <c r="BR290" s="639">
        <v>0</v>
      </c>
      <c r="BS290" s="639">
        <v>8031256</v>
      </c>
      <c r="BT290" s="639">
        <v>3692131</v>
      </c>
      <c r="BU290" s="639">
        <v>0</v>
      </c>
      <c r="BV290" s="639">
        <v>7920796</v>
      </c>
    </row>
    <row r="291" spans="1:74" s="639" customFormat="1" x14ac:dyDescent="0.3">
      <c r="A291" s="155">
        <v>9002</v>
      </c>
      <c r="B291" s="639" t="s">
        <v>1184</v>
      </c>
      <c r="C291" s="639" t="s">
        <v>1185</v>
      </c>
      <c r="D291" s="639">
        <v>502399</v>
      </c>
      <c r="E291" s="639">
        <v>168698688</v>
      </c>
      <c r="F291" s="639">
        <v>0</v>
      </c>
      <c r="G291" s="639">
        <v>307387</v>
      </c>
      <c r="H291" s="639">
        <v>64033</v>
      </c>
      <c r="I291" s="639">
        <v>0</v>
      </c>
      <c r="J291" s="639">
        <v>509</v>
      </c>
      <c r="K291" s="639">
        <v>14627</v>
      </c>
      <c r="L291" s="639">
        <v>509273</v>
      </c>
      <c r="M291" s="639">
        <v>1528604</v>
      </c>
      <c r="N291" s="639">
        <v>5950</v>
      </c>
      <c r="O291" s="639">
        <v>39493</v>
      </c>
      <c r="P291" s="639">
        <v>0</v>
      </c>
      <c r="Q291" s="639">
        <v>6836</v>
      </c>
      <c r="R291" s="639">
        <v>110907</v>
      </c>
      <c r="S291" s="639">
        <v>79428</v>
      </c>
      <c r="T291" s="639">
        <v>1766043</v>
      </c>
      <c r="U291" s="639">
        <v>0</v>
      </c>
      <c r="V291" s="639">
        <v>4174</v>
      </c>
      <c r="W291" s="639">
        <v>0</v>
      </c>
      <c r="X291" s="639">
        <v>732483</v>
      </c>
      <c r="Y291" s="639">
        <v>269607</v>
      </c>
      <c r="Z291" s="639">
        <v>11335564</v>
      </c>
      <c r="AA291" s="639">
        <v>926151</v>
      </c>
      <c r="AB291" s="639">
        <v>0</v>
      </c>
      <c r="AC291" s="639">
        <v>15168</v>
      </c>
      <c r="AD291" s="639">
        <v>34949</v>
      </c>
      <c r="AE291" s="639">
        <v>34535</v>
      </c>
      <c r="AF291" s="639">
        <v>31665</v>
      </c>
      <c r="AG291" s="639">
        <v>52069</v>
      </c>
      <c r="AH291" s="639">
        <v>0</v>
      </c>
      <c r="AI291" s="639">
        <v>4759</v>
      </c>
      <c r="AJ291" s="639">
        <v>339498</v>
      </c>
      <c r="AK291" s="639">
        <v>5902</v>
      </c>
      <c r="AL291" s="639">
        <v>130642</v>
      </c>
      <c r="AM291" s="639">
        <v>520485</v>
      </c>
      <c r="AN291" s="639">
        <v>24394</v>
      </c>
      <c r="AO291" s="639">
        <v>5494665</v>
      </c>
      <c r="AP291" s="639">
        <v>63867</v>
      </c>
      <c r="AQ291" s="639">
        <v>340</v>
      </c>
      <c r="AR291" s="639">
        <v>10817</v>
      </c>
      <c r="AS291" s="639">
        <v>5085122</v>
      </c>
      <c r="AT291" s="639">
        <v>14641</v>
      </c>
      <c r="AU291" s="639">
        <v>51455</v>
      </c>
      <c r="AV291" s="639">
        <v>18833</v>
      </c>
      <c r="AW291" s="639">
        <v>53524</v>
      </c>
      <c r="AX291" s="639">
        <v>40392</v>
      </c>
      <c r="AY291" s="639">
        <v>12795</v>
      </c>
      <c r="AZ291" s="639">
        <v>656619</v>
      </c>
      <c r="BA291" s="639">
        <v>244078</v>
      </c>
      <c r="BB291" s="639">
        <v>4007</v>
      </c>
      <c r="BC291" s="639">
        <v>69190</v>
      </c>
      <c r="BD291" s="639">
        <v>1023908</v>
      </c>
      <c r="BE291" s="639">
        <v>158640</v>
      </c>
      <c r="BF291" s="639">
        <v>4062728</v>
      </c>
      <c r="BG291" s="639">
        <v>0</v>
      </c>
      <c r="BH291" s="639">
        <v>9814</v>
      </c>
      <c r="BI291" s="639">
        <v>6131</v>
      </c>
      <c r="BJ291" s="639">
        <v>1430124</v>
      </c>
      <c r="BK291" s="639">
        <v>78485</v>
      </c>
      <c r="BL291" s="639">
        <v>2794754</v>
      </c>
      <c r="BM291" s="639">
        <v>548386</v>
      </c>
      <c r="BN291" s="639">
        <v>811556</v>
      </c>
      <c r="BO291" s="639">
        <v>52314</v>
      </c>
      <c r="BP291" s="639">
        <v>3235</v>
      </c>
      <c r="BQ291" s="639">
        <v>3010354</v>
      </c>
      <c r="BR291" s="639">
        <v>0</v>
      </c>
      <c r="BS291" s="639">
        <v>447670</v>
      </c>
      <c r="BT291" s="639">
        <v>43582</v>
      </c>
      <c r="BU291" s="639">
        <v>0</v>
      </c>
      <c r="BV291" s="639">
        <v>230478</v>
      </c>
    </row>
    <row r="292" spans="1:74" s="639" customFormat="1" x14ac:dyDescent="0.3">
      <c r="A292" s="155">
        <v>9003</v>
      </c>
      <c r="B292" s="639" t="s">
        <v>1186</v>
      </c>
      <c r="C292" s="639" t="s">
        <v>1187</v>
      </c>
      <c r="D292" s="639">
        <v>5660067</v>
      </c>
      <c r="E292" s="639">
        <v>1100790091</v>
      </c>
      <c r="F292" s="639">
        <v>0</v>
      </c>
      <c r="G292" s="639">
        <v>5181689</v>
      </c>
      <c r="H292" s="639">
        <v>1122626</v>
      </c>
      <c r="I292" s="639">
        <v>0</v>
      </c>
      <c r="J292" s="639">
        <v>509</v>
      </c>
      <c r="K292" s="639">
        <v>74627</v>
      </c>
      <c r="L292" s="639">
        <v>5631443</v>
      </c>
      <c r="M292" s="639">
        <v>21530790</v>
      </c>
      <c r="N292" s="639">
        <v>5950</v>
      </c>
      <c r="O292" s="639">
        <v>185825</v>
      </c>
      <c r="P292" s="639">
        <v>0</v>
      </c>
      <c r="Q292" s="639">
        <v>7781</v>
      </c>
      <c r="R292" s="639">
        <v>663788</v>
      </c>
      <c r="S292" s="639">
        <v>726507</v>
      </c>
      <c r="T292" s="639">
        <v>28486829</v>
      </c>
      <c r="U292" s="639">
        <v>0</v>
      </c>
      <c r="V292" s="639">
        <v>73764</v>
      </c>
      <c r="W292" s="639">
        <v>0</v>
      </c>
      <c r="X292" s="639">
        <v>14768185</v>
      </c>
      <c r="Y292" s="639">
        <v>1175449</v>
      </c>
      <c r="Z292" s="639">
        <v>126917456</v>
      </c>
      <c r="AA292" s="639">
        <v>9501811</v>
      </c>
      <c r="AB292" s="639">
        <v>0</v>
      </c>
      <c r="AC292" s="639">
        <v>61095</v>
      </c>
      <c r="AD292" s="639">
        <v>916024</v>
      </c>
      <c r="AE292" s="639">
        <v>130191</v>
      </c>
      <c r="AF292" s="639">
        <v>222006</v>
      </c>
      <c r="AG292" s="639">
        <v>1142946</v>
      </c>
      <c r="AH292" s="639">
        <v>0</v>
      </c>
      <c r="AI292" s="639">
        <v>4759</v>
      </c>
      <c r="AJ292" s="639">
        <v>2968642</v>
      </c>
      <c r="AK292" s="639">
        <v>5902</v>
      </c>
      <c r="AL292" s="639">
        <v>1059833</v>
      </c>
      <c r="AM292" s="639">
        <v>2394466</v>
      </c>
      <c r="AN292" s="639">
        <v>66053</v>
      </c>
      <c r="AO292" s="639">
        <v>37479965</v>
      </c>
      <c r="AP292" s="639">
        <v>592123</v>
      </c>
      <c r="AQ292" s="639">
        <v>340</v>
      </c>
      <c r="AR292" s="639">
        <v>287518</v>
      </c>
      <c r="AS292" s="639">
        <v>75990919</v>
      </c>
      <c r="AT292" s="639">
        <v>26769</v>
      </c>
      <c r="AU292" s="639">
        <v>274226</v>
      </c>
      <c r="AV292" s="639">
        <v>526106</v>
      </c>
      <c r="AW292" s="639">
        <v>293028</v>
      </c>
      <c r="AX292" s="639">
        <v>214445</v>
      </c>
      <c r="AY292" s="639">
        <v>12795</v>
      </c>
      <c r="AZ292" s="639">
        <v>11441772</v>
      </c>
      <c r="BA292" s="639">
        <v>1618269</v>
      </c>
      <c r="BB292" s="639">
        <v>4007</v>
      </c>
      <c r="BC292" s="639">
        <v>69190</v>
      </c>
      <c r="BD292" s="639">
        <v>5431712</v>
      </c>
      <c r="BE292" s="639">
        <v>799350</v>
      </c>
      <c r="BF292" s="639">
        <v>44343148</v>
      </c>
      <c r="BG292" s="639">
        <v>0</v>
      </c>
      <c r="BH292" s="639">
        <v>23041</v>
      </c>
      <c r="BI292" s="639">
        <v>6131</v>
      </c>
      <c r="BJ292" s="639">
        <v>26086464</v>
      </c>
      <c r="BK292" s="639">
        <v>385912</v>
      </c>
      <c r="BL292" s="639">
        <v>16701658</v>
      </c>
      <c r="BM292" s="639">
        <v>4405935</v>
      </c>
      <c r="BN292" s="639">
        <v>9210946</v>
      </c>
      <c r="BO292" s="639">
        <v>283114</v>
      </c>
      <c r="BP292" s="639">
        <v>3235</v>
      </c>
      <c r="BQ292" s="639">
        <v>3883416</v>
      </c>
      <c r="BR292" s="639">
        <v>0</v>
      </c>
      <c r="BS292" s="639">
        <v>3872622</v>
      </c>
      <c r="BT292" s="639">
        <v>1212766</v>
      </c>
      <c r="BU292" s="639">
        <v>0</v>
      </c>
      <c r="BV292" s="639">
        <v>1492440</v>
      </c>
    </row>
    <row r="293" spans="1:74" x14ac:dyDescent="0.3">
      <c r="A293" s="155">
        <v>9004</v>
      </c>
      <c r="B293" s="180" t="s">
        <v>1188</v>
      </c>
      <c r="C293" s="180" t="s">
        <v>1189</v>
      </c>
      <c r="D293" s="180" t="s">
        <v>1190</v>
      </c>
      <c r="E293" s="180" t="s">
        <v>1190</v>
      </c>
      <c r="F293" s="180" t="s">
        <v>1190</v>
      </c>
      <c r="G293" s="180" t="s">
        <v>1190</v>
      </c>
      <c r="H293" s="180" t="s">
        <v>1190</v>
      </c>
      <c r="I293" s="180" t="s">
        <v>352</v>
      </c>
      <c r="J293" s="180" t="s">
        <v>352</v>
      </c>
      <c r="K293" s="180" t="s">
        <v>352</v>
      </c>
      <c r="L293" s="180" t="s">
        <v>1190</v>
      </c>
      <c r="M293" s="180" t="s">
        <v>1190</v>
      </c>
      <c r="N293" s="180" t="s">
        <v>352</v>
      </c>
      <c r="O293" s="180" t="s">
        <v>1190</v>
      </c>
      <c r="P293" s="180" t="s">
        <v>1190</v>
      </c>
      <c r="Q293" s="180" t="s">
        <v>352</v>
      </c>
      <c r="R293" s="180" t="s">
        <v>352</v>
      </c>
      <c r="S293" s="180" t="s">
        <v>1190</v>
      </c>
      <c r="T293" s="180" t="s">
        <v>352</v>
      </c>
      <c r="U293" s="180" t="s">
        <v>1190</v>
      </c>
      <c r="V293" s="180" t="s">
        <v>1190</v>
      </c>
      <c r="W293" s="180" t="s">
        <v>1190</v>
      </c>
      <c r="X293" s="180" t="s">
        <v>1190</v>
      </c>
      <c r="Y293" s="180" t="s">
        <v>352</v>
      </c>
      <c r="Z293" s="180" t="s">
        <v>1190</v>
      </c>
      <c r="AA293" s="180" t="s">
        <v>352</v>
      </c>
      <c r="AB293" s="180" t="s">
        <v>1190</v>
      </c>
      <c r="AC293" s="180" t="s">
        <v>1190</v>
      </c>
      <c r="AD293" s="180" t="s">
        <v>1190</v>
      </c>
      <c r="AE293" s="180" t="s">
        <v>1190</v>
      </c>
      <c r="AF293" s="180" t="s">
        <v>1190</v>
      </c>
      <c r="AG293" s="180" t="s">
        <v>1190</v>
      </c>
      <c r="AH293" s="180" t="s">
        <v>1190</v>
      </c>
      <c r="AI293" s="180" t="s">
        <v>352</v>
      </c>
      <c r="AJ293" s="180" t="s">
        <v>352</v>
      </c>
      <c r="AK293" s="180" t="s">
        <v>352</v>
      </c>
      <c r="AL293" s="180" t="s">
        <v>1190</v>
      </c>
      <c r="AM293" s="180" t="s">
        <v>1190</v>
      </c>
      <c r="AN293" s="180" t="s">
        <v>1190</v>
      </c>
      <c r="AO293" s="180" t="s">
        <v>1190</v>
      </c>
      <c r="AP293" s="180" t="s">
        <v>1190</v>
      </c>
      <c r="AQ293" s="180" t="s">
        <v>352</v>
      </c>
      <c r="AR293" s="180" t="s">
        <v>1190</v>
      </c>
      <c r="AS293" s="180" t="s">
        <v>1190</v>
      </c>
      <c r="AT293" s="180" t="s">
        <v>1190</v>
      </c>
      <c r="AU293" s="180" t="s">
        <v>1190</v>
      </c>
      <c r="AV293" s="180" t="s">
        <v>1190</v>
      </c>
      <c r="AW293" s="180" t="s">
        <v>1190</v>
      </c>
      <c r="AX293" s="180" t="s">
        <v>352</v>
      </c>
      <c r="AY293" s="180" t="s">
        <v>352</v>
      </c>
      <c r="AZ293" s="180" t="s">
        <v>1190</v>
      </c>
      <c r="BA293" s="180" t="s">
        <v>1190</v>
      </c>
      <c r="BB293" s="180" t="s">
        <v>1190</v>
      </c>
      <c r="BC293" s="180" t="s">
        <v>1190</v>
      </c>
      <c r="BD293" s="180" t="s">
        <v>1190</v>
      </c>
      <c r="BE293" s="180" t="s">
        <v>1190</v>
      </c>
      <c r="BF293" s="180" t="s">
        <v>1190</v>
      </c>
      <c r="BG293" s="180" t="s">
        <v>1190</v>
      </c>
      <c r="BH293" s="180" t="s">
        <v>352</v>
      </c>
      <c r="BI293" s="180" t="s">
        <v>1190</v>
      </c>
      <c r="BJ293" s="180" t="s">
        <v>1190</v>
      </c>
      <c r="BK293" s="180" t="s">
        <v>1190</v>
      </c>
      <c r="BL293" s="180" t="s">
        <v>1190</v>
      </c>
      <c r="BM293" s="180" t="s">
        <v>352</v>
      </c>
      <c r="BN293" s="180" t="s">
        <v>1190</v>
      </c>
      <c r="BO293" s="180" t="s">
        <v>1190</v>
      </c>
      <c r="BP293" s="180" t="s">
        <v>352</v>
      </c>
      <c r="BQ293" s="180" t="s">
        <v>352</v>
      </c>
      <c r="BR293" s="180" t="s">
        <v>352</v>
      </c>
      <c r="BS293" s="180" t="s">
        <v>1190</v>
      </c>
      <c r="BT293" s="180" t="s">
        <v>1190</v>
      </c>
      <c r="BU293" s="180" t="s">
        <v>1190</v>
      </c>
      <c r="BV293" s="180" t="s">
        <v>1190</v>
      </c>
    </row>
    <row r="294" spans="1:74" x14ac:dyDescent="0.3">
      <c r="A294" s="155">
        <v>9005</v>
      </c>
      <c r="B294" s="647" t="s">
        <v>1191</v>
      </c>
      <c r="C294" s="647" t="s">
        <v>1192</v>
      </c>
      <c r="D294" s="180">
        <v>8049106</v>
      </c>
      <c r="E294" s="180">
        <v>463440787</v>
      </c>
      <c r="F294" s="180">
        <v>0</v>
      </c>
      <c r="G294" s="180">
        <v>5180022</v>
      </c>
      <c r="H294" s="180">
        <v>756020</v>
      </c>
      <c r="I294" s="180">
        <v>71858</v>
      </c>
      <c r="J294" s="180">
        <v>1407870</v>
      </c>
      <c r="K294" s="180">
        <v>7593121</v>
      </c>
      <c r="L294" s="180">
        <v>1809789</v>
      </c>
      <c r="M294" s="180">
        <v>8410716</v>
      </c>
      <c r="N294" s="180">
        <v>758483</v>
      </c>
      <c r="O294" s="180">
        <v>961373</v>
      </c>
      <c r="P294" s="180">
        <v>0</v>
      </c>
      <c r="Q294" s="180">
        <v>571971</v>
      </c>
      <c r="R294" s="180">
        <v>1023771</v>
      </c>
      <c r="S294" s="180">
        <v>1152751</v>
      </c>
      <c r="T294" s="180">
        <v>4221553</v>
      </c>
      <c r="U294" s="180">
        <v>0</v>
      </c>
      <c r="V294" s="180">
        <v>1096799</v>
      </c>
      <c r="W294" s="180">
        <v>0</v>
      </c>
      <c r="X294" s="180">
        <v>4032690</v>
      </c>
      <c r="Y294" s="180">
        <v>1550074</v>
      </c>
      <c r="Z294" s="180">
        <v>27433838</v>
      </c>
      <c r="AA294" s="180">
        <v>8811600</v>
      </c>
      <c r="AB294" s="180">
        <v>0</v>
      </c>
      <c r="AC294" s="180">
        <v>390776</v>
      </c>
      <c r="AD294" s="180">
        <v>918766</v>
      </c>
      <c r="AE294" s="180">
        <v>2190557</v>
      </c>
      <c r="AF294" s="180">
        <v>387367</v>
      </c>
      <c r="AG294" s="180">
        <v>377695</v>
      </c>
      <c r="AH294" s="180">
        <v>0</v>
      </c>
      <c r="AI294" s="180">
        <v>284343</v>
      </c>
      <c r="AJ294" s="180">
        <v>3297014</v>
      </c>
      <c r="AK294" s="180">
        <v>615900</v>
      </c>
      <c r="AL294" s="180">
        <v>920592</v>
      </c>
      <c r="AM294" s="180">
        <v>1677963</v>
      </c>
      <c r="AN294" s="180">
        <v>575982</v>
      </c>
      <c r="AO294" s="180">
        <v>15136869</v>
      </c>
      <c r="AP294" s="180">
        <v>1207519</v>
      </c>
      <c r="AQ294" s="180">
        <v>623417</v>
      </c>
      <c r="AR294" s="180">
        <v>617483</v>
      </c>
      <c r="AS294" s="180">
        <v>19401724</v>
      </c>
      <c r="AT294" s="180">
        <v>395821</v>
      </c>
      <c r="AU294" s="180">
        <v>6239639</v>
      </c>
      <c r="AV294" s="180">
        <v>422851</v>
      </c>
      <c r="AW294" s="180">
        <v>364189</v>
      </c>
      <c r="AX294" s="180">
        <v>207938</v>
      </c>
      <c r="AY294" s="180">
        <v>425977</v>
      </c>
      <c r="AZ294" s="180">
        <v>3857953</v>
      </c>
      <c r="BA294" s="180">
        <v>1157536</v>
      </c>
      <c r="BB294" s="180">
        <v>185296</v>
      </c>
      <c r="BC294" s="180">
        <v>1342803</v>
      </c>
      <c r="BD294" s="180">
        <v>7146172</v>
      </c>
      <c r="BE294" s="180">
        <v>1099603</v>
      </c>
      <c r="BF294" s="180">
        <v>7000382</v>
      </c>
      <c r="BG294" s="180">
        <v>0</v>
      </c>
      <c r="BH294" s="180">
        <v>262900</v>
      </c>
      <c r="BI294" s="180">
        <v>451113</v>
      </c>
      <c r="BJ294" s="180">
        <v>12536397</v>
      </c>
      <c r="BK294" s="180">
        <v>1310565</v>
      </c>
      <c r="BL294" s="180">
        <v>11254452</v>
      </c>
      <c r="BM294" s="180">
        <v>7176967</v>
      </c>
      <c r="BN294" s="180">
        <v>3470002</v>
      </c>
      <c r="BO294" s="180">
        <v>2225043</v>
      </c>
      <c r="BP294" s="180">
        <v>40196</v>
      </c>
      <c r="BQ294" s="180">
        <v>1979549</v>
      </c>
      <c r="BR294" s="180">
        <v>0</v>
      </c>
      <c r="BS294" s="180">
        <v>2022706</v>
      </c>
      <c r="BT294" s="180">
        <v>1378871</v>
      </c>
      <c r="BU294" s="180">
        <v>0</v>
      </c>
      <c r="BV294" s="180">
        <v>3426273</v>
      </c>
    </row>
    <row r="295" spans="1:74" x14ac:dyDescent="0.3">
      <c r="A295" s="155">
        <v>9006</v>
      </c>
      <c r="B295" s="647" t="s">
        <v>1193</v>
      </c>
      <c r="C295" s="647" t="s">
        <v>1194</v>
      </c>
      <c r="D295" s="180">
        <v>4853208</v>
      </c>
      <c r="E295" s="180">
        <v>464753825</v>
      </c>
      <c r="F295" s="180">
        <v>0</v>
      </c>
      <c r="G295" s="180">
        <v>5233150</v>
      </c>
      <c r="H295" s="180">
        <v>2114467</v>
      </c>
      <c r="I295" s="180">
        <v>26414</v>
      </c>
      <c r="J295" s="180">
        <v>338794</v>
      </c>
      <c r="K295" s="180">
        <v>1078151</v>
      </c>
      <c r="L295" s="180">
        <v>4398306</v>
      </c>
      <c r="M295" s="180">
        <v>15123139</v>
      </c>
      <c r="N295" s="180">
        <v>78718</v>
      </c>
      <c r="O295" s="180">
        <v>621335</v>
      </c>
      <c r="P295" s="180">
        <v>0</v>
      </c>
      <c r="Q295" s="180">
        <v>858688</v>
      </c>
      <c r="R295" s="180">
        <v>1408071</v>
      </c>
      <c r="S295" s="180">
        <v>2175981</v>
      </c>
      <c r="T295" s="180">
        <v>14701660</v>
      </c>
      <c r="U295" s="180">
        <v>0</v>
      </c>
      <c r="V295" s="180">
        <v>491109</v>
      </c>
      <c r="W295" s="180">
        <v>0</v>
      </c>
      <c r="X295" s="180">
        <v>8201909</v>
      </c>
      <c r="Y295" s="180">
        <v>2288700</v>
      </c>
      <c r="Z295" s="180">
        <v>71731386</v>
      </c>
      <c r="AA295" s="180">
        <v>9128569</v>
      </c>
      <c r="AB295" s="180">
        <v>0</v>
      </c>
      <c r="AC295" s="180">
        <v>296849</v>
      </c>
      <c r="AD295" s="180">
        <v>1582125</v>
      </c>
      <c r="AE295" s="180">
        <v>1169479</v>
      </c>
      <c r="AF295" s="180">
        <v>476940</v>
      </c>
      <c r="AG295" s="180">
        <v>1070240</v>
      </c>
      <c r="AH295" s="180">
        <v>0</v>
      </c>
      <c r="AI295" s="180">
        <v>111537</v>
      </c>
      <c r="AJ295" s="180">
        <v>2821260</v>
      </c>
      <c r="AK295" s="180">
        <v>197094</v>
      </c>
      <c r="AL295" s="180">
        <v>873308</v>
      </c>
      <c r="AM295" s="180">
        <v>5165777</v>
      </c>
      <c r="AN295" s="180">
        <v>296876</v>
      </c>
      <c r="AO295" s="180">
        <v>41687995</v>
      </c>
      <c r="AP295" s="180">
        <v>1203721</v>
      </c>
      <c r="AQ295" s="180">
        <v>81858</v>
      </c>
      <c r="AR295" s="180">
        <v>162252</v>
      </c>
      <c r="AS295" s="180">
        <v>30047869</v>
      </c>
      <c r="AT295" s="180">
        <v>293591</v>
      </c>
      <c r="AU295" s="180">
        <v>2232347</v>
      </c>
      <c r="AV295" s="180">
        <v>1899134</v>
      </c>
      <c r="AW295" s="180">
        <v>317660</v>
      </c>
      <c r="AX295" s="180">
        <v>307475</v>
      </c>
      <c r="AY295" s="180">
        <v>218643</v>
      </c>
      <c r="AZ295" s="180">
        <v>6235452</v>
      </c>
      <c r="BA295" s="180">
        <v>2128892</v>
      </c>
      <c r="BB295" s="180">
        <v>49055</v>
      </c>
      <c r="BC295" s="180">
        <v>321018</v>
      </c>
      <c r="BD295" s="180">
        <v>6982460</v>
      </c>
      <c r="BE295" s="180">
        <v>1338413</v>
      </c>
      <c r="BF295" s="180">
        <v>25953351</v>
      </c>
      <c r="BG295" s="180">
        <v>0</v>
      </c>
      <c r="BH295" s="180">
        <v>302579</v>
      </c>
      <c r="BI295" s="180">
        <v>241637</v>
      </c>
      <c r="BJ295" s="180">
        <v>13862800</v>
      </c>
      <c r="BK295" s="180">
        <v>1299795</v>
      </c>
      <c r="BL295" s="180">
        <v>19616948</v>
      </c>
      <c r="BM295" s="180">
        <v>6632908</v>
      </c>
      <c r="BN295" s="180">
        <v>8938115</v>
      </c>
      <c r="BO295" s="180">
        <v>1542368</v>
      </c>
      <c r="BP295" s="180">
        <v>34502</v>
      </c>
      <c r="BQ295" s="180">
        <v>3665458</v>
      </c>
      <c r="BR295" s="180">
        <v>0</v>
      </c>
      <c r="BS295" s="180">
        <v>3078981</v>
      </c>
      <c r="BT295" s="180">
        <v>1182705</v>
      </c>
      <c r="BU295" s="180">
        <v>0</v>
      </c>
      <c r="BV295" s="180">
        <v>2687472</v>
      </c>
    </row>
    <row r="296" spans="1:74" x14ac:dyDescent="0.3">
      <c r="A296" s="155">
        <v>9007</v>
      </c>
      <c r="B296" s="647" t="s">
        <v>2135</v>
      </c>
      <c r="C296" s="647" t="s">
        <v>1196</v>
      </c>
      <c r="D296" s="180">
        <v>1.6585000000000001</v>
      </c>
      <c r="E296" s="180">
        <v>0.99719999999999998</v>
      </c>
      <c r="F296" s="180">
        <v>0</v>
      </c>
      <c r="G296" s="180">
        <v>0.98980000000000001</v>
      </c>
      <c r="H296" s="180">
        <v>0.35749999999999998</v>
      </c>
      <c r="I296" s="180">
        <v>2.7204999999999999</v>
      </c>
      <c r="J296" s="180">
        <v>4.1555</v>
      </c>
      <c r="K296" s="180">
        <v>7.0427</v>
      </c>
      <c r="L296" s="180">
        <v>0.41149999999999998</v>
      </c>
      <c r="M296" s="180">
        <v>0.55610000000000004</v>
      </c>
      <c r="N296" s="180">
        <v>9.6354000000000006</v>
      </c>
      <c r="O296" s="180">
        <v>1.5472999999999999</v>
      </c>
      <c r="P296" s="180">
        <v>0</v>
      </c>
      <c r="Q296" s="180">
        <v>0.66610000000000003</v>
      </c>
      <c r="R296" s="180">
        <v>0.72709999999999997</v>
      </c>
      <c r="S296" s="180">
        <v>0.52980000000000005</v>
      </c>
      <c r="T296" s="180">
        <v>0.28710000000000002</v>
      </c>
      <c r="U296" s="180">
        <v>0</v>
      </c>
      <c r="V296" s="180">
        <v>2.2332999999999998</v>
      </c>
      <c r="W296" s="180">
        <v>0</v>
      </c>
      <c r="X296" s="180">
        <v>0.49170000000000003</v>
      </c>
      <c r="Y296" s="180">
        <v>0.67730000000000001</v>
      </c>
      <c r="Z296" s="180">
        <v>0.38250000000000001</v>
      </c>
      <c r="AA296" s="180">
        <v>0.96530000000000005</v>
      </c>
      <c r="AB296" s="180">
        <v>0</v>
      </c>
      <c r="AC296" s="180">
        <v>1.3164</v>
      </c>
      <c r="AD296" s="180">
        <v>0.58069999999999999</v>
      </c>
      <c r="AE296" s="180">
        <v>1.8731</v>
      </c>
      <c r="AF296" s="180">
        <v>0.81220000000000003</v>
      </c>
      <c r="AG296" s="180">
        <v>0.35289999999999999</v>
      </c>
      <c r="AH296" s="180">
        <v>0</v>
      </c>
      <c r="AI296" s="180">
        <v>2.5493000000000001</v>
      </c>
      <c r="AJ296" s="180">
        <v>1.1686000000000001</v>
      </c>
      <c r="AK296" s="180">
        <v>3.1248999999999998</v>
      </c>
      <c r="AL296" s="180">
        <v>1.0541</v>
      </c>
      <c r="AM296" s="180">
        <v>0.32479999999999998</v>
      </c>
      <c r="AN296" s="180">
        <v>1.9400999999999999</v>
      </c>
      <c r="AO296" s="180">
        <v>0.36309999999999998</v>
      </c>
      <c r="AP296" s="180">
        <v>1.0032000000000001</v>
      </c>
      <c r="AQ296" s="180">
        <v>7.6158000000000001</v>
      </c>
      <c r="AR296" s="180">
        <v>3.8056999999999999</v>
      </c>
      <c r="AS296" s="180">
        <v>0.64570000000000005</v>
      </c>
      <c r="AT296" s="180">
        <v>1.3482000000000001</v>
      </c>
      <c r="AU296" s="180">
        <v>2.7951000000000001</v>
      </c>
      <c r="AV296" s="180">
        <v>0.22270000000000001</v>
      </c>
      <c r="AW296" s="180">
        <v>1.1465000000000001</v>
      </c>
      <c r="AX296" s="180">
        <v>0.67630000000000001</v>
      </c>
      <c r="AY296" s="180">
        <v>1.9482999999999999</v>
      </c>
      <c r="AZ296" s="180">
        <v>0.61870000000000003</v>
      </c>
      <c r="BA296" s="180">
        <v>0.54369999999999996</v>
      </c>
      <c r="BB296" s="180">
        <v>3.7772999999999999</v>
      </c>
      <c r="BC296" s="180">
        <v>4.1829999999999998</v>
      </c>
      <c r="BD296" s="180">
        <v>1.0234000000000001</v>
      </c>
      <c r="BE296" s="180">
        <v>0.8216</v>
      </c>
      <c r="BF296" s="180">
        <v>0.2697</v>
      </c>
      <c r="BG296" s="180">
        <v>0</v>
      </c>
      <c r="BH296" s="180">
        <v>0.86890000000000001</v>
      </c>
      <c r="BI296" s="180">
        <v>1.8669</v>
      </c>
      <c r="BJ296" s="180">
        <v>0.90429999999999999</v>
      </c>
      <c r="BK296" s="180">
        <v>1.0083</v>
      </c>
      <c r="BL296" s="180">
        <v>0.57369999999999999</v>
      </c>
      <c r="BM296" s="180">
        <v>1.0820000000000001</v>
      </c>
      <c r="BN296" s="180">
        <v>0.38819999999999999</v>
      </c>
      <c r="BO296" s="180">
        <v>1.4426000000000001</v>
      </c>
      <c r="BP296" s="180">
        <v>1.165</v>
      </c>
      <c r="BQ296" s="180">
        <v>0.54010000000000002</v>
      </c>
      <c r="BR296" s="180">
        <v>0</v>
      </c>
      <c r="BS296" s="180">
        <v>0.65690000000000004</v>
      </c>
      <c r="BT296" s="180">
        <v>1.1658999999999999</v>
      </c>
      <c r="BU296" s="180">
        <v>0</v>
      </c>
      <c r="BV296" s="180">
        <v>1.2748999999999999</v>
      </c>
    </row>
    <row r="297" spans="1:74" x14ac:dyDescent="0.3">
      <c r="A297" s="155">
        <v>9008</v>
      </c>
      <c r="B297" s="647" t="s">
        <v>1197</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row>
    <row r="298" spans="1:74" x14ac:dyDescent="0.3">
      <c r="A298" s="155">
        <v>9010</v>
      </c>
      <c r="B298" s="647" t="s">
        <v>1198</v>
      </c>
      <c r="C298" s="647" t="s">
        <v>1199</v>
      </c>
      <c r="D298" s="180">
        <v>7.52</v>
      </c>
      <c r="E298" s="180">
        <v>18.5</v>
      </c>
      <c r="F298" s="180">
        <v>0</v>
      </c>
      <c r="G298" s="180">
        <v>10.72</v>
      </c>
      <c r="H298" s="180">
        <v>16.850000000000001</v>
      </c>
      <c r="I298" s="180">
        <v>0</v>
      </c>
      <c r="J298" s="180">
        <v>0</v>
      </c>
      <c r="K298" s="180">
        <v>0</v>
      </c>
      <c r="L298" s="180">
        <v>1.58</v>
      </c>
      <c r="M298" s="180">
        <v>4.2699999999999996</v>
      </c>
      <c r="N298" s="180">
        <v>0</v>
      </c>
      <c r="O298" s="180">
        <v>24.09</v>
      </c>
      <c r="P298" s="180">
        <v>0</v>
      </c>
      <c r="Q298" s="180">
        <v>0</v>
      </c>
      <c r="R298" s="180">
        <v>0</v>
      </c>
      <c r="S298" s="180">
        <v>8.4600000000000009</v>
      </c>
      <c r="T298" s="180">
        <v>0</v>
      </c>
      <c r="U298" s="180">
        <v>0</v>
      </c>
      <c r="V298" s="180">
        <v>6.95</v>
      </c>
      <c r="W298" s="180">
        <v>0</v>
      </c>
      <c r="X298" s="180">
        <v>16.39</v>
      </c>
      <c r="Y298" s="180">
        <v>0</v>
      </c>
      <c r="Z298" s="180">
        <v>11.45</v>
      </c>
      <c r="AA298" s="180">
        <v>0</v>
      </c>
      <c r="AB298" s="180">
        <v>0</v>
      </c>
      <c r="AC298" s="180">
        <v>5.73</v>
      </c>
      <c r="AD298" s="180">
        <v>17.100000000000001</v>
      </c>
      <c r="AE298" s="180">
        <v>1.85</v>
      </c>
      <c r="AF298" s="180">
        <v>4.2</v>
      </c>
      <c r="AG298" s="180">
        <v>1.93</v>
      </c>
      <c r="AH298" s="180">
        <v>0</v>
      </c>
      <c r="AI298" s="180">
        <v>0</v>
      </c>
      <c r="AJ298" s="180">
        <v>0</v>
      </c>
      <c r="AK298" s="180">
        <v>0</v>
      </c>
      <c r="AL298" s="180">
        <v>10.17</v>
      </c>
      <c r="AM298" s="180">
        <v>5.6</v>
      </c>
      <c r="AN298" s="180">
        <v>6.72</v>
      </c>
      <c r="AO298" s="180">
        <v>2.77</v>
      </c>
      <c r="AP298" s="180">
        <v>4.2699999999999996</v>
      </c>
      <c r="AQ298" s="180">
        <v>0</v>
      </c>
      <c r="AR298" s="180">
        <v>3.69</v>
      </c>
      <c r="AS298" s="180">
        <v>3.51</v>
      </c>
      <c r="AT298" s="180">
        <v>9.82</v>
      </c>
      <c r="AU298" s="180">
        <v>52.76</v>
      </c>
      <c r="AV298" s="180">
        <v>2.4</v>
      </c>
      <c r="AW298" s="180">
        <v>13.02</v>
      </c>
      <c r="AX298" s="180">
        <v>0</v>
      </c>
      <c r="AY298" s="180">
        <v>0</v>
      </c>
      <c r="AZ298" s="180">
        <v>29.58</v>
      </c>
      <c r="BA298" s="180">
        <v>9.51</v>
      </c>
      <c r="BB298" s="180">
        <v>26.7</v>
      </c>
      <c r="BC298" s="180">
        <v>92.75</v>
      </c>
      <c r="BD298" s="180">
        <v>49.19</v>
      </c>
      <c r="BE298" s="180">
        <v>2.37</v>
      </c>
      <c r="BF298" s="180">
        <v>4.51</v>
      </c>
      <c r="BG298" s="180">
        <v>0</v>
      </c>
      <c r="BH298" s="180">
        <v>0</v>
      </c>
      <c r="BI298" s="180">
        <v>16.350000000000001</v>
      </c>
      <c r="BJ298" s="180">
        <v>8.07</v>
      </c>
      <c r="BK298" s="180">
        <v>8.83</v>
      </c>
      <c r="BL298" s="180">
        <v>27.85</v>
      </c>
      <c r="BM298" s="180">
        <v>0</v>
      </c>
      <c r="BN298" s="180">
        <v>3.75</v>
      </c>
      <c r="BO298" s="180">
        <v>4.4800000000000004</v>
      </c>
      <c r="BP298" s="180">
        <v>0</v>
      </c>
      <c r="BQ298" s="180">
        <v>0</v>
      </c>
      <c r="BR298" s="180">
        <v>0</v>
      </c>
      <c r="BS298" s="180">
        <v>2.66</v>
      </c>
      <c r="BT298" s="180">
        <v>6.16</v>
      </c>
      <c r="BU298" s="180">
        <v>0</v>
      </c>
      <c r="BV298" s="180">
        <v>0.72</v>
      </c>
    </row>
    <row r="299" spans="1:74" x14ac:dyDescent="0.3">
      <c r="A299" s="155">
        <v>9011</v>
      </c>
      <c r="B299" s="647" t="s">
        <v>1200</v>
      </c>
      <c r="C299" s="647" t="s">
        <v>1201</v>
      </c>
      <c r="D299" s="180">
        <v>552963</v>
      </c>
      <c r="E299" s="180">
        <v>94820077</v>
      </c>
      <c r="F299" s="180">
        <v>0</v>
      </c>
      <c r="G299" s="180">
        <v>719096</v>
      </c>
      <c r="H299" s="180">
        <v>-110307</v>
      </c>
      <c r="I299" s="180">
        <v>0</v>
      </c>
      <c r="J299" s="180">
        <v>0</v>
      </c>
      <c r="K299" s="180">
        <v>0</v>
      </c>
      <c r="L299" s="180">
        <v>-175229</v>
      </c>
      <c r="M299" s="180">
        <v>1158738</v>
      </c>
      <c r="N299" s="180">
        <v>0</v>
      </c>
      <c r="O299" s="180">
        <v>81001</v>
      </c>
      <c r="P299" s="180">
        <v>0</v>
      </c>
      <c r="Q299" s="180">
        <v>0</v>
      </c>
      <c r="R299" s="180">
        <v>0</v>
      </c>
      <c r="S299" s="180">
        <v>56254</v>
      </c>
      <c r="T299" s="180">
        <v>0</v>
      </c>
      <c r="U299" s="180">
        <v>0</v>
      </c>
      <c r="V299" s="180">
        <v>86378</v>
      </c>
      <c r="W299" s="180">
        <v>0</v>
      </c>
      <c r="X299" s="180">
        <v>1019220</v>
      </c>
      <c r="Y299" s="180">
        <v>0</v>
      </c>
      <c r="Z299" s="180">
        <v>535761</v>
      </c>
      <c r="AA299" s="180">
        <v>0</v>
      </c>
      <c r="AB299" s="180">
        <v>0</v>
      </c>
      <c r="AC299" s="180">
        <v>-27802</v>
      </c>
      <c r="AD299" s="180">
        <v>-1212022</v>
      </c>
      <c r="AE299" s="180">
        <v>10993</v>
      </c>
      <c r="AF299" s="180">
        <v>-1057</v>
      </c>
      <c r="AG299" s="180">
        <v>-100447</v>
      </c>
      <c r="AH299" s="180">
        <v>0</v>
      </c>
      <c r="AI299" s="180">
        <v>0</v>
      </c>
      <c r="AJ299" s="180">
        <v>0</v>
      </c>
      <c r="AK299" s="180">
        <v>0</v>
      </c>
      <c r="AL299" s="180">
        <v>60149</v>
      </c>
      <c r="AM299" s="180">
        <v>-23784</v>
      </c>
      <c r="AN299" s="180">
        <v>39874</v>
      </c>
      <c r="AO299" s="180">
        <v>4612706</v>
      </c>
      <c r="AP299" s="180">
        <v>122179</v>
      </c>
      <c r="AQ299" s="180">
        <v>0</v>
      </c>
      <c r="AR299" s="180">
        <v>5545</v>
      </c>
      <c r="AS299" s="180">
        <v>-58432</v>
      </c>
      <c r="AT299" s="180">
        <v>43624</v>
      </c>
      <c r="AU299" s="180">
        <v>399003</v>
      </c>
      <c r="AV299" s="180">
        <v>117368</v>
      </c>
      <c r="AW299" s="180">
        <v>71321</v>
      </c>
      <c r="AX299" s="180">
        <v>0</v>
      </c>
      <c r="AY299" s="180">
        <v>0</v>
      </c>
      <c r="AZ299" s="180">
        <v>453247</v>
      </c>
      <c r="BA299" s="180">
        <v>108511</v>
      </c>
      <c r="BB299" s="180">
        <v>51994</v>
      </c>
      <c r="BC299" s="180">
        <v>43408</v>
      </c>
      <c r="BD299" s="180">
        <v>1557478</v>
      </c>
      <c r="BE299" s="180">
        <v>-322906</v>
      </c>
      <c r="BF299" s="180">
        <v>628660</v>
      </c>
      <c r="BG299" s="180">
        <v>0</v>
      </c>
      <c r="BH299" s="180">
        <v>0</v>
      </c>
      <c r="BI299" s="180">
        <v>841</v>
      </c>
      <c r="BJ299" s="180">
        <v>1701367</v>
      </c>
      <c r="BK299" s="180">
        <v>82248</v>
      </c>
      <c r="BL299" s="180">
        <v>1791782</v>
      </c>
      <c r="BM299" s="180">
        <v>0</v>
      </c>
      <c r="BN299" s="180">
        <v>1016205</v>
      </c>
      <c r="BO299" s="180">
        <v>-21711</v>
      </c>
      <c r="BP299" s="180">
        <v>0</v>
      </c>
      <c r="BQ299" s="180">
        <v>0</v>
      </c>
      <c r="BR299" s="180">
        <v>0</v>
      </c>
      <c r="BS299" s="180">
        <v>-203890</v>
      </c>
      <c r="BT299" s="180">
        <v>25351</v>
      </c>
      <c r="BU299" s="180">
        <v>0</v>
      </c>
      <c r="BV299" s="180">
        <v>61076</v>
      </c>
    </row>
    <row r="300" spans="1:74" x14ac:dyDescent="0.3">
      <c r="A300" s="155">
        <v>9012</v>
      </c>
      <c r="B300" s="647" t="s">
        <v>1202</v>
      </c>
      <c r="C300" s="647" t="s">
        <v>1201</v>
      </c>
      <c r="D300" s="180">
        <v>2.7783000000000002</v>
      </c>
      <c r="E300" s="180">
        <v>2.3448000000000002</v>
      </c>
      <c r="F300" s="180">
        <v>0</v>
      </c>
      <c r="G300" s="180">
        <v>1.4666999999999999</v>
      </c>
      <c r="H300" s="180">
        <v>0.43290000000000001</v>
      </c>
      <c r="I300" s="180">
        <v>0</v>
      </c>
      <c r="J300" s="180">
        <v>0</v>
      </c>
      <c r="K300" s="180">
        <v>0</v>
      </c>
      <c r="L300" s="180">
        <v>0.2235</v>
      </c>
      <c r="M300" s="180">
        <v>0.98209999999999997</v>
      </c>
      <c r="N300" s="180">
        <v>0</v>
      </c>
      <c r="O300" s="180">
        <v>1.9395</v>
      </c>
      <c r="P300" s="180">
        <v>0</v>
      </c>
      <c r="Q300" s="180">
        <v>0</v>
      </c>
      <c r="R300" s="180">
        <v>0</v>
      </c>
      <c r="S300" s="180">
        <v>1.9483999999999999</v>
      </c>
      <c r="T300" s="180">
        <v>0</v>
      </c>
      <c r="U300" s="180">
        <v>0</v>
      </c>
      <c r="V300" s="180">
        <v>0.36199999999999999</v>
      </c>
      <c r="W300" s="180">
        <v>0</v>
      </c>
      <c r="X300" s="180">
        <v>0.54530000000000001</v>
      </c>
      <c r="Y300" s="180">
        <v>0</v>
      </c>
      <c r="Z300" s="180">
        <v>0.63790000000000002</v>
      </c>
      <c r="AA300" s="180">
        <v>0</v>
      </c>
      <c r="AB300" s="180">
        <v>0</v>
      </c>
      <c r="AC300" s="180">
        <v>0.38140000000000002</v>
      </c>
      <c r="AD300" s="180">
        <v>0.41360000000000002</v>
      </c>
      <c r="AE300" s="180">
        <v>0.50960000000000005</v>
      </c>
      <c r="AF300" s="180">
        <v>0.47920000000000001</v>
      </c>
      <c r="AG300" s="180">
        <v>0.15740000000000001</v>
      </c>
      <c r="AH300" s="180">
        <v>0</v>
      </c>
      <c r="AI300" s="180">
        <v>0</v>
      </c>
      <c r="AJ300" s="180">
        <v>0</v>
      </c>
      <c r="AK300" s="180">
        <v>0</v>
      </c>
      <c r="AL300" s="180">
        <v>1.2965</v>
      </c>
      <c r="AM300" s="180">
        <v>0.87949999999999995</v>
      </c>
      <c r="AN300" s="180">
        <v>1.4047000000000001</v>
      </c>
      <c r="AO300" s="180">
        <v>1.2806</v>
      </c>
      <c r="AP300" s="180">
        <v>0.7349</v>
      </c>
      <c r="AQ300" s="180">
        <v>0</v>
      </c>
      <c r="AR300" s="180">
        <v>1.4271</v>
      </c>
      <c r="AS300" s="180">
        <v>0.6522</v>
      </c>
      <c r="AT300" s="180">
        <v>2.7109000000000001</v>
      </c>
      <c r="AU300" s="180">
        <v>6.3197999999999999</v>
      </c>
      <c r="AV300" s="180">
        <v>7.1800000000000003E-2</v>
      </c>
      <c r="AW300" s="180">
        <v>1.2751999999999999</v>
      </c>
      <c r="AX300" s="180">
        <v>0</v>
      </c>
      <c r="AY300" s="180">
        <v>0</v>
      </c>
      <c r="AZ300" s="180">
        <v>0.85619999999999996</v>
      </c>
      <c r="BA300" s="180">
        <v>1.823</v>
      </c>
      <c r="BB300" s="180">
        <v>1.3982000000000001</v>
      </c>
      <c r="BC300" s="180">
        <v>9.9974000000000007</v>
      </c>
      <c r="BD300" s="180">
        <v>1.5727</v>
      </c>
      <c r="BE300" s="180">
        <v>0.1148</v>
      </c>
      <c r="BF300" s="180">
        <v>0.90820000000000001</v>
      </c>
      <c r="BG300" s="180">
        <v>0</v>
      </c>
      <c r="BH300" s="180">
        <v>0</v>
      </c>
      <c r="BI300" s="180">
        <v>5.7252999999999998</v>
      </c>
      <c r="BJ300" s="180">
        <v>1.7238</v>
      </c>
      <c r="BK300" s="180">
        <v>0.64249999999999996</v>
      </c>
      <c r="BL300" s="180">
        <v>1.9128000000000001</v>
      </c>
      <c r="BM300" s="180">
        <v>0</v>
      </c>
      <c r="BN300" s="180">
        <v>0.51080000000000003</v>
      </c>
      <c r="BO300" s="180">
        <v>0.92730000000000001</v>
      </c>
      <c r="BP300" s="180">
        <v>0</v>
      </c>
      <c r="BQ300" s="180">
        <v>0</v>
      </c>
      <c r="BR300" s="180">
        <v>0</v>
      </c>
      <c r="BS300" s="180">
        <v>0.9536</v>
      </c>
      <c r="BT300" s="180">
        <v>0.64459999999999995</v>
      </c>
      <c r="BU300" s="180">
        <v>0</v>
      </c>
      <c r="BV300" s="180">
        <v>4.3099999999999999E-2</v>
      </c>
    </row>
    <row r="301" spans="1:74" x14ac:dyDescent="0.3">
      <c r="A301" s="155">
        <v>9013</v>
      </c>
      <c r="B301" s="632" t="s">
        <v>1203</v>
      </c>
      <c r="C301" s="632" t="s">
        <v>1204</v>
      </c>
      <c r="D301" s="180">
        <v>7.52</v>
      </c>
      <c r="E301" s="180">
        <v>18.5</v>
      </c>
      <c r="F301" s="180">
        <v>0</v>
      </c>
      <c r="G301" s="180">
        <v>10.72</v>
      </c>
      <c r="H301" s="180">
        <v>16.850000000000001</v>
      </c>
      <c r="I301" s="180">
        <v>0</v>
      </c>
      <c r="J301" s="180">
        <v>0</v>
      </c>
      <c r="K301" s="180">
        <v>0</v>
      </c>
      <c r="L301" s="180">
        <v>1.58</v>
      </c>
      <c r="M301" s="180">
        <v>4.2699999999999996</v>
      </c>
      <c r="N301" s="180">
        <v>0</v>
      </c>
      <c r="O301" s="180">
        <v>24.09</v>
      </c>
      <c r="P301" s="180">
        <v>0</v>
      </c>
      <c r="Q301" s="180">
        <v>0</v>
      </c>
      <c r="R301" s="180">
        <v>0</v>
      </c>
      <c r="S301" s="180">
        <v>8.4600000000000009</v>
      </c>
      <c r="T301" s="180">
        <v>0</v>
      </c>
      <c r="U301" s="180">
        <v>0</v>
      </c>
      <c r="V301" s="180">
        <v>6.95</v>
      </c>
      <c r="W301" s="180">
        <v>0</v>
      </c>
      <c r="X301" s="180">
        <v>16.39</v>
      </c>
      <c r="Y301" s="180">
        <v>0</v>
      </c>
      <c r="Z301" s="180">
        <v>11.45</v>
      </c>
      <c r="AA301" s="180">
        <v>0</v>
      </c>
      <c r="AB301" s="180">
        <v>0</v>
      </c>
      <c r="AC301" s="180">
        <v>5.73</v>
      </c>
      <c r="AD301" s="180">
        <v>17.100000000000001</v>
      </c>
      <c r="AE301" s="180">
        <v>1.85</v>
      </c>
      <c r="AF301" s="180">
        <v>4.2</v>
      </c>
      <c r="AG301" s="180">
        <v>1.93</v>
      </c>
      <c r="AH301" s="180">
        <v>0</v>
      </c>
      <c r="AI301" s="180">
        <v>0</v>
      </c>
      <c r="AJ301" s="180">
        <v>0</v>
      </c>
      <c r="AK301" s="180">
        <v>0</v>
      </c>
      <c r="AL301" s="180">
        <v>10.17</v>
      </c>
      <c r="AM301" s="180">
        <v>5.6</v>
      </c>
      <c r="AN301" s="180">
        <v>6.72</v>
      </c>
      <c r="AO301" s="180">
        <v>2.77</v>
      </c>
      <c r="AP301" s="180">
        <v>4.2699999999999996</v>
      </c>
      <c r="AQ301" s="180">
        <v>0</v>
      </c>
      <c r="AR301" s="180">
        <v>3.69</v>
      </c>
      <c r="AS301" s="180">
        <v>3.51</v>
      </c>
      <c r="AT301" s="180">
        <v>9.82</v>
      </c>
      <c r="AU301" s="180">
        <v>52.76</v>
      </c>
      <c r="AV301" s="180">
        <v>2.4</v>
      </c>
      <c r="AW301" s="180">
        <v>13.02</v>
      </c>
      <c r="AX301" s="180">
        <v>0</v>
      </c>
      <c r="AY301" s="180">
        <v>0</v>
      </c>
      <c r="AZ301" s="180">
        <v>29.58</v>
      </c>
      <c r="BA301" s="180">
        <v>9.51</v>
      </c>
      <c r="BB301" s="180">
        <v>26.7</v>
      </c>
      <c r="BC301" s="180">
        <v>92.75</v>
      </c>
      <c r="BD301" s="180">
        <v>49.19</v>
      </c>
      <c r="BE301" s="180">
        <v>2.37</v>
      </c>
      <c r="BF301" s="180">
        <v>4.51</v>
      </c>
      <c r="BG301" s="180">
        <v>0</v>
      </c>
      <c r="BH301" s="180">
        <v>0</v>
      </c>
      <c r="BI301" s="180">
        <v>16.350000000000001</v>
      </c>
      <c r="BJ301" s="180">
        <v>8.07</v>
      </c>
      <c r="BK301" s="180">
        <v>8.83</v>
      </c>
      <c r="BL301" s="180">
        <v>27.85</v>
      </c>
      <c r="BM301" s="180">
        <v>0</v>
      </c>
      <c r="BN301" s="180">
        <v>3.75</v>
      </c>
      <c r="BO301" s="180">
        <v>4.4800000000000004</v>
      </c>
      <c r="BP301" s="180">
        <v>0</v>
      </c>
      <c r="BQ301" s="180">
        <v>0</v>
      </c>
      <c r="BR301" s="180">
        <v>0</v>
      </c>
      <c r="BS301" s="180">
        <v>2.66</v>
      </c>
      <c r="BT301" s="180">
        <v>6.16</v>
      </c>
      <c r="BU301" s="180">
        <v>0</v>
      </c>
      <c r="BV301" s="180">
        <v>0.72</v>
      </c>
    </row>
    <row r="302" spans="1:74" x14ac:dyDescent="0.3">
      <c r="A302" s="155">
        <v>9014</v>
      </c>
      <c r="B302" s="647" t="s">
        <v>1205</v>
      </c>
      <c r="C302" s="647" t="s">
        <v>1206</v>
      </c>
      <c r="D302" s="180">
        <v>0</v>
      </c>
      <c r="E302" s="180">
        <v>0</v>
      </c>
      <c r="F302" s="180">
        <v>0</v>
      </c>
      <c r="G302" s="180">
        <v>0</v>
      </c>
      <c r="H302" s="180">
        <v>0</v>
      </c>
      <c r="I302" s="180">
        <v>0</v>
      </c>
      <c r="J302" s="180">
        <v>0</v>
      </c>
      <c r="K302" s="180">
        <v>0</v>
      </c>
      <c r="L302" s="180">
        <v>2.86</v>
      </c>
      <c r="M302" s="180">
        <v>0</v>
      </c>
      <c r="N302" s="180">
        <v>0</v>
      </c>
      <c r="O302" s="180">
        <v>0</v>
      </c>
      <c r="P302" s="180">
        <v>0</v>
      </c>
      <c r="Q302" s="180">
        <v>0</v>
      </c>
      <c r="R302" s="180">
        <v>0</v>
      </c>
      <c r="S302" s="180">
        <v>0</v>
      </c>
      <c r="T302" s="180">
        <v>0</v>
      </c>
      <c r="U302" s="180">
        <v>0</v>
      </c>
      <c r="V302" s="180">
        <v>0</v>
      </c>
      <c r="W302" s="180">
        <v>0</v>
      </c>
      <c r="X302" s="180">
        <v>0</v>
      </c>
      <c r="Y302" s="180">
        <v>0</v>
      </c>
      <c r="Z302" s="180">
        <v>6.3</v>
      </c>
      <c r="AA302" s="180">
        <v>0</v>
      </c>
      <c r="AB302" s="180">
        <v>0</v>
      </c>
      <c r="AC302" s="180">
        <v>0</v>
      </c>
      <c r="AD302" s="180">
        <v>0</v>
      </c>
      <c r="AE302" s="180">
        <v>0</v>
      </c>
      <c r="AF302" s="180">
        <v>0</v>
      </c>
      <c r="AG302" s="180">
        <v>0</v>
      </c>
      <c r="AH302" s="180">
        <v>0</v>
      </c>
      <c r="AI302" s="180">
        <v>0</v>
      </c>
      <c r="AJ302" s="180">
        <v>0</v>
      </c>
      <c r="AK302" s="180">
        <v>0</v>
      </c>
      <c r="AL302" s="180">
        <v>0</v>
      </c>
      <c r="AM302" s="180">
        <v>0</v>
      </c>
      <c r="AN302" s="180">
        <v>0</v>
      </c>
      <c r="AO302" s="180">
        <v>0</v>
      </c>
      <c r="AP302" s="180">
        <v>0</v>
      </c>
      <c r="AQ302" s="180">
        <v>0</v>
      </c>
      <c r="AR302" s="180">
        <v>0</v>
      </c>
      <c r="AS302" s="180">
        <v>0</v>
      </c>
      <c r="AT302" s="180">
        <v>0</v>
      </c>
      <c r="AU302" s="180">
        <v>0</v>
      </c>
      <c r="AV302" s="180">
        <v>2.77</v>
      </c>
      <c r="AW302" s="180">
        <v>0</v>
      </c>
      <c r="AX302" s="180">
        <v>0</v>
      </c>
      <c r="AY302" s="180">
        <v>0</v>
      </c>
      <c r="AZ302" s="180">
        <v>3.57</v>
      </c>
      <c r="BA302" s="180">
        <v>0</v>
      </c>
      <c r="BB302" s="180">
        <v>0</v>
      </c>
      <c r="BC302" s="180">
        <v>0</v>
      </c>
      <c r="BD302" s="180">
        <v>0</v>
      </c>
      <c r="BE302" s="180">
        <v>22</v>
      </c>
      <c r="BF302" s="180">
        <v>6.88</v>
      </c>
      <c r="BG302" s="180">
        <v>0</v>
      </c>
      <c r="BH302" s="180">
        <v>0</v>
      </c>
      <c r="BI302" s="180">
        <v>0</v>
      </c>
      <c r="BJ302" s="180">
        <v>5.99</v>
      </c>
      <c r="BK302" s="180">
        <v>0</v>
      </c>
      <c r="BL302" s="180">
        <v>0</v>
      </c>
      <c r="BM302" s="180">
        <v>0</v>
      </c>
      <c r="BN302" s="180">
        <v>5.46</v>
      </c>
      <c r="BO302" s="180">
        <v>0</v>
      </c>
      <c r="BP302" s="180">
        <v>0</v>
      </c>
      <c r="BQ302" s="180">
        <v>0</v>
      </c>
      <c r="BR302" s="180">
        <v>0</v>
      </c>
      <c r="BS302" s="180">
        <v>0</v>
      </c>
      <c r="BT302" s="180">
        <v>0</v>
      </c>
      <c r="BU302" s="180">
        <v>0</v>
      </c>
      <c r="BV302" s="180">
        <v>0</v>
      </c>
    </row>
    <row r="303" spans="1:74" x14ac:dyDescent="0.3">
      <c r="A303" s="155">
        <v>9015</v>
      </c>
      <c r="B303" s="647" t="s">
        <v>1207</v>
      </c>
      <c r="C303" s="647" t="s">
        <v>352</v>
      </c>
      <c r="D303" s="180">
        <v>0</v>
      </c>
      <c r="E303" s="180">
        <v>0</v>
      </c>
      <c r="F303" s="180">
        <v>0</v>
      </c>
      <c r="G303" s="180">
        <v>0</v>
      </c>
      <c r="H303" s="180">
        <v>0</v>
      </c>
      <c r="I303" s="180">
        <v>0</v>
      </c>
      <c r="J303" s="180">
        <v>0</v>
      </c>
      <c r="K303" s="180">
        <v>0</v>
      </c>
      <c r="L303" s="180">
        <v>39071</v>
      </c>
      <c r="M303" s="180">
        <v>0</v>
      </c>
      <c r="N303" s="180">
        <v>0</v>
      </c>
      <c r="O303" s="180">
        <v>0</v>
      </c>
      <c r="P303" s="180">
        <v>0</v>
      </c>
      <c r="Q303" s="180">
        <v>0</v>
      </c>
      <c r="R303" s="180">
        <v>0</v>
      </c>
      <c r="S303" s="180">
        <v>0</v>
      </c>
      <c r="T303" s="180">
        <v>0</v>
      </c>
      <c r="U303" s="180">
        <v>0</v>
      </c>
      <c r="V303" s="180">
        <v>0</v>
      </c>
      <c r="W303" s="180">
        <v>0</v>
      </c>
      <c r="X303" s="180">
        <v>0</v>
      </c>
      <c r="Y303" s="180">
        <v>0</v>
      </c>
      <c r="Z303" s="180">
        <v>6776755</v>
      </c>
      <c r="AA303" s="180">
        <v>0</v>
      </c>
      <c r="AB303" s="180">
        <v>0</v>
      </c>
      <c r="AC303" s="180">
        <v>0</v>
      </c>
      <c r="AD303" s="180">
        <v>0</v>
      </c>
      <c r="AE303" s="180">
        <v>0</v>
      </c>
      <c r="AF303" s="180">
        <v>0</v>
      </c>
      <c r="AG303" s="180">
        <v>0</v>
      </c>
      <c r="AH303" s="180">
        <v>0</v>
      </c>
      <c r="AI303" s="180">
        <v>0</v>
      </c>
      <c r="AJ303" s="180">
        <v>0</v>
      </c>
      <c r="AK303" s="180">
        <v>0</v>
      </c>
      <c r="AL303" s="180">
        <v>0</v>
      </c>
      <c r="AM303" s="180">
        <v>0</v>
      </c>
      <c r="AN303" s="180">
        <v>0</v>
      </c>
      <c r="AO303" s="180">
        <v>0</v>
      </c>
      <c r="AP303" s="180">
        <v>0</v>
      </c>
      <c r="AQ303" s="180">
        <v>0</v>
      </c>
      <c r="AR303" s="180">
        <v>0</v>
      </c>
      <c r="AS303" s="180">
        <v>0</v>
      </c>
      <c r="AT303" s="180">
        <v>0</v>
      </c>
      <c r="AU303" s="180">
        <v>0</v>
      </c>
      <c r="AV303" s="180">
        <v>124825</v>
      </c>
      <c r="AW303" s="180">
        <v>0</v>
      </c>
      <c r="AX303" s="180">
        <v>0</v>
      </c>
      <c r="AY303" s="180">
        <v>0</v>
      </c>
      <c r="AZ303" s="180">
        <v>679774</v>
      </c>
      <c r="BA303" s="180">
        <v>0</v>
      </c>
      <c r="BB303" s="180">
        <v>0</v>
      </c>
      <c r="BC303" s="180">
        <v>0</v>
      </c>
      <c r="BD303" s="180">
        <v>0</v>
      </c>
      <c r="BE303" s="180">
        <v>552972</v>
      </c>
      <c r="BF303" s="180">
        <v>7662882</v>
      </c>
      <c r="BG303" s="180">
        <v>0</v>
      </c>
      <c r="BH303" s="180">
        <v>0</v>
      </c>
      <c r="BI303" s="180">
        <v>0</v>
      </c>
      <c r="BJ303" s="180">
        <v>800455</v>
      </c>
      <c r="BK303" s="180">
        <v>0</v>
      </c>
      <c r="BL303" s="180">
        <v>0</v>
      </c>
      <c r="BM303" s="180">
        <v>0</v>
      </c>
      <c r="BN303" s="180">
        <v>738018</v>
      </c>
      <c r="BO303" s="180">
        <v>0</v>
      </c>
      <c r="BP303" s="180">
        <v>0</v>
      </c>
      <c r="BQ303" s="180">
        <v>0</v>
      </c>
      <c r="BR303" s="180">
        <v>0</v>
      </c>
      <c r="BS303" s="180">
        <v>0</v>
      </c>
      <c r="BT303" s="180">
        <v>0</v>
      </c>
      <c r="BU303" s="180">
        <v>0</v>
      </c>
      <c r="BV303" s="180">
        <v>0</v>
      </c>
    </row>
    <row r="304" spans="1:74" x14ac:dyDescent="0.3">
      <c r="A304" s="155">
        <v>9016</v>
      </c>
      <c r="B304" s="647" t="s">
        <v>1208</v>
      </c>
      <c r="C304" s="647" t="s">
        <v>352</v>
      </c>
      <c r="D304" s="180">
        <v>0</v>
      </c>
      <c r="E304" s="180">
        <v>0</v>
      </c>
      <c r="F304" s="180">
        <v>0</v>
      </c>
      <c r="G304" s="180">
        <v>0</v>
      </c>
      <c r="H304" s="180">
        <v>0</v>
      </c>
      <c r="I304" s="180">
        <v>0</v>
      </c>
      <c r="J304" s="180">
        <v>0</v>
      </c>
      <c r="K304" s="180">
        <v>0</v>
      </c>
      <c r="L304" s="180">
        <v>9.2600000000000002E-2</v>
      </c>
      <c r="M304" s="180">
        <v>0</v>
      </c>
      <c r="N304" s="180">
        <v>0</v>
      </c>
      <c r="O304" s="180">
        <v>0</v>
      </c>
      <c r="P304" s="180">
        <v>0</v>
      </c>
      <c r="Q304" s="180">
        <v>0</v>
      </c>
      <c r="R304" s="180">
        <v>0</v>
      </c>
      <c r="S304" s="180">
        <v>0</v>
      </c>
      <c r="T304" s="180">
        <v>0</v>
      </c>
      <c r="U304" s="180">
        <v>0</v>
      </c>
      <c r="V304" s="180">
        <v>0</v>
      </c>
      <c r="W304" s="180">
        <v>0</v>
      </c>
      <c r="X304" s="180">
        <v>0</v>
      </c>
      <c r="Y304" s="180">
        <v>0</v>
      </c>
      <c r="Z304" s="180">
        <v>0.56530000000000002</v>
      </c>
      <c r="AA304" s="180">
        <v>0</v>
      </c>
      <c r="AB304" s="180">
        <v>0</v>
      </c>
      <c r="AC304" s="180">
        <v>0</v>
      </c>
      <c r="AD304" s="180">
        <v>0</v>
      </c>
      <c r="AE304" s="180">
        <v>0</v>
      </c>
      <c r="AF304" s="180">
        <v>0</v>
      </c>
      <c r="AG304" s="180">
        <v>0</v>
      </c>
      <c r="AH304" s="180">
        <v>0</v>
      </c>
      <c r="AI304" s="180">
        <v>0</v>
      </c>
      <c r="AJ304" s="180">
        <v>0</v>
      </c>
      <c r="AK304" s="180">
        <v>0</v>
      </c>
      <c r="AL304" s="180">
        <v>0</v>
      </c>
      <c r="AM304" s="180">
        <v>0</v>
      </c>
      <c r="AN304" s="180">
        <v>0</v>
      </c>
      <c r="AO304" s="180">
        <v>0</v>
      </c>
      <c r="AP304" s="180">
        <v>0</v>
      </c>
      <c r="AQ304" s="180">
        <v>0</v>
      </c>
      <c r="AR304" s="180">
        <v>0</v>
      </c>
      <c r="AS304" s="180">
        <v>0</v>
      </c>
      <c r="AT304" s="180">
        <v>0</v>
      </c>
      <c r="AU304" s="180">
        <v>0</v>
      </c>
      <c r="AV304" s="180">
        <v>0.49809999999999999</v>
      </c>
      <c r="AW304" s="180">
        <v>0</v>
      </c>
      <c r="AX304" s="180">
        <v>0</v>
      </c>
      <c r="AY304" s="180">
        <v>0</v>
      </c>
      <c r="AZ304" s="180">
        <v>0.36609999999999998</v>
      </c>
      <c r="BA304" s="180">
        <v>0</v>
      </c>
      <c r="BB304" s="180">
        <v>0</v>
      </c>
      <c r="BC304" s="180">
        <v>0</v>
      </c>
      <c r="BD304" s="180">
        <v>0</v>
      </c>
      <c r="BE304" s="180">
        <v>1.1908000000000001</v>
      </c>
      <c r="BF304" s="180">
        <v>0.61499999999999999</v>
      </c>
      <c r="BG304" s="180">
        <v>0</v>
      </c>
      <c r="BH304" s="180">
        <v>0</v>
      </c>
      <c r="BI304" s="180">
        <v>0</v>
      </c>
      <c r="BJ304" s="180">
        <v>0.77159999999999995</v>
      </c>
      <c r="BK304" s="180">
        <v>0</v>
      </c>
      <c r="BL304" s="180">
        <v>0</v>
      </c>
      <c r="BM304" s="180">
        <v>0</v>
      </c>
      <c r="BN304" s="180">
        <v>0.92179999999999995</v>
      </c>
      <c r="BO304" s="180">
        <v>0</v>
      </c>
      <c r="BP304" s="180">
        <v>0</v>
      </c>
      <c r="BQ304" s="180">
        <v>0</v>
      </c>
      <c r="BR304" s="180">
        <v>0</v>
      </c>
      <c r="BS304" s="180">
        <v>0</v>
      </c>
      <c r="BT304" s="180">
        <v>0</v>
      </c>
      <c r="BU304" s="180">
        <v>0</v>
      </c>
      <c r="BV304" s="180">
        <v>0</v>
      </c>
    </row>
    <row r="305" spans="1:104" x14ac:dyDescent="0.3">
      <c r="A305" s="155">
        <v>9017</v>
      </c>
      <c r="B305" s="632" t="s">
        <v>1209</v>
      </c>
      <c r="C305" s="632" t="s">
        <v>1210</v>
      </c>
      <c r="D305" s="180">
        <v>0</v>
      </c>
      <c r="E305" s="180">
        <v>0</v>
      </c>
      <c r="F305" s="180">
        <v>0</v>
      </c>
      <c r="G305" s="180">
        <v>0</v>
      </c>
      <c r="H305" s="180">
        <v>0</v>
      </c>
      <c r="I305" s="180">
        <v>0</v>
      </c>
      <c r="J305" s="180">
        <v>0</v>
      </c>
      <c r="K305" s="180">
        <v>0</v>
      </c>
      <c r="L305" s="180">
        <v>2.86</v>
      </c>
      <c r="M305" s="180">
        <v>0</v>
      </c>
      <c r="N305" s="180">
        <v>0</v>
      </c>
      <c r="O305" s="180">
        <v>0</v>
      </c>
      <c r="P305" s="180">
        <v>0</v>
      </c>
      <c r="Q305" s="180">
        <v>0</v>
      </c>
      <c r="R305" s="180">
        <v>0</v>
      </c>
      <c r="S305" s="180">
        <v>0</v>
      </c>
      <c r="T305" s="180">
        <v>0</v>
      </c>
      <c r="U305" s="180">
        <v>0</v>
      </c>
      <c r="V305" s="180">
        <v>0</v>
      </c>
      <c r="W305" s="180">
        <v>0</v>
      </c>
      <c r="X305" s="180">
        <v>0</v>
      </c>
      <c r="Y305" s="180">
        <v>0</v>
      </c>
      <c r="Z305" s="180">
        <v>6.3</v>
      </c>
      <c r="AA305" s="180">
        <v>0</v>
      </c>
      <c r="AB305" s="180">
        <v>0</v>
      </c>
      <c r="AC305" s="180">
        <v>0</v>
      </c>
      <c r="AD305" s="180">
        <v>0</v>
      </c>
      <c r="AE305" s="180">
        <v>0</v>
      </c>
      <c r="AF305" s="180">
        <v>0</v>
      </c>
      <c r="AG305" s="180">
        <v>0</v>
      </c>
      <c r="AH305" s="180">
        <v>0</v>
      </c>
      <c r="AI305" s="180">
        <v>0</v>
      </c>
      <c r="AJ305" s="180">
        <v>0</v>
      </c>
      <c r="AK305" s="180">
        <v>0</v>
      </c>
      <c r="AL305" s="180">
        <v>0</v>
      </c>
      <c r="AM305" s="180">
        <v>0</v>
      </c>
      <c r="AN305" s="180">
        <v>0</v>
      </c>
      <c r="AO305" s="180">
        <v>0</v>
      </c>
      <c r="AP305" s="180">
        <v>0</v>
      </c>
      <c r="AQ305" s="180">
        <v>0</v>
      </c>
      <c r="AR305" s="180">
        <v>0</v>
      </c>
      <c r="AS305" s="180">
        <v>0</v>
      </c>
      <c r="AT305" s="180">
        <v>0</v>
      </c>
      <c r="AU305" s="180">
        <v>0</v>
      </c>
      <c r="AV305" s="180">
        <v>2.77</v>
      </c>
      <c r="AW305" s="180">
        <v>0</v>
      </c>
      <c r="AX305" s="180">
        <v>0</v>
      </c>
      <c r="AY305" s="180">
        <v>0</v>
      </c>
      <c r="AZ305" s="180">
        <v>3.57</v>
      </c>
      <c r="BA305" s="180">
        <v>0</v>
      </c>
      <c r="BB305" s="180">
        <v>0</v>
      </c>
      <c r="BC305" s="180">
        <v>0</v>
      </c>
      <c r="BD305" s="180">
        <v>0</v>
      </c>
      <c r="BE305" s="180">
        <v>21.52</v>
      </c>
      <c r="BF305" s="180">
        <v>6.88</v>
      </c>
      <c r="BG305" s="180">
        <v>0</v>
      </c>
      <c r="BH305" s="180">
        <v>0</v>
      </c>
      <c r="BI305" s="180">
        <v>0</v>
      </c>
      <c r="BJ305" s="180">
        <v>5.99</v>
      </c>
      <c r="BK305" s="180">
        <v>0</v>
      </c>
      <c r="BL305" s="180">
        <v>0</v>
      </c>
      <c r="BM305" s="180">
        <v>0</v>
      </c>
      <c r="BN305" s="180">
        <v>5.46</v>
      </c>
      <c r="BO305" s="180">
        <v>0</v>
      </c>
      <c r="BP305" s="180">
        <v>0</v>
      </c>
      <c r="BQ305" s="180">
        <v>0</v>
      </c>
      <c r="BR305" s="180">
        <v>0</v>
      </c>
      <c r="BS305" s="180">
        <v>0</v>
      </c>
      <c r="BT305" s="180">
        <v>0</v>
      </c>
      <c r="BU305" s="180">
        <v>0</v>
      </c>
      <c r="BV305" s="180">
        <v>0</v>
      </c>
    </row>
    <row r="306" spans="1:104" ht="57.6" x14ac:dyDescent="0.3">
      <c r="A306" s="155">
        <v>9018</v>
      </c>
      <c r="B306" s="565" t="s">
        <v>1211</v>
      </c>
      <c r="C306" s="565" t="s">
        <v>1212</v>
      </c>
      <c r="D306" s="180">
        <v>442379</v>
      </c>
      <c r="E306" s="180">
        <v>153718304</v>
      </c>
      <c r="F306" s="180">
        <v>0</v>
      </c>
      <c r="G306" s="180">
        <v>283387</v>
      </c>
      <c r="H306" s="180">
        <v>64033</v>
      </c>
      <c r="I306" s="180">
        <v>0</v>
      </c>
      <c r="J306" s="180">
        <v>509</v>
      </c>
      <c r="K306" s="180">
        <v>14627</v>
      </c>
      <c r="L306" s="180">
        <v>499273</v>
      </c>
      <c r="M306" s="180">
        <v>1528604</v>
      </c>
      <c r="N306" s="180">
        <v>5950</v>
      </c>
      <c r="O306" s="180">
        <v>26062</v>
      </c>
      <c r="P306" s="180">
        <v>0</v>
      </c>
      <c r="Q306" s="180">
        <v>5890</v>
      </c>
      <c r="R306" s="180">
        <v>62873</v>
      </c>
      <c r="S306" s="180">
        <v>37462</v>
      </c>
      <c r="T306" s="180">
        <v>1716207</v>
      </c>
      <c r="U306" s="180">
        <v>0</v>
      </c>
      <c r="V306" s="180">
        <v>1592</v>
      </c>
      <c r="W306" s="180">
        <v>0</v>
      </c>
      <c r="X306" s="180">
        <v>498635</v>
      </c>
      <c r="Y306" s="180">
        <v>241630</v>
      </c>
      <c r="Z306" s="180">
        <v>10011300</v>
      </c>
      <c r="AA306" s="180">
        <v>433151</v>
      </c>
      <c r="AB306" s="180">
        <v>0</v>
      </c>
      <c r="AC306" s="180">
        <v>15168</v>
      </c>
      <c r="AD306" s="180">
        <v>34949</v>
      </c>
      <c r="AE306" s="180">
        <v>32249</v>
      </c>
      <c r="AF306" s="180">
        <v>30915</v>
      </c>
      <c r="AG306" s="180">
        <v>79983</v>
      </c>
      <c r="AH306" s="180">
        <v>0</v>
      </c>
      <c r="AI306" s="180">
        <v>4759</v>
      </c>
      <c r="AJ306" s="180">
        <v>337395</v>
      </c>
      <c r="AK306" s="180">
        <v>5902</v>
      </c>
      <c r="AL306" s="180">
        <v>122144</v>
      </c>
      <c r="AM306" s="180">
        <v>506081</v>
      </c>
      <c r="AN306" s="180">
        <v>24394</v>
      </c>
      <c r="AO306" s="180">
        <v>5306141</v>
      </c>
      <c r="AP306" s="180">
        <v>63867</v>
      </c>
      <c r="AQ306" s="180">
        <v>340</v>
      </c>
      <c r="AR306" s="180">
        <v>10817</v>
      </c>
      <c r="AS306" s="180">
        <v>3953709</v>
      </c>
      <c r="AT306" s="180">
        <v>14641</v>
      </c>
      <c r="AU306" s="180">
        <v>51455</v>
      </c>
      <c r="AV306" s="180">
        <v>18833</v>
      </c>
      <c r="AW306" s="180">
        <v>46588</v>
      </c>
      <c r="AX306" s="180">
        <v>37268</v>
      </c>
      <c r="AY306" s="180">
        <v>12795</v>
      </c>
      <c r="AZ306" s="180">
        <v>544752</v>
      </c>
      <c r="BA306" s="180">
        <v>244078</v>
      </c>
      <c r="BB306" s="180">
        <v>4007</v>
      </c>
      <c r="BC306" s="180">
        <v>19162</v>
      </c>
      <c r="BD306" s="180">
        <v>714923</v>
      </c>
      <c r="BE306" s="180">
        <v>158640</v>
      </c>
      <c r="BF306" s="180">
        <v>3366728</v>
      </c>
      <c r="BG306" s="180">
        <v>0</v>
      </c>
      <c r="BH306" s="180">
        <v>9814</v>
      </c>
      <c r="BI306" s="180">
        <v>6131</v>
      </c>
      <c r="BJ306" s="180">
        <v>1317790</v>
      </c>
      <c r="BK306" s="180">
        <v>223313</v>
      </c>
      <c r="BL306" s="180">
        <v>2210859</v>
      </c>
      <c r="BM306" s="180">
        <v>523386</v>
      </c>
      <c r="BN306" s="180">
        <v>759817</v>
      </c>
      <c r="BO306" s="180">
        <v>52314</v>
      </c>
      <c r="BP306" s="180">
        <v>3235</v>
      </c>
      <c r="BQ306" s="180">
        <v>3010354</v>
      </c>
      <c r="BR306" s="180">
        <v>0</v>
      </c>
      <c r="BS306" s="180">
        <v>428670</v>
      </c>
      <c r="BT306" s="180">
        <v>70933</v>
      </c>
      <c r="BU306" s="180">
        <v>0</v>
      </c>
      <c r="BV306" s="180">
        <v>200978</v>
      </c>
    </row>
    <row r="307" spans="1:104" ht="72" x14ac:dyDescent="0.3">
      <c r="A307" s="155">
        <v>9019</v>
      </c>
      <c r="B307" s="632" t="s">
        <v>1213</v>
      </c>
      <c r="C307" s="654" t="s">
        <v>1214</v>
      </c>
      <c r="D307" s="180">
        <v>442379</v>
      </c>
      <c r="E307" s="180">
        <v>153718304</v>
      </c>
      <c r="F307" s="180">
        <v>0</v>
      </c>
      <c r="G307" s="180">
        <v>283387</v>
      </c>
      <c r="H307" s="180">
        <v>64033</v>
      </c>
      <c r="I307" s="180">
        <v>0</v>
      </c>
      <c r="J307" s="180">
        <v>509</v>
      </c>
      <c r="K307" s="180">
        <v>14627</v>
      </c>
      <c r="L307" s="180">
        <v>499273</v>
      </c>
      <c r="M307" s="180">
        <v>1528604</v>
      </c>
      <c r="N307" s="180">
        <v>5950</v>
      </c>
      <c r="O307" s="180">
        <v>26062</v>
      </c>
      <c r="P307" s="180">
        <v>0</v>
      </c>
      <c r="Q307" s="180">
        <v>5890</v>
      </c>
      <c r="R307" s="180">
        <v>62873</v>
      </c>
      <c r="S307" s="180">
        <v>37462</v>
      </c>
      <c r="T307" s="180">
        <v>1716207</v>
      </c>
      <c r="U307" s="180">
        <v>0</v>
      </c>
      <c r="V307" s="180">
        <v>1592</v>
      </c>
      <c r="W307" s="180">
        <v>0</v>
      </c>
      <c r="X307" s="180">
        <v>498635</v>
      </c>
      <c r="Y307" s="180">
        <v>241630</v>
      </c>
      <c r="Z307" s="180">
        <v>10011300</v>
      </c>
      <c r="AA307" s="180">
        <v>433151</v>
      </c>
      <c r="AB307" s="180">
        <v>0</v>
      </c>
      <c r="AC307" s="180">
        <v>15168</v>
      </c>
      <c r="AD307" s="180">
        <v>34949</v>
      </c>
      <c r="AE307" s="180">
        <v>32249</v>
      </c>
      <c r="AF307" s="180">
        <v>30915</v>
      </c>
      <c r="AG307" s="180">
        <v>79983</v>
      </c>
      <c r="AH307" s="180">
        <v>0</v>
      </c>
      <c r="AI307" s="180">
        <v>4759</v>
      </c>
      <c r="AJ307" s="180">
        <v>337395</v>
      </c>
      <c r="AK307" s="180">
        <v>5902</v>
      </c>
      <c r="AL307" s="180">
        <v>122144</v>
      </c>
      <c r="AM307" s="180">
        <v>506081</v>
      </c>
      <c r="AN307" s="180">
        <v>24394</v>
      </c>
      <c r="AO307" s="180">
        <v>5306141</v>
      </c>
      <c r="AP307" s="180">
        <v>63867</v>
      </c>
      <c r="AQ307" s="180">
        <v>340</v>
      </c>
      <c r="AR307" s="180">
        <v>10817</v>
      </c>
      <c r="AS307" s="180">
        <v>3953709</v>
      </c>
      <c r="AT307" s="180">
        <v>14641</v>
      </c>
      <c r="AU307" s="180">
        <v>51455</v>
      </c>
      <c r="AV307" s="180">
        <v>18833</v>
      </c>
      <c r="AW307" s="180">
        <v>46588</v>
      </c>
      <c r="AX307" s="180">
        <v>37268</v>
      </c>
      <c r="AY307" s="180">
        <v>12795</v>
      </c>
      <c r="AZ307" s="180">
        <v>544752</v>
      </c>
      <c r="BA307" s="180">
        <v>244078</v>
      </c>
      <c r="BB307" s="180">
        <v>4007</v>
      </c>
      <c r="BC307" s="180">
        <v>19162</v>
      </c>
      <c r="BD307" s="180">
        <v>714923</v>
      </c>
      <c r="BE307" s="180">
        <v>158640</v>
      </c>
      <c r="BF307" s="180">
        <v>3366728</v>
      </c>
      <c r="BG307" s="180">
        <v>0</v>
      </c>
      <c r="BH307" s="180">
        <v>9814</v>
      </c>
      <c r="BI307" s="180">
        <v>6131</v>
      </c>
      <c r="BJ307" s="180">
        <v>1317790</v>
      </c>
      <c r="BK307" s="180">
        <v>223313</v>
      </c>
      <c r="BL307" s="180">
        <v>2210859</v>
      </c>
      <c r="BM307" s="180">
        <v>523386</v>
      </c>
      <c r="BN307" s="180">
        <v>759817</v>
      </c>
      <c r="BO307" s="180">
        <v>52314</v>
      </c>
      <c r="BP307" s="180">
        <v>3235</v>
      </c>
      <c r="BQ307" s="180">
        <v>3010354</v>
      </c>
      <c r="BR307" s="180">
        <v>0</v>
      </c>
      <c r="BS307" s="180">
        <v>428670</v>
      </c>
      <c r="BT307" s="180">
        <v>70933</v>
      </c>
      <c r="BU307" s="180">
        <v>0</v>
      </c>
      <c r="BV307" s="180">
        <v>200978</v>
      </c>
    </row>
    <row r="311" spans="1:104" x14ac:dyDescent="0.3">
      <c r="A311" s="155">
        <v>0</v>
      </c>
      <c r="B311" s="180" t="s">
        <v>1218</v>
      </c>
      <c r="D311" s="180">
        <f>D289</f>
        <v>284331041.38</v>
      </c>
      <c r="E311" s="180">
        <f t="shared" ref="E311:BP311" si="0">E289</f>
        <v>28159172557.360001</v>
      </c>
      <c r="F311" s="180">
        <f t="shared" si="0"/>
        <v>50364.01</v>
      </c>
      <c r="G311" s="180">
        <f t="shared" si="0"/>
        <v>217915983.25999999</v>
      </c>
      <c r="H311" s="180">
        <f t="shared" si="0"/>
        <v>73396840.510000005</v>
      </c>
      <c r="I311" s="180">
        <f t="shared" si="0"/>
        <v>802783.56499999994</v>
      </c>
      <c r="J311" s="180">
        <f t="shared" si="0"/>
        <v>15107542.08</v>
      </c>
      <c r="K311" s="180">
        <f t="shared" si="0"/>
        <v>68360128</v>
      </c>
      <c r="L311" s="180">
        <f t="shared" si="0"/>
        <v>218887176.61000001</v>
      </c>
      <c r="M311" s="180">
        <f t="shared" si="0"/>
        <v>828040483.56739998</v>
      </c>
      <c r="N311" s="180">
        <f t="shared" si="0"/>
        <v>7447306.591</v>
      </c>
      <c r="O311" s="180">
        <f t="shared" si="0"/>
        <v>40678066.689999998</v>
      </c>
      <c r="P311" s="180">
        <f t="shared" si="0"/>
        <v>50373.01</v>
      </c>
      <c r="Q311" s="180">
        <f t="shared" si="0"/>
        <v>10879575.619999999</v>
      </c>
      <c r="R311" s="180">
        <f t="shared" si="0"/>
        <v>23385301.98</v>
      </c>
      <c r="S311" s="180">
        <f t="shared" si="0"/>
        <v>76115110.650000006</v>
      </c>
      <c r="T311" s="180">
        <f t="shared" si="0"/>
        <v>251349861.37099999</v>
      </c>
      <c r="U311" s="180">
        <f t="shared" si="0"/>
        <v>50375.01</v>
      </c>
      <c r="V311" s="180">
        <f t="shared" si="0"/>
        <v>85951173.790000007</v>
      </c>
      <c r="W311" s="180">
        <f t="shared" si="0"/>
        <v>50377.09</v>
      </c>
      <c r="X311" s="180">
        <f t="shared" si="0"/>
        <v>395420383.33999997</v>
      </c>
      <c r="Y311" s="180">
        <f t="shared" si="0"/>
        <v>37393037.350000001</v>
      </c>
      <c r="Z311" s="180">
        <f t="shared" si="0"/>
        <v>3440396552.165</v>
      </c>
      <c r="AA311" s="180">
        <f t="shared" si="0"/>
        <v>313107087.91000003</v>
      </c>
      <c r="AB311" s="180">
        <f t="shared" si="0"/>
        <v>50382.01</v>
      </c>
      <c r="AC311" s="180">
        <f t="shared" si="0"/>
        <v>39953929.979999997</v>
      </c>
      <c r="AD311" s="180">
        <f t="shared" si="0"/>
        <v>69775413.390000001</v>
      </c>
      <c r="AE311" s="180">
        <f t="shared" si="0"/>
        <v>56416372.350000001</v>
      </c>
      <c r="AF311" s="180">
        <f t="shared" si="0"/>
        <v>33634407.960000001</v>
      </c>
      <c r="AG311" s="180">
        <f t="shared" si="0"/>
        <v>39366940.950000003</v>
      </c>
      <c r="AH311" s="180">
        <f t="shared" si="0"/>
        <v>50388.01</v>
      </c>
      <c r="AI311" s="180">
        <f t="shared" si="0"/>
        <v>4026000.0425</v>
      </c>
      <c r="AJ311" s="180">
        <f t="shared" si="0"/>
        <v>73271645.439999998</v>
      </c>
      <c r="AK311" s="180">
        <f t="shared" si="0"/>
        <v>6310563.5999999996</v>
      </c>
      <c r="AL311" s="180">
        <f t="shared" si="0"/>
        <v>47332268.700000003</v>
      </c>
      <c r="AM311" s="180">
        <f t="shared" si="0"/>
        <v>131363473.94</v>
      </c>
      <c r="AN311" s="180">
        <f t="shared" si="0"/>
        <v>23810695.370000001</v>
      </c>
      <c r="AO311" s="180">
        <f t="shared" si="0"/>
        <v>1941008053.5095999</v>
      </c>
      <c r="AP311" s="180">
        <f t="shared" si="0"/>
        <v>61383488.295000002</v>
      </c>
      <c r="AQ311" s="180">
        <f t="shared" si="0"/>
        <v>6573692.4800000004</v>
      </c>
      <c r="AR311" s="180">
        <f t="shared" si="0"/>
        <v>12925054.01</v>
      </c>
      <c r="AS311" s="180">
        <f t="shared" si="0"/>
        <v>1860159343.6199999</v>
      </c>
      <c r="AT311" s="180">
        <f t="shared" si="0"/>
        <v>38356665.140000001</v>
      </c>
      <c r="AU311" s="180">
        <f t="shared" si="0"/>
        <v>141182764.02000001</v>
      </c>
      <c r="AV311" s="180">
        <f t="shared" si="0"/>
        <v>119881043.675</v>
      </c>
      <c r="AW311" s="180">
        <f t="shared" si="0"/>
        <v>49577415.920000002</v>
      </c>
      <c r="AX311" s="180">
        <f t="shared" si="0"/>
        <v>12328766.619999999</v>
      </c>
      <c r="AY311" s="180">
        <f t="shared" si="0"/>
        <v>6538079.9050000003</v>
      </c>
      <c r="AZ311" s="180">
        <f t="shared" si="0"/>
        <v>335257362.18000001</v>
      </c>
      <c r="BA311" s="180">
        <f t="shared" si="0"/>
        <v>50578620.109999999</v>
      </c>
      <c r="BB311" s="180">
        <f t="shared" si="0"/>
        <v>19887563.690000001</v>
      </c>
      <c r="BC311" s="180">
        <f t="shared" si="0"/>
        <v>22286588.899999999</v>
      </c>
      <c r="BD311" s="180">
        <f t="shared" si="0"/>
        <v>264079903.1525</v>
      </c>
      <c r="BE311" s="180">
        <f t="shared" si="0"/>
        <v>112826852.62</v>
      </c>
      <c r="BF311" s="180">
        <f t="shared" si="0"/>
        <v>1679711261.4525001</v>
      </c>
      <c r="BG311" s="180">
        <f t="shared" si="0"/>
        <v>50407.01</v>
      </c>
      <c r="BH311" s="180">
        <f t="shared" si="0"/>
        <v>4782031.04</v>
      </c>
      <c r="BI311" s="180">
        <f t="shared" si="0"/>
        <v>19176171.41</v>
      </c>
      <c r="BJ311" s="180">
        <f t="shared" si="0"/>
        <v>902088145.16999996</v>
      </c>
      <c r="BK311" s="180">
        <f t="shared" si="0"/>
        <v>74646657.469999999</v>
      </c>
      <c r="BL311" s="180">
        <f t="shared" si="0"/>
        <v>805934011.89999998</v>
      </c>
      <c r="BM311" s="180">
        <f t="shared" si="0"/>
        <v>116839891.8258</v>
      </c>
      <c r="BN311" s="180">
        <f t="shared" si="0"/>
        <v>430336698.2256</v>
      </c>
      <c r="BO311" s="180">
        <f t="shared" si="0"/>
        <v>104709507.58</v>
      </c>
      <c r="BP311" s="180">
        <f t="shared" si="0"/>
        <v>1818644.93</v>
      </c>
      <c r="BQ311" s="180">
        <f t="shared" ref="BQ311:CZ311" si="1">BQ289</f>
        <v>82322510.109999999</v>
      </c>
      <c r="BR311" s="180">
        <f t="shared" si="1"/>
        <v>50417</v>
      </c>
      <c r="BS311" s="180">
        <f t="shared" si="1"/>
        <v>154787053.273</v>
      </c>
      <c r="BT311" s="180">
        <f t="shared" si="1"/>
        <v>48495296.009999998</v>
      </c>
      <c r="BU311" s="180">
        <f t="shared" si="1"/>
        <v>50420.01</v>
      </c>
      <c r="BV311" s="180">
        <f t="shared" si="1"/>
        <v>144696061.44</v>
      </c>
      <c r="BW311" s="180">
        <f t="shared" si="1"/>
        <v>0</v>
      </c>
      <c r="BX311" s="180">
        <f t="shared" si="1"/>
        <v>0</v>
      </c>
      <c r="BY311" s="180">
        <f t="shared" si="1"/>
        <v>0</v>
      </c>
      <c r="BZ311" s="180">
        <f t="shared" si="1"/>
        <v>0</v>
      </c>
      <c r="CA311" s="180">
        <f t="shared" si="1"/>
        <v>0</v>
      </c>
      <c r="CB311" s="180">
        <f t="shared" si="1"/>
        <v>0</v>
      </c>
      <c r="CC311" s="180">
        <f t="shared" si="1"/>
        <v>0</v>
      </c>
      <c r="CD311" s="180">
        <f t="shared" si="1"/>
        <v>0</v>
      </c>
      <c r="CE311" s="180">
        <f t="shared" si="1"/>
        <v>0</v>
      </c>
      <c r="CF311" s="180">
        <f t="shared" si="1"/>
        <v>0</v>
      </c>
      <c r="CG311" s="180">
        <f t="shared" si="1"/>
        <v>0</v>
      </c>
      <c r="CH311" s="180">
        <f t="shared" si="1"/>
        <v>0</v>
      </c>
      <c r="CI311" s="180">
        <f t="shared" si="1"/>
        <v>0</v>
      </c>
      <c r="CJ311" s="180">
        <f t="shared" si="1"/>
        <v>0</v>
      </c>
      <c r="CK311" s="180">
        <f t="shared" si="1"/>
        <v>0</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f t="shared" si="1"/>
        <v>0</v>
      </c>
      <c r="CU311" s="180">
        <f t="shared" si="1"/>
        <v>0</v>
      </c>
      <c r="CV311" s="180">
        <f t="shared" si="1"/>
        <v>0</v>
      </c>
      <c r="CW311" s="180">
        <f t="shared" si="1"/>
        <v>0</v>
      </c>
      <c r="CX311" s="180">
        <f t="shared" si="1"/>
        <v>0</v>
      </c>
      <c r="CY311" s="180">
        <f t="shared" si="1"/>
        <v>0</v>
      </c>
      <c r="CZ311" s="180">
        <f t="shared" si="1"/>
        <v>0</v>
      </c>
    </row>
    <row r="312" spans="1:104" x14ac:dyDescent="0.3">
      <c r="B312" s="180" t="s">
        <v>1217</v>
      </c>
    </row>
    <row r="313" spans="1:104" x14ac:dyDescent="0.3">
      <c r="A313" s="631">
        <v>906</v>
      </c>
      <c r="D313" s="180">
        <f>D248</f>
        <v>1</v>
      </c>
      <c r="E313" s="180">
        <f t="shared" ref="E313:BP314" si="2">E248</f>
        <v>1</v>
      </c>
      <c r="F313" s="180">
        <f t="shared" si="2"/>
        <v>0</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0</v>
      </c>
      <c r="Q313" s="180">
        <f t="shared" si="2"/>
        <v>1</v>
      </c>
      <c r="R313" s="180">
        <f t="shared" si="2"/>
        <v>1</v>
      </c>
      <c r="S313" s="180">
        <f t="shared" si="2"/>
        <v>1</v>
      </c>
      <c r="T313" s="180">
        <f t="shared" si="2"/>
        <v>1</v>
      </c>
      <c r="U313" s="180">
        <f t="shared" si="2"/>
        <v>0</v>
      </c>
      <c r="V313" s="180">
        <f t="shared" si="2"/>
        <v>1</v>
      </c>
      <c r="W313" s="180">
        <f t="shared" si="2"/>
        <v>0</v>
      </c>
      <c r="X313" s="180">
        <f t="shared" si="2"/>
        <v>1</v>
      </c>
      <c r="Y313" s="180">
        <f t="shared" si="2"/>
        <v>1</v>
      </c>
      <c r="Z313" s="180">
        <f t="shared" si="2"/>
        <v>1</v>
      </c>
      <c r="AA313" s="180">
        <f t="shared" si="2"/>
        <v>1</v>
      </c>
      <c r="AB313" s="180">
        <f t="shared" si="2"/>
        <v>0</v>
      </c>
      <c r="AC313" s="180">
        <f t="shared" si="2"/>
        <v>1</v>
      </c>
      <c r="AD313" s="180">
        <f t="shared" si="2"/>
        <v>1</v>
      </c>
      <c r="AE313" s="180">
        <f t="shared" si="2"/>
        <v>1</v>
      </c>
      <c r="AF313" s="180">
        <f t="shared" si="2"/>
        <v>1</v>
      </c>
      <c r="AG313" s="180">
        <f t="shared" si="2"/>
        <v>1</v>
      </c>
      <c r="AH313" s="180">
        <f t="shared" si="2"/>
        <v>0</v>
      </c>
      <c r="AI313" s="180">
        <f t="shared" si="2"/>
        <v>1</v>
      </c>
      <c r="AJ313" s="180">
        <f t="shared" si="2"/>
        <v>1</v>
      </c>
      <c r="AK313" s="180">
        <f t="shared" si="2"/>
        <v>1</v>
      </c>
      <c r="AL313" s="180">
        <f t="shared" si="2"/>
        <v>1</v>
      </c>
      <c r="AM313" s="180">
        <f t="shared" si="2"/>
        <v>1</v>
      </c>
      <c r="AN313" s="180">
        <f t="shared" si="2"/>
        <v>1</v>
      </c>
      <c r="AO313" s="180">
        <f t="shared" si="2"/>
        <v>1</v>
      </c>
      <c r="AP313" s="180">
        <f t="shared" si="2"/>
        <v>1</v>
      </c>
      <c r="AQ313" s="180">
        <f t="shared" si="2"/>
        <v>1</v>
      </c>
      <c r="AR313" s="180">
        <f t="shared" si="2"/>
        <v>1</v>
      </c>
      <c r="AS313" s="180">
        <f t="shared" si="2"/>
        <v>1</v>
      </c>
      <c r="AT313" s="180">
        <f t="shared" si="2"/>
        <v>1</v>
      </c>
      <c r="AU313" s="180">
        <f t="shared" si="2"/>
        <v>1</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0</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Z314" si="3">BQ248</f>
        <v>1</v>
      </c>
      <c r="BR313" s="180">
        <f t="shared" si="3"/>
        <v>0</v>
      </c>
      <c r="BS313" s="180">
        <f t="shared" si="3"/>
        <v>1</v>
      </c>
      <c r="BT313" s="180">
        <f t="shared" si="3"/>
        <v>1</v>
      </c>
      <c r="BU313" s="180">
        <f t="shared" si="3"/>
        <v>0</v>
      </c>
      <c r="BV313" s="180">
        <f t="shared" si="3"/>
        <v>1</v>
      </c>
      <c r="BW313" s="180">
        <f t="shared" si="3"/>
        <v>0</v>
      </c>
      <c r="BX313" s="180">
        <f t="shared" si="3"/>
        <v>0</v>
      </c>
      <c r="BY313" s="180">
        <f t="shared" si="3"/>
        <v>0</v>
      </c>
      <c r="BZ313" s="180">
        <f t="shared" si="3"/>
        <v>0</v>
      </c>
      <c r="CA313" s="180">
        <f t="shared" si="3"/>
        <v>0</v>
      </c>
      <c r="CB313" s="180">
        <f t="shared" si="3"/>
        <v>0</v>
      </c>
      <c r="CC313" s="180">
        <f t="shared" si="3"/>
        <v>0</v>
      </c>
      <c r="CD313" s="180">
        <f t="shared" si="3"/>
        <v>0</v>
      </c>
      <c r="CE313" s="180">
        <f t="shared" si="3"/>
        <v>0</v>
      </c>
      <c r="CF313" s="180">
        <f t="shared" si="3"/>
        <v>0</v>
      </c>
      <c r="CG313" s="180">
        <f t="shared" si="3"/>
        <v>0</v>
      </c>
      <c r="CH313" s="180">
        <f t="shared" si="3"/>
        <v>0</v>
      </c>
      <c r="CI313" s="180">
        <f t="shared" si="3"/>
        <v>0</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1">
        <v>907</v>
      </c>
      <c r="D314" s="180">
        <f>D249</f>
        <v>1</v>
      </c>
      <c r="E314" s="180">
        <f t="shared" si="2"/>
        <v>2</v>
      </c>
      <c r="F314" s="180">
        <f t="shared" si="2"/>
        <v>0</v>
      </c>
      <c r="G314" s="180">
        <f t="shared" si="2"/>
        <v>2</v>
      </c>
      <c r="H314" s="180">
        <f t="shared" si="2"/>
        <v>2</v>
      </c>
      <c r="I314" s="180">
        <f t="shared" si="2"/>
        <v>1</v>
      </c>
      <c r="J314" s="180">
        <f t="shared" si="2"/>
        <v>2</v>
      </c>
      <c r="K314" s="180">
        <f t="shared" si="2"/>
        <v>2</v>
      </c>
      <c r="L314" s="180">
        <f t="shared" si="2"/>
        <v>2</v>
      </c>
      <c r="M314" s="180">
        <f t="shared" si="2"/>
        <v>2</v>
      </c>
      <c r="N314" s="180">
        <f t="shared" si="2"/>
        <v>1</v>
      </c>
      <c r="O314" s="180">
        <f t="shared" si="2"/>
        <v>2</v>
      </c>
      <c r="P314" s="180">
        <f t="shared" si="2"/>
        <v>0</v>
      </c>
      <c r="Q314" s="180">
        <f t="shared" si="2"/>
        <v>1</v>
      </c>
      <c r="R314" s="180">
        <f t="shared" si="2"/>
        <v>1</v>
      </c>
      <c r="S314" s="180">
        <f t="shared" si="2"/>
        <v>2</v>
      </c>
      <c r="T314" s="180">
        <f t="shared" si="2"/>
        <v>2</v>
      </c>
      <c r="U314" s="180">
        <f t="shared" si="2"/>
        <v>0</v>
      </c>
      <c r="V314" s="180">
        <f t="shared" si="2"/>
        <v>1</v>
      </c>
      <c r="W314" s="180">
        <f t="shared" si="2"/>
        <v>0</v>
      </c>
      <c r="X314" s="180">
        <f t="shared" si="2"/>
        <v>2</v>
      </c>
      <c r="Y314" s="180">
        <f t="shared" si="2"/>
        <v>2</v>
      </c>
      <c r="Z314" s="180">
        <f t="shared" si="2"/>
        <v>2</v>
      </c>
      <c r="AA314" s="180">
        <f t="shared" si="2"/>
        <v>2</v>
      </c>
      <c r="AB314" s="180">
        <f t="shared" si="2"/>
        <v>0</v>
      </c>
      <c r="AC314" s="180">
        <f t="shared" si="2"/>
        <v>2</v>
      </c>
      <c r="AD314" s="180">
        <f t="shared" si="2"/>
        <v>2</v>
      </c>
      <c r="AE314" s="180">
        <f t="shared" si="2"/>
        <v>1</v>
      </c>
      <c r="AF314" s="180">
        <f t="shared" si="2"/>
        <v>2</v>
      </c>
      <c r="AG314" s="180">
        <f t="shared" si="2"/>
        <v>2</v>
      </c>
      <c r="AH314" s="180">
        <f t="shared" si="2"/>
        <v>0</v>
      </c>
      <c r="AI314" s="180">
        <f t="shared" si="2"/>
        <v>1</v>
      </c>
      <c r="AJ314" s="180">
        <f t="shared" si="2"/>
        <v>1</v>
      </c>
      <c r="AK314" s="180">
        <f t="shared" si="2"/>
        <v>1</v>
      </c>
      <c r="AL314" s="180">
        <f t="shared" si="2"/>
        <v>2</v>
      </c>
      <c r="AM314" s="180">
        <f t="shared" si="2"/>
        <v>1</v>
      </c>
      <c r="AN314" s="180">
        <f t="shared" si="2"/>
        <v>1</v>
      </c>
      <c r="AO314" s="180">
        <f t="shared" si="2"/>
        <v>2</v>
      </c>
      <c r="AP314" s="180">
        <f t="shared" si="2"/>
        <v>1</v>
      </c>
      <c r="AQ314" s="180">
        <f t="shared" si="2"/>
        <v>2</v>
      </c>
      <c r="AR314" s="180">
        <f t="shared" si="2"/>
        <v>1</v>
      </c>
      <c r="AS314" s="180">
        <f t="shared" si="2"/>
        <v>2</v>
      </c>
      <c r="AT314" s="180">
        <f t="shared" si="2"/>
        <v>1</v>
      </c>
      <c r="AU314" s="180">
        <f t="shared" si="2"/>
        <v>1</v>
      </c>
      <c r="AV314" s="180">
        <f t="shared" si="2"/>
        <v>2</v>
      </c>
      <c r="AW314" s="180">
        <f t="shared" si="2"/>
        <v>1</v>
      </c>
      <c r="AX314" s="180">
        <f t="shared" si="2"/>
        <v>2</v>
      </c>
      <c r="AY314" s="180">
        <f t="shared" si="2"/>
        <v>1</v>
      </c>
      <c r="AZ314" s="180">
        <f t="shared" si="2"/>
        <v>2</v>
      </c>
      <c r="BA314" s="180">
        <f t="shared" si="2"/>
        <v>2</v>
      </c>
      <c r="BB314" s="180">
        <f t="shared" si="2"/>
        <v>1</v>
      </c>
      <c r="BC314" s="180">
        <f t="shared" si="2"/>
        <v>1</v>
      </c>
      <c r="BD314" s="180">
        <f t="shared" si="2"/>
        <v>2</v>
      </c>
      <c r="BE314" s="180">
        <f t="shared" si="2"/>
        <v>1</v>
      </c>
      <c r="BF314" s="180">
        <f t="shared" si="2"/>
        <v>2</v>
      </c>
      <c r="BG314" s="180">
        <f t="shared" si="2"/>
        <v>0</v>
      </c>
      <c r="BH314" s="180">
        <f t="shared" si="2"/>
        <v>1</v>
      </c>
      <c r="BI314" s="180">
        <f t="shared" si="2"/>
        <v>1</v>
      </c>
      <c r="BJ314" s="180">
        <f t="shared" si="2"/>
        <v>2</v>
      </c>
      <c r="BK314" s="180">
        <f t="shared" si="2"/>
        <v>1</v>
      </c>
      <c r="BL314" s="180">
        <f t="shared" si="2"/>
        <v>2</v>
      </c>
      <c r="BM314" s="180">
        <f t="shared" si="2"/>
        <v>2</v>
      </c>
      <c r="BN314" s="180">
        <f t="shared" si="2"/>
        <v>2</v>
      </c>
      <c r="BO314" s="180">
        <f t="shared" si="2"/>
        <v>1</v>
      </c>
      <c r="BP314" s="180">
        <f t="shared" si="2"/>
        <v>2</v>
      </c>
      <c r="BQ314" s="180">
        <f t="shared" si="3"/>
        <v>1</v>
      </c>
      <c r="BR314" s="180">
        <f t="shared" si="3"/>
        <v>0</v>
      </c>
      <c r="BS314" s="180">
        <f t="shared" si="3"/>
        <v>2</v>
      </c>
      <c r="BT314" s="180">
        <f t="shared" si="3"/>
        <v>1</v>
      </c>
      <c r="BU314" s="180">
        <f t="shared" si="3"/>
        <v>0</v>
      </c>
      <c r="BV314" s="180">
        <f t="shared" si="3"/>
        <v>2</v>
      </c>
      <c r="BW314" s="180">
        <f t="shared" si="3"/>
        <v>0</v>
      </c>
      <c r="BX314" s="180">
        <f t="shared" si="3"/>
        <v>0</v>
      </c>
      <c r="BY314" s="180">
        <f t="shared" si="3"/>
        <v>0</v>
      </c>
      <c r="BZ314" s="180">
        <f t="shared" si="3"/>
        <v>0</v>
      </c>
      <c r="CA314" s="180">
        <f t="shared" si="3"/>
        <v>0</v>
      </c>
      <c r="CB314" s="180">
        <f t="shared" si="3"/>
        <v>0</v>
      </c>
      <c r="CC314" s="180">
        <f t="shared" si="3"/>
        <v>0</v>
      </c>
      <c r="CD314" s="180">
        <f t="shared" si="3"/>
        <v>0</v>
      </c>
      <c r="CE314" s="180">
        <f t="shared" si="3"/>
        <v>0</v>
      </c>
      <c r="CF314" s="180">
        <f t="shared" si="3"/>
        <v>0</v>
      </c>
      <c r="CG314" s="180">
        <f t="shared" si="3"/>
        <v>0</v>
      </c>
      <c r="CH314" s="180">
        <f t="shared" si="3"/>
        <v>0</v>
      </c>
      <c r="CI314" s="180">
        <f t="shared" si="3"/>
        <v>0</v>
      </c>
      <c r="CJ314" s="180">
        <f t="shared" si="3"/>
        <v>0</v>
      </c>
      <c r="CK314" s="180">
        <f t="shared" si="3"/>
        <v>0</v>
      </c>
      <c r="CL314" s="180">
        <f t="shared" si="3"/>
        <v>0</v>
      </c>
      <c r="CM314" s="180">
        <f t="shared" si="3"/>
        <v>0</v>
      </c>
      <c r="CN314" s="180">
        <f t="shared" si="3"/>
        <v>0</v>
      </c>
      <c r="CO314" s="180">
        <f t="shared" si="3"/>
        <v>0</v>
      </c>
      <c r="CP314" s="180">
        <f t="shared" si="3"/>
        <v>0</v>
      </c>
      <c r="CQ314" s="180">
        <f t="shared" si="3"/>
        <v>0</v>
      </c>
      <c r="CR314" s="180">
        <f t="shared" si="3"/>
        <v>0</v>
      </c>
      <c r="CS314" s="180">
        <f t="shared" si="3"/>
        <v>0</v>
      </c>
      <c r="CT314" s="180">
        <f t="shared" si="3"/>
        <v>0</v>
      </c>
      <c r="CU314" s="180">
        <f t="shared" si="3"/>
        <v>0</v>
      </c>
      <c r="CV314" s="180">
        <f t="shared" si="3"/>
        <v>0</v>
      </c>
      <c r="CW314" s="180">
        <f t="shared" si="3"/>
        <v>0</v>
      </c>
      <c r="CX314" s="180">
        <f t="shared" si="3"/>
        <v>0</v>
      </c>
      <c r="CY314" s="180">
        <f t="shared" si="3"/>
        <v>0</v>
      </c>
      <c r="CZ314" s="180">
        <f t="shared" si="3"/>
        <v>0</v>
      </c>
    </row>
    <row r="315" spans="1:104" x14ac:dyDescent="0.3">
      <c r="A315" s="631">
        <v>951</v>
      </c>
      <c r="D315" s="180">
        <f>D254</f>
        <v>2</v>
      </c>
      <c r="E315" s="180">
        <f t="shared" ref="E315:BP315" si="4">E254</f>
        <v>2</v>
      </c>
      <c r="F315" s="180">
        <f t="shared" si="4"/>
        <v>0</v>
      </c>
      <c r="G315" s="180">
        <f t="shared" si="4"/>
        <v>2</v>
      </c>
      <c r="H315" s="180">
        <f t="shared" si="4"/>
        <v>2</v>
      </c>
      <c r="I315" s="180">
        <f t="shared" si="4"/>
        <v>2</v>
      </c>
      <c r="J315" s="180">
        <f t="shared" si="4"/>
        <v>2</v>
      </c>
      <c r="K315" s="180">
        <f t="shared" si="4"/>
        <v>2</v>
      </c>
      <c r="L315" s="180">
        <f t="shared" si="4"/>
        <v>2</v>
      </c>
      <c r="M315" s="180">
        <f t="shared" si="4"/>
        <v>2</v>
      </c>
      <c r="N315" s="180">
        <f t="shared" si="4"/>
        <v>2</v>
      </c>
      <c r="O315" s="180">
        <f t="shared" si="4"/>
        <v>2</v>
      </c>
      <c r="P315" s="180">
        <f t="shared" si="4"/>
        <v>0</v>
      </c>
      <c r="Q315" s="180">
        <f t="shared" si="4"/>
        <v>2</v>
      </c>
      <c r="R315" s="180">
        <f t="shared" si="4"/>
        <v>1</v>
      </c>
      <c r="S315" s="180">
        <f t="shared" si="4"/>
        <v>2</v>
      </c>
      <c r="T315" s="180">
        <f t="shared" si="4"/>
        <v>2</v>
      </c>
      <c r="U315" s="180">
        <f t="shared" si="4"/>
        <v>0</v>
      </c>
      <c r="V315" s="180">
        <f t="shared" si="4"/>
        <v>2</v>
      </c>
      <c r="W315" s="180">
        <f t="shared" si="4"/>
        <v>0</v>
      </c>
      <c r="X315" s="180">
        <f t="shared" si="4"/>
        <v>2</v>
      </c>
      <c r="Y315" s="180">
        <f t="shared" si="4"/>
        <v>2</v>
      </c>
      <c r="Z315" s="180">
        <f t="shared" si="4"/>
        <v>2</v>
      </c>
      <c r="AA315" s="180">
        <f t="shared" si="4"/>
        <v>2</v>
      </c>
      <c r="AB315" s="180">
        <f t="shared" si="4"/>
        <v>0</v>
      </c>
      <c r="AC315" s="180">
        <f t="shared" si="4"/>
        <v>2</v>
      </c>
      <c r="AD315" s="180">
        <f t="shared" si="4"/>
        <v>2</v>
      </c>
      <c r="AE315" s="180">
        <f t="shared" si="4"/>
        <v>2</v>
      </c>
      <c r="AF315" s="180">
        <f t="shared" si="4"/>
        <v>2</v>
      </c>
      <c r="AG315" s="180">
        <f t="shared" si="4"/>
        <v>2</v>
      </c>
      <c r="AH315" s="180">
        <f t="shared" si="4"/>
        <v>0</v>
      </c>
      <c r="AI315" s="180">
        <f t="shared" si="4"/>
        <v>1</v>
      </c>
      <c r="AJ315" s="180">
        <f t="shared" si="4"/>
        <v>1</v>
      </c>
      <c r="AK315" s="180">
        <f t="shared" si="4"/>
        <v>2</v>
      </c>
      <c r="AL315" s="180">
        <f t="shared" si="4"/>
        <v>2</v>
      </c>
      <c r="AM315" s="180">
        <f t="shared" si="4"/>
        <v>2</v>
      </c>
      <c r="AN315" s="180">
        <f t="shared" si="4"/>
        <v>2</v>
      </c>
      <c r="AO315" s="180">
        <f t="shared" si="4"/>
        <v>2</v>
      </c>
      <c r="AP315" s="180">
        <f t="shared" si="4"/>
        <v>2</v>
      </c>
      <c r="AQ315" s="180">
        <f t="shared" si="4"/>
        <v>2</v>
      </c>
      <c r="AR315" s="180">
        <f t="shared" si="4"/>
        <v>2</v>
      </c>
      <c r="AS315" s="180">
        <f t="shared" si="4"/>
        <v>2</v>
      </c>
      <c r="AT315" s="180">
        <f t="shared" si="4"/>
        <v>2</v>
      </c>
      <c r="AU315" s="180">
        <f t="shared" si="4"/>
        <v>2</v>
      </c>
      <c r="AV315" s="180">
        <f t="shared" si="4"/>
        <v>2</v>
      </c>
      <c r="AW315" s="180">
        <f t="shared" si="4"/>
        <v>1</v>
      </c>
      <c r="AX315" s="180">
        <f t="shared" si="4"/>
        <v>2</v>
      </c>
      <c r="AY315" s="180">
        <f t="shared" si="4"/>
        <v>1</v>
      </c>
      <c r="AZ315" s="180">
        <f t="shared" si="4"/>
        <v>2</v>
      </c>
      <c r="BA315" s="180">
        <f t="shared" si="4"/>
        <v>2</v>
      </c>
      <c r="BB315" s="180">
        <f t="shared" si="4"/>
        <v>1</v>
      </c>
      <c r="BC315" s="180">
        <f t="shared" si="4"/>
        <v>1</v>
      </c>
      <c r="BD315" s="180">
        <f t="shared" si="4"/>
        <v>2</v>
      </c>
      <c r="BE315" s="180">
        <f t="shared" si="4"/>
        <v>2</v>
      </c>
      <c r="BF315" s="180">
        <f t="shared" si="4"/>
        <v>2</v>
      </c>
      <c r="BG315" s="180">
        <f t="shared" si="4"/>
        <v>0</v>
      </c>
      <c r="BH315" s="180">
        <f t="shared" si="4"/>
        <v>1</v>
      </c>
      <c r="BI315" s="180">
        <f t="shared" si="4"/>
        <v>2</v>
      </c>
      <c r="BJ315" s="180">
        <f t="shared" si="4"/>
        <v>2</v>
      </c>
      <c r="BK315" s="180">
        <f t="shared" si="4"/>
        <v>2</v>
      </c>
      <c r="BL315" s="180">
        <f t="shared" si="4"/>
        <v>2</v>
      </c>
      <c r="BM315" s="180">
        <f t="shared" si="4"/>
        <v>2</v>
      </c>
      <c r="BN315" s="180">
        <f t="shared" si="4"/>
        <v>2</v>
      </c>
      <c r="BO315" s="180">
        <f t="shared" si="4"/>
        <v>2</v>
      </c>
      <c r="BP315" s="180">
        <f t="shared" si="4"/>
        <v>1</v>
      </c>
      <c r="BQ315" s="180">
        <f t="shared" ref="BQ315:CZ315" si="5">BQ254</f>
        <v>2</v>
      </c>
      <c r="BR315" s="180">
        <f t="shared" si="5"/>
        <v>0</v>
      </c>
      <c r="BS315" s="180">
        <f t="shared" si="5"/>
        <v>2</v>
      </c>
      <c r="BT315" s="180">
        <f t="shared" si="5"/>
        <v>2</v>
      </c>
      <c r="BU315" s="180">
        <f t="shared" si="5"/>
        <v>0</v>
      </c>
      <c r="BV315" s="180">
        <f t="shared" si="5"/>
        <v>2</v>
      </c>
      <c r="BW315" s="180">
        <f t="shared" si="5"/>
        <v>0</v>
      </c>
      <c r="BX315" s="180">
        <f t="shared" si="5"/>
        <v>0</v>
      </c>
      <c r="BY315" s="180">
        <f t="shared" si="5"/>
        <v>0</v>
      </c>
      <c r="BZ315" s="180">
        <f t="shared" si="5"/>
        <v>0</v>
      </c>
      <c r="CA315" s="180">
        <f t="shared" si="5"/>
        <v>0</v>
      </c>
      <c r="CB315" s="180">
        <f t="shared" si="5"/>
        <v>0</v>
      </c>
      <c r="CC315" s="180">
        <f t="shared" si="5"/>
        <v>0</v>
      </c>
      <c r="CD315" s="180">
        <f t="shared" si="5"/>
        <v>0</v>
      </c>
      <c r="CE315" s="180">
        <f t="shared" si="5"/>
        <v>0</v>
      </c>
      <c r="CF315" s="180">
        <f t="shared" si="5"/>
        <v>0</v>
      </c>
      <c r="CG315" s="180">
        <f t="shared" si="5"/>
        <v>0</v>
      </c>
      <c r="CH315" s="180">
        <f t="shared" si="5"/>
        <v>0</v>
      </c>
      <c r="CI315" s="180">
        <f t="shared" si="5"/>
        <v>0</v>
      </c>
      <c r="CJ315" s="180">
        <f t="shared" si="5"/>
        <v>0</v>
      </c>
      <c r="CK315" s="180">
        <f t="shared" si="5"/>
        <v>0</v>
      </c>
      <c r="CL315" s="180">
        <f t="shared" si="5"/>
        <v>0</v>
      </c>
      <c r="CM315" s="180">
        <f t="shared" si="5"/>
        <v>0</v>
      </c>
      <c r="CN315" s="180">
        <f t="shared" si="5"/>
        <v>0</v>
      </c>
      <c r="CO315" s="180">
        <f t="shared" si="5"/>
        <v>0</v>
      </c>
      <c r="CP315" s="180">
        <f t="shared" si="5"/>
        <v>0</v>
      </c>
      <c r="CQ315" s="180">
        <f t="shared" si="5"/>
        <v>0</v>
      </c>
      <c r="CR315" s="180">
        <f t="shared" si="5"/>
        <v>0</v>
      </c>
      <c r="CS315" s="180">
        <f t="shared" si="5"/>
        <v>0</v>
      </c>
      <c r="CT315" s="180">
        <f t="shared" si="5"/>
        <v>0</v>
      </c>
      <c r="CU315" s="180">
        <f t="shared" si="5"/>
        <v>0</v>
      </c>
      <c r="CV315" s="180">
        <f t="shared" si="5"/>
        <v>0</v>
      </c>
      <c r="CW315" s="180">
        <f t="shared" si="5"/>
        <v>0</v>
      </c>
      <c r="CX315" s="180">
        <f t="shared" si="5"/>
        <v>0</v>
      </c>
      <c r="CY315" s="180">
        <f t="shared" si="5"/>
        <v>0</v>
      </c>
      <c r="CZ315" s="180">
        <f t="shared" si="5"/>
        <v>0</v>
      </c>
    </row>
    <row r="316" spans="1:104" x14ac:dyDescent="0.3">
      <c r="A316" s="631">
        <v>953</v>
      </c>
      <c r="D316" s="180">
        <f>D256</f>
        <v>2</v>
      </c>
      <c r="E316" s="180">
        <f t="shared" ref="E316:BP316" si="6">E256</f>
        <v>2</v>
      </c>
      <c r="F316" s="180">
        <f t="shared" si="6"/>
        <v>0</v>
      </c>
      <c r="G316" s="180">
        <f t="shared" si="6"/>
        <v>2</v>
      </c>
      <c r="H316" s="180">
        <f t="shared" si="6"/>
        <v>2</v>
      </c>
      <c r="I316" s="180">
        <f t="shared" si="6"/>
        <v>2</v>
      </c>
      <c r="J316" s="180">
        <f t="shared" si="6"/>
        <v>2</v>
      </c>
      <c r="K316" s="180">
        <f t="shared" si="6"/>
        <v>2</v>
      </c>
      <c r="L316" s="180">
        <f t="shared" si="6"/>
        <v>2</v>
      </c>
      <c r="M316" s="180">
        <f t="shared" si="6"/>
        <v>2</v>
      </c>
      <c r="N316" s="180">
        <f t="shared" si="6"/>
        <v>2</v>
      </c>
      <c r="O316" s="180">
        <f t="shared" si="6"/>
        <v>2</v>
      </c>
      <c r="P316" s="180">
        <f t="shared" si="6"/>
        <v>0</v>
      </c>
      <c r="Q316" s="180">
        <f t="shared" si="6"/>
        <v>2</v>
      </c>
      <c r="R316" s="180">
        <f t="shared" si="6"/>
        <v>2</v>
      </c>
      <c r="S316" s="180">
        <f t="shared" si="6"/>
        <v>2</v>
      </c>
      <c r="T316" s="180">
        <f t="shared" si="6"/>
        <v>2</v>
      </c>
      <c r="U316" s="180">
        <f t="shared" si="6"/>
        <v>0</v>
      </c>
      <c r="V316" s="180">
        <f t="shared" si="6"/>
        <v>2</v>
      </c>
      <c r="W316" s="180">
        <f t="shared" si="6"/>
        <v>0</v>
      </c>
      <c r="X316" s="180">
        <f t="shared" si="6"/>
        <v>2</v>
      </c>
      <c r="Y316" s="180">
        <f t="shared" si="6"/>
        <v>2</v>
      </c>
      <c r="Z316" s="180">
        <f t="shared" si="6"/>
        <v>2</v>
      </c>
      <c r="AA316" s="180">
        <f t="shared" si="6"/>
        <v>2</v>
      </c>
      <c r="AB316" s="180">
        <f t="shared" si="6"/>
        <v>0</v>
      </c>
      <c r="AC316" s="180">
        <f t="shared" si="6"/>
        <v>2</v>
      </c>
      <c r="AD316" s="180">
        <f t="shared" si="6"/>
        <v>2</v>
      </c>
      <c r="AE316" s="180">
        <f t="shared" si="6"/>
        <v>2</v>
      </c>
      <c r="AF316" s="180">
        <f t="shared" si="6"/>
        <v>2</v>
      </c>
      <c r="AG316" s="180">
        <f t="shared" si="6"/>
        <v>2</v>
      </c>
      <c r="AH316" s="180">
        <f t="shared" si="6"/>
        <v>0</v>
      </c>
      <c r="AI316" s="180">
        <f t="shared" si="6"/>
        <v>2</v>
      </c>
      <c r="AJ316" s="180">
        <f t="shared" si="6"/>
        <v>2</v>
      </c>
      <c r="AK316" s="180">
        <f t="shared" si="6"/>
        <v>2</v>
      </c>
      <c r="AL316" s="180">
        <f t="shared" si="6"/>
        <v>2</v>
      </c>
      <c r="AM316" s="180">
        <f t="shared" si="6"/>
        <v>2</v>
      </c>
      <c r="AN316" s="180">
        <f t="shared" si="6"/>
        <v>2</v>
      </c>
      <c r="AO316" s="180">
        <f t="shared" si="6"/>
        <v>2</v>
      </c>
      <c r="AP316" s="180">
        <f t="shared" si="6"/>
        <v>2</v>
      </c>
      <c r="AQ316" s="180">
        <f t="shared" si="6"/>
        <v>2</v>
      </c>
      <c r="AR316" s="180">
        <f t="shared" si="6"/>
        <v>2</v>
      </c>
      <c r="AS316" s="180">
        <f t="shared" si="6"/>
        <v>2</v>
      </c>
      <c r="AT316" s="180">
        <f t="shared" si="6"/>
        <v>2</v>
      </c>
      <c r="AU316" s="180">
        <f t="shared" si="6"/>
        <v>2</v>
      </c>
      <c r="AV316" s="180">
        <f t="shared" si="6"/>
        <v>2</v>
      </c>
      <c r="AW316" s="180">
        <f t="shared" si="6"/>
        <v>2</v>
      </c>
      <c r="AX316" s="180">
        <f t="shared" si="6"/>
        <v>2</v>
      </c>
      <c r="AY316" s="180">
        <f t="shared" si="6"/>
        <v>2</v>
      </c>
      <c r="AZ316" s="180">
        <f t="shared" si="6"/>
        <v>2</v>
      </c>
      <c r="BA316" s="180">
        <f t="shared" si="6"/>
        <v>2</v>
      </c>
      <c r="BB316" s="180">
        <f t="shared" si="6"/>
        <v>2</v>
      </c>
      <c r="BC316" s="180">
        <f t="shared" si="6"/>
        <v>2</v>
      </c>
      <c r="BD316" s="180">
        <f t="shared" si="6"/>
        <v>2</v>
      </c>
      <c r="BE316" s="180">
        <f t="shared" si="6"/>
        <v>2</v>
      </c>
      <c r="BF316" s="180">
        <f t="shared" si="6"/>
        <v>2</v>
      </c>
      <c r="BG316" s="180">
        <f t="shared" si="6"/>
        <v>0</v>
      </c>
      <c r="BH316" s="180">
        <f t="shared" si="6"/>
        <v>2</v>
      </c>
      <c r="BI316" s="180">
        <f t="shared" si="6"/>
        <v>2</v>
      </c>
      <c r="BJ316" s="180">
        <f t="shared" si="6"/>
        <v>2</v>
      </c>
      <c r="BK316" s="180">
        <f t="shared" si="6"/>
        <v>2</v>
      </c>
      <c r="BL316" s="180">
        <f t="shared" si="6"/>
        <v>2</v>
      </c>
      <c r="BM316" s="180">
        <f t="shared" si="6"/>
        <v>2</v>
      </c>
      <c r="BN316" s="180">
        <f t="shared" si="6"/>
        <v>2</v>
      </c>
      <c r="BO316" s="180">
        <f t="shared" si="6"/>
        <v>2</v>
      </c>
      <c r="BP316" s="180">
        <f t="shared" si="6"/>
        <v>2</v>
      </c>
      <c r="BQ316" s="180">
        <f t="shared" ref="BQ316:CZ316" si="7">BQ256</f>
        <v>2</v>
      </c>
      <c r="BR316" s="180">
        <f t="shared" si="7"/>
        <v>0</v>
      </c>
      <c r="BS316" s="180">
        <f t="shared" si="7"/>
        <v>2</v>
      </c>
      <c r="BT316" s="180">
        <f t="shared" si="7"/>
        <v>2</v>
      </c>
      <c r="BU316" s="180">
        <f t="shared" si="7"/>
        <v>0</v>
      </c>
      <c r="BV316" s="180">
        <f t="shared" si="7"/>
        <v>2</v>
      </c>
      <c r="BW316" s="180">
        <f t="shared" si="7"/>
        <v>0</v>
      </c>
      <c r="BX316" s="180">
        <f t="shared" si="7"/>
        <v>0</v>
      </c>
      <c r="BY316" s="180">
        <f t="shared" si="7"/>
        <v>0</v>
      </c>
      <c r="BZ316" s="180">
        <f t="shared" si="7"/>
        <v>0</v>
      </c>
      <c r="CA316" s="180">
        <f t="shared" si="7"/>
        <v>0</v>
      </c>
      <c r="CB316" s="180">
        <f t="shared" si="7"/>
        <v>0</v>
      </c>
      <c r="CC316" s="180">
        <f t="shared" si="7"/>
        <v>0</v>
      </c>
      <c r="CD316" s="180">
        <f t="shared" si="7"/>
        <v>0</v>
      </c>
      <c r="CE316" s="180">
        <f t="shared" si="7"/>
        <v>0</v>
      </c>
      <c r="CF316" s="180">
        <f t="shared" si="7"/>
        <v>0</v>
      </c>
      <c r="CG316" s="180">
        <f t="shared" si="7"/>
        <v>0</v>
      </c>
      <c r="CH316" s="180">
        <f t="shared" si="7"/>
        <v>0</v>
      </c>
      <c r="CI316" s="180">
        <f t="shared" si="7"/>
        <v>0</v>
      </c>
      <c r="CJ316" s="180">
        <f t="shared" si="7"/>
        <v>0</v>
      </c>
      <c r="CK316" s="180">
        <f t="shared" si="7"/>
        <v>0</v>
      </c>
      <c r="CL316" s="180">
        <f t="shared" si="7"/>
        <v>0</v>
      </c>
      <c r="CM316" s="180">
        <f t="shared" si="7"/>
        <v>0</v>
      </c>
      <c r="CN316" s="180">
        <f t="shared" si="7"/>
        <v>0</v>
      </c>
      <c r="CO316" s="180">
        <f t="shared" si="7"/>
        <v>0</v>
      </c>
      <c r="CP316" s="180">
        <f t="shared" si="7"/>
        <v>0</v>
      </c>
      <c r="CQ316" s="180">
        <f t="shared" si="7"/>
        <v>0</v>
      </c>
      <c r="CR316" s="180">
        <f t="shared" si="7"/>
        <v>0</v>
      </c>
      <c r="CS316" s="180">
        <f t="shared" si="7"/>
        <v>0</v>
      </c>
      <c r="CT316" s="180">
        <f t="shared" si="7"/>
        <v>0</v>
      </c>
      <c r="CU316" s="180">
        <f t="shared" si="7"/>
        <v>0</v>
      </c>
      <c r="CV316" s="180">
        <f t="shared" si="7"/>
        <v>0</v>
      </c>
      <c r="CW316" s="180">
        <f t="shared" si="7"/>
        <v>0</v>
      </c>
      <c r="CX316" s="180">
        <f t="shared" si="7"/>
        <v>0</v>
      </c>
      <c r="CY316" s="180">
        <f t="shared" si="7"/>
        <v>0</v>
      </c>
      <c r="CZ316" s="180">
        <f t="shared" si="7"/>
        <v>0</v>
      </c>
    </row>
    <row r="317" spans="1:104" x14ac:dyDescent="0.3">
      <c r="A317" s="631">
        <v>955</v>
      </c>
      <c r="D317" s="180">
        <f>D258</f>
        <v>0</v>
      </c>
      <c r="E317" s="180">
        <f t="shared" ref="E317:BP317" si="8">E258</f>
        <v>0</v>
      </c>
      <c r="F317" s="180">
        <f t="shared" si="8"/>
        <v>0</v>
      </c>
      <c r="G317" s="180">
        <f t="shared" si="8"/>
        <v>0</v>
      </c>
      <c r="H317" s="180">
        <f t="shared" si="8"/>
        <v>0</v>
      </c>
      <c r="I317" s="180">
        <f t="shared" si="8"/>
        <v>0</v>
      </c>
      <c r="J317" s="180">
        <f t="shared" si="8"/>
        <v>0</v>
      </c>
      <c r="K317" s="180">
        <f t="shared" si="8"/>
        <v>0</v>
      </c>
      <c r="L317" s="180">
        <f t="shared" si="8"/>
        <v>2</v>
      </c>
      <c r="M317" s="180">
        <f t="shared" si="8"/>
        <v>0</v>
      </c>
      <c r="N317" s="180">
        <f t="shared" si="8"/>
        <v>0</v>
      </c>
      <c r="O317" s="180">
        <f t="shared" si="8"/>
        <v>0</v>
      </c>
      <c r="P317" s="180">
        <f t="shared" si="8"/>
        <v>0</v>
      </c>
      <c r="Q317" s="180">
        <f t="shared" si="8"/>
        <v>2</v>
      </c>
      <c r="R317" s="180">
        <f t="shared" si="8"/>
        <v>0</v>
      </c>
      <c r="S317" s="180">
        <f t="shared" si="8"/>
        <v>0</v>
      </c>
      <c r="T317" s="180">
        <f t="shared" si="8"/>
        <v>0</v>
      </c>
      <c r="U317" s="180">
        <f t="shared" si="8"/>
        <v>0</v>
      </c>
      <c r="V317" s="180">
        <f t="shared" si="8"/>
        <v>1</v>
      </c>
      <c r="W317" s="180">
        <f t="shared" si="8"/>
        <v>0</v>
      </c>
      <c r="X317" s="180">
        <f t="shared" si="8"/>
        <v>0</v>
      </c>
      <c r="Y317" s="180">
        <f t="shared" si="8"/>
        <v>1</v>
      </c>
      <c r="Z317" s="180">
        <f t="shared" si="8"/>
        <v>0</v>
      </c>
      <c r="AA317" s="180">
        <f t="shared" si="8"/>
        <v>0</v>
      </c>
      <c r="AB317" s="180">
        <f t="shared" si="8"/>
        <v>0</v>
      </c>
      <c r="AC317" s="180">
        <f t="shared" si="8"/>
        <v>0</v>
      </c>
      <c r="AD317" s="180">
        <f t="shared" si="8"/>
        <v>0</v>
      </c>
      <c r="AE317" s="180">
        <f t="shared" si="8"/>
        <v>1</v>
      </c>
      <c r="AF317" s="180">
        <f t="shared" si="8"/>
        <v>1</v>
      </c>
      <c r="AG317" s="180">
        <f t="shared" si="8"/>
        <v>1</v>
      </c>
      <c r="AH317" s="180">
        <f t="shared" si="8"/>
        <v>0</v>
      </c>
      <c r="AI317" s="180">
        <f t="shared" si="8"/>
        <v>0</v>
      </c>
      <c r="AJ317" s="180">
        <f t="shared" si="8"/>
        <v>0</v>
      </c>
      <c r="AK317" s="180">
        <f t="shared" si="8"/>
        <v>1</v>
      </c>
      <c r="AL317" s="180">
        <f t="shared" si="8"/>
        <v>0</v>
      </c>
      <c r="AM317" s="180">
        <f t="shared" si="8"/>
        <v>0</v>
      </c>
      <c r="AN317" s="180">
        <f t="shared" si="8"/>
        <v>0</v>
      </c>
      <c r="AO317" s="180">
        <f t="shared" si="8"/>
        <v>0</v>
      </c>
      <c r="AP317" s="180">
        <f t="shared" si="8"/>
        <v>0</v>
      </c>
      <c r="AQ317" s="180">
        <f t="shared" si="8"/>
        <v>0</v>
      </c>
      <c r="AR317" s="180">
        <f t="shared" si="8"/>
        <v>0</v>
      </c>
      <c r="AS317" s="180">
        <f t="shared" si="8"/>
        <v>0</v>
      </c>
      <c r="AT317" s="180">
        <f t="shared" si="8"/>
        <v>0</v>
      </c>
      <c r="AU317" s="180">
        <f t="shared" si="8"/>
        <v>0</v>
      </c>
      <c r="AV317" s="180">
        <f t="shared" si="8"/>
        <v>0</v>
      </c>
      <c r="AW317" s="180">
        <f t="shared" si="8"/>
        <v>0</v>
      </c>
      <c r="AX317" s="180">
        <f t="shared" si="8"/>
        <v>1</v>
      </c>
      <c r="AY317" s="180">
        <f t="shared" si="8"/>
        <v>0</v>
      </c>
      <c r="AZ317" s="180">
        <f t="shared" si="8"/>
        <v>0</v>
      </c>
      <c r="BA317" s="180">
        <f t="shared" si="8"/>
        <v>0</v>
      </c>
      <c r="BB317" s="180">
        <f t="shared" si="8"/>
        <v>1</v>
      </c>
      <c r="BC317" s="180">
        <f t="shared" si="8"/>
        <v>0</v>
      </c>
      <c r="BD317" s="180">
        <f t="shared" si="8"/>
        <v>1</v>
      </c>
      <c r="BE317" s="180">
        <f t="shared" si="8"/>
        <v>0</v>
      </c>
      <c r="BF317" s="180">
        <f t="shared" si="8"/>
        <v>0</v>
      </c>
      <c r="BG317" s="180">
        <f t="shared" si="8"/>
        <v>0</v>
      </c>
      <c r="BH317" s="180">
        <f t="shared" si="8"/>
        <v>0</v>
      </c>
      <c r="BI317" s="180">
        <f t="shared" si="8"/>
        <v>0</v>
      </c>
      <c r="BJ317" s="180">
        <f t="shared" si="8"/>
        <v>0</v>
      </c>
      <c r="BK317" s="180">
        <f t="shared" si="8"/>
        <v>1</v>
      </c>
      <c r="BL317" s="180">
        <f t="shared" si="8"/>
        <v>0</v>
      </c>
      <c r="BM317" s="180">
        <f t="shared" si="8"/>
        <v>0</v>
      </c>
      <c r="BN317" s="180">
        <f t="shared" si="8"/>
        <v>0</v>
      </c>
      <c r="BO317" s="180">
        <f t="shared" si="8"/>
        <v>0</v>
      </c>
      <c r="BP317" s="180">
        <f t="shared" si="8"/>
        <v>5</v>
      </c>
      <c r="BQ317" s="180">
        <f t="shared" ref="BQ317:CZ317" si="9">BQ258</f>
        <v>0</v>
      </c>
      <c r="BR317" s="180">
        <f t="shared" si="9"/>
        <v>0</v>
      </c>
      <c r="BS317" s="180">
        <f t="shared" si="9"/>
        <v>0</v>
      </c>
      <c r="BT317" s="180">
        <f t="shared" si="9"/>
        <v>3</v>
      </c>
      <c r="BU317" s="180">
        <f t="shared" si="9"/>
        <v>0</v>
      </c>
      <c r="BV317" s="180">
        <f t="shared" si="9"/>
        <v>0</v>
      </c>
      <c r="BW317" s="180">
        <f t="shared" si="9"/>
        <v>0</v>
      </c>
      <c r="BX317" s="180">
        <f t="shared" si="9"/>
        <v>0</v>
      </c>
      <c r="BY317" s="180">
        <f t="shared" si="9"/>
        <v>0</v>
      </c>
      <c r="BZ317" s="180">
        <f t="shared" si="9"/>
        <v>0</v>
      </c>
      <c r="CA317" s="180">
        <f t="shared" si="9"/>
        <v>0</v>
      </c>
      <c r="CB317" s="180">
        <f t="shared" si="9"/>
        <v>0</v>
      </c>
      <c r="CC317" s="180">
        <f t="shared" si="9"/>
        <v>0</v>
      </c>
      <c r="CD317" s="180">
        <f t="shared" si="9"/>
        <v>0</v>
      </c>
      <c r="CE317" s="180">
        <f t="shared" si="9"/>
        <v>0</v>
      </c>
      <c r="CF317" s="180">
        <f t="shared" si="9"/>
        <v>0</v>
      </c>
      <c r="CG317" s="180">
        <f t="shared" si="9"/>
        <v>0</v>
      </c>
      <c r="CH317" s="180">
        <f t="shared" si="9"/>
        <v>0</v>
      </c>
      <c r="CI317" s="180">
        <f t="shared" si="9"/>
        <v>0</v>
      </c>
      <c r="CJ317" s="180">
        <f t="shared" si="9"/>
        <v>0</v>
      </c>
      <c r="CK317" s="180">
        <f t="shared" si="9"/>
        <v>0</v>
      </c>
      <c r="CL317" s="180">
        <f t="shared" si="9"/>
        <v>0</v>
      </c>
      <c r="CM317" s="180">
        <f t="shared" si="9"/>
        <v>0</v>
      </c>
      <c r="CN317" s="180">
        <f t="shared" si="9"/>
        <v>0</v>
      </c>
      <c r="CO317" s="180">
        <f t="shared" si="9"/>
        <v>0</v>
      </c>
      <c r="CP317" s="180">
        <f t="shared" si="9"/>
        <v>0</v>
      </c>
      <c r="CQ317" s="180">
        <f t="shared" si="9"/>
        <v>0</v>
      </c>
      <c r="CR317" s="180">
        <f t="shared" si="9"/>
        <v>0</v>
      </c>
      <c r="CS317" s="180">
        <f t="shared" si="9"/>
        <v>0</v>
      </c>
      <c r="CT317" s="180">
        <f t="shared" si="9"/>
        <v>0</v>
      </c>
      <c r="CU317" s="180">
        <f t="shared" si="9"/>
        <v>0</v>
      </c>
      <c r="CV317" s="180">
        <f t="shared" si="9"/>
        <v>0</v>
      </c>
      <c r="CW317" s="180">
        <f t="shared" si="9"/>
        <v>0</v>
      </c>
      <c r="CX317" s="180">
        <f t="shared" si="9"/>
        <v>0</v>
      </c>
      <c r="CY317" s="180">
        <f t="shared" si="9"/>
        <v>0</v>
      </c>
      <c r="CZ317" s="180">
        <f t="shared" si="9"/>
        <v>0</v>
      </c>
    </row>
    <row r="318" spans="1:104" x14ac:dyDescent="0.3">
      <c r="A318" s="631">
        <v>957</v>
      </c>
      <c r="D318" s="180">
        <f>D260</f>
        <v>0</v>
      </c>
      <c r="E318" s="180">
        <f t="shared" ref="E318:BP318" si="10">E260</f>
        <v>0</v>
      </c>
      <c r="F318" s="180">
        <f t="shared" si="10"/>
        <v>0</v>
      </c>
      <c r="G318" s="180">
        <f t="shared" si="10"/>
        <v>0</v>
      </c>
      <c r="H318" s="180">
        <f t="shared" si="10"/>
        <v>0</v>
      </c>
      <c r="I318" s="180">
        <f t="shared" si="10"/>
        <v>0</v>
      </c>
      <c r="J318" s="180">
        <f t="shared" si="10"/>
        <v>0</v>
      </c>
      <c r="K318" s="180">
        <f t="shared" si="10"/>
        <v>0</v>
      </c>
      <c r="L318" s="180">
        <f t="shared" si="10"/>
        <v>0</v>
      </c>
      <c r="M318" s="180">
        <f t="shared" si="10"/>
        <v>0</v>
      </c>
      <c r="N318" s="180">
        <f t="shared" si="10"/>
        <v>0</v>
      </c>
      <c r="O318" s="180">
        <f t="shared" si="10"/>
        <v>0</v>
      </c>
      <c r="P318" s="180">
        <f t="shared" si="10"/>
        <v>0</v>
      </c>
      <c r="Q318" s="180">
        <f t="shared" si="10"/>
        <v>0</v>
      </c>
      <c r="R318" s="180">
        <f t="shared" si="10"/>
        <v>0</v>
      </c>
      <c r="S318" s="180">
        <f t="shared" si="10"/>
        <v>0</v>
      </c>
      <c r="T318" s="180">
        <f t="shared" si="10"/>
        <v>0</v>
      </c>
      <c r="U318" s="180">
        <f t="shared" si="10"/>
        <v>0</v>
      </c>
      <c r="V318" s="180">
        <f t="shared" si="10"/>
        <v>0</v>
      </c>
      <c r="W318" s="180">
        <f t="shared" si="10"/>
        <v>0</v>
      </c>
      <c r="X318" s="180">
        <f t="shared" si="10"/>
        <v>0</v>
      </c>
      <c r="Y318" s="180">
        <f t="shared" si="10"/>
        <v>0</v>
      </c>
      <c r="Z318" s="180">
        <f t="shared" si="10"/>
        <v>0</v>
      </c>
      <c r="AA318" s="180">
        <f t="shared" si="10"/>
        <v>0</v>
      </c>
      <c r="AB318" s="180">
        <f t="shared" si="10"/>
        <v>0</v>
      </c>
      <c r="AC318" s="180">
        <f t="shared" si="10"/>
        <v>0</v>
      </c>
      <c r="AD318" s="180">
        <f t="shared" si="10"/>
        <v>0</v>
      </c>
      <c r="AE318" s="180">
        <f t="shared" si="10"/>
        <v>0</v>
      </c>
      <c r="AF318" s="180">
        <f t="shared" si="10"/>
        <v>1</v>
      </c>
      <c r="AG318" s="180">
        <f t="shared" si="10"/>
        <v>0</v>
      </c>
      <c r="AH318" s="180">
        <f t="shared" si="10"/>
        <v>0</v>
      </c>
      <c r="AI318" s="180">
        <f t="shared" si="10"/>
        <v>2</v>
      </c>
      <c r="AJ318" s="180">
        <f t="shared" si="10"/>
        <v>0</v>
      </c>
      <c r="AK318" s="180">
        <f t="shared" si="10"/>
        <v>0</v>
      </c>
      <c r="AL318" s="180">
        <f t="shared" si="10"/>
        <v>1</v>
      </c>
      <c r="AM318" s="180">
        <f t="shared" si="10"/>
        <v>1</v>
      </c>
      <c r="AN318" s="180">
        <f t="shared" si="10"/>
        <v>0</v>
      </c>
      <c r="AO318" s="180">
        <f t="shared" si="10"/>
        <v>0</v>
      </c>
      <c r="AP318" s="180">
        <f t="shared" si="10"/>
        <v>0</v>
      </c>
      <c r="AQ318" s="180">
        <f t="shared" si="10"/>
        <v>0</v>
      </c>
      <c r="AR318" s="180">
        <f t="shared" si="10"/>
        <v>0</v>
      </c>
      <c r="AS318" s="180">
        <f t="shared" si="10"/>
        <v>0</v>
      </c>
      <c r="AT318" s="180">
        <f t="shared" si="10"/>
        <v>0</v>
      </c>
      <c r="AU318" s="180">
        <f t="shared" si="10"/>
        <v>0</v>
      </c>
      <c r="AV318" s="180">
        <f t="shared" si="10"/>
        <v>2</v>
      </c>
      <c r="AW318" s="180">
        <f t="shared" si="10"/>
        <v>0</v>
      </c>
      <c r="AX318" s="180">
        <f t="shared" si="10"/>
        <v>0</v>
      </c>
      <c r="AY318" s="180">
        <f t="shared" si="10"/>
        <v>0</v>
      </c>
      <c r="AZ318" s="180">
        <f t="shared" si="10"/>
        <v>0</v>
      </c>
      <c r="BA318" s="180">
        <f t="shared" si="10"/>
        <v>1</v>
      </c>
      <c r="BB318" s="180">
        <f t="shared" si="10"/>
        <v>0</v>
      </c>
      <c r="BC318" s="180">
        <f t="shared" si="10"/>
        <v>0</v>
      </c>
      <c r="BD318" s="180">
        <f t="shared" si="10"/>
        <v>0</v>
      </c>
      <c r="BE318" s="180">
        <f t="shared" si="10"/>
        <v>4</v>
      </c>
      <c r="BF318" s="180">
        <f t="shared" si="10"/>
        <v>1</v>
      </c>
      <c r="BG318" s="180">
        <f t="shared" si="10"/>
        <v>0</v>
      </c>
      <c r="BH318" s="180">
        <f t="shared" si="10"/>
        <v>0</v>
      </c>
      <c r="BI318" s="180">
        <f t="shared" si="10"/>
        <v>1</v>
      </c>
      <c r="BJ318" s="180">
        <f t="shared" si="10"/>
        <v>0</v>
      </c>
      <c r="BK318" s="180">
        <f t="shared" si="10"/>
        <v>0</v>
      </c>
      <c r="BL318" s="180">
        <f t="shared" si="10"/>
        <v>0</v>
      </c>
      <c r="BM318" s="180">
        <f t="shared" si="10"/>
        <v>0</v>
      </c>
      <c r="BN318" s="180">
        <f t="shared" si="10"/>
        <v>0</v>
      </c>
      <c r="BO318" s="180">
        <f t="shared" si="10"/>
        <v>0</v>
      </c>
      <c r="BP318" s="180">
        <f t="shared" si="10"/>
        <v>0</v>
      </c>
      <c r="BQ318" s="180">
        <f t="shared" ref="BQ318:CZ318" si="11">BQ260</f>
        <v>1</v>
      </c>
      <c r="BR318" s="180">
        <f t="shared" si="11"/>
        <v>0</v>
      </c>
      <c r="BS318" s="180">
        <f t="shared" si="11"/>
        <v>0</v>
      </c>
      <c r="BT318" s="180">
        <f t="shared" si="11"/>
        <v>3</v>
      </c>
      <c r="BU318" s="180">
        <f t="shared" si="11"/>
        <v>0</v>
      </c>
      <c r="BV318" s="180">
        <f t="shared" si="11"/>
        <v>0</v>
      </c>
      <c r="BW318" s="180">
        <f t="shared" si="11"/>
        <v>0</v>
      </c>
      <c r="BX318" s="180">
        <f t="shared" si="11"/>
        <v>0</v>
      </c>
      <c r="BY318" s="180">
        <f t="shared" si="11"/>
        <v>0</v>
      </c>
      <c r="BZ318" s="180">
        <f t="shared" si="11"/>
        <v>0</v>
      </c>
      <c r="CA318" s="180">
        <f t="shared" si="11"/>
        <v>0</v>
      </c>
      <c r="CB318" s="180">
        <f t="shared" si="11"/>
        <v>0</v>
      </c>
      <c r="CC318" s="180">
        <f t="shared" si="11"/>
        <v>0</v>
      </c>
      <c r="CD318" s="180">
        <f t="shared" si="11"/>
        <v>0</v>
      </c>
      <c r="CE318" s="180">
        <f t="shared" si="11"/>
        <v>0</v>
      </c>
      <c r="CF318" s="180">
        <f t="shared" si="11"/>
        <v>0</v>
      </c>
      <c r="CG318" s="180">
        <f t="shared" si="11"/>
        <v>0</v>
      </c>
      <c r="CH318" s="180">
        <f t="shared" si="11"/>
        <v>0</v>
      </c>
      <c r="CI318" s="180">
        <f t="shared" si="11"/>
        <v>0</v>
      </c>
      <c r="CJ318" s="180">
        <f t="shared" si="11"/>
        <v>0</v>
      </c>
      <c r="CK318" s="180">
        <f t="shared" si="11"/>
        <v>0</v>
      </c>
      <c r="CL318" s="180">
        <f t="shared" si="11"/>
        <v>0</v>
      </c>
      <c r="CM318" s="180">
        <f t="shared" si="11"/>
        <v>0</v>
      </c>
      <c r="CN318" s="180">
        <f t="shared" si="11"/>
        <v>0</v>
      </c>
      <c r="CO318" s="180">
        <f t="shared" si="11"/>
        <v>0</v>
      </c>
      <c r="CP318" s="180">
        <f t="shared" si="11"/>
        <v>0</v>
      </c>
      <c r="CQ318" s="180">
        <f t="shared" si="11"/>
        <v>0</v>
      </c>
      <c r="CR318" s="180">
        <f t="shared" si="11"/>
        <v>0</v>
      </c>
      <c r="CS318" s="180">
        <f t="shared" si="11"/>
        <v>0</v>
      </c>
      <c r="CT318" s="180">
        <f t="shared" si="11"/>
        <v>0</v>
      </c>
      <c r="CU318" s="180">
        <f t="shared" si="11"/>
        <v>0</v>
      </c>
      <c r="CV318" s="180">
        <f t="shared" si="11"/>
        <v>0</v>
      </c>
      <c r="CW318" s="180">
        <f t="shared" si="11"/>
        <v>0</v>
      </c>
      <c r="CX318" s="180">
        <f t="shared" si="11"/>
        <v>0</v>
      </c>
      <c r="CY318" s="180">
        <f t="shared" si="11"/>
        <v>0</v>
      </c>
      <c r="CZ318" s="180">
        <f t="shared" si="11"/>
        <v>0</v>
      </c>
    </row>
    <row r="319" spans="1:104" x14ac:dyDescent="0.3">
      <c r="A319" s="631">
        <v>959</v>
      </c>
      <c r="D319" s="180">
        <f>D262</f>
        <v>2</v>
      </c>
      <c r="E319" s="180">
        <f t="shared" ref="E319:BP319" si="12">E262</f>
        <v>2</v>
      </c>
      <c r="F319" s="180">
        <f t="shared" si="12"/>
        <v>0</v>
      </c>
      <c r="G319" s="180">
        <f t="shared" si="12"/>
        <v>2</v>
      </c>
      <c r="H319" s="180">
        <f t="shared" si="12"/>
        <v>2</v>
      </c>
      <c r="I319" s="180">
        <f t="shared" si="12"/>
        <v>3</v>
      </c>
      <c r="J319" s="180">
        <f t="shared" si="12"/>
        <v>2</v>
      </c>
      <c r="K319" s="180">
        <f t="shared" si="12"/>
        <v>3</v>
      </c>
      <c r="L319" s="180">
        <f t="shared" si="12"/>
        <v>2</v>
      </c>
      <c r="M319" s="180">
        <f t="shared" si="12"/>
        <v>2</v>
      </c>
      <c r="N319" s="180">
        <f t="shared" si="12"/>
        <v>3</v>
      </c>
      <c r="O319" s="180">
        <f t="shared" si="12"/>
        <v>2</v>
      </c>
      <c r="P319" s="180">
        <f t="shared" si="12"/>
        <v>0</v>
      </c>
      <c r="Q319" s="180">
        <f t="shared" si="12"/>
        <v>2</v>
      </c>
      <c r="R319" s="180">
        <f t="shared" si="12"/>
        <v>2</v>
      </c>
      <c r="S319" s="180">
        <f t="shared" si="12"/>
        <v>2</v>
      </c>
      <c r="T319" s="180">
        <f t="shared" si="12"/>
        <v>2</v>
      </c>
      <c r="U319" s="180">
        <f t="shared" si="12"/>
        <v>0</v>
      </c>
      <c r="V319" s="180">
        <f t="shared" si="12"/>
        <v>2</v>
      </c>
      <c r="W319" s="180">
        <f t="shared" si="12"/>
        <v>0</v>
      </c>
      <c r="X319" s="180">
        <f t="shared" si="12"/>
        <v>2</v>
      </c>
      <c r="Y319" s="180">
        <f t="shared" si="12"/>
        <v>2</v>
      </c>
      <c r="Z319" s="180">
        <f t="shared" si="12"/>
        <v>2</v>
      </c>
      <c r="AA319" s="180">
        <f t="shared" si="12"/>
        <v>2</v>
      </c>
      <c r="AB319" s="180">
        <f t="shared" si="12"/>
        <v>0</v>
      </c>
      <c r="AC319" s="180">
        <f t="shared" si="12"/>
        <v>3</v>
      </c>
      <c r="AD319" s="180">
        <f t="shared" si="12"/>
        <v>2</v>
      </c>
      <c r="AE319" s="180">
        <f t="shared" si="12"/>
        <v>2</v>
      </c>
      <c r="AF319" s="180">
        <f t="shared" si="12"/>
        <v>2</v>
      </c>
      <c r="AG319" s="180">
        <f t="shared" si="12"/>
        <v>2</v>
      </c>
      <c r="AH319" s="180">
        <f t="shared" si="12"/>
        <v>0</v>
      </c>
      <c r="AI319" s="180">
        <f t="shared" si="12"/>
        <v>2</v>
      </c>
      <c r="AJ319" s="180">
        <f t="shared" si="12"/>
        <v>2</v>
      </c>
      <c r="AK319" s="180">
        <f t="shared" si="12"/>
        <v>3</v>
      </c>
      <c r="AL319" s="180">
        <f t="shared" si="12"/>
        <v>2</v>
      </c>
      <c r="AM319" s="180">
        <f t="shared" si="12"/>
        <v>2</v>
      </c>
      <c r="AN319" s="180">
        <f t="shared" si="12"/>
        <v>3</v>
      </c>
      <c r="AO319" s="180">
        <f t="shared" si="12"/>
        <v>2</v>
      </c>
      <c r="AP319" s="180">
        <f t="shared" si="12"/>
        <v>2</v>
      </c>
      <c r="AQ319" s="180">
        <f t="shared" si="12"/>
        <v>2</v>
      </c>
      <c r="AR319" s="180">
        <f t="shared" si="12"/>
        <v>2</v>
      </c>
      <c r="AS319" s="180">
        <f t="shared" si="12"/>
        <v>2</v>
      </c>
      <c r="AT319" s="180">
        <f t="shared" si="12"/>
        <v>2</v>
      </c>
      <c r="AU319" s="180">
        <f t="shared" si="12"/>
        <v>2</v>
      </c>
      <c r="AV319" s="180">
        <f t="shared" si="12"/>
        <v>2</v>
      </c>
      <c r="AW319" s="180">
        <f t="shared" si="12"/>
        <v>2</v>
      </c>
      <c r="AX319" s="180">
        <f t="shared" si="12"/>
        <v>3</v>
      </c>
      <c r="AY319" s="180">
        <f t="shared" si="12"/>
        <v>3</v>
      </c>
      <c r="AZ319" s="180">
        <f t="shared" si="12"/>
        <v>2</v>
      </c>
      <c r="BA319" s="180">
        <f t="shared" si="12"/>
        <v>2</v>
      </c>
      <c r="BB319" s="180">
        <f t="shared" si="12"/>
        <v>3</v>
      </c>
      <c r="BC319" s="180">
        <f t="shared" si="12"/>
        <v>2</v>
      </c>
      <c r="BD319" s="180">
        <f t="shared" si="12"/>
        <v>2</v>
      </c>
      <c r="BE319" s="180">
        <f t="shared" si="12"/>
        <v>2</v>
      </c>
      <c r="BF319" s="180">
        <f t="shared" si="12"/>
        <v>2</v>
      </c>
      <c r="BG319" s="180">
        <f t="shared" si="12"/>
        <v>0</v>
      </c>
      <c r="BH319" s="180">
        <f t="shared" si="12"/>
        <v>3</v>
      </c>
      <c r="BI319" s="180">
        <f t="shared" si="12"/>
        <v>2</v>
      </c>
      <c r="BJ319" s="180">
        <f t="shared" si="12"/>
        <v>2</v>
      </c>
      <c r="BK319" s="180">
        <f t="shared" si="12"/>
        <v>2</v>
      </c>
      <c r="BL319" s="180">
        <f t="shared" si="12"/>
        <v>2</v>
      </c>
      <c r="BM319" s="180">
        <f t="shared" si="12"/>
        <v>2</v>
      </c>
      <c r="BN319" s="180">
        <f t="shared" si="12"/>
        <v>2</v>
      </c>
      <c r="BO319" s="180">
        <f t="shared" si="12"/>
        <v>2</v>
      </c>
      <c r="BP319" s="180">
        <f t="shared" si="12"/>
        <v>2</v>
      </c>
      <c r="BQ319" s="180">
        <f t="shared" ref="BQ319:CZ319" si="13">BQ262</f>
        <v>2</v>
      </c>
      <c r="BR319" s="180">
        <f t="shared" si="13"/>
        <v>0</v>
      </c>
      <c r="BS319" s="180">
        <f t="shared" si="13"/>
        <v>2</v>
      </c>
      <c r="BT319" s="180">
        <f t="shared" si="13"/>
        <v>2</v>
      </c>
      <c r="BU319" s="180">
        <f t="shared" si="13"/>
        <v>0</v>
      </c>
      <c r="BV319" s="180">
        <f t="shared" si="13"/>
        <v>2</v>
      </c>
      <c r="BW319" s="180">
        <f t="shared" si="13"/>
        <v>0</v>
      </c>
      <c r="BX319" s="180">
        <f t="shared" si="13"/>
        <v>0</v>
      </c>
      <c r="BY319" s="180">
        <f t="shared" si="13"/>
        <v>0</v>
      </c>
      <c r="BZ319" s="180">
        <f t="shared" si="13"/>
        <v>0</v>
      </c>
      <c r="CA319" s="180">
        <f t="shared" si="13"/>
        <v>0</v>
      </c>
      <c r="CB319" s="180">
        <f t="shared" si="13"/>
        <v>0</v>
      </c>
      <c r="CC319" s="180">
        <f t="shared" si="13"/>
        <v>0</v>
      </c>
      <c r="CD319" s="180">
        <f t="shared" si="13"/>
        <v>0</v>
      </c>
      <c r="CE319" s="180">
        <f t="shared" si="13"/>
        <v>0</v>
      </c>
      <c r="CF319" s="180">
        <f t="shared" si="13"/>
        <v>0</v>
      </c>
      <c r="CG319" s="180">
        <f t="shared" si="13"/>
        <v>0</v>
      </c>
      <c r="CH319" s="180">
        <f t="shared" si="13"/>
        <v>0</v>
      </c>
      <c r="CI319" s="180">
        <f t="shared" si="13"/>
        <v>0</v>
      </c>
      <c r="CJ319" s="180">
        <f t="shared" si="13"/>
        <v>0</v>
      </c>
      <c r="CK319" s="180">
        <f t="shared" si="13"/>
        <v>0</v>
      </c>
      <c r="CL319" s="180">
        <f t="shared" si="13"/>
        <v>0</v>
      </c>
      <c r="CM319" s="180">
        <f t="shared" si="13"/>
        <v>0</v>
      </c>
      <c r="CN319" s="180">
        <f t="shared" si="13"/>
        <v>0</v>
      </c>
      <c r="CO319" s="180">
        <f t="shared" si="13"/>
        <v>0</v>
      </c>
      <c r="CP319" s="180">
        <f t="shared" si="13"/>
        <v>0</v>
      </c>
      <c r="CQ319" s="180">
        <f t="shared" si="13"/>
        <v>0</v>
      </c>
      <c r="CR319" s="180">
        <f t="shared" si="13"/>
        <v>0</v>
      </c>
      <c r="CS319" s="180">
        <f t="shared" si="13"/>
        <v>0</v>
      </c>
      <c r="CT319" s="180">
        <f t="shared" si="13"/>
        <v>0</v>
      </c>
      <c r="CU319" s="180">
        <f t="shared" si="13"/>
        <v>0</v>
      </c>
      <c r="CV319" s="180">
        <f t="shared" si="13"/>
        <v>0</v>
      </c>
      <c r="CW319" s="180">
        <f t="shared" si="13"/>
        <v>0</v>
      </c>
      <c r="CX319" s="180">
        <f t="shared" si="13"/>
        <v>0</v>
      </c>
      <c r="CY319" s="180">
        <f t="shared" si="13"/>
        <v>0</v>
      </c>
      <c r="CZ319" s="180">
        <f t="shared" si="13"/>
        <v>0</v>
      </c>
    </row>
    <row r="320" spans="1:104" x14ac:dyDescent="0.3">
      <c r="A320" s="155">
        <v>965</v>
      </c>
      <c r="D320" s="180">
        <f>D266</f>
        <v>0</v>
      </c>
      <c r="E320" s="180">
        <f t="shared" ref="E320:BP320" si="14">E266</f>
        <v>0</v>
      </c>
      <c r="F320" s="180">
        <f t="shared" si="14"/>
        <v>0</v>
      </c>
      <c r="G320" s="180">
        <f t="shared" si="14"/>
        <v>0</v>
      </c>
      <c r="H320" s="180">
        <f t="shared" si="14"/>
        <v>0</v>
      </c>
      <c r="I320" s="180">
        <f t="shared" si="14"/>
        <v>0</v>
      </c>
      <c r="J320" s="180">
        <f t="shared" si="14"/>
        <v>0</v>
      </c>
      <c r="K320" s="180">
        <f t="shared" si="14"/>
        <v>0</v>
      </c>
      <c r="L320" s="180">
        <f t="shared" si="14"/>
        <v>0</v>
      </c>
      <c r="M320" s="180">
        <f t="shared" si="14"/>
        <v>0</v>
      </c>
      <c r="N320" s="180">
        <f t="shared" si="14"/>
        <v>0</v>
      </c>
      <c r="O320" s="180">
        <f t="shared" si="14"/>
        <v>0</v>
      </c>
      <c r="P320" s="180">
        <f t="shared" si="14"/>
        <v>0</v>
      </c>
      <c r="Q320" s="180">
        <f t="shared" si="14"/>
        <v>0</v>
      </c>
      <c r="R320" s="180">
        <f t="shared" si="14"/>
        <v>0</v>
      </c>
      <c r="S320" s="180">
        <f t="shared" si="14"/>
        <v>0</v>
      </c>
      <c r="T320" s="180">
        <f t="shared" si="14"/>
        <v>0</v>
      </c>
      <c r="U320" s="180">
        <f t="shared" si="14"/>
        <v>0</v>
      </c>
      <c r="V320" s="180">
        <f t="shared" si="14"/>
        <v>0</v>
      </c>
      <c r="W320" s="180">
        <f t="shared" si="14"/>
        <v>0</v>
      </c>
      <c r="X320" s="180">
        <f t="shared" si="14"/>
        <v>0</v>
      </c>
      <c r="Y320" s="180">
        <f t="shared" si="14"/>
        <v>0</v>
      </c>
      <c r="Z320" s="180">
        <f t="shared" si="14"/>
        <v>0</v>
      </c>
      <c r="AA320" s="180">
        <f t="shared" si="14"/>
        <v>0</v>
      </c>
      <c r="AB320" s="180">
        <f t="shared" si="14"/>
        <v>0</v>
      </c>
      <c r="AC320" s="180">
        <f t="shared" si="14"/>
        <v>0</v>
      </c>
      <c r="AD320" s="180">
        <f t="shared" si="14"/>
        <v>0</v>
      </c>
      <c r="AE320" s="180">
        <f t="shared" si="14"/>
        <v>0</v>
      </c>
      <c r="AF320" s="180">
        <f t="shared" si="14"/>
        <v>0</v>
      </c>
      <c r="AG320" s="180">
        <f t="shared" si="14"/>
        <v>0</v>
      </c>
      <c r="AH320" s="180">
        <f t="shared" si="14"/>
        <v>0</v>
      </c>
      <c r="AI320" s="180">
        <f t="shared" si="14"/>
        <v>0</v>
      </c>
      <c r="AJ320" s="180">
        <f t="shared" si="14"/>
        <v>0</v>
      </c>
      <c r="AK320" s="180">
        <f t="shared" si="14"/>
        <v>0</v>
      </c>
      <c r="AL320" s="180">
        <f t="shared" si="14"/>
        <v>0</v>
      </c>
      <c r="AM320" s="180">
        <f t="shared" si="14"/>
        <v>0</v>
      </c>
      <c r="AN320" s="180">
        <f t="shared" si="14"/>
        <v>0</v>
      </c>
      <c r="AO320" s="180">
        <f t="shared" si="14"/>
        <v>0</v>
      </c>
      <c r="AP320" s="180">
        <f t="shared" si="14"/>
        <v>0</v>
      </c>
      <c r="AQ320" s="180">
        <f t="shared" si="14"/>
        <v>0</v>
      </c>
      <c r="AR320" s="180">
        <f t="shared" si="14"/>
        <v>0</v>
      </c>
      <c r="AS320" s="180">
        <f t="shared" si="14"/>
        <v>0</v>
      </c>
      <c r="AT320" s="180">
        <f t="shared" si="14"/>
        <v>0</v>
      </c>
      <c r="AU320" s="180">
        <f t="shared" si="14"/>
        <v>0</v>
      </c>
      <c r="AV320" s="180">
        <f t="shared" si="14"/>
        <v>0</v>
      </c>
      <c r="AW320" s="180">
        <f t="shared" si="14"/>
        <v>0</v>
      </c>
      <c r="AX320" s="180">
        <f t="shared" si="14"/>
        <v>0</v>
      </c>
      <c r="AY320" s="180">
        <f t="shared" si="14"/>
        <v>0</v>
      </c>
      <c r="AZ320" s="180">
        <f t="shared" si="14"/>
        <v>0</v>
      </c>
      <c r="BA320" s="180">
        <f t="shared" si="14"/>
        <v>0</v>
      </c>
      <c r="BB320" s="180">
        <f t="shared" si="14"/>
        <v>0</v>
      </c>
      <c r="BC320" s="180">
        <f t="shared" si="14"/>
        <v>0</v>
      </c>
      <c r="BD320" s="180">
        <f t="shared" si="14"/>
        <v>0</v>
      </c>
      <c r="BE320" s="180">
        <f t="shared" si="14"/>
        <v>0</v>
      </c>
      <c r="BF320" s="180">
        <f t="shared" si="14"/>
        <v>0</v>
      </c>
      <c r="BG320" s="180">
        <f t="shared" si="14"/>
        <v>0</v>
      </c>
      <c r="BH320" s="180">
        <f t="shared" si="14"/>
        <v>0</v>
      </c>
      <c r="BI320" s="180">
        <f t="shared" si="14"/>
        <v>0</v>
      </c>
      <c r="BJ320" s="180">
        <f t="shared" si="14"/>
        <v>0</v>
      </c>
      <c r="BK320" s="180">
        <f t="shared" si="14"/>
        <v>0</v>
      </c>
      <c r="BL320" s="180">
        <f t="shared" si="14"/>
        <v>0</v>
      </c>
      <c r="BM320" s="180">
        <f t="shared" si="14"/>
        <v>0</v>
      </c>
      <c r="BN320" s="180">
        <f t="shared" si="14"/>
        <v>0</v>
      </c>
      <c r="BO320" s="180">
        <f t="shared" si="14"/>
        <v>0</v>
      </c>
      <c r="BP320" s="180">
        <f t="shared" si="14"/>
        <v>0</v>
      </c>
      <c r="BQ320" s="180">
        <f t="shared" ref="BQ320:CZ320" si="15">BQ266</f>
        <v>0</v>
      </c>
      <c r="BR320" s="180">
        <f t="shared" si="15"/>
        <v>0</v>
      </c>
      <c r="BS320" s="180">
        <f t="shared" si="15"/>
        <v>0</v>
      </c>
      <c r="BT320" s="180">
        <f t="shared" si="15"/>
        <v>0</v>
      </c>
      <c r="BU320" s="180">
        <f t="shared" si="15"/>
        <v>0</v>
      </c>
      <c r="BV320" s="180">
        <f t="shared" si="15"/>
        <v>0</v>
      </c>
      <c r="BW320" s="180">
        <f t="shared" si="15"/>
        <v>0</v>
      </c>
      <c r="BX320" s="180">
        <f t="shared" si="15"/>
        <v>0</v>
      </c>
      <c r="BY320" s="180">
        <f t="shared" si="15"/>
        <v>0</v>
      </c>
      <c r="BZ320" s="180">
        <f t="shared" si="15"/>
        <v>0</v>
      </c>
      <c r="CA320" s="180">
        <f t="shared" si="15"/>
        <v>0</v>
      </c>
      <c r="CB320" s="180">
        <f t="shared" si="15"/>
        <v>0</v>
      </c>
      <c r="CC320" s="180">
        <f t="shared" si="15"/>
        <v>0</v>
      </c>
      <c r="CD320" s="180">
        <f t="shared" si="15"/>
        <v>0</v>
      </c>
      <c r="CE320" s="180">
        <f t="shared" si="15"/>
        <v>0</v>
      </c>
      <c r="CF320" s="180">
        <f t="shared" si="15"/>
        <v>0</v>
      </c>
      <c r="CG320" s="180">
        <f t="shared" si="15"/>
        <v>0</v>
      </c>
      <c r="CH320" s="180">
        <f t="shared" si="15"/>
        <v>0</v>
      </c>
      <c r="CI320" s="180">
        <f t="shared" si="15"/>
        <v>0</v>
      </c>
      <c r="CJ320" s="180">
        <f t="shared" si="15"/>
        <v>0</v>
      </c>
      <c r="CK320" s="180">
        <f t="shared" si="15"/>
        <v>0</v>
      </c>
      <c r="CL320" s="180">
        <f t="shared" si="15"/>
        <v>0</v>
      </c>
      <c r="CM320" s="180">
        <f t="shared" si="15"/>
        <v>0</v>
      </c>
      <c r="CN320" s="180">
        <f t="shared" si="15"/>
        <v>0</v>
      </c>
      <c r="CO320" s="180">
        <f t="shared" si="15"/>
        <v>0</v>
      </c>
      <c r="CP320" s="180">
        <f t="shared" si="15"/>
        <v>0</v>
      </c>
      <c r="CQ320" s="180">
        <f t="shared" si="15"/>
        <v>0</v>
      </c>
      <c r="CR320" s="180">
        <f t="shared" si="15"/>
        <v>0</v>
      </c>
      <c r="CS320" s="180">
        <f t="shared" si="15"/>
        <v>0</v>
      </c>
      <c r="CT320" s="180">
        <f t="shared" si="15"/>
        <v>0</v>
      </c>
      <c r="CU320" s="180">
        <f t="shared" si="15"/>
        <v>0</v>
      </c>
      <c r="CV320" s="180">
        <f t="shared" si="15"/>
        <v>0</v>
      </c>
      <c r="CW320" s="180">
        <f t="shared" si="15"/>
        <v>0</v>
      </c>
      <c r="CX320" s="180">
        <f t="shared" si="15"/>
        <v>0</v>
      </c>
      <c r="CY320" s="180">
        <f t="shared" si="15"/>
        <v>0</v>
      </c>
      <c r="CZ320" s="180">
        <f t="shared" si="15"/>
        <v>0</v>
      </c>
    </row>
    <row r="321" spans="1:104" x14ac:dyDescent="0.3">
      <c r="A321" s="631">
        <v>973</v>
      </c>
      <c r="D321" s="180">
        <f>D269</f>
        <v>0</v>
      </c>
      <c r="E321" s="180">
        <f t="shared" ref="E321:BP325" si="16">E269</f>
        <v>0</v>
      </c>
      <c r="F321" s="180">
        <f t="shared" si="16"/>
        <v>0</v>
      </c>
      <c r="G321" s="180">
        <f t="shared" si="16"/>
        <v>0</v>
      </c>
      <c r="H321" s="180">
        <f t="shared" si="16"/>
        <v>0</v>
      </c>
      <c r="I321" s="180">
        <f t="shared" si="16"/>
        <v>0</v>
      </c>
      <c r="J321" s="180">
        <f t="shared" si="16"/>
        <v>0</v>
      </c>
      <c r="K321" s="180">
        <f t="shared" si="16"/>
        <v>0</v>
      </c>
      <c r="L321" s="180">
        <f t="shared" si="16"/>
        <v>0</v>
      </c>
      <c r="M321" s="180">
        <f t="shared" si="16"/>
        <v>0</v>
      </c>
      <c r="N321" s="180">
        <f t="shared" si="16"/>
        <v>0</v>
      </c>
      <c r="O321" s="180">
        <f t="shared" si="16"/>
        <v>0</v>
      </c>
      <c r="P321" s="180">
        <f t="shared" si="16"/>
        <v>0</v>
      </c>
      <c r="Q321" s="180">
        <f t="shared" si="16"/>
        <v>2</v>
      </c>
      <c r="R321" s="180">
        <f t="shared" si="16"/>
        <v>0</v>
      </c>
      <c r="S321" s="180">
        <f t="shared" si="16"/>
        <v>0</v>
      </c>
      <c r="T321" s="180">
        <f t="shared" si="16"/>
        <v>0</v>
      </c>
      <c r="U321" s="180">
        <f t="shared" si="16"/>
        <v>0</v>
      </c>
      <c r="V321" s="180">
        <f t="shared" si="16"/>
        <v>0</v>
      </c>
      <c r="W321" s="180">
        <f t="shared" si="16"/>
        <v>0</v>
      </c>
      <c r="X321" s="180">
        <f t="shared" si="16"/>
        <v>0</v>
      </c>
      <c r="Y321" s="180">
        <f t="shared" si="16"/>
        <v>0</v>
      </c>
      <c r="Z321" s="180">
        <f t="shared" si="16"/>
        <v>0</v>
      </c>
      <c r="AA321" s="180">
        <f t="shared" si="16"/>
        <v>0</v>
      </c>
      <c r="AB321" s="180">
        <f t="shared" si="16"/>
        <v>0</v>
      </c>
      <c r="AC321" s="180">
        <f t="shared" si="16"/>
        <v>0</v>
      </c>
      <c r="AD321" s="180">
        <f t="shared" si="16"/>
        <v>0</v>
      </c>
      <c r="AE321" s="180">
        <f t="shared" si="16"/>
        <v>0</v>
      </c>
      <c r="AF321" s="180">
        <f t="shared" si="16"/>
        <v>1</v>
      </c>
      <c r="AG321" s="180">
        <f t="shared" si="16"/>
        <v>0</v>
      </c>
      <c r="AH321" s="180">
        <f t="shared" si="16"/>
        <v>0</v>
      </c>
      <c r="AI321" s="180">
        <f t="shared" si="16"/>
        <v>0</v>
      </c>
      <c r="AJ321" s="180">
        <f t="shared" si="16"/>
        <v>0</v>
      </c>
      <c r="AK321" s="180">
        <f t="shared" si="16"/>
        <v>0</v>
      </c>
      <c r="AL321" s="180">
        <f t="shared" si="16"/>
        <v>0</v>
      </c>
      <c r="AM321" s="180">
        <f t="shared" si="16"/>
        <v>0</v>
      </c>
      <c r="AN321" s="180">
        <f t="shared" si="16"/>
        <v>0</v>
      </c>
      <c r="AO321" s="180">
        <f t="shared" si="16"/>
        <v>0</v>
      </c>
      <c r="AP321" s="180">
        <f t="shared" si="16"/>
        <v>0</v>
      </c>
      <c r="AQ321" s="180">
        <f t="shared" si="16"/>
        <v>0</v>
      </c>
      <c r="AR321" s="180">
        <f t="shared" si="16"/>
        <v>0</v>
      </c>
      <c r="AS321" s="180">
        <f t="shared" si="16"/>
        <v>0</v>
      </c>
      <c r="AT321" s="180">
        <f t="shared" si="16"/>
        <v>2</v>
      </c>
      <c r="AU321" s="180">
        <f t="shared" si="16"/>
        <v>0</v>
      </c>
      <c r="AV321" s="180">
        <f t="shared" si="16"/>
        <v>0</v>
      </c>
      <c r="AW321" s="180">
        <f t="shared" si="16"/>
        <v>0</v>
      </c>
      <c r="AX321" s="180">
        <f t="shared" si="16"/>
        <v>0</v>
      </c>
      <c r="AY321" s="180">
        <f t="shared" si="16"/>
        <v>0</v>
      </c>
      <c r="AZ321" s="180">
        <f t="shared" si="16"/>
        <v>0</v>
      </c>
      <c r="BA321" s="180">
        <f t="shared" si="16"/>
        <v>0</v>
      </c>
      <c r="BB321" s="180">
        <f t="shared" si="16"/>
        <v>0</v>
      </c>
      <c r="BC321" s="180">
        <f t="shared" si="16"/>
        <v>0</v>
      </c>
      <c r="BD321" s="180">
        <f t="shared" si="16"/>
        <v>0</v>
      </c>
      <c r="BE321" s="180">
        <f t="shared" si="16"/>
        <v>0</v>
      </c>
      <c r="BF321" s="180">
        <f t="shared" si="16"/>
        <v>0</v>
      </c>
      <c r="BG321" s="180">
        <f t="shared" si="16"/>
        <v>0</v>
      </c>
      <c r="BH321" s="180">
        <f t="shared" si="16"/>
        <v>0</v>
      </c>
      <c r="BI321" s="180">
        <f t="shared" si="16"/>
        <v>0</v>
      </c>
      <c r="BJ321" s="180">
        <f t="shared" si="16"/>
        <v>0</v>
      </c>
      <c r="BK321" s="180">
        <f t="shared" si="16"/>
        <v>0</v>
      </c>
      <c r="BL321" s="180">
        <f t="shared" si="16"/>
        <v>0</v>
      </c>
      <c r="BM321" s="180">
        <f t="shared" si="16"/>
        <v>0</v>
      </c>
      <c r="BN321" s="180">
        <f t="shared" si="16"/>
        <v>0</v>
      </c>
      <c r="BO321" s="180">
        <f t="shared" si="16"/>
        <v>0</v>
      </c>
      <c r="BP321" s="180">
        <f t="shared" si="16"/>
        <v>0</v>
      </c>
      <c r="BQ321" s="180">
        <f t="shared" ref="BQ321:CZ327" si="17">BQ269</f>
        <v>0</v>
      </c>
      <c r="BR321" s="180">
        <f t="shared" si="17"/>
        <v>0</v>
      </c>
      <c r="BS321" s="180">
        <f t="shared" si="17"/>
        <v>0</v>
      </c>
      <c r="BT321" s="180">
        <f t="shared" si="17"/>
        <v>0</v>
      </c>
      <c r="BU321" s="180">
        <f t="shared" si="17"/>
        <v>0</v>
      </c>
      <c r="BV321" s="180">
        <f t="shared" si="17"/>
        <v>0</v>
      </c>
      <c r="BW321" s="180">
        <f t="shared" si="17"/>
        <v>0</v>
      </c>
      <c r="BX321" s="180">
        <f t="shared" si="17"/>
        <v>0</v>
      </c>
      <c r="BY321" s="180">
        <f t="shared" si="17"/>
        <v>0</v>
      </c>
      <c r="BZ321" s="180">
        <f t="shared" si="17"/>
        <v>0</v>
      </c>
      <c r="CA321" s="180">
        <f t="shared" si="17"/>
        <v>0</v>
      </c>
      <c r="CB321" s="180">
        <f t="shared" si="17"/>
        <v>0</v>
      </c>
      <c r="CC321" s="180">
        <f t="shared" si="17"/>
        <v>0</v>
      </c>
      <c r="CD321" s="180">
        <f t="shared" si="17"/>
        <v>0</v>
      </c>
      <c r="CE321" s="180">
        <f t="shared" si="17"/>
        <v>0</v>
      </c>
      <c r="CF321" s="180">
        <f t="shared" si="17"/>
        <v>0</v>
      </c>
      <c r="CG321" s="180">
        <f t="shared" si="17"/>
        <v>0</v>
      </c>
      <c r="CH321" s="180">
        <f t="shared" si="17"/>
        <v>0</v>
      </c>
      <c r="CI321" s="180">
        <f t="shared" si="17"/>
        <v>0</v>
      </c>
      <c r="CJ321" s="180">
        <f t="shared" si="17"/>
        <v>0</v>
      </c>
      <c r="CK321" s="180">
        <f t="shared" si="17"/>
        <v>0</v>
      </c>
      <c r="CL321" s="180">
        <f t="shared" si="17"/>
        <v>0</v>
      </c>
      <c r="CM321" s="180">
        <f t="shared" si="17"/>
        <v>0</v>
      </c>
      <c r="CN321" s="180">
        <f t="shared" si="17"/>
        <v>0</v>
      </c>
      <c r="CO321" s="180">
        <f t="shared" si="17"/>
        <v>0</v>
      </c>
      <c r="CP321" s="180">
        <f t="shared" si="17"/>
        <v>0</v>
      </c>
      <c r="CQ321" s="180">
        <f t="shared" si="17"/>
        <v>0</v>
      </c>
      <c r="CR321" s="180">
        <f t="shared" si="17"/>
        <v>0</v>
      </c>
      <c r="CS321" s="180">
        <f t="shared" si="17"/>
        <v>0</v>
      </c>
      <c r="CT321" s="180">
        <f t="shared" si="17"/>
        <v>0</v>
      </c>
      <c r="CU321" s="180">
        <f t="shared" si="17"/>
        <v>0</v>
      </c>
      <c r="CV321" s="180">
        <f t="shared" si="17"/>
        <v>0</v>
      </c>
      <c r="CW321" s="180">
        <f t="shared" si="17"/>
        <v>0</v>
      </c>
      <c r="CX321" s="180">
        <f t="shared" si="17"/>
        <v>0</v>
      </c>
      <c r="CY321" s="180">
        <f t="shared" si="17"/>
        <v>0</v>
      </c>
      <c r="CZ321" s="180">
        <f t="shared" si="17"/>
        <v>0</v>
      </c>
    </row>
    <row r="322" spans="1:104" x14ac:dyDescent="0.3">
      <c r="A322" s="631">
        <v>974</v>
      </c>
      <c r="D322" s="180">
        <f t="shared" ref="D322:S327" si="18">D270</f>
        <v>2</v>
      </c>
      <c r="E322" s="180">
        <f t="shared" si="18"/>
        <v>2</v>
      </c>
      <c r="F322" s="180">
        <f t="shared" si="18"/>
        <v>0</v>
      </c>
      <c r="G322" s="180">
        <f t="shared" si="18"/>
        <v>2</v>
      </c>
      <c r="H322" s="180">
        <f t="shared" si="18"/>
        <v>3</v>
      </c>
      <c r="I322" s="180">
        <f t="shared" si="18"/>
        <v>2</v>
      </c>
      <c r="J322" s="180">
        <f t="shared" si="18"/>
        <v>3</v>
      </c>
      <c r="K322" s="180">
        <f t="shared" si="18"/>
        <v>2</v>
      </c>
      <c r="L322" s="180">
        <f t="shared" si="18"/>
        <v>1</v>
      </c>
      <c r="M322" s="180">
        <f t="shared" si="18"/>
        <v>2</v>
      </c>
      <c r="N322" s="180">
        <f t="shared" si="18"/>
        <v>2</v>
      </c>
      <c r="O322" s="180">
        <f t="shared" si="18"/>
        <v>2</v>
      </c>
      <c r="P322" s="180">
        <f t="shared" si="18"/>
        <v>0</v>
      </c>
      <c r="Q322" s="180">
        <f t="shared" si="18"/>
        <v>2</v>
      </c>
      <c r="R322" s="180">
        <f t="shared" si="18"/>
        <v>2</v>
      </c>
      <c r="S322" s="180">
        <f t="shared" si="18"/>
        <v>2</v>
      </c>
      <c r="T322" s="180">
        <f t="shared" si="16"/>
        <v>2</v>
      </c>
      <c r="U322" s="180">
        <f t="shared" si="16"/>
        <v>0</v>
      </c>
      <c r="V322" s="180">
        <f t="shared" si="16"/>
        <v>2</v>
      </c>
      <c r="W322" s="180">
        <f t="shared" si="16"/>
        <v>0</v>
      </c>
      <c r="X322" s="180">
        <f t="shared" si="16"/>
        <v>2</v>
      </c>
      <c r="Y322" s="180">
        <f t="shared" si="16"/>
        <v>2</v>
      </c>
      <c r="Z322" s="180">
        <f t="shared" si="16"/>
        <v>2</v>
      </c>
      <c r="AA322" s="180">
        <f t="shared" si="16"/>
        <v>2</v>
      </c>
      <c r="AB322" s="180">
        <f t="shared" si="16"/>
        <v>0</v>
      </c>
      <c r="AC322" s="180">
        <f t="shared" si="16"/>
        <v>2</v>
      </c>
      <c r="AD322" s="180">
        <f t="shared" si="16"/>
        <v>2</v>
      </c>
      <c r="AE322" s="180">
        <f t="shared" si="16"/>
        <v>2</v>
      </c>
      <c r="AF322" s="180">
        <f t="shared" si="16"/>
        <v>2</v>
      </c>
      <c r="AG322" s="180">
        <f t="shared" si="16"/>
        <v>2</v>
      </c>
      <c r="AH322" s="180">
        <f t="shared" si="16"/>
        <v>0</v>
      </c>
      <c r="AI322" s="180">
        <f t="shared" si="16"/>
        <v>2</v>
      </c>
      <c r="AJ322" s="180">
        <f t="shared" si="16"/>
        <v>2</v>
      </c>
      <c r="AK322" s="180">
        <f t="shared" si="16"/>
        <v>3</v>
      </c>
      <c r="AL322" s="180">
        <f t="shared" si="16"/>
        <v>2</v>
      </c>
      <c r="AM322" s="180">
        <f t="shared" si="16"/>
        <v>2</v>
      </c>
      <c r="AN322" s="180">
        <f t="shared" si="16"/>
        <v>2</v>
      </c>
      <c r="AO322" s="180">
        <f t="shared" si="16"/>
        <v>2</v>
      </c>
      <c r="AP322" s="180">
        <f t="shared" si="16"/>
        <v>3</v>
      </c>
      <c r="AQ322" s="180">
        <f t="shared" si="16"/>
        <v>2</v>
      </c>
      <c r="AR322" s="180">
        <f t="shared" si="16"/>
        <v>2</v>
      </c>
      <c r="AS322" s="180">
        <f t="shared" si="16"/>
        <v>2</v>
      </c>
      <c r="AT322" s="180">
        <f t="shared" si="16"/>
        <v>2</v>
      </c>
      <c r="AU322" s="180">
        <f t="shared" si="16"/>
        <v>2</v>
      </c>
      <c r="AV322" s="180">
        <f t="shared" si="16"/>
        <v>2</v>
      </c>
      <c r="AW322" s="180">
        <f t="shared" si="16"/>
        <v>2</v>
      </c>
      <c r="AX322" s="180">
        <f t="shared" si="16"/>
        <v>3</v>
      </c>
      <c r="AY322" s="180">
        <f t="shared" si="16"/>
        <v>3</v>
      </c>
      <c r="AZ322" s="180">
        <f t="shared" si="16"/>
        <v>2</v>
      </c>
      <c r="BA322" s="180">
        <f t="shared" si="16"/>
        <v>2</v>
      </c>
      <c r="BB322" s="180">
        <f t="shared" si="16"/>
        <v>3</v>
      </c>
      <c r="BC322" s="180">
        <f t="shared" si="16"/>
        <v>2</v>
      </c>
      <c r="BD322" s="180">
        <f t="shared" si="16"/>
        <v>2</v>
      </c>
      <c r="BE322" s="180">
        <f t="shared" si="16"/>
        <v>1</v>
      </c>
      <c r="BF322" s="180">
        <f t="shared" si="16"/>
        <v>2</v>
      </c>
      <c r="BG322" s="180">
        <f t="shared" si="16"/>
        <v>0</v>
      </c>
      <c r="BH322" s="180">
        <f t="shared" si="16"/>
        <v>3</v>
      </c>
      <c r="BI322" s="180">
        <f t="shared" si="16"/>
        <v>2</v>
      </c>
      <c r="BJ322" s="180">
        <f t="shared" si="16"/>
        <v>2</v>
      </c>
      <c r="BK322" s="180">
        <f t="shared" si="16"/>
        <v>2</v>
      </c>
      <c r="BL322" s="180">
        <f t="shared" si="16"/>
        <v>3</v>
      </c>
      <c r="BM322" s="180">
        <f t="shared" si="16"/>
        <v>2</v>
      </c>
      <c r="BN322" s="180">
        <f t="shared" si="16"/>
        <v>2</v>
      </c>
      <c r="BO322" s="180">
        <f t="shared" si="16"/>
        <v>2</v>
      </c>
      <c r="BP322" s="180">
        <f t="shared" si="16"/>
        <v>2</v>
      </c>
      <c r="BQ322" s="180">
        <f t="shared" si="17"/>
        <v>2</v>
      </c>
      <c r="BR322" s="180">
        <f t="shared" si="17"/>
        <v>0</v>
      </c>
      <c r="BS322" s="180">
        <f t="shared" si="17"/>
        <v>2</v>
      </c>
      <c r="BT322" s="180">
        <f t="shared" si="17"/>
        <v>2</v>
      </c>
      <c r="BU322" s="180">
        <f t="shared" si="17"/>
        <v>0</v>
      </c>
      <c r="BV322" s="180">
        <f t="shared" si="17"/>
        <v>2</v>
      </c>
      <c r="BW322" s="180">
        <f t="shared" si="17"/>
        <v>0</v>
      </c>
      <c r="BX322" s="180">
        <f t="shared" si="17"/>
        <v>0</v>
      </c>
      <c r="BY322" s="180">
        <f t="shared" si="17"/>
        <v>0</v>
      </c>
      <c r="BZ322" s="180">
        <f t="shared" si="17"/>
        <v>0</v>
      </c>
      <c r="CA322" s="180">
        <f t="shared" si="17"/>
        <v>0</v>
      </c>
      <c r="CB322" s="180">
        <f t="shared" si="17"/>
        <v>0</v>
      </c>
      <c r="CC322" s="180">
        <f t="shared" si="17"/>
        <v>0</v>
      </c>
      <c r="CD322" s="180">
        <f t="shared" si="17"/>
        <v>0</v>
      </c>
      <c r="CE322" s="180">
        <f t="shared" si="17"/>
        <v>0</v>
      </c>
      <c r="CF322" s="180">
        <f t="shared" si="17"/>
        <v>0</v>
      </c>
      <c r="CG322" s="180">
        <f t="shared" si="17"/>
        <v>0</v>
      </c>
      <c r="CH322" s="180">
        <f t="shared" si="17"/>
        <v>0</v>
      </c>
      <c r="CI322" s="180">
        <f t="shared" si="17"/>
        <v>0</v>
      </c>
      <c r="CJ322" s="180">
        <f t="shared" si="17"/>
        <v>0</v>
      </c>
      <c r="CK322" s="180">
        <f t="shared" si="17"/>
        <v>0</v>
      </c>
      <c r="CL322" s="180">
        <f t="shared" si="17"/>
        <v>0</v>
      </c>
      <c r="CM322" s="180">
        <f t="shared" si="17"/>
        <v>0</v>
      </c>
      <c r="CN322" s="180">
        <f t="shared" si="17"/>
        <v>0</v>
      </c>
      <c r="CO322" s="180">
        <f t="shared" si="17"/>
        <v>0</v>
      </c>
      <c r="CP322" s="180">
        <f t="shared" si="17"/>
        <v>0</v>
      </c>
      <c r="CQ322" s="180">
        <f t="shared" si="17"/>
        <v>0</v>
      </c>
      <c r="CR322" s="180">
        <f t="shared" si="17"/>
        <v>0</v>
      </c>
      <c r="CS322" s="180">
        <f t="shared" si="17"/>
        <v>0</v>
      </c>
      <c r="CT322" s="180">
        <f t="shared" si="17"/>
        <v>0</v>
      </c>
      <c r="CU322" s="180">
        <f t="shared" si="17"/>
        <v>0</v>
      </c>
      <c r="CV322" s="180">
        <f t="shared" si="17"/>
        <v>0</v>
      </c>
      <c r="CW322" s="180">
        <f t="shared" si="17"/>
        <v>0</v>
      </c>
      <c r="CX322" s="180">
        <f t="shared" si="17"/>
        <v>0</v>
      </c>
      <c r="CY322" s="180">
        <f t="shared" si="17"/>
        <v>0</v>
      </c>
      <c r="CZ322" s="180">
        <f t="shared" si="17"/>
        <v>0</v>
      </c>
    </row>
    <row r="323" spans="1:104" x14ac:dyDescent="0.3">
      <c r="A323" s="631">
        <v>975</v>
      </c>
      <c r="D323" s="180">
        <f t="shared" si="18"/>
        <v>1</v>
      </c>
      <c r="E323" s="180">
        <f t="shared" si="18"/>
        <v>2</v>
      </c>
      <c r="F323" s="180">
        <f t="shared" si="18"/>
        <v>0</v>
      </c>
      <c r="G323" s="180">
        <f t="shared" si="18"/>
        <v>2</v>
      </c>
      <c r="H323" s="180">
        <f t="shared" si="18"/>
        <v>1</v>
      </c>
      <c r="I323" s="180">
        <f t="shared" si="18"/>
        <v>1</v>
      </c>
      <c r="J323" s="180">
        <f t="shared" si="18"/>
        <v>2</v>
      </c>
      <c r="K323" s="180">
        <f t="shared" si="18"/>
        <v>2</v>
      </c>
      <c r="L323" s="180">
        <f t="shared" si="18"/>
        <v>1</v>
      </c>
      <c r="M323" s="180">
        <f t="shared" si="18"/>
        <v>1</v>
      </c>
      <c r="N323" s="180">
        <f t="shared" si="18"/>
        <v>1</v>
      </c>
      <c r="O323" s="180">
        <f t="shared" si="18"/>
        <v>2</v>
      </c>
      <c r="P323" s="180">
        <f t="shared" si="18"/>
        <v>0</v>
      </c>
      <c r="Q323" s="180">
        <f t="shared" si="18"/>
        <v>1</v>
      </c>
      <c r="R323" s="180">
        <f t="shared" si="18"/>
        <v>1</v>
      </c>
      <c r="S323" s="180">
        <f t="shared" si="18"/>
        <v>1</v>
      </c>
      <c r="T323" s="180">
        <f t="shared" si="16"/>
        <v>2</v>
      </c>
      <c r="U323" s="180">
        <f t="shared" si="16"/>
        <v>0</v>
      </c>
      <c r="V323" s="180">
        <f t="shared" si="16"/>
        <v>1</v>
      </c>
      <c r="W323" s="180">
        <f t="shared" si="16"/>
        <v>0</v>
      </c>
      <c r="X323" s="180">
        <f t="shared" si="16"/>
        <v>1</v>
      </c>
      <c r="Y323" s="180">
        <f t="shared" si="16"/>
        <v>1</v>
      </c>
      <c r="Z323" s="180">
        <f t="shared" si="16"/>
        <v>2</v>
      </c>
      <c r="AA323" s="180">
        <f t="shared" si="16"/>
        <v>2</v>
      </c>
      <c r="AB323" s="180">
        <f t="shared" si="16"/>
        <v>0</v>
      </c>
      <c r="AC323" s="180">
        <f t="shared" si="16"/>
        <v>1</v>
      </c>
      <c r="AD323" s="180">
        <f t="shared" si="16"/>
        <v>1</v>
      </c>
      <c r="AE323" s="180">
        <f t="shared" si="16"/>
        <v>1</v>
      </c>
      <c r="AF323" s="180">
        <f t="shared" si="16"/>
        <v>1</v>
      </c>
      <c r="AG323" s="180">
        <f t="shared" si="16"/>
        <v>1</v>
      </c>
      <c r="AH323" s="180">
        <f t="shared" si="16"/>
        <v>0</v>
      </c>
      <c r="AI323" s="180">
        <f t="shared" si="16"/>
        <v>1</v>
      </c>
      <c r="AJ323" s="180">
        <f t="shared" si="16"/>
        <v>1</v>
      </c>
      <c r="AK323" s="180">
        <f t="shared" si="16"/>
        <v>1</v>
      </c>
      <c r="AL323" s="180">
        <f t="shared" si="16"/>
        <v>1</v>
      </c>
      <c r="AM323" s="180">
        <f t="shared" si="16"/>
        <v>1</v>
      </c>
      <c r="AN323" s="180">
        <f t="shared" si="16"/>
        <v>1</v>
      </c>
      <c r="AO323" s="180">
        <f t="shared" si="16"/>
        <v>1</v>
      </c>
      <c r="AP323" s="180">
        <f t="shared" si="16"/>
        <v>1</v>
      </c>
      <c r="AQ323" s="180">
        <f t="shared" si="16"/>
        <v>1</v>
      </c>
      <c r="AR323" s="180">
        <f t="shared" si="16"/>
        <v>1</v>
      </c>
      <c r="AS323" s="180">
        <f t="shared" si="16"/>
        <v>2</v>
      </c>
      <c r="AT323" s="180">
        <f t="shared" si="16"/>
        <v>1</v>
      </c>
      <c r="AU323" s="180">
        <f t="shared" si="16"/>
        <v>1</v>
      </c>
      <c r="AV323" s="180">
        <f t="shared" si="16"/>
        <v>1</v>
      </c>
      <c r="AW323" s="180">
        <f t="shared" si="16"/>
        <v>1</v>
      </c>
      <c r="AX323" s="180">
        <f t="shared" si="16"/>
        <v>1</v>
      </c>
      <c r="AY323" s="180">
        <f t="shared" si="16"/>
        <v>1</v>
      </c>
      <c r="AZ323" s="180">
        <f t="shared" si="16"/>
        <v>2</v>
      </c>
      <c r="BA323" s="180">
        <f t="shared" si="16"/>
        <v>1</v>
      </c>
      <c r="BB323" s="180">
        <f t="shared" si="16"/>
        <v>1</v>
      </c>
      <c r="BC323" s="180">
        <f t="shared" si="16"/>
        <v>2</v>
      </c>
      <c r="BD323" s="180">
        <f t="shared" si="16"/>
        <v>1</v>
      </c>
      <c r="BE323" s="180">
        <f t="shared" si="16"/>
        <v>1</v>
      </c>
      <c r="BF323" s="180">
        <f t="shared" si="16"/>
        <v>1</v>
      </c>
      <c r="BG323" s="180">
        <f t="shared" si="16"/>
        <v>0</v>
      </c>
      <c r="BH323" s="180">
        <f t="shared" si="16"/>
        <v>1</v>
      </c>
      <c r="BI323" s="180">
        <f t="shared" si="16"/>
        <v>1</v>
      </c>
      <c r="BJ323" s="180">
        <f t="shared" si="16"/>
        <v>2</v>
      </c>
      <c r="BK323" s="180">
        <f t="shared" si="16"/>
        <v>1</v>
      </c>
      <c r="BL323" s="180">
        <f t="shared" si="16"/>
        <v>2</v>
      </c>
      <c r="BM323" s="180">
        <f t="shared" si="16"/>
        <v>2</v>
      </c>
      <c r="BN323" s="180">
        <f t="shared" si="16"/>
        <v>2</v>
      </c>
      <c r="BO323" s="180">
        <f t="shared" si="16"/>
        <v>1</v>
      </c>
      <c r="BP323" s="180">
        <f t="shared" si="16"/>
        <v>1</v>
      </c>
      <c r="BQ323" s="180">
        <f t="shared" si="17"/>
        <v>1</v>
      </c>
      <c r="BR323" s="180">
        <f t="shared" si="17"/>
        <v>0</v>
      </c>
      <c r="BS323" s="180">
        <f t="shared" si="17"/>
        <v>1</v>
      </c>
      <c r="BT323" s="180">
        <f t="shared" si="17"/>
        <v>1</v>
      </c>
      <c r="BU323" s="180">
        <f t="shared" si="17"/>
        <v>0</v>
      </c>
      <c r="BV323" s="180">
        <f t="shared" si="17"/>
        <v>1</v>
      </c>
      <c r="BW323" s="180">
        <f t="shared" si="17"/>
        <v>0</v>
      </c>
      <c r="BX323" s="180">
        <f t="shared" si="17"/>
        <v>0</v>
      </c>
      <c r="BY323" s="180">
        <f t="shared" si="17"/>
        <v>0</v>
      </c>
      <c r="BZ323" s="180">
        <f t="shared" si="17"/>
        <v>0</v>
      </c>
      <c r="CA323" s="180">
        <f t="shared" si="17"/>
        <v>0</v>
      </c>
      <c r="CB323" s="180">
        <f t="shared" si="17"/>
        <v>0</v>
      </c>
      <c r="CC323" s="180">
        <f t="shared" si="17"/>
        <v>0</v>
      </c>
      <c r="CD323" s="180">
        <f t="shared" si="17"/>
        <v>0</v>
      </c>
      <c r="CE323" s="180">
        <f t="shared" si="17"/>
        <v>0</v>
      </c>
      <c r="CF323" s="180">
        <f t="shared" si="17"/>
        <v>0</v>
      </c>
      <c r="CG323" s="180">
        <f t="shared" si="17"/>
        <v>0</v>
      </c>
      <c r="CH323" s="180">
        <f t="shared" si="17"/>
        <v>0</v>
      </c>
      <c r="CI323" s="180">
        <f t="shared" si="17"/>
        <v>0</v>
      </c>
      <c r="CJ323" s="180">
        <f t="shared" si="17"/>
        <v>0</v>
      </c>
      <c r="CK323" s="180">
        <f t="shared" si="17"/>
        <v>0</v>
      </c>
      <c r="CL323" s="180">
        <f t="shared" si="17"/>
        <v>0</v>
      </c>
      <c r="CM323" s="180">
        <f t="shared" si="17"/>
        <v>0</v>
      </c>
      <c r="CN323" s="180">
        <f t="shared" si="17"/>
        <v>0</v>
      </c>
      <c r="CO323" s="180">
        <f t="shared" si="17"/>
        <v>0</v>
      </c>
      <c r="CP323" s="180">
        <f t="shared" si="17"/>
        <v>0</v>
      </c>
      <c r="CQ323" s="180">
        <f t="shared" si="17"/>
        <v>0</v>
      </c>
      <c r="CR323" s="180">
        <f t="shared" si="17"/>
        <v>0</v>
      </c>
      <c r="CS323" s="180">
        <f t="shared" si="17"/>
        <v>0</v>
      </c>
      <c r="CT323" s="180">
        <f t="shared" si="17"/>
        <v>0</v>
      </c>
      <c r="CU323" s="180">
        <f t="shared" si="17"/>
        <v>0</v>
      </c>
      <c r="CV323" s="180">
        <f t="shared" si="17"/>
        <v>0</v>
      </c>
      <c r="CW323" s="180">
        <f t="shared" si="17"/>
        <v>0</v>
      </c>
      <c r="CX323" s="180">
        <f t="shared" si="17"/>
        <v>0</v>
      </c>
      <c r="CY323" s="180">
        <f t="shared" si="17"/>
        <v>0</v>
      </c>
      <c r="CZ323" s="180">
        <f t="shared" si="17"/>
        <v>0</v>
      </c>
    </row>
    <row r="324" spans="1:104" x14ac:dyDescent="0.3">
      <c r="A324" s="631">
        <v>976</v>
      </c>
      <c r="D324" s="180">
        <f t="shared" si="18"/>
        <v>1</v>
      </c>
      <c r="E324" s="180">
        <f t="shared" si="16"/>
        <v>3</v>
      </c>
      <c r="F324" s="180">
        <f t="shared" si="16"/>
        <v>0</v>
      </c>
      <c r="G324" s="180">
        <f t="shared" si="16"/>
        <v>3</v>
      </c>
      <c r="H324" s="180">
        <f t="shared" si="16"/>
        <v>1</v>
      </c>
      <c r="I324" s="180">
        <f t="shared" si="16"/>
        <v>1</v>
      </c>
      <c r="J324" s="180">
        <f t="shared" si="16"/>
        <v>3</v>
      </c>
      <c r="K324" s="180">
        <f t="shared" si="16"/>
        <v>3</v>
      </c>
      <c r="L324" s="180">
        <f t="shared" si="16"/>
        <v>1</v>
      </c>
      <c r="M324" s="180">
        <f t="shared" si="16"/>
        <v>1</v>
      </c>
      <c r="N324" s="180">
        <f t="shared" si="16"/>
        <v>1</v>
      </c>
      <c r="O324" s="180">
        <f t="shared" si="16"/>
        <v>3</v>
      </c>
      <c r="P324" s="180">
        <f t="shared" si="16"/>
        <v>0</v>
      </c>
      <c r="Q324" s="180">
        <f t="shared" si="16"/>
        <v>1</v>
      </c>
      <c r="R324" s="180">
        <f t="shared" si="16"/>
        <v>1</v>
      </c>
      <c r="S324" s="180">
        <f t="shared" si="16"/>
        <v>3</v>
      </c>
      <c r="T324" s="180">
        <f t="shared" si="16"/>
        <v>3</v>
      </c>
      <c r="U324" s="180">
        <f t="shared" si="16"/>
        <v>0</v>
      </c>
      <c r="V324" s="180">
        <f t="shared" si="16"/>
        <v>1</v>
      </c>
      <c r="W324" s="180">
        <f t="shared" si="16"/>
        <v>0</v>
      </c>
      <c r="X324" s="180">
        <f t="shared" si="16"/>
        <v>1</v>
      </c>
      <c r="Y324" s="180">
        <f t="shared" si="16"/>
        <v>1</v>
      </c>
      <c r="Z324" s="180">
        <f t="shared" si="16"/>
        <v>3</v>
      </c>
      <c r="AA324" s="180">
        <f t="shared" si="16"/>
        <v>3</v>
      </c>
      <c r="AB324" s="180">
        <f t="shared" si="16"/>
        <v>0</v>
      </c>
      <c r="AC324" s="180">
        <f t="shared" si="16"/>
        <v>1</v>
      </c>
      <c r="AD324" s="180">
        <f t="shared" si="16"/>
        <v>1</v>
      </c>
      <c r="AE324" s="180">
        <f t="shared" si="16"/>
        <v>1</v>
      </c>
      <c r="AF324" s="180">
        <f t="shared" si="16"/>
        <v>1</v>
      </c>
      <c r="AG324" s="180">
        <f t="shared" si="16"/>
        <v>1</v>
      </c>
      <c r="AH324" s="180">
        <f t="shared" si="16"/>
        <v>0</v>
      </c>
      <c r="AI324" s="180">
        <f t="shared" si="16"/>
        <v>1</v>
      </c>
      <c r="AJ324" s="180">
        <f t="shared" si="16"/>
        <v>1</v>
      </c>
      <c r="AK324" s="180">
        <f t="shared" si="16"/>
        <v>1</v>
      </c>
      <c r="AL324" s="180">
        <f t="shared" si="16"/>
        <v>3</v>
      </c>
      <c r="AM324" s="180">
        <f t="shared" si="16"/>
        <v>1</v>
      </c>
      <c r="AN324" s="180">
        <f t="shared" si="16"/>
        <v>1</v>
      </c>
      <c r="AO324" s="180">
        <f t="shared" si="16"/>
        <v>1</v>
      </c>
      <c r="AP324" s="180">
        <f t="shared" si="16"/>
        <v>1</v>
      </c>
      <c r="AQ324" s="180">
        <f t="shared" si="16"/>
        <v>1</v>
      </c>
      <c r="AR324" s="180">
        <f t="shared" si="16"/>
        <v>1</v>
      </c>
      <c r="AS324" s="180">
        <f t="shared" si="16"/>
        <v>3</v>
      </c>
      <c r="AT324" s="180">
        <f t="shared" si="16"/>
        <v>1</v>
      </c>
      <c r="AU324" s="180">
        <f t="shared" si="16"/>
        <v>1</v>
      </c>
      <c r="AV324" s="180">
        <f t="shared" si="16"/>
        <v>1</v>
      </c>
      <c r="AW324" s="180">
        <f t="shared" si="16"/>
        <v>1</v>
      </c>
      <c r="AX324" s="180">
        <f t="shared" si="16"/>
        <v>1</v>
      </c>
      <c r="AY324" s="180">
        <f t="shared" si="16"/>
        <v>1</v>
      </c>
      <c r="AZ324" s="180">
        <f t="shared" si="16"/>
        <v>3</v>
      </c>
      <c r="BA324" s="180">
        <f t="shared" si="16"/>
        <v>1</v>
      </c>
      <c r="BB324" s="180">
        <f t="shared" si="16"/>
        <v>1</v>
      </c>
      <c r="BC324" s="180">
        <f t="shared" si="16"/>
        <v>3</v>
      </c>
      <c r="BD324" s="180">
        <f t="shared" si="16"/>
        <v>1</v>
      </c>
      <c r="BE324" s="180">
        <f t="shared" si="16"/>
        <v>1</v>
      </c>
      <c r="BF324" s="180">
        <f t="shared" si="16"/>
        <v>1</v>
      </c>
      <c r="BG324" s="180">
        <f t="shared" si="16"/>
        <v>0</v>
      </c>
      <c r="BH324" s="180">
        <f t="shared" si="16"/>
        <v>1</v>
      </c>
      <c r="BI324" s="180">
        <f t="shared" si="16"/>
        <v>1</v>
      </c>
      <c r="BJ324" s="180">
        <f t="shared" si="16"/>
        <v>3</v>
      </c>
      <c r="BK324" s="180">
        <f t="shared" si="16"/>
        <v>1</v>
      </c>
      <c r="BL324" s="180">
        <f t="shared" si="16"/>
        <v>3</v>
      </c>
      <c r="BM324" s="180">
        <f t="shared" si="16"/>
        <v>3</v>
      </c>
      <c r="BN324" s="180">
        <f t="shared" si="16"/>
        <v>3</v>
      </c>
      <c r="BO324" s="180">
        <f t="shared" si="16"/>
        <v>1</v>
      </c>
      <c r="BP324" s="180">
        <f t="shared" si="16"/>
        <v>3</v>
      </c>
      <c r="BQ324" s="180">
        <f t="shared" si="17"/>
        <v>1</v>
      </c>
      <c r="BR324" s="180">
        <f t="shared" si="17"/>
        <v>0</v>
      </c>
      <c r="BS324" s="180">
        <f t="shared" si="17"/>
        <v>1</v>
      </c>
      <c r="BT324" s="180">
        <f t="shared" si="17"/>
        <v>1</v>
      </c>
      <c r="BU324" s="180">
        <f t="shared" si="17"/>
        <v>0</v>
      </c>
      <c r="BV324" s="180">
        <f t="shared" si="17"/>
        <v>1</v>
      </c>
      <c r="BW324" s="180">
        <f t="shared" si="17"/>
        <v>0</v>
      </c>
      <c r="BX324" s="180">
        <f t="shared" si="17"/>
        <v>0</v>
      </c>
      <c r="BY324" s="180">
        <f t="shared" si="17"/>
        <v>0</v>
      </c>
      <c r="BZ324" s="180">
        <f t="shared" si="17"/>
        <v>0</v>
      </c>
      <c r="CA324" s="180">
        <f t="shared" si="17"/>
        <v>0</v>
      </c>
      <c r="CB324" s="180">
        <f t="shared" si="17"/>
        <v>0</v>
      </c>
      <c r="CC324" s="180">
        <f t="shared" si="17"/>
        <v>0</v>
      </c>
      <c r="CD324" s="180">
        <f t="shared" si="17"/>
        <v>0</v>
      </c>
      <c r="CE324" s="180">
        <f t="shared" si="17"/>
        <v>0</v>
      </c>
      <c r="CF324" s="180">
        <f t="shared" si="17"/>
        <v>0</v>
      </c>
      <c r="CG324" s="180">
        <f t="shared" si="17"/>
        <v>0</v>
      </c>
      <c r="CH324" s="180">
        <f t="shared" si="17"/>
        <v>0</v>
      </c>
      <c r="CI324" s="180">
        <f t="shared" si="17"/>
        <v>0</v>
      </c>
      <c r="CJ324" s="180">
        <f t="shared" si="17"/>
        <v>0</v>
      </c>
      <c r="CK324" s="180">
        <f t="shared" si="17"/>
        <v>0</v>
      </c>
      <c r="CL324" s="180">
        <f t="shared" si="17"/>
        <v>0</v>
      </c>
      <c r="CM324" s="180">
        <f t="shared" si="17"/>
        <v>0</v>
      </c>
      <c r="CN324" s="180">
        <f t="shared" si="17"/>
        <v>0</v>
      </c>
      <c r="CO324" s="180">
        <f t="shared" si="17"/>
        <v>0</v>
      </c>
      <c r="CP324" s="180">
        <f t="shared" si="17"/>
        <v>0</v>
      </c>
      <c r="CQ324" s="180">
        <f t="shared" si="17"/>
        <v>0</v>
      </c>
      <c r="CR324" s="180">
        <f t="shared" si="17"/>
        <v>0</v>
      </c>
      <c r="CS324" s="180">
        <f t="shared" si="17"/>
        <v>0</v>
      </c>
      <c r="CT324" s="180">
        <f t="shared" si="17"/>
        <v>0</v>
      </c>
      <c r="CU324" s="180">
        <f t="shared" si="17"/>
        <v>0</v>
      </c>
      <c r="CV324" s="180">
        <f t="shared" si="17"/>
        <v>0</v>
      </c>
      <c r="CW324" s="180">
        <f t="shared" si="17"/>
        <v>0</v>
      </c>
      <c r="CX324" s="180">
        <f t="shared" si="17"/>
        <v>0</v>
      </c>
      <c r="CY324" s="180">
        <f t="shared" si="17"/>
        <v>0</v>
      </c>
      <c r="CZ324" s="180">
        <f t="shared" si="17"/>
        <v>0</v>
      </c>
    </row>
    <row r="325" spans="1:104" x14ac:dyDescent="0.3">
      <c r="A325" s="631">
        <v>977</v>
      </c>
      <c r="D325" s="180">
        <f t="shared" si="18"/>
        <v>1</v>
      </c>
      <c r="E325" s="180">
        <f t="shared" si="16"/>
        <v>1</v>
      </c>
      <c r="F325" s="180">
        <f t="shared" si="16"/>
        <v>0</v>
      </c>
      <c r="G325" s="180">
        <f t="shared" si="16"/>
        <v>1</v>
      </c>
      <c r="H325" s="180">
        <f t="shared" si="16"/>
        <v>1</v>
      </c>
      <c r="I325" s="180">
        <f t="shared" si="16"/>
        <v>1</v>
      </c>
      <c r="J325" s="180">
        <f t="shared" si="16"/>
        <v>1</v>
      </c>
      <c r="K325" s="180">
        <f t="shared" si="16"/>
        <v>1</v>
      </c>
      <c r="L325" s="180">
        <f t="shared" si="16"/>
        <v>1</v>
      </c>
      <c r="M325" s="180">
        <f t="shared" si="16"/>
        <v>1</v>
      </c>
      <c r="N325" s="180">
        <f t="shared" si="16"/>
        <v>1</v>
      </c>
      <c r="O325" s="180">
        <f t="shared" si="16"/>
        <v>1</v>
      </c>
      <c r="P325" s="180">
        <f t="shared" si="16"/>
        <v>0</v>
      </c>
      <c r="Q325" s="180">
        <f t="shared" si="16"/>
        <v>2</v>
      </c>
      <c r="R325" s="180">
        <f t="shared" si="16"/>
        <v>1</v>
      </c>
      <c r="S325" s="180">
        <f t="shared" si="16"/>
        <v>1</v>
      </c>
      <c r="T325" s="180">
        <f t="shared" si="16"/>
        <v>1</v>
      </c>
      <c r="U325" s="180">
        <f t="shared" si="16"/>
        <v>0</v>
      </c>
      <c r="V325" s="180">
        <f t="shared" si="16"/>
        <v>1</v>
      </c>
      <c r="W325" s="180">
        <f t="shared" si="16"/>
        <v>0</v>
      </c>
      <c r="X325" s="180">
        <f t="shared" si="16"/>
        <v>1</v>
      </c>
      <c r="Y325" s="180">
        <f t="shared" si="16"/>
        <v>1</v>
      </c>
      <c r="Z325" s="180">
        <f t="shared" si="16"/>
        <v>1</v>
      </c>
      <c r="AA325" s="180">
        <f t="shared" si="16"/>
        <v>1</v>
      </c>
      <c r="AB325" s="180">
        <f t="shared" si="16"/>
        <v>0</v>
      </c>
      <c r="AC325" s="180">
        <f t="shared" si="16"/>
        <v>1</v>
      </c>
      <c r="AD325" s="180">
        <f t="shared" si="16"/>
        <v>1</v>
      </c>
      <c r="AE325" s="180">
        <f t="shared" si="16"/>
        <v>1</v>
      </c>
      <c r="AF325" s="180">
        <f t="shared" si="16"/>
        <v>2</v>
      </c>
      <c r="AG325" s="180">
        <f t="shared" si="16"/>
        <v>1</v>
      </c>
      <c r="AH325" s="180">
        <f t="shared" ref="AH325:CS326" si="19">AH273</f>
        <v>0</v>
      </c>
      <c r="AI325" s="180">
        <f t="shared" si="19"/>
        <v>1</v>
      </c>
      <c r="AJ325" s="180">
        <f t="shared" si="19"/>
        <v>1</v>
      </c>
      <c r="AK325" s="180">
        <f t="shared" si="19"/>
        <v>1</v>
      </c>
      <c r="AL325" s="180">
        <f t="shared" si="19"/>
        <v>1</v>
      </c>
      <c r="AM325" s="180">
        <f t="shared" si="19"/>
        <v>1</v>
      </c>
      <c r="AN325" s="180">
        <f t="shared" si="19"/>
        <v>1</v>
      </c>
      <c r="AO325" s="180">
        <f t="shared" si="19"/>
        <v>1</v>
      </c>
      <c r="AP325" s="180">
        <f t="shared" si="19"/>
        <v>1</v>
      </c>
      <c r="AQ325" s="180">
        <f t="shared" si="19"/>
        <v>1</v>
      </c>
      <c r="AR325" s="180">
        <f t="shared" si="19"/>
        <v>2</v>
      </c>
      <c r="AS325" s="180">
        <f t="shared" si="19"/>
        <v>1</v>
      </c>
      <c r="AT325" s="180">
        <f t="shared" si="19"/>
        <v>1</v>
      </c>
      <c r="AU325" s="180">
        <f t="shared" si="19"/>
        <v>1</v>
      </c>
      <c r="AV325" s="180">
        <f t="shared" si="19"/>
        <v>1</v>
      </c>
      <c r="AW325" s="180">
        <f t="shared" si="19"/>
        <v>2</v>
      </c>
      <c r="AX325" s="180">
        <f t="shared" si="19"/>
        <v>1</v>
      </c>
      <c r="AY325" s="180">
        <f t="shared" si="19"/>
        <v>1</v>
      </c>
      <c r="AZ325" s="180">
        <f t="shared" si="19"/>
        <v>1</v>
      </c>
      <c r="BA325" s="180">
        <f t="shared" si="19"/>
        <v>1</v>
      </c>
      <c r="BB325" s="180">
        <f t="shared" si="19"/>
        <v>1</v>
      </c>
      <c r="BC325" s="180">
        <f t="shared" si="19"/>
        <v>1</v>
      </c>
      <c r="BD325" s="180">
        <f t="shared" si="19"/>
        <v>1</v>
      </c>
      <c r="BE325" s="180">
        <f t="shared" si="19"/>
        <v>1</v>
      </c>
      <c r="BF325" s="180">
        <f t="shared" si="19"/>
        <v>1</v>
      </c>
      <c r="BG325" s="180">
        <f t="shared" si="19"/>
        <v>0</v>
      </c>
      <c r="BH325" s="180">
        <f t="shared" si="19"/>
        <v>1</v>
      </c>
      <c r="BI325" s="180">
        <f t="shared" si="19"/>
        <v>1</v>
      </c>
      <c r="BJ325" s="180">
        <f t="shared" si="19"/>
        <v>1</v>
      </c>
      <c r="BK325" s="180">
        <f t="shared" si="19"/>
        <v>1</v>
      </c>
      <c r="BL325" s="180">
        <f t="shared" si="19"/>
        <v>1</v>
      </c>
      <c r="BM325" s="180">
        <f t="shared" si="19"/>
        <v>1</v>
      </c>
      <c r="BN325" s="180">
        <f t="shared" si="19"/>
        <v>1</v>
      </c>
      <c r="BO325" s="180">
        <f t="shared" si="19"/>
        <v>1</v>
      </c>
      <c r="BP325" s="180">
        <f t="shared" si="19"/>
        <v>1</v>
      </c>
      <c r="BQ325" s="180">
        <f t="shared" si="17"/>
        <v>1</v>
      </c>
      <c r="BR325" s="180">
        <f t="shared" si="17"/>
        <v>0</v>
      </c>
      <c r="BS325" s="180">
        <f t="shared" si="17"/>
        <v>1</v>
      </c>
      <c r="BT325" s="180">
        <f t="shared" si="17"/>
        <v>1</v>
      </c>
      <c r="BU325" s="180">
        <f t="shared" si="17"/>
        <v>0</v>
      </c>
      <c r="BV325" s="180">
        <f t="shared" si="17"/>
        <v>1</v>
      </c>
      <c r="BW325" s="180">
        <f t="shared" si="17"/>
        <v>0</v>
      </c>
      <c r="BX325" s="180">
        <f t="shared" si="17"/>
        <v>0</v>
      </c>
      <c r="BY325" s="180">
        <f t="shared" si="17"/>
        <v>0</v>
      </c>
      <c r="BZ325" s="180">
        <f t="shared" si="17"/>
        <v>0</v>
      </c>
      <c r="CA325" s="180">
        <f t="shared" si="17"/>
        <v>0</v>
      </c>
      <c r="CB325" s="180">
        <f t="shared" si="17"/>
        <v>0</v>
      </c>
      <c r="CC325" s="180">
        <f t="shared" si="17"/>
        <v>0</v>
      </c>
      <c r="CD325" s="180">
        <f t="shared" si="17"/>
        <v>0</v>
      </c>
      <c r="CE325" s="180">
        <f t="shared" si="17"/>
        <v>0</v>
      </c>
      <c r="CF325" s="180">
        <f t="shared" si="17"/>
        <v>0</v>
      </c>
      <c r="CG325" s="180">
        <f t="shared" si="17"/>
        <v>0</v>
      </c>
      <c r="CH325" s="180">
        <f t="shared" si="17"/>
        <v>0</v>
      </c>
      <c r="CI325" s="180">
        <f t="shared" si="17"/>
        <v>0</v>
      </c>
      <c r="CJ325" s="180">
        <f t="shared" si="17"/>
        <v>0</v>
      </c>
      <c r="CK325" s="180">
        <f t="shared" si="17"/>
        <v>0</v>
      </c>
      <c r="CL325" s="180">
        <f t="shared" si="17"/>
        <v>0</v>
      </c>
      <c r="CM325" s="180">
        <f t="shared" si="17"/>
        <v>0</v>
      </c>
      <c r="CN325" s="180">
        <f t="shared" si="17"/>
        <v>0</v>
      </c>
      <c r="CO325" s="180">
        <f t="shared" si="17"/>
        <v>0</v>
      </c>
      <c r="CP325" s="180">
        <f t="shared" si="17"/>
        <v>0</v>
      </c>
      <c r="CQ325" s="180">
        <f t="shared" si="17"/>
        <v>0</v>
      </c>
      <c r="CR325" s="180">
        <f t="shared" si="17"/>
        <v>0</v>
      </c>
      <c r="CS325" s="180">
        <f t="shared" si="17"/>
        <v>0</v>
      </c>
      <c r="CT325" s="180">
        <f t="shared" si="17"/>
        <v>0</v>
      </c>
      <c r="CU325" s="180">
        <f t="shared" si="17"/>
        <v>0</v>
      </c>
      <c r="CV325" s="180">
        <f t="shared" si="17"/>
        <v>0</v>
      </c>
      <c r="CW325" s="180">
        <f t="shared" si="17"/>
        <v>0</v>
      </c>
      <c r="CX325" s="180">
        <f t="shared" si="17"/>
        <v>0</v>
      </c>
      <c r="CY325" s="180">
        <f t="shared" si="17"/>
        <v>0</v>
      </c>
      <c r="CZ325" s="180">
        <f t="shared" si="17"/>
        <v>0</v>
      </c>
    </row>
    <row r="326" spans="1:104" x14ac:dyDescent="0.3">
      <c r="A326" s="631">
        <v>978</v>
      </c>
      <c r="D326" s="180">
        <f t="shared" si="18"/>
        <v>2</v>
      </c>
      <c r="E326" s="180">
        <f t="shared" si="18"/>
        <v>2</v>
      </c>
      <c r="F326" s="180">
        <f t="shared" si="18"/>
        <v>0</v>
      </c>
      <c r="G326" s="180">
        <f t="shared" si="18"/>
        <v>2</v>
      </c>
      <c r="H326" s="180">
        <f t="shared" si="18"/>
        <v>2</v>
      </c>
      <c r="I326" s="180">
        <f t="shared" si="18"/>
        <v>1</v>
      </c>
      <c r="J326" s="180">
        <f t="shared" si="18"/>
        <v>2</v>
      </c>
      <c r="K326" s="180">
        <f t="shared" si="18"/>
        <v>2</v>
      </c>
      <c r="L326" s="180">
        <f t="shared" si="18"/>
        <v>2</v>
      </c>
      <c r="M326" s="180">
        <f t="shared" si="18"/>
        <v>2</v>
      </c>
      <c r="N326" s="180">
        <f t="shared" si="18"/>
        <v>2</v>
      </c>
      <c r="O326" s="180">
        <f t="shared" si="18"/>
        <v>2</v>
      </c>
      <c r="P326" s="180">
        <f t="shared" si="18"/>
        <v>0</v>
      </c>
      <c r="Q326" s="180">
        <f t="shared" si="18"/>
        <v>2</v>
      </c>
      <c r="R326" s="180">
        <f t="shared" si="18"/>
        <v>2</v>
      </c>
      <c r="S326" s="180">
        <f t="shared" si="18"/>
        <v>2</v>
      </c>
      <c r="T326" s="180">
        <f t="shared" ref="T326:BP327" si="20">T274</f>
        <v>2</v>
      </c>
      <c r="U326" s="180">
        <f t="shared" si="20"/>
        <v>0</v>
      </c>
      <c r="V326" s="180">
        <f t="shared" si="20"/>
        <v>2</v>
      </c>
      <c r="W326" s="180">
        <f t="shared" si="20"/>
        <v>0</v>
      </c>
      <c r="X326" s="180">
        <f t="shared" si="20"/>
        <v>2</v>
      </c>
      <c r="Y326" s="180">
        <f t="shared" si="20"/>
        <v>2</v>
      </c>
      <c r="Z326" s="180">
        <f t="shared" si="20"/>
        <v>2</v>
      </c>
      <c r="AA326" s="180">
        <f t="shared" si="20"/>
        <v>2</v>
      </c>
      <c r="AB326" s="180">
        <f t="shared" si="20"/>
        <v>0</v>
      </c>
      <c r="AC326" s="180">
        <f t="shared" si="20"/>
        <v>2</v>
      </c>
      <c r="AD326" s="180">
        <f t="shared" si="20"/>
        <v>2</v>
      </c>
      <c r="AE326" s="180">
        <f t="shared" si="20"/>
        <v>2</v>
      </c>
      <c r="AF326" s="180">
        <f t="shared" si="20"/>
        <v>2</v>
      </c>
      <c r="AG326" s="180">
        <f t="shared" si="20"/>
        <v>2</v>
      </c>
      <c r="AH326" s="180">
        <f t="shared" si="20"/>
        <v>0</v>
      </c>
      <c r="AI326" s="180">
        <f t="shared" si="20"/>
        <v>2</v>
      </c>
      <c r="AJ326" s="180">
        <f t="shared" si="20"/>
        <v>2</v>
      </c>
      <c r="AK326" s="180">
        <f t="shared" si="20"/>
        <v>2</v>
      </c>
      <c r="AL326" s="180">
        <f t="shared" si="20"/>
        <v>2</v>
      </c>
      <c r="AM326" s="180">
        <f t="shared" si="20"/>
        <v>2</v>
      </c>
      <c r="AN326" s="180">
        <f t="shared" si="20"/>
        <v>2</v>
      </c>
      <c r="AO326" s="180">
        <f t="shared" si="20"/>
        <v>1</v>
      </c>
      <c r="AP326" s="180">
        <f t="shared" si="20"/>
        <v>2</v>
      </c>
      <c r="AQ326" s="180">
        <f t="shared" si="20"/>
        <v>2</v>
      </c>
      <c r="AR326" s="180">
        <f t="shared" si="20"/>
        <v>1</v>
      </c>
      <c r="AS326" s="180">
        <f t="shared" si="20"/>
        <v>2</v>
      </c>
      <c r="AT326" s="180">
        <f t="shared" si="20"/>
        <v>2</v>
      </c>
      <c r="AU326" s="180">
        <f t="shared" si="20"/>
        <v>2</v>
      </c>
      <c r="AV326" s="180">
        <f t="shared" si="20"/>
        <v>2</v>
      </c>
      <c r="AW326" s="180">
        <f t="shared" si="20"/>
        <v>2</v>
      </c>
      <c r="AX326" s="180">
        <f t="shared" si="20"/>
        <v>2</v>
      </c>
      <c r="AY326" s="180">
        <f t="shared" si="20"/>
        <v>2</v>
      </c>
      <c r="AZ326" s="180">
        <f t="shared" si="20"/>
        <v>2</v>
      </c>
      <c r="BA326" s="180">
        <f t="shared" si="20"/>
        <v>2</v>
      </c>
      <c r="BB326" s="180">
        <f t="shared" si="20"/>
        <v>2</v>
      </c>
      <c r="BC326" s="180">
        <f t="shared" si="20"/>
        <v>2</v>
      </c>
      <c r="BD326" s="180">
        <f t="shared" si="20"/>
        <v>2</v>
      </c>
      <c r="BE326" s="180">
        <f t="shared" si="20"/>
        <v>2</v>
      </c>
      <c r="BF326" s="180">
        <f t="shared" si="20"/>
        <v>2</v>
      </c>
      <c r="BG326" s="180">
        <f t="shared" si="20"/>
        <v>0</v>
      </c>
      <c r="BH326" s="180">
        <f t="shared" si="20"/>
        <v>2</v>
      </c>
      <c r="BI326" s="180">
        <f t="shared" si="20"/>
        <v>1</v>
      </c>
      <c r="BJ326" s="180">
        <f t="shared" si="20"/>
        <v>2</v>
      </c>
      <c r="BK326" s="180">
        <f t="shared" si="20"/>
        <v>2</v>
      </c>
      <c r="BL326" s="180">
        <f t="shared" si="20"/>
        <v>2</v>
      </c>
      <c r="BM326" s="180">
        <f t="shared" si="20"/>
        <v>2</v>
      </c>
      <c r="BN326" s="180">
        <f t="shared" si="20"/>
        <v>2</v>
      </c>
      <c r="BO326" s="180">
        <f t="shared" si="20"/>
        <v>2</v>
      </c>
      <c r="BP326" s="180">
        <f t="shared" si="19"/>
        <v>2</v>
      </c>
      <c r="BQ326" s="180">
        <f t="shared" si="19"/>
        <v>2</v>
      </c>
      <c r="BR326" s="180">
        <f t="shared" si="19"/>
        <v>0</v>
      </c>
      <c r="BS326" s="180">
        <f t="shared" si="19"/>
        <v>1</v>
      </c>
      <c r="BT326" s="180">
        <f t="shared" si="19"/>
        <v>2</v>
      </c>
      <c r="BU326" s="180">
        <f t="shared" si="19"/>
        <v>0</v>
      </c>
      <c r="BV326" s="180">
        <f t="shared" si="19"/>
        <v>2</v>
      </c>
      <c r="BW326" s="180">
        <f t="shared" si="19"/>
        <v>0</v>
      </c>
      <c r="BX326" s="180">
        <f t="shared" si="19"/>
        <v>0</v>
      </c>
      <c r="BY326" s="180">
        <f t="shared" si="19"/>
        <v>0</v>
      </c>
      <c r="BZ326" s="180">
        <f t="shared" si="19"/>
        <v>0</v>
      </c>
      <c r="CA326" s="180">
        <f t="shared" si="19"/>
        <v>0</v>
      </c>
      <c r="CB326" s="180">
        <f t="shared" si="19"/>
        <v>0</v>
      </c>
      <c r="CC326" s="180">
        <f t="shared" si="19"/>
        <v>0</v>
      </c>
      <c r="CD326" s="180">
        <f t="shared" si="19"/>
        <v>0</v>
      </c>
      <c r="CE326" s="180">
        <f t="shared" si="19"/>
        <v>0</v>
      </c>
      <c r="CF326" s="180">
        <f t="shared" si="19"/>
        <v>0</v>
      </c>
      <c r="CG326" s="180">
        <f t="shared" si="19"/>
        <v>0</v>
      </c>
      <c r="CH326" s="180">
        <f t="shared" si="19"/>
        <v>0</v>
      </c>
      <c r="CI326" s="180">
        <f t="shared" si="19"/>
        <v>0</v>
      </c>
      <c r="CJ326" s="180">
        <f t="shared" si="19"/>
        <v>0</v>
      </c>
      <c r="CK326" s="180">
        <f t="shared" si="19"/>
        <v>0</v>
      </c>
      <c r="CL326" s="180">
        <f t="shared" si="19"/>
        <v>0</v>
      </c>
      <c r="CM326" s="180">
        <f t="shared" si="19"/>
        <v>0</v>
      </c>
      <c r="CN326" s="180">
        <f t="shared" si="19"/>
        <v>0</v>
      </c>
      <c r="CO326" s="180">
        <f t="shared" si="19"/>
        <v>0</v>
      </c>
      <c r="CP326" s="180">
        <f t="shared" si="19"/>
        <v>0</v>
      </c>
      <c r="CQ326" s="180">
        <f t="shared" si="19"/>
        <v>0</v>
      </c>
      <c r="CR326" s="180">
        <f t="shared" si="19"/>
        <v>0</v>
      </c>
      <c r="CS326" s="180">
        <f t="shared" si="19"/>
        <v>0</v>
      </c>
      <c r="CT326" s="180">
        <f t="shared" si="17"/>
        <v>0</v>
      </c>
      <c r="CU326" s="180">
        <f t="shared" si="17"/>
        <v>0</v>
      </c>
      <c r="CV326" s="180">
        <f t="shared" si="17"/>
        <v>0</v>
      </c>
      <c r="CW326" s="180">
        <f t="shared" si="17"/>
        <v>0</v>
      </c>
      <c r="CX326" s="180">
        <f t="shared" si="17"/>
        <v>0</v>
      </c>
      <c r="CY326" s="180">
        <f t="shared" si="17"/>
        <v>0</v>
      </c>
      <c r="CZ326" s="180">
        <f t="shared" si="17"/>
        <v>0</v>
      </c>
    </row>
    <row r="327" spans="1:104" x14ac:dyDescent="0.3">
      <c r="A327" s="631">
        <v>979</v>
      </c>
      <c r="D327" s="180">
        <f t="shared" si="18"/>
        <v>2</v>
      </c>
      <c r="E327" s="180">
        <f t="shared" si="18"/>
        <v>1</v>
      </c>
      <c r="F327" s="180">
        <f t="shared" si="18"/>
        <v>0</v>
      </c>
      <c r="G327" s="180">
        <f t="shared" si="18"/>
        <v>1</v>
      </c>
      <c r="H327" s="180">
        <f t="shared" si="18"/>
        <v>1</v>
      </c>
      <c r="I327" s="180">
        <f t="shared" si="18"/>
        <v>1</v>
      </c>
      <c r="J327" s="180">
        <f t="shared" si="18"/>
        <v>1</v>
      </c>
      <c r="K327" s="180">
        <f t="shared" si="18"/>
        <v>1</v>
      </c>
      <c r="L327" s="180">
        <f t="shared" si="18"/>
        <v>1</v>
      </c>
      <c r="M327" s="180">
        <f t="shared" si="18"/>
        <v>2</v>
      </c>
      <c r="N327" s="180">
        <f t="shared" si="18"/>
        <v>2</v>
      </c>
      <c r="O327" s="180">
        <f t="shared" si="18"/>
        <v>1</v>
      </c>
      <c r="P327" s="180">
        <f t="shared" si="18"/>
        <v>0</v>
      </c>
      <c r="Q327" s="180">
        <f t="shared" si="18"/>
        <v>2</v>
      </c>
      <c r="R327" s="180">
        <f t="shared" si="18"/>
        <v>1</v>
      </c>
      <c r="S327" s="180">
        <f t="shared" si="18"/>
        <v>2</v>
      </c>
      <c r="T327" s="180">
        <f t="shared" si="20"/>
        <v>1</v>
      </c>
      <c r="U327" s="180">
        <f t="shared" si="20"/>
        <v>0</v>
      </c>
      <c r="V327" s="180">
        <f t="shared" si="20"/>
        <v>1</v>
      </c>
      <c r="W327" s="180">
        <f t="shared" si="20"/>
        <v>0</v>
      </c>
      <c r="X327" s="180">
        <f t="shared" si="20"/>
        <v>1</v>
      </c>
      <c r="Y327" s="180">
        <f t="shared" si="20"/>
        <v>2</v>
      </c>
      <c r="Z327" s="180">
        <f t="shared" si="20"/>
        <v>1</v>
      </c>
      <c r="AA327" s="180">
        <f t="shared" si="20"/>
        <v>1</v>
      </c>
      <c r="AB327" s="180">
        <f t="shared" si="20"/>
        <v>0</v>
      </c>
      <c r="AC327" s="180">
        <f t="shared" si="20"/>
        <v>2</v>
      </c>
      <c r="AD327" s="180">
        <f t="shared" si="20"/>
        <v>1</v>
      </c>
      <c r="AE327" s="180">
        <f t="shared" si="20"/>
        <v>1</v>
      </c>
      <c r="AF327" s="180">
        <f t="shared" si="20"/>
        <v>2</v>
      </c>
      <c r="AG327" s="180">
        <f t="shared" si="20"/>
        <v>2</v>
      </c>
      <c r="AH327" s="180">
        <f t="shared" si="20"/>
        <v>0</v>
      </c>
      <c r="AI327" s="180">
        <f t="shared" si="20"/>
        <v>1</v>
      </c>
      <c r="AJ327" s="180">
        <f t="shared" si="20"/>
        <v>1</v>
      </c>
      <c r="AK327" s="180">
        <f t="shared" si="20"/>
        <v>1</v>
      </c>
      <c r="AL327" s="180">
        <f t="shared" si="20"/>
        <v>1</v>
      </c>
      <c r="AM327" s="180">
        <f t="shared" si="20"/>
        <v>1</v>
      </c>
      <c r="AN327" s="180">
        <f t="shared" si="20"/>
        <v>2</v>
      </c>
      <c r="AO327" s="180">
        <f t="shared" si="20"/>
        <v>2</v>
      </c>
      <c r="AP327" s="180">
        <f t="shared" si="20"/>
        <v>1</v>
      </c>
      <c r="AQ327" s="180">
        <f t="shared" si="20"/>
        <v>2</v>
      </c>
      <c r="AR327" s="180">
        <f t="shared" si="20"/>
        <v>2</v>
      </c>
      <c r="AS327" s="180">
        <f t="shared" si="20"/>
        <v>1</v>
      </c>
      <c r="AT327" s="180">
        <f t="shared" si="20"/>
        <v>2</v>
      </c>
      <c r="AU327" s="180">
        <f t="shared" si="20"/>
        <v>1</v>
      </c>
      <c r="AV327" s="180">
        <f t="shared" si="20"/>
        <v>1</v>
      </c>
      <c r="AW327" s="180">
        <f t="shared" si="20"/>
        <v>2</v>
      </c>
      <c r="AX327" s="180">
        <f t="shared" si="20"/>
        <v>1</v>
      </c>
      <c r="AY327" s="180">
        <f t="shared" si="20"/>
        <v>1</v>
      </c>
      <c r="AZ327" s="180">
        <f t="shared" si="20"/>
        <v>1</v>
      </c>
      <c r="BA327" s="180">
        <f t="shared" si="20"/>
        <v>1</v>
      </c>
      <c r="BB327" s="180">
        <f t="shared" si="20"/>
        <v>1</v>
      </c>
      <c r="BC327" s="180">
        <f t="shared" si="20"/>
        <v>1</v>
      </c>
      <c r="BD327" s="180">
        <f t="shared" si="20"/>
        <v>1</v>
      </c>
      <c r="BE327" s="180">
        <f t="shared" si="20"/>
        <v>2</v>
      </c>
      <c r="BF327" s="180">
        <f t="shared" si="20"/>
        <v>1</v>
      </c>
      <c r="BG327" s="180">
        <f t="shared" si="20"/>
        <v>0</v>
      </c>
      <c r="BH327" s="180">
        <f t="shared" si="20"/>
        <v>1</v>
      </c>
      <c r="BI327" s="180">
        <f t="shared" si="20"/>
        <v>2</v>
      </c>
      <c r="BJ327" s="180">
        <f t="shared" si="20"/>
        <v>1</v>
      </c>
      <c r="BK327" s="180">
        <f t="shared" si="20"/>
        <v>1</v>
      </c>
      <c r="BL327" s="180">
        <f t="shared" si="20"/>
        <v>1</v>
      </c>
      <c r="BM327" s="180">
        <f t="shared" si="20"/>
        <v>1</v>
      </c>
      <c r="BN327" s="180">
        <f t="shared" si="20"/>
        <v>1</v>
      </c>
      <c r="BO327" s="180">
        <f t="shared" si="20"/>
        <v>1</v>
      </c>
      <c r="BP327" s="180">
        <f t="shared" si="20"/>
        <v>2</v>
      </c>
      <c r="BQ327" s="180">
        <f t="shared" si="17"/>
        <v>2</v>
      </c>
      <c r="BR327" s="180">
        <f t="shared" si="17"/>
        <v>0</v>
      </c>
      <c r="BS327" s="180">
        <f t="shared" si="17"/>
        <v>2</v>
      </c>
      <c r="BT327" s="180">
        <f t="shared" si="17"/>
        <v>2</v>
      </c>
      <c r="BU327" s="180">
        <f t="shared" si="17"/>
        <v>0</v>
      </c>
      <c r="BV327" s="180">
        <f t="shared" si="17"/>
        <v>1</v>
      </c>
      <c r="BW327" s="180">
        <f t="shared" si="17"/>
        <v>0</v>
      </c>
      <c r="BX327" s="180">
        <f t="shared" si="17"/>
        <v>0</v>
      </c>
      <c r="BY327" s="180">
        <f t="shared" si="17"/>
        <v>0</v>
      </c>
      <c r="BZ327" s="180">
        <f t="shared" si="17"/>
        <v>0</v>
      </c>
      <c r="CA327" s="180">
        <f t="shared" si="17"/>
        <v>0</v>
      </c>
      <c r="CB327" s="180">
        <f t="shared" si="17"/>
        <v>0</v>
      </c>
      <c r="CC327" s="180">
        <f t="shared" si="17"/>
        <v>0</v>
      </c>
      <c r="CD327" s="180">
        <f t="shared" si="17"/>
        <v>0</v>
      </c>
      <c r="CE327" s="180">
        <f t="shared" si="17"/>
        <v>0</v>
      </c>
      <c r="CF327" s="180">
        <f t="shared" si="17"/>
        <v>0</v>
      </c>
      <c r="CG327" s="180">
        <f t="shared" si="17"/>
        <v>0</v>
      </c>
      <c r="CH327" s="180">
        <f t="shared" si="17"/>
        <v>0</v>
      </c>
      <c r="CI327" s="180">
        <f t="shared" si="17"/>
        <v>0</v>
      </c>
      <c r="CJ327" s="180">
        <f t="shared" si="17"/>
        <v>0</v>
      </c>
      <c r="CK327" s="180">
        <f t="shared" si="17"/>
        <v>0</v>
      </c>
      <c r="CL327" s="180">
        <f t="shared" si="17"/>
        <v>0</v>
      </c>
      <c r="CM327" s="180">
        <f t="shared" si="17"/>
        <v>0</v>
      </c>
      <c r="CN327" s="180">
        <f t="shared" si="17"/>
        <v>0</v>
      </c>
      <c r="CO327" s="180">
        <f t="shared" si="17"/>
        <v>0</v>
      </c>
      <c r="CP327" s="180">
        <f t="shared" si="17"/>
        <v>0</v>
      </c>
      <c r="CQ327" s="180">
        <f t="shared" si="17"/>
        <v>0</v>
      </c>
      <c r="CR327" s="180">
        <f t="shared" si="17"/>
        <v>0</v>
      </c>
      <c r="CS327" s="180">
        <f t="shared" si="17"/>
        <v>0</v>
      </c>
      <c r="CT327" s="180">
        <f t="shared" si="17"/>
        <v>0</v>
      </c>
      <c r="CU327" s="180">
        <f t="shared" si="17"/>
        <v>0</v>
      </c>
      <c r="CV327" s="180">
        <f t="shared" si="17"/>
        <v>0</v>
      </c>
      <c r="CW327" s="180">
        <f t="shared" si="17"/>
        <v>0</v>
      </c>
      <c r="CX327" s="180">
        <f t="shared" si="17"/>
        <v>0</v>
      </c>
      <c r="CY327" s="180">
        <f t="shared" si="17"/>
        <v>0</v>
      </c>
      <c r="CZ327" s="180">
        <f t="shared" si="17"/>
        <v>0</v>
      </c>
    </row>
    <row r="328" spans="1:104" x14ac:dyDescent="0.3">
      <c r="A328" s="155">
        <v>995</v>
      </c>
      <c r="D328" s="180">
        <f>D285</f>
        <v>0</v>
      </c>
      <c r="E328" s="180">
        <f t="shared" ref="E328:BP331" si="21">E285</f>
        <v>0</v>
      </c>
      <c r="F328" s="180">
        <f t="shared" si="21"/>
        <v>0</v>
      </c>
      <c r="G328" s="180">
        <f t="shared" si="21"/>
        <v>0</v>
      </c>
      <c r="H328" s="180">
        <f t="shared" si="21"/>
        <v>0</v>
      </c>
      <c r="I328" s="180">
        <f t="shared" si="21"/>
        <v>0</v>
      </c>
      <c r="J328" s="180">
        <f t="shared" si="21"/>
        <v>0</v>
      </c>
      <c r="K328" s="180">
        <f t="shared" si="21"/>
        <v>0</v>
      </c>
      <c r="L328" s="180">
        <f t="shared" si="21"/>
        <v>0.08</v>
      </c>
      <c r="M328" s="180">
        <f t="shared" si="21"/>
        <v>0</v>
      </c>
      <c r="N328" s="180">
        <f t="shared" si="21"/>
        <v>0</v>
      </c>
      <c r="O328" s="180">
        <f t="shared" si="21"/>
        <v>0</v>
      </c>
      <c r="P328" s="180">
        <f t="shared" si="21"/>
        <v>0</v>
      </c>
      <c r="Q328" s="180">
        <f t="shared" si="21"/>
        <v>0</v>
      </c>
      <c r="R328" s="180">
        <f t="shared" si="21"/>
        <v>0</v>
      </c>
      <c r="S328" s="180">
        <f t="shared" si="21"/>
        <v>0</v>
      </c>
      <c r="T328" s="180">
        <f t="shared" si="21"/>
        <v>0</v>
      </c>
      <c r="U328" s="180">
        <f t="shared" si="21"/>
        <v>0</v>
      </c>
      <c r="V328" s="180">
        <f t="shared" si="21"/>
        <v>0</v>
      </c>
      <c r="W328" s="180">
        <f t="shared" si="21"/>
        <v>0.08</v>
      </c>
      <c r="X328" s="180">
        <f t="shared" si="21"/>
        <v>0</v>
      </c>
      <c r="Y328" s="180">
        <f t="shared" si="21"/>
        <v>0</v>
      </c>
      <c r="Z328" s="180">
        <f t="shared" si="21"/>
        <v>0.08</v>
      </c>
      <c r="AA328" s="180">
        <f t="shared" si="21"/>
        <v>0</v>
      </c>
      <c r="AB328" s="180">
        <f t="shared" si="21"/>
        <v>0</v>
      </c>
      <c r="AC328" s="180">
        <f t="shared" si="21"/>
        <v>0</v>
      </c>
      <c r="AD328" s="180">
        <f t="shared" si="21"/>
        <v>0</v>
      </c>
      <c r="AE328" s="180">
        <f t="shared" si="21"/>
        <v>0</v>
      </c>
      <c r="AF328" s="180">
        <f t="shared" si="21"/>
        <v>0</v>
      </c>
      <c r="AG328" s="180">
        <f t="shared" si="21"/>
        <v>0</v>
      </c>
      <c r="AH328" s="180">
        <f t="shared" si="21"/>
        <v>0</v>
      </c>
      <c r="AI328" s="180">
        <f t="shared" si="21"/>
        <v>0</v>
      </c>
      <c r="AJ328" s="180">
        <f t="shared" si="21"/>
        <v>0</v>
      </c>
      <c r="AK328" s="180">
        <f t="shared" si="21"/>
        <v>0</v>
      </c>
      <c r="AL328" s="180">
        <f t="shared" si="21"/>
        <v>0</v>
      </c>
      <c r="AM328" s="180">
        <f t="shared" si="21"/>
        <v>0</v>
      </c>
      <c r="AN328" s="180">
        <f t="shared" si="21"/>
        <v>0</v>
      </c>
      <c r="AO328" s="180">
        <f t="shared" si="21"/>
        <v>0</v>
      </c>
      <c r="AP328" s="180">
        <f t="shared" si="21"/>
        <v>0</v>
      </c>
      <c r="AQ328" s="180">
        <f t="shared" si="21"/>
        <v>0</v>
      </c>
      <c r="AR328" s="180">
        <f t="shared" si="21"/>
        <v>0</v>
      </c>
      <c r="AS328" s="180">
        <f t="shared" si="21"/>
        <v>0</v>
      </c>
      <c r="AT328" s="180">
        <f t="shared" si="21"/>
        <v>0</v>
      </c>
      <c r="AU328" s="180">
        <f t="shared" si="21"/>
        <v>0</v>
      </c>
      <c r="AV328" s="180">
        <f t="shared" si="21"/>
        <v>0.08</v>
      </c>
      <c r="AW328" s="180">
        <f t="shared" si="21"/>
        <v>0</v>
      </c>
      <c r="AX328" s="180">
        <f t="shared" si="21"/>
        <v>0</v>
      </c>
      <c r="AY328" s="180">
        <f t="shared" si="21"/>
        <v>0</v>
      </c>
      <c r="AZ328" s="180">
        <f t="shared" si="21"/>
        <v>0.08</v>
      </c>
      <c r="BA328" s="180">
        <f t="shared" si="21"/>
        <v>0</v>
      </c>
      <c r="BB328" s="180">
        <f t="shared" si="21"/>
        <v>0</v>
      </c>
      <c r="BC328" s="180">
        <f t="shared" si="21"/>
        <v>0</v>
      </c>
      <c r="BD328" s="180">
        <f t="shared" si="21"/>
        <v>0</v>
      </c>
      <c r="BE328" s="180">
        <f t="shared" si="21"/>
        <v>0.09</v>
      </c>
      <c r="BF328" s="180">
        <f t="shared" si="21"/>
        <v>7.0000000000000007E-2</v>
      </c>
      <c r="BG328" s="180">
        <f t="shared" si="21"/>
        <v>0</v>
      </c>
      <c r="BH328" s="180">
        <f t="shared" si="21"/>
        <v>0</v>
      </c>
      <c r="BI328" s="180">
        <f t="shared" si="21"/>
        <v>0</v>
      </c>
      <c r="BJ328" s="180">
        <f t="shared" si="21"/>
        <v>0.08</v>
      </c>
      <c r="BK328" s="180">
        <f t="shared" si="21"/>
        <v>0</v>
      </c>
      <c r="BL328" s="180">
        <f t="shared" si="21"/>
        <v>0</v>
      </c>
      <c r="BM328" s="180">
        <f t="shared" si="21"/>
        <v>0</v>
      </c>
      <c r="BN328" s="180">
        <f t="shared" si="21"/>
        <v>0.08</v>
      </c>
      <c r="BO328" s="180">
        <f t="shared" si="21"/>
        <v>0</v>
      </c>
      <c r="BP328" s="180">
        <f t="shared" si="21"/>
        <v>0</v>
      </c>
      <c r="BQ328" s="180">
        <f t="shared" ref="BQ328:CZ331" si="22">BQ285</f>
        <v>0</v>
      </c>
      <c r="BR328" s="180">
        <f t="shared" si="22"/>
        <v>0</v>
      </c>
      <c r="BS328" s="180">
        <f t="shared" si="22"/>
        <v>0</v>
      </c>
      <c r="BT328" s="180">
        <f t="shared" si="22"/>
        <v>0</v>
      </c>
      <c r="BU328" s="180">
        <f t="shared" si="22"/>
        <v>0</v>
      </c>
      <c r="BV328" s="180">
        <f t="shared" si="22"/>
        <v>0</v>
      </c>
      <c r="BW328" s="180">
        <f t="shared" si="22"/>
        <v>0</v>
      </c>
      <c r="BX328" s="180">
        <f t="shared" si="22"/>
        <v>0</v>
      </c>
      <c r="BY328" s="180">
        <f t="shared" si="22"/>
        <v>0</v>
      </c>
      <c r="BZ328" s="180">
        <f t="shared" si="22"/>
        <v>0</v>
      </c>
      <c r="CA328" s="180">
        <f t="shared" si="22"/>
        <v>0</v>
      </c>
      <c r="CB328" s="180">
        <f t="shared" si="22"/>
        <v>0</v>
      </c>
      <c r="CC328" s="180">
        <f t="shared" si="22"/>
        <v>0</v>
      </c>
      <c r="CD328" s="180">
        <f t="shared" si="22"/>
        <v>0</v>
      </c>
      <c r="CE328" s="180">
        <f t="shared" si="22"/>
        <v>0</v>
      </c>
      <c r="CF328" s="180">
        <f t="shared" si="22"/>
        <v>0</v>
      </c>
      <c r="CG328" s="180">
        <f t="shared" si="22"/>
        <v>0</v>
      </c>
      <c r="CH328" s="180">
        <f t="shared" si="22"/>
        <v>0</v>
      </c>
      <c r="CI328" s="180">
        <f t="shared" si="22"/>
        <v>0</v>
      </c>
      <c r="CJ328" s="180">
        <f t="shared" si="22"/>
        <v>0</v>
      </c>
      <c r="CK328" s="180">
        <f t="shared" si="22"/>
        <v>0</v>
      </c>
      <c r="CL328" s="180">
        <f t="shared" si="22"/>
        <v>0</v>
      </c>
      <c r="CM328" s="180">
        <f t="shared" si="22"/>
        <v>0</v>
      </c>
      <c r="CN328" s="180">
        <f t="shared" si="22"/>
        <v>0</v>
      </c>
      <c r="CO328" s="180">
        <f t="shared" si="22"/>
        <v>0</v>
      </c>
      <c r="CP328" s="180">
        <f t="shared" si="22"/>
        <v>0</v>
      </c>
      <c r="CQ328" s="180">
        <f t="shared" si="22"/>
        <v>0</v>
      </c>
      <c r="CR328" s="180">
        <f t="shared" si="22"/>
        <v>0</v>
      </c>
      <c r="CS328" s="180">
        <f t="shared" si="22"/>
        <v>0</v>
      </c>
      <c r="CT328" s="180">
        <f t="shared" si="22"/>
        <v>0</v>
      </c>
      <c r="CU328" s="180">
        <f t="shared" si="22"/>
        <v>0</v>
      </c>
      <c r="CV328" s="180">
        <f t="shared" si="22"/>
        <v>0</v>
      </c>
      <c r="CW328" s="180">
        <f t="shared" si="22"/>
        <v>0</v>
      </c>
      <c r="CX328" s="180">
        <f t="shared" si="22"/>
        <v>0</v>
      </c>
      <c r="CY328" s="180">
        <f t="shared" si="22"/>
        <v>0</v>
      </c>
      <c r="CZ328" s="180">
        <f t="shared" si="22"/>
        <v>0</v>
      </c>
    </row>
    <row r="329" spans="1:104" x14ac:dyDescent="0.3">
      <c r="A329" s="155">
        <v>996</v>
      </c>
      <c r="D329" s="180">
        <f t="shared" ref="D329:S331" si="23">D286</f>
        <v>0.01</v>
      </c>
      <c r="E329" s="180">
        <f t="shared" si="23"/>
        <v>0.01</v>
      </c>
      <c r="F329" s="180">
        <f t="shared" si="23"/>
        <v>0.01</v>
      </c>
      <c r="G329" s="180">
        <f t="shared" si="23"/>
        <v>0.01</v>
      </c>
      <c r="H329" s="180">
        <f t="shared" si="23"/>
        <v>0.01</v>
      </c>
      <c r="I329" s="180">
        <f t="shared" si="23"/>
        <v>0</v>
      </c>
      <c r="J329" s="180">
        <f t="shared" si="23"/>
        <v>0</v>
      </c>
      <c r="K329" s="180">
        <f t="shared" si="23"/>
        <v>0</v>
      </c>
      <c r="L329" s="180">
        <f t="shared" si="23"/>
        <v>0.01</v>
      </c>
      <c r="M329" s="180">
        <f t="shared" si="23"/>
        <v>0.01</v>
      </c>
      <c r="N329" s="180">
        <f t="shared" si="23"/>
        <v>0</v>
      </c>
      <c r="O329" s="180">
        <f t="shared" si="23"/>
        <v>0.01</v>
      </c>
      <c r="P329" s="180">
        <f t="shared" si="23"/>
        <v>0.01</v>
      </c>
      <c r="Q329" s="180">
        <f t="shared" si="23"/>
        <v>0</v>
      </c>
      <c r="R329" s="180">
        <f t="shared" si="23"/>
        <v>0</v>
      </c>
      <c r="S329" s="180">
        <f t="shared" si="23"/>
        <v>0.01</v>
      </c>
      <c r="T329" s="180">
        <f t="shared" si="21"/>
        <v>0</v>
      </c>
      <c r="U329" s="180">
        <f t="shared" si="21"/>
        <v>0.01</v>
      </c>
      <c r="V329" s="180">
        <f t="shared" si="21"/>
        <v>0.01</v>
      </c>
      <c r="W329" s="180">
        <f t="shared" si="21"/>
        <v>0.01</v>
      </c>
      <c r="X329" s="180">
        <f t="shared" si="21"/>
        <v>0.01</v>
      </c>
      <c r="Y329" s="180">
        <f t="shared" si="21"/>
        <v>0</v>
      </c>
      <c r="Z329" s="180">
        <f t="shared" si="21"/>
        <v>0.01</v>
      </c>
      <c r="AA329" s="180">
        <f t="shared" si="21"/>
        <v>0</v>
      </c>
      <c r="AB329" s="180">
        <f t="shared" si="21"/>
        <v>0.01</v>
      </c>
      <c r="AC329" s="180">
        <f t="shared" si="21"/>
        <v>0.01</v>
      </c>
      <c r="AD329" s="180">
        <f t="shared" si="21"/>
        <v>0.01</v>
      </c>
      <c r="AE329" s="180">
        <f t="shared" si="21"/>
        <v>0.01</v>
      </c>
      <c r="AF329" s="180">
        <f t="shared" si="21"/>
        <v>0.01</v>
      </c>
      <c r="AG329" s="180">
        <f t="shared" si="21"/>
        <v>0.01</v>
      </c>
      <c r="AH329" s="180">
        <f t="shared" si="21"/>
        <v>0.01</v>
      </c>
      <c r="AI329" s="180">
        <f t="shared" si="21"/>
        <v>0</v>
      </c>
      <c r="AJ329" s="180">
        <f t="shared" si="21"/>
        <v>0</v>
      </c>
      <c r="AK329" s="180">
        <f t="shared" si="21"/>
        <v>0</v>
      </c>
      <c r="AL329" s="180">
        <f t="shared" si="21"/>
        <v>0.01</v>
      </c>
      <c r="AM329" s="180">
        <f t="shared" si="21"/>
        <v>0.01</v>
      </c>
      <c r="AN329" s="180">
        <f t="shared" si="21"/>
        <v>0.01</v>
      </c>
      <c r="AO329" s="180">
        <f t="shared" si="21"/>
        <v>0.01</v>
      </c>
      <c r="AP329" s="180">
        <f t="shared" si="21"/>
        <v>0.01</v>
      </c>
      <c r="AQ329" s="180">
        <f t="shared" si="21"/>
        <v>0</v>
      </c>
      <c r="AR329" s="180">
        <f t="shared" si="21"/>
        <v>0.01</v>
      </c>
      <c r="AS329" s="180">
        <f t="shared" si="21"/>
        <v>0.01</v>
      </c>
      <c r="AT329" s="180">
        <f t="shared" si="21"/>
        <v>0.01</v>
      </c>
      <c r="AU329" s="180">
        <f t="shared" si="21"/>
        <v>0.01</v>
      </c>
      <c r="AV329" s="180">
        <f t="shared" si="21"/>
        <v>0.01</v>
      </c>
      <c r="AW329" s="180">
        <f t="shared" si="21"/>
        <v>0.01</v>
      </c>
      <c r="AX329" s="180">
        <f t="shared" si="21"/>
        <v>0</v>
      </c>
      <c r="AY329" s="180">
        <f t="shared" si="21"/>
        <v>0</v>
      </c>
      <c r="AZ329" s="180">
        <f t="shared" si="21"/>
        <v>0.01</v>
      </c>
      <c r="BA329" s="180">
        <f t="shared" si="21"/>
        <v>0.01</v>
      </c>
      <c r="BB329" s="180">
        <f t="shared" si="21"/>
        <v>0.01</v>
      </c>
      <c r="BC329" s="180">
        <f t="shared" si="21"/>
        <v>0.01</v>
      </c>
      <c r="BD329" s="180">
        <f t="shared" si="21"/>
        <v>0.01</v>
      </c>
      <c r="BE329" s="180">
        <f t="shared" si="21"/>
        <v>0.01</v>
      </c>
      <c r="BF329" s="180">
        <f t="shared" si="21"/>
        <v>0.01</v>
      </c>
      <c r="BG329" s="180">
        <f t="shared" si="21"/>
        <v>0.01</v>
      </c>
      <c r="BH329" s="180">
        <f t="shared" si="21"/>
        <v>0</v>
      </c>
      <c r="BI329" s="180">
        <f t="shared" si="21"/>
        <v>0.01</v>
      </c>
      <c r="BJ329" s="180">
        <f t="shared" si="21"/>
        <v>0.01</v>
      </c>
      <c r="BK329" s="180">
        <f t="shared" si="21"/>
        <v>0.01</v>
      </c>
      <c r="BL329" s="180">
        <f t="shared" si="21"/>
        <v>0.01</v>
      </c>
      <c r="BM329" s="180">
        <f t="shared" si="21"/>
        <v>0</v>
      </c>
      <c r="BN329" s="180">
        <f t="shared" si="21"/>
        <v>0.01</v>
      </c>
      <c r="BO329" s="180">
        <f t="shared" si="21"/>
        <v>0.01</v>
      </c>
      <c r="BP329" s="180">
        <f t="shared" si="21"/>
        <v>0</v>
      </c>
      <c r="BQ329" s="180">
        <f t="shared" si="22"/>
        <v>0</v>
      </c>
      <c r="BR329" s="180">
        <f t="shared" si="22"/>
        <v>0</v>
      </c>
      <c r="BS329" s="180">
        <f t="shared" si="22"/>
        <v>0.01</v>
      </c>
      <c r="BT329" s="180">
        <f t="shared" si="22"/>
        <v>0.01</v>
      </c>
      <c r="BU329" s="180">
        <f t="shared" si="22"/>
        <v>0.01</v>
      </c>
      <c r="BV329" s="180">
        <f t="shared" si="22"/>
        <v>0.01</v>
      </c>
      <c r="BW329" s="180">
        <f t="shared" si="22"/>
        <v>0</v>
      </c>
      <c r="BX329" s="180">
        <f t="shared" si="22"/>
        <v>0</v>
      </c>
      <c r="BY329" s="180">
        <f t="shared" si="22"/>
        <v>0</v>
      </c>
      <c r="BZ329" s="180">
        <f t="shared" si="22"/>
        <v>0</v>
      </c>
      <c r="CA329" s="180">
        <f t="shared" si="22"/>
        <v>0</v>
      </c>
      <c r="CB329" s="180">
        <f t="shared" si="22"/>
        <v>0</v>
      </c>
      <c r="CC329" s="180">
        <f t="shared" si="22"/>
        <v>0</v>
      </c>
      <c r="CD329" s="180">
        <f t="shared" si="22"/>
        <v>0</v>
      </c>
      <c r="CE329" s="180">
        <f t="shared" si="22"/>
        <v>0</v>
      </c>
      <c r="CF329" s="180">
        <f t="shared" si="22"/>
        <v>0</v>
      </c>
      <c r="CG329" s="180">
        <f t="shared" si="22"/>
        <v>0</v>
      </c>
      <c r="CH329" s="180">
        <f t="shared" si="22"/>
        <v>0</v>
      </c>
      <c r="CI329" s="180">
        <f t="shared" si="22"/>
        <v>0</v>
      </c>
      <c r="CJ329" s="180">
        <f t="shared" si="22"/>
        <v>0</v>
      </c>
      <c r="CK329" s="180">
        <f t="shared" si="22"/>
        <v>0</v>
      </c>
      <c r="CL329" s="180">
        <f t="shared" si="22"/>
        <v>0</v>
      </c>
      <c r="CM329" s="180">
        <f t="shared" si="22"/>
        <v>0</v>
      </c>
      <c r="CN329" s="180">
        <f t="shared" si="22"/>
        <v>0</v>
      </c>
      <c r="CO329" s="180">
        <f t="shared" si="22"/>
        <v>0</v>
      </c>
      <c r="CP329" s="180">
        <f t="shared" si="22"/>
        <v>0</v>
      </c>
      <c r="CQ329" s="180">
        <f t="shared" si="22"/>
        <v>0</v>
      </c>
      <c r="CR329" s="180">
        <f t="shared" si="22"/>
        <v>0</v>
      </c>
      <c r="CS329" s="180">
        <f t="shared" si="22"/>
        <v>0</v>
      </c>
      <c r="CT329" s="180">
        <f t="shared" si="22"/>
        <v>0</v>
      </c>
      <c r="CU329" s="180">
        <f t="shared" si="22"/>
        <v>0</v>
      </c>
      <c r="CV329" s="180">
        <f t="shared" si="22"/>
        <v>0</v>
      </c>
      <c r="CW329" s="180">
        <f t="shared" si="22"/>
        <v>0</v>
      </c>
      <c r="CX329" s="180">
        <f t="shared" si="22"/>
        <v>0</v>
      </c>
      <c r="CY329" s="180">
        <f t="shared" si="22"/>
        <v>0</v>
      </c>
      <c r="CZ329" s="180">
        <f t="shared" si="22"/>
        <v>0</v>
      </c>
    </row>
    <row r="330" spans="1:104" x14ac:dyDescent="0.3">
      <c r="A330" s="155">
        <v>998</v>
      </c>
      <c r="D330" s="180">
        <f t="shared" si="23"/>
        <v>50</v>
      </c>
      <c r="E330" s="180">
        <f t="shared" si="23"/>
        <v>50</v>
      </c>
      <c r="F330" s="180">
        <f t="shared" si="23"/>
        <v>50</v>
      </c>
      <c r="G330" s="180">
        <f t="shared" si="23"/>
        <v>50</v>
      </c>
      <c r="H330" s="180">
        <f t="shared" si="23"/>
        <v>50</v>
      </c>
      <c r="I330" s="180">
        <f t="shared" si="23"/>
        <v>50</v>
      </c>
      <c r="J330" s="180">
        <f t="shared" si="23"/>
        <v>50</v>
      </c>
      <c r="K330" s="180">
        <f t="shared" si="23"/>
        <v>50</v>
      </c>
      <c r="L330" s="180">
        <f t="shared" si="23"/>
        <v>50</v>
      </c>
      <c r="M330" s="180">
        <f t="shared" si="23"/>
        <v>50</v>
      </c>
      <c r="N330" s="180">
        <f t="shared" si="23"/>
        <v>50</v>
      </c>
      <c r="O330" s="180">
        <f t="shared" si="23"/>
        <v>50</v>
      </c>
      <c r="P330" s="180">
        <f t="shared" si="23"/>
        <v>50</v>
      </c>
      <c r="Q330" s="180">
        <f t="shared" si="23"/>
        <v>50</v>
      </c>
      <c r="R330" s="180">
        <f t="shared" si="23"/>
        <v>50</v>
      </c>
      <c r="S330" s="180">
        <f t="shared" si="23"/>
        <v>50</v>
      </c>
      <c r="T330" s="180">
        <f t="shared" si="21"/>
        <v>50</v>
      </c>
      <c r="U330" s="180">
        <f t="shared" si="21"/>
        <v>50</v>
      </c>
      <c r="V330" s="180">
        <f t="shared" si="21"/>
        <v>50</v>
      </c>
      <c r="W330" s="180">
        <f t="shared" si="21"/>
        <v>50</v>
      </c>
      <c r="X330" s="180">
        <f t="shared" si="21"/>
        <v>50</v>
      </c>
      <c r="Y330" s="180">
        <f t="shared" si="21"/>
        <v>50</v>
      </c>
      <c r="Z330" s="180">
        <f t="shared" si="21"/>
        <v>50</v>
      </c>
      <c r="AA330" s="180">
        <f t="shared" si="21"/>
        <v>50</v>
      </c>
      <c r="AB330" s="180">
        <f t="shared" si="21"/>
        <v>50</v>
      </c>
      <c r="AC330" s="180">
        <f t="shared" si="21"/>
        <v>50</v>
      </c>
      <c r="AD330" s="180">
        <f t="shared" si="21"/>
        <v>50</v>
      </c>
      <c r="AE330" s="180">
        <f t="shared" si="21"/>
        <v>50</v>
      </c>
      <c r="AF330" s="180">
        <f t="shared" si="21"/>
        <v>50</v>
      </c>
      <c r="AG330" s="180">
        <f t="shared" si="21"/>
        <v>50</v>
      </c>
      <c r="AH330" s="180">
        <f t="shared" si="21"/>
        <v>50</v>
      </c>
      <c r="AI330" s="180">
        <f t="shared" si="21"/>
        <v>50</v>
      </c>
      <c r="AJ330" s="180">
        <f t="shared" si="21"/>
        <v>50</v>
      </c>
      <c r="AK330" s="180">
        <f t="shared" si="21"/>
        <v>50</v>
      </c>
      <c r="AL330" s="180">
        <f t="shared" si="21"/>
        <v>50</v>
      </c>
      <c r="AM330" s="180">
        <f t="shared" si="21"/>
        <v>50</v>
      </c>
      <c r="AN330" s="180">
        <f t="shared" si="21"/>
        <v>50</v>
      </c>
      <c r="AO330" s="180">
        <f t="shared" si="21"/>
        <v>50</v>
      </c>
      <c r="AP330" s="180">
        <f t="shared" si="21"/>
        <v>50</v>
      </c>
      <c r="AQ330" s="180">
        <f t="shared" si="21"/>
        <v>50</v>
      </c>
      <c r="AR330" s="180">
        <f t="shared" si="21"/>
        <v>50</v>
      </c>
      <c r="AS330" s="180">
        <f t="shared" si="21"/>
        <v>50</v>
      </c>
      <c r="AT330" s="180">
        <f t="shared" si="21"/>
        <v>50</v>
      </c>
      <c r="AU330" s="180">
        <f t="shared" si="21"/>
        <v>50</v>
      </c>
      <c r="AV330" s="180">
        <f t="shared" si="21"/>
        <v>50</v>
      </c>
      <c r="AW330" s="180">
        <f t="shared" si="21"/>
        <v>50</v>
      </c>
      <c r="AX330" s="180">
        <f t="shared" si="21"/>
        <v>50</v>
      </c>
      <c r="AY330" s="180">
        <f t="shared" si="21"/>
        <v>50</v>
      </c>
      <c r="AZ330" s="180">
        <f t="shared" si="21"/>
        <v>50</v>
      </c>
      <c r="BA330" s="180">
        <f t="shared" si="21"/>
        <v>50</v>
      </c>
      <c r="BB330" s="180">
        <f t="shared" si="21"/>
        <v>50</v>
      </c>
      <c r="BC330" s="180">
        <f t="shared" si="21"/>
        <v>50</v>
      </c>
      <c r="BD330" s="180">
        <f t="shared" si="21"/>
        <v>50</v>
      </c>
      <c r="BE330" s="180">
        <f t="shared" si="21"/>
        <v>50</v>
      </c>
      <c r="BF330" s="180">
        <f t="shared" si="21"/>
        <v>50</v>
      </c>
      <c r="BG330" s="180">
        <f t="shared" si="21"/>
        <v>50</v>
      </c>
      <c r="BH330" s="180">
        <f t="shared" si="21"/>
        <v>50</v>
      </c>
      <c r="BI330" s="180">
        <f t="shared" si="21"/>
        <v>50</v>
      </c>
      <c r="BJ330" s="180">
        <f t="shared" si="21"/>
        <v>50</v>
      </c>
      <c r="BK330" s="180">
        <f t="shared" si="21"/>
        <v>50</v>
      </c>
      <c r="BL330" s="180">
        <f t="shared" si="21"/>
        <v>50</v>
      </c>
      <c r="BM330" s="180">
        <f t="shared" si="21"/>
        <v>50</v>
      </c>
      <c r="BN330" s="180">
        <f t="shared" si="21"/>
        <v>50</v>
      </c>
      <c r="BO330" s="180">
        <f t="shared" si="21"/>
        <v>50</v>
      </c>
      <c r="BP330" s="180">
        <f t="shared" si="21"/>
        <v>50</v>
      </c>
      <c r="BQ330" s="180">
        <f t="shared" si="22"/>
        <v>50</v>
      </c>
      <c r="BR330" s="180">
        <f t="shared" si="22"/>
        <v>50</v>
      </c>
      <c r="BS330" s="180">
        <f t="shared" si="22"/>
        <v>50</v>
      </c>
      <c r="BT330" s="180">
        <f t="shared" si="22"/>
        <v>50</v>
      </c>
      <c r="BU330" s="180">
        <f t="shared" si="22"/>
        <v>50</v>
      </c>
      <c r="BV330" s="180">
        <f t="shared" si="22"/>
        <v>50</v>
      </c>
      <c r="BW330" s="180">
        <f t="shared" si="22"/>
        <v>0</v>
      </c>
      <c r="BX330" s="180">
        <f t="shared" si="22"/>
        <v>0</v>
      </c>
      <c r="BY330" s="180">
        <f t="shared" si="22"/>
        <v>0</v>
      </c>
      <c r="BZ330" s="180">
        <f t="shared" si="22"/>
        <v>0</v>
      </c>
      <c r="CA330" s="180">
        <f t="shared" si="22"/>
        <v>0</v>
      </c>
      <c r="CB330" s="180">
        <f t="shared" si="22"/>
        <v>0</v>
      </c>
      <c r="CC330" s="180">
        <f t="shared" si="22"/>
        <v>0</v>
      </c>
      <c r="CD330" s="180">
        <f t="shared" si="22"/>
        <v>0</v>
      </c>
      <c r="CE330" s="180">
        <f t="shared" si="22"/>
        <v>0</v>
      </c>
      <c r="CF330" s="180">
        <f t="shared" si="22"/>
        <v>0</v>
      </c>
      <c r="CG330" s="180">
        <f t="shared" si="22"/>
        <v>0</v>
      </c>
      <c r="CH330" s="180">
        <f t="shared" si="22"/>
        <v>0</v>
      </c>
      <c r="CI330" s="180">
        <f t="shared" si="22"/>
        <v>0</v>
      </c>
      <c r="CJ330" s="180">
        <f t="shared" si="22"/>
        <v>0</v>
      </c>
      <c r="CK330" s="180">
        <f t="shared" si="22"/>
        <v>0</v>
      </c>
      <c r="CL330" s="180">
        <f t="shared" si="22"/>
        <v>0</v>
      </c>
      <c r="CM330" s="180">
        <f t="shared" si="22"/>
        <v>0</v>
      </c>
      <c r="CN330" s="180">
        <f t="shared" si="22"/>
        <v>0</v>
      </c>
      <c r="CO330" s="180">
        <f t="shared" si="22"/>
        <v>0</v>
      </c>
      <c r="CP330" s="180">
        <f t="shared" si="22"/>
        <v>0</v>
      </c>
      <c r="CQ330" s="180">
        <f t="shared" si="22"/>
        <v>0</v>
      </c>
      <c r="CR330" s="180">
        <f t="shared" si="22"/>
        <v>0</v>
      </c>
      <c r="CS330" s="180">
        <f t="shared" si="22"/>
        <v>0</v>
      </c>
      <c r="CT330" s="180">
        <f t="shared" si="22"/>
        <v>0</v>
      </c>
      <c r="CU330" s="180">
        <f t="shared" si="22"/>
        <v>0</v>
      </c>
      <c r="CV330" s="180">
        <f t="shared" si="22"/>
        <v>0</v>
      </c>
      <c r="CW330" s="180">
        <f t="shared" si="22"/>
        <v>0</v>
      </c>
      <c r="CX330" s="180">
        <f t="shared" si="22"/>
        <v>0</v>
      </c>
      <c r="CY330" s="180">
        <f t="shared" si="22"/>
        <v>0</v>
      </c>
      <c r="CZ330" s="180">
        <f t="shared" si="22"/>
        <v>0</v>
      </c>
    </row>
    <row r="331" spans="1:104" x14ac:dyDescent="0.3">
      <c r="A331" s="155">
        <v>999</v>
      </c>
      <c r="D331" s="180">
        <f t="shared" si="23"/>
        <v>50312</v>
      </c>
      <c r="E331" s="180">
        <f t="shared" si="21"/>
        <v>50313</v>
      </c>
      <c r="F331" s="180">
        <f t="shared" si="21"/>
        <v>50314</v>
      </c>
      <c r="G331" s="180">
        <f t="shared" si="21"/>
        <v>50315</v>
      </c>
      <c r="H331" s="180">
        <f t="shared" si="21"/>
        <v>50316</v>
      </c>
      <c r="I331" s="180">
        <f t="shared" si="21"/>
        <v>50481</v>
      </c>
      <c r="J331" s="180">
        <f t="shared" si="21"/>
        <v>50561</v>
      </c>
      <c r="K331" s="180">
        <f t="shared" si="21"/>
        <v>50317</v>
      </c>
      <c r="L331" s="180">
        <f t="shared" si="21"/>
        <v>50318</v>
      </c>
      <c r="M331" s="180">
        <f t="shared" si="21"/>
        <v>50319</v>
      </c>
      <c r="N331" s="180">
        <f t="shared" si="21"/>
        <v>50489</v>
      </c>
      <c r="O331" s="180">
        <f t="shared" si="21"/>
        <v>50320</v>
      </c>
      <c r="P331" s="180">
        <f t="shared" si="21"/>
        <v>50323</v>
      </c>
      <c r="Q331" s="180">
        <f t="shared" si="21"/>
        <v>50321</v>
      </c>
      <c r="R331" s="180">
        <f t="shared" si="21"/>
        <v>50322</v>
      </c>
      <c r="S331" s="180">
        <f t="shared" si="21"/>
        <v>50490</v>
      </c>
      <c r="T331" s="180">
        <f t="shared" si="21"/>
        <v>50324</v>
      </c>
      <c r="U331" s="180">
        <f t="shared" si="21"/>
        <v>50325</v>
      </c>
      <c r="V331" s="180">
        <f t="shared" si="21"/>
        <v>50326</v>
      </c>
      <c r="W331" s="180">
        <f t="shared" si="21"/>
        <v>50327</v>
      </c>
      <c r="X331" s="180">
        <f t="shared" si="21"/>
        <v>50328</v>
      </c>
      <c r="Y331" s="180">
        <f t="shared" si="21"/>
        <v>50329</v>
      </c>
      <c r="Z331" s="180">
        <f t="shared" si="21"/>
        <v>50330</v>
      </c>
      <c r="AA331" s="180">
        <f t="shared" si="21"/>
        <v>50331</v>
      </c>
      <c r="AB331" s="180">
        <f t="shared" si="21"/>
        <v>50332</v>
      </c>
      <c r="AC331" s="180">
        <f t="shared" si="21"/>
        <v>50333</v>
      </c>
      <c r="AD331" s="180">
        <f t="shared" si="21"/>
        <v>50335</v>
      </c>
      <c r="AE331" s="180">
        <f t="shared" si="21"/>
        <v>50334</v>
      </c>
      <c r="AF331" s="180">
        <f t="shared" si="21"/>
        <v>50336</v>
      </c>
      <c r="AG331" s="180">
        <f t="shared" si="21"/>
        <v>50337</v>
      </c>
      <c r="AH331" s="180">
        <f t="shared" si="21"/>
        <v>50338</v>
      </c>
      <c r="AI331" s="180">
        <f t="shared" si="21"/>
        <v>50339</v>
      </c>
      <c r="AJ331" s="180">
        <f t="shared" si="21"/>
        <v>50443</v>
      </c>
      <c r="AK331" s="180">
        <f t="shared" si="21"/>
        <v>50340</v>
      </c>
      <c r="AL331" s="180">
        <f t="shared" si="21"/>
        <v>50456</v>
      </c>
      <c r="AM331" s="180">
        <f t="shared" si="21"/>
        <v>50341</v>
      </c>
      <c r="AN331" s="180">
        <f t="shared" si="21"/>
        <v>50342</v>
      </c>
      <c r="AO331" s="180">
        <f t="shared" si="21"/>
        <v>50344</v>
      </c>
      <c r="AP331" s="180">
        <f t="shared" si="21"/>
        <v>50345</v>
      </c>
      <c r="AQ331" s="180">
        <f t="shared" si="21"/>
        <v>50503</v>
      </c>
      <c r="AR331" s="180">
        <f t="shared" si="21"/>
        <v>50527</v>
      </c>
      <c r="AS331" s="180">
        <f t="shared" si="21"/>
        <v>50346</v>
      </c>
      <c r="AT331" s="180">
        <f t="shared" si="21"/>
        <v>50347</v>
      </c>
      <c r="AU331" s="180">
        <f t="shared" si="21"/>
        <v>50529</v>
      </c>
      <c r="AV331" s="180">
        <f t="shared" si="21"/>
        <v>50348</v>
      </c>
      <c r="AW331" s="180">
        <f t="shared" si="21"/>
        <v>50349</v>
      </c>
      <c r="AX331" s="180">
        <f t="shared" si="21"/>
        <v>50350</v>
      </c>
      <c r="AY331" s="180">
        <f t="shared" si="21"/>
        <v>50541</v>
      </c>
      <c r="AZ331" s="180">
        <f t="shared" si="21"/>
        <v>50351</v>
      </c>
      <c r="BA331" s="180">
        <f t="shared" si="21"/>
        <v>50484</v>
      </c>
      <c r="BB331" s="180">
        <f t="shared" si="21"/>
        <v>50352</v>
      </c>
      <c r="BC331" s="180">
        <f t="shared" si="21"/>
        <v>50353</v>
      </c>
      <c r="BD331" s="180">
        <f t="shared" si="21"/>
        <v>50354</v>
      </c>
      <c r="BE331" s="180">
        <f t="shared" si="21"/>
        <v>50355</v>
      </c>
      <c r="BF331" s="180">
        <f t="shared" si="21"/>
        <v>50356</v>
      </c>
      <c r="BG331" s="180">
        <f t="shared" si="21"/>
        <v>50357</v>
      </c>
      <c r="BH331" s="180">
        <f t="shared" si="21"/>
        <v>50482</v>
      </c>
      <c r="BI331" s="180">
        <f t="shared" si="21"/>
        <v>50358</v>
      </c>
      <c r="BJ331" s="180">
        <f t="shared" si="21"/>
        <v>50359</v>
      </c>
      <c r="BK331" s="180">
        <f t="shared" si="21"/>
        <v>50360</v>
      </c>
      <c r="BL331" s="180">
        <f t="shared" si="21"/>
        <v>50361</v>
      </c>
      <c r="BM331" s="180">
        <f t="shared" si="21"/>
        <v>50362</v>
      </c>
      <c r="BN331" s="180">
        <f t="shared" si="21"/>
        <v>50363</v>
      </c>
      <c r="BO331" s="180">
        <f t="shared" si="21"/>
        <v>50364</v>
      </c>
      <c r="BP331" s="180">
        <f t="shared" si="21"/>
        <v>50365</v>
      </c>
      <c r="BQ331" s="180">
        <f t="shared" si="22"/>
        <v>50366</v>
      </c>
      <c r="BR331" s="180">
        <f t="shared" si="22"/>
        <v>50367</v>
      </c>
      <c r="BS331" s="180">
        <f t="shared" si="22"/>
        <v>50368</v>
      </c>
      <c r="BT331" s="180">
        <f t="shared" si="22"/>
        <v>50369</v>
      </c>
      <c r="BU331" s="180">
        <f t="shared" si="22"/>
        <v>50370</v>
      </c>
      <c r="BV331" s="180">
        <f t="shared" si="22"/>
        <v>50371</v>
      </c>
      <c r="BW331" s="180">
        <f t="shared" si="22"/>
        <v>0</v>
      </c>
      <c r="BX331" s="180">
        <f t="shared" si="22"/>
        <v>0</v>
      </c>
      <c r="BY331" s="180">
        <f t="shared" si="22"/>
        <v>0</v>
      </c>
      <c r="BZ331" s="180">
        <f t="shared" si="22"/>
        <v>0</v>
      </c>
      <c r="CA331" s="180">
        <f t="shared" si="22"/>
        <v>0</v>
      </c>
      <c r="CB331" s="180">
        <f t="shared" si="22"/>
        <v>0</v>
      </c>
      <c r="CC331" s="180">
        <f t="shared" si="22"/>
        <v>0</v>
      </c>
      <c r="CD331" s="180">
        <f t="shared" si="22"/>
        <v>0</v>
      </c>
      <c r="CE331" s="180">
        <f t="shared" si="22"/>
        <v>0</v>
      </c>
      <c r="CF331" s="180">
        <f t="shared" si="22"/>
        <v>0</v>
      </c>
      <c r="CG331" s="180">
        <f t="shared" si="22"/>
        <v>0</v>
      </c>
      <c r="CH331" s="180">
        <f t="shared" si="22"/>
        <v>0</v>
      </c>
      <c r="CI331" s="180">
        <f t="shared" si="22"/>
        <v>0</v>
      </c>
      <c r="CJ331" s="180">
        <f t="shared" si="22"/>
        <v>0</v>
      </c>
      <c r="CK331" s="180">
        <f t="shared" si="22"/>
        <v>0</v>
      </c>
      <c r="CL331" s="180">
        <f t="shared" si="22"/>
        <v>0</v>
      </c>
      <c r="CM331" s="180">
        <f t="shared" si="22"/>
        <v>0</v>
      </c>
      <c r="CN331" s="180">
        <f t="shared" si="22"/>
        <v>0</v>
      </c>
      <c r="CO331" s="180">
        <f t="shared" si="22"/>
        <v>0</v>
      </c>
      <c r="CP331" s="180">
        <f t="shared" si="22"/>
        <v>0</v>
      </c>
      <c r="CQ331" s="180">
        <f t="shared" si="22"/>
        <v>0</v>
      </c>
      <c r="CR331" s="180">
        <f t="shared" si="22"/>
        <v>0</v>
      </c>
      <c r="CS331" s="180">
        <f t="shared" si="22"/>
        <v>0</v>
      </c>
      <c r="CT331" s="180">
        <f t="shared" si="22"/>
        <v>0</v>
      </c>
      <c r="CU331" s="180">
        <f t="shared" si="22"/>
        <v>0</v>
      </c>
      <c r="CV331" s="180">
        <f t="shared" si="22"/>
        <v>0</v>
      </c>
      <c r="CW331" s="180">
        <f t="shared" si="22"/>
        <v>0</v>
      </c>
      <c r="CX331" s="180">
        <f t="shared" si="22"/>
        <v>0</v>
      </c>
      <c r="CY331" s="180">
        <f t="shared" si="22"/>
        <v>0</v>
      </c>
      <c r="CZ331" s="180">
        <f t="shared" si="22"/>
        <v>0</v>
      </c>
    </row>
    <row r="332" spans="1:104" x14ac:dyDescent="0.3">
      <c r="A332" s="633">
        <v>554</v>
      </c>
      <c r="D332" s="630">
        <f>D169</f>
        <v>275175</v>
      </c>
      <c r="E332" s="630">
        <f t="shared" ref="E332:BP335" si="24">E169</f>
        <v>71284072</v>
      </c>
      <c r="F332" s="630">
        <f t="shared" si="24"/>
        <v>0</v>
      </c>
      <c r="G332" s="630">
        <f t="shared" si="24"/>
        <v>0</v>
      </c>
      <c r="H332" s="630">
        <f t="shared" si="24"/>
        <v>0</v>
      </c>
      <c r="I332" s="630">
        <f t="shared" si="24"/>
        <v>0</v>
      </c>
      <c r="J332" s="630">
        <f t="shared" si="24"/>
        <v>0</v>
      </c>
      <c r="K332" s="630">
        <f t="shared" si="24"/>
        <v>0</v>
      </c>
      <c r="L332" s="630">
        <f t="shared" si="24"/>
        <v>5872380</v>
      </c>
      <c r="M332" s="630">
        <f t="shared" si="24"/>
        <v>815640</v>
      </c>
      <c r="N332" s="630">
        <f t="shared" si="24"/>
        <v>0</v>
      </c>
      <c r="O332" s="630">
        <f t="shared" si="24"/>
        <v>0</v>
      </c>
      <c r="P332" s="630">
        <f t="shared" si="24"/>
        <v>0</v>
      </c>
      <c r="Q332" s="630">
        <f t="shared" si="24"/>
        <v>0</v>
      </c>
      <c r="R332" s="630">
        <f t="shared" si="24"/>
        <v>0</v>
      </c>
      <c r="S332" s="630">
        <f t="shared" si="24"/>
        <v>0</v>
      </c>
      <c r="T332" s="630">
        <f t="shared" si="24"/>
        <v>0</v>
      </c>
      <c r="U332" s="630">
        <f t="shared" si="24"/>
        <v>0</v>
      </c>
      <c r="V332" s="630">
        <f t="shared" si="24"/>
        <v>0</v>
      </c>
      <c r="W332" s="630">
        <f t="shared" si="24"/>
        <v>0</v>
      </c>
      <c r="X332" s="630">
        <f t="shared" si="24"/>
        <v>0</v>
      </c>
      <c r="Y332" s="630">
        <f t="shared" si="24"/>
        <v>0</v>
      </c>
      <c r="Z332" s="630">
        <f t="shared" si="24"/>
        <v>5195256</v>
      </c>
      <c r="AA332" s="630">
        <f t="shared" si="24"/>
        <v>0</v>
      </c>
      <c r="AB332" s="630">
        <f t="shared" si="24"/>
        <v>0</v>
      </c>
      <c r="AC332" s="630">
        <f t="shared" si="24"/>
        <v>0</v>
      </c>
      <c r="AD332" s="630">
        <f t="shared" si="24"/>
        <v>0</v>
      </c>
      <c r="AE332" s="630">
        <f t="shared" si="24"/>
        <v>0</v>
      </c>
      <c r="AF332" s="630">
        <f t="shared" si="24"/>
        <v>0</v>
      </c>
      <c r="AG332" s="630">
        <f t="shared" si="24"/>
        <v>0</v>
      </c>
      <c r="AH332" s="630">
        <f t="shared" si="24"/>
        <v>0</v>
      </c>
      <c r="AI332" s="630">
        <f t="shared" si="24"/>
        <v>0</v>
      </c>
      <c r="AJ332" s="630">
        <f t="shared" si="24"/>
        <v>0</v>
      </c>
      <c r="AK332" s="630">
        <f t="shared" si="24"/>
        <v>0</v>
      </c>
      <c r="AL332" s="630">
        <f t="shared" si="24"/>
        <v>0</v>
      </c>
      <c r="AM332" s="630">
        <f t="shared" si="24"/>
        <v>0</v>
      </c>
      <c r="AN332" s="630">
        <f t="shared" si="24"/>
        <v>0</v>
      </c>
      <c r="AO332" s="630">
        <f t="shared" si="24"/>
        <v>2232132</v>
      </c>
      <c r="AP332" s="630">
        <f t="shared" si="24"/>
        <v>2099098</v>
      </c>
      <c r="AQ332" s="630">
        <f t="shared" si="24"/>
        <v>0</v>
      </c>
      <c r="AR332" s="630">
        <f t="shared" si="24"/>
        <v>0</v>
      </c>
      <c r="AS332" s="630">
        <f t="shared" si="24"/>
        <v>3971617</v>
      </c>
      <c r="AT332" s="630">
        <f t="shared" si="24"/>
        <v>63542</v>
      </c>
      <c r="AU332" s="630">
        <f t="shared" si="24"/>
        <v>0</v>
      </c>
      <c r="AV332" s="630">
        <f t="shared" si="24"/>
        <v>0</v>
      </c>
      <c r="AW332" s="630">
        <f t="shared" si="24"/>
        <v>698588</v>
      </c>
      <c r="AX332" s="630">
        <f t="shared" si="24"/>
        <v>0</v>
      </c>
      <c r="AY332" s="630">
        <f t="shared" si="24"/>
        <v>0</v>
      </c>
      <c r="AZ332" s="630">
        <f t="shared" si="24"/>
        <v>0</v>
      </c>
      <c r="BA332" s="630">
        <f t="shared" si="24"/>
        <v>0</v>
      </c>
      <c r="BB332" s="630">
        <f t="shared" si="24"/>
        <v>0</v>
      </c>
      <c r="BC332" s="630">
        <f t="shared" si="24"/>
        <v>0</v>
      </c>
      <c r="BD332" s="630">
        <f t="shared" si="24"/>
        <v>0</v>
      </c>
      <c r="BE332" s="630">
        <f t="shared" si="24"/>
        <v>0</v>
      </c>
      <c r="BF332" s="630">
        <f t="shared" si="24"/>
        <v>6069052</v>
      </c>
      <c r="BG332" s="630">
        <f t="shared" si="24"/>
        <v>0</v>
      </c>
      <c r="BH332" s="630">
        <f t="shared" si="24"/>
        <v>0</v>
      </c>
      <c r="BI332" s="630">
        <f t="shared" si="24"/>
        <v>0</v>
      </c>
      <c r="BJ332" s="630">
        <f t="shared" si="24"/>
        <v>647417</v>
      </c>
      <c r="BK332" s="630">
        <f t="shared" si="24"/>
        <v>0</v>
      </c>
      <c r="BL332" s="630">
        <f t="shared" si="24"/>
        <v>0</v>
      </c>
      <c r="BM332" s="630">
        <f t="shared" si="24"/>
        <v>0</v>
      </c>
      <c r="BN332" s="630">
        <f t="shared" si="24"/>
        <v>812628</v>
      </c>
      <c r="BO332" s="630">
        <f t="shared" si="24"/>
        <v>1367982</v>
      </c>
      <c r="BP332" s="630">
        <f t="shared" si="24"/>
        <v>0</v>
      </c>
      <c r="BQ332" s="630">
        <f t="shared" ref="BQ332:CZ335" si="25">BQ169</f>
        <v>0</v>
      </c>
      <c r="BR332" s="630">
        <f t="shared" si="25"/>
        <v>0</v>
      </c>
      <c r="BS332" s="630">
        <f t="shared" si="25"/>
        <v>0</v>
      </c>
      <c r="BT332" s="630">
        <f t="shared" si="25"/>
        <v>0</v>
      </c>
      <c r="BU332" s="630">
        <f t="shared" si="25"/>
        <v>0</v>
      </c>
      <c r="BV332" s="630">
        <f t="shared" si="25"/>
        <v>0</v>
      </c>
      <c r="BW332" s="630">
        <f t="shared" si="25"/>
        <v>0</v>
      </c>
      <c r="BX332" s="630">
        <f t="shared" si="25"/>
        <v>0</v>
      </c>
      <c r="BY332" s="630">
        <f t="shared" si="25"/>
        <v>0</v>
      </c>
      <c r="BZ332" s="630">
        <f t="shared" si="25"/>
        <v>0</v>
      </c>
      <c r="CA332" s="630">
        <f t="shared" si="25"/>
        <v>0</v>
      </c>
      <c r="CB332" s="630">
        <f t="shared" si="25"/>
        <v>0</v>
      </c>
      <c r="CC332" s="630">
        <f t="shared" si="25"/>
        <v>0</v>
      </c>
      <c r="CD332" s="630">
        <f t="shared" si="25"/>
        <v>0</v>
      </c>
      <c r="CE332" s="630">
        <f t="shared" si="25"/>
        <v>0</v>
      </c>
      <c r="CF332" s="630">
        <f t="shared" si="25"/>
        <v>0</v>
      </c>
      <c r="CG332" s="630">
        <f t="shared" si="25"/>
        <v>0</v>
      </c>
      <c r="CH332" s="630">
        <f t="shared" si="25"/>
        <v>0</v>
      </c>
      <c r="CI332" s="630">
        <f t="shared" si="25"/>
        <v>0</v>
      </c>
      <c r="CJ332" s="630">
        <f t="shared" si="25"/>
        <v>0</v>
      </c>
      <c r="CK332" s="630">
        <f t="shared" si="25"/>
        <v>0</v>
      </c>
      <c r="CL332" s="630">
        <f t="shared" si="25"/>
        <v>0</v>
      </c>
      <c r="CM332" s="630">
        <f t="shared" si="25"/>
        <v>0</v>
      </c>
      <c r="CN332" s="630">
        <f t="shared" si="25"/>
        <v>0</v>
      </c>
      <c r="CO332" s="630">
        <f t="shared" si="25"/>
        <v>0</v>
      </c>
      <c r="CP332" s="630">
        <f t="shared" si="25"/>
        <v>0</v>
      </c>
      <c r="CQ332" s="630">
        <f t="shared" si="25"/>
        <v>0</v>
      </c>
      <c r="CR332" s="630">
        <f t="shared" si="25"/>
        <v>0</v>
      </c>
      <c r="CS332" s="630">
        <f t="shared" si="25"/>
        <v>0</v>
      </c>
      <c r="CT332" s="630">
        <f t="shared" si="25"/>
        <v>0</v>
      </c>
      <c r="CU332" s="630">
        <f t="shared" si="25"/>
        <v>0</v>
      </c>
      <c r="CV332" s="630">
        <f t="shared" si="25"/>
        <v>0</v>
      </c>
      <c r="CW332" s="630">
        <f t="shared" si="25"/>
        <v>0</v>
      </c>
      <c r="CX332" s="630">
        <f t="shared" si="25"/>
        <v>0</v>
      </c>
      <c r="CY332" s="630">
        <f t="shared" si="25"/>
        <v>0</v>
      </c>
      <c r="CZ332" s="630">
        <f t="shared" si="25"/>
        <v>0</v>
      </c>
    </row>
    <row r="333" spans="1:104" x14ac:dyDescent="0.3">
      <c r="A333" s="633">
        <v>555</v>
      </c>
      <c r="D333" s="630">
        <f t="shared" ref="D333:S335" si="26">D170</f>
        <v>0</v>
      </c>
      <c r="E333" s="630">
        <f t="shared" si="26"/>
        <v>18991923</v>
      </c>
      <c r="F333" s="630">
        <f t="shared" si="26"/>
        <v>0</v>
      </c>
      <c r="G333" s="630">
        <f t="shared" si="26"/>
        <v>0</v>
      </c>
      <c r="H333" s="630">
        <f t="shared" si="26"/>
        <v>0</v>
      </c>
      <c r="I333" s="630">
        <f t="shared" si="26"/>
        <v>0</v>
      </c>
      <c r="J333" s="630">
        <f t="shared" si="26"/>
        <v>0</v>
      </c>
      <c r="K333" s="630">
        <f t="shared" si="26"/>
        <v>0</v>
      </c>
      <c r="L333" s="630">
        <f t="shared" si="26"/>
        <v>5757103</v>
      </c>
      <c r="M333" s="630">
        <f t="shared" si="26"/>
        <v>333105</v>
      </c>
      <c r="N333" s="630">
        <f t="shared" si="26"/>
        <v>0</v>
      </c>
      <c r="O333" s="630">
        <f t="shared" si="26"/>
        <v>0</v>
      </c>
      <c r="P333" s="630">
        <f t="shared" si="26"/>
        <v>0</v>
      </c>
      <c r="Q333" s="630">
        <f t="shared" si="26"/>
        <v>0</v>
      </c>
      <c r="R333" s="630">
        <f t="shared" si="26"/>
        <v>0</v>
      </c>
      <c r="S333" s="630">
        <f t="shared" si="26"/>
        <v>0</v>
      </c>
      <c r="T333" s="630">
        <f t="shared" si="24"/>
        <v>0</v>
      </c>
      <c r="U333" s="630">
        <f t="shared" si="24"/>
        <v>0</v>
      </c>
      <c r="V333" s="630">
        <f t="shared" si="24"/>
        <v>0</v>
      </c>
      <c r="W333" s="630">
        <f t="shared" si="24"/>
        <v>0</v>
      </c>
      <c r="X333" s="630">
        <f t="shared" si="24"/>
        <v>0</v>
      </c>
      <c r="Y333" s="630">
        <f t="shared" si="24"/>
        <v>0</v>
      </c>
      <c r="Z333" s="630">
        <f t="shared" si="24"/>
        <v>3194363</v>
      </c>
      <c r="AA333" s="630">
        <f t="shared" si="24"/>
        <v>0</v>
      </c>
      <c r="AB333" s="630">
        <f t="shared" si="24"/>
        <v>0</v>
      </c>
      <c r="AC333" s="630">
        <f t="shared" si="24"/>
        <v>0</v>
      </c>
      <c r="AD333" s="630">
        <f t="shared" si="24"/>
        <v>0</v>
      </c>
      <c r="AE333" s="630">
        <f t="shared" si="24"/>
        <v>0</v>
      </c>
      <c r="AF333" s="630">
        <f t="shared" si="24"/>
        <v>0</v>
      </c>
      <c r="AG333" s="630">
        <f t="shared" si="24"/>
        <v>0</v>
      </c>
      <c r="AH333" s="630">
        <f t="shared" si="24"/>
        <v>0</v>
      </c>
      <c r="AI333" s="630">
        <f t="shared" si="24"/>
        <v>0</v>
      </c>
      <c r="AJ333" s="630">
        <f t="shared" si="24"/>
        <v>0</v>
      </c>
      <c r="AK333" s="630">
        <f t="shared" si="24"/>
        <v>0</v>
      </c>
      <c r="AL333" s="630">
        <f t="shared" si="24"/>
        <v>0</v>
      </c>
      <c r="AM333" s="630">
        <f t="shared" si="24"/>
        <v>0</v>
      </c>
      <c r="AN333" s="630">
        <f t="shared" si="24"/>
        <v>0</v>
      </c>
      <c r="AO333" s="630">
        <f t="shared" si="24"/>
        <v>716454</v>
      </c>
      <c r="AP333" s="630">
        <f t="shared" si="24"/>
        <v>2048000</v>
      </c>
      <c r="AQ333" s="630">
        <f t="shared" si="24"/>
        <v>0</v>
      </c>
      <c r="AR333" s="630">
        <f t="shared" si="24"/>
        <v>0</v>
      </c>
      <c r="AS333" s="630">
        <f t="shared" si="24"/>
        <v>3125417</v>
      </c>
      <c r="AT333" s="630">
        <f t="shared" si="24"/>
        <v>0</v>
      </c>
      <c r="AU333" s="630">
        <f t="shared" si="24"/>
        <v>0</v>
      </c>
      <c r="AV333" s="630">
        <f t="shared" si="24"/>
        <v>0</v>
      </c>
      <c r="AW333" s="630">
        <f t="shared" si="24"/>
        <v>0</v>
      </c>
      <c r="AX333" s="630">
        <f t="shared" si="24"/>
        <v>0</v>
      </c>
      <c r="AY333" s="630">
        <f t="shared" si="24"/>
        <v>0</v>
      </c>
      <c r="AZ333" s="630">
        <f t="shared" si="24"/>
        <v>0</v>
      </c>
      <c r="BA333" s="630">
        <f t="shared" si="24"/>
        <v>0</v>
      </c>
      <c r="BB333" s="630">
        <f t="shared" si="24"/>
        <v>0</v>
      </c>
      <c r="BC333" s="630">
        <f t="shared" si="24"/>
        <v>0</v>
      </c>
      <c r="BD333" s="630">
        <f t="shared" si="24"/>
        <v>0</v>
      </c>
      <c r="BE333" s="630">
        <f t="shared" si="24"/>
        <v>0</v>
      </c>
      <c r="BF333" s="630">
        <f t="shared" si="24"/>
        <v>4934581</v>
      </c>
      <c r="BG333" s="630">
        <f t="shared" si="24"/>
        <v>0</v>
      </c>
      <c r="BH333" s="630">
        <f t="shared" si="24"/>
        <v>0</v>
      </c>
      <c r="BI333" s="630">
        <f t="shared" si="24"/>
        <v>0</v>
      </c>
      <c r="BJ333" s="630">
        <f t="shared" si="24"/>
        <v>0</v>
      </c>
      <c r="BK333" s="630">
        <f t="shared" si="24"/>
        <v>0</v>
      </c>
      <c r="BL333" s="630">
        <f t="shared" si="24"/>
        <v>0</v>
      </c>
      <c r="BM333" s="630">
        <f t="shared" si="24"/>
        <v>0</v>
      </c>
      <c r="BN333" s="630">
        <f t="shared" si="24"/>
        <v>779456</v>
      </c>
      <c r="BO333" s="630">
        <f t="shared" si="24"/>
        <v>1206145</v>
      </c>
      <c r="BP333" s="630">
        <f t="shared" si="24"/>
        <v>0</v>
      </c>
      <c r="BQ333" s="630">
        <f t="shared" si="25"/>
        <v>0</v>
      </c>
      <c r="BR333" s="630">
        <f t="shared" si="25"/>
        <v>0</v>
      </c>
      <c r="BS333" s="630">
        <f t="shared" si="25"/>
        <v>0</v>
      </c>
      <c r="BT333" s="630">
        <f t="shared" si="25"/>
        <v>0</v>
      </c>
      <c r="BU333" s="630">
        <f t="shared" si="25"/>
        <v>0</v>
      </c>
      <c r="BV333" s="630">
        <f t="shared" si="25"/>
        <v>0</v>
      </c>
      <c r="BW333" s="630">
        <f t="shared" si="25"/>
        <v>0</v>
      </c>
      <c r="BX333" s="630">
        <f t="shared" si="25"/>
        <v>0</v>
      </c>
      <c r="BY333" s="630">
        <f t="shared" si="25"/>
        <v>0</v>
      </c>
      <c r="BZ333" s="630">
        <f t="shared" si="25"/>
        <v>0</v>
      </c>
      <c r="CA333" s="630">
        <f t="shared" si="25"/>
        <v>0</v>
      </c>
      <c r="CB333" s="630">
        <f t="shared" si="25"/>
        <v>0</v>
      </c>
      <c r="CC333" s="630">
        <f t="shared" si="25"/>
        <v>0</v>
      </c>
      <c r="CD333" s="630">
        <f t="shared" si="25"/>
        <v>0</v>
      </c>
      <c r="CE333" s="630">
        <f t="shared" si="25"/>
        <v>0</v>
      </c>
      <c r="CF333" s="630">
        <f t="shared" si="25"/>
        <v>0</v>
      </c>
      <c r="CG333" s="630">
        <f t="shared" si="25"/>
        <v>0</v>
      </c>
      <c r="CH333" s="630">
        <f t="shared" si="25"/>
        <v>0</v>
      </c>
      <c r="CI333" s="630">
        <f t="shared" si="25"/>
        <v>0</v>
      </c>
      <c r="CJ333" s="630">
        <f t="shared" si="25"/>
        <v>0</v>
      </c>
      <c r="CK333" s="630">
        <f t="shared" si="25"/>
        <v>0</v>
      </c>
      <c r="CL333" s="630">
        <f t="shared" si="25"/>
        <v>0</v>
      </c>
      <c r="CM333" s="630">
        <f t="shared" si="25"/>
        <v>0</v>
      </c>
      <c r="CN333" s="630">
        <f t="shared" si="25"/>
        <v>0</v>
      </c>
      <c r="CO333" s="630">
        <f t="shared" si="25"/>
        <v>0</v>
      </c>
      <c r="CP333" s="630">
        <f t="shared" si="25"/>
        <v>0</v>
      </c>
      <c r="CQ333" s="630">
        <f t="shared" si="25"/>
        <v>0</v>
      </c>
      <c r="CR333" s="630">
        <f t="shared" si="25"/>
        <v>0</v>
      </c>
      <c r="CS333" s="630">
        <f t="shared" si="25"/>
        <v>0</v>
      </c>
      <c r="CT333" s="630">
        <f t="shared" si="25"/>
        <v>0</v>
      </c>
      <c r="CU333" s="630">
        <f t="shared" si="25"/>
        <v>0</v>
      </c>
      <c r="CV333" s="630">
        <f t="shared" si="25"/>
        <v>0</v>
      </c>
      <c r="CW333" s="630">
        <f t="shared" si="25"/>
        <v>0</v>
      </c>
      <c r="CX333" s="630">
        <f t="shared" si="25"/>
        <v>0</v>
      </c>
      <c r="CY333" s="630">
        <f t="shared" si="25"/>
        <v>0</v>
      </c>
      <c r="CZ333" s="630">
        <f t="shared" si="25"/>
        <v>0</v>
      </c>
    </row>
    <row r="334" spans="1:104" x14ac:dyDescent="0.3">
      <c r="A334" s="633">
        <v>556</v>
      </c>
      <c r="D334" s="630">
        <f t="shared" si="26"/>
        <v>2863154</v>
      </c>
      <c r="E334" s="630">
        <f t="shared" si="26"/>
        <v>7160857</v>
      </c>
      <c r="F334" s="630">
        <f t="shared" si="26"/>
        <v>0</v>
      </c>
      <c r="G334" s="630">
        <f t="shared" si="26"/>
        <v>0</v>
      </c>
      <c r="H334" s="630">
        <f t="shared" si="26"/>
        <v>0</v>
      </c>
      <c r="I334" s="630">
        <f t="shared" si="26"/>
        <v>0</v>
      </c>
      <c r="J334" s="630">
        <f t="shared" si="26"/>
        <v>0</v>
      </c>
      <c r="K334" s="630">
        <f t="shared" si="26"/>
        <v>0</v>
      </c>
      <c r="L334" s="630">
        <f t="shared" si="26"/>
        <v>1442714</v>
      </c>
      <c r="M334" s="630">
        <f t="shared" si="26"/>
        <v>989625</v>
      </c>
      <c r="N334" s="630">
        <f t="shared" si="26"/>
        <v>0</v>
      </c>
      <c r="O334" s="630">
        <f t="shared" si="26"/>
        <v>0</v>
      </c>
      <c r="P334" s="630">
        <f t="shared" si="26"/>
        <v>0</v>
      </c>
      <c r="Q334" s="630">
        <f t="shared" si="26"/>
        <v>0</v>
      </c>
      <c r="R334" s="630">
        <f t="shared" si="26"/>
        <v>0</v>
      </c>
      <c r="S334" s="630">
        <f t="shared" si="26"/>
        <v>0</v>
      </c>
      <c r="T334" s="630">
        <f t="shared" si="24"/>
        <v>0</v>
      </c>
      <c r="U334" s="630">
        <f t="shared" si="24"/>
        <v>0</v>
      </c>
      <c r="V334" s="630">
        <f t="shared" si="24"/>
        <v>0</v>
      </c>
      <c r="W334" s="630">
        <f t="shared" si="24"/>
        <v>0</v>
      </c>
      <c r="X334" s="630">
        <f t="shared" si="24"/>
        <v>0</v>
      </c>
      <c r="Y334" s="630">
        <f t="shared" si="24"/>
        <v>0</v>
      </c>
      <c r="Z334" s="630">
        <f t="shared" si="24"/>
        <v>6554643</v>
      </c>
      <c r="AA334" s="630">
        <f t="shared" si="24"/>
        <v>0</v>
      </c>
      <c r="AB334" s="630">
        <f t="shared" si="24"/>
        <v>0</v>
      </c>
      <c r="AC334" s="630">
        <f t="shared" si="24"/>
        <v>0</v>
      </c>
      <c r="AD334" s="630">
        <f t="shared" si="24"/>
        <v>0</v>
      </c>
      <c r="AE334" s="630">
        <f t="shared" si="24"/>
        <v>0</v>
      </c>
      <c r="AF334" s="630">
        <f t="shared" si="24"/>
        <v>0</v>
      </c>
      <c r="AG334" s="630">
        <f t="shared" si="24"/>
        <v>0</v>
      </c>
      <c r="AH334" s="630">
        <f t="shared" si="24"/>
        <v>0</v>
      </c>
      <c r="AI334" s="630">
        <f t="shared" si="24"/>
        <v>0</v>
      </c>
      <c r="AJ334" s="630">
        <f t="shared" si="24"/>
        <v>0</v>
      </c>
      <c r="AK334" s="630">
        <f t="shared" si="24"/>
        <v>0</v>
      </c>
      <c r="AL334" s="630">
        <f t="shared" si="24"/>
        <v>0</v>
      </c>
      <c r="AM334" s="630">
        <f t="shared" si="24"/>
        <v>0</v>
      </c>
      <c r="AN334" s="630">
        <f t="shared" si="24"/>
        <v>0</v>
      </c>
      <c r="AO334" s="630">
        <f t="shared" si="24"/>
        <v>901154</v>
      </c>
      <c r="AP334" s="630">
        <f t="shared" si="24"/>
        <v>51098</v>
      </c>
      <c r="AQ334" s="630">
        <f t="shared" si="24"/>
        <v>0</v>
      </c>
      <c r="AR334" s="630">
        <f t="shared" si="24"/>
        <v>0</v>
      </c>
      <c r="AS334" s="630">
        <f t="shared" si="24"/>
        <v>2602136</v>
      </c>
      <c r="AT334" s="630">
        <f t="shared" si="24"/>
        <v>921626</v>
      </c>
      <c r="AU334" s="630">
        <f t="shared" si="24"/>
        <v>0</v>
      </c>
      <c r="AV334" s="630">
        <f t="shared" si="24"/>
        <v>0</v>
      </c>
      <c r="AW334" s="630">
        <f t="shared" si="24"/>
        <v>847783</v>
      </c>
      <c r="AX334" s="630">
        <f t="shared" si="24"/>
        <v>0</v>
      </c>
      <c r="AY334" s="630">
        <f t="shared" si="24"/>
        <v>0</v>
      </c>
      <c r="AZ334" s="630">
        <f t="shared" si="24"/>
        <v>0</v>
      </c>
      <c r="BA334" s="630">
        <f t="shared" si="24"/>
        <v>0</v>
      </c>
      <c r="BB334" s="630">
        <f t="shared" si="24"/>
        <v>0</v>
      </c>
      <c r="BC334" s="630">
        <f t="shared" si="24"/>
        <v>0</v>
      </c>
      <c r="BD334" s="630">
        <f t="shared" si="24"/>
        <v>0</v>
      </c>
      <c r="BE334" s="630">
        <f t="shared" si="24"/>
        <v>0</v>
      </c>
      <c r="BF334" s="630">
        <f t="shared" si="24"/>
        <v>743493</v>
      </c>
      <c r="BG334" s="630">
        <f t="shared" si="24"/>
        <v>0</v>
      </c>
      <c r="BH334" s="630">
        <f t="shared" si="24"/>
        <v>0</v>
      </c>
      <c r="BI334" s="630">
        <f t="shared" si="24"/>
        <v>0</v>
      </c>
      <c r="BJ334" s="630">
        <f t="shared" si="24"/>
        <v>1811337</v>
      </c>
      <c r="BK334" s="630">
        <f t="shared" si="24"/>
        <v>0</v>
      </c>
      <c r="BL334" s="630">
        <f t="shared" si="24"/>
        <v>0</v>
      </c>
      <c r="BM334" s="630">
        <f t="shared" si="24"/>
        <v>0</v>
      </c>
      <c r="BN334" s="630">
        <f t="shared" si="24"/>
        <v>886614</v>
      </c>
      <c r="BO334" s="630">
        <f t="shared" si="24"/>
        <v>608328</v>
      </c>
      <c r="BP334" s="630">
        <f t="shared" si="24"/>
        <v>0</v>
      </c>
      <c r="BQ334" s="630">
        <f t="shared" si="25"/>
        <v>0</v>
      </c>
      <c r="BR334" s="630">
        <f t="shared" si="25"/>
        <v>0</v>
      </c>
      <c r="BS334" s="630">
        <f t="shared" si="25"/>
        <v>0</v>
      </c>
      <c r="BT334" s="630">
        <f t="shared" si="25"/>
        <v>0</v>
      </c>
      <c r="BU334" s="630">
        <f t="shared" si="25"/>
        <v>0</v>
      </c>
      <c r="BV334" s="630">
        <f t="shared" si="25"/>
        <v>0</v>
      </c>
      <c r="BW334" s="630">
        <f t="shared" si="25"/>
        <v>0</v>
      </c>
      <c r="BX334" s="630">
        <f t="shared" si="25"/>
        <v>0</v>
      </c>
      <c r="BY334" s="630">
        <f t="shared" si="25"/>
        <v>0</v>
      </c>
      <c r="BZ334" s="630">
        <f t="shared" si="25"/>
        <v>0</v>
      </c>
      <c r="CA334" s="630">
        <f t="shared" si="25"/>
        <v>0</v>
      </c>
      <c r="CB334" s="630">
        <f t="shared" si="25"/>
        <v>0</v>
      </c>
      <c r="CC334" s="630">
        <f t="shared" si="25"/>
        <v>0</v>
      </c>
      <c r="CD334" s="630">
        <f t="shared" si="25"/>
        <v>0</v>
      </c>
      <c r="CE334" s="630">
        <f t="shared" si="25"/>
        <v>0</v>
      </c>
      <c r="CF334" s="630">
        <f t="shared" si="25"/>
        <v>0</v>
      </c>
      <c r="CG334" s="630">
        <f t="shared" si="25"/>
        <v>0</v>
      </c>
      <c r="CH334" s="630">
        <f t="shared" si="25"/>
        <v>0</v>
      </c>
      <c r="CI334" s="630">
        <f t="shared" si="25"/>
        <v>0</v>
      </c>
      <c r="CJ334" s="630">
        <f t="shared" si="25"/>
        <v>0</v>
      </c>
      <c r="CK334" s="630">
        <f t="shared" si="25"/>
        <v>0</v>
      </c>
      <c r="CL334" s="630">
        <f t="shared" si="25"/>
        <v>0</v>
      </c>
      <c r="CM334" s="630">
        <f t="shared" si="25"/>
        <v>0</v>
      </c>
      <c r="CN334" s="630">
        <f t="shared" si="25"/>
        <v>0</v>
      </c>
      <c r="CO334" s="630">
        <f t="shared" si="25"/>
        <v>0</v>
      </c>
      <c r="CP334" s="630">
        <f t="shared" si="25"/>
        <v>0</v>
      </c>
      <c r="CQ334" s="630">
        <f t="shared" si="25"/>
        <v>0</v>
      </c>
      <c r="CR334" s="630">
        <f t="shared" si="25"/>
        <v>0</v>
      </c>
      <c r="CS334" s="630">
        <f t="shared" si="25"/>
        <v>0</v>
      </c>
      <c r="CT334" s="630">
        <f t="shared" si="25"/>
        <v>0</v>
      </c>
      <c r="CU334" s="630">
        <f t="shared" si="25"/>
        <v>0</v>
      </c>
      <c r="CV334" s="630">
        <f t="shared" si="25"/>
        <v>0</v>
      </c>
      <c r="CW334" s="630">
        <f t="shared" si="25"/>
        <v>0</v>
      </c>
      <c r="CX334" s="630">
        <f t="shared" si="25"/>
        <v>0</v>
      </c>
      <c r="CY334" s="630">
        <f t="shared" si="25"/>
        <v>0</v>
      </c>
      <c r="CZ334" s="630">
        <f t="shared" si="25"/>
        <v>0</v>
      </c>
    </row>
    <row r="335" spans="1:104" x14ac:dyDescent="0.3">
      <c r="A335" s="633">
        <v>557</v>
      </c>
      <c r="D335" s="630">
        <f t="shared" si="26"/>
        <v>2839017</v>
      </c>
      <c r="E335" s="630">
        <f t="shared" si="24"/>
        <v>6579955</v>
      </c>
      <c r="F335" s="630">
        <f t="shared" si="24"/>
        <v>0</v>
      </c>
      <c r="G335" s="630">
        <f t="shared" si="24"/>
        <v>0</v>
      </c>
      <c r="H335" s="630">
        <f t="shared" si="24"/>
        <v>0</v>
      </c>
      <c r="I335" s="630">
        <f t="shared" si="24"/>
        <v>0</v>
      </c>
      <c r="J335" s="630">
        <f t="shared" si="24"/>
        <v>0</v>
      </c>
      <c r="K335" s="630">
        <f t="shared" si="24"/>
        <v>0</v>
      </c>
      <c r="L335" s="630">
        <f t="shared" si="24"/>
        <v>1046795</v>
      </c>
      <c r="M335" s="630">
        <f t="shared" si="24"/>
        <v>423220</v>
      </c>
      <c r="N335" s="630">
        <f t="shared" si="24"/>
        <v>0</v>
      </c>
      <c r="O335" s="630">
        <f t="shared" si="24"/>
        <v>0</v>
      </c>
      <c r="P335" s="630">
        <f t="shared" si="24"/>
        <v>0</v>
      </c>
      <c r="Q335" s="630">
        <f t="shared" si="24"/>
        <v>0</v>
      </c>
      <c r="R335" s="630">
        <f t="shared" si="24"/>
        <v>0</v>
      </c>
      <c r="S335" s="630">
        <f t="shared" si="24"/>
        <v>0</v>
      </c>
      <c r="T335" s="630">
        <f t="shared" si="24"/>
        <v>0</v>
      </c>
      <c r="U335" s="630">
        <f t="shared" si="24"/>
        <v>0</v>
      </c>
      <c r="V335" s="630">
        <f t="shared" si="24"/>
        <v>0</v>
      </c>
      <c r="W335" s="630">
        <f t="shared" si="24"/>
        <v>0</v>
      </c>
      <c r="X335" s="630">
        <f t="shared" si="24"/>
        <v>0</v>
      </c>
      <c r="Y335" s="630">
        <f t="shared" si="24"/>
        <v>0</v>
      </c>
      <c r="Z335" s="630">
        <f t="shared" si="24"/>
        <v>5989425</v>
      </c>
      <c r="AA335" s="630">
        <f t="shared" si="24"/>
        <v>0</v>
      </c>
      <c r="AB335" s="630">
        <f t="shared" si="24"/>
        <v>0</v>
      </c>
      <c r="AC335" s="630">
        <f t="shared" si="24"/>
        <v>0</v>
      </c>
      <c r="AD335" s="630">
        <f t="shared" si="24"/>
        <v>0</v>
      </c>
      <c r="AE335" s="630">
        <f t="shared" si="24"/>
        <v>0</v>
      </c>
      <c r="AF335" s="630">
        <f t="shared" si="24"/>
        <v>0</v>
      </c>
      <c r="AG335" s="630">
        <f t="shared" si="24"/>
        <v>0</v>
      </c>
      <c r="AH335" s="630">
        <f t="shared" si="24"/>
        <v>0</v>
      </c>
      <c r="AI335" s="630">
        <f t="shared" si="24"/>
        <v>0</v>
      </c>
      <c r="AJ335" s="630">
        <f t="shared" si="24"/>
        <v>0</v>
      </c>
      <c r="AK335" s="630">
        <f t="shared" si="24"/>
        <v>0</v>
      </c>
      <c r="AL335" s="630">
        <f t="shared" si="24"/>
        <v>0</v>
      </c>
      <c r="AM335" s="630">
        <f t="shared" si="24"/>
        <v>0</v>
      </c>
      <c r="AN335" s="630">
        <f t="shared" si="24"/>
        <v>0</v>
      </c>
      <c r="AO335" s="630">
        <f t="shared" si="24"/>
        <v>1128581</v>
      </c>
      <c r="AP335" s="630">
        <f t="shared" si="24"/>
        <v>0</v>
      </c>
      <c r="AQ335" s="630">
        <f t="shared" si="24"/>
        <v>0</v>
      </c>
      <c r="AR335" s="630">
        <f t="shared" si="24"/>
        <v>0</v>
      </c>
      <c r="AS335" s="630">
        <f t="shared" si="24"/>
        <v>1084893</v>
      </c>
      <c r="AT335" s="630">
        <f t="shared" si="24"/>
        <v>921626</v>
      </c>
      <c r="AU335" s="630">
        <f t="shared" si="24"/>
        <v>0</v>
      </c>
      <c r="AV335" s="630">
        <f t="shared" si="24"/>
        <v>0</v>
      </c>
      <c r="AW335" s="630">
        <f t="shared" si="24"/>
        <v>830719</v>
      </c>
      <c r="AX335" s="630">
        <f t="shared" si="24"/>
        <v>0</v>
      </c>
      <c r="AY335" s="630">
        <f t="shared" si="24"/>
        <v>0</v>
      </c>
      <c r="AZ335" s="630">
        <f t="shared" si="24"/>
        <v>0</v>
      </c>
      <c r="BA335" s="630">
        <f t="shared" si="24"/>
        <v>0</v>
      </c>
      <c r="BB335" s="630">
        <f t="shared" si="24"/>
        <v>0</v>
      </c>
      <c r="BC335" s="630">
        <f t="shared" si="24"/>
        <v>0</v>
      </c>
      <c r="BD335" s="630">
        <f t="shared" si="24"/>
        <v>0</v>
      </c>
      <c r="BE335" s="630">
        <f t="shared" si="24"/>
        <v>0</v>
      </c>
      <c r="BF335" s="630">
        <f t="shared" si="24"/>
        <v>543975</v>
      </c>
      <c r="BG335" s="630">
        <f t="shared" si="24"/>
        <v>0</v>
      </c>
      <c r="BH335" s="630">
        <f t="shared" si="24"/>
        <v>0</v>
      </c>
      <c r="BI335" s="630">
        <f t="shared" si="24"/>
        <v>0</v>
      </c>
      <c r="BJ335" s="630">
        <f t="shared" si="24"/>
        <v>1714309</v>
      </c>
      <c r="BK335" s="630">
        <f t="shared" si="24"/>
        <v>0</v>
      </c>
      <c r="BL335" s="630">
        <f t="shared" si="24"/>
        <v>0</v>
      </c>
      <c r="BM335" s="630">
        <f t="shared" si="24"/>
        <v>0</v>
      </c>
      <c r="BN335" s="630">
        <f t="shared" si="24"/>
        <v>599024</v>
      </c>
      <c r="BO335" s="630">
        <f t="shared" si="24"/>
        <v>295000</v>
      </c>
      <c r="BP335" s="630">
        <f t="shared" si="24"/>
        <v>0</v>
      </c>
      <c r="BQ335" s="630">
        <f t="shared" si="25"/>
        <v>0</v>
      </c>
      <c r="BR335" s="630">
        <f t="shared" si="25"/>
        <v>0</v>
      </c>
      <c r="BS335" s="630">
        <f t="shared" si="25"/>
        <v>0</v>
      </c>
      <c r="BT335" s="630">
        <f t="shared" si="25"/>
        <v>0</v>
      </c>
      <c r="BU335" s="630">
        <f t="shared" si="25"/>
        <v>0</v>
      </c>
      <c r="BV335" s="630">
        <f t="shared" si="25"/>
        <v>0</v>
      </c>
      <c r="BW335" s="630">
        <f t="shared" si="25"/>
        <v>0</v>
      </c>
      <c r="BX335" s="630">
        <f t="shared" si="25"/>
        <v>0</v>
      </c>
      <c r="BY335" s="630">
        <f t="shared" si="25"/>
        <v>0</v>
      </c>
      <c r="BZ335" s="630">
        <f t="shared" si="25"/>
        <v>0</v>
      </c>
      <c r="CA335" s="630">
        <f t="shared" si="25"/>
        <v>0</v>
      </c>
      <c r="CB335" s="630">
        <f t="shared" si="25"/>
        <v>0</v>
      </c>
      <c r="CC335" s="630">
        <f t="shared" si="25"/>
        <v>0</v>
      </c>
      <c r="CD335" s="630">
        <f t="shared" si="25"/>
        <v>0</v>
      </c>
      <c r="CE335" s="630">
        <f t="shared" si="25"/>
        <v>0</v>
      </c>
      <c r="CF335" s="630">
        <f t="shared" si="25"/>
        <v>0</v>
      </c>
      <c r="CG335" s="630">
        <f t="shared" si="25"/>
        <v>0</v>
      </c>
      <c r="CH335" s="630">
        <f t="shared" si="25"/>
        <v>0</v>
      </c>
      <c r="CI335" s="630">
        <f t="shared" si="25"/>
        <v>0</v>
      </c>
      <c r="CJ335" s="630">
        <f t="shared" si="25"/>
        <v>0</v>
      </c>
      <c r="CK335" s="630">
        <f t="shared" si="25"/>
        <v>0</v>
      </c>
      <c r="CL335" s="630">
        <f t="shared" si="25"/>
        <v>0</v>
      </c>
      <c r="CM335" s="630">
        <f t="shared" si="25"/>
        <v>0</v>
      </c>
      <c r="CN335" s="630">
        <f t="shared" si="25"/>
        <v>0</v>
      </c>
      <c r="CO335" s="630">
        <f t="shared" si="25"/>
        <v>0</v>
      </c>
      <c r="CP335" s="630">
        <f t="shared" si="25"/>
        <v>0</v>
      </c>
      <c r="CQ335" s="630">
        <f t="shared" si="25"/>
        <v>0</v>
      </c>
      <c r="CR335" s="630">
        <f t="shared" si="25"/>
        <v>0</v>
      </c>
      <c r="CS335" s="630">
        <f t="shared" si="25"/>
        <v>0</v>
      </c>
      <c r="CT335" s="630">
        <f t="shared" si="25"/>
        <v>0</v>
      </c>
      <c r="CU335" s="630">
        <f t="shared" si="25"/>
        <v>0</v>
      </c>
      <c r="CV335" s="630">
        <f t="shared" si="25"/>
        <v>0</v>
      </c>
      <c r="CW335" s="630">
        <f t="shared" si="25"/>
        <v>0</v>
      </c>
      <c r="CX335" s="630">
        <f t="shared" si="25"/>
        <v>0</v>
      </c>
      <c r="CY335" s="630">
        <f t="shared" si="25"/>
        <v>0</v>
      </c>
      <c r="CZ335" s="630">
        <f t="shared" si="25"/>
        <v>0</v>
      </c>
    </row>
    <row r="336" spans="1:104" x14ac:dyDescent="0.3">
      <c r="A336" s="633">
        <v>606</v>
      </c>
      <c r="D336" s="630">
        <f>D209</f>
        <v>1</v>
      </c>
      <c r="E336" s="630">
        <f t="shared" ref="E336:BP336" si="27">E209</f>
        <v>1</v>
      </c>
      <c r="F336" s="630">
        <f t="shared" si="27"/>
        <v>0</v>
      </c>
      <c r="G336" s="630">
        <f t="shared" si="27"/>
        <v>0</v>
      </c>
      <c r="H336" s="630">
        <f t="shared" si="27"/>
        <v>0</v>
      </c>
      <c r="I336" s="630">
        <f t="shared" si="27"/>
        <v>0</v>
      </c>
      <c r="J336" s="630">
        <f t="shared" si="27"/>
        <v>0</v>
      </c>
      <c r="K336" s="630">
        <f t="shared" si="27"/>
        <v>0</v>
      </c>
      <c r="L336" s="630">
        <f t="shared" si="27"/>
        <v>1</v>
      </c>
      <c r="M336" s="630">
        <f t="shared" si="27"/>
        <v>1</v>
      </c>
      <c r="N336" s="630">
        <f t="shared" si="27"/>
        <v>0</v>
      </c>
      <c r="O336" s="630">
        <f t="shared" si="27"/>
        <v>0</v>
      </c>
      <c r="P336" s="630">
        <f t="shared" si="27"/>
        <v>0</v>
      </c>
      <c r="Q336" s="630">
        <f t="shared" si="27"/>
        <v>0</v>
      </c>
      <c r="R336" s="630">
        <f t="shared" si="27"/>
        <v>0</v>
      </c>
      <c r="S336" s="630">
        <f t="shared" si="27"/>
        <v>0</v>
      </c>
      <c r="T336" s="630">
        <f t="shared" si="27"/>
        <v>0</v>
      </c>
      <c r="U336" s="630">
        <f t="shared" si="27"/>
        <v>0</v>
      </c>
      <c r="V336" s="630">
        <f t="shared" si="27"/>
        <v>0</v>
      </c>
      <c r="W336" s="630">
        <f t="shared" si="27"/>
        <v>0</v>
      </c>
      <c r="X336" s="630">
        <f t="shared" si="27"/>
        <v>0</v>
      </c>
      <c r="Y336" s="630">
        <f t="shared" si="27"/>
        <v>0</v>
      </c>
      <c r="Z336" s="630">
        <f t="shared" si="27"/>
        <v>1</v>
      </c>
      <c r="AA336" s="630">
        <f t="shared" si="27"/>
        <v>0</v>
      </c>
      <c r="AB336" s="630">
        <f t="shared" si="27"/>
        <v>0</v>
      </c>
      <c r="AC336" s="630">
        <f t="shared" si="27"/>
        <v>0</v>
      </c>
      <c r="AD336" s="630">
        <f t="shared" si="27"/>
        <v>0</v>
      </c>
      <c r="AE336" s="630">
        <f t="shared" si="27"/>
        <v>0</v>
      </c>
      <c r="AF336" s="630">
        <f t="shared" si="27"/>
        <v>0</v>
      </c>
      <c r="AG336" s="630">
        <f t="shared" si="27"/>
        <v>0</v>
      </c>
      <c r="AH336" s="630">
        <f t="shared" si="27"/>
        <v>0</v>
      </c>
      <c r="AI336" s="630">
        <f t="shared" si="27"/>
        <v>0</v>
      </c>
      <c r="AJ336" s="630">
        <f t="shared" si="27"/>
        <v>0</v>
      </c>
      <c r="AK336" s="630">
        <f t="shared" si="27"/>
        <v>0</v>
      </c>
      <c r="AL336" s="630">
        <f t="shared" si="27"/>
        <v>0</v>
      </c>
      <c r="AM336" s="630">
        <f t="shared" si="27"/>
        <v>0</v>
      </c>
      <c r="AN336" s="630">
        <f t="shared" si="27"/>
        <v>0</v>
      </c>
      <c r="AO336" s="630">
        <f t="shared" si="27"/>
        <v>1</v>
      </c>
      <c r="AP336" s="630">
        <f t="shared" si="27"/>
        <v>1</v>
      </c>
      <c r="AQ336" s="630">
        <f t="shared" si="27"/>
        <v>0</v>
      </c>
      <c r="AR336" s="630">
        <f t="shared" si="27"/>
        <v>0</v>
      </c>
      <c r="AS336" s="630">
        <f t="shared" si="27"/>
        <v>1</v>
      </c>
      <c r="AT336" s="630">
        <f t="shared" si="27"/>
        <v>1</v>
      </c>
      <c r="AU336" s="630">
        <f t="shared" si="27"/>
        <v>0</v>
      </c>
      <c r="AV336" s="630">
        <f t="shared" si="27"/>
        <v>0</v>
      </c>
      <c r="AW336" s="630">
        <f t="shared" si="27"/>
        <v>1</v>
      </c>
      <c r="AX336" s="630">
        <f t="shared" si="27"/>
        <v>0</v>
      </c>
      <c r="AY336" s="630">
        <f t="shared" si="27"/>
        <v>0</v>
      </c>
      <c r="AZ336" s="630">
        <f t="shared" si="27"/>
        <v>0</v>
      </c>
      <c r="BA336" s="630">
        <f t="shared" si="27"/>
        <v>0</v>
      </c>
      <c r="BB336" s="630">
        <f t="shared" si="27"/>
        <v>0</v>
      </c>
      <c r="BC336" s="630">
        <f t="shared" si="27"/>
        <v>0</v>
      </c>
      <c r="BD336" s="630">
        <f t="shared" si="27"/>
        <v>0</v>
      </c>
      <c r="BE336" s="630">
        <f t="shared" si="27"/>
        <v>0</v>
      </c>
      <c r="BF336" s="630">
        <f t="shared" si="27"/>
        <v>1</v>
      </c>
      <c r="BG336" s="630">
        <f t="shared" si="27"/>
        <v>0</v>
      </c>
      <c r="BH336" s="630">
        <f t="shared" si="27"/>
        <v>0</v>
      </c>
      <c r="BI336" s="630">
        <f t="shared" si="27"/>
        <v>0</v>
      </c>
      <c r="BJ336" s="630">
        <f t="shared" si="27"/>
        <v>1</v>
      </c>
      <c r="BK336" s="630">
        <f t="shared" si="27"/>
        <v>0</v>
      </c>
      <c r="BL336" s="630">
        <f t="shared" si="27"/>
        <v>0</v>
      </c>
      <c r="BM336" s="630">
        <f t="shared" si="27"/>
        <v>0</v>
      </c>
      <c r="BN336" s="630">
        <f t="shared" si="27"/>
        <v>1</v>
      </c>
      <c r="BO336" s="630">
        <f t="shared" si="27"/>
        <v>1</v>
      </c>
      <c r="BP336" s="630">
        <f t="shared" si="27"/>
        <v>0</v>
      </c>
      <c r="BQ336" s="630">
        <f t="shared" ref="BQ336:CZ336" si="28">BQ209</f>
        <v>0</v>
      </c>
      <c r="BR336" s="630">
        <f t="shared" si="28"/>
        <v>0</v>
      </c>
      <c r="BS336" s="630">
        <f t="shared" si="28"/>
        <v>0</v>
      </c>
      <c r="BT336" s="630">
        <f t="shared" si="28"/>
        <v>0</v>
      </c>
      <c r="BU336" s="630">
        <f t="shared" si="28"/>
        <v>0</v>
      </c>
      <c r="BV336" s="630">
        <f t="shared" si="28"/>
        <v>0</v>
      </c>
      <c r="BW336" s="630">
        <f t="shared" si="28"/>
        <v>0</v>
      </c>
      <c r="BX336" s="630">
        <f t="shared" si="28"/>
        <v>0</v>
      </c>
      <c r="BY336" s="630">
        <f t="shared" si="28"/>
        <v>0</v>
      </c>
      <c r="BZ336" s="630">
        <f t="shared" si="28"/>
        <v>0</v>
      </c>
      <c r="CA336" s="630">
        <f t="shared" si="28"/>
        <v>0</v>
      </c>
      <c r="CB336" s="630">
        <f t="shared" si="28"/>
        <v>0</v>
      </c>
      <c r="CC336" s="630">
        <f t="shared" si="28"/>
        <v>0</v>
      </c>
      <c r="CD336" s="630">
        <f t="shared" si="28"/>
        <v>0</v>
      </c>
      <c r="CE336" s="630">
        <f t="shared" si="28"/>
        <v>0</v>
      </c>
      <c r="CF336" s="630">
        <f t="shared" si="28"/>
        <v>0</v>
      </c>
      <c r="CG336" s="630">
        <f t="shared" si="28"/>
        <v>0</v>
      </c>
      <c r="CH336" s="630">
        <f t="shared" si="28"/>
        <v>0</v>
      </c>
      <c r="CI336" s="630">
        <f t="shared" si="28"/>
        <v>0</v>
      </c>
      <c r="CJ336" s="630">
        <f t="shared" si="28"/>
        <v>0</v>
      </c>
      <c r="CK336" s="630">
        <f t="shared" si="28"/>
        <v>0</v>
      </c>
      <c r="CL336" s="630">
        <f t="shared" si="28"/>
        <v>0</v>
      </c>
      <c r="CM336" s="630">
        <f t="shared" si="28"/>
        <v>0</v>
      </c>
      <c r="CN336" s="630">
        <f t="shared" si="28"/>
        <v>0</v>
      </c>
      <c r="CO336" s="630">
        <f t="shared" si="28"/>
        <v>0</v>
      </c>
      <c r="CP336" s="630">
        <f t="shared" si="28"/>
        <v>0</v>
      </c>
      <c r="CQ336" s="630">
        <f t="shared" si="28"/>
        <v>0</v>
      </c>
      <c r="CR336" s="630">
        <f t="shared" si="28"/>
        <v>0</v>
      </c>
      <c r="CS336" s="630">
        <f t="shared" si="28"/>
        <v>0</v>
      </c>
      <c r="CT336" s="630">
        <f t="shared" si="28"/>
        <v>0</v>
      </c>
      <c r="CU336" s="630">
        <f t="shared" si="28"/>
        <v>0</v>
      </c>
      <c r="CV336" s="630">
        <f t="shared" si="28"/>
        <v>0</v>
      </c>
      <c r="CW336" s="630">
        <f t="shared" si="28"/>
        <v>0</v>
      </c>
      <c r="CX336" s="630">
        <f t="shared" si="28"/>
        <v>0</v>
      </c>
      <c r="CY336" s="630">
        <f t="shared" si="28"/>
        <v>0</v>
      </c>
      <c r="CZ336" s="630">
        <f t="shared" si="28"/>
        <v>0</v>
      </c>
    </row>
    <row r="337" spans="1:104" x14ac:dyDescent="0.3">
      <c r="A337" s="633">
        <v>662</v>
      </c>
      <c r="B337" s="180" t="s">
        <v>456</v>
      </c>
      <c r="D337" s="630">
        <f>D246</f>
        <v>167833</v>
      </c>
      <c r="E337" s="630">
        <f t="shared" ref="E337:BP338" si="29">E246</f>
        <v>14778211</v>
      </c>
      <c r="F337" s="630">
        <f t="shared" si="29"/>
        <v>0</v>
      </c>
      <c r="G337" s="630">
        <f t="shared" si="29"/>
        <v>0</v>
      </c>
      <c r="H337" s="630">
        <f t="shared" si="29"/>
        <v>0</v>
      </c>
      <c r="I337" s="630">
        <f t="shared" si="29"/>
        <v>0</v>
      </c>
      <c r="J337" s="630">
        <f t="shared" si="29"/>
        <v>0</v>
      </c>
      <c r="K337" s="630">
        <f t="shared" si="29"/>
        <v>0</v>
      </c>
      <c r="L337" s="630">
        <f t="shared" si="29"/>
        <v>0</v>
      </c>
      <c r="M337" s="630">
        <f t="shared" si="29"/>
        <v>333105</v>
      </c>
      <c r="N337" s="630">
        <f t="shared" si="29"/>
        <v>0</v>
      </c>
      <c r="O337" s="630">
        <f t="shared" si="29"/>
        <v>0</v>
      </c>
      <c r="P337" s="630">
        <f t="shared" si="29"/>
        <v>0</v>
      </c>
      <c r="Q337" s="630">
        <f t="shared" si="29"/>
        <v>0</v>
      </c>
      <c r="R337" s="630">
        <f t="shared" si="29"/>
        <v>0</v>
      </c>
      <c r="S337" s="630">
        <f t="shared" si="29"/>
        <v>0</v>
      </c>
      <c r="T337" s="630">
        <f t="shared" si="29"/>
        <v>0</v>
      </c>
      <c r="U337" s="630">
        <f t="shared" si="29"/>
        <v>0</v>
      </c>
      <c r="V337" s="630">
        <f t="shared" si="29"/>
        <v>0</v>
      </c>
      <c r="W337" s="630">
        <f t="shared" si="29"/>
        <v>0</v>
      </c>
      <c r="X337" s="630">
        <f t="shared" si="29"/>
        <v>0</v>
      </c>
      <c r="Y337" s="630">
        <f t="shared" si="29"/>
        <v>0</v>
      </c>
      <c r="Z337" s="630">
        <f t="shared" si="29"/>
        <v>665162</v>
      </c>
      <c r="AA337" s="630">
        <f t="shared" si="29"/>
        <v>0</v>
      </c>
      <c r="AB337" s="630">
        <f t="shared" si="29"/>
        <v>0</v>
      </c>
      <c r="AC337" s="630">
        <f t="shared" si="29"/>
        <v>0</v>
      </c>
      <c r="AD337" s="630">
        <f t="shared" si="29"/>
        <v>0</v>
      </c>
      <c r="AE337" s="630">
        <f t="shared" si="29"/>
        <v>0</v>
      </c>
      <c r="AF337" s="630">
        <f t="shared" si="29"/>
        <v>0</v>
      </c>
      <c r="AG337" s="630">
        <f t="shared" si="29"/>
        <v>0</v>
      </c>
      <c r="AH337" s="630">
        <f t="shared" si="29"/>
        <v>0</v>
      </c>
      <c r="AI337" s="630">
        <f t="shared" si="29"/>
        <v>0</v>
      </c>
      <c r="AJ337" s="630">
        <f t="shared" si="29"/>
        <v>0</v>
      </c>
      <c r="AK337" s="630">
        <f t="shared" si="29"/>
        <v>0</v>
      </c>
      <c r="AL337" s="630">
        <f t="shared" si="29"/>
        <v>0</v>
      </c>
      <c r="AM337" s="630">
        <f t="shared" si="29"/>
        <v>0</v>
      </c>
      <c r="AN337" s="630">
        <f t="shared" si="29"/>
        <v>0</v>
      </c>
      <c r="AO337" s="630">
        <f t="shared" si="29"/>
        <v>716454</v>
      </c>
      <c r="AP337" s="630">
        <f t="shared" si="29"/>
        <v>51098</v>
      </c>
      <c r="AQ337" s="630">
        <f t="shared" si="29"/>
        <v>0</v>
      </c>
      <c r="AR337" s="630">
        <f t="shared" si="29"/>
        <v>0</v>
      </c>
      <c r="AS337" s="630">
        <f t="shared" si="29"/>
        <v>476324</v>
      </c>
      <c r="AT337" s="630">
        <f t="shared" si="29"/>
        <v>12638</v>
      </c>
      <c r="AU337" s="630">
        <f t="shared" si="29"/>
        <v>0</v>
      </c>
      <c r="AV337" s="630">
        <f t="shared" si="29"/>
        <v>0</v>
      </c>
      <c r="AW337" s="630">
        <f t="shared" si="29"/>
        <v>23511</v>
      </c>
      <c r="AX337" s="630">
        <f t="shared" si="29"/>
        <v>0</v>
      </c>
      <c r="AY337" s="630">
        <f t="shared" si="29"/>
        <v>0</v>
      </c>
      <c r="AZ337" s="630">
        <f t="shared" si="29"/>
        <v>0</v>
      </c>
      <c r="BA337" s="630">
        <f t="shared" si="29"/>
        <v>0</v>
      </c>
      <c r="BB337" s="630">
        <f t="shared" si="29"/>
        <v>0</v>
      </c>
      <c r="BC337" s="630">
        <f t="shared" si="29"/>
        <v>0</v>
      </c>
      <c r="BD337" s="630">
        <f t="shared" si="29"/>
        <v>0</v>
      </c>
      <c r="BE337" s="630">
        <f t="shared" si="29"/>
        <v>0</v>
      </c>
      <c r="BF337" s="630">
        <f t="shared" si="29"/>
        <v>533602</v>
      </c>
      <c r="BG337" s="630">
        <f t="shared" si="29"/>
        <v>0</v>
      </c>
      <c r="BH337" s="630">
        <f t="shared" si="29"/>
        <v>0</v>
      </c>
      <c r="BI337" s="630">
        <f t="shared" si="29"/>
        <v>0</v>
      </c>
      <c r="BJ337" s="630">
        <f t="shared" si="29"/>
        <v>421535</v>
      </c>
      <c r="BK337" s="630">
        <f t="shared" si="29"/>
        <v>0</v>
      </c>
      <c r="BL337" s="630">
        <f t="shared" si="29"/>
        <v>0</v>
      </c>
      <c r="BM337" s="630">
        <f t="shared" si="29"/>
        <v>0</v>
      </c>
      <c r="BN337" s="630">
        <f t="shared" si="29"/>
        <v>33172</v>
      </c>
      <c r="BO337" s="630">
        <f t="shared" si="29"/>
        <v>161837</v>
      </c>
      <c r="BP337" s="630">
        <f t="shared" si="29"/>
        <v>0</v>
      </c>
      <c r="BQ337" s="630">
        <f t="shared" ref="BQ337:CZ338" si="30">BQ246</f>
        <v>0</v>
      </c>
      <c r="BR337" s="630">
        <f t="shared" si="30"/>
        <v>0</v>
      </c>
      <c r="BS337" s="630">
        <f t="shared" si="30"/>
        <v>0</v>
      </c>
      <c r="BT337" s="630">
        <f t="shared" si="30"/>
        <v>0</v>
      </c>
      <c r="BU337" s="630">
        <f t="shared" si="30"/>
        <v>0</v>
      </c>
      <c r="BV337" s="630">
        <f t="shared" si="30"/>
        <v>0</v>
      </c>
      <c r="BW337" s="630">
        <f t="shared" si="30"/>
        <v>0</v>
      </c>
      <c r="BX337" s="630">
        <f t="shared" si="30"/>
        <v>0</v>
      </c>
      <c r="BY337" s="630">
        <f t="shared" si="30"/>
        <v>0</v>
      </c>
      <c r="BZ337" s="630">
        <f t="shared" si="30"/>
        <v>0</v>
      </c>
      <c r="CA337" s="630">
        <f t="shared" si="30"/>
        <v>0</v>
      </c>
      <c r="CB337" s="630">
        <f t="shared" si="30"/>
        <v>0</v>
      </c>
      <c r="CC337" s="630">
        <f t="shared" si="30"/>
        <v>0</v>
      </c>
      <c r="CD337" s="630">
        <f t="shared" si="30"/>
        <v>0</v>
      </c>
      <c r="CE337" s="630">
        <f t="shared" si="30"/>
        <v>0</v>
      </c>
      <c r="CF337" s="630">
        <f t="shared" si="30"/>
        <v>0</v>
      </c>
      <c r="CG337" s="630">
        <f t="shared" si="30"/>
        <v>0</v>
      </c>
      <c r="CH337" s="630">
        <f t="shared" si="30"/>
        <v>0</v>
      </c>
      <c r="CI337" s="630">
        <f t="shared" si="30"/>
        <v>0</v>
      </c>
      <c r="CJ337" s="630">
        <f t="shared" si="30"/>
        <v>0</v>
      </c>
      <c r="CK337" s="630">
        <f t="shared" si="30"/>
        <v>0</v>
      </c>
      <c r="CL337" s="630">
        <f t="shared" si="30"/>
        <v>0</v>
      </c>
      <c r="CM337" s="630">
        <f t="shared" si="30"/>
        <v>0</v>
      </c>
      <c r="CN337" s="630">
        <f t="shared" si="30"/>
        <v>0</v>
      </c>
      <c r="CO337" s="630">
        <f t="shared" si="30"/>
        <v>0</v>
      </c>
      <c r="CP337" s="630">
        <f t="shared" si="30"/>
        <v>0</v>
      </c>
      <c r="CQ337" s="630">
        <f t="shared" si="30"/>
        <v>0</v>
      </c>
      <c r="CR337" s="630">
        <f t="shared" si="30"/>
        <v>0</v>
      </c>
      <c r="CS337" s="630">
        <f t="shared" si="30"/>
        <v>0</v>
      </c>
      <c r="CT337" s="630">
        <f t="shared" si="30"/>
        <v>0</v>
      </c>
      <c r="CU337" s="630">
        <f t="shared" si="30"/>
        <v>0</v>
      </c>
      <c r="CV337" s="630">
        <f t="shared" si="30"/>
        <v>0</v>
      </c>
      <c r="CW337" s="630">
        <f t="shared" si="30"/>
        <v>0</v>
      </c>
      <c r="CX337" s="630">
        <f t="shared" si="30"/>
        <v>0</v>
      </c>
      <c r="CY337" s="630">
        <f t="shared" si="30"/>
        <v>0</v>
      </c>
      <c r="CZ337" s="630">
        <f t="shared" si="30"/>
        <v>0</v>
      </c>
    </row>
    <row r="338" spans="1:104" x14ac:dyDescent="0.3">
      <c r="A338" s="633">
        <v>663</v>
      </c>
      <c r="B338" s="180" t="s">
        <v>1116</v>
      </c>
      <c r="D338" s="630">
        <f>D247</f>
        <v>0</v>
      </c>
      <c r="E338" s="630">
        <f t="shared" si="29"/>
        <v>2217122</v>
      </c>
      <c r="F338" s="630">
        <f t="shared" si="29"/>
        <v>0</v>
      </c>
      <c r="G338" s="630">
        <f t="shared" si="29"/>
        <v>0</v>
      </c>
      <c r="H338" s="630">
        <f t="shared" si="29"/>
        <v>0</v>
      </c>
      <c r="I338" s="630">
        <f t="shared" si="29"/>
        <v>0</v>
      </c>
      <c r="J338" s="630">
        <f t="shared" si="29"/>
        <v>0</v>
      </c>
      <c r="K338" s="630">
        <f t="shared" si="29"/>
        <v>0</v>
      </c>
      <c r="L338" s="630">
        <f t="shared" si="29"/>
        <v>112242</v>
      </c>
      <c r="M338" s="630">
        <f t="shared" si="29"/>
        <v>0</v>
      </c>
      <c r="N338" s="630">
        <f t="shared" si="29"/>
        <v>0</v>
      </c>
      <c r="O338" s="630">
        <f t="shared" si="29"/>
        <v>0</v>
      </c>
      <c r="P338" s="630">
        <f t="shared" si="29"/>
        <v>0</v>
      </c>
      <c r="Q338" s="630">
        <f t="shared" si="29"/>
        <v>0</v>
      </c>
      <c r="R338" s="630">
        <f t="shared" si="29"/>
        <v>0</v>
      </c>
      <c r="S338" s="630">
        <f t="shared" si="29"/>
        <v>0</v>
      </c>
      <c r="T338" s="630">
        <f t="shared" si="29"/>
        <v>0</v>
      </c>
      <c r="U338" s="630">
        <f t="shared" si="29"/>
        <v>0</v>
      </c>
      <c r="V338" s="630">
        <f t="shared" si="29"/>
        <v>0</v>
      </c>
      <c r="W338" s="630">
        <f t="shared" si="29"/>
        <v>0</v>
      </c>
      <c r="X338" s="630">
        <f t="shared" si="29"/>
        <v>0</v>
      </c>
      <c r="Y338" s="630">
        <f t="shared" si="29"/>
        <v>0</v>
      </c>
      <c r="Z338" s="630">
        <f t="shared" si="29"/>
        <v>0</v>
      </c>
      <c r="AA338" s="630">
        <f t="shared" si="29"/>
        <v>0</v>
      </c>
      <c r="AB338" s="630">
        <f t="shared" si="29"/>
        <v>0</v>
      </c>
      <c r="AC338" s="630">
        <f t="shared" si="29"/>
        <v>0</v>
      </c>
      <c r="AD338" s="630">
        <f t="shared" si="29"/>
        <v>0</v>
      </c>
      <c r="AE338" s="630">
        <f t="shared" si="29"/>
        <v>0</v>
      </c>
      <c r="AF338" s="630">
        <f t="shared" si="29"/>
        <v>0</v>
      </c>
      <c r="AG338" s="630">
        <f t="shared" si="29"/>
        <v>0</v>
      </c>
      <c r="AH338" s="630">
        <f t="shared" si="29"/>
        <v>0</v>
      </c>
      <c r="AI338" s="630">
        <f t="shared" si="29"/>
        <v>0</v>
      </c>
      <c r="AJ338" s="630">
        <f t="shared" si="29"/>
        <v>0</v>
      </c>
      <c r="AK338" s="630">
        <f t="shared" si="29"/>
        <v>0</v>
      </c>
      <c r="AL338" s="630">
        <f t="shared" si="29"/>
        <v>0</v>
      </c>
      <c r="AM338" s="630">
        <f t="shared" si="29"/>
        <v>0</v>
      </c>
      <c r="AN338" s="630">
        <f t="shared" si="29"/>
        <v>0</v>
      </c>
      <c r="AO338" s="630">
        <f t="shared" si="29"/>
        <v>0</v>
      </c>
      <c r="AP338" s="630">
        <f t="shared" si="29"/>
        <v>0</v>
      </c>
      <c r="AQ338" s="630">
        <f t="shared" si="29"/>
        <v>0</v>
      </c>
      <c r="AR338" s="630">
        <f t="shared" si="29"/>
        <v>0</v>
      </c>
      <c r="AS338" s="630">
        <f t="shared" si="29"/>
        <v>0</v>
      </c>
      <c r="AT338" s="630">
        <f t="shared" si="29"/>
        <v>0</v>
      </c>
      <c r="AU338" s="630">
        <f t="shared" si="29"/>
        <v>0</v>
      </c>
      <c r="AV338" s="630">
        <f t="shared" si="29"/>
        <v>0</v>
      </c>
      <c r="AW338" s="630">
        <f t="shared" si="29"/>
        <v>0</v>
      </c>
      <c r="AX338" s="630">
        <f t="shared" si="29"/>
        <v>0</v>
      </c>
      <c r="AY338" s="630">
        <f t="shared" si="29"/>
        <v>0</v>
      </c>
      <c r="AZ338" s="630">
        <f t="shared" si="29"/>
        <v>0</v>
      </c>
      <c r="BA338" s="630">
        <f t="shared" si="29"/>
        <v>0</v>
      </c>
      <c r="BB338" s="630">
        <f t="shared" si="29"/>
        <v>0</v>
      </c>
      <c r="BC338" s="630">
        <f t="shared" si="29"/>
        <v>0</v>
      </c>
      <c r="BD338" s="630">
        <f t="shared" si="29"/>
        <v>0</v>
      </c>
      <c r="BE338" s="630">
        <f t="shared" si="29"/>
        <v>0</v>
      </c>
      <c r="BF338" s="630">
        <f t="shared" si="29"/>
        <v>0</v>
      </c>
      <c r="BG338" s="630">
        <f t="shared" si="29"/>
        <v>0</v>
      </c>
      <c r="BH338" s="630">
        <f t="shared" si="29"/>
        <v>0</v>
      </c>
      <c r="BI338" s="630">
        <f t="shared" si="29"/>
        <v>0</v>
      </c>
      <c r="BJ338" s="630">
        <f t="shared" si="29"/>
        <v>0</v>
      </c>
      <c r="BK338" s="630">
        <f t="shared" si="29"/>
        <v>0</v>
      </c>
      <c r="BL338" s="630">
        <f t="shared" si="29"/>
        <v>0</v>
      </c>
      <c r="BM338" s="630">
        <f t="shared" si="29"/>
        <v>0</v>
      </c>
      <c r="BN338" s="630">
        <f t="shared" si="29"/>
        <v>0</v>
      </c>
      <c r="BO338" s="630">
        <f t="shared" si="29"/>
        <v>0</v>
      </c>
      <c r="BP338" s="630">
        <f t="shared" si="29"/>
        <v>0</v>
      </c>
      <c r="BQ338" s="630">
        <f t="shared" si="30"/>
        <v>0</v>
      </c>
      <c r="BR338" s="630">
        <f t="shared" si="30"/>
        <v>0</v>
      </c>
      <c r="BS338" s="630">
        <f t="shared" si="30"/>
        <v>0</v>
      </c>
      <c r="BT338" s="630">
        <f t="shared" si="30"/>
        <v>0</v>
      </c>
      <c r="BU338" s="630">
        <f t="shared" si="30"/>
        <v>0</v>
      </c>
      <c r="BV338" s="630">
        <f t="shared" si="30"/>
        <v>0</v>
      </c>
      <c r="BW338" s="630">
        <f t="shared" si="30"/>
        <v>0</v>
      </c>
      <c r="BX338" s="630">
        <f t="shared" si="30"/>
        <v>0</v>
      </c>
      <c r="BY338" s="630">
        <f t="shared" si="30"/>
        <v>0</v>
      </c>
      <c r="BZ338" s="630">
        <f t="shared" si="30"/>
        <v>0</v>
      </c>
      <c r="CA338" s="630">
        <f t="shared" si="30"/>
        <v>0</v>
      </c>
      <c r="CB338" s="630">
        <f t="shared" si="30"/>
        <v>0</v>
      </c>
      <c r="CC338" s="630">
        <f t="shared" si="30"/>
        <v>0</v>
      </c>
      <c r="CD338" s="630">
        <f t="shared" si="30"/>
        <v>0</v>
      </c>
      <c r="CE338" s="630">
        <f t="shared" si="30"/>
        <v>0</v>
      </c>
      <c r="CF338" s="630">
        <f t="shared" si="30"/>
        <v>0</v>
      </c>
      <c r="CG338" s="630">
        <f t="shared" si="30"/>
        <v>0</v>
      </c>
      <c r="CH338" s="630">
        <f t="shared" si="30"/>
        <v>0</v>
      </c>
      <c r="CI338" s="630">
        <f t="shared" si="30"/>
        <v>0</v>
      </c>
      <c r="CJ338" s="630">
        <f t="shared" si="30"/>
        <v>0</v>
      </c>
      <c r="CK338" s="630">
        <f t="shared" si="30"/>
        <v>0</v>
      </c>
      <c r="CL338" s="630">
        <f t="shared" si="30"/>
        <v>0</v>
      </c>
      <c r="CM338" s="630">
        <f t="shared" si="30"/>
        <v>0</v>
      </c>
      <c r="CN338" s="630">
        <f t="shared" si="30"/>
        <v>0</v>
      </c>
      <c r="CO338" s="630">
        <f t="shared" si="30"/>
        <v>0</v>
      </c>
      <c r="CP338" s="630">
        <f t="shared" si="30"/>
        <v>0</v>
      </c>
      <c r="CQ338" s="630">
        <f t="shared" si="30"/>
        <v>0</v>
      </c>
      <c r="CR338" s="630">
        <f t="shared" si="30"/>
        <v>0</v>
      </c>
      <c r="CS338" s="630">
        <f t="shared" si="30"/>
        <v>0</v>
      </c>
      <c r="CT338" s="630">
        <f t="shared" si="30"/>
        <v>0</v>
      </c>
      <c r="CU338" s="630">
        <f t="shared" si="30"/>
        <v>0</v>
      </c>
      <c r="CV338" s="630">
        <f t="shared" si="30"/>
        <v>0</v>
      </c>
      <c r="CW338" s="630">
        <f t="shared" si="30"/>
        <v>0</v>
      </c>
      <c r="CX338" s="630">
        <f t="shared" si="30"/>
        <v>0</v>
      </c>
      <c r="CY338" s="630">
        <f t="shared" si="30"/>
        <v>0</v>
      </c>
      <c r="CZ338" s="630">
        <f t="shared" si="30"/>
        <v>0</v>
      </c>
    </row>
    <row r="339" spans="1:104" x14ac:dyDescent="0.3">
      <c r="A339" s="634">
        <v>336</v>
      </c>
      <c r="D339" s="635">
        <f>D81</f>
        <v>442379</v>
      </c>
      <c r="E339" s="635">
        <f t="shared" ref="E339:BP339" si="31">E81</f>
        <v>153718304</v>
      </c>
      <c r="F339" s="635">
        <f t="shared" si="31"/>
        <v>0</v>
      </c>
      <c r="G339" s="635">
        <f t="shared" si="31"/>
        <v>283387</v>
      </c>
      <c r="H339" s="635">
        <f t="shared" si="31"/>
        <v>64033</v>
      </c>
      <c r="I339" s="635">
        <f t="shared" si="31"/>
        <v>0</v>
      </c>
      <c r="J339" s="635">
        <f t="shared" si="31"/>
        <v>509</v>
      </c>
      <c r="K339" s="635">
        <f t="shared" si="31"/>
        <v>14627</v>
      </c>
      <c r="L339" s="635">
        <f t="shared" si="31"/>
        <v>499273</v>
      </c>
      <c r="M339" s="635">
        <f t="shared" si="31"/>
        <v>1528604</v>
      </c>
      <c r="N339" s="635">
        <f t="shared" si="31"/>
        <v>5950</v>
      </c>
      <c r="O339" s="635">
        <f t="shared" si="31"/>
        <v>26062</v>
      </c>
      <c r="P339" s="635">
        <f t="shared" si="31"/>
        <v>0</v>
      </c>
      <c r="Q339" s="635">
        <f t="shared" si="31"/>
        <v>5890</v>
      </c>
      <c r="R339" s="635">
        <f t="shared" si="31"/>
        <v>62873</v>
      </c>
      <c r="S339" s="635">
        <f t="shared" si="31"/>
        <v>37462</v>
      </c>
      <c r="T339" s="635">
        <f t="shared" si="31"/>
        <v>1716207</v>
      </c>
      <c r="U339" s="635">
        <f t="shared" si="31"/>
        <v>0</v>
      </c>
      <c r="V339" s="635">
        <f t="shared" si="31"/>
        <v>1592</v>
      </c>
      <c r="W339" s="635">
        <f t="shared" si="31"/>
        <v>0</v>
      </c>
      <c r="X339" s="635">
        <f t="shared" si="31"/>
        <v>498635</v>
      </c>
      <c r="Y339" s="635">
        <f t="shared" si="31"/>
        <v>241630</v>
      </c>
      <c r="Z339" s="635">
        <f t="shared" si="31"/>
        <v>10011300</v>
      </c>
      <c r="AA339" s="635">
        <f t="shared" si="31"/>
        <v>433151</v>
      </c>
      <c r="AB339" s="635">
        <f t="shared" si="31"/>
        <v>0</v>
      </c>
      <c r="AC339" s="635">
        <f t="shared" si="31"/>
        <v>15168</v>
      </c>
      <c r="AD339" s="635">
        <f t="shared" si="31"/>
        <v>34949</v>
      </c>
      <c r="AE339" s="635">
        <f t="shared" si="31"/>
        <v>32249</v>
      </c>
      <c r="AF339" s="635">
        <f t="shared" si="31"/>
        <v>30915</v>
      </c>
      <c r="AG339" s="635">
        <f t="shared" si="31"/>
        <v>79983</v>
      </c>
      <c r="AH339" s="635">
        <f t="shared" si="31"/>
        <v>0</v>
      </c>
      <c r="AI339" s="635">
        <f t="shared" si="31"/>
        <v>4759</v>
      </c>
      <c r="AJ339" s="635">
        <f t="shared" si="31"/>
        <v>337395</v>
      </c>
      <c r="AK339" s="635">
        <f t="shared" si="31"/>
        <v>5902</v>
      </c>
      <c r="AL339" s="635">
        <f t="shared" si="31"/>
        <v>122144</v>
      </c>
      <c r="AM339" s="635">
        <f t="shared" si="31"/>
        <v>506081</v>
      </c>
      <c r="AN339" s="635">
        <f t="shared" si="31"/>
        <v>24394</v>
      </c>
      <c r="AO339" s="635">
        <f t="shared" si="31"/>
        <v>5306141</v>
      </c>
      <c r="AP339" s="635">
        <f t="shared" si="31"/>
        <v>63867</v>
      </c>
      <c r="AQ339" s="635">
        <f t="shared" si="31"/>
        <v>340</v>
      </c>
      <c r="AR339" s="635">
        <f t="shared" si="31"/>
        <v>10817</v>
      </c>
      <c r="AS339" s="635">
        <f t="shared" si="31"/>
        <v>3953709</v>
      </c>
      <c r="AT339" s="635">
        <f t="shared" si="31"/>
        <v>14641</v>
      </c>
      <c r="AU339" s="635">
        <f t="shared" si="31"/>
        <v>51455</v>
      </c>
      <c r="AV339" s="635">
        <f t="shared" si="31"/>
        <v>18833</v>
      </c>
      <c r="AW339" s="635">
        <f t="shared" si="31"/>
        <v>46588</v>
      </c>
      <c r="AX339" s="635">
        <f t="shared" si="31"/>
        <v>37268</v>
      </c>
      <c r="AY339" s="635">
        <f t="shared" si="31"/>
        <v>12795</v>
      </c>
      <c r="AZ339" s="635">
        <f t="shared" si="31"/>
        <v>544752</v>
      </c>
      <c r="BA339" s="635">
        <f t="shared" si="31"/>
        <v>244078</v>
      </c>
      <c r="BB339" s="635">
        <f t="shared" si="31"/>
        <v>4007</v>
      </c>
      <c r="BC339" s="635">
        <f t="shared" si="31"/>
        <v>19162</v>
      </c>
      <c r="BD339" s="635">
        <f t="shared" si="31"/>
        <v>714923</v>
      </c>
      <c r="BE339" s="635">
        <f t="shared" si="31"/>
        <v>158640</v>
      </c>
      <c r="BF339" s="635">
        <f t="shared" si="31"/>
        <v>3366728</v>
      </c>
      <c r="BG339" s="635">
        <f t="shared" si="31"/>
        <v>0</v>
      </c>
      <c r="BH339" s="635">
        <f t="shared" si="31"/>
        <v>9814</v>
      </c>
      <c r="BI339" s="635">
        <f t="shared" si="31"/>
        <v>6131</v>
      </c>
      <c r="BJ339" s="635">
        <f t="shared" si="31"/>
        <v>1317790</v>
      </c>
      <c r="BK339" s="635">
        <f t="shared" si="31"/>
        <v>223313</v>
      </c>
      <c r="BL339" s="635">
        <f t="shared" si="31"/>
        <v>2210859</v>
      </c>
      <c r="BM339" s="635">
        <f t="shared" si="31"/>
        <v>523386</v>
      </c>
      <c r="BN339" s="635">
        <f t="shared" si="31"/>
        <v>759817</v>
      </c>
      <c r="BO339" s="635">
        <f t="shared" si="31"/>
        <v>52314</v>
      </c>
      <c r="BP339" s="635">
        <f t="shared" si="31"/>
        <v>3235</v>
      </c>
      <c r="BQ339" s="635">
        <f t="shared" ref="BQ339:CZ339" si="32">BQ81</f>
        <v>3010354</v>
      </c>
      <c r="BR339" s="635">
        <f t="shared" si="32"/>
        <v>0</v>
      </c>
      <c r="BS339" s="635">
        <f t="shared" si="32"/>
        <v>428670</v>
      </c>
      <c r="BT339" s="635">
        <f t="shared" si="32"/>
        <v>70933</v>
      </c>
      <c r="BU339" s="635">
        <f t="shared" si="32"/>
        <v>0</v>
      </c>
      <c r="BV339" s="635">
        <f t="shared" si="32"/>
        <v>200978</v>
      </c>
      <c r="BW339" s="635">
        <f t="shared" si="32"/>
        <v>0</v>
      </c>
      <c r="BX339" s="635">
        <f t="shared" si="32"/>
        <v>0</v>
      </c>
      <c r="BY339" s="635">
        <f t="shared" si="32"/>
        <v>0</v>
      </c>
      <c r="BZ339" s="635">
        <f t="shared" si="32"/>
        <v>0</v>
      </c>
      <c r="CA339" s="635">
        <f t="shared" si="32"/>
        <v>0</v>
      </c>
      <c r="CB339" s="635">
        <f t="shared" si="32"/>
        <v>0</v>
      </c>
      <c r="CC339" s="635">
        <f t="shared" si="32"/>
        <v>0</v>
      </c>
      <c r="CD339" s="635">
        <f t="shared" si="32"/>
        <v>0</v>
      </c>
      <c r="CE339" s="635">
        <f t="shared" si="32"/>
        <v>0</v>
      </c>
      <c r="CF339" s="635">
        <f t="shared" si="32"/>
        <v>0</v>
      </c>
      <c r="CG339" s="635">
        <f t="shared" si="32"/>
        <v>0</v>
      </c>
      <c r="CH339" s="635">
        <f t="shared" si="32"/>
        <v>0</v>
      </c>
      <c r="CI339" s="635">
        <f t="shared" si="32"/>
        <v>0</v>
      </c>
      <c r="CJ339" s="635">
        <f t="shared" si="32"/>
        <v>0</v>
      </c>
      <c r="CK339" s="635">
        <f t="shared" si="32"/>
        <v>0</v>
      </c>
      <c r="CL339" s="635">
        <f t="shared" si="32"/>
        <v>0</v>
      </c>
      <c r="CM339" s="635">
        <f t="shared" si="32"/>
        <v>0</v>
      </c>
      <c r="CN339" s="635">
        <f t="shared" si="32"/>
        <v>0</v>
      </c>
      <c r="CO339" s="635">
        <f t="shared" si="32"/>
        <v>0</v>
      </c>
      <c r="CP339" s="635">
        <f t="shared" si="32"/>
        <v>0</v>
      </c>
      <c r="CQ339" s="635">
        <f t="shared" si="32"/>
        <v>0</v>
      </c>
      <c r="CR339" s="635">
        <f t="shared" si="32"/>
        <v>0</v>
      </c>
      <c r="CS339" s="635">
        <f t="shared" si="32"/>
        <v>0</v>
      </c>
      <c r="CT339" s="635">
        <f t="shared" si="32"/>
        <v>0</v>
      </c>
      <c r="CU339" s="635">
        <f t="shared" si="32"/>
        <v>0</v>
      </c>
      <c r="CV339" s="635">
        <f t="shared" si="32"/>
        <v>0</v>
      </c>
      <c r="CW339" s="635">
        <f t="shared" si="32"/>
        <v>0</v>
      </c>
      <c r="CX339" s="635">
        <f t="shared" si="32"/>
        <v>0</v>
      </c>
      <c r="CY339" s="635">
        <f t="shared" si="32"/>
        <v>0</v>
      </c>
      <c r="CZ339" s="635">
        <f t="shared" si="32"/>
        <v>0</v>
      </c>
    </row>
    <row r="340" spans="1:104" x14ac:dyDescent="0.3">
      <c r="A340" s="634">
        <v>44</v>
      </c>
      <c r="D340" s="635">
        <f>D27</f>
        <v>6698056</v>
      </c>
      <c r="E340" s="635">
        <f t="shared" ref="E340:BP343" si="33">E27</f>
        <v>516820273</v>
      </c>
      <c r="F340" s="635">
        <f t="shared" si="33"/>
        <v>0</v>
      </c>
      <c r="G340" s="635">
        <f t="shared" si="33"/>
        <v>3746871</v>
      </c>
      <c r="H340" s="635">
        <f t="shared" si="33"/>
        <v>1005545</v>
      </c>
      <c r="I340" s="635">
        <f t="shared" si="33"/>
        <v>0</v>
      </c>
      <c r="J340" s="635">
        <f t="shared" si="33"/>
        <v>0</v>
      </c>
      <c r="K340" s="635">
        <f t="shared" si="33"/>
        <v>0</v>
      </c>
      <c r="L340" s="635">
        <f t="shared" si="33"/>
        <v>727115</v>
      </c>
      <c r="M340" s="635">
        <f t="shared" si="33"/>
        <v>11126727</v>
      </c>
      <c r="N340" s="635">
        <f t="shared" si="33"/>
        <v>0</v>
      </c>
      <c r="O340" s="635">
        <f t="shared" si="33"/>
        <v>481493</v>
      </c>
      <c r="P340" s="635">
        <f t="shared" si="33"/>
        <v>0</v>
      </c>
      <c r="Q340" s="635">
        <f t="shared" si="33"/>
        <v>0</v>
      </c>
      <c r="R340" s="635">
        <f t="shared" si="33"/>
        <v>0</v>
      </c>
      <c r="S340" s="635">
        <f t="shared" si="33"/>
        <v>2374616</v>
      </c>
      <c r="T340" s="635">
        <f t="shared" si="33"/>
        <v>0</v>
      </c>
      <c r="U340" s="635">
        <f t="shared" si="33"/>
        <v>0</v>
      </c>
      <c r="V340" s="635">
        <f t="shared" si="33"/>
        <v>523324</v>
      </c>
      <c r="W340" s="635">
        <f t="shared" si="33"/>
        <v>0</v>
      </c>
      <c r="X340" s="635">
        <f t="shared" si="33"/>
        <v>3965896</v>
      </c>
      <c r="Y340" s="635">
        <f t="shared" si="33"/>
        <v>0</v>
      </c>
      <c r="Z340" s="635">
        <f t="shared" si="33"/>
        <v>19759947</v>
      </c>
      <c r="AA340" s="635">
        <f t="shared" si="33"/>
        <v>0</v>
      </c>
      <c r="AB340" s="635">
        <f t="shared" si="33"/>
        <v>0</v>
      </c>
      <c r="AC340" s="635">
        <f t="shared" si="33"/>
        <v>446597</v>
      </c>
      <c r="AD340" s="635">
        <f t="shared" si="33"/>
        <v>780671</v>
      </c>
      <c r="AE340" s="635">
        <f t="shared" si="33"/>
        <v>398562</v>
      </c>
      <c r="AF340" s="635">
        <f t="shared" si="33"/>
        <v>300038</v>
      </c>
      <c r="AG340" s="635">
        <f t="shared" si="33"/>
        <v>202592</v>
      </c>
      <c r="AH340" s="635">
        <f t="shared" si="33"/>
        <v>0</v>
      </c>
      <c r="AI340" s="635">
        <f t="shared" si="33"/>
        <v>0</v>
      </c>
      <c r="AJ340" s="635">
        <f t="shared" si="33"/>
        <v>0</v>
      </c>
      <c r="AK340" s="635">
        <f t="shared" si="33"/>
        <v>0</v>
      </c>
      <c r="AL340" s="635">
        <f t="shared" si="33"/>
        <v>1021536</v>
      </c>
      <c r="AM340" s="635">
        <f t="shared" si="33"/>
        <v>1040309</v>
      </c>
      <c r="AN340" s="635">
        <f t="shared" si="33"/>
        <v>564646</v>
      </c>
      <c r="AO340" s="635">
        <f t="shared" si="33"/>
        <v>30373170</v>
      </c>
      <c r="AP340" s="635">
        <f t="shared" si="33"/>
        <v>801301</v>
      </c>
      <c r="AQ340" s="635">
        <f t="shared" si="33"/>
        <v>0</v>
      </c>
      <c r="AR340" s="635">
        <f t="shared" si="33"/>
        <v>59600</v>
      </c>
      <c r="AS340" s="635">
        <f t="shared" si="33"/>
        <v>20616970</v>
      </c>
      <c r="AT340" s="635">
        <f t="shared" si="33"/>
        <v>666291</v>
      </c>
      <c r="AU340" s="635">
        <f t="shared" si="33"/>
        <v>4983053</v>
      </c>
      <c r="AV340" s="635">
        <f t="shared" si="33"/>
        <v>331635</v>
      </c>
      <c r="AW340" s="635">
        <f t="shared" si="33"/>
        <v>791011</v>
      </c>
      <c r="AX340" s="635">
        <f t="shared" si="33"/>
        <v>0</v>
      </c>
      <c r="AY340" s="635">
        <f t="shared" si="33"/>
        <v>15682</v>
      </c>
      <c r="AZ340" s="635">
        <f t="shared" si="33"/>
        <v>4546994</v>
      </c>
      <c r="BA340" s="635">
        <f t="shared" si="33"/>
        <v>364121</v>
      </c>
      <c r="BB340" s="635">
        <f t="shared" si="33"/>
        <v>631672</v>
      </c>
      <c r="BC340" s="635">
        <f t="shared" si="33"/>
        <v>581292</v>
      </c>
      <c r="BD340" s="635">
        <f t="shared" si="33"/>
        <v>5700289</v>
      </c>
      <c r="BE340" s="635">
        <f t="shared" si="33"/>
        <v>489353</v>
      </c>
      <c r="BF340" s="635">
        <f t="shared" si="33"/>
        <v>13222853</v>
      </c>
      <c r="BG340" s="635">
        <f t="shared" si="33"/>
        <v>0</v>
      </c>
      <c r="BH340" s="635">
        <f t="shared" si="33"/>
        <v>0</v>
      </c>
      <c r="BI340" s="635">
        <f t="shared" si="33"/>
        <v>779841</v>
      </c>
      <c r="BJ340" s="635">
        <f t="shared" si="33"/>
        <v>14138519</v>
      </c>
      <c r="BK340" s="635">
        <f t="shared" si="33"/>
        <v>1142723</v>
      </c>
      <c r="BL340" s="635">
        <f t="shared" si="33"/>
        <v>15823204</v>
      </c>
      <c r="BM340" s="635">
        <f t="shared" si="33"/>
        <v>0</v>
      </c>
      <c r="BN340" s="635">
        <f t="shared" si="33"/>
        <v>2627389</v>
      </c>
      <c r="BO340" s="635">
        <f t="shared" si="33"/>
        <v>1404789</v>
      </c>
      <c r="BP340" s="635">
        <f t="shared" si="33"/>
        <v>0</v>
      </c>
      <c r="BQ340" s="635">
        <f t="shared" ref="BQ340:CZ343" si="34">BQ27</f>
        <v>0</v>
      </c>
      <c r="BR340" s="635">
        <f t="shared" si="34"/>
        <v>0</v>
      </c>
      <c r="BS340" s="635">
        <f t="shared" si="34"/>
        <v>1631155</v>
      </c>
      <c r="BT340" s="635">
        <f t="shared" si="34"/>
        <v>426796</v>
      </c>
      <c r="BU340" s="635">
        <f t="shared" si="34"/>
        <v>0</v>
      </c>
      <c r="BV340" s="635">
        <f t="shared" si="34"/>
        <v>468761</v>
      </c>
      <c r="BW340" s="635">
        <f t="shared" si="34"/>
        <v>0</v>
      </c>
      <c r="BX340" s="635">
        <f t="shared" si="34"/>
        <v>0</v>
      </c>
      <c r="BY340" s="635">
        <f t="shared" si="34"/>
        <v>0</v>
      </c>
      <c r="BZ340" s="635">
        <f t="shared" si="34"/>
        <v>0</v>
      </c>
      <c r="CA340" s="635">
        <f t="shared" si="34"/>
        <v>0</v>
      </c>
      <c r="CB340" s="635">
        <f t="shared" si="34"/>
        <v>0</v>
      </c>
      <c r="CC340" s="635">
        <f t="shared" si="34"/>
        <v>0</v>
      </c>
      <c r="CD340" s="635">
        <f t="shared" si="34"/>
        <v>0</v>
      </c>
      <c r="CE340" s="635">
        <f t="shared" si="34"/>
        <v>0</v>
      </c>
      <c r="CF340" s="635">
        <f t="shared" si="34"/>
        <v>0</v>
      </c>
      <c r="CG340" s="635">
        <f t="shared" si="34"/>
        <v>0</v>
      </c>
      <c r="CH340" s="635">
        <f t="shared" si="34"/>
        <v>0</v>
      </c>
      <c r="CI340" s="635">
        <f t="shared" si="34"/>
        <v>0</v>
      </c>
      <c r="CJ340" s="635">
        <f t="shared" si="34"/>
        <v>0</v>
      </c>
      <c r="CK340" s="635">
        <f t="shared" si="34"/>
        <v>0</v>
      </c>
      <c r="CL340" s="635">
        <f t="shared" si="34"/>
        <v>0</v>
      </c>
      <c r="CM340" s="635">
        <f t="shared" si="34"/>
        <v>0</v>
      </c>
      <c r="CN340" s="635">
        <f t="shared" si="34"/>
        <v>0</v>
      </c>
      <c r="CO340" s="635">
        <f t="shared" si="34"/>
        <v>0</v>
      </c>
      <c r="CP340" s="635">
        <f t="shared" si="34"/>
        <v>0</v>
      </c>
      <c r="CQ340" s="635">
        <f t="shared" si="34"/>
        <v>0</v>
      </c>
      <c r="CR340" s="635">
        <f t="shared" si="34"/>
        <v>0</v>
      </c>
      <c r="CS340" s="635">
        <f t="shared" si="34"/>
        <v>0</v>
      </c>
      <c r="CT340" s="635">
        <f t="shared" si="34"/>
        <v>0</v>
      </c>
      <c r="CU340" s="635">
        <f t="shared" si="34"/>
        <v>0</v>
      </c>
      <c r="CV340" s="635">
        <f t="shared" si="34"/>
        <v>0</v>
      </c>
      <c r="CW340" s="635">
        <f t="shared" si="34"/>
        <v>0</v>
      </c>
      <c r="CX340" s="635">
        <f t="shared" si="34"/>
        <v>0</v>
      </c>
      <c r="CY340" s="635">
        <f t="shared" si="34"/>
        <v>0</v>
      </c>
      <c r="CZ340" s="635">
        <f t="shared" si="34"/>
        <v>0</v>
      </c>
    </row>
    <row r="341" spans="1:104" x14ac:dyDescent="0.3">
      <c r="A341" s="634">
        <v>45</v>
      </c>
      <c r="D341" s="635">
        <f t="shared" ref="D341:S343" si="35">D28</f>
        <v>888574</v>
      </c>
      <c r="E341" s="635">
        <f t="shared" si="35"/>
        <v>27406534</v>
      </c>
      <c r="F341" s="635">
        <f t="shared" si="35"/>
        <v>0</v>
      </c>
      <c r="G341" s="635">
        <f t="shared" si="35"/>
        <v>339721</v>
      </c>
      <c r="H341" s="635">
        <f t="shared" si="35"/>
        <v>59682</v>
      </c>
      <c r="I341" s="635">
        <f t="shared" si="35"/>
        <v>0</v>
      </c>
      <c r="J341" s="635">
        <f t="shared" si="35"/>
        <v>0</v>
      </c>
      <c r="K341" s="635">
        <f t="shared" si="35"/>
        <v>0</v>
      </c>
      <c r="L341" s="635">
        <f t="shared" si="35"/>
        <v>357135</v>
      </c>
      <c r="M341" s="635">
        <f t="shared" si="35"/>
        <v>2563632</v>
      </c>
      <c r="N341" s="635">
        <f t="shared" si="35"/>
        <v>0</v>
      </c>
      <c r="O341" s="635">
        <f t="shared" si="35"/>
        <v>19987</v>
      </c>
      <c r="P341" s="635">
        <f t="shared" si="35"/>
        <v>0</v>
      </c>
      <c r="Q341" s="635">
        <f t="shared" si="35"/>
        <v>0</v>
      </c>
      <c r="R341" s="635">
        <f t="shared" si="35"/>
        <v>0</v>
      </c>
      <c r="S341" s="635">
        <f t="shared" si="35"/>
        <v>280777</v>
      </c>
      <c r="T341" s="635">
        <f t="shared" si="33"/>
        <v>0</v>
      </c>
      <c r="U341" s="635">
        <f t="shared" si="33"/>
        <v>0</v>
      </c>
      <c r="V341" s="635">
        <f t="shared" si="33"/>
        <v>75268</v>
      </c>
      <c r="W341" s="635">
        <f t="shared" si="33"/>
        <v>0</v>
      </c>
      <c r="X341" s="635">
        <f t="shared" si="33"/>
        <v>231875</v>
      </c>
      <c r="Y341" s="635">
        <f t="shared" si="33"/>
        <v>0</v>
      </c>
      <c r="Z341" s="635">
        <f t="shared" si="33"/>
        <v>1717843</v>
      </c>
      <c r="AA341" s="635">
        <f t="shared" si="33"/>
        <v>0</v>
      </c>
      <c r="AB341" s="635">
        <f t="shared" si="33"/>
        <v>0</v>
      </c>
      <c r="AC341" s="635">
        <f t="shared" si="33"/>
        <v>77914</v>
      </c>
      <c r="AD341" s="635">
        <f t="shared" si="33"/>
        <v>45648</v>
      </c>
      <c r="AE341" s="635">
        <f t="shared" si="33"/>
        <v>215404</v>
      </c>
      <c r="AF341" s="635">
        <f t="shared" si="33"/>
        <v>71501</v>
      </c>
      <c r="AG341" s="635">
        <f t="shared" si="33"/>
        <v>102341</v>
      </c>
      <c r="AH341" s="635">
        <f t="shared" si="33"/>
        <v>0</v>
      </c>
      <c r="AI341" s="635">
        <f t="shared" si="33"/>
        <v>0</v>
      </c>
      <c r="AJ341" s="635">
        <f t="shared" si="33"/>
        <v>0</v>
      </c>
      <c r="AK341" s="635">
        <f t="shared" si="33"/>
        <v>0</v>
      </c>
      <c r="AL341" s="635">
        <f t="shared" si="33"/>
        <v>100465</v>
      </c>
      <c r="AM341" s="635">
        <f t="shared" si="33"/>
        <v>185843</v>
      </c>
      <c r="AN341" s="635">
        <f t="shared" si="33"/>
        <v>83997</v>
      </c>
      <c r="AO341" s="635">
        <f t="shared" si="33"/>
        <v>10749169</v>
      </c>
      <c r="AP341" s="635">
        <f t="shared" si="33"/>
        <v>187732</v>
      </c>
      <c r="AQ341" s="635">
        <f t="shared" si="33"/>
        <v>0</v>
      </c>
      <c r="AR341" s="635">
        <f t="shared" si="33"/>
        <v>16130</v>
      </c>
      <c r="AS341" s="635">
        <f t="shared" si="33"/>
        <v>5819028</v>
      </c>
      <c r="AT341" s="635">
        <f t="shared" si="33"/>
        <v>67835</v>
      </c>
      <c r="AU341" s="635">
        <f t="shared" si="33"/>
        <v>91929</v>
      </c>
      <c r="AV341" s="635">
        <f t="shared" si="33"/>
        <v>128617</v>
      </c>
      <c r="AW341" s="635">
        <f t="shared" si="33"/>
        <v>60749</v>
      </c>
      <c r="AX341" s="635">
        <f t="shared" si="33"/>
        <v>0</v>
      </c>
      <c r="AY341" s="635">
        <f t="shared" si="33"/>
        <v>0</v>
      </c>
      <c r="AZ341" s="635">
        <f t="shared" si="33"/>
        <v>150631</v>
      </c>
      <c r="BA341" s="635">
        <f t="shared" si="33"/>
        <v>38273</v>
      </c>
      <c r="BB341" s="635">
        <f t="shared" si="33"/>
        <v>23658</v>
      </c>
      <c r="BC341" s="635">
        <f t="shared" si="33"/>
        <v>6267</v>
      </c>
      <c r="BD341" s="635">
        <f t="shared" si="33"/>
        <v>113861</v>
      </c>
      <c r="BE341" s="635">
        <f t="shared" si="33"/>
        <v>193244</v>
      </c>
      <c r="BF341" s="635">
        <f t="shared" si="33"/>
        <v>2785751</v>
      </c>
      <c r="BG341" s="635">
        <f t="shared" si="33"/>
        <v>0</v>
      </c>
      <c r="BH341" s="635">
        <f t="shared" si="33"/>
        <v>0</v>
      </c>
      <c r="BI341" s="635">
        <f t="shared" si="33"/>
        <v>47711</v>
      </c>
      <c r="BJ341" s="635">
        <f t="shared" si="33"/>
        <v>1718215</v>
      </c>
      <c r="BK341" s="635">
        <f t="shared" si="33"/>
        <v>125765</v>
      </c>
      <c r="BL341" s="635">
        <f t="shared" si="33"/>
        <v>568212</v>
      </c>
      <c r="BM341" s="635">
        <f t="shared" si="33"/>
        <v>0</v>
      </c>
      <c r="BN341" s="635">
        <f t="shared" si="33"/>
        <v>699804</v>
      </c>
      <c r="BO341" s="635">
        <f t="shared" si="33"/>
        <v>305953</v>
      </c>
      <c r="BP341" s="635">
        <f t="shared" si="33"/>
        <v>0</v>
      </c>
      <c r="BQ341" s="635">
        <f t="shared" si="34"/>
        <v>0</v>
      </c>
      <c r="BR341" s="635">
        <f t="shared" si="34"/>
        <v>0</v>
      </c>
      <c r="BS341" s="635">
        <f t="shared" si="34"/>
        <v>613447</v>
      </c>
      <c r="BT341" s="635">
        <f t="shared" si="34"/>
        <v>69252</v>
      </c>
      <c r="BU341" s="635">
        <f t="shared" si="34"/>
        <v>0</v>
      </c>
      <c r="BV341" s="635">
        <f t="shared" si="34"/>
        <v>655083</v>
      </c>
      <c r="BW341" s="635">
        <f t="shared" si="34"/>
        <v>0</v>
      </c>
      <c r="BX341" s="635">
        <f t="shared" si="34"/>
        <v>0</v>
      </c>
      <c r="BY341" s="635">
        <f t="shared" si="34"/>
        <v>0</v>
      </c>
      <c r="BZ341" s="635">
        <f t="shared" si="34"/>
        <v>0</v>
      </c>
      <c r="CA341" s="635">
        <f t="shared" si="34"/>
        <v>0</v>
      </c>
      <c r="CB341" s="635">
        <f t="shared" si="34"/>
        <v>0</v>
      </c>
      <c r="CC341" s="635">
        <f t="shared" si="34"/>
        <v>0</v>
      </c>
      <c r="CD341" s="635">
        <f t="shared" si="34"/>
        <v>0</v>
      </c>
      <c r="CE341" s="635">
        <f t="shared" si="34"/>
        <v>0</v>
      </c>
      <c r="CF341" s="635">
        <f t="shared" si="34"/>
        <v>0</v>
      </c>
      <c r="CG341" s="635">
        <f t="shared" si="34"/>
        <v>0</v>
      </c>
      <c r="CH341" s="635">
        <f t="shared" si="34"/>
        <v>0</v>
      </c>
      <c r="CI341" s="635">
        <f t="shared" si="34"/>
        <v>0</v>
      </c>
      <c r="CJ341" s="635">
        <f t="shared" si="34"/>
        <v>0</v>
      </c>
      <c r="CK341" s="635">
        <f t="shared" si="34"/>
        <v>0</v>
      </c>
      <c r="CL341" s="635">
        <f t="shared" si="34"/>
        <v>0</v>
      </c>
      <c r="CM341" s="635">
        <f t="shared" si="34"/>
        <v>0</v>
      </c>
      <c r="CN341" s="635">
        <f t="shared" si="34"/>
        <v>0</v>
      </c>
      <c r="CO341" s="635">
        <f t="shared" si="34"/>
        <v>0</v>
      </c>
      <c r="CP341" s="635">
        <f t="shared" si="34"/>
        <v>0</v>
      </c>
      <c r="CQ341" s="635">
        <f t="shared" si="34"/>
        <v>0</v>
      </c>
      <c r="CR341" s="635">
        <f t="shared" si="34"/>
        <v>0</v>
      </c>
      <c r="CS341" s="635">
        <f t="shared" si="34"/>
        <v>0</v>
      </c>
      <c r="CT341" s="635">
        <f t="shared" si="34"/>
        <v>0</v>
      </c>
      <c r="CU341" s="635">
        <f t="shared" si="34"/>
        <v>0</v>
      </c>
      <c r="CV341" s="635">
        <f t="shared" si="34"/>
        <v>0</v>
      </c>
      <c r="CW341" s="635">
        <f t="shared" si="34"/>
        <v>0</v>
      </c>
      <c r="CX341" s="635">
        <f t="shared" si="34"/>
        <v>0</v>
      </c>
      <c r="CY341" s="635">
        <f t="shared" si="34"/>
        <v>0</v>
      </c>
      <c r="CZ341" s="635">
        <f t="shared" si="34"/>
        <v>0</v>
      </c>
    </row>
    <row r="342" spans="1:104" x14ac:dyDescent="0.3">
      <c r="A342" s="634">
        <v>47</v>
      </c>
      <c r="D342" s="635">
        <f t="shared" si="35"/>
        <v>0</v>
      </c>
      <c r="E342" s="635">
        <f t="shared" si="35"/>
        <v>0</v>
      </c>
      <c r="F342" s="635">
        <f t="shared" si="35"/>
        <v>0</v>
      </c>
      <c r="G342" s="635">
        <f t="shared" si="35"/>
        <v>0</v>
      </c>
      <c r="H342" s="635">
        <f t="shared" si="35"/>
        <v>0</v>
      </c>
      <c r="I342" s="635">
        <f t="shared" si="35"/>
        <v>0</v>
      </c>
      <c r="J342" s="635">
        <f t="shared" si="35"/>
        <v>0</v>
      </c>
      <c r="K342" s="635">
        <f t="shared" si="35"/>
        <v>0</v>
      </c>
      <c r="L342" s="635">
        <f t="shared" si="35"/>
        <v>1607004</v>
      </c>
      <c r="M342" s="635">
        <f t="shared" si="35"/>
        <v>0</v>
      </c>
      <c r="N342" s="635">
        <f t="shared" si="35"/>
        <v>0</v>
      </c>
      <c r="O342" s="635">
        <f t="shared" si="35"/>
        <v>0</v>
      </c>
      <c r="P342" s="635">
        <f t="shared" si="35"/>
        <v>0</v>
      </c>
      <c r="Q342" s="635">
        <f t="shared" si="35"/>
        <v>0</v>
      </c>
      <c r="R342" s="635">
        <f t="shared" si="35"/>
        <v>0</v>
      </c>
      <c r="S342" s="635">
        <f t="shared" si="35"/>
        <v>0</v>
      </c>
      <c r="T342" s="635">
        <f t="shared" si="33"/>
        <v>0</v>
      </c>
      <c r="U342" s="635">
        <f t="shared" si="33"/>
        <v>0</v>
      </c>
      <c r="V342" s="635">
        <f t="shared" si="33"/>
        <v>0</v>
      </c>
      <c r="W342" s="635">
        <f t="shared" si="33"/>
        <v>0</v>
      </c>
      <c r="X342" s="635">
        <f t="shared" si="33"/>
        <v>0</v>
      </c>
      <c r="Y342" s="635">
        <f t="shared" si="33"/>
        <v>0</v>
      </c>
      <c r="Z342" s="635">
        <f t="shared" si="33"/>
        <v>49928068</v>
      </c>
      <c r="AA342" s="635">
        <f t="shared" si="33"/>
        <v>0</v>
      </c>
      <c r="AB342" s="635">
        <f t="shared" si="33"/>
        <v>0</v>
      </c>
      <c r="AC342" s="635">
        <f t="shared" si="33"/>
        <v>0</v>
      </c>
      <c r="AD342" s="635">
        <f t="shared" si="33"/>
        <v>0</v>
      </c>
      <c r="AE342" s="635">
        <f t="shared" si="33"/>
        <v>0</v>
      </c>
      <c r="AF342" s="635">
        <f t="shared" si="33"/>
        <v>0</v>
      </c>
      <c r="AG342" s="635">
        <f t="shared" si="33"/>
        <v>0</v>
      </c>
      <c r="AH342" s="635">
        <f t="shared" si="33"/>
        <v>0</v>
      </c>
      <c r="AI342" s="635">
        <f t="shared" si="33"/>
        <v>0</v>
      </c>
      <c r="AJ342" s="635">
        <f t="shared" si="33"/>
        <v>0</v>
      </c>
      <c r="AK342" s="635">
        <f t="shared" si="33"/>
        <v>0</v>
      </c>
      <c r="AL342" s="635">
        <f t="shared" si="33"/>
        <v>0</v>
      </c>
      <c r="AM342" s="635">
        <f t="shared" si="33"/>
        <v>0</v>
      </c>
      <c r="AN342" s="635">
        <f t="shared" si="33"/>
        <v>0</v>
      </c>
      <c r="AO342" s="635">
        <f t="shared" si="33"/>
        <v>0</v>
      </c>
      <c r="AP342" s="635">
        <f t="shared" si="33"/>
        <v>0</v>
      </c>
      <c r="AQ342" s="635">
        <f t="shared" si="33"/>
        <v>0</v>
      </c>
      <c r="AR342" s="635">
        <f t="shared" si="33"/>
        <v>0</v>
      </c>
      <c r="AS342" s="635">
        <f t="shared" si="33"/>
        <v>0</v>
      </c>
      <c r="AT342" s="635">
        <f t="shared" si="33"/>
        <v>0</v>
      </c>
      <c r="AU342" s="635">
        <f t="shared" si="33"/>
        <v>0</v>
      </c>
      <c r="AV342" s="635">
        <f t="shared" si="33"/>
        <v>2297009</v>
      </c>
      <c r="AW342" s="635">
        <f t="shared" si="33"/>
        <v>0</v>
      </c>
      <c r="AX342" s="635">
        <f t="shared" si="33"/>
        <v>0</v>
      </c>
      <c r="AY342" s="635">
        <f t="shared" si="33"/>
        <v>0</v>
      </c>
      <c r="AZ342" s="635">
        <f t="shared" si="33"/>
        <v>3673685</v>
      </c>
      <c r="BA342" s="635">
        <f t="shared" si="33"/>
        <v>0</v>
      </c>
      <c r="BB342" s="635">
        <f t="shared" si="33"/>
        <v>0</v>
      </c>
      <c r="BC342" s="635">
        <f t="shared" si="33"/>
        <v>0</v>
      </c>
      <c r="BD342" s="635">
        <f t="shared" si="33"/>
        <v>0</v>
      </c>
      <c r="BE342" s="635">
        <f t="shared" si="33"/>
        <v>2489775</v>
      </c>
      <c r="BF342" s="635">
        <f t="shared" si="33"/>
        <v>13720081</v>
      </c>
      <c r="BG342" s="635">
        <f t="shared" si="33"/>
        <v>0</v>
      </c>
      <c r="BH342" s="635">
        <f t="shared" si="33"/>
        <v>0</v>
      </c>
      <c r="BI342" s="635">
        <f t="shared" si="33"/>
        <v>0</v>
      </c>
      <c r="BJ342" s="635">
        <f t="shared" si="33"/>
        <v>13896679</v>
      </c>
      <c r="BK342" s="635">
        <f t="shared" si="33"/>
        <v>0</v>
      </c>
      <c r="BL342" s="635">
        <f t="shared" si="33"/>
        <v>0</v>
      </c>
      <c r="BM342" s="635">
        <f t="shared" si="33"/>
        <v>0</v>
      </c>
      <c r="BN342" s="635">
        <f t="shared" si="33"/>
        <v>8197190</v>
      </c>
      <c r="BO342" s="635">
        <f t="shared" si="33"/>
        <v>0</v>
      </c>
      <c r="BP342" s="635">
        <f t="shared" si="33"/>
        <v>0</v>
      </c>
      <c r="BQ342" s="635">
        <f t="shared" si="34"/>
        <v>0</v>
      </c>
      <c r="BR342" s="635">
        <f t="shared" si="34"/>
        <v>0</v>
      </c>
      <c r="BS342" s="635">
        <f t="shared" si="34"/>
        <v>0</v>
      </c>
      <c r="BT342" s="635">
        <f t="shared" si="34"/>
        <v>0</v>
      </c>
      <c r="BU342" s="635">
        <f t="shared" si="34"/>
        <v>0</v>
      </c>
      <c r="BV342" s="635">
        <f t="shared" si="34"/>
        <v>0</v>
      </c>
      <c r="BW342" s="635">
        <f t="shared" si="34"/>
        <v>0</v>
      </c>
      <c r="BX342" s="635">
        <f t="shared" si="34"/>
        <v>0</v>
      </c>
      <c r="BY342" s="635">
        <f t="shared" si="34"/>
        <v>0</v>
      </c>
      <c r="BZ342" s="635">
        <f t="shared" si="34"/>
        <v>0</v>
      </c>
      <c r="CA342" s="635">
        <f t="shared" si="34"/>
        <v>0</v>
      </c>
      <c r="CB342" s="635">
        <f t="shared" si="34"/>
        <v>0</v>
      </c>
      <c r="CC342" s="635">
        <f t="shared" si="34"/>
        <v>0</v>
      </c>
      <c r="CD342" s="635">
        <f t="shared" si="34"/>
        <v>0</v>
      </c>
      <c r="CE342" s="635">
        <f t="shared" si="34"/>
        <v>0</v>
      </c>
      <c r="CF342" s="635">
        <f t="shared" si="34"/>
        <v>0</v>
      </c>
      <c r="CG342" s="635">
        <f t="shared" si="34"/>
        <v>0</v>
      </c>
      <c r="CH342" s="635">
        <f t="shared" si="34"/>
        <v>0</v>
      </c>
      <c r="CI342" s="635">
        <f t="shared" si="34"/>
        <v>0</v>
      </c>
      <c r="CJ342" s="635">
        <f t="shared" si="34"/>
        <v>0</v>
      </c>
      <c r="CK342" s="635">
        <f t="shared" si="34"/>
        <v>0</v>
      </c>
      <c r="CL342" s="635">
        <f t="shared" si="34"/>
        <v>0</v>
      </c>
      <c r="CM342" s="635">
        <f t="shared" si="34"/>
        <v>0</v>
      </c>
      <c r="CN342" s="635">
        <f t="shared" si="34"/>
        <v>0</v>
      </c>
      <c r="CO342" s="635">
        <f t="shared" si="34"/>
        <v>0</v>
      </c>
      <c r="CP342" s="635">
        <f t="shared" si="34"/>
        <v>0</v>
      </c>
      <c r="CQ342" s="635">
        <f t="shared" si="34"/>
        <v>0</v>
      </c>
      <c r="CR342" s="635">
        <f t="shared" si="34"/>
        <v>0</v>
      </c>
      <c r="CS342" s="635">
        <f t="shared" si="34"/>
        <v>0</v>
      </c>
      <c r="CT342" s="635">
        <f t="shared" si="34"/>
        <v>0</v>
      </c>
      <c r="CU342" s="635">
        <f t="shared" si="34"/>
        <v>0</v>
      </c>
      <c r="CV342" s="635">
        <f t="shared" si="34"/>
        <v>0</v>
      </c>
      <c r="CW342" s="635">
        <f t="shared" si="34"/>
        <v>0</v>
      </c>
      <c r="CX342" s="635">
        <f t="shared" si="34"/>
        <v>0</v>
      </c>
      <c r="CY342" s="635">
        <f t="shared" si="34"/>
        <v>0</v>
      </c>
      <c r="CZ342" s="635">
        <f t="shared" si="34"/>
        <v>0</v>
      </c>
    </row>
    <row r="343" spans="1:104" x14ac:dyDescent="0.3">
      <c r="A343" s="634">
        <v>48</v>
      </c>
      <c r="D343" s="635">
        <f t="shared" si="35"/>
        <v>0</v>
      </c>
      <c r="E343" s="635">
        <f t="shared" si="33"/>
        <v>0</v>
      </c>
      <c r="F343" s="635">
        <f t="shared" si="33"/>
        <v>0</v>
      </c>
      <c r="G343" s="635">
        <f t="shared" si="33"/>
        <v>0</v>
      </c>
      <c r="H343" s="635">
        <f t="shared" si="33"/>
        <v>0</v>
      </c>
      <c r="I343" s="635">
        <f t="shared" si="33"/>
        <v>0</v>
      </c>
      <c r="J343" s="635">
        <f t="shared" si="33"/>
        <v>0</v>
      </c>
      <c r="K343" s="635">
        <f t="shared" si="33"/>
        <v>0</v>
      </c>
      <c r="L343" s="635">
        <f t="shared" si="33"/>
        <v>389503</v>
      </c>
      <c r="M343" s="635">
        <f t="shared" si="33"/>
        <v>0</v>
      </c>
      <c r="N343" s="635">
        <f t="shared" si="33"/>
        <v>0</v>
      </c>
      <c r="O343" s="635">
        <f t="shared" si="33"/>
        <v>0</v>
      </c>
      <c r="P343" s="635">
        <f t="shared" si="33"/>
        <v>0</v>
      </c>
      <c r="Q343" s="635">
        <f t="shared" si="33"/>
        <v>0</v>
      </c>
      <c r="R343" s="635">
        <f t="shared" si="33"/>
        <v>0</v>
      </c>
      <c r="S343" s="635">
        <f t="shared" si="33"/>
        <v>0</v>
      </c>
      <c r="T343" s="635">
        <f t="shared" si="33"/>
        <v>0</v>
      </c>
      <c r="U343" s="635">
        <f t="shared" si="33"/>
        <v>0</v>
      </c>
      <c r="V343" s="635">
        <f t="shared" si="33"/>
        <v>0</v>
      </c>
      <c r="W343" s="635">
        <f t="shared" si="33"/>
        <v>0</v>
      </c>
      <c r="X343" s="635">
        <f t="shared" si="33"/>
        <v>0</v>
      </c>
      <c r="Y343" s="635">
        <f t="shared" si="33"/>
        <v>0</v>
      </c>
      <c r="Z343" s="635">
        <f t="shared" si="33"/>
        <v>7712329</v>
      </c>
      <c r="AA343" s="635">
        <f t="shared" si="33"/>
        <v>0</v>
      </c>
      <c r="AB343" s="635">
        <f t="shared" si="33"/>
        <v>0</v>
      </c>
      <c r="AC343" s="635">
        <f t="shared" si="33"/>
        <v>0</v>
      </c>
      <c r="AD343" s="635">
        <f t="shared" si="33"/>
        <v>0</v>
      </c>
      <c r="AE343" s="635">
        <f t="shared" si="33"/>
        <v>0</v>
      </c>
      <c r="AF343" s="635">
        <f t="shared" si="33"/>
        <v>0</v>
      </c>
      <c r="AG343" s="635">
        <f t="shared" si="33"/>
        <v>0</v>
      </c>
      <c r="AH343" s="635">
        <f t="shared" si="33"/>
        <v>0</v>
      </c>
      <c r="AI343" s="635">
        <f t="shared" si="33"/>
        <v>0</v>
      </c>
      <c r="AJ343" s="635">
        <f t="shared" si="33"/>
        <v>0</v>
      </c>
      <c r="AK343" s="635">
        <f t="shared" si="33"/>
        <v>0</v>
      </c>
      <c r="AL343" s="635">
        <f t="shared" si="33"/>
        <v>0</v>
      </c>
      <c r="AM343" s="635">
        <f t="shared" si="33"/>
        <v>0</v>
      </c>
      <c r="AN343" s="635">
        <f t="shared" si="33"/>
        <v>0</v>
      </c>
      <c r="AO343" s="635">
        <f t="shared" si="33"/>
        <v>0</v>
      </c>
      <c r="AP343" s="635">
        <f t="shared" si="33"/>
        <v>0</v>
      </c>
      <c r="AQ343" s="635">
        <f t="shared" si="33"/>
        <v>0</v>
      </c>
      <c r="AR343" s="635">
        <f t="shared" si="33"/>
        <v>0</v>
      </c>
      <c r="AS343" s="635">
        <f t="shared" si="33"/>
        <v>0</v>
      </c>
      <c r="AT343" s="635">
        <f t="shared" si="33"/>
        <v>0</v>
      </c>
      <c r="AU343" s="635">
        <f t="shared" si="33"/>
        <v>0</v>
      </c>
      <c r="AV343" s="635">
        <f t="shared" si="33"/>
        <v>750232</v>
      </c>
      <c r="AW343" s="635">
        <f t="shared" si="33"/>
        <v>0</v>
      </c>
      <c r="AX343" s="635">
        <f t="shared" si="33"/>
        <v>0</v>
      </c>
      <c r="AY343" s="635">
        <f t="shared" si="33"/>
        <v>0</v>
      </c>
      <c r="AZ343" s="635">
        <f t="shared" si="33"/>
        <v>929323</v>
      </c>
      <c r="BA343" s="635">
        <f t="shared" si="33"/>
        <v>0</v>
      </c>
      <c r="BB343" s="635">
        <f t="shared" si="33"/>
        <v>0</v>
      </c>
      <c r="BC343" s="635">
        <f t="shared" si="33"/>
        <v>0</v>
      </c>
      <c r="BD343" s="635">
        <f t="shared" si="33"/>
        <v>0</v>
      </c>
      <c r="BE343" s="635">
        <f t="shared" si="33"/>
        <v>113158</v>
      </c>
      <c r="BF343" s="635">
        <f t="shared" si="33"/>
        <v>1862263</v>
      </c>
      <c r="BG343" s="635">
        <f t="shared" si="33"/>
        <v>0</v>
      </c>
      <c r="BH343" s="635">
        <f t="shared" si="33"/>
        <v>0</v>
      </c>
      <c r="BI343" s="635">
        <f t="shared" si="33"/>
        <v>0</v>
      </c>
      <c r="BJ343" s="635">
        <f t="shared" si="33"/>
        <v>2114853</v>
      </c>
      <c r="BK343" s="635">
        <f t="shared" si="33"/>
        <v>0</v>
      </c>
      <c r="BL343" s="635">
        <f t="shared" si="33"/>
        <v>0</v>
      </c>
      <c r="BM343" s="635">
        <f t="shared" si="33"/>
        <v>0</v>
      </c>
      <c r="BN343" s="635">
        <f t="shared" si="33"/>
        <v>1501046</v>
      </c>
      <c r="BO343" s="635">
        <f t="shared" si="33"/>
        <v>0</v>
      </c>
      <c r="BP343" s="635">
        <f t="shared" si="33"/>
        <v>0</v>
      </c>
      <c r="BQ343" s="635">
        <f t="shared" si="34"/>
        <v>0</v>
      </c>
      <c r="BR343" s="635">
        <f t="shared" si="34"/>
        <v>0</v>
      </c>
      <c r="BS343" s="635">
        <f t="shared" si="34"/>
        <v>0</v>
      </c>
      <c r="BT343" s="635">
        <f t="shared" si="34"/>
        <v>0</v>
      </c>
      <c r="BU343" s="635">
        <f t="shared" si="34"/>
        <v>0</v>
      </c>
      <c r="BV343" s="635">
        <f t="shared" si="34"/>
        <v>0</v>
      </c>
      <c r="BW343" s="635">
        <f t="shared" si="34"/>
        <v>0</v>
      </c>
      <c r="BX343" s="635">
        <f t="shared" si="34"/>
        <v>0</v>
      </c>
      <c r="BY343" s="635">
        <f t="shared" si="34"/>
        <v>0</v>
      </c>
      <c r="BZ343" s="635">
        <f t="shared" si="34"/>
        <v>0</v>
      </c>
      <c r="CA343" s="635">
        <f t="shared" si="34"/>
        <v>0</v>
      </c>
      <c r="CB343" s="635">
        <f t="shared" si="34"/>
        <v>0</v>
      </c>
      <c r="CC343" s="635">
        <f t="shared" si="34"/>
        <v>0</v>
      </c>
      <c r="CD343" s="635">
        <f t="shared" si="34"/>
        <v>0</v>
      </c>
      <c r="CE343" s="635">
        <f t="shared" si="34"/>
        <v>0</v>
      </c>
      <c r="CF343" s="635">
        <f t="shared" si="34"/>
        <v>0</v>
      </c>
      <c r="CG343" s="635">
        <f t="shared" si="34"/>
        <v>0</v>
      </c>
      <c r="CH343" s="635">
        <f t="shared" si="34"/>
        <v>0</v>
      </c>
      <c r="CI343" s="635">
        <f t="shared" si="34"/>
        <v>0</v>
      </c>
      <c r="CJ343" s="635">
        <f t="shared" si="34"/>
        <v>0</v>
      </c>
      <c r="CK343" s="635">
        <f t="shared" si="34"/>
        <v>0</v>
      </c>
      <c r="CL343" s="635">
        <f t="shared" si="34"/>
        <v>0</v>
      </c>
      <c r="CM343" s="635">
        <f t="shared" si="34"/>
        <v>0</v>
      </c>
      <c r="CN343" s="635">
        <f t="shared" si="34"/>
        <v>0</v>
      </c>
      <c r="CO343" s="635">
        <f t="shared" si="34"/>
        <v>0</v>
      </c>
      <c r="CP343" s="635">
        <f t="shared" si="34"/>
        <v>0</v>
      </c>
      <c r="CQ343" s="635">
        <f t="shared" si="34"/>
        <v>0</v>
      </c>
      <c r="CR343" s="635">
        <f t="shared" si="34"/>
        <v>0</v>
      </c>
      <c r="CS343" s="635">
        <f t="shared" si="34"/>
        <v>0</v>
      </c>
      <c r="CT343" s="635">
        <f t="shared" si="34"/>
        <v>0</v>
      </c>
      <c r="CU343" s="635">
        <f t="shared" si="34"/>
        <v>0</v>
      </c>
      <c r="CV343" s="635">
        <f t="shared" si="34"/>
        <v>0</v>
      </c>
      <c r="CW343" s="635">
        <f t="shared" si="34"/>
        <v>0</v>
      </c>
      <c r="CX343" s="635">
        <f t="shared" si="34"/>
        <v>0</v>
      </c>
      <c r="CY343" s="635">
        <f t="shared" si="34"/>
        <v>0</v>
      </c>
      <c r="CZ343" s="635">
        <f t="shared" si="34"/>
        <v>0</v>
      </c>
    </row>
    <row r="344" spans="1:104" x14ac:dyDescent="0.3">
      <c r="A344" s="638">
        <v>385</v>
      </c>
      <c r="D344" s="639">
        <f>D118</f>
        <v>15702314</v>
      </c>
      <c r="E344" s="639">
        <f t="shared" ref="E344:BP344" si="36">E118</f>
        <v>2272168807</v>
      </c>
      <c r="F344" s="639">
        <f t="shared" si="36"/>
        <v>0</v>
      </c>
      <c r="G344" s="639">
        <f t="shared" si="36"/>
        <v>17549624</v>
      </c>
      <c r="H344" s="639">
        <f t="shared" si="36"/>
        <v>4267193</v>
      </c>
      <c r="I344" s="639">
        <f t="shared" si="36"/>
        <v>81928</v>
      </c>
      <c r="J344" s="639">
        <f t="shared" si="36"/>
        <v>2500498</v>
      </c>
      <c r="K344" s="639">
        <f t="shared" si="36"/>
        <v>11869828</v>
      </c>
      <c r="L344" s="639">
        <f t="shared" si="36"/>
        <v>8264274</v>
      </c>
      <c r="M344" s="639">
        <f t="shared" si="36"/>
        <v>48870281</v>
      </c>
      <c r="N344" s="639">
        <f t="shared" si="36"/>
        <v>897770</v>
      </c>
      <c r="O344" s="639">
        <f t="shared" si="36"/>
        <v>1811625</v>
      </c>
      <c r="P344" s="639">
        <f t="shared" si="36"/>
        <v>0</v>
      </c>
      <c r="Q344" s="639">
        <f t="shared" si="36"/>
        <v>1491995</v>
      </c>
      <c r="R344" s="639">
        <f t="shared" si="36"/>
        <v>2571871</v>
      </c>
      <c r="S344" s="639">
        <f t="shared" si="36"/>
        <v>6077053</v>
      </c>
      <c r="T344" s="639">
        <f t="shared" si="36"/>
        <v>29773829</v>
      </c>
      <c r="U344" s="639">
        <f t="shared" si="36"/>
        <v>0</v>
      </c>
      <c r="V344" s="639">
        <f t="shared" si="36"/>
        <v>1338792</v>
      </c>
      <c r="W344" s="639">
        <f t="shared" si="36"/>
        <v>0</v>
      </c>
      <c r="X344" s="639">
        <f t="shared" si="36"/>
        <v>38172515</v>
      </c>
      <c r="Y344" s="639">
        <f t="shared" si="36"/>
        <v>4835766</v>
      </c>
      <c r="Z344" s="639">
        <f t="shared" si="36"/>
        <v>236884804</v>
      </c>
      <c r="AA344" s="639">
        <f t="shared" si="36"/>
        <v>59341878</v>
      </c>
      <c r="AB344" s="639">
        <f t="shared" si="36"/>
        <v>0</v>
      </c>
      <c r="AC344" s="639">
        <f t="shared" si="36"/>
        <v>1408228</v>
      </c>
      <c r="AD344" s="639">
        <f t="shared" si="36"/>
        <v>2416912</v>
      </c>
      <c r="AE344" s="639">
        <f t="shared" si="36"/>
        <v>3488267</v>
      </c>
      <c r="AF344" s="639">
        <f t="shared" si="36"/>
        <v>1308546</v>
      </c>
      <c r="AG344" s="639">
        <f t="shared" si="36"/>
        <v>1220570</v>
      </c>
      <c r="AH344" s="639">
        <f t="shared" si="36"/>
        <v>0</v>
      </c>
      <c r="AI344" s="639">
        <f t="shared" si="36"/>
        <v>663704</v>
      </c>
      <c r="AJ344" s="639">
        <f t="shared" si="36"/>
        <v>9128617</v>
      </c>
      <c r="AK344" s="639">
        <f t="shared" si="36"/>
        <v>755805</v>
      </c>
      <c r="AL344" s="639">
        <f t="shared" si="36"/>
        <v>2577888</v>
      </c>
      <c r="AM344" s="639">
        <f t="shared" si="36"/>
        <v>8524587</v>
      </c>
      <c r="AN344" s="639">
        <f t="shared" si="36"/>
        <v>1270672</v>
      </c>
      <c r="AO344" s="639">
        <f t="shared" si="36"/>
        <v>91968914</v>
      </c>
      <c r="AP344" s="639">
        <f t="shared" si="36"/>
        <v>3168770</v>
      </c>
      <c r="AQ344" s="639">
        <f t="shared" si="36"/>
        <v>725363</v>
      </c>
      <c r="AR344" s="639">
        <f t="shared" si="36"/>
        <v>1224555</v>
      </c>
      <c r="AS344" s="639">
        <f t="shared" si="36"/>
        <v>86583154</v>
      </c>
      <c r="AT344" s="639">
        <f t="shared" si="36"/>
        <v>1096315</v>
      </c>
      <c r="AU344" s="639">
        <f t="shared" si="36"/>
        <v>10333245</v>
      </c>
      <c r="AV344" s="639">
        <f t="shared" si="36"/>
        <v>4013374</v>
      </c>
      <c r="AW344" s="639">
        <f t="shared" si="36"/>
        <v>1127646</v>
      </c>
      <c r="AX344" s="639">
        <f t="shared" si="36"/>
        <v>3090441</v>
      </c>
      <c r="AY344" s="639">
        <f t="shared" si="36"/>
        <v>724725</v>
      </c>
      <c r="AZ344" s="639">
        <f t="shared" si="36"/>
        <v>16746064</v>
      </c>
      <c r="BA344" s="639">
        <f t="shared" si="36"/>
        <v>4377780</v>
      </c>
      <c r="BB344" s="639">
        <f t="shared" si="36"/>
        <v>255334</v>
      </c>
      <c r="BC344" s="639">
        <f t="shared" si="36"/>
        <v>1577059</v>
      </c>
      <c r="BD344" s="639">
        <f t="shared" si="36"/>
        <v>26444244</v>
      </c>
      <c r="BE344" s="639">
        <f t="shared" si="36"/>
        <v>2455570</v>
      </c>
      <c r="BF344" s="639">
        <f t="shared" si="36"/>
        <v>96225158</v>
      </c>
      <c r="BG344" s="639">
        <f t="shared" si="36"/>
        <v>0</v>
      </c>
      <c r="BH344" s="639">
        <f t="shared" si="36"/>
        <v>375840</v>
      </c>
      <c r="BI344" s="639">
        <f t="shared" si="36"/>
        <v>818109</v>
      </c>
      <c r="BJ344" s="639">
        <f t="shared" si="36"/>
        <v>52959221</v>
      </c>
      <c r="BK344" s="639">
        <f t="shared" si="36"/>
        <v>3444121</v>
      </c>
      <c r="BL344" s="639">
        <f t="shared" si="36"/>
        <v>65306314</v>
      </c>
      <c r="BM344" s="639">
        <f t="shared" si="36"/>
        <v>21529217</v>
      </c>
      <c r="BN344" s="639">
        <f t="shared" si="36"/>
        <v>22003977</v>
      </c>
      <c r="BO344" s="639">
        <f t="shared" si="36"/>
        <v>4616168</v>
      </c>
      <c r="BP344" s="639">
        <f t="shared" si="36"/>
        <v>92295</v>
      </c>
      <c r="BQ344" s="639">
        <f t="shared" ref="BQ344:CZ344" si="37">BQ118</f>
        <v>11248685</v>
      </c>
      <c r="BR344" s="639">
        <f t="shared" si="37"/>
        <v>0</v>
      </c>
      <c r="BS344" s="639">
        <f t="shared" si="37"/>
        <v>8031256</v>
      </c>
      <c r="BT344" s="639">
        <f t="shared" si="37"/>
        <v>3719482</v>
      </c>
      <c r="BU344" s="639">
        <f t="shared" si="37"/>
        <v>0</v>
      </c>
      <c r="BV344" s="639">
        <f t="shared" si="37"/>
        <v>7920796</v>
      </c>
      <c r="BW344" s="639">
        <f t="shared" si="37"/>
        <v>0</v>
      </c>
      <c r="BX344" s="639">
        <f t="shared" si="37"/>
        <v>0</v>
      </c>
      <c r="BY344" s="639">
        <f t="shared" si="37"/>
        <v>0</v>
      </c>
      <c r="BZ344" s="639">
        <f t="shared" si="37"/>
        <v>0</v>
      </c>
      <c r="CA344" s="639">
        <f t="shared" si="37"/>
        <v>0</v>
      </c>
      <c r="CB344" s="639">
        <f t="shared" si="37"/>
        <v>0</v>
      </c>
      <c r="CC344" s="639">
        <f t="shared" si="37"/>
        <v>0</v>
      </c>
      <c r="CD344" s="639">
        <f t="shared" si="37"/>
        <v>0</v>
      </c>
      <c r="CE344" s="639">
        <f t="shared" si="37"/>
        <v>0</v>
      </c>
      <c r="CF344" s="639">
        <f t="shared" si="37"/>
        <v>0</v>
      </c>
      <c r="CG344" s="639">
        <f t="shared" si="37"/>
        <v>0</v>
      </c>
      <c r="CH344" s="639">
        <f t="shared" si="37"/>
        <v>0</v>
      </c>
      <c r="CI344" s="639">
        <f t="shared" si="37"/>
        <v>0</v>
      </c>
      <c r="CJ344" s="639">
        <f t="shared" si="37"/>
        <v>0</v>
      </c>
      <c r="CK344" s="639">
        <f t="shared" si="37"/>
        <v>0</v>
      </c>
      <c r="CL344" s="639">
        <f t="shared" si="37"/>
        <v>0</v>
      </c>
      <c r="CM344" s="639">
        <f t="shared" si="37"/>
        <v>0</v>
      </c>
      <c r="CN344" s="639">
        <f t="shared" si="37"/>
        <v>0</v>
      </c>
      <c r="CO344" s="639">
        <f t="shared" si="37"/>
        <v>0</v>
      </c>
      <c r="CP344" s="639">
        <f t="shared" si="37"/>
        <v>0</v>
      </c>
      <c r="CQ344" s="639">
        <f t="shared" si="37"/>
        <v>0</v>
      </c>
      <c r="CR344" s="639">
        <f t="shared" si="37"/>
        <v>0</v>
      </c>
      <c r="CS344" s="639">
        <f t="shared" si="37"/>
        <v>0</v>
      </c>
      <c r="CT344" s="639">
        <f t="shared" si="37"/>
        <v>0</v>
      </c>
      <c r="CU344" s="639">
        <f t="shared" si="37"/>
        <v>0</v>
      </c>
      <c r="CV344" s="639">
        <f t="shared" si="37"/>
        <v>0</v>
      </c>
      <c r="CW344" s="639">
        <f t="shared" si="37"/>
        <v>0</v>
      </c>
      <c r="CX344" s="639">
        <f t="shared" si="37"/>
        <v>0</v>
      </c>
      <c r="CY344" s="639">
        <f t="shared" si="37"/>
        <v>0</v>
      </c>
      <c r="CZ344" s="639">
        <f t="shared" si="37"/>
        <v>0</v>
      </c>
    </row>
    <row r="345" spans="1:104" x14ac:dyDescent="0.3">
      <c r="A345" s="638">
        <v>626</v>
      </c>
      <c r="D345" s="639">
        <f>D215</f>
        <v>502399</v>
      </c>
      <c r="E345" s="639">
        <f t="shared" ref="E345:BP345" si="38">E215</f>
        <v>168698688</v>
      </c>
      <c r="F345" s="639">
        <f t="shared" si="38"/>
        <v>0</v>
      </c>
      <c r="G345" s="639">
        <f t="shared" si="38"/>
        <v>307387</v>
      </c>
      <c r="H345" s="639">
        <f t="shared" si="38"/>
        <v>64033</v>
      </c>
      <c r="I345" s="639">
        <f t="shared" si="38"/>
        <v>0</v>
      </c>
      <c r="J345" s="639">
        <f t="shared" si="38"/>
        <v>509</v>
      </c>
      <c r="K345" s="639">
        <f t="shared" si="38"/>
        <v>14627</v>
      </c>
      <c r="L345" s="639">
        <f t="shared" si="38"/>
        <v>509273</v>
      </c>
      <c r="M345" s="639">
        <f t="shared" si="38"/>
        <v>1528604</v>
      </c>
      <c r="N345" s="639">
        <f t="shared" si="38"/>
        <v>5950</v>
      </c>
      <c r="O345" s="639">
        <f t="shared" si="38"/>
        <v>40758</v>
      </c>
      <c r="P345" s="639">
        <f t="shared" si="38"/>
        <v>0</v>
      </c>
      <c r="Q345" s="639">
        <f t="shared" si="38"/>
        <v>6836</v>
      </c>
      <c r="R345" s="639">
        <f t="shared" si="38"/>
        <v>110907</v>
      </c>
      <c r="S345" s="639">
        <f t="shared" si="38"/>
        <v>79428</v>
      </c>
      <c r="T345" s="639">
        <f t="shared" si="38"/>
        <v>1766043</v>
      </c>
      <c r="U345" s="639">
        <f t="shared" si="38"/>
        <v>0</v>
      </c>
      <c r="V345" s="639">
        <f t="shared" si="38"/>
        <v>4174</v>
      </c>
      <c r="W345" s="639">
        <f t="shared" si="38"/>
        <v>0</v>
      </c>
      <c r="X345" s="639">
        <f t="shared" si="38"/>
        <v>732483</v>
      </c>
      <c r="Y345" s="639">
        <f t="shared" si="38"/>
        <v>269607</v>
      </c>
      <c r="Z345" s="639">
        <f t="shared" si="38"/>
        <v>11902038</v>
      </c>
      <c r="AA345" s="639">
        <f t="shared" si="38"/>
        <v>926151</v>
      </c>
      <c r="AB345" s="639">
        <f t="shared" si="38"/>
        <v>0</v>
      </c>
      <c r="AC345" s="639">
        <f t="shared" si="38"/>
        <v>15168</v>
      </c>
      <c r="AD345" s="639">
        <f t="shared" si="38"/>
        <v>34949</v>
      </c>
      <c r="AE345" s="639">
        <f t="shared" si="38"/>
        <v>34535</v>
      </c>
      <c r="AF345" s="639">
        <f t="shared" si="38"/>
        <v>31665</v>
      </c>
      <c r="AG345" s="639">
        <f t="shared" si="38"/>
        <v>79983</v>
      </c>
      <c r="AH345" s="639">
        <f t="shared" si="38"/>
        <v>0</v>
      </c>
      <c r="AI345" s="639">
        <f t="shared" si="38"/>
        <v>4759</v>
      </c>
      <c r="AJ345" s="639">
        <f t="shared" si="38"/>
        <v>339498</v>
      </c>
      <c r="AK345" s="639">
        <f t="shared" si="38"/>
        <v>5902</v>
      </c>
      <c r="AL345" s="639">
        <f t="shared" si="38"/>
        <v>130642</v>
      </c>
      <c r="AM345" s="639">
        <f t="shared" si="38"/>
        <v>520485</v>
      </c>
      <c r="AN345" s="639">
        <f t="shared" si="38"/>
        <v>24394</v>
      </c>
      <c r="AO345" s="639">
        <f t="shared" si="38"/>
        <v>5494665</v>
      </c>
      <c r="AP345" s="639">
        <f t="shared" si="38"/>
        <v>63867</v>
      </c>
      <c r="AQ345" s="639">
        <f t="shared" si="38"/>
        <v>340</v>
      </c>
      <c r="AR345" s="639">
        <f t="shared" si="38"/>
        <v>10817</v>
      </c>
      <c r="AS345" s="639">
        <f t="shared" si="38"/>
        <v>5085122</v>
      </c>
      <c r="AT345" s="639">
        <f t="shared" si="38"/>
        <v>14641</v>
      </c>
      <c r="AU345" s="639">
        <f t="shared" si="38"/>
        <v>51455</v>
      </c>
      <c r="AV345" s="639">
        <f t="shared" si="38"/>
        <v>18833</v>
      </c>
      <c r="AW345" s="639">
        <f t="shared" si="38"/>
        <v>53524</v>
      </c>
      <c r="AX345" s="639">
        <f t="shared" si="38"/>
        <v>40392</v>
      </c>
      <c r="AY345" s="639">
        <f t="shared" si="38"/>
        <v>12795</v>
      </c>
      <c r="AZ345" s="639">
        <f t="shared" si="38"/>
        <v>656619</v>
      </c>
      <c r="BA345" s="639">
        <f t="shared" si="38"/>
        <v>244078</v>
      </c>
      <c r="BB345" s="639">
        <f t="shared" si="38"/>
        <v>4007</v>
      </c>
      <c r="BC345" s="639">
        <f t="shared" si="38"/>
        <v>69190</v>
      </c>
      <c r="BD345" s="639">
        <f t="shared" si="38"/>
        <v>1063750</v>
      </c>
      <c r="BE345" s="639">
        <f t="shared" si="38"/>
        <v>158640</v>
      </c>
      <c r="BF345" s="639">
        <f t="shared" si="38"/>
        <v>4062728</v>
      </c>
      <c r="BG345" s="639">
        <f t="shared" si="38"/>
        <v>0</v>
      </c>
      <c r="BH345" s="639">
        <f t="shared" si="38"/>
        <v>9814</v>
      </c>
      <c r="BI345" s="639">
        <f t="shared" si="38"/>
        <v>6131</v>
      </c>
      <c r="BJ345" s="639">
        <f t="shared" si="38"/>
        <v>1430124</v>
      </c>
      <c r="BK345" s="639">
        <f t="shared" si="38"/>
        <v>243485</v>
      </c>
      <c r="BL345" s="639">
        <f t="shared" si="38"/>
        <v>2794754</v>
      </c>
      <c r="BM345" s="639">
        <f t="shared" si="38"/>
        <v>548386</v>
      </c>
      <c r="BN345" s="639">
        <f t="shared" si="38"/>
        <v>811556</v>
      </c>
      <c r="BO345" s="639">
        <f t="shared" si="38"/>
        <v>52314</v>
      </c>
      <c r="BP345" s="639">
        <f t="shared" si="38"/>
        <v>3235</v>
      </c>
      <c r="BQ345" s="639">
        <f t="shared" ref="BQ345:CZ345" si="39">BQ215</f>
        <v>3010354</v>
      </c>
      <c r="BR345" s="639">
        <f t="shared" si="39"/>
        <v>0</v>
      </c>
      <c r="BS345" s="639">
        <f t="shared" si="39"/>
        <v>447670</v>
      </c>
      <c r="BT345" s="639">
        <f t="shared" si="39"/>
        <v>70933</v>
      </c>
      <c r="BU345" s="639">
        <f t="shared" si="39"/>
        <v>0</v>
      </c>
      <c r="BV345" s="639">
        <f t="shared" si="39"/>
        <v>230478</v>
      </c>
      <c r="BW345" s="639">
        <f t="shared" si="39"/>
        <v>0</v>
      </c>
      <c r="BX345" s="639">
        <f t="shared" si="39"/>
        <v>0</v>
      </c>
      <c r="BY345" s="639">
        <f t="shared" si="39"/>
        <v>0</v>
      </c>
      <c r="BZ345" s="639">
        <f t="shared" si="39"/>
        <v>0</v>
      </c>
      <c r="CA345" s="639">
        <f t="shared" si="39"/>
        <v>0</v>
      </c>
      <c r="CB345" s="639">
        <f t="shared" si="39"/>
        <v>0</v>
      </c>
      <c r="CC345" s="639">
        <f t="shared" si="39"/>
        <v>0</v>
      </c>
      <c r="CD345" s="639">
        <f t="shared" si="39"/>
        <v>0</v>
      </c>
      <c r="CE345" s="639">
        <f t="shared" si="39"/>
        <v>0</v>
      </c>
      <c r="CF345" s="639">
        <f t="shared" si="39"/>
        <v>0</v>
      </c>
      <c r="CG345" s="639">
        <f t="shared" si="39"/>
        <v>0</v>
      </c>
      <c r="CH345" s="639">
        <f t="shared" si="39"/>
        <v>0</v>
      </c>
      <c r="CI345" s="639">
        <f t="shared" si="39"/>
        <v>0</v>
      </c>
      <c r="CJ345" s="639">
        <f t="shared" si="39"/>
        <v>0</v>
      </c>
      <c r="CK345" s="639">
        <f t="shared" si="39"/>
        <v>0</v>
      </c>
      <c r="CL345" s="639">
        <f t="shared" si="39"/>
        <v>0</v>
      </c>
      <c r="CM345" s="639">
        <f t="shared" si="39"/>
        <v>0</v>
      </c>
      <c r="CN345" s="639">
        <f t="shared" si="39"/>
        <v>0</v>
      </c>
      <c r="CO345" s="639">
        <f t="shared" si="39"/>
        <v>0</v>
      </c>
      <c r="CP345" s="639">
        <f t="shared" si="39"/>
        <v>0</v>
      </c>
      <c r="CQ345" s="639">
        <f t="shared" si="39"/>
        <v>0</v>
      </c>
      <c r="CR345" s="639">
        <f t="shared" si="39"/>
        <v>0</v>
      </c>
      <c r="CS345" s="639">
        <f t="shared" si="39"/>
        <v>0</v>
      </c>
      <c r="CT345" s="639">
        <f t="shared" si="39"/>
        <v>0</v>
      </c>
      <c r="CU345" s="639">
        <f t="shared" si="39"/>
        <v>0</v>
      </c>
      <c r="CV345" s="639">
        <f t="shared" si="39"/>
        <v>0</v>
      </c>
      <c r="CW345" s="639">
        <f t="shared" si="39"/>
        <v>0</v>
      </c>
      <c r="CX345" s="639">
        <f t="shared" si="39"/>
        <v>0</v>
      </c>
      <c r="CY345" s="639">
        <f t="shared" si="39"/>
        <v>0</v>
      </c>
      <c r="CZ345" s="639">
        <f t="shared" si="39"/>
        <v>0</v>
      </c>
    </row>
    <row r="346" spans="1:104" x14ac:dyDescent="0.3">
      <c r="A346" s="638">
        <v>338</v>
      </c>
      <c r="D346" s="644">
        <f>D83</f>
        <v>5660067</v>
      </c>
      <c r="E346" s="644">
        <f t="shared" ref="E346:BP346" si="40">E83</f>
        <v>1100790091</v>
      </c>
      <c r="F346" s="644">
        <f t="shared" si="40"/>
        <v>0</v>
      </c>
      <c r="G346" s="644">
        <f t="shared" si="40"/>
        <v>5181689</v>
      </c>
      <c r="H346" s="644">
        <f t="shared" si="40"/>
        <v>1122626</v>
      </c>
      <c r="I346" s="644">
        <f t="shared" si="40"/>
        <v>0</v>
      </c>
      <c r="J346" s="644">
        <f t="shared" si="40"/>
        <v>509</v>
      </c>
      <c r="K346" s="644">
        <f t="shared" si="40"/>
        <v>74627</v>
      </c>
      <c r="L346" s="644">
        <f t="shared" si="40"/>
        <v>5631443</v>
      </c>
      <c r="M346" s="644">
        <f t="shared" si="40"/>
        <v>21530790</v>
      </c>
      <c r="N346" s="644">
        <f t="shared" si="40"/>
        <v>5950</v>
      </c>
      <c r="O346" s="644">
        <f t="shared" si="40"/>
        <v>187090</v>
      </c>
      <c r="P346" s="644">
        <f t="shared" si="40"/>
        <v>0</v>
      </c>
      <c r="Q346" s="644">
        <f t="shared" si="40"/>
        <v>7781</v>
      </c>
      <c r="R346" s="644">
        <f t="shared" si="40"/>
        <v>663788</v>
      </c>
      <c r="S346" s="644">
        <f t="shared" si="40"/>
        <v>726507</v>
      </c>
      <c r="T346" s="644">
        <f t="shared" si="40"/>
        <v>28486829</v>
      </c>
      <c r="U346" s="644">
        <f t="shared" si="40"/>
        <v>0</v>
      </c>
      <c r="V346" s="644">
        <f t="shared" si="40"/>
        <v>73764</v>
      </c>
      <c r="W346" s="644">
        <f t="shared" si="40"/>
        <v>0</v>
      </c>
      <c r="X346" s="644">
        <f t="shared" si="40"/>
        <v>14768185</v>
      </c>
      <c r="Y346" s="644">
        <f t="shared" si="40"/>
        <v>1175449</v>
      </c>
      <c r="Z346" s="644">
        <f t="shared" si="40"/>
        <v>127483930</v>
      </c>
      <c r="AA346" s="644">
        <f t="shared" si="40"/>
        <v>9501811</v>
      </c>
      <c r="AB346" s="644">
        <f t="shared" si="40"/>
        <v>0</v>
      </c>
      <c r="AC346" s="644">
        <f t="shared" si="40"/>
        <v>61095</v>
      </c>
      <c r="AD346" s="644">
        <f t="shared" si="40"/>
        <v>916024</v>
      </c>
      <c r="AE346" s="644">
        <f t="shared" si="40"/>
        <v>130191</v>
      </c>
      <c r="AF346" s="644">
        <f t="shared" si="40"/>
        <v>222006</v>
      </c>
      <c r="AG346" s="644">
        <f t="shared" si="40"/>
        <v>1170860</v>
      </c>
      <c r="AH346" s="644">
        <f t="shared" si="40"/>
        <v>0</v>
      </c>
      <c r="AI346" s="644">
        <f t="shared" si="40"/>
        <v>4759</v>
      </c>
      <c r="AJ346" s="644">
        <f t="shared" si="40"/>
        <v>2968642</v>
      </c>
      <c r="AK346" s="644">
        <f t="shared" si="40"/>
        <v>5902</v>
      </c>
      <c r="AL346" s="644">
        <f t="shared" si="40"/>
        <v>1059833</v>
      </c>
      <c r="AM346" s="644">
        <f t="shared" si="40"/>
        <v>2394466</v>
      </c>
      <c r="AN346" s="644">
        <f t="shared" si="40"/>
        <v>66053</v>
      </c>
      <c r="AO346" s="644">
        <f t="shared" si="40"/>
        <v>37479965</v>
      </c>
      <c r="AP346" s="644">
        <f t="shared" si="40"/>
        <v>592123</v>
      </c>
      <c r="AQ346" s="644">
        <f t="shared" si="40"/>
        <v>340</v>
      </c>
      <c r="AR346" s="644">
        <f t="shared" si="40"/>
        <v>287518</v>
      </c>
      <c r="AS346" s="644">
        <f t="shared" si="40"/>
        <v>75990919</v>
      </c>
      <c r="AT346" s="644">
        <f t="shared" si="40"/>
        <v>26769</v>
      </c>
      <c r="AU346" s="644">
        <f t="shared" si="40"/>
        <v>274226</v>
      </c>
      <c r="AV346" s="644">
        <f t="shared" si="40"/>
        <v>526106</v>
      </c>
      <c r="AW346" s="644">
        <f t="shared" si="40"/>
        <v>293028</v>
      </c>
      <c r="AX346" s="644">
        <f t="shared" si="40"/>
        <v>214445</v>
      </c>
      <c r="AY346" s="644">
        <f t="shared" si="40"/>
        <v>12795</v>
      </c>
      <c r="AZ346" s="644">
        <f t="shared" si="40"/>
        <v>11441772</v>
      </c>
      <c r="BA346" s="644">
        <f t="shared" si="40"/>
        <v>1618269</v>
      </c>
      <c r="BB346" s="644">
        <f t="shared" si="40"/>
        <v>4007</v>
      </c>
      <c r="BC346" s="644">
        <f t="shared" si="40"/>
        <v>69190</v>
      </c>
      <c r="BD346" s="644">
        <f t="shared" si="40"/>
        <v>5471554</v>
      </c>
      <c r="BE346" s="644">
        <f t="shared" si="40"/>
        <v>799350</v>
      </c>
      <c r="BF346" s="644">
        <f t="shared" si="40"/>
        <v>44343148</v>
      </c>
      <c r="BG346" s="644">
        <f t="shared" si="40"/>
        <v>0</v>
      </c>
      <c r="BH346" s="644">
        <f t="shared" si="40"/>
        <v>23041</v>
      </c>
      <c r="BI346" s="644">
        <f t="shared" si="40"/>
        <v>6131</v>
      </c>
      <c r="BJ346" s="644">
        <f t="shared" si="40"/>
        <v>26086464</v>
      </c>
      <c r="BK346" s="644">
        <f t="shared" si="40"/>
        <v>550912</v>
      </c>
      <c r="BL346" s="644">
        <f t="shared" si="40"/>
        <v>16701658</v>
      </c>
      <c r="BM346" s="644">
        <f t="shared" si="40"/>
        <v>4405935</v>
      </c>
      <c r="BN346" s="644">
        <f t="shared" si="40"/>
        <v>9210946</v>
      </c>
      <c r="BO346" s="644">
        <f t="shared" si="40"/>
        <v>283114</v>
      </c>
      <c r="BP346" s="644">
        <f t="shared" si="40"/>
        <v>3235</v>
      </c>
      <c r="BQ346" s="644">
        <f t="shared" ref="BQ346:CZ346" si="41">BQ83</f>
        <v>3883416</v>
      </c>
      <c r="BR346" s="644">
        <f t="shared" si="41"/>
        <v>0</v>
      </c>
      <c r="BS346" s="644">
        <f t="shared" si="41"/>
        <v>3872622</v>
      </c>
      <c r="BT346" s="644">
        <f t="shared" si="41"/>
        <v>1240117</v>
      </c>
      <c r="BU346" s="644">
        <f t="shared" si="41"/>
        <v>0</v>
      </c>
      <c r="BV346" s="644">
        <f t="shared" si="41"/>
        <v>1492440</v>
      </c>
      <c r="BW346" s="644">
        <f t="shared" si="41"/>
        <v>0</v>
      </c>
      <c r="BX346" s="644">
        <f t="shared" si="41"/>
        <v>0</v>
      </c>
      <c r="BY346" s="644">
        <f t="shared" si="41"/>
        <v>0</v>
      </c>
      <c r="BZ346" s="644">
        <f t="shared" si="41"/>
        <v>0</v>
      </c>
      <c r="CA346" s="644">
        <f t="shared" si="41"/>
        <v>0</v>
      </c>
      <c r="CB346" s="644">
        <f t="shared" si="41"/>
        <v>0</v>
      </c>
      <c r="CC346" s="644">
        <f t="shared" si="41"/>
        <v>0</v>
      </c>
      <c r="CD346" s="644">
        <f t="shared" si="41"/>
        <v>0</v>
      </c>
      <c r="CE346" s="644">
        <f t="shared" si="41"/>
        <v>0</v>
      </c>
      <c r="CF346" s="644">
        <f t="shared" si="41"/>
        <v>0</v>
      </c>
      <c r="CG346" s="644">
        <f t="shared" si="41"/>
        <v>0</v>
      </c>
      <c r="CH346" s="644">
        <f t="shared" si="41"/>
        <v>0</v>
      </c>
      <c r="CI346" s="644">
        <f t="shared" si="41"/>
        <v>0</v>
      </c>
      <c r="CJ346" s="644">
        <f t="shared" si="41"/>
        <v>0</v>
      </c>
      <c r="CK346" s="644">
        <f t="shared" si="41"/>
        <v>0</v>
      </c>
      <c r="CL346" s="644">
        <f t="shared" si="41"/>
        <v>0</v>
      </c>
      <c r="CM346" s="644">
        <f t="shared" si="41"/>
        <v>0</v>
      </c>
      <c r="CN346" s="644">
        <f t="shared" si="41"/>
        <v>0</v>
      </c>
      <c r="CO346" s="644">
        <f t="shared" si="41"/>
        <v>0</v>
      </c>
      <c r="CP346" s="644">
        <f t="shared" si="41"/>
        <v>0</v>
      </c>
      <c r="CQ346" s="644">
        <f t="shared" si="41"/>
        <v>0</v>
      </c>
      <c r="CR346" s="644">
        <f t="shared" si="41"/>
        <v>0</v>
      </c>
      <c r="CS346" s="644">
        <f t="shared" si="41"/>
        <v>0</v>
      </c>
      <c r="CT346" s="644">
        <f t="shared" si="41"/>
        <v>0</v>
      </c>
      <c r="CU346" s="644">
        <f t="shared" si="41"/>
        <v>0</v>
      </c>
      <c r="CV346" s="644">
        <f t="shared" si="41"/>
        <v>0</v>
      </c>
      <c r="CW346" s="644">
        <f t="shared" si="41"/>
        <v>0</v>
      </c>
      <c r="CX346" s="644">
        <f t="shared" si="41"/>
        <v>0</v>
      </c>
      <c r="CY346" s="644">
        <f t="shared" si="41"/>
        <v>0</v>
      </c>
      <c r="CZ346" s="644">
        <f t="shared" si="41"/>
        <v>0</v>
      </c>
    </row>
    <row r="347" spans="1:104" x14ac:dyDescent="0.3">
      <c r="A347" s="642">
        <v>620</v>
      </c>
      <c r="D347" s="643">
        <f>D211</f>
        <v>2</v>
      </c>
      <c r="E347" s="643">
        <f t="shared" ref="E347:BP347" si="42">E211</f>
        <v>1</v>
      </c>
      <c r="F347" s="643">
        <f t="shared" si="42"/>
        <v>0</v>
      </c>
      <c r="G347" s="643">
        <f t="shared" si="42"/>
        <v>1</v>
      </c>
      <c r="H347" s="643">
        <f t="shared" si="42"/>
        <v>2</v>
      </c>
      <c r="I347" s="643">
        <f t="shared" si="42"/>
        <v>2</v>
      </c>
      <c r="J347" s="643">
        <f t="shared" si="42"/>
        <v>2</v>
      </c>
      <c r="K347" s="643">
        <f t="shared" si="42"/>
        <v>2</v>
      </c>
      <c r="L347" s="643">
        <f t="shared" si="42"/>
        <v>2</v>
      </c>
      <c r="M347" s="643">
        <f t="shared" si="42"/>
        <v>2</v>
      </c>
      <c r="N347" s="643">
        <f t="shared" si="42"/>
        <v>2</v>
      </c>
      <c r="O347" s="643">
        <f t="shared" si="42"/>
        <v>2</v>
      </c>
      <c r="P347" s="643">
        <f t="shared" si="42"/>
        <v>0</v>
      </c>
      <c r="Q347" s="643">
        <f t="shared" si="42"/>
        <v>2</v>
      </c>
      <c r="R347" s="643">
        <f t="shared" si="42"/>
        <v>2</v>
      </c>
      <c r="S347" s="643">
        <f t="shared" si="42"/>
        <v>2</v>
      </c>
      <c r="T347" s="643">
        <f t="shared" si="42"/>
        <v>2</v>
      </c>
      <c r="U347" s="643">
        <f t="shared" si="42"/>
        <v>0</v>
      </c>
      <c r="V347" s="643">
        <f t="shared" si="42"/>
        <v>2</v>
      </c>
      <c r="W347" s="643">
        <f t="shared" si="42"/>
        <v>0</v>
      </c>
      <c r="X347" s="643">
        <f t="shared" si="42"/>
        <v>2</v>
      </c>
      <c r="Y347" s="643">
        <f t="shared" si="42"/>
        <v>2</v>
      </c>
      <c r="Z347" s="643">
        <f t="shared" si="42"/>
        <v>1</v>
      </c>
      <c r="AA347" s="643">
        <f t="shared" si="42"/>
        <v>1</v>
      </c>
      <c r="AB347" s="643">
        <f t="shared" si="42"/>
        <v>0</v>
      </c>
      <c r="AC347" s="643">
        <f t="shared" si="42"/>
        <v>2</v>
      </c>
      <c r="AD347" s="643">
        <f t="shared" si="42"/>
        <v>2</v>
      </c>
      <c r="AE347" s="643">
        <f t="shared" si="42"/>
        <v>2</v>
      </c>
      <c r="AF347" s="643">
        <f t="shared" si="42"/>
        <v>2</v>
      </c>
      <c r="AG347" s="643">
        <f t="shared" si="42"/>
        <v>2</v>
      </c>
      <c r="AH347" s="643">
        <f t="shared" si="42"/>
        <v>0</v>
      </c>
      <c r="AI347" s="643">
        <f t="shared" si="42"/>
        <v>2</v>
      </c>
      <c r="AJ347" s="643">
        <f t="shared" si="42"/>
        <v>2</v>
      </c>
      <c r="AK347" s="643">
        <f t="shared" si="42"/>
        <v>2</v>
      </c>
      <c r="AL347" s="643">
        <f t="shared" si="42"/>
        <v>2</v>
      </c>
      <c r="AM347" s="643">
        <f t="shared" si="42"/>
        <v>2</v>
      </c>
      <c r="AN347" s="643">
        <f t="shared" si="42"/>
        <v>2</v>
      </c>
      <c r="AO347" s="643">
        <f t="shared" si="42"/>
        <v>2</v>
      </c>
      <c r="AP347" s="643">
        <f t="shared" si="42"/>
        <v>2</v>
      </c>
      <c r="AQ347" s="643">
        <f t="shared" si="42"/>
        <v>2</v>
      </c>
      <c r="AR347" s="643">
        <f t="shared" si="42"/>
        <v>2</v>
      </c>
      <c r="AS347" s="643">
        <f t="shared" si="42"/>
        <v>1</v>
      </c>
      <c r="AT347" s="643">
        <f t="shared" si="42"/>
        <v>2</v>
      </c>
      <c r="AU347" s="643">
        <f t="shared" si="42"/>
        <v>2</v>
      </c>
      <c r="AV347" s="643">
        <f t="shared" si="42"/>
        <v>2</v>
      </c>
      <c r="AW347" s="643">
        <f t="shared" si="42"/>
        <v>2</v>
      </c>
      <c r="AX347" s="643">
        <f t="shared" si="42"/>
        <v>2</v>
      </c>
      <c r="AY347" s="643">
        <f t="shared" si="42"/>
        <v>2</v>
      </c>
      <c r="AZ347" s="643">
        <f t="shared" si="42"/>
        <v>2</v>
      </c>
      <c r="BA347" s="643">
        <f t="shared" si="42"/>
        <v>2</v>
      </c>
      <c r="BB347" s="643">
        <f t="shared" si="42"/>
        <v>2</v>
      </c>
      <c r="BC347" s="643">
        <f t="shared" si="42"/>
        <v>0</v>
      </c>
      <c r="BD347" s="643">
        <f t="shared" si="42"/>
        <v>2</v>
      </c>
      <c r="BE347" s="643">
        <f t="shared" si="42"/>
        <v>2</v>
      </c>
      <c r="BF347" s="643">
        <f t="shared" si="42"/>
        <v>1</v>
      </c>
      <c r="BG347" s="643">
        <f t="shared" si="42"/>
        <v>0</v>
      </c>
      <c r="BH347" s="643">
        <f t="shared" si="42"/>
        <v>2</v>
      </c>
      <c r="BI347" s="643">
        <f t="shared" si="42"/>
        <v>2</v>
      </c>
      <c r="BJ347" s="643">
        <f t="shared" si="42"/>
        <v>2</v>
      </c>
      <c r="BK347" s="643">
        <f t="shared" si="42"/>
        <v>2</v>
      </c>
      <c r="BL347" s="643">
        <f t="shared" si="42"/>
        <v>2</v>
      </c>
      <c r="BM347" s="643">
        <f t="shared" si="42"/>
        <v>1</v>
      </c>
      <c r="BN347" s="643">
        <f t="shared" si="42"/>
        <v>1</v>
      </c>
      <c r="BO347" s="643">
        <f t="shared" si="42"/>
        <v>2</v>
      </c>
      <c r="BP347" s="643">
        <f t="shared" si="42"/>
        <v>2</v>
      </c>
      <c r="BQ347" s="643">
        <f t="shared" ref="BQ347:CZ347" si="43">BQ211</f>
        <v>2</v>
      </c>
      <c r="BR347" s="643">
        <f t="shared" si="43"/>
        <v>0</v>
      </c>
      <c r="BS347" s="643">
        <f t="shared" si="43"/>
        <v>1</v>
      </c>
      <c r="BT347" s="643">
        <f t="shared" si="43"/>
        <v>2</v>
      </c>
      <c r="BU347" s="643">
        <f t="shared" si="43"/>
        <v>0</v>
      </c>
      <c r="BV347" s="643">
        <f t="shared" si="43"/>
        <v>2</v>
      </c>
      <c r="BW347" s="643">
        <f t="shared" si="43"/>
        <v>0</v>
      </c>
      <c r="BX347" s="643">
        <f t="shared" si="43"/>
        <v>0</v>
      </c>
      <c r="BY347" s="643">
        <f t="shared" si="43"/>
        <v>0</v>
      </c>
      <c r="BZ347" s="643">
        <f t="shared" si="43"/>
        <v>0</v>
      </c>
      <c r="CA347" s="643">
        <f t="shared" si="43"/>
        <v>0</v>
      </c>
      <c r="CB347" s="643">
        <f t="shared" si="43"/>
        <v>0</v>
      </c>
      <c r="CC347" s="643">
        <f t="shared" si="43"/>
        <v>0</v>
      </c>
      <c r="CD347" s="643">
        <f t="shared" si="43"/>
        <v>0</v>
      </c>
      <c r="CE347" s="643">
        <f t="shared" si="43"/>
        <v>0</v>
      </c>
      <c r="CF347" s="643">
        <f t="shared" si="43"/>
        <v>0</v>
      </c>
      <c r="CG347" s="643">
        <f t="shared" si="43"/>
        <v>0</v>
      </c>
      <c r="CH347" s="643">
        <f t="shared" si="43"/>
        <v>0</v>
      </c>
      <c r="CI347" s="643">
        <f t="shared" si="43"/>
        <v>0</v>
      </c>
      <c r="CJ347" s="643">
        <f t="shared" si="43"/>
        <v>0</v>
      </c>
      <c r="CK347" s="643">
        <f t="shared" si="43"/>
        <v>0</v>
      </c>
      <c r="CL347" s="643">
        <f t="shared" si="43"/>
        <v>0</v>
      </c>
      <c r="CM347" s="643">
        <f t="shared" si="43"/>
        <v>0</v>
      </c>
      <c r="CN347" s="643">
        <f t="shared" si="43"/>
        <v>0</v>
      </c>
      <c r="CO347" s="643">
        <f t="shared" si="43"/>
        <v>0</v>
      </c>
      <c r="CP347" s="643">
        <f t="shared" si="43"/>
        <v>0</v>
      </c>
      <c r="CQ347" s="643">
        <f t="shared" si="43"/>
        <v>0</v>
      </c>
      <c r="CR347" s="643">
        <f t="shared" si="43"/>
        <v>0</v>
      </c>
      <c r="CS347" s="643">
        <f t="shared" si="43"/>
        <v>0</v>
      </c>
      <c r="CT347" s="643">
        <f t="shared" si="43"/>
        <v>0</v>
      </c>
      <c r="CU347" s="643">
        <f t="shared" si="43"/>
        <v>0</v>
      </c>
      <c r="CV347" s="643">
        <f t="shared" si="43"/>
        <v>0</v>
      </c>
      <c r="CW347" s="643">
        <f t="shared" si="43"/>
        <v>0</v>
      </c>
      <c r="CX347" s="643">
        <f t="shared" si="43"/>
        <v>0</v>
      </c>
      <c r="CY347" s="643">
        <f t="shared" si="43"/>
        <v>0</v>
      </c>
      <c r="CZ347" s="643">
        <f t="shared" si="43"/>
        <v>0</v>
      </c>
    </row>
    <row r="348" spans="1:104" x14ac:dyDescent="0.3">
      <c r="A348" s="155">
        <v>545</v>
      </c>
      <c r="D348" s="643">
        <f>D166</f>
        <v>0</v>
      </c>
      <c r="E348" s="643">
        <f t="shared" ref="E348:BP348" si="44">E166</f>
        <v>1.78</v>
      </c>
      <c r="F348" s="643">
        <f t="shared" si="44"/>
        <v>0</v>
      </c>
      <c r="G348" s="643">
        <f t="shared" si="44"/>
        <v>0</v>
      </c>
      <c r="H348" s="643">
        <f t="shared" si="44"/>
        <v>0</v>
      </c>
      <c r="I348" s="643">
        <f t="shared" si="44"/>
        <v>0</v>
      </c>
      <c r="J348" s="643">
        <f t="shared" si="44"/>
        <v>0</v>
      </c>
      <c r="K348" s="643">
        <f t="shared" si="44"/>
        <v>0</v>
      </c>
      <c r="L348" s="643">
        <f t="shared" si="44"/>
        <v>0</v>
      </c>
      <c r="M348" s="643">
        <f t="shared" si="44"/>
        <v>0</v>
      </c>
      <c r="N348" s="643">
        <f t="shared" si="44"/>
        <v>0</v>
      </c>
      <c r="O348" s="643">
        <f t="shared" si="44"/>
        <v>0</v>
      </c>
      <c r="P348" s="643">
        <f t="shared" si="44"/>
        <v>0</v>
      </c>
      <c r="Q348" s="643">
        <f t="shared" si="44"/>
        <v>0</v>
      </c>
      <c r="R348" s="643">
        <f t="shared" si="44"/>
        <v>0</v>
      </c>
      <c r="S348" s="643">
        <f t="shared" si="44"/>
        <v>0</v>
      </c>
      <c r="T348" s="643">
        <f t="shared" si="44"/>
        <v>0.01</v>
      </c>
      <c r="U348" s="643">
        <f t="shared" si="44"/>
        <v>0</v>
      </c>
      <c r="V348" s="643">
        <f t="shared" si="44"/>
        <v>0</v>
      </c>
      <c r="W348" s="643">
        <f t="shared" si="44"/>
        <v>0</v>
      </c>
      <c r="X348" s="643">
        <f t="shared" si="44"/>
        <v>0</v>
      </c>
      <c r="Y348" s="643">
        <f t="shared" si="44"/>
        <v>0</v>
      </c>
      <c r="Z348" s="643">
        <f t="shared" si="44"/>
        <v>0</v>
      </c>
      <c r="AA348" s="643">
        <f t="shared" si="44"/>
        <v>0</v>
      </c>
      <c r="AB348" s="643">
        <f t="shared" si="44"/>
        <v>0</v>
      </c>
      <c r="AC348" s="643">
        <f t="shared" si="44"/>
        <v>0</v>
      </c>
      <c r="AD348" s="643">
        <f t="shared" si="44"/>
        <v>0</v>
      </c>
      <c r="AE348" s="643">
        <f t="shared" si="44"/>
        <v>0</v>
      </c>
      <c r="AF348" s="643">
        <f t="shared" si="44"/>
        <v>0</v>
      </c>
      <c r="AG348" s="643">
        <f t="shared" si="44"/>
        <v>0</v>
      </c>
      <c r="AH348" s="643">
        <f t="shared" si="44"/>
        <v>0</v>
      </c>
      <c r="AI348" s="643">
        <f t="shared" si="44"/>
        <v>0</v>
      </c>
      <c r="AJ348" s="643">
        <f t="shared" si="44"/>
        <v>0</v>
      </c>
      <c r="AK348" s="643">
        <f t="shared" si="44"/>
        <v>0</v>
      </c>
      <c r="AL348" s="643">
        <f t="shared" si="44"/>
        <v>0</v>
      </c>
      <c r="AM348" s="643">
        <f t="shared" si="44"/>
        <v>0</v>
      </c>
      <c r="AN348" s="643">
        <f t="shared" si="44"/>
        <v>0</v>
      </c>
      <c r="AO348" s="643">
        <f t="shared" si="44"/>
        <v>0</v>
      </c>
      <c r="AP348" s="643">
        <f t="shared" si="44"/>
        <v>0</v>
      </c>
      <c r="AQ348" s="643">
        <f t="shared" si="44"/>
        <v>0</v>
      </c>
      <c r="AR348" s="643">
        <f t="shared" si="44"/>
        <v>0</v>
      </c>
      <c r="AS348" s="643">
        <f t="shared" si="44"/>
        <v>2</v>
      </c>
      <c r="AT348" s="643">
        <f t="shared" si="44"/>
        <v>0</v>
      </c>
      <c r="AU348" s="643">
        <f t="shared" si="44"/>
        <v>0</v>
      </c>
      <c r="AV348" s="643">
        <f t="shared" si="44"/>
        <v>0</v>
      </c>
      <c r="AW348" s="643">
        <f t="shared" si="44"/>
        <v>0</v>
      </c>
      <c r="AX348" s="643">
        <f t="shared" si="44"/>
        <v>0</v>
      </c>
      <c r="AY348" s="643">
        <f t="shared" si="44"/>
        <v>0</v>
      </c>
      <c r="AZ348" s="643">
        <f t="shared" si="44"/>
        <v>0.01</v>
      </c>
      <c r="BA348" s="643">
        <f t="shared" si="44"/>
        <v>0</v>
      </c>
      <c r="BB348" s="643">
        <f t="shared" si="44"/>
        <v>0</v>
      </c>
      <c r="BC348" s="643">
        <f t="shared" si="44"/>
        <v>0</v>
      </c>
      <c r="BD348" s="643">
        <f t="shared" si="44"/>
        <v>0</v>
      </c>
      <c r="BE348" s="643">
        <f t="shared" si="44"/>
        <v>0</v>
      </c>
      <c r="BF348" s="643">
        <f t="shared" si="44"/>
        <v>0</v>
      </c>
      <c r="BG348" s="643">
        <f t="shared" si="44"/>
        <v>0</v>
      </c>
      <c r="BH348" s="643">
        <f t="shared" si="44"/>
        <v>0</v>
      </c>
      <c r="BI348" s="643">
        <f t="shared" si="44"/>
        <v>0</v>
      </c>
      <c r="BJ348" s="643">
        <f t="shared" si="44"/>
        <v>0</v>
      </c>
      <c r="BK348" s="643">
        <f t="shared" si="44"/>
        <v>0</v>
      </c>
      <c r="BL348" s="643">
        <f t="shared" si="44"/>
        <v>0</v>
      </c>
      <c r="BM348" s="643">
        <f t="shared" si="44"/>
        <v>0</v>
      </c>
      <c r="BN348" s="643">
        <f t="shared" si="44"/>
        <v>0</v>
      </c>
      <c r="BO348" s="643">
        <f t="shared" si="44"/>
        <v>0</v>
      </c>
      <c r="BP348" s="643">
        <f t="shared" si="44"/>
        <v>0</v>
      </c>
      <c r="BQ348" s="643">
        <f t="shared" ref="BQ348:CZ348" si="45">BQ166</f>
        <v>0</v>
      </c>
      <c r="BR348" s="643">
        <f t="shared" si="45"/>
        <v>0</v>
      </c>
      <c r="BS348" s="643">
        <f t="shared" si="45"/>
        <v>0</v>
      </c>
      <c r="BT348" s="643">
        <f t="shared" si="45"/>
        <v>0</v>
      </c>
      <c r="BU348" s="643">
        <f t="shared" si="45"/>
        <v>0</v>
      </c>
      <c r="BV348" s="643">
        <f t="shared" si="45"/>
        <v>0</v>
      </c>
      <c r="BW348" s="643">
        <f t="shared" si="45"/>
        <v>0</v>
      </c>
      <c r="BX348" s="643">
        <f t="shared" si="45"/>
        <v>0</v>
      </c>
      <c r="BY348" s="643">
        <f t="shared" si="45"/>
        <v>0</v>
      </c>
      <c r="BZ348" s="643">
        <f t="shared" si="45"/>
        <v>0</v>
      </c>
      <c r="CA348" s="643">
        <f t="shared" si="45"/>
        <v>0</v>
      </c>
      <c r="CB348" s="643">
        <f t="shared" si="45"/>
        <v>0</v>
      </c>
      <c r="CC348" s="643">
        <f t="shared" si="45"/>
        <v>0</v>
      </c>
      <c r="CD348" s="643">
        <f t="shared" si="45"/>
        <v>0</v>
      </c>
      <c r="CE348" s="643">
        <f t="shared" si="45"/>
        <v>0</v>
      </c>
      <c r="CF348" s="643">
        <f t="shared" si="45"/>
        <v>0</v>
      </c>
      <c r="CG348" s="643">
        <f t="shared" si="45"/>
        <v>0</v>
      </c>
      <c r="CH348" s="643">
        <f t="shared" si="45"/>
        <v>0</v>
      </c>
      <c r="CI348" s="643">
        <f t="shared" si="45"/>
        <v>0</v>
      </c>
      <c r="CJ348" s="643">
        <f t="shared" si="45"/>
        <v>0</v>
      </c>
      <c r="CK348" s="643">
        <f t="shared" si="45"/>
        <v>0</v>
      </c>
      <c r="CL348" s="643">
        <f t="shared" si="45"/>
        <v>0</v>
      </c>
      <c r="CM348" s="643">
        <f t="shared" si="45"/>
        <v>0</v>
      </c>
      <c r="CN348" s="643">
        <f t="shared" si="45"/>
        <v>0</v>
      </c>
      <c r="CO348" s="643">
        <f t="shared" si="45"/>
        <v>0</v>
      </c>
      <c r="CP348" s="643">
        <f t="shared" si="45"/>
        <v>0</v>
      </c>
      <c r="CQ348" s="643">
        <f t="shared" si="45"/>
        <v>0</v>
      </c>
      <c r="CR348" s="643">
        <f t="shared" si="45"/>
        <v>0</v>
      </c>
      <c r="CS348" s="643">
        <f t="shared" si="45"/>
        <v>0</v>
      </c>
      <c r="CT348" s="643">
        <f t="shared" si="45"/>
        <v>0</v>
      </c>
      <c r="CU348" s="643">
        <f t="shared" si="45"/>
        <v>0</v>
      </c>
      <c r="CV348" s="643">
        <f t="shared" si="45"/>
        <v>0</v>
      </c>
      <c r="CW348" s="643">
        <f t="shared" si="45"/>
        <v>0</v>
      </c>
      <c r="CX348" s="643">
        <f t="shared" si="45"/>
        <v>0</v>
      </c>
      <c r="CY348" s="643">
        <f t="shared" si="45"/>
        <v>0</v>
      </c>
      <c r="CZ348" s="643">
        <f t="shared" si="45"/>
        <v>0</v>
      </c>
    </row>
    <row r="349" spans="1:104" x14ac:dyDescent="0.3">
      <c r="A349" s="642">
        <v>624</v>
      </c>
      <c r="D349" s="643">
        <f>D214</f>
        <v>2</v>
      </c>
      <c r="E349" s="643">
        <f t="shared" ref="E349:BP349" si="46">E214</f>
        <v>1</v>
      </c>
      <c r="F349" s="643">
        <f t="shared" si="46"/>
        <v>0</v>
      </c>
      <c r="G349" s="643">
        <f t="shared" si="46"/>
        <v>2</v>
      </c>
      <c r="H349" s="643">
        <f t="shared" si="46"/>
        <v>1</v>
      </c>
      <c r="I349" s="643">
        <f t="shared" si="46"/>
        <v>1</v>
      </c>
      <c r="J349" s="643">
        <f t="shared" si="46"/>
        <v>1</v>
      </c>
      <c r="K349" s="643">
        <f t="shared" si="46"/>
        <v>2</v>
      </c>
      <c r="L349" s="643">
        <f t="shared" si="46"/>
        <v>1</v>
      </c>
      <c r="M349" s="643">
        <f t="shared" si="46"/>
        <v>1</v>
      </c>
      <c r="N349" s="643">
        <f t="shared" si="46"/>
        <v>1</v>
      </c>
      <c r="O349" s="643">
        <f t="shared" si="46"/>
        <v>1</v>
      </c>
      <c r="P349" s="643">
        <f t="shared" si="46"/>
        <v>0</v>
      </c>
      <c r="Q349" s="643">
        <f t="shared" si="46"/>
        <v>1</v>
      </c>
      <c r="R349" s="643">
        <f t="shared" si="46"/>
        <v>1</v>
      </c>
      <c r="S349" s="643">
        <f t="shared" si="46"/>
        <v>1</v>
      </c>
      <c r="T349" s="643">
        <f t="shared" si="46"/>
        <v>1</v>
      </c>
      <c r="U349" s="643">
        <f t="shared" si="46"/>
        <v>0</v>
      </c>
      <c r="V349" s="643">
        <f t="shared" si="46"/>
        <v>1</v>
      </c>
      <c r="W349" s="643">
        <f t="shared" si="46"/>
        <v>0</v>
      </c>
      <c r="X349" s="643">
        <f t="shared" si="46"/>
        <v>2</v>
      </c>
      <c r="Y349" s="643">
        <f t="shared" si="46"/>
        <v>1</v>
      </c>
      <c r="Z349" s="643">
        <f t="shared" si="46"/>
        <v>2</v>
      </c>
      <c r="AA349" s="643">
        <f t="shared" si="46"/>
        <v>1</v>
      </c>
      <c r="AB349" s="643">
        <f t="shared" si="46"/>
        <v>0</v>
      </c>
      <c r="AC349" s="643">
        <f t="shared" si="46"/>
        <v>1</v>
      </c>
      <c r="AD349" s="643">
        <f t="shared" si="46"/>
        <v>2</v>
      </c>
      <c r="AE349" s="643">
        <f t="shared" si="46"/>
        <v>1</v>
      </c>
      <c r="AF349" s="643">
        <f t="shared" si="46"/>
        <v>1</v>
      </c>
      <c r="AG349" s="643">
        <f t="shared" si="46"/>
        <v>1</v>
      </c>
      <c r="AH349" s="643">
        <f t="shared" si="46"/>
        <v>0</v>
      </c>
      <c r="AI349" s="643">
        <f t="shared" si="46"/>
        <v>1</v>
      </c>
      <c r="AJ349" s="643">
        <f t="shared" si="46"/>
        <v>1</v>
      </c>
      <c r="AK349" s="643">
        <f t="shared" si="46"/>
        <v>1</v>
      </c>
      <c r="AL349" s="643">
        <f t="shared" si="46"/>
        <v>2</v>
      </c>
      <c r="AM349" s="643">
        <f t="shared" si="46"/>
        <v>1</v>
      </c>
      <c r="AN349" s="643">
        <f t="shared" si="46"/>
        <v>2</v>
      </c>
      <c r="AO349" s="643">
        <f t="shared" si="46"/>
        <v>1</v>
      </c>
      <c r="AP349" s="643">
        <f t="shared" si="46"/>
        <v>1</v>
      </c>
      <c r="AQ349" s="643">
        <f t="shared" si="46"/>
        <v>1</v>
      </c>
      <c r="AR349" s="643">
        <f t="shared" si="46"/>
        <v>1</v>
      </c>
      <c r="AS349" s="643">
        <f t="shared" si="46"/>
        <v>1</v>
      </c>
      <c r="AT349" s="643">
        <f t="shared" si="46"/>
        <v>1</v>
      </c>
      <c r="AU349" s="643">
        <f t="shared" si="46"/>
        <v>1</v>
      </c>
      <c r="AV349" s="643">
        <f t="shared" si="46"/>
        <v>1</v>
      </c>
      <c r="AW349" s="643">
        <f t="shared" si="46"/>
        <v>1</v>
      </c>
      <c r="AX349" s="643">
        <f t="shared" si="46"/>
        <v>1</v>
      </c>
      <c r="AY349" s="643">
        <f t="shared" si="46"/>
        <v>1</v>
      </c>
      <c r="AZ349" s="643">
        <f t="shared" si="46"/>
        <v>1</v>
      </c>
      <c r="BA349" s="643">
        <f t="shared" si="46"/>
        <v>2</v>
      </c>
      <c r="BB349" s="643">
        <f t="shared" si="46"/>
        <v>1</v>
      </c>
      <c r="BC349" s="643">
        <f t="shared" si="46"/>
        <v>0</v>
      </c>
      <c r="BD349" s="643">
        <f t="shared" si="46"/>
        <v>1</v>
      </c>
      <c r="BE349" s="643">
        <f t="shared" si="46"/>
        <v>1</v>
      </c>
      <c r="BF349" s="643">
        <f t="shared" si="46"/>
        <v>1</v>
      </c>
      <c r="BG349" s="643">
        <f t="shared" si="46"/>
        <v>0</v>
      </c>
      <c r="BH349" s="643">
        <f t="shared" si="46"/>
        <v>1</v>
      </c>
      <c r="BI349" s="643">
        <f t="shared" si="46"/>
        <v>1</v>
      </c>
      <c r="BJ349" s="643">
        <f t="shared" si="46"/>
        <v>1</v>
      </c>
      <c r="BK349" s="643">
        <f t="shared" si="46"/>
        <v>1</v>
      </c>
      <c r="BL349" s="643">
        <f t="shared" si="46"/>
        <v>2</v>
      </c>
      <c r="BM349" s="643">
        <f t="shared" si="46"/>
        <v>1</v>
      </c>
      <c r="BN349" s="643">
        <f t="shared" si="46"/>
        <v>1</v>
      </c>
      <c r="BO349" s="643">
        <f t="shared" si="46"/>
        <v>1</v>
      </c>
      <c r="BP349" s="643">
        <f t="shared" si="46"/>
        <v>2</v>
      </c>
      <c r="BQ349" s="643">
        <f t="shared" ref="BQ349:CZ349" si="47">BQ214</f>
        <v>2</v>
      </c>
      <c r="BR349" s="643">
        <f t="shared" si="47"/>
        <v>0</v>
      </c>
      <c r="BS349" s="643">
        <f t="shared" si="47"/>
        <v>1</v>
      </c>
      <c r="BT349" s="643">
        <f t="shared" si="47"/>
        <v>2</v>
      </c>
      <c r="BU349" s="643">
        <f t="shared" si="47"/>
        <v>0</v>
      </c>
      <c r="BV349" s="643">
        <f t="shared" si="47"/>
        <v>2</v>
      </c>
      <c r="BW349" s="643">
        <f t="shared" si="47"/>
        <v>0</v>
      </c>
      <c r="BX349" s="643">
        <f t="shared" si="47"/>
        <v>0</v>
      </c>
      <c r="BY349" s="643">
        <f t="shared" si="47"/>
        <v>0</v>
      </c>
      <c r="BZ349" s="643">
        <f t="shared" si="47"/>
        <v>0</v>
      </c>
      <c r="CA349" s="643">
        <f t="shared" si="47"/>
        <v>0</v>
      </c>
      <c r="CB349" s="643">
        <f t="shared" si="47"/>
        <v>0</v>
      </c>
      <c r="CC349" s="643">
        <f t="shared" si="47"/>
        <v>0</v>
      </c>
      <c r="CD349" s="643">
        <f t="shared" si="47"/>
        <v>0</v>
      </c>
      <c r="CE349" s="643">
        <f t="shared" si="47"/>
        <v>0</v>
      </c>
      <c r="CF349" s="643">
        <f t="shared" si="47"/>
        <v>0</v>
      </c>
      <c r="CG349" s="643">
        <f t="shared" si="47"/>
        <v>0</v>
      </c>
      <c r="CH349" s="643">
        <f t="shared" si="47"/>
        <v>0</v>
      </c>
      <c r="CI349" s="643">
        <f t="shared" si="47"/>
        <v>0</v>
      </c>
      <c r="CJ349" s="643">
        <f t="shared" si="47"/>
        <v>0</v>
      </c>
      <c r="CK349" s="643">
        <f t="shared" si="47"/>
        <v>0</v>
      </c>
      <c r="CL349" s="643">
        <f t="shared" si="47"/>
        <v>0</v>
      </c>
      <c r="CM349" s="643">
        <f t="shared" si="47"/>
        <v>0</v>
      </c>
      <c r="CN349" s="643">
        <f t="shared" si="47"/>
        <v>0</v>
      </c>
      <c r="CO349" s="643">
        <f t="shared" si="47"/>
        <v>0</v>
      </c>
      <c r="CP349" s="643">
        <f t="shared" si="47"/>
        <v>0</v>
      </c>
      <c r="CQ349" s="643">
        <f t="shared" si="47"/>
        <v>0</v>
      </c>
      <c r="CR349" s="643">
        <f t="shared" si="47"/>
        <v>0</v>
      </c>
      <c r="CS349" s="643">
        <f t="shared" si="47"/>
        <v>0</v>
      </c>
      <c r="CT349" s="643">
        <f t="shared" si="47"/>
        <v>0</v>
      </c>
      <c r="CU349" s="643">
        <f t="shared" si="47"/>
        <v>0</v>
      </c>
      <c r="CV349" s="643">
        <f t="shared" si="47"/>
        <v>0</v>
      </c>
      <c r="CW349" s="643">
        <f t="shared" si="47"/>
        <v>0</v>
      </c>
      <c r="CX349" s="643">
        <f t="shared" si="47"/>
        <v>0</v>
      </c>
      <c r="CY349" s="643">
        <f t="shared" si="47"/>
        <v>0</v>
      </c>
      <c r="CZ349" s="643">
        <f t="shared" si="47"/>
        <v>0</v>
      </c>
    </row>
    <row r="350" spans="1:104" x14ac:dyDescent="0.3">
      <c r="A350" s="642">
        <v>577</v>
      </c>
      <c r="D350" s="643">
        <f>D190</f>
        <v>2</v>
      </c>
      <c r="E350" s="643">
        <f t="shared" ref="E350:BP350" si="48">E190</f>
        <v>1</v>
      </c>
      <c r="F350" s="643">
        <f t="shared" si="48"/>
        <v>0</v>
      </c>
      <c r="G350" s="643">
        <f t="shared" si="48"/>
        <v>2</v>
      </c>
      <c r="H350" s="643">
        <f t="shared" si="48"/>
        <v>2</v>
      </c>
      <c r="I350" s="643">
        <f t="shared" si="48"/>
        <v>2</v>
      </c>
      <c r="J350" s="643">
        <f t="shared" si="48"/>
        <v>2</v>
      </c>
      <c r="K350" s="643">
        <f t="shared" si="48"/>
        <v>0</v>
      </c>
      <c r="L350" s="643">
        <f t="shared" si="48"/>
        <v>2</v>
      </c>
      <c r="M350" s="643">
        <f t="shared" si="48"/>
        <v>1</v>
      </c>
      <c r="N350" s="643">
        <f t="shared" si="48"/>
        <v>2</v>
      </c>
      <c r="O350" s="643">
        <f t="shared" si="48"/>
        <v>0</v>
      </c>
      <c r="P350" s="643">
        <f t="shared" si="48"/>
        <v>0</v>
      </c>
      <c r="Q350" s="643">
        <f t="shared" si="48"/>
        <v>2</v>
      </c>
      <c r="R350" s="643">
        <f t="shared" si="48"/>
        <v>2</v>
      </c>
      <c r="S350" s="643">
        <f t="shared" si="48"/>
        <v>2</v>
      </c>
      <c r="T350" s="643">
        <f t="shared" si="48"/>
        <v>2</v>
      </c>
      <c r="U350" s="643">
        <f t="shared" si="48"/>
        <v>0</v>
      </c>
      <c r="V350" s="643">
        <f t="shared" si="48"/>
        <v>2</v>
      </c>
      <c r="W350" s="643">
        <f t="shared" si="48"/>
        <v>0</v>
      </c>
      <c r="X350" s="643">
        <f t="shared" si="48"/>
        <v>2</v>
      </c>
      <c r="Y350" s="643">
        <f t="shared" si="48"/>
        <v>2</v>
      </c>
      <c r="Z350" s="643">
        <f t="shared" si="48"/>
        <v>2</v>
      </c>
      <c r="AA350" s="643">
        <f t="shared" si="48"/>
        <v>1</v>
      </c>
      <c r="AB350" s="643">
        <f t="shared" si="48"/>
        <v>0</v>
      </c>
      <c r="AC350" s="643">
        <f t="shared" si="48"/>
        <v>2</v>
      </c>
      <c r="AD350" s="643">
        <f t="shared" si="48"/>
        <v>2</v>
      </c>
      <c r="AE350" s="643">
        <f t="shared" si="48"/>
        <v>2</v>
      </c>
      <c r="AF350" s="643">
        <f t="shared" si="48"/>
        <v>2</v>
      </c>
      <c r="AG350" s="643">
        <f t="shared" si="48"/>
        <v>2</v>
      </c>
      <c r="AH350" s="643">
        <f t="shared" si="48"/>
        <v>0</v>
      </c>
      <c r="AI350" s="643">
        <f t="shared" si="48"/>
        <v>0</v>
      </c>
      <c r="AJ350" s="643">
        <f t="shared" si="48"/>
        <v>2</v>
      </c>
      <c r="AK350" s="643">
        <f t="shared" si="48"/>
        <v>0</v>
      </c>
      <c r="AL350" s="643">
        <f t="shared" si="48"/>
        <v>0</v>
      </c>
      <c r="AM350" s="643">
        <f t="shared" si="48"/>
        <v>2</v>
      </c>
      <c r="AN350" s="643">
        <f t="shared" si="48"/>
        <v>2</v>
      </c>
      <c r="AO350" s="643">
        <f t="shared" si="48"/>
        <v>2</v>
      </c>
      <c r="AP350" s="643">
        <f t="shared" si="48"/>
        <v>1</v>
      </c>
      <c r="AQ350" s="643">
        <f t="shared" si="48"/>
        <v>2</v>
      </c>
      <c r="AR350" s="643">
        <f t="shared" si="48"/>
        <v>2</v>
      </c>
      <c r="AS350" s="643">
        <f t="shared" si="48"/>
        <v>2</v>
      </c>
      <c r="AT350" s="643">
        <f t="shared" si="48"/>
        <v>2</v>
      </c>
      <c r="AU350" s="643">
        <f t="shared" si="48"/>
        <v>2</v>
      </c>
      <c r="AV350" s="643">
        <f t="shared" si="48"/>
        <v>2</v>
      </c>
      <c r="AW350" s="643">
        <f t="shared" si="48"/>
        <v>0</v>
      </c>
      <c r="AX350" s="643">
        <f t="shared" si="48"/>
        <v>2</v>
      </c>
      <c r="AY350" s="643">
        <f t="shared" si="48"/>
        <v>0</v>
      </c>
      <c r="AZ350" s="643">
        <f t="shared" si="48"/>
        <v>2</v>
      </c>
      <c r="BA350" s="643">
        <f t="shared" si="48"/>
        <v>2</v>
      </c>
      <c r="BB350" s="643">
        <f t="shared" si="48"/>
        <v>2</v>
      </c>
      <c r="BC350" s="643">
        <f t="shared" si="48"/>
        <v>0</v>
      </c>
      <c r="BD350" s="643">
        <f t="shared" si="48"/>
        <v>2</v>
      </c>
      <c r="BE350" s="643">
        <f t="shared" si="48"/>
        <v>2</v>
      </c>
      <c r="BF350" s="643">
        <f t="shared" si="48"/>
        <v>2</v>
      </c>
      <c r="BG350" s="643">
        <f t="shared" si="48"/>
        <v>0</v>
      </c>
      <c r="BH350" s="643">
        <f t="shared" si="48"/>
        <v>2</v>
      </c>
      <c r="BI350" s="643">
        <f t="shared" si="48"/>
        <v>2</v>
      </c>
      <c r="BJ350" s="643">
        <f t="shared" si="48"/>
        <v>2</v>
      </c>
      <c r="BK350" s="643">
        <f t="shared" si="48"/>
        <v>0</v>
      </c>
      <c r="BL350" s="643">
        <f t="shared" si="48"/>
        <v>2</v>
      </c>
      <c r="BM350" s="643">
        <f t="shared" si="48"/>
        <v>2</v>
      </c>
      <c r="BN350" s="643">
        <f t="shared" si="48"/>
        <v>2</v>
      </c>
      <c r="BO350" s="643">
        <f t="shared" si="48"/>
        <v>2</v>
      </c>
      <c r="BP350" s="643">
        <f t="shared" si="48"/>
        <v>0</v>
      </c>
      <c r="BQ350" s="643">
        <f t="shared" ref="BQ350:CZ350" si="49">BQ190</f>
        <v>1</v>
      </c>
      <c r="BR350" s="643">
        <f t="shared" si="49"/>
        <v>0</v>
      </c>
      <c r="BS350" s="643">
        <f t="shared" si="49"/>
        <v>2</v>
      </c>
      <c r="BT350" s="643">
        <f t="shared" si="49"/>
        <v>0</v>
      </c>
      <c r="BU350" s="643">
        <f t="shared" si="49"/>
        <v>0</v>
      </c>
      <c r="BV350" s="643">
        <f t="shared" si="49"/>
        <v>2</v>
      </c>
      <c r="BW350" s="643">
        <f t="shared" si="49"/>
        <v>0</v>
      </c>
      <c r="BX350" s="643">
        <f t="shared" si="49"/>
        <v>0</v>
      </c>
      <c r="BY350" s="643">
        <f t="shared" si="49"/>
        <v>0</v>
      </c>
      <c r="BZ350" s="643">
        <f t="shared" si="49"/>
        <v>0</v>
      </c>
      <c r="CA350" s="643">
        <f t="shared" si="49"/>
        <v>0</v>
      </c>
      <c r="CB350" s="643">
        <f t="shared" si="49"/>
        <v>0</v>
      </c>
      <c r="CC350" s="643">
        <f t="shared" si="49"/>
        <v>0</v>
      </c>
      <c r="CD350" s="643">
        <f t="shared" si="49"/>
        <v>0</v>
      </c>
      <c r="CE350" s="643">
        <f t="shared" si="49"/>
        <v>0</v>
      </c>
      <c r="CF350" s="643">
        <f t="shared" si="49"/>
        <v>0</v>
      </c>
      <c r="CG350" s="643">
        <f t="shared" si="49"/>
        <v>0</v>
      </c>
      <c r="CH350" s="643">
        <f t="shared" si="49"/>
        <v>0</v>
      </c>
      <c r="CI350" s="643">
        <f t="shared" si="49"/>
        <v>0</v>
      </c>
      <c r="CJ350" s="643">
        <f t="shared" si="49"/>
        <v>0</v>
      </c>
      <c r="CK350" s="643">
        <f t="shared" si="49"/>
        <v>0</v>
      </c>
      <c r="CL350" s="643">
        <f t="shared" si="49"/>
        <v>0</v>
      </c>
      <c r="CM350" s="643">
        <f t="shared" si="49"/>
        <v>0</v>
      </c>
      <c r="CN350" s="643">
        <f t="shared" si="49"/>
        <v>0</v>
      </c>
      <c r="CO350" s="643">
        <f t="shared" si="49"/>
        <v>0</v>
      </c>
      <c r="CP350" s="643">
        <f t="shared" si="49"/>
        <v>0</v>
      </c>
      <c r="CQ350" s="643">
        <f t="shared" si="49"/>
        <v>0</v>
      </c>
      <c r="CR350" s="643">
        <f t="shared" si="49"/>
        <v>0</v>
      </c>
      <c r="CS350" s="643">
        <f t="shared" si="49"/>
        <v>0</v>
      </c>
      <c r="CT350" s="643">
        <f t="shared" si="49"/>
        <v>0</v>
      </c>
      <c r="CU350" s="643">
        <f t="shared" si="49"/>
        <v>0</v>
      </c>
      <c r="CV350" s="643">
        <f t="shared" si="49"/>
        <v>0</v>
      </c>
      <c r="CW350" s="643">
        <f t="shared" si="49"/>
        <v>0</v>
      </c>
      <c r="CX350" s="643">
        <f t="shared" si="49"/>
        <v>0</v>
      </c>
      <c r="CY350" s="643">
        <f t="shared" si="49"/>
        <v>0</v>
      </c>
      <c r="CZ350" s="643">
        <f t="shared" si="49"/>
        <v>0</v>
      </c>
    </row>
    <row r="351" spans="1:104" s="637" customFormat="1" x14ac:dyDescent="0.3">
      <c r="A351" s="636" t="s">
        <v>1215</v>
      </c>
      <c r="D351" s="637">
        <f>SUM(D313:D350)</f>
        <v>36089354.009999998</v>
      </c>
      <c r="E351" s="637">
        <f t="shared" ref="E351:BP351" si="50">SUM(E313:E350)</f>
        <v>4360665225.79</v>
      </c>
      <c r="F351" s="637">
        <f t="shared" si="50"/>
        <v>50364.01</v>
      </c>
      <c r="G351" s="637">
        <f t="shared" si="50"/>
        <v>27459069.009999998</v>
      </c>
      <c r="H351" s="637">
        <f t="shared" si="50"/>
        <v>6633501.0099999998</v>
      </c>
      <c r="I351" s="637">
        <f t="shared" si="50"/>
        <v>132480</v>
      </c>
      <c r="J351" s="637">
        <f t="shared" si="50"/>
        <v>2552662</v>
      </c>
      <c r="K351" s="637">
        <f t="shared" si="50"/>
        <v>12024101</v>
      </c>
      <c r="L351" s="637">
        <f t="shared" si="50"/>
        <v>32266646.09</v>
      </c>
      <c r="M351" s="637">
        <f t="shared" si="50"/>
        <v>90093725.00999999</v>
      </c>
      <c r="N351" s="637">
        <f t="shared" si="50"/>
        <v>966182</v>
      </c>
      <c r="O351" s="637">
        <f t="shared" si="50"/>
        <v>2617408.0099999998</v>
      </c>
      <c r="P351" s="637">
        <f t="shared" si="50"/>
        <v>50373.01</v>
      </c>
      <c r="Q351" s="637">
        <f t="shared" si="50"/>
        <v>1562900</v>
      </c>
      <c r="R351" s="637">
        <f t="shared" si="50"/>
        <v>3459831</v>
      </c>
      <c r="S351" s="637">
        <f t="shared" si="50"/>
        <v>9626408.0099999998</v>
      </c>
      <c r="T351" s="637">
        <f t="shared" si="50"/>
        <v>61793307.009999998</v>
      </c>
      <c r="U351" s="637">
        <f t="shared" si="50"/>
        <v>50375.01</v>
      </c>
      <c r="V351" s="637">
        <f t="shared" si="50"/>
        <v>2067312.01</v>
      </c>
      <c r="W351" s="637">
        <f t="shared" si="50"/>
        <v>50377.09</v>
      </c>
      <c r="X351" s="637">
        <f t="shared" si="50"/>
        <v>58419990.009999998</v>
      </c>
      <c r="Y351" s="637">
        <f t="shared" si="50"/>
        <v>6572855</v>
      </c>
      <c r="Z351" s="637">
        <f t="shared" si="50"/>
        <v>487049514.09000003</v>
      </c>
      <c r="AA351" s="637">
        <f t="shared" si="50"/>
        <v>70253395</v>
      </c>
      <c r="AB351" s="637">
        <f t="shared" si="50"/>
        <v>50382.01</v>
      </c>
      <c r="AC351" s="637">
        <f t="shared" si="50"/>
        <v>2074577.01</v>
      </c>
      <c r="AD351" s="637">
        <f t="shared" si="50"/>
        <v>4279561.01</v>
      </c>
      <c r="AE351" s="637">
        <f t="shared" si="50"/>
        <v>4349614.01</v>
      </c>
      <c r="AF351" s="637">
        <f t="shared" si="50"/>
        <v>2015084.01</v>
      </c>
      <c r="AG351" s="637">
        <f t="shared" si="50"/>
        <v>2906740.01</v>
      </c>
      <c r="AH351" s="637">
        <f t="shared" si="50"/>
        <v>50388.01</v>
      </c>
      <c r="AI351" s="637">
        <f t="shared" si="50"/>
        <v>728390</v>
      </c>
      <c r="AJ351" s="637">
        <f t="shared" si="50"/>
        <v>12824665</v>
      </c>
      <c r="AK351" s="637">
        <f t="shared" si="50"/>
        <v>823923</v>
      </c>
      <c r="AL351" s="637">
        <f t="shared" si="50"/>
        <v>5063038.01</v>
      </c>
      <c r="AM351" s="637">
        <f t="shared" si="50"/>
        <v>13222184.01</v>
      </c>
      <c r="AN351" s="637">
        <f t="shared" si="50"/>
        <v>2084572.01</v>
      </c>
      <c r="AO351" s="637">
        <f t="shared" si="50"/>
        <v>187117216.00999999</v>
      </c>
      <c r="AP351" s="637">
        <f t="shared" si="50"/>
        <v>9177371.0099999998</v>
      </c>
      <c r="AQ351" s="637">
        <f t="shared" si="50"/>
        <v>776959</v>
      </c>
      <c r="AR351" s="637">
        <f t="shared" si="50"/>
        <v>1660036.01</v>
      </c>
      <c r="AS351" s="637">
        <f t="shared" si="50"/>
        <v>209359712.00999999</v>
      </c>
      <c r="AT351" s="637">
        <f t="shared" si="50"/>
        <v>3856346.01</v>
      </c>
      <c r="AU351" s="637">
        <f t="shared" si="50"/>
        <v>15835963.01</v>
      </c>
      <c r="AV351" s="637">
        <f t="shared" si="50"/>
        <v>8135061.0899999999</v>
      </c>
      <c r="AW351" s="637">
        <f t="shared" si="50"/>
        <v>4823567.01</v>
      </c>
      <c r="AX351" s="637">
        <f t="shared" si="50"/>
        <v>3432971</v>
      </c>
      <c r="AY351" s="637">
        <f t="shared" si="50"/>
        <v>829403</v>
      </c>
      <c r="AZ351" s="637">
        <f t="shared" si="50"/>
        <v>38740266.100000001</v>
      </c>
      <c r="BA351" s="637">
        <f t="shared" si="50"/>
        <v>6937157.0099999998</v>
      </c>
      <c r="BB351" s="637">
        <f t="shared" si="50"/>
        <v>973110.01</v>
      </c>
      <c r="BC351" s="637">
        <f t="shared" si="50"/>
        <v>2372581.0099999998</v>
      </c>
      <c r="BD351" s="637">
        <f t="shared" si="50"/>
        <v>39559048.009999998</v>
      </c>
      <c r="BE351" s="637">
        <f t="shared" si="50"/>
        <v>6908160.0999999996</v>
      </c>
      <c r="BF351" s="637">
        <f t="shared" si="50"/>
        <v>192463842.07999998</v>
      </c>
      <c r="BG351" s="637">
        <f t="shared" si="50"/>
        <v>50407.01</v>
      </c>
      <c r="BH351" s="637">
        <f t="shared" si="50"/>
        <v>469063</v>
      </c>
      <c r="BI351" s="637">
        <f t="shared" si="50"/>
        <v>1714484.01</v>
      </c>
      <c r="BJ351" s="637">
        <f t="shared" si="50"/>
        <v>118306898.09</v>
      </c>
      <c r="BK351" s="637">
        <f t="shared" si="50"/>
        <v>5780749.0099999998</v>
      </c>
      <c r="BL351" s="637">
        <f t="shared" si="50"/>
        <v>103455439.00999999</v>
      </c>
      <c r="BM351" s="637">
        <f t="shared" si="50"/>
        <v>27057360</v>
      </c>
      <c r="BN351" s="637">
        <f t="shared" si="50"/>
        <v>48973057.090000004</v>
      </c>
      <c r="BO351" s="637">
        <f t="shared" si="50"/>
        <v>10404380.01</v>
      </c>
      <c r="BP351" s="637">
        <f t="shared" si="50"/>
        <v>152443</v>
      </c>
      <c r="BQ351" s="637">
        <f t="shared" ref="BQ351:CZ351" si="51">SUM(BQ313:BQ350)</f>
        <v>21203248</v>
      </c>
      <c r="BR351" s="637">
        <f t="shared" si="51"/>
        <v>50417</v>
      </c>
      <c r="BS351" s="637">
        <f t="shared" si="51"/>
        <v>15075259.01</v>
      </c>
      <c r="BT351" s="637">
        <f t="shared" si="51"/>
        <v>5647959.0099999998</v>
      </c>
      <c r="BU351" s="637">
        <f t="shared" si="51"/>
        <v>50420.01</v>
      </c>
      <c r="BV351" s="637">
        <f t="shared" si="51"/>
        <v>11018980.01</v>
      </c>
      <c r="BW351" s="637">
        <f t="shared" si="51"/>
        <v>0</v>
      </c>
      <c r="BX351" s="637">
        <f t="shared" si="51"/>
        <v>0</v>
      </c>
      <c r="BY351" s="637">
        <f t="shared" si="51"/>
        <v>0</v>
      </c>
      <c r="BZ351" s="637">
        <f t="shared" si="51"/>
        <v>0</v>
      </c>
      <c r="CA351" s="637">
        <f t="shared" si="51"/>
        <v>0</v>
      </c>
      <c r="CB351" s="637">
        <f t="shared" si="51"/>
        <v>0</v>
      </c>
      <c r="CC351" s="637">
        <f t="shared" si="51"/>
        <v>0</v>
      </c>
      <c r="CD351" s="637">
        <f t="shared" si="51"/>
        <v>0</v>
      </c>
      <c r="CE351" s="637">
        <f t="shared" si="51"/>
        <v>0</v>
      </c>
      <c r="CF351" s="637">
        <f t="shared" si="51"/>
        <v>0</v>
      </c>
      <c r="CG351" s="637">
        <f t="shared" si="51"/>
        <v>0</v>
      </c>
      <c r="CH351" s="637">
        <f t="shared" si="51"/>
        <v>0</v>
      </c>
      <c r="CI351" s="637">
        <f t="shared" si="51"/>
        <v>0</v>
      </c>
      <c r="CJ351" s="637">
        <f t="shared" si="51"/>
        <v>0</v>
      </c>
      <c r="CK351" s="637">
        <f t="shared" si="51"/>
        <v>0</v>
      </c>
      <c r="CL351" s="637">
        <f t="shared" si="51"/>
        <v>0</v>
      </c>
      <c r="CM351" s="637">
        <f t="shared" si="51"/>
        <v>0</v>
      </c>
      <c r="CN351" s="637">
        <f t="shared" si="51"/>
        <v>0</v>
      </c>
      <c r="CO351" s="637">
        <f t="shared" si="51"/>
        <v>0</v>
      </c>
      <c r="CP351" s="637">
        <f t="shared" si="51"/>
        <v>0</v>
      </c>
      <c r="CQ351" s="637">
        <f t="shared" si="51"/>
        <v>0</v>
      </c>
      <c r="CR351" s="637">
        <f t="shared" si="51"/>
        <v>0</v>
      </c>
      <c r="CS351" s="637">
        <f t="shared" si="51"/>
        <v>0</v>
      </c>
      <c r="CT351" s="637">
        <f t="shared" si="51"/>
        <v>0</v>
      </c>
      <c r="CU351" s="637">
        <f t="shared" si="51"/>
        <v>0</v>
      </c>
      <c r="CV351" s="637">
        <f t="shared" si="51"/>
        <v>0</v>
      </c>
      <c r="CW351" s="637">
        <f t="shared" si="51"/>
        <v>0</v>
      </c>
      <c r="CX351" s="637">
        <f t="shared" si="51"/>
        <v>0</v>
      </c>
      <c r="CY351" s="637">
        <f t="shared" si="51"/>
        <v>0</v>
      </c>
      <c r="CZ351" s="637">
        <f t="shared" si="51"/>
        <v>0</v>
      </c>
    </row>
    <row r="352" spans="1:104" s="637" customFormat="1" x14ac:dyDescent="0.3">
      <c r="A352" s="636"/>
    </row>
    <row r="353" spans="1:104" s="637" customFormat="1" x14ac:dyDescent="0.3">
      <c r="A353" s="636" t="s">
        <v>1216</v>
      </c>
      <c r="D353" s="637">
        <f>D311-D351</f>
        <v>248241687.37</v>
      </c>
      <c r="E353" s="637">
        <f t="shared" ref="E353:BP353" si="52">E311-E351</f>
        <v>23798507331.57</v>
      </c>
      <c r="F353" s="637">
        <f t="shared" si="52"/>
        <v>0</v>
      </c>
      <c r="G353" s="637">
        <f t="shared" si="52"/>
        <v>190456914.25</v>
      </c>
      <c r="H353" s="637">
        <f t="shared" si="52"/>
        <v>66763339.500000007</v>
      </c>
      <c r="I353" s="637">
        <f t="shared" si="52"/>
        <v>670303.56499999994</v>
      </c>
      <c r="J353" s="637">
        <f t="shared" si="52"/>
        <v>12554880.08</v>
      </c>
      <c r="K353" s="637">
        <f t="shared" si="52"/>
        <v>56336027</v>
      </c>
      <c r="L353" s="637">
        <f t="shared" si="52"/>
        <v>186620530.52000001</v>
      </c>
      <c r="M353" s="637">
        <f t="shared" si="52"/>
        <v>737946758.55739999</v>
      </c>
      <c r="N353" s="637">
        <f t="shared" si="52"/>
        <v>6481124.591</v>
      </c>
      <c r="O353" s="637">
        <f t="shared" si="52"/>
        <v>38060658.68</v>
      </c>
      <c r="P353" s="637">
        <f t="shared" si="52"/>
        <v>0</v>
      </c>
      <c r="Q353" s="637">
        <f t="shared" si="52"/>
        <v>9316675.6199999992</v>
      </c>
      <c r="R353" s="637">
        <f t="shared" si="52"/>
        <v>19925470.98</v>
      </c>
      <c r="S353" s="637">
        <f t="shared" si="52"/>
        <v>66488702.640000008</v>
      </c>
      <c r="T353" s="637">
        <f t="shared" si="52"/>
        <v>189556554.361</v>
      </c>
      <c r="U353" s="637">
        <f t="shared" si="52"/>
        <v>0</v>
      </c>
      <c r="V353" s="637">
        <f t="shared" si="52"/>
        <v>83883861.780000001</v>
      </c>
      <c r="W353" s="637">
        <f t="shared" si="52"/>
        <v>0</v>
      </c>
      <c r="X353" s="637">
        <f t="shared" si="52"/>
        <v>337000393.32999998</v>
      </c>
      <c r="Y353" s="637">
        <f t="shared" si="52"/>
        <v>30820182.350000001</v>
      </c>
      <c r="Z353" s="637">
        <f t="shared" si="52"/>
        <v>2953347038.0749998</v>
      </c>
      <c r="AA353" s="637">
        <f t="shared" si="52"/>
        <v>242853692.91000003</v>
      </c>
      <c r="AB353" s="637">
        <f t="shared" si="52"/>
        <v>0</v>
      </c>
      <c r="AC353" s="637">
        <f t="shared" si="52"/>
        <v>37879352.969999999</v>
      </c>
      <c r="AD353" s="637">
        <f t="shared" si="52"/>
        <v>65495852.380000003</v>
      </c>
      <c r="AE353" s="637">
        <f t="shared" si="52"/>
        <v>52066758.340000004</v>
      </c>
      <c r="AF353" s="637">
        <f t="shared" si="52"/>
        <v>31619323.949999999</v>
      </c>
      <c r="AG353" s="637">
        <f t="shared" si="52"/>
        <v>36460200.940000005</v>
      </c>
      <c r="AH353" s="637">
        <f t="shared" si="52"/>
        <v>0</v>
      </c>
      <c r="AI353" s="637">
        <f t="shared" si="52"/>
        <v>3297610.0425</v>
      </c>
      <c r="AJ353" s="637">
        <f t="shared" si="52"/>
        <v>60446980.439999998</v>
      </c>
      <c r="AK353" s="637">
        <f t="shared" si="52"/>
        <v>5486640.5999999996</v>
      </c>
      <c r="AL353" s="637">
        <f t="shared" si="52"/>
        <v>42269230.690000005</v>
      </c>
      <c r="AM353" s="637">
        <f t="shared" si="52"/>
        <v>118141289.92999999</v>
      </c>
      <c r="AN353" s="637">
        <f t="shared" si="52"/>
        <v>21726123.359999999</v>
      </c>
      <c r="AO353" s="637">
        <f t="shared" si="52"/>
        <v>1753890837.4995999</v>
      </c>
      <c r="AP353" s="637">
        <f t="shared" si="52"/>
        <v>52206117.285000004</v>
      </c>
      <c r="AQ353" s="637">
        <f t="shared" si="52"/>
        <v>5796733.4800000004</v>
      </c>
      <c r="AR353" s="637">
        <f t="shared" si="52"/>
        <v>11265018</v>
      </c>
      <c r="AS353" s="637">
        <f t="shared" si="52"/>
        <v>1650799631.6099999</v>
      </c>
      <c r="AT353" s="637">
        <f t="shared" si="52"/>
        <v>34500319.130000003</v>
      </c>
      <c r="AU353" s="637">
        <f t="shared" si="52"/>
        <v>125346801.01000001</v>
      </c>
      <c r="AV353" s="637">
        <f t="shared" si="52"/>
        <v>111745982.58499999</v>
      </c>
      <c r="AW353" s="637">
        <f t="shared" si="52"/>
        <v>44753848.910000004</v>
      </c>
      <c r="AX353" s="637">
        <f t="shared" si="52"/>
        <v>8895795.6199999992</v>
      </c>
      <c r="AY353" s="637">
        <f t="shared" si="52"/>
        <v>5708676.9050000003</v>
      </c>
      <c r="AZ353" s="637">
        <f t="shared" si="52"/>
        <v>296517096.07999998</v>
      </c>
      <c r="BA353" s="637">
        <f t="shared" si="52"/>
        <v>43641463.100000001</v>
      </c>
      <c r="BB353" s="637">
        <f t="shared" si="52"/>
        <v>18914453.68</v>
      </c>
      <c r="BC353" s="637">
        <f t="shared" si="52"/>
        <v>19914007.890000001</v>
      </c>
      <c r="BD353" s="637">
        <f t="shared" si="52"/>
        <v>224520855.14250001</v>
      </c>
      <c r="BE353" s="637">
        <f t="shared" si="52"/>
        <v>105918692.52000001</v>
      </c>
      <c r="BF353" s="637">
        <f t="shared" si="52"/>
        <v>1487247419.3725002</v>
      </c>
      <c r="BG353" s="637">
        <f t="shared" si="52"/>
        <v>0</v>
      </c>
      <c r="BH353" s="637">
        <f t="shared" si="52"/>
        <v>4312968.04</v>
      </c>
      <c r="BI353" s="637">
        <f t="shared" si="52"/>
        <v>17461687.399999999</v>
      </c>
      <c r="BJ353" s="637">
        <f t="shared" si="52"/>
        <v>783781247.07999992</v>
      </c>
      <c r="BK353" s="637">
        <f t="shared" si="52"/>
        <v>68865908.459999993</v>
      </c>
      <c r="BL353" s="637">
        <f t="shared" si="52"/>
        <v>702478572.88999999</v>
      </c>
      <c r="BM353" s="637">
        <f t="shared" si="52"/>
        <v>89782531.825800002</v>
      </c>
      <c r="BN353" s="637">
        <f t="shared" si="52"/>
        <v>381363641.13559997</v>
      </c>
      <c r="BO353" s="637">
        <f t="shared" si="52"/>
        <v>94305127.569999993</v>
      </c>
      <c r="BP353" s="637">
        <f t="shared" si="52"/>
        <v>1666201.93</v>
      </c>
      <c r="BQ353" s="637">
        <f t="shared" ref="BQ353:CZ353" si="53">BQ311-BQ351</f>
        <v>61119262.109999999</v>
      </c>
      <c r="BR353" s="637">
        <f t="shared" si="53"/>
        <v>0</v>
      </c>
      <c r="BS353" s="637">
        <f t="shared" si="53"/>
        <v>139711794.26300001</v>
      </c>
      <c r="BT353" s="637">
        <f t="shared" si="53"/>
        <v>42847337</v>
      </c>
      <c r="BU353" s="637">
        <f t="shared" si="53"/>
        <v>0</v>
      </c>
      <c r="BV353" s="637">
        <f t="shared" si="53"/>
        <v>133677081.42999999</v>
      </c>
      <c r="BW353" s="637">
        <f t="shared" si="53"/>
        <v>0</v>
      </c>
      <c r="BX353" s="637">
        <f t="shared" si="53"/>
        <v>0</v>
      </c>
      <c r="BY353" s="637">
        <f t="shared" si="53"/>
        <v>0</v>
      </c>
      <c r="BZ353" s="637">
        <f t="shared" si="53"/>
        <v>0</v>
      </c>
      <c r="CA353" s="637">
        <f t="shared" si="53"/>
        <v>0</v>
      </c>
      <c r="CB353" s="637">
        <f t="shared" si="53"/>
        <v>0</v>
      </c>
      <c r="CC353" s="637">
        <f t="shared" si="53"/>
        <v>0</v>
      </c>
      <c r="CD353" s="637">
        <f t="shared" si="53"/>
        <v>0</v>
      </c>
      <c r="CE353" s="637">
        <f t="shared" si="53"/>
        <v>0</v>
      </c>
      <c r="CF353" s="637">
        <f t="shared" si="53"/>
        <v>0</v>
      </c>
      <c r="CG353" s="637">
        <f t="shared" si="53"/>
        <v>0</v>
      </c>
      <c r="CH353" s="637">
        <f t="shared" si="53"/>
        <v>0</v>
      </c>
      <c r="CI353" s="637">
        <f t="shared" si="53"/>
        <v>0</v>
      </c>
      <c r="CJ353" s="637">
        <f t="shared" si="53"/>
        <v>0</v>
      </c>
      <c r="CK353" s="637">
        <f t="shared" si="53"/>
        <v>0</v>
      </c>
      <c r="CL353" s="637">
        <f t="shared" si="53"/>
        <v>0</v>
      </c>
      <c r="CM353" s="637">
        <f t="shared" si="53"/>
        <v>0</v>
      </c>
      <c r="CN353" s="637">
        <f t="shared" si="53"/>
        <v>0</v>
      </c>
      <c r="CO353" s="637">
        <f t="shared" si="53"/>
        <v>0</v>
      </c>
      <c r="CP353" s="637">
        <f t="shared" si="53"/>
        <v>0</v>
      </c>
      <c r="CQ353" s="637">
        <f t="shared" si="53"/>
        <v>0</v>
      </c>
      <c r="CR353" s="637">
        <f t="shared" si="53"/>
        <v>0</v>
      </c>
      <c r="CS353" s="637">
        <f t="shared" si="53"/>
        <v>0</v>
      </c>
      <c r="CT353" s="637">
        <f t="shared" si="53"/>
        <v>0</v>
      </c>
      <c r="CU353" s="637">
        <f t="shared" si="53"/>
        <v>0</v>
      </c>
      <c r="CV353" s="637">
        <f t="shared" si="53"/>
        <v>0</v>
      </c>
      <c r="CW353" s="637">
        <f t="shared" si="53"/>
        <v>0</v>
      </c>
      <c r="CX353" s="637">
        <f t="shared" si="53"/>
        <v>0</v>
      </c>
      <c r="CY353" s="637">
        <f t="shared" si="53"/>
        <v>0</v>
      </c>
      <c r="CZ353" s="637">
        <f t="shared" si="53"/>
        <v>0</v>
      </c>
    </row>
    <row r="354" spans="1:104" s="637" customFormat="1" x14ac:dyDescent="0.3">
      <c r="A354" s="636"/>
    </row>
    <row r="355" spans="1:104" x14ac:dyDescent="0.3">
      <c r="A355" s="638">
        <v>1</v>
      </c>
      <c r="D355" s="639">
        <f>D290</f>
        <v>15702314</v>
      </c>
      <c r="E355" s="639">
        <f t="shared" ref="E355:BP357" si="54">E290</f>
        <v>2272168807</v>
      </c>
      <c r="F355" s="639">
        <f t="shared" si="54"/>
        <v>0</v>
      </c>
      <c r="G355" s="639">
        <f t="shared" si="54"/>
        <v>17549624</v>
      </c>
      <c r="H355" s="639">
        <f t="shared" si="54"/>
        <v>4267193</v>
      </c>
      <c r="I355" s="639">
        <f t="shared" si="54"/>
        <v>81928</v>
      </c>
      <c r="J355" s="639">
        <f t="shared" si="54"/>
        <v>2500498</v>
      </c>
      <c r="K355" s="639">
        <f t="shared" si="54"/>
        <v>11869828</v>
      </c>
      <c r="L355" s="639">
        <f t="shared" si="54"/>
        <v>8264274</v>
      </c>
      <c r="M355" s="639">
        <f t="shared" si="54"/>
        <v>48870281</v>
      </c>
      <c r="N355" s="639">
        <f t="shared" si="54"/>
        <v>897770</v>
      </c>
      <c r="O355" s="639">
        <f t="shared" si="54"/>
        <v>1810360</v>
      </c>
      <c r="P355" s="639">
        <f t="shared" si="54"/>
        <v>0</v>
      </c>
      <c r="Q355" s="639">
        <f t="shared" si="54"/>
        <v>1491995</v>
      </c>
      <c r="R355" s="639">
        <f t="shared" si="54"/>
        <v>2571871</v>
      </c>
      <c r="S355" s="639">
        <f t="shared" si="54"/>
        <v>6077053</v>
      </c>
      <c r="T355" s="639">
        <f t="shared" si="54"/>
        <v>29773829</v>
      </c>
      <c r="U355" s="639">
        <f t="shared" si="54"/>
        <v>0</v>
      </c>
      <c r="V355" s="639">
        <f t="shared" si="54"/>
        <v>1338792</v>
      </c>
      <c r="W355" s="639">
        <f t="shared" si="54"/>
        <v>0</v>
      </c>
      <c r="X355" s="639">
        <f t="shared" si="54"/>
        <v>38172515</v>
      </c>
      <c r="Y355" s="639">
        <f t="shared" si="54"/>
        <v>4835766</v>
      </c>
      <c r="Z355" s="639">
        <f t="shared" si="54"/>
        <v>236318330</v>
      </c>
      <c r="AA355" s="639">
        <f t="shared" si="54"/>
        <v>59341878</v>
      </c>
      <c r="AB355" s="639">
        <f t="shared" si="54"/>
        <v>0</v>
      </c>
      <c r="AC355" s="639">
        <f t="shared" si="54"/>
        <v>1408228</v>
      </c>
      <c r="AD355" s="639">
        <f t="shared" si="54"/>
        <v>2416912</v>
      </c>
      <c r="AE355" s="639">
        <f t="shared" si="54"/>
        <v>3488267</v>
      </c>
      <c r="AF355" s="639">
        <f t="shared" si="54"/>
        <v>1308546</v>
      </c>
      <c r="AG355" s="639">
        <f t="shared" si="54"/>
        <v>1192656</v>
      </c>
      <c r="AH355" s="639">
        <f t="shared" si="54"/>
        <v>0</v>
      </c>
      <c r="AI355" s="639">
        <f t="shared" si="54"/>
        <v>663704</v>
      </c>
      <c r="AJ355" s="639">
        <f t="shared" si="54"/>
        <v>9128617</v>
      </c>
      <c r="AK355" s="639">
        <f t="shared" si="54"/>
        <v>755805</v>
      </c>
      <c r="AL355" s="639">
        <f t="shared" si="54"/>
        <v>2577888</v>
      </c>
      <c r="AM355" s="639">
        <f t="shared" si="54"/>
        <v>8524587</v>
      </c>
      <c r="AN355" s="639">
        <f t="shared" si="54"/>
        <v>1270672</v>
      </c>
      <c r="AO355" s="639">
        <f t="shared" si="54"/>
        <v>91968914</v>
      </c>
      <c r="AP355" s="639">
        <f t="shared" si="54"/>
        <v>3168770</v>
      </c>
      <c r="AQ355" s="639">
        <f t="shared" si="54"/>
        <v>725363</v>
      </c>
      <c r="AR355" s="639">
        <f t="shared" si="54"/>
        <v>1224555</v>
      </c>
      <c r="AS355" s="639">
        <f t="shared" si="54"/>
        <v>86583154</v>
      </c>
      <c r="AT355" s="639">
        <f t="shared" si="54"/>
        <v>1096315</v>
      </c>
      <c r="AU355" s="639">
        <f t="shared" si="54"/>
        <v>10333245</v>
      </c>
      <c r="AV355" s="639">
        <f t="shared" si="54"/>
        <v>4013374</v>
      </c>
      <c r="AW355" s="639">
        <f t="shared" si="54"/>
        <v>1127646</v>
      </c>
      <c r="AX355" s="639">
        <f t="shared" si="54"/>
        <v>3090441</v>
      </c>
      <c r="AY355" s="639">
        <f t="shared" si="54"/>
        <v>724725</v>
      </c>
      <c r="AZ355" s="639">
        <f t="shared" si="54"/>
        <v>16746064</v>
      </c>
      <c r="BA355" s="639">
        <f t="shared" si="54"/>
        <v>4377780</v>
      </c>
      <c r="BB355" s="639">
        <f t="shared" si="54"/>
        <v>255334</v>
      </c>
      <c r="BC355" s="639">
        <f t="shared" si="54"/>
        <v>1577059</v>
      </c>
      <c r="BD355" s="639">
        <f t="shared" si="54"/>
        <v>26404402</v>
      </c>
      <c r="BE355" s="639">
        <f t="shared" si="54"/>
        <v>2455570</v>
      </c>
      <c r="BF355" s="639">
        <f t="shared" si="54"/>
        <v>96225158</v>
      </c>
      <c r="BG355" s="639">
        <f t="shared" si="54"/>
        <v>0</v>
      </c>
      <c r="BH355" s="639">
        <f t="shared" si="54"/>
        <v>375840</v>
      </c>
      <c r="BI355" s="639">
        <f t="shared" si="54"/>
        <v>818109</v>
      </c>
      <c r="BJ355" s="639">
        <f t="shared" si="54"/>
        <v>52959221</v>
      </c>
      <c r="BK355" s="639">
        <f t="shared" si="54"/>
        <v>3279121</v>
      </c>
      <c r="BL355" s="639">
        <f t="shared" si="54"/>
        <v>65306314</v>
      </c>
      <c r="BM355" s="639">
        <f t="shared" si="54"/>
        <v>21529217</v>
      </c>
      <c r="BN355" s="639">
        <f t="shared" si="54"/>
        <v>22003977</v>
      </c>
      <c r="BO355" s="639">
        <f t="shared" si="54"/>
        <v>4616168</v>
      </c>
      <c r="BP355" s="639">
        <f t="shared" si="54"/>
        <v>92295</v>
      </c>
      <c r="BQ355" s="639">
        <f t="shared" ref="BQ355:CZ357" si="55">BQ290</f>
        <v>11248685</v>
      </c>
      <c r="BR355" s="639">
        <f t="shared" si="55"/>
        <v>0</v>
      </c>
      <c r="BS355" s="639">
        <f t="shared" si="55"/>
        <v>8031256</v>
      </c>
      <c r="BT355" s="639">
        <f t="shared" si="55"/>
        <v>3692131</v>
      </c>
      <c r="BU355" s="639">
        <f t="shared" si="55"/>
        <v>0</v>
      </c>
      <c r="BV355" s="639">
        <f t="shared" si="55"/>
        <v>7920796</v>
      </c>
      <c r="BW355" s="639">
        <f t="shared" si="55"/>
        <v>0</v>
      </c>
      <c r="BX355" s="639">
        <f t="shared" si="55"/>
        <v>0</v>
      </c>
      <c r="BY355" s="639">
        <f t="shared" si="55"/>
        <v>0</v>
      </c>
      <c r="BZ355" s="639">
        <f t="shared" si="55"/>
        <v>0</v>
      </c>
      <c r="CA355" s="639">
        <f t="shared" si="55"/>
        <v>0</v>
      </c>
      <c r="CB355" s="639">
        <f t="shared" si="55"/>
        <v>0</v>
      </c>
      <c r="CC355" s="639">
        <f t="shared" si="55"/>
        <v>0</v>
      </c>
      <c r="CD355" s="639">
        <f t="shared" si="55"/>
        <v>0</v>
      </c>
      <c r="CE355" s="639">
        <f t="shared" si="55"/>
        <v>0</v>
      </c>
      <c r="CF355" s="639">
        <f t="shared" si="55"/>
        <v>0</v>
      </c>
      <c r="CG355" s="639">
        <f t="shared" si="55"/>
        <v>0</v>
      </c>
      <c r="CH355" s="639">
        <f t="shared" si="55"/>
        <v>0</v>
      </c>
      <c r="CI355" s="639">
        <f t="shared" si="55"/>
        <v>0</v>
      </c>
      <c r="CJ355" s="639">
        <f t="shared" si="55"/>
        <v>0</v>
      </c>
      <c r="CK355" s="639">
        <f t="shared" si="55"/>
        <v>0</v>
      </c>
      <c r="CL355" s="639">
        <f t="shared" si="55"/>
        <v>0</v>
      </c>
      <c r="CM355" s="639">
        <f t="shared" si="55"/>
        <v>0</v>
      </c>
      <c r="CN355" s="639">
        <f t="shared" si="55"/>
        <v>0</v>
      </c>
      <c r="CO355" s="639">
        <f t="shared" si="55"/>
        <v>0</v>
      </c>
      <c r="CP355" s="639">
        <f t="shared" si="55"/>
        <v>0</v>
      </c>
      <c r="CQ355" s="639">
        <f t="shared" si="55"/>
        <v>0</v>
      </c>
      <c r="CR355" s="639">
        <f t="shared" si="55"/>
        <v>0</v>
      </c>
      <c r="CS355" s="639">
        <f t="shared" si="55"/>
        <v>0</v>
      </c>
      <c r="CT355" s="639">
        <f t="shared" si="55"/>
        <v>0</v>
      </c>
      <c r="CU355" s="639">
        <f t="shared" si="55"/>
        <v>0</v>
      </c>
      <c r="CV355" s="639">
        <f t="shared" si="55"/>
        <v>0</v>
      </c>
      <c r="CW355" s="639">
        <f t="shared" si="55"/>
        <v>0</v>
      </c>
      <c r="CX355" s="639">
        <f t="shared" si="55"/>
        <v>0</v>
      </c>
      <c r="CY355" s="639">
        <f t="shared" si="55"/>
        <v>0</v>
      </c>
      <c r="CZ355" s="639">
        <f t="shared" si="55"/>
        <v>0</v>
      </c>
    </row>
    <row r="356" spans="1:104" x14ac:dyDescent="0.3">
      <c r="A356" s="638">
        <v>2</v>
      </c>
      <c r="D356" s="639">
        <f>D291</f>
        <v>502399</v>
      </c>
      <c r="E356" s="639">
        <f t="shared" si="54"/>
        <v>168698688</v>
      </c>
      <c r="F356" s="639">
        <f t="shared" si="54"/>
        <v>0</v>
      </c>
      <c r="G356" s="639">
        <f t="shared" si="54"/>
        <v>307387</v>
      </c>
      <c r="H356" s="639">
        <f t="shared" si="54"/>
        <v>64033</v>
      </c>
      <c r="I356" s="639">
        <f t="shared" si="54"/>
        <v>0</v>
      </c>
      <c r="J356" s="639">
        <f t="shared" si="54"/>
        <v>509</v>
      </c>
      <c r="K356" s="639">
        <f t="shared" si="54"/>
        <v>14627</v>
      </c>
      <c r="L356" s="639">
        <f t="shared" si="54"/>
        <v>509273</v>
      </c>
      <c r="M356" s="639">
        <f t="shared" si="54"/>
        <v>1528604</v>
      </c>
      <c r="N356" s="639">
        <f t="shared" si="54"/>
        <v>5950</v>
      </c>
      <c r="O356" s="639">
        <f t="shared" si="54"/>
        <v>39493</v>
      </c>
      <c r="P356" s="639">
        <f t="shared" si="54"/>
        <v>0</v>
      </c>
      <c r="Q356" s="639">
        <f t="shared" si="54"/>
        <v>6836</v>
      </c>
      <c r="R356" s="639">
        <f t="shared" si="54"/>
        <v>110907</v>
      </c>
      <c r="S356" s="639">
        <f t="shared" si="54"/>
        <v>79428</v>
      </c>
      <c r="T356" s="639">
        <f t="shared" si="54"/>
        <v>1766043</v>
      </c>
      <c r="U356" s="639">
        <f t="shared" si="54"/>
        <v>0</v>
      </c>
      <c r="V356" s="639">
        <f t="shared" si="54"/>
        <v>4174</v>
      </c>
      <c r="W356" s="639">
        <f t="shared" si="54"/>
        <v>0</v>
      </c>
      <c r="X356" s="639">
        <f t="shared" si="54"/>
        <v>732483</v>
      </c>
      <c r="Y356" s="639">
        <f t="shared" si="54"/>
        <v>269607</v>
      </c>
      <c r="Z356" s="639">
        <f t="shared" si="54"/>
        <v>11335564</v>
      </c>
      <c r="AA356" s="639">
        <f t="shared" si="54"/>
        <v>926151</v>
      </c>
      <c r="AB356" s="639">
        <f t="shared" si="54"/>
        <v>0</v>
      </c>
      <c r="AC356" s="639">
        <f t="shared" si="54"/>
        <v>15168</v>
      </c>
      <c r="AD356" s="639">
        <f t="shared" si="54"/>
        <v>34949</v>
      </c>
      <c r="AE356" s="639">
        <f t="shared" si="54"/>
        <v>34535</v>
      </c>
      <c r="AF356" s="639">
        <f t="shared" si="54"/>
        <v>31665</v>
      </c>
      <c r="AG356" s="639">
        <f t="shared" si="54"/>
        <v>52069</v>
      </c>
      <c r="AH356" s="639">
        <f t="shared" si="54"/>
        <v>0</v>
      </c>
      <c r="AI356" s="639">
        <f t="shared" si="54"/>
        <v>4759</v>
      </c>
      <c r="AJ356" s="639">
        <f t="shared" si="54"/>
        <v>339498</v>
      </c>
      <c r="AK356" s="639">
        <f t="shared" si="54"/>
        <v>5902</v>
      </c>
      <c r="AL356" s="639">
        <f t="shared" si="54"/>
        <v>130642</v>
      </c>
      <c r="AM356" s="639">
        <f t="shared" si="54"/>
        <v>520485</v>
      </c>
      <c r="AN356" s="639">
        <f t="shared" si="54"/>
        <v>24394</v>
      </c>
      <c r="AO356" s="639">
        <f t="shared" si="54"/>
        <v>5494665</v>
      </c>
      <c r="AP356" s="639">
        <f t="shared" si="54"/>
        <v>63867</v>
      </c>
      <c r="AQ356" s="639">
        <f t="shared" si="54"/>
        <v>340</v>
      </c>
      <c r="AR356" s="639">
        <f t="shared" si="54"/>
        <v>10817</v>
      </c>
      <c r="AS356" s="639">
        <f t="shared" si="54"/>
        <v>5085122</v>
      </c>
      <c r="AT356" s="639">
        <f t="shared" si="54"/>
        <v>14641</v>
      </c>
      <c r="AU356" s="639">
        <f t="shared" si="54"/>
        <v>51455</v>
      </c>
      <c r="AV356" s="639">
        <f t="shared" si="54"/>
        <v>18833</v>
      </c>
      <c r="AW356" s="639">
        <f t="shared" si="54"/>
        <v>53524</v>
      </c>
      <c r="AX356" s="639">
        <f t="shared" si="54"/>
        <v>40392</v>
      </c>
      <c r="AY356" s="639">
        <f t="shared" si="54"/>
        <v>12795</v>
      </c>
      <c r="AZ356" s="639">
        <f t="shared" si="54"/>
        <v>656619</v>
      </c>
      <c r="BA356" s="639">
        <f t="shared" si="54"/>
        <v>244078</v>
      </c>
      <c r="BB356" s="639">
        <f t="shared" si="54"/>
        <v>4007</v>
      </c>
      <c r="BC356" s="639">
        <f t="shared" si="54"/>
        <v>69190</v>
      </c>
      <c r="BD356" s="639">
        <f t="shared" si="54"/>
        <v>1023908</v>
      </c>
      <c r="BE356" s="639">
        <f t="shared" si="54"/>
        <v>158640</v>
      </c>
      <c r="BF356" s="639">
        <f t="shared" si="54"/>
        <v>4062728</v>
      </c>
      <c r="BG356" s="639">
        <f t="shared" si="54"/>
        <v>0</v>
      </c>
      <c r="BH356" s="639">
        <f t="shared" si="54"/>
        <v>9814</v>
      </c>
      <c r="BI356" s="639">
        <f t="shared" si="54"/>
        <v>6131</v>
      </c>
      <c r="BJ356" s="639">
        <f t="shared" si="54"/>
        <v>1430124</v>
      </c>
      <c r="BK356" s="639">
        <f t="shared" si="54"/>
        <v>78485</v>
      </c>
      <c r="BL356" s="639">
        <f t="shared" si="54"/>
        <v>2794754</v>
      </c>
      <c r="BM356" s="639">
        <f t="shared" si="54"/>
        <v>548386</v>
      </c>
      <c r="BN356" s="639">
        <f t="shared" si="54"/>
        <v>811556</v>
      </c>
      <c r="BO356" s="639">
        <f t="shared" si="54"/>
        <v>52314</v>
      </c>
      <c r="BP356" s="639">
        <f t="shared" si="54"/>
        <v>3235</v>
      </c>
      <c r="BQ356" s="639">
        <f t="shared" si="55"/>
        <v>3010354</v>
      </c>
      <c r="BR356" s="639">
        <f t="shared" si="55"/>
        <v>0</v>
      </c>
      <c r="BS356" s="639">
        <f t="shared" si="55"/>
        <v>447670</v>
      </c>
      <c r="BT356" s="639">
        <f t="shared" si="55"/>
        <v>43582</v>
      </c>
      <c r="BU356" s="639">
        <f t="shared" si="55"/>
        <v>0</v>
      </c>
      <c r="BV356" s="639">
        <f t="shared" si="55"/>
        <v>230478</v>
      </c>
      <c r="BW356" s="639">
        <f t="shared" si="55"/>
        <v>0</v>
      </c>
      <c r="BX356" s="639">
        <f t="shared" si="55"/>
        <v>0</v>
      </c>
      <c r="BY356" s="639">
        <f t="shared" si="55"/>
        <v>0</v>
      </c>
      <c r="BZ356" s="639">
        <f t="shared" si="55"/>
        <v>0</v>
      </c>
      <c r="CA356" s="639">
        <f t="shared" si="55"/>
        <v>0</v>
      </c>
      <c r="CB356" s="639">
        <f t="shared" si="55"/>
        <v>0</v>
      </c>
      <c r="CC356" s="639">
        <f t="shared" si="55"/>
        <v>0</v>
      </c>
      <c r="CD356" s="639">
        <f t="shared" si="55"/>
        <v>0</v>
      </c>
      <c r="CE356" s="639">
        <f t="shared" si="55"/>
        <v>0</v>
      </c>
      <c r="CF356" s="639">
        <f t="shared" si="55"/>
        <v>0</v>
      </c>
      <c r="CG356" s="639">
        <f t="shared" si="55"/>
        <v>0</v>
      </c>
      <c r="CH356" s="639">
        <f t="shared" si="55"/>
        <v>0</v>
      </c>
      <c r="CI356" s="639">
        <f t="shared" si="55"/>
        <v>0</v>
      </c>
      <c r="CJ356" s="639">
        <f t="shared" si="55"/>
        <v>0</v>
      </c>
      <c r="CK356" s="639">
        <f t="shared" si="55"/>
        <v>0</v>
      </c>
      <c r="CL356" s="639">
        <f t="shared" si="55"/>
        <v>0</v>
      </c>
      <c r="CM356" s="639">
        <f t="shared" si="55"/>
        <v>0</v>
      </c>
      <c r="CN356" s="639">
        <f t="shared" si="55"/>
        <v>0</v>
      </c>
      <c r="CO356" s="639">
        <f t="shared" si="55"/>
        <v>0</v>
      </c>
      <c r="CP356" s="639">
        <f t="shared" si="55"/>
        <v>0</v>
      </c>
      <c r="CQ356" s="639">
        <f t="shared" si="55"/>
        <v>0</v>
      </c>
      <c r="CR356" s="639">
        <f t="shared" si="55"/>
        <v>0</v>
      </c>
      <c r="CS356" s="639">
        <f t="shared" si="55"/>
        <v>0</v>
      </c>
      <c r="CT356" s="639">
        <f t="shared" si="55"/>
        <v>0</v>
      </c>
      <c r="CU356" s="639">
        <f t="shared" si="55"/>
        <v>0</v>
      </c>
      <c r="CV356" s="639">
        <f t="shared" si="55"/>
        <v>0</v>
      </c>
      <c r="CW356" s="639">
        <f t="shared" si="55"/>
        <v>0</v>
      </c>
      <c r="CX356" s="639">
        <f t="shared" si="55"/>
        <v>0</v>
      </c>
      <c r="CY356" s="639">
        <f t="shared" si="55"/>
        <v>0</v>
      </c>
      <c r="CZ356" s="639">
        <f t="shared" si="55"/>
        <v>0</v>
      </c>
    </row>
    <row r="357" spans="1:104" x14ac:dyDescent="0.3">
      <c r="A357" s="638">
        <v>3</v>
      </c>
      <c r="D357" s="639">
        <f>D292</f>
        <v>5660067</v>
      </c>
      <c r="E357" s="639">
        <f t="shared" si="54"/>
        <v>1100790091</v>
      </c>
      <c r="F357" s="639">
        <f t="shared" si="54"/>
        <v>0</v>
      </c>
      <c r="G357" s="639">
        <f t="shared" si="54"/>
        <v>5181689</v>
      </c>
      <c r="H357" s="639">
        <f t="shared" si="54"/>
        <v>1122626</v>
      </c>
      <c r="I357" s="639">
        <f t="shared" si="54"/>
        <v>0</v>
      </c>
      <c r="J357" s="639">
        <f t="shared" si="54"/>
        <v>509</v>
      </c>
      <c r="K357" s="639">
        <f t="shared" si="54"/>
        <v>74627</v>
      </c>
      <c r="L357" s="639">
        <f t="shared" si="54"/>
        <v>5631443</v>
      </c>
      <c r="M357" s="639">
        <f t="shared" si="54"/>
        <v>21530790</v>
      </c>
      <c r="N357" s="639">
        <f t="shared" si="54"/>
        <v>5950</v>
      </c>
      <c r="O357" s="639">
        <f t="shared" si="54"/>
        <v>185825</v>
      </c>
      <c r="P357" s="639">
        <f t="shared" si="54"/>
        <v>0</v>
      </c>
      <c r="Q357" s="639">
        <f t="shared" si="54"/>
        <v>7781</v>
      </c>
      <c r="R357" s="639">
        <f t="shared" si="54"/>
        <v>663788</v>
      </c>
      <c r="S357" s="639">
        <f t="shared" si="54"/>
        <v>726507</v>
      </c>
      <c r="T357" s="639">
        <f t="shared" si="54"/>
        <v>28486829</v>
      </c>
      <c r="U357" s="639">
        <f t="shared" si="54"/>
        <v>0</v>
      </c>
      <c r="V357" s="639">
        <f t="shared" si="54"/>
        <v>73764</v>
      </c>
      <c r="W357" s="639">
        <f t="shared" si="54"/>
        <v>0</v>
      </c>
      <c r="X357" s="639">
        <f t="shared" si="54"/>
        <v>14768185</v>
      </c>
      <c r="Y357" s="639">
        <f t="shared" si="54"/>
        <v>1175449</v>
      </c>
      <c r="Z357" s="639">
        <f t="shared" si="54"/>
        <v>126917456</v>
      </c>
      <c r="AA357" s="639">
        <f t="shared" si="54"/>
        <v>9501811</v>
      </c>
      <c r="AB357" s="639">
        <f t="shared" si="54"/>
        <v>0</v>
      </c>
      <c r="AC357" s="639">
        <f t="shared" si="54"/>
        <v>61095</v>
      </c>
      <c r="AD357" s="639">
        <f t="shared" si="54"/>
        <v>916024</v>
      </c>
      <c r="AE357" s="639">
        <f t="shared" si="54"/>
        <v>130191</v>
      </c>
      <c r="AF357" s="639">
        <f t="shared" si="54"/>
        <v>222006</v>
      </c>
      <c r="AG357" s="639">
        <f t="shared" si="54"/>
        <v>1142946</v>
      </c>
      <c r="AH357" s="639">
        <f t="shared" si="54"/>
        <v>0</v>
      </c>
      <c r="AI357" s="639">
        <f t="shared" si="54"/>
        <v>4759</v>
      </c>
      <c r="AJ357" s="639">
        <f t="shared" si="54"/>
        <v>2968642</v>
      </c>
      <c r="AK357" s="639">
        <f t="shared" si="54"/>
        <v>5902</v>
      </c>
      <c r="AL357" s="639">
        <f t="shared" si="54"/>
        <v>1059833</v>
      </c>
      <c r="AM357" s="639">
        <f t="shared" si="54"/>
        <v>2394466</v>
      </c>
      <c r="AN357" s="639">
        <f t="shared" si="54"/>
        <v>66053</v>
      </c>
      <c r="AO357" s="639">
        <f t="shared" si="54"/>
        <v>37479965</v>
      </c>
      <c r="AP357" s="639">
        <f t="shared" si="54"/>
        <v>592123</v>
      </c>
      <c r="AQ357" s="639">
        <f t="shared" si="54"/>
        <v>340</v>
      </c>
      <c r="AR357" s="639">
        <f t="shared" si="54"/>
        <v>287518</v>
      </c>
      <c r="AS357" s="639">
        <f t="shared" si="54"/>
        <v>75990919</v>
      </c>
      <c r="AT357" s="639">
        <f t="shared" si="54"/>
        <v>26769</v>
      </c>
      <c r="AU357" s="639">
        <f t="shared" si="54"/>
        <v>274226</v>
      </c>
      <c r="AV357" s="639">
        <f t="shared" si="54"/>
        <v>526106</v>
      </c>
      <c r="AW357" s="639">
        <f t="shared" si="54"/>
        <v>293028</v>
      </c>
      <c r="AX357" s="639">
        <f t="shared" si="54"/>
        <v>214445</v>
      </c>
      <c r="AY357" s="639">
        <f t="shared" si="54"/>
        <v>12795</v>
      </c>
      <c r="AZ357" s="639">
        <f t="shared" si="54"/>
        <v>11441772</v>
      </c>
      <c r="BA357" s="639">
        <f t="shared" si="54"/>
        <v>1618269</v>
      </c>
      <c r="BB357" s="639">
        <f t="shared" si="54"/>
        <v>4007</v>
      </c>
      <c r="BC357" s="639">
        <f t="shared" si="54"/>
        <v>69190</v>
      </c>
      <c r="BD357" s="639">
        <f t="shared" si="54"/>
        <v>5431712</v>
      </c>
      <c r="BE357" s="639">
        <f t="shared" si="54"/>
        <v>799350</v>
      </c>
      <c r="BF357" s="639">
        <f t="shared" si="54"/>
        <v>44343148</v>
      </c>
      <c r="BG357" s="639">
        <f t="shared" si="54"/>
        <v>0</v>
      </c>
      <c r="BH357" s="639">
        <f t="shared" si="54"/>
        <v>23041</v>
      </c>
      <c r="BI357" s="639">
        <f t="shared" si="54"/>
        <v>6131</v>
      </c>
      <c r="BJ357" s="639">
        <f t="shared" si="54"/>
        <v>26086464</v>
      </c>
      <c r="BK357" s="639">
        <f t="shared" si="54"/>
        <v>385912</v>
      </c>
      <c r="BL357" s="639">
        <f t="shared" si="54"/>
        <v>16701658</v>
      </c>
      <c r="BM357" s="639">
        <f t="shared" si="54"/>
        <v>4405935</v>
      </c>
      <c r="BN357" s="639">
        <f t="shared" si="54"/>
        <v>9210946</v>
      </c>
      <c r="BO357" s="639">
        <f t="shared" si="54"/>
        <v>283114</v>
      </c>
      <c r="BP357" s="639">
        <f t="shared" si="54"/>
        <v>3235</v>
      </c>
      <c r="BQ357" s="639">
        <f t="shared" si="55"/>
        <v>3883416</v>
      </c>
      <c r="BR357" s="639">
        <f t="shared" si="55"/>
        <v>0</v>
      </c>
      <c r="BS357" s="639">
        <f t="shared" si="55"/>
        <v>3872622</v>
      </c>
      <c r="BT357" s="639">
        <f t="shared" si="55"/>
        <v>1212766</v>
      </c>
      <c r="BU357" s="639">
        <f t="shared" si="55"/>
        <v>0</v>
      </c>
      <c r="BV357" s="639">
        <f t="shared" si="55"/>
        <v>1492440</v>
      </c>
      <c r="BW357" s="639">
        <f t="shared" si="55"/>
        <v>0</v>
      </c>
      <c r="BX357" s="639">
        <f t="shared" si="55"/>
        <v>0</v>
      </c>
      <c r="BY357" s="639">
        <f t="shared" si="55"/>
        <v>0</v>
      </c>
      <c r="BZ357" s="639">
        <f t="shared" si="55"/>
        <v>0</v>
      </c>
      <c r="CA357" s="639">
        <f t="shared" si="55"/>
        <v>0</v>
      </c>
      <c r="CB357" s="639">
        <f t="shared" si="55"/>
        <v>0</v>
      </c>
      <c r="CC357" s="639">
        <f t="shared" si="55"/>
        <v>0</v>
      </c>
      <c r="CD357" s="639">
        <f t="shared" si="55"/>
        <v>0</v>
      </c>
      <c r="CE357" s="639">
        <f t="shared" si="55"/>
        <v>0</v>
      </c>
      <c r="CF357" s="639">
        <f t="shared" si="55"/>
        <v>0</v>
      </c>
      <c r="CG357" s="639">
        <f t="shared" si="55"/>
        <v>0</v>
      </c>
      <c r="CH357" s="639">
        <f t="shared" si="55"/>
        <v>0</v>
      </c>
      <c r="CI357" s="639">
        <f t="shared" si="55"/>
        <v>0</v>
      </c>
      <c r="CJ357" s="639">
        <f t="shared" si="55"/>
        <v>0</v>
      </c>
      <c r="CK357" s="639">
        <f t="shared" si="55"/>
        <v>0</v>
      </c>
      <c r="CL357" s="639">
        <f t="shared" si="55"/>
        <v>0</v>
      </c>
      <c r="CM357" s="639">
        <f t="shared" si="55"/>
        <v>0</v>
      </c>
      <c r="CN357" s="639">
        <f t="shared" si="55"/>
        <v>0</v>
      </c>
      <c r="CO357" s="639">
        <f t="shared" si="55"/>
        <v>0</v>
      </c>
      <c r="CP357" s="639">
        <f t="shared" si="55"/>
        <v>0</v>
      </c>
      <c r="CQ357" s="639">
        <f t="shared" si="55"/>
        <v>0</v>
      </c>
      <c r="CR357" s="639">
        <f t="shared" si="55"/>
        <v>0</v>
      </c>
      <c r="CS357" s="639">
        <f t="shared" si="55"/>
        <v>0</v>
      </c>
      <c r="CT357" s="639">
        <f t="shared" si="55"/>
        <v>0</v>
      </c>
      <c r="CU357" s="639">
        <f t="shared" si="55"/>
        <v>0</v>
      </c>
      <c r="CV357" s="639">
        <f t="shared" si="55"/>
        <v>0</v>
      </c>
      <c r="CW357" s="639">
        <f t="shared" si="55"/>
        <v>0</v>
      </c>
      <c r="CX357" s="639">
        <f t="shared" si="55"/>
        <v>0</v>
      </c>
      <c r="CY357" s="639">
        <f t="shared" si="55"/>
        <v>0</v>
      </c>
      <c r="CZ357" s="639">
        <f t="shared" si="55"/>
        <v>0</v>
      </c>
    </row>
    <row r="359" spans="1:104" x14ac:dyDescent="0.3">
      <c r="D359" s="649">
        <f>D353+D355+D356+D357</f>
        <v>270106467.37</v>
      </c>
      <c r="E359" s="649">
        <f t="shared" ref="E359:BP359" si="56">E353+E355+E356+E357</f>
        <v>27340164917.57</v>
      </c>
      <c r="F359" s="649">
        <f t="shared" si="56"/>
        <v>0</v>
      </c>
      <c r="G359" s="649">
        <f t="shared" si="56"/>
        <v>213495614.25</v>
      </c>
      <c r="H359" s="649">
        <f t="shared" si="56"/>
        <v>72217191.5</v>
      </c>
      <c r="I359" s="649">
        <f t="shared" si="56"/>
        <v>752231.56499999994</v>
      </c>
      <c r="J359" s="649">
        <f t="shared" si="56"/>
        <v>15056396.08</v>
      </c>
      <c r="K359" s="649">
        <f t="shared" si="56"/>
        <v>68295109</v>
      </c>
      <c r="L359" s="649">
        <f t="shared" si="56"/>
        <v>201025520.52000001</v>
      </c>
      <c r="M359" s="649">
        <f t="shared" si="56"/>
        <v>809876433.55739999</v>
      </c>
      <c r="N359" s="649">
        <f t="shared" si="56"/>
        <v>7390794.591</v>
      </c>
      <c r="O359" s="649">
        <f t="shared" si="56"/>
        <v>40096336.68</v>
      </c>
      <c r="P359" s="649">
        <f t="shared" si="56"/>
        <v>0</v>
      </c>
      <c r="Q359" s="649">
        <f t="shared" si="56"/>
        <v>10823287.619999999</v>
      </c>
      <c r="R359" s="649">
        <f t="shared" si="56"/>
        <v>23272036.98</v>
      </c>
      <c r="S359" s="649">
        <f t="shared" si="56"/>
        <v>73371690.640000015</v>
      </c>
      <c r="T359" s="649">
        <f t="shared" si="56"/>
        <v>249583255.361</v>
      </c>
      <c r="U359" s="649">
        <f t="shared" si="56"/>
        <v>0</v>
      </c>
      <c r="V359" s="649">
        <f t="shared" si="56"/>
        <v>85300591.780000001</v>
      </c>
      <c r="W359" s="649">
        <f t="shared" si="56"/>
        <v>0</v>
      </c>
      <c r="X359" s="649">
        <f t="shared" si="56"/>
        <v>390673576.32999998</v>
      </c>
      <c r="Y359" s="649">
        <f t="shared" si="56"/>
        <v>37101004.350000001</v>
      </c>
      <c r="Z359" s="649">
        <f t="shared" si="56"/>
        <v>3327918388.0749998</v>
      </c>
      <c r="AA359" s="649">
        <f t="shared" si="56"/>
        <v>312623532.91000003</v>
      </c>
      <c r="AB359" s="649">
        <f t="shared" si="56"/>
        <v>0</v>
      </c>
      <c r="AC359" s="649">
        <f t="shared" si="56"/>
        <v>39363843.969999999</v>
      </c>
      <c r="AD359" s="649">
        <f t="shared" si="56"/>
        <v>68863737.379999995</v>
      </c>
      <c r="AE359" s="649">
        <f t="shared" si="56"/>
        <v>55719751.340000004</v>
      </c>
      <c r="AF359" s="649">
        <f t="shared" si="56"/>
        <v>33181540.949999999</v>
      </c>
      <c r="AG359" s="649">
        <f t="shared" si="56"/>
        <v>38847871.940000005</v>
      </c>
      <c r="AH359" s="649">
        <f t="shared" si="56"/>
        <v>0</v>
      </c>
      <c r="AI359" s="649">
        <f t="shared" si="56"/>
        <v>3970832.0425</v>
      </c>
      <c r="AJ359" s="649">
        <f t="shared" si="56"/>
        <v>72883737.439999998</v>
      </c>
      <c r="AK359" s="649">
        <f t="shared" si="56"/>
        <v>6254249.5999999996</v>
      </c>
      <c r="AL359" s="649">
        <f t="shared" si="56"/>
        <v>46037593.690000005</v>
      </c>
      <c r="AM359" s="649">
        <f t="shared" si="56"/>
        <v>129580827.92999999</v>
      </c>
      <c r="AN359" s="649">
        <f t="shared" si="56"/>
        <v>23087242.359999999</v>
      </c>
      <c r="AO359" s="649">
        <f t="shared" si="56"/>
        <v>1888834381.4995999</v>
      </c>
      <c r="AP359" s="649">
        <f t="shared" si="56"/>
        <v>56030877.285000004</v>
      </c>
      <c r="AQ359" s="649">
        <f t="shared" si="56"/>
        <v>6522776.4800000004</v>
      </c>
      <c r="AR359" s="649">
        <f t="shared" si="56"/>
        <v>12787908</v>
      </c>
      <c r="AS359" s="649">
        <f t="shared" si="56"/>
        <v>1818458826.6099999</v>
      </c>
      <c r="AT359" s="649">
        <f t="shared" si="56"/>
        <v>35638044.130000003</v>
      </c>
      <c r="AU359" s="649">
        <f t="shared" si="56"/>
        <v>136005727.00999999</v>
      </c>
      <c r="AV359" s="649">
        <f t="shared" si="56"/>
        <v>116304295.58499999</v>
      </c>
      <c r="AW359" s="649">
        <f t="shared" si="56"/>
        <v>46228046.910000004</v>
      </c>
      <c r="AX359" s="649">
        <f t="shared" si="56"/>
        <v>12241073.619999999</v>
      </c>
      <c r="AY359" s="649">
        <f t="shared" si="56"/>
        <v>6458991.9050000003</v>
      </c>
      <c r="AZ359" s="649">
        <f t="shared" si="56"/>
        <v>325361551.07999998</v>
      </c>
      <c r="BA359" s="649">
        <f t="shared" si="56"/>
        <v>49881590.100000001</v>
      </c>
      <c r="BB359" s="649">
        <f t="shared" si="56"/>
        <v>19177801.68</v>
      </c>
      <c r="BC359" s="649">
        <f t="shared" si="56"/>
        <v>21629446.890000001</v>
      </c>
      <c r="BD359" s="649">
        <f t="shared" si="56"/>
        <v>257380877.14250001</v>
      </c>
      <c r="BE359" s="649">
        <f t="shared" si="56"/>
        <v>109332252.52000001</v>
      </c>
      <c r="BF359" s="649">
        <f t="shared" si="56"/>
        <v>1631878453.3725002</v>
      </c>
      <c r="BG359" s="649">
        <f t="shared" si="56"/>
        <v>0</v>
      </c>
      <c r="BH359" s="649">
        <f t="shared" si="56"/>
        <v>4721663.04</v>
      </c>
      <c r="BI359" s="649">
        <f t="shared" si="56"/>
        <v>18292058.399999999</v>
      </c>
      <c r="BJ359" s="649">
        <f t="shared" si="56"/>
        <v>864257056.07999992</v>
      </c>
      <c r="BK359" s="649">
        <f t="shared" si="56"/>
        <v>72609426.459999993</v>
      </c>
      <c r="BL359" s="649">
        <f t="shared" si="56"/>
        <v>787281298.88999999</v>
      </c>
      <c r="BM359" s="649">
        <f t="shared" si="56"/>
        <v>116266069.8258</v>
      </c>
      <c r="BN359" s="649">
        <f t="shared" si="56"/>
        <v>413390120.13559997</v>
      </c>
      <c r="BO359" s="649">
        <f t="shared" si="56"/>
        <v>99256723.569999993</v>
      </c>
      <c r="BP359" s="649">
        <f t="shared" si="56"/>
        <v>1764966.93</v>
      </c>
      <c r="BQ359" s="649">
        <f t="shared" ref="BQ359:CZ359" si="57">BQ353+BQ355+BQ356+BQ357</f>
        <v>79261717.109999999</v>
      </c>
      <c r="BR359" s="649">
        <f t="shared" si="57"/>
        <v>0</v>
      </c>
      <c r="BS359" s="649">
        <f t="shared" si="57"/>
        <v>152063342.26300001</v>
      </c>
      <c r="BT359" s="649">
        <f t="shared" si="57"/>
        <v>47795816</v>
      </c>
      <c r="BU359" s="649">
        <f t="shared" si="57"/>
        <v>0</v>
      </c>
      <c r="BV359" s="649">
        <f t="shared" si="57"/>
        <v>143320795.43000001</v>
      </c>
      <c r="BW359" s="649">
        <f t="shared" si="57"/>
        <v>0</v>
      </c>
      <c r="BX359" s="649">
        <f t="shared" si="57"/>
        <v>0</v>
      </c>
      <c r="BY359" s="649">
        <f t="shared" si="57"/>
        <v>0</v>
      </c>
      <c r="BZ359" s="649">
        <f t="shared" si="57"/>
        <v>0</v>
      </c>
      <c r="CA359" s="649">
        <f t="shared" si="57"/>
        <v>0</v>
      </c>
      <c r="CB359" s="649">
        <f t="shared" si="57"/>
        <v>0</v>
      </c>
      <c r="CC359" s="649">
        <f t="shared" si="57"/>
        <v>0</v>
      </c>
      <c r="CD359" s="649">
        <f t="shared" si="57"/>
        <v>0</v>
      </c>
      <c r="CE359" s="649">
        <f t="shared" si="57"/>
        <v>0</v>
      </c>
      <c r="CF359" s="649">
        <f t="shared" si="57"/>
        <v>0</v>
      </c>
      <c r="CG359" s="649">
        <f t="shared" si="57"/>
        <v>0</v>
      </c>
      <c r="CH359" s="649">
        <f t="shared" si="57"/>
        <v>0</v>
      </c>
      <c r="CI359" s="649">
        <f t="shared" si="57"/>
        <v>0</v>
      </c>
      <c r="CJ359" s="649">
        <f t="shared" si="57"/>
        <v>0</v>
      </c>
      <c r="CK359" s="649">
        <f t="shared" si="57"/>
        <v>0</v>
      </c>
      <c r="CL359" s="649">
        <f t="shared" si="57"/>
        <v>0</v>
      </c>
      <c r="CM359" s="649">
        <f t="shared" si="57"/>
        <v>0</v>
      </c>
      <c r="CN359" s="649">
        <f t="shared" si="57"/>
        <v>0</v>
      </c>
      <c r="CO359" s="649">
        <f t="shared" si="57"/>
        <v>0</v>
      </c>
      <c r="CP359" s="649">
        <f t="shared" si="57"/>
        <v>0</v>
      </c>
      <c r="CQ359" s="649">
        <f t="shared" si="57"/>
        <v>0</v>
      </c>
      <c r="CR359" s="649">
        <f t="shared" si="57"/>
        <v>0</v>
      </c>
      <c r="CS359" s="649">
        <f t="shared" si="57"/>
        <v>0</v>
      </c>
      <c r="CT359" s="649">
        <f t="shared" si="57"/>
        <v>0</v>
      </c>
      <c r="CU359" s="649">
        <f t="shared" si="57"/>
        <v>0</v>
      </c>
      <c r="CV359" s="649">
        <f t="shared" si="57"/>
        <v>0</v>
      </c>
      <c r="CW359" s="649">
        <f t="shared" si="57"/>
        <v>0</v>
      </c>
      <c r="CX359" s="649">
        <f t="shared" si="57"/>
        <v>0</v>
      </c>
      <c r="CY359" s="649">
        <f t="shared" si="57"/>
        <v>0</v>
      </c>
      <c r="CZ359" s="649">
        <f t="shared" si="57"/>
        <v>0</v>
      </c>
    </row>
    <row r="360" spans="1:104" x14ac:dyDescent="0.3">
      <c r="D360" s="649"/>
      <c r="E360" s="649"/>
      <c r="F360" s="649"/>
      <c r="G360" s="649"/>
      <c r="H360" s="649"/>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row>
    <row r="361" spans="1:104" x14ac:dyDescent="0.3">
      <c r="D361" s="649">
        <f>'Unit Data from Audit Worksheet'!$E$295</f>
        <v>0</v>
      </c>
      <c r="E361" s="649">
        <f>'Unit Data from Audit Worksheet'!$E$295</f>
        <v>0</v>
      </c>
      <c r="F361" s="649">
        <f>'Unit Data from Audit Worksheet'!$E$295</f>
        <v>0</v>
      </c>
      <c r="G361" s="649">
        <f>'Unit Data from Audit Worksheet'!$E$295</f>
        <v>0</v>
      </c>
      <c r="H361" s="649">
        <f>'Unit Data from Audit Worksheet'!$E$295</f>
        <v>0</v>
      </c>
      <c r="I361" s="649">
        <f>'Unit Data from Audit Worksheet'!$E$295</f>
        <v>0</v>
      </c>
      <c r="J361" s="649">
        <f>'Unit Data from Audit Worksheet'!$E$295</f>
        <v>0</v>
      </c>
      <c r="K361" s="649">
        <f>'Unit Data from Audit Worksheet'!$E$295</f>
        <v>0</v>
      </c>
      <c r="L361" s="649">
        <f>'Unit Data from Audit Worksheet'!$E$295</f>
        <v>0</v>
      </c>
      <c r="M361" s="649">
        <f>'Unit Data from Audit Worksheet'!$E$295</f>
        <v>0</v>
      </c>
      <c r="N361" s="649">
        <f>'Unit Data from Audit Worksheet'!$E$295</f>
        <v>0</v>
      </c>
      <c r="O361" s="649">
        <f>'Unit Data from Audit Worksheet'!$E$295</f>
        <v>0</v>
      </c>
      <c r="P361" s="649">
        <f>'Unit Data from Audit Worksheet'!$E$295</f>
        <v>0</v>
      </c>
      <c r="Q361" s="649">
        <f>'Unit Data from Audit Worksheet'!$E$295</f>
        <v>0</v>
      </c>
      <c r="R361" s="649">
        <f>'Unit Data from Audit Worksheet'!$E$295</f>
        <v>0</v>
      </c>
      <c r="S361" s="649">
        <f>'Unit Data from Audit Worksheet'!$E$295</f>
        <v>0</v>
      </c>
      <c r="T361" s="649">
        <f>'Unit Data from Audit Worksheet'!$E$295</f>
        <v>0</v>
      </c>
      <c r="U361" s="649">
        <f>'Unit Data from Audit Worksheet'!$E$295</f>
        <v>0</v>
      </c>
      <c r="V361" s="649">
        <f>'Unit Data from Audit Worksheet'!$E$295</f>
        <v>0</v>
      </c>
      <c r="W361" s="649">
        <f>'Unit Data from Audit Worksheet'!$E$295</f>
        <v>0</v>
      </c>
      <c r="X361" s="649">
        <f>'Unit Data from Audit Worksheet'!$E$295</f>
        <v>0</v>
      </c>
      <c r="Y361" s="649">
        <f>'Unit Data from Audit Worksheet'!$E$295</f>
        <v>0</v>
      </c>
      <c r="Z361" s="649">
        <f>'Unit Data from Audit Worksheet'!$E$295</f>
        <v>0</v>
      </c>
      <c r="AA361" s="649">
        <f>'Unit Data from Audit Worksheet'!$E$295</f>
        <v>0</v>
      </c>
      <c r="AB361" s="649">
        <f>'Unit Data from Audit Worksheet'!$E$295</f>
        <v>0</v>
      </c>
      <c r="AC361" s="649">
        <f>'Unit Data from Audit Worksheet'!$E$295</f>
        <v>0</v>
      </c>
      <c r="AD361" s="649">
        <f>'Unit Data from Audit Worksheet'!$E$295</f>
        <v>0</v>
      </c>
      <c r="AE361" s="649">
        <f>'Unit Data from Audit Worksheet'!$E$295</f>
        <v>0</v>
      </c>
      <c r="AF361" s="649">
        <f>'Unit Data from Audit Worksheet'!$E$295</f>
        <v>0</v>
      </c>
      <c r="AG361" s="649">
        <f>'Unit Data from Audit Worksheet'!$E$295</f>
        <v>0</v>
      </c>
      <c r="AH361" s="649">
        <f>'Unit Data from Audit Worksheet'!$E$295</f>
        <v>0</v>
      </c>
      <c r="AI361" s="649">
        <f>'Unit Data from Audit Worksheet'!$E$295</f>
        <v>0</v>
      </c>
      <c r="AJ361" s="649">
        <f>'Unit Data from Audit Worksheet'!$E$295</f>
        <v>0</v>
      </c>
      <c r="AK361" s="649">
        <f>'Unit Data from Audit Worksheet'!$E$295</f>
        <v>0</v>
      </c>
      <c r="AL361" s="649">
        <f>'Unit Data from Audit Worksheet'!$E$295</f>
        <v>0</v>
      </c>
      <c r="AM361" s="649">
        <f>'Unit Data from Audit Worksheet'!$E$295</f>
        <v>0</v>
      </c>
      <c r="AN361" s="649">
        <f>'Unit Data from Audit Worksheet'!$E$295</f>
        <v>0</v>
      </c>
      <c r="AO361" s="649">
        <f>'Unit Data from Audit Worksheet'!$E$295</f>
        <v>0</v>
      </c>
      <c r="AP361" s="649">
        <f>'Unit Data from Audit Worksheet'!$E$295</f>
        <v>0</v>
      </c>
      <c r="AQ361" s="649">
        <f>'Unit Data from Audit Worksheet'!$E$295</f>
        <v>0</v>
      </c>
      <c r="AR361" s="649">
        <f>'Unit Data from Audit Worksheet'!$E$295</f>
        <v>0</v>
      </c>
      <c r="AS361" s="649">
        <f>'Unit Data from Audit Worksheet'!$E$295</f>
        <v>0</v>
      </c>
      <c r="AT361" s="649">
        <f>'Unit Data from Audit Worksheet'!$E$295</f>
        <v>0</v>
      </c>
      <c r="AU361" s="649">
        <f>'Unit Data from Audit Worksheet'!$E$295</f>
        <v>0</v>
      </c>
      <c r="AV361" s="649">
        <f>'Unit Data from Audit Worksheet'!$E$295</f>
        <v>0</v>
      </c>
      <c r="AW361" s="649">
        <f>'Unit Data from Audit Worksheet'!$E$295</f>
        <v>0</v>
      </c>
      <c r="AX361" s="649">
        <f>'Unit Data from Audit Worksheet'!$E$295</f>
        <v>0</v>
      </c>
      <c r="AY361" s="649">
        <f>'Unit Data from Audit Worksheet'!$E$295</f>
        <v>0</v>
      </c>
      <c r="AZ361" s="649">
        <f>'Unit Data from Audit Worksheet'!$E$295</f>
        <v>0</v>
      </c>
      <c r="BA361" s="649">
        <f>'Unit Data from Audit Worksheet'!$E$295</f>
        <v>0</v>
      </c>
      <c r="BB361" s="649">
        <f>'Unit Data from Audit Worksheet'!$E$295</f>
        <v>0</v>
      </c>
      <c r="BC361" s="649">
        <f>'Unit Data from Audit Worksheet'!$E$295</f>
        <v>0</v>
      </c>
      <c r="BD361" s="649">
        <f>'Unit Data from Audit Worksheet'!$E$295</f>
        <v>0</v>
      </c>
      <c r="BE361" s="649">
        <f>'Unit Data from Audit Worksheet'!$E$295</f>
        <v>0</v>
      </c>
      <c r="BF361" s="649">
        <f>'Unit Data from Audit Worksheet'!$E$295</f>
        <v>0</v>
      </c>
      <c r="BG361" s="649">
        <f>'Unit Data from Audit Worksheet'!$E$295</f>
        <v>0</v>
      </c>
      <c r="BH361" s="649">
        <f>'Unit Data from Audit Worksheet'!$E$295</f>
        <v>0</v>
      </c>
      <c r="BI361" s="649">
        <f>'Unit Data from Audit Worksheet'!$E$295</f>
        <v>0</v>
      </c>
      <c r="BJ361" s="649">
        <f>'Unit Data from Audit Worksheet'!$E$295</f>
        <v>0</v>
      </c>
      <c r="BK361" s="649">
        <f>'Unit Data from Audit Worksheet'!$E$295</f>
        <v>0</v>
      </c>
      <c r="BL361" s="649">
        <f>'Unit Data from Audit Worksheet'!$E$295</f>
        <v>0</v>
      </c>
      <c r="BM361" s="649">
        <f>'Unit Data from Audit Worksheet'!$E$295</f>
        <v>0</v>
      </c>
      <c r="BN361" s="649">
        <f>'Unit Data from Audit Worksheet'!$E$295</f>
        <v>0</v>
      </c>
      <c r="BO361" s="649">
        <f>'Unit Data from Audit Worksheet'!$E$295</f>
        <v>0</v>
      </c>
      <c r="BP361" s="649">
        <f>'Unit Data from Audit Worksheet'!$E$295</f>
        <v>0</v>
      </c>
      <c r="BQ361" s="649">
        <f>'Unit Data from Audit Worksheet'!$E$295</f>
        <v>0</v>
      </c>
      <c r="BR361" s="649">
        <f>'Unit Data from Audit Worksheet'!$E$295</f>
        <v>0</v>
      </c>
      <c r="BS361" s="649">
        <f>'Unit Data from Audit Worksheet'!$E$295</f>
        <v>0</v>
      </c>
      <c r="BT361" s="649">
        <f>'Unit Data from Audit Worksheet'!$E$295</f>
        <v>0</v>
      </c>
      <c r="BU361" s="649">
        <f>'Unit Data from Audit Worksheet'!$E$295</f>
        <v>0</v>
      </c>
      <c r="BV361" s="649">
        <f>'Unit Data from Audit Worksheet'!$E$295</f>
        <v>0</v>
      </c>
      <c r="BW361" s="649">
        <f>'Unit Data from Audit Worksheet'!$E$295</f>
        <v>0</v>
      </c>
      <c r="BX361" s="649">
        <f>'Unit Data from Audit Worksheet'!$E$295</f>
        <v>0</v>
      </c>
      <c r="BY361" s="649">
        <f>'Unit Data from Audit Worksheet'!$E$295</f>
        <v>0</v>
      </c>
      <c r="BZ361" s="649">
        <f>'Unit Data from Audit Worksheet'!$E$295</f>
        <v>0</v>
      </c>
      <c r="CA361" s="649">
        <f>'Unit Data from Audit Worksheet'!$E$295</f>
        <v>0</v>
      </c>
      <c r="CB361" s="649">
        <f>'Unit Data from Audit Worksheet'!$E$295</f>
        <v>0</v>
      </c>
      <c r="CC361" s="649">
        <f>'Unit Data from Audit Worksheet'!$E$295</f>
        <v>0</v>
      </c>
      <c r="CD361" s="649">
        <f>'Unit Data from Audit Worksheet'!$E$295</f>
        <v>0</v>
      </c>
      <c r="CE361" s="649">
        <f>'Unit Data from Audit Worksheet'!$E$295</f>
        <v>0</v>
      </c>
      <c r="CF361" s="649">
        <f>'Unit Data from Audit Worksheet'!$E$295</f>
        <v>0</v>
      </c>
      <c r="CG361" s="649">
        <f>'Unit Data from Audit Worksheet'!$E$295</f>
        <v>0</v>
      </c>
      <c r="CH361" s="649">
        <f>'Unit Data from Audit Worksheet'!$E$295</f>
        <v>0</v>
      </c>
      <c r="CI361" s="649">
        <f>'Unit Data from Audit Worksheet'!$E$295</f>
        <v>0</v>
      </c>
      <c r="CJ361" s="649">
        <f>'Unit Data from Audit Worksheet'!$E$295</f>
        <v>0</v>
      </c>
      <c r="CK361" s="649">
        <f>'Unit Data from Audit Worksheet'!$E$295</f>
        <v>0</v>
      </c>
      <c r="CL361" s="649">
        <f>'Unit Data from Audit Worksheet'!$E$295</f>
        <v>0</v>
      </c>
      <c r="CM361" s="649">
        <f>'Unit Data from Audit Worksheet'!$E$295</f>
        <v>0</v>
      </c>
      <c r="CN361" s="649">
        <f>'Unit Data from Audit Worksheet'!$E$295</f>
        <v>0</v>
      </c>
      <c r="CO361" s="649">
        <f>'Unit Data from Audit Worksheet'!$E$295</f>
        <v>0</v>
      </c>
      <c r="CP361" s="649">
        <f>'Unit Data from Audit Worksheet'!$E$295</f>
        <v>0</v>
      </c>
      <c r="CQ361" s="649">
        <f>'Unit Data from Audit Worksheet'!$E$295</f>
        <v>0</v>
      </c>
      <c r="CR361" s="649">
        <f>'Unit Data from Audit Worksheet'!$E$295</f>
        <v>0</v>
      </c>
      <c r="CS361" s="649">
        <f>'Unit Data from Audit Worksheet'!$E$295</f>
        <v>0</v>
      </c>
      <c r="CT361" s="649">
        <f>'Unit Data from Audit Worksheet'!$E$295</f>
        <v>0</v>
      </c>
      <c r="CU361" s="649">
        <f>'Unit Data from Audit Worksheet'!$E$295</f>
        <v>0</v>
      </c>
      <c r="CV361" s="649">
        <f>'Unit Data from Audit Worksheet'!$E$295</f>
        <v>0</v>
      </c>
      <c r="CW361" s="649">
        <f>'Unit Data from Audit Worksheet'!$E$295</f>
        <v>0</v>
      </c>
      <c r="CX361" s="649">
        <f>'Unit Data from Audit Worksheet'!$E$295</f>
        <v>0</v>
      </c>
      <c r="CY361" s="649">
        <f>'Unit Data from Audit Worksheet'!$E$295</f>
        <v>0</v>
      </c>
      <c r="CZ361" s="649">
        <f>'Unit Data from Audit Worksheet'!$E$295</f>
        <v>0</v>
      </c>
    </row>
    <row r="362" spans="1:104" x14ac:dyDescent="0.3">
      <c r="D362" s="649"/>
      <c r="E362" s="649"/>
      <c r="F362" s="649"/>
      <c r="G362" s="649"/>
      <c r="H362" s="649"/>
      <c r="I362" s="649"/>
      <c r="J362" s="649"/>
      <c r="K362" s="649"/>
      <c r="L362" s="649"/>
      <c r="M362" s="649"/>
      <c r="N362" s="649"/>
      <c r="O362" s="649"/>
      <c r="P362" s="649"/>
      <c r="Q362" s="649"/>
      <c r="R362" s="649"/>
      <c r="S362" s="649"/>
      <c r="T362" s="649"/>
      <c r="U362" s="649"/>
      <c r="V362" s="649"/>
      <c r="W362" s="649"/>
      <c r="X362" s="649"/>
      <c r="Y362" s="649"/>
      <c r="Z362" s="649"/>
      <c r="AA362" s="649"/>
      <c r="AB362" s="649"/>
      <c r="AC362" s="649"/>
      <c r="AD362" s="649"/>
      <c r="AE362" s="649"/>
      <c r="AF362" s="649"/>
      <c r="AG362" s="649"/>
      <c r="AH362" s="649"/>
      <c r="AI362" s="649"/>
      <c r="AJ362" s="649"/>
      <c r="AK362" s="649"/>
      <c r="AL362" s="649"/>
      <c r="AM362" s="649"/>
      <c r="AN362" s="649"/>
      <c r="AO362" s="649"/>
      <c r="AP362" s="649"/>
      <c r="AQ362" s="649"/>
      <c r="AR362" s="649"/>
      <c r="AS362" s="649"/>
      <c r="AT362" s="649"/>
      <c r="AU362" s="649"/>
      <c r="AV362" s="649"/>
      <c r="AW362" s="649"/>
      <c r="AX362" s="649"/>
      <c r="AY362" s="649"/>
      <c r="AZ362" s="649"/>
      <c r="BA362" s="649"/>
      <c r="BB362" s="649"/>
      <c r="BC362" s="649"/>
      <c r="BD362" s="649"/>
      <c r="BE362" s="649"/>
      <c r="BF362" s="649"/>
      <c r="BG362" s="649"/>
      <c r="BH362" s="649"/>
      <c r="BI362" s="649"/>
      <c r="BJ362" s="649"/>
      <c r="BK362" s="649"/>
      <c r="BL362" s="649"/>
      <c r="BM362" s="649"/>
      <c r="BN362" s="649"/>
      <c r="BO362" s="649"/>
      <c r="BP362" s="649"/>
      <c r="BQ362" s="649"/>
      <c r="BR362" s="649"/>
      <c r="BS362" s="649"/>
      <c r="BT362" s="649"/>
      <c r="BU362" s="649"/>
      <c r="BV362" s="649"/>
      <c r="BW362" s="649"/>
      <c r="BX362" s="649"/>
      <c r="BY362" s="649"/>
      <c r="BZ362" s="649"/>
      <c r="CA362" s="649"/>
      <c r="CB362" s="649"/>
      <c r="CC362" s="649"/>
      <c r="CD362" s="649"/>
      <c r="CE362" s="649"/>
      <c r="CF362" s="649"/>
      <c r="CG362" s="649"/>
      <c r="CH362" s="649"/>
      <c r="CI362" s="649"/>
      <c r="CJ362" s="649"/>
      <c r="CK362" s="649"/>
      <c r="CL362" s="649"/>
      <c r="CM362" s="649"/>
      <c r="CN362" s="649"/>
      <c r="CO362" s="649"/>
      <c r="CP362" s="649"/>
      <c r="CQ362" s="649"/>
      <c r="CR362" s="649"/>
      <c r="CS362" s="649"/>
      <c r="CT362" s="649"/>
      <c r="CU362" s="649"/>
      <c r="CV362" s="649"/>
      <c r="CW362" s="649"/>
      <c r="CX362" s="649"/>
      <c r="CY362" s="649"/>
      <c r="CZ362" s="649"/>
    </row>
    <row r="363" spans="1:104" x14ac:dyDescent="0.3">
      <c r="D363" s="649">
        <f>D359-D361</f>
        <v>270106467.37</v>
      </c>
      <c r="E363" s="649">
        <f t="shared" ref="E363:BP363" si="58">E359-E361</f>
        <v>27340164917.57</v>
      </c>
      <c r="F363" s="649">
        <f t="shared" si="58"/>
        <v>0</v>
      </c>
      <c r="G363" s="649">
        <f t="shared" si="58"/>
        <v>213495614.25</v>
      </c>
      <c r="H363" s="649">
        <f t="shared" si="58"/>
        <v>72217191.5</v>
      </c>
      <c r="I363" s="649">
        <f t="shared" si="58"/>
        <v>752231.56499999994</v>
      </c>
      <c r="J363" s="649">
        <f t="shared" si="58"/>
        <v>15056396.08</v>
      </c>
      <c r="K363" s="649">
        <f t="shared" si="58"/>
        <v>68295109</v>
      </c>
      <c r="L363" s="649">
        <f t="shared" si="58"/>
        <v>201025520.52000001</v>
      </c>
      <c r="M363" s="649">
        <f t="shared" si="58"/>
        <v>809876433.55739999</v>
      </c>
      <c r="N363" s="649">
        <f t="shared" si="58"/>
        <v>7390794.591</v>
      </c>
      <c r="O363" s="649">
        <f t="shared" si="58"/>
        <v>40096336.68</v>
      </c>
      <c r="P363" s="649">
        <f t="shared" si="58"/>
        <v>0</v>
      </c>
      <c r="Q363" s="649">
        <f t="shared" si="58"/>
        <v>10823287.619999999</v>
      </c>
      <c r="R363" s="649">
        <f t="shared" si="58"/>
        <v>23272036.98</v>
      </c>
      <c r="S363" s="649">
        <f t="shared" si="58"/>
        <v>73371690.640000015</v>
      </c>
      <c r="T363" s="649">
        <f t="shared" si="58"/>
        <v>249583255.361</v>
      </c>
      <c r="U363" s="649">
        <f t="shared" si="58"/>
        <v>0</v>
      </c>
      <c r="V363" s="649">
        <f t="shared" si="58"/>
        <v>85300591.780000001</v>
      </c>
      <c r="W363" s="649">
        <f t="shared" si="58"/>
        <v>0</v>
      </c>
      <c r="X363" s="649">
        <f t="shared" si="58"/>
        <v>390673576.32999998</v>
      </c>
      <c r="Y363" s="649">
        <f t="shared" si="58"/>
        <v>37101004.350000001</v>
      </c>
      <c r="Z363" s="649">
        <f t="shared" si="58"/>
        <v>3327918388.0749998</v>
      </c>
      <c r="AA363" s="649">
        <f t="shared" si="58"/>
        <v>312623532.91000003</v>
      </c>
      <c r="AB363" s="649">
        <f t="shared" si="58"/>
        <v>0</v>
      </c>
      <c r="AC363" s="649">
        <f t="shared" si="58"/>
        <v>39363843.969999999</v>
      </c>
      <c r="AD363" s="649">
        <f t="shared" si="58"/>
        <v>68863737.379999995</v>
      </c>
      <c r="AE363" s="649">
        <f t="shared" si="58"/>
        <v>55719751.340000004</v>
      </c>
      <c r="AF363" s="649">
        <f t="shared" si="58"/>
        <v>33181540.949999999</v>
      </c>
      <c r="AG363" s="649">
        <f t="shared" si="58"/>
        <v>38847871.940000005</v>
      </c>
      <c r="AH363" s="649">
        <f t="shared" si="58"/>
        <v>0</v>
      </c>
      <c r="AI363" s="649">
        <f t="shared" si="58"/>
        <v>3970832.0425</v>
      </c>
      <c r="AJ363" s="649">
        <f t="shared" si="58"/>
        <v>72883737.439999998</v>
      </c>
      <c r="AK363" s="649">
        <f t="shared" si="58"/>
        <v>6254249.5999999996</v>
      </c>
      <c r="AL363" s="649">
        <f t="shared" si="58"/>
        <v>46037593.690000005</v>
      </c>
      <c r="AM363" s="649">
        <f t="shared" si="58"/>
        <v>129580827.92999999</v>
      </c>
      <c r="AN363" s="649">
        <f t="shared" si="58"/>
        <v>23087242.359999999</v>
      </c>
      <c r="AO363" s="649">
        <f t="shared" si="58"/>
        <v>1888834381.4995999</v>
      </c>
      <c r="AP363" s="649">
        <f t="shared" si="58"/>
        <v>56030877.285000004</v>
      </c>
      <c r="AQ363" s="649">
        <f t="shared" si="58"/>
        <v>6522776.4800000004</v>
      </c>
      <c r="AR363" s="649">
        <f t="shared" si="58"/>
        <v>12787908</v>
      </c>
      <c r="AS363" s="649">
        <f t="shared" si="58"/>
        <v>1818458826.6099999</v>
      </c>
      <c r="AT363" s="649">
        <f t="shared" si="58"/>
        <v>35638044.130000003</v>
      </c>
      <c r="AU363" s="649">
        <f t="shared" si="58"/>
        <v>136005727.00999999</v>
      </c>
      <c r="AV363" s="649">
        <f t="shared" si="58"/>
        <v>116304295.58499999</v>
      </c>
      <c r="AW363" s="649">
        <f t="shared" si="58"/>
        <v>46228046.910000004</v>
      </c>
      <c r="AX363" s="649">
        <f t="shared" si="58"/>
        <v>12241073.619999999</v>
      </c>
      <c r="AY363" s="649">
        <f t="shared" si="58"/>
        <v>6458991.9050000003</v>
      </c>
      <c r="AZ363" s="649">
        <f t="shared" si="58"/>
        <v>325361551.07999998</v>
      </c>
      <c r="BA363" s="649">
        <f t="shared" si="58"/>
        <v>49881590.100000001</v>
      </c>
      <c r="BB363" s="649">
        <f t="shared" si="58"/>
        <v>19177801.68</v>
      </c>
      <c r="BC363" s="649">
        <f t="shared" si="58"/>
        <v>21629446.890000001</v>
      </c>
      <c r="BD363" s="649">
        <f t="shared" si="58"/>
        <v>257380877.14250001</v>
      </c>
      <c r="BE363" s="649">
        <f t="shared" si="58"/>
        <v>109332252.52000001</v>
      </c>
      <c r="BF363" s="649">
        <f t="shared" si="58"/>
        <v>1631878453.3725002</v>
      </c>
      <c r="BG363" s="649">
        <f t="shared" si="58"/>
        <v>0</v>
      </c>
      <c r="BH363" s="649">
        <f t="shared" si="58"/>
        <v>4721663.04</v>
      </c>
      <c r="BI363" s="649">
        <f t="shared" si="58"/>
        <v>18292058.399999999</v>
      </c>
      <c r="BJ363" s="649">
        <f t="shared" si="58"/>
        <v>864257056.07999992</v>
      </c>
      <c r="BK363" s="649">
        <f t="shared" si="58"/>
        <v>72609426.459999993</v>
      </c>
      <c r="BL363" s="649">
        <f t="shared" si="58"/>
        <v>787281298.88999999</v>
      </c>
      <c r="BM363" s="649">
        <f t="shared" si="58"/>
        <v>116266069.8258</v>
      </c>
      <c r="BN363" s="649">
        <f t="shared" si="58"/>
        <v>413390120.13559997</v>
      </c>
      <c r="BO363" s="649">
        <f t="shared" si="58"/>
        <v>99256723.569999993</v>
      </c>
      <c r="BP363" s="649">
        <f t="shared" si="58"/>
        <v>1764966.93</v>
      </c>
      <c r="BQ363" s="649">
        <f t="shared" ref="BQ363:CZ363" si="59">BQ359-BQ361</f>
        <v>79261717.109999999</v>
      </c>
      <c r="BR363" s="649">
        <f t="shared" si="59"/>
        <v>0</v>
      </c>
      <c r="BS363" s="649">
        <f t="shared" si="59"/>
        <v>152063342.26300001</v>
      </c>
      <c r="BT363" s="649">
        <f t="shared" si="59"/>
        <v>47795816</v>
      </c>
      <c r="BU363" s="649">
        <f t="shared" si="59"/>
        <v>0</v>
      </c>
      <c r="BV363" s="649">
        <f t="shared" si="59"/>
        <v>143320795.43000001</v>
      </c>
      <c r="BW363" s="649">
        <f t="shared" si="59"/>
        <v>0</v>
      </c>
      <c r="BX363" s="649">
        <f t="shared" si="59"/>
        <v>0</v>
      </c>
      <c r="BY363" s="649">
        <f t="shared" si="59"/>
        <v>0</v>
      </c>
      <c r="BZ363" s="649">
        <f t="shared" si="59"/>
        <v>0</v>
      </c>
      <c r="CA363" s="649">
        <f t="shared" si="59"/>
        <v>0</v>
      </c>
      <c r="CB363" s="649">
        <f t="shared" si="59"/>
        <v>0</v>
      </c>
      <c r="CC363" s="649">
        <f t="shared" si="59"/>
        <v>0</v>
      </c>
      <c r="CD363" s="649">
        <f t="shared" si="59"/>
        <v>0</v>
      </c>
      <c r="CE363" s="649">
        <f t="shared" si="59"/>
        <v>0</v>
      </c>
      <c r="CF363" s="649">
        <f t="shared" si="59"/>
        <v>0</v>
      </c>
      <c r="CG363" s="649">
        <f t="shared" si="59"/>
        <v>0</v>
      </c>
      <c r="CH363" s="649">
        <f t="shared" si="59"/>
        <v>0</v>
      </c>
      <c r="CI363" s="649">
        <f t="shared" si="59"/>
        <v>0</v>
      </c>
      <c r="CJ363" s="649">
        <f t="shared" si="59"/>
        <v>0</v>
      </c>
      <c r="CK363" s="649">
        <f t="shared" si="59"/>
        <v>0</v>
      </c>
      <c r="CL363" s="649">
        <f t="shared" si="59"/>
        <v>0</v>
      </c>
      <c r="CM363" s="649">
        <f t="shared" si="59"/>
        <v>0</v>
      </c>
      <c r="CN363" s="649">
        <f t="shared" si="59"/>
        <v>0</v>
      </c>
      <c r="CO363" s="649">
        <f t="shared" si="59"/>
        <v>0</v>
      </c>
      <c r="CP363" s="649">
        <f t="shared" si="59"/>
        <v>0</v>
      </c>
      <c r="CQ363" s="649">
        <f t="shared" si="59"/>
        <v>0</v>
      </c>
      <c r="CR363" s="649">
        <f t="shared" si="59"/>
        <v>0</v>
      </c>
      <c r="CS363" s="649">
        <f t="shared" si="59"/>
        <v>0</v>
      </c>
      <c r="CT363" s="649">
        <f t="shared" si="59"/>
        <v>0</v>
      </c>
      <c r="CU363" s="649">
        <f t="shared" si="59"/>
        <v>0</v>
      </c>
      <c r="CV363" s="649">
        <f t="shared" si="59"/>
        <v>0</v>
      </c>
      <c r="CW363" s="649">
        <f t="shared" si="59"/>
        <v>0</v>
      </c>
      <c r="CX363" s="649">
        <f t="shared" si="59"/>
        <v>0</v>
      </c>
      <c r="CY363" s="649">
        <f t="shared" si="59"/>
        <v>0</v>
      </c>
      <c r="CZ363" s="649">
        <f t="shared" si="59"/>
        <v>0</v>
      </c>
    </row>
    <row r="365" spans="1:104" x14ac:dyDescent="0.3">
      <c r="D365" s="180" t="str">
        <f>D1</f>
        <v>Raeford</v>
      </c>
      <c r="E365" s="180" t="str">
        <f t="shared" ref="E365:BP365" si="60">E1</f>
        <v>Raleigh</v>
      </c>
      <c r="F365" s="180" t="str">
        <f t="shared" si="60"/>
        <v>Ramseur</v>
      </c>
      <c r="G365" s="180" t="str">
        <f t="shared" si="60"/>
        <v>Randleman</v>
      </c>
      <c r="H365" s="180" t="str">
        <f t="shared" si="60"/>
        <v>Ranlo</v>
      </c>
      <c r="I365" s="180" t="str">
        <f t="shared" si="60"/>
        <v>Raynham</v>
      </c>
      <c r="J365" s="180" t="str">
        <f t="shared" si="60"/>
        <v>Red Cross</v>
      </c>
      <c r="K365" s="180" t="str">
        <f t="shared" si="60"/>
        <v>Red Oak</v>
      </c>
      <c r="L365" s="180" t="str">
        <f t="shared" si="60"/>
        <v>Red Springs</v>
      </c>
      <c r="M365" s="180" t="str">
        <f t="shared" si="60"/>
        <v>Reidsville</v>
      </c>
      <c r="N365" s="180" t="str">
        <f t="shared" si="60"/>
        <v>Rennert</v>
      </c>
      <c r="O365" s="180" t="str">
        <f t="shared" si="60"/>
        <v>Rhodhiss</v>
      </c>
      <c r="P365" s="180" t="str">
        <f t="shared" si="60"/>
        <v>Rich Square</v>
      </c>
      <c r="Q365" s="180" t="str">
        <f t="shared" si="60"/>
        <v>Richfield</v>
      </c>
      <c r="R365" s="180" t="str">
        <f t="shared" si="60"/>
        <v>Richlands</v>
      </c>
      <c r="S365" s="180" t="str">
        <f t="shared" si="60"/>
        <v>River Bend</v>
      </c>
      <c r="T365" s="180" t="str">
        <f t="shared" si="60"/>
        <v>Roanoke Rapids</v>
      </c>
      <c r="U365" s="180" t="str">
        <f t="shared" si="60"/>
        <v>Robbins</v>
      </c>
      <c r="V365" s="180" t="str">
        <f t="shared" si="60"/>
        <v>Robbinsville</v>
      </c>
      <c r="W365" s="180" t="str">
        <f t="shared" si="60"/>
        <v>Robersonville</v>
      </c>
      <c r="X365" s="180" t="str">
        <f t="shared" si="60"/>
        <v>Rockingham</v>
      </c>
      <c r="Y365" s="180" t="str">
        <f t="shared" si="60"/>
        <v>Rockwell</v>
      </c>
      <c r="Z365" s="180" t="str">
        <f t="shared" si="60"/>
        <v>Rocky Mount</v>
      </c>
      <c r="AA365" s="180" t="str">
        <f t="shared" si="60"/>
        <v>Rolesville</v>
      </c>
      <c r="AB365" s="180" t="str">
        <f t="shared" si="60"/>
        <v>Ronda</v>
      </c>
      <c r="AC365" s="180" t="str">
        <f t="shared" si="60"/>
        <v>Roper</v>
      </c>
      <c r="AD365" s="180" t="str">
        <f t="shared" si="60"/>
        <v>Rose Hill</v>
      </c>
      <c r="AE365" s="180" t="str">
        <f t="shared" si="60"/>
        <v>Roseboro</v>
      </c>
      <c r="AF365" s="180" t="str">
        <f t="shared" si="60"/>
        <v>Rosman</v>
      </c>
      <c r="AG365" s="180" t="str">
        <f t="shared" si="60"/>
        <v>Rowland</v>
      </c>
      <c r="AH365" s="180" t="str">
        <f t="shared" si="60"/>
        <v>Roxboro</v>
      </c>
      <c r="AI365" s="180" t="str">
        <f t="shared" si="60"/>
        <v>Roxobel</v>
      </c>
      <c r="AJ365" s="180" t="str">
        <f t="shared" si="60"/>
        <v>Rural Hall</v>
      </c>
      <c r="AK365" s="180" t="str">
        <f t="shared" si="60"/>
        <v>Ruth</v>
      </c>
      <c r="AL365" s="180" t="str">
        <f t="shared" si="60"/>
        <v>Rutherford College</v>
      </c>
      <c r="AM365" s="180" t="str">
        <f t="shared" si="60"/>
        <v>Rutherfordton</v>
      </c>
      <c r="AN365" s="180" t="str">
        <f t="shared" si="60"/>
        <v>Salemburg</v>
      </c>
      <c r="AO365" s="180" t="str">
        <f t="shared" si="60"/>
        <v>Salisbury</v>
      </c>
      <c r="AP365" s="180" t="str">
        <f t="shared" si="60"/>
        <v>Saluda</v>
      </c>
      <c r="AQ365" s="180" t="str">
        <f t="shared" si="60"/>
        <v>Sandy Creek</v>
      </c>
      <c r="AR365" s="180" t="str">
        <f t="shared" si="60"/>
        <v>Sandyfield</v>
      </c>
      <c r="AS365" s="180" t="str">
        <f t="shared" si="60"/>
        <v>Sanford</v>
      </c>
      <c r="AT365" s="180" t="str">
        <f t="shared" si="60"/>
        <v>Saratoga</v>
      </c>
      <c r="AU365" s="180" t="str">
        <f t="shared" si="60"/>
        <v>Sawmills</v>
      </c>
      <c r="AV365" s="180" t="str">
        <f t="shared" si="60"/>
        <v>Scotland Neck</v>
      </c>
      <c r="AW365" s="180" t="str">
        <f t="shared" si="60"/>
        <v>Seaboard</v>
      </c>
      <c r="AX365" s="180" t="str">
        <f t="shared" si="60"/>
        <v>Seagrove</v>
      </c>
      <c r="AY365" s="180" t="str">
        <f t="shared" si="60"/>
        <v>Sedalia</v>
      </c>
      <c r="AZ365" s="180" t="str">
        <f t="shared" si="60"/>
        <v>Selma</v>
      </c>
      <c r="BA365" s="180" t="str">
        <f t="shared" si="60"/>
        <v>Seven Devils</v>
      </c>
      <c r="BB365" s="180" t="str">
        <f t="shared" si="60"/>
        <v>Seven Springs</v>
      </c>
      <c r="BC365" s="180" t="str">
        <f t="shared" si="60"/>
        <v>Severn</v>
      </c>
      <c r="BD365" s="180" t="str">
        <f t="shared" si="60"/>
        <v>Shallotte</v>
      </c>
      <c r="BE365" s="180" t="str">
        <f t="shared" si="60"/>
        <v>Sharpsburg</v>
      </c>
      <c r="BF365" s="180" t="str">
        <f t="shared" si="60"/>
        <v>Shelby</v>
      </c>
      <c r="BG365" s="180" t="str">
        <f t="shared" si="60"/>
        <v>Siler City</v>
      </c>
      <c r="BH365" s="180" t="str">
        <f t="shared" si="60"/>
        <v>Simpson</v>
      </c>
      <c r="BI365" s="180" t="str">
        <f t="shared" si="60"/>
        <v>Sims</v>
      </c>
      <c r="BJ365" s="180" t="str">
        <f t="shared" si="60"/>
        <v>Smithfield</v>
      </c>
      <c r="BK365" s="180" t="str">
        <f t="shared" si="60"/>
        <v>Snow Hill</v>
      </c>
      <c r="BL365" s="180" t="str">
        <f t="shared" si="60"/>
        <v>Southern Pines</v>
      </c>
      <c r="BM365" s="180" t="str">
        <f t="shared" si="60"/>
        <v>Southern Shores</v>
      </c>
      <c r="BN365" s="180" t="str">
        <f t="shared" si="60"/>
        <v>Southport</v>
      </c>
      <c r="BO365" s="180" t="str">
        <f t="shared" si="60"/>
        <v>Sparta</v>
      </c>
      <c r="BP365" s="180" t="str">
        <f t="shared" si="60"/>
        <v>Speed</v>
      </c>
      <c r="BQ365" s="180" t="str">
        <f t="shared" ref="BQ365:CZ365" si="61">BQ1</f>
        <v>Spencer</v>
      </c>
      <c r="BR365" s="180" t="str">
        <f t="shared" si="61"/>
        <v>Spencer Mountain</v>
      </c>
      <c r="BS365" s="180" t="str">
        <f t="shared" si="61"/>
        <v>Spindale</v>
      </c>
      <c r="BT365" s="180" t="str">
        <f t="shared" si="61"/>
        <v>Spring Hope</v>
      </c>
      <c r="BU365" s="180" t="str">
        <f t="shared" si="61"/>
        <v>Spring Lake</v>
      </c>
      <c r="BV365" s="180" t="str">
        <f t="shared" si="61"/>
        <v>Spruce Pine</v>
      </c>
      <c r="BW365" s="180">
        <f t="shared" si="61"/>
        <v>0</v>
      </c>
      <c r="BX365" s="180">
        <f t="shared" si="61"/>
        <v>0</v>
      </c>
      <c r="BY365" s="180">
        <f t="shared" si="61"/>
        <v>0</v>
      </c>
      <c r="BZ365" s="180">
        <f t="shared" si="61"/>
        <v>0</v>
      </c>
      <c r="CA365" s="180">
        <f t="shared" si="61"/>
        <v>0</v>
      </c>
      <c r="CB365" s="180">
        <f t="shared" si="61"/>
        <v>0</v>
      </c>
      <c r="CC365" s="180">
        <f t="shared" si="61"/>
        <v>0</v>
      </c>
      <c r="CD365" s="180">
        <f t="shared" si="61"/>
        <v>0</v>
      </c>
      <c r="CE365" s="180">
        <f t="shared" si="61"/>
        <v>0</v>
      </c>
      <c r="CF365" s="180">
        <f t="shared" si="61"/>
        <v>0</v>
      </c>
      <c r="CG365" s="180">
        <f t="shared" si="61"/>
        <v>0</v>
      </c>
      <c r="CH365" s="180">
        <f t="shared" si="61"/>
        <v>0</v>
      </c>
      <c r="CI365" s="180">
        <f t="shared" si="61"/>
        <v>0</v>
      </c>
      <c r="CJ365" s="180">
        <f t="shared" si="61"/>
        <v>0</v>
      </c>
      <c r="CK365" s="180">
        <f t="shared" si="61"/>
        <v>0</v>
      </c>
      <c r="CL365" s="180">
        <f t="shared" si="61"/>
        <v>0</v>
      </c>
      <c r="CM365" s="180">
        <f t="shared" si="61"/>
        <v>0</v>
      </c>
      <c r="CN365" s="180">
        <f t="shared" si="61"/>
        <v>0</v>
      </c>
      <c r="CO365" s="180">
        <f t="shared" si="61"/>
        <v>0</v>
      </c>
      <c r="CP365" s="180">
        <f t="shared" si="61"/>
        <v>0</v>
      </c>
      <c r="CQ365" s="180">
        <f t="shared" si="61"/>
        <v>0</v>
      </c>
      <c r="CR365" s="180">
        <f t="shared" si="61"/>
        <v>0</v>
      </c>
      <c r="CS365" s="180">
        <f t="shared" si="61"/>
        <v>0</v>
      </c>
      <c r="CT365" s="180">
        <f t="shared" si="61"/>
        <v>0</v>
      </c>
      <c r="CU365" s="180">
        <f t="shared" si="61"/>
        <v>0</v>
      </c>
      <c r="CV365" s="180">
        <f t="shared" si="61"/>
        <v>0</v>
      </c>
      <c r="CW365" s="180">
        <f t="shared" si="61"/>
        <v>0</v>
      </c>
      <c r="CX365" s="180">
        <f t="shared" si="61"/>
        <v>0</v>
      </c>
      <c r="CY365" s="180">
        <f t="shared" si="61"/>
        <v>0</v>
      </c>
      <c r="CZ365" s="180">
        <f t="shared" si="61"/>
        <v>0</v>
      </c>
    </row>
  </sheetData>
  <sheetProtection algorithmName="SHA-512" hashValue="MNKdatkn4HdAdECOm9ajrdpvouq/maVoUhlWP5rngZAC9zy9K1NG2rQ5WsUDZVkwpK7G4M1OHJGs/WeeO9cwxQ==" saltValue="zmDKPlu4UaaOT5YjTvRspg=="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4EE8-7CEB-45E9-A4CF-9FF07A5A6D15}">
  <dimension ref="A1:BZ368"/>
  <sheetViews>
    <sheetView zoomScaleNormal="100" workbookViewId="0">
      <pane xSplit="3" ySplit="1" topLeftCell="D2" activePane="bottomRight" state="frozen"/>
      <selection pane="topRight" activeCell="D1" sqref="D1"/>
      <selection pane="bottomLeft" activeCell="A2" sqref="A2"/>
      <selection pane="bottomRight" activeCell="B1" sqref="B1"/>
    </sheetView>
  </sheetViews>
  <sheetFormatPr defaultRowHeight="14.4" x14ac:dyDescent="0.3"/>
  <cols>
    <col min="1" max="1" width="12.77734375" style="180" customWidth="1"/>
    <col min="2" max="2" width="17.21875" style="180" customWidth="1"/>
    <col min="3" max="3" width="62.44140625" style="155" customWidth="1"/>
    <col min="4" max="4" width="21.5546875" style="180" customWidth="1"/>
    <col min="5" max="97" width="20.6640625" style="180" customWidth="1"/>
    <col min="98" max="16384" width="8.88671875" style="180"/>
  </cols>
  <sheetData>
    <row r="1" spans="1:74" ht="15.6" x14ac:dyDescent="0.3">
      <c r="C1" s="629" t="s">
        <v>2132</v>
      </c>
      <c r="D1" s="180" t="s">
        <v>1928</v>
      </c>
      <c r="E1" s="180" t="s">
        <v>1929</v>
      </c>
      <c r="F1" s="180" t="s">
        <v>551</v>
      </c>
      <c r="G1" s="180" t="s">
        <v>1930</v>
      </c>
      <c r="H1" s="180" t="s">
        <v>552</v>
      </c>
      <c r="I1" s="180" t="s">
        <v>1931</v>
      </c>
      <c r="J1" s="180" t="s">
        <v>1932</v>
      </c>
      <c r="K1" s="180" t="s">
        <v>1933</v>
      </c>
      <c r="L1" s="180" t="s">
        <v>553</v>
      </c>
      <c r="M1" s="180" t="s">
        <v>1934</v>
      </c>
      <c r="N1" s="180" t="s">
        <v>1935</v>
      </c>
      <c r="O1" s="180" t="s">
        <v>1936</v>
      </c>
      <c r="P1" s="180" t="s">
        <v>554</v>
      </c>
      <c r="Q1" s="180" t="s">
        <v>968</v>
      </c>
      <c r="R1" s="180" t="s">
        <v>1937</v>
      </c>
      <c r="S1" s="180" t="s">
        <v>1938</v>
      </c>
      <c r="T1" s="180" t="s">
        <v>1939</v>
      </c>
      <c r="U1" s="180" t="s">
        <v>555</v>
      </c>
      <c r="V1" s="180" t="s">
        <v>1940</v>
      </c>
      <c r="W1" s="180" t="s">
        <v>556</v>
      </c>
      <c r="X1" s="180" t="s">
        <v>394</v>
      </c>
      <c r="Y1" s="180" t="s">
        <v>1941</v>
      </c>
      <c r="Z1" s="180" t="s">
        <v>1942</v>
      </c>
      <c r="AA1" s="180" t="s">
        <v>1943</v>
      </c>
      <c r="AB1" s="180" t="s">
        <v>557</v>
      </c>
      <c r="AC1" s="180" t="s">
        <v>1944</v>
      </c>
      <c r="AD1" s="180" t="s">
        <v>1945</v>
      </c>
      <c r="AE1" s="180" t="s">
        <v>969</v>
      </c>
      <c r="AF1" s="180" t="s">
        <v>970</v>
      </c>
      <c r="AG1" s="180" t="s">
        <v>971</v>
      </c>
      <c r="AH1" s="180" t="s">
        <v>972</v>
      </c>
      <c r="AI1" s="180" t="s">
        <v>1946</v>
      </c>
      <c r="AJ1" s="180" t="s">
        <v>1947</v>
      </c>
      <c r="AK1" s="180" t="s">
        <v>973</v>
      </c>
      <c r="AL1" s="180" t="s">
        <v>1948</v>
      </c>
      <c r="AM1" s="180" t="s">
        <v>1949</v>
      </c>
      <c r="AN1" s="180" t="s">
        <v>1950</v>
      </c>
      <c r="AO1" s="180" t="s">
        <v>1951</v>
      </c>
      <c r="AP1" s="180" t="s">
        <v>1952</v>
      </c>
      <c r="AQ1" s="180" t="s">
        <v>1953</v>
      </c>
      <c r="AR1" s="180" t="s">
        <v>1954</v>
      </c>
      <c r="AS1" s="180" t="s">
        <v>1955</v>
      </c>
      <c r="AT1" s="180" t="s">
        <v>1956</v>
      </c>
      <c r="AU1" s="180" t="s">
        <v>1957</v>
      </c>
      <c r="AV1" s="180" t="s">
        <v>559</v>
      </c>
      <c r="AW1" s="180" t="s">
        <v>1958</v>
      </c>
      <c r="AX1" s="180" t="s">
        <v>1959</v>
      </c>
      <c r="AY1" s="180" t="s">
        <v>560</v>
      </c>
      <c r="AZ1" s="180" t="s">
        <v>1960</v>
      </c>
      <c r="BA1" s="180" t="s">
        <v>1961</v>
      </c>
      <c r="BB1" s="180" t="s">
        <v>1962</v>
      </c>
      <c r="BC1" s="180" t="s">
        <v>1963</v>
      </c>
      <c r="BD1" s="180" t="s">
        <v>1964</v>
      </c>
      <c r="BE1" s="180" t="s">
        <v>561</v>
      </c>
      <c r="BF1" s="180" t="s">
        <v>1965</v>
      </c>
      <c r="BG1" s="180" t="s">
        <v>974</v>
      </c>
      <c r="BH1" s="180" t="s">
        <v>1966</v>
      </c>
      <c r="BI1" s="180" t="s">
        <v>1967</v>
      </c>
      <c r="BJ1" s="180" t="s">
        <v>1968</v>
      </c>
      <c r="BK1" s="180" t="s">
        <v>562</v>
      </c>
      <c r="BL1" s="180" t="s">
        <v>1969</v>
      </c>
      <c r="BM1" s="180" t="s">
        <v>1970</v>
      </c>
      <c r="BN1" s="180" t="s">
        <v>1971</v>
      </c>
      <c r="BO1" s="180" t="s">
        <v>1972</v>
      </c>
      <c r="BP1" s="180" t="s">
        <v>1973</v>
      </c>
      <c r="BQ1" s="180" t="s">
        <v>1974</v>
      </c>
      <c r="BR1" s="180" t="s">
        <v>1986</v>
      </c>
      <c r="BS1" s="180" t="s">
        <v>1975</v>
      </c>
      <c r="BT1" s="180" t="s">
        <v>1976</v>
      </c>
      <c r="BU1" s="180" t="s">
        <v>563</v>
      </c>
      <c r="BV1" s="180" t="s">
        <v>1977</v>
      </c>
    </row>
    <row r="2" spans="1:74" x14ac:dyDescent="0.3">
      <c r="C2" s="155" t="s">
        <v>1028</v>
      </c>
      <c r="D2" s="180">
        <v>50312</v>
      </c>
      <c r="E2" s="180">
        <v>50313</v>
      </c>
      <c r="F2" s="180">
        <v>50314</v>
      </c>
      <c r="G2" s="180">
        <v>50315</v>
      </c>
      <c r="H2" s="180">
        <v>50316</v>
      </c>
      <c r="I2" s="180">
        <v>50481</v>
      </c>
      <c r="J2" s="180">
        <v>50561</v>
      </c>
      <c r="K2" s="180">
        <v>50317</v>
      </c>
      <c r="L2" s="180">
        <v>50318</v>
      </c>
      <c r="M2" s="180">
        <v>50319</v>
      </c>
      <c r="N2" s="180">
        <v>50489</v>
      </c>
      <c r="O2" s="180">
        <v>50320</v>
      </c>
      <c r="P2" s="180">
        <v>50323</v>
      </c>
      <c r="Q2" s="180">
        <v>50321</v>
      </c>
      <c r="R2" s="180">
        <v>50322</v>
      </c>
      <c r="S2" s="180">
        <v>50490</v>
      </c>
      <c r="T2" s="180">
        <v>50324</v>
      </c>
      <c r="U2" s="180">
        <v>50325</v>
      </c>
      <c r="V2" s="180">
        <v>50326</v>
      </c>
      <c r="W2" s="180">
        <v>50327</v>
      </c>
      <c r="X2" s="180">
        <v>50328</v>
      </c>
      <c r="Y2" s="180">
        <v>50329</v>
      </c>
      <c r="Z2" s="180">
        <v>50330</v>
      </c>
      <c r="AA2" s="180">
        <v>50331</v>
      </c>
      <c r="AB2" s="180">
        <v>50332</v>
      </c>
      <c r="AC2" s="180">
        <v>50333</v>
      </c>
      <c r="AD2" s="180">
        <v>50335</v>
      </c>
      <c r="AE2" s="180">
        <v>50334</v>
      </c>
      <c r="AF2" s="180">
        <v>50336</v>
      </c>
      <c r="AG2" s="180">
        <v>50337</v>
      </c>
      <c r="AH2" s="180">
        <v>50338</v>
      </c>
      <c r="AI2" s="180">
        <v>50339</v>
      </c>
      <c r="AJ2" s="180">
        <v>50443</v>
      </c>
      <c r="AK2" s="180">
        <v>50340</v>
      </c>
      <c r="AL2" s="180">
        <v>50456</v>
      </c>
      <c r="AM2" s="180">
        <v>50341</v>
      </c>
      <c r="AN2" s="180">
        <v>50342</v>
      </c>
      <c r="AO2" s="180">
        <v>50344</v>
      </c>
      <c r="AP2" s="180">
        <v>50345</v>
      </c>
      <c r="AQ2" s="180">
        <v>50503</v>
      </c>
      <c r="AR2" s="180">
        <v>50527</v>
      </c>
      <c r="AS2" s="180">
        <v>50346</v>
      </c>
      <c r="AT2" s="180">
        <v>50347</v>
      </c>
      <c r="AU2" s="180">
        <v>50529</v>
      </c>
      <c r="AV2" s="180">
        <v>50348</v>
      </c>
      <c r="AW2" s="180">
        <v>50349</v>
      </c>
      <c r="AX2" s="180">
        <v>50350</v>
      </c>
      <c r="AY2" s="180">
        <v>50541</v>
      </c>
      <c r="AZ2" s="180">
        <v>50351</v>
      </c>
      <c r="BA2" s="180">
        <v>50484</v>
      </c>
      <c r="BB2" s="180">
        <v>50352</v>
      </c>
      <c r="BC2" s="180">
        <v>50353</v>
      </c>
      <c r="BD2" s="180">
        <v>50354</v>
      </c>
      <c r="BE2" s="180">
        <v>50355</v>
      </c>
      <c r="BF2" s="180">
        <v>50356</v>
      </c>
      <c r="BG2" s="180">
        <v>50357</v>
      </c>
      <c r="BH2" s="180">
        <v>50482</v>
      </c>
      <c r="BI2" s="180">
        <v>50358</v>
      </c>
      <c r="BJ2" s="180">
        <v>50359</v>
      </c>
      <c r="BK2" s="180">
        <v>50360</v>
      </c>
      <c r="BL2" s="180">
        <v>50361</v>
      </c>
      <c r="BM2" s="180">
        <v>50362</v>
      </c>
      <c r="BN2" s="180">
        <v>50363</v>
      </c>
      <c r="BO2" s="180">
        <v>50364</v>
      </c>
      <c r="BP2" s="180">
        <v>50365</v>
      </c>
      <c r="BQ2" s="180">
        <v>50366</v>
      </c>
      <c r="BR2" s="180">
        <v>50367</v>
      </c>
      <c r="BS2" s="180">
        <v>50368</v>
      </c>
      <c r="BT2" s="180">
        <v>50369</v>
      </c>
      <c r="BU2" s="180">
        <v>50370</v>
      </c>
      <c r="BV2" s="180">
        <v>50371</v>
      </c>
    </row>
    <row r="3" spans="1:74" x14ac:dyDescent="0.3">
      <c r="A3" s="180">
        <v>333</v>
      </c>
      <c r="C3" s="180"/>
      <c r="D3" s="180" cm="1">
        <f t="array" ref="D3">_xlfn.XLOOKUP(D$1,'Copy of PY1 Data(H)'!$A$1:$CZ$1,_xlfn.XLOOKUP($A3,'Copy of PY1 Data(H)'!$A$1:$A$288,'Copy of PY1 Data(H)'!$A$1:$CZ$288))</f>
        <v>8046832</v>
      </c>
      <c r="E3" s="180" cm="1">
        <f t="array" ref="E3">_xlfn.XLOOKUP(E$1,'Copy of PY1 Data(H)'!$A$1:$CZ$1,_xlfn.XLOOKUP($A3,'Copy of PY1 Data(H)'!$A$1:$A$288,'Copy of PY1 Data(H)'!$A$1:$CZ$288))</f>
        <v>568519071</v>
      </c>
      <c r="F3" s="180" cm="1">
        <f t="array" ref="F3">_xlfn.XLOOKUP(F$1,'Copy of PY1 Data(H)'!$A$1:$CZ$1,_xlfn.XLOOKUP($A3,'Copy of PY1 Data(H)'!$A$1:$A$288,'Copy of PY1 Data(H)'!$A$1:$CZ$288))</f>
        <v>0</v>
      </c>
      <c r="G3" s="180" cm="1">
        <f t="array" ref="G3">_xlfn.XLOOKUP(G$1,'Copy of PY1 Data(H)'!$A$1:$CZ$1,_xlfn.XLOOKUP($A3,'Copy of PY1 Data(H)'!$A$1:$A$288,'Copy of PY1 Data(H)'!$A$1:$CZ$288))</f>
        <v>5451457</v>
      </c>
      <c r="H3" s="180" cm="1">
        <f t="array" ref="H3">_xlfn.XLOOKUP(H$1,'Copy of PY1 Data(H)'!$A$1:$CZ$1,_xlfn.XLOOKUP($A3,'Copy of PY1 Data(H)'!$A$1:$A$288,'Copy of PY1 Data(H)'!$A$1:$CZ$288))</f>
        <v>782223</v>
      </c>
      <c r="I3" s="180" cm="1">
        <f t="array" ref="I3">_xlfn.XLOOKUP(I$1,'Copy of PY1 Data(H)'!$A$1:$CZ$1,_xlfn.XLOOKUP($A3,'Copy of PY1 Data(H)'!$A$1:$A$288,'Copy of PY1 Data(H)'!$A$1:$CZ$288))</f>
        <v>71858</v>
      </c>
      <c r="J3" s="180" cm="1">
        <f t="array" ref="J3">_xlfn.XLOOKUP(J$1,'Copy of PY1 Data(H)'!$A$1:$CZ$1,_xlfn.XLOOKUP($A3,'Copy of PY1 Data(H)'!$A$1:$A$288,'Copy of PY1 Data(H)'!$A$1:$CZ$288))</f>
        <v>1408379</v>
      </c>
      <c r="K3" s="180" cm="1">
        <f t="array" ref="K3">_xlfn.XLOOKUP(K$1,'Copy of PY1 Data(H)'!$A$1:$CZ$1,_xlfn.XLOOKUP($A3,'Copy of PY1 Data(H)'!$A$1:$A$288,'Copy of PY1 Data(H)'!$A$1:$CZ$288))</f>
        <v>7607748</v>
      </c>
      <c r="L3" s="180" cm="1">
        <f t="array" ref="L3">_xlfn.XLOOKUP(L$1,'Copy of PY1 Data(H)'!$A$1:$CZ$1,_xlfn.XLOOKUP($A3,'Copy of PY1 Data(H)'!$A$1:$A$288,'Copy of PY1 Data(H)'!$A$1:$CZ$288))</f>
        <v>2132587</v>
      </c>
      <c r="M3" s="180" cm="1">
        <f t="array" ref="M3">_xlfn.XLOOKUP(M$1,'Copy of PY1 Data(H)'!$A$1:$CZ$1,_xlfn.XLOOKUP($A3,'Copy of PY1 Data(H)'!$A$1:$A$288,'Copy of PY1 Data(H)'!$A$1:$CZ$288))</f>
        <v>12714532</v>
      </c>
      <c r="N3" s="180" cm="1">
        <f t="array" ref="N3">_xlfn.XLOOKUP(N$1,'Copy of PY1 Data(H)'!$A$1:$CZ$1,_xlfn.XLOOKUP($A3,'Copy of PY1 Data(H)'!$A$1:$A$288,'Copy of PY1 Data(H)'!$A$1:$CZ$288))</f>
        <v>764433</v>
      </c>
      <c r="O3" s="180" cm="1">
        <f t="array" ref="O3">_xlfn.XLOOKUP(O$1,'Copy of PY1 Data(H)'!$A$1:$CZ$1,_xlfn.XLOOKUP($A3,'Copy of PY1 Data(H)'!$A$1:$A$288,'Copy of PY1 Data(H)'!$A$1:$CZ$288))</f>
        <v>972806</v>
      </c>
      <c r="P3" s="180" cm="1">
        <f t="array" ref="P3">_xlfn.XLOOKUP(P$1,'Copy of PY1 Data(H)'!$A$1:$CZ$1,_xlfn.XLOOKUP($A3,'Copy of PY1 Data(H)'!$A$1:$A$288,'Copy of PY1 Data(H)'!$A$1:$CZ$288))</f>
        <v>0</v>
      </c>
      <c r="Q3" s="180" cm="1">
        <f t="array" ref="Q3">_xlfn.XLOOKUP(Q$1,'Copy of PY1 Data(H)'!$A$1:$CZ$1,_xlfn.XLOOKUP($A3,'Copy of PY1 Data(H)'!$A$1:$A$288,'Copy of PY1 Data(H)'!$A$1:$CZ$288))</f>
        <v>577861</v>
      </c>
      <c r="R3" s="180" cm="1">
        <f t="array" ref="R3">_xlfn.XLOOKUP(R$1,'Copy of PY1 Data(H)'!$A$1:$CZ$1,_xlfn.XLOOKUP($A3,'Copy of PY1 Data(H)'!$A$1:$A$288,'Copy of PY1 Data(H)'!$A$1:$CZ$288))</f>
        <v>1049992</v>
      </c>
      <c r="S3" s="180" cm="1">
        <f t="array" ref="S3">_xlfn.XLOOKUP(S$1,'Copy of PY1 Data(H)'!$A$1:$CZ$1,_xlfn.XLOOKUP($A3,'Copy of PY1 Data(H)'!$A$1:$A$288,'Copy of PY1 Data(H)'!$A$1:$CZ$288))</f>
        <v>1091560</v>
      </c>
      <c r="T3" s="180" cm="1">
        <f t="array" ref="T3">_xlfn.XLOOKUP(T$1,'Copy of PY1 Data(H)'!$A$1:$CZ$1,_xlfn.XLOOKUP($A3,'Copy of PY1 Data(H)'!$A$1:$A$288,'Copy of PY1 Data(H)'!$A$1:$CZ$288))</f>
        <v>4371954</v>
      </c>
      <c r="U3" s="180" cm="1">
        <f t="array" ref="U3">_xlfn.XLOOKUP(U$1,'Copy of PY1 Data(H)'!$A$1:$CZ$1,_xlfn.XLOOKUP($A3,'Copy of PY1 Data(H)'!$A$1:$A$288,'Copy of PY1 Data(H)'!$A$1:$CZ$288))</f>
        <v>0</v>
      </c>
      <c r="V3" s="180" cm="1">
        <f t="array" ref="V3">_xlfn.XLOOKUP(V$1,'Copy of PY1 Data(H)'!$A$1:$CZ$1,_xlfn.XLOOKUP($A3,'Copy of PY1 Data(H)'!$A$1:$A$288,'Copy of PY1 Data(H)'!$A$1:$CZ$288))</f>
        <v>1098391</v>
      </c>
      <c r="W3" s="180" cm="1">
        <f t="array" ref="W3">_xlfn.XLOOKUP(W$1,'Copy of PY1 Data(H)'!$A$1:$CZ$1,_xlfn.XLOOKUP($A3,'Copy of PY1 Data(H)'!$A$1:$A$288,'Copy of PY1 Data(H)'!$A$1:$CZ$288))</f>
        <v>0</v>
      </c>
      <c r="X3" s="180" cm="1">
        <f t="array" ref="X3">_xlfn.XLOOKUP(X$1,'Copy of PY1 Data(H)'!$A$1:$CZ$1,_xlfn.XLOOKUP($A3,'Copy of PY1 Data(H)'!$A$1:$A$288,'Copy of PY1 Data(H)'!$A$1:$CZ$288))</f>
        <v>6522436</v>
      </c>
      <c r="Y3" s="180" cm="1">
        <f t="array" ref="Y3">_xlfn.XLOOKUP(Y$1,'Copy of PY1 Data(H)'!$A$1:$CZ$1,_xlfn.XLOOKUP($A3,'Copy of PY1 Data(H)'!$A$1:$A$288,'Copy of PY1 Data(H)'!$A$1:$CZ$288))</f>
        <v>1645584</v>
      </c>
      <c r="Z3" s="180" cm="1">
        <f t="array" ref="Z3">_xlfn.XLOOKUP(Z$1,'Copy of PY1 Data(H)'!$A$1:$CZ$1,_xlfn.XLOOKUP($A3,'Copy of PY1 Data(H)'!$A$1:$A$288,'Copy of PY1 Data(H)'!$A$1:$CZ$288))</f>
        <v>36891615</v>
      </c>
      <c r="AA3" s="180" cm="1">
        <f t="array" ref="AA3">_xlfn.XLOOKUP(AA$1,'Copy of PY1 Data(H)'!$A$1:$CZ$1,_xlfn.XLOOKUP($A3,'Copy of PY1 Data(H)'!$A$1:$A$288,'Copy of PY1 Data(H)'!$A$1:$CZ$288))</f>
        <v>14973036</v>
      </c>
      <c r="AB3" s="180" cm="1">
        <f t="array" ref="AB3">_xlfn.XLOOKUP(AB$1,'Copy of PY1 Data(H)'!$A$1:$CZ$1,_xlfn.XLOOKUP($A3,'Copy of PY1 Data(H)'!$A$1:$A$288,'Copy of PY1 Data(H)'!$A$1:$CZ$288))</f>
        <v>0</v>
      </c>
      <c r="AC3" s="180" cm="1">
        <f t="array" ref="AC3">_xlfn.XLOOKUP(AC$1,'Copy of PY1 Data(H)'!$A$1:$CZ$1,_xlfn.XLOOKUP($A3,'Copy of PY1 Data(H)'!$A$1:$A$288,'Copy of PY1 Data(H)'!$A$1:$CZ$288))</f>
        <v>405944</v>
      </c>
      <c r="AD3" s="180" cm="1">
        <f t="array" ref="AD3">_xlfn.XLOOKUP(AD$1,'Copy of PY1 Data(H)'!$A$1:$CZ$1,_xlfn.XLOOKUP($A3,'Copy of PY1 Data(H)'!$A$1:$A$288,'Copy of PY1 Data(H)'!$A$1:$CZ$288))</f>
        <v>987141</v>
      </c>
      <c r="AE3" s="180" cm="1">
        <f t="array" ref="AE3">_xlfn.XLOOKUP(AE$1,'Copy of PY1 Data(H)'!$A$1:$CZ$1,_xlfn.XLOOKUP($A3,'Copy of PY1 Data(H)'!$A$1:$A$288,'Copy of PY1 Data(H)'!$A$1:$CZ$288))</f>
        <v>2281557</v>
      </c>
      <c r="AF3" s="180" cm="1">
        <f t="array" ref="AF3">_xlfn.XLOOKUP(AF$1,'Copy of PY1 Data(H)'!$A$1:$CZ$1,_xlfn.XLOOKUP($A3,'Copy of PY1 Data(H)'!$A$1:$A$288,'Copy of PY1 Data(H)'!$A$1:$CZ$288))</f>
        <v>407702</v>
      </c>
      <c r="AG3" s="180" cm="1">
        <f t="array" ref="AG3">_xlfn.XLOOKUP(AG$1,'Copy of PY1 Data(H)'!$A$1:$CZ$1,_xlfn.XLOOKUP($A3,'Copy of PY1 Data(H)'!$A$1:$A$288,'Copy of PY1 Data(H)'!$A$1:$CZ$288))</f>
        <v>452495</v>
      </c>
      <c r="AH3" s="180" cm="1">
        <f t="array" ref="AH3">_xlfn.XLOOKUP(AH$1,'Copy of PY1 Data(H)'!$A$1:$CZ$1,_xlfn.XLOOKUP($A3,'Copy of PY1 Data(H)'!$A$1:$A$288,'Copy of PY1 Data(H)'!$A$1:$CZ$288))</f>
        <v>0</v>
      </c>
      <c r="AI3" s="180" cm="1">
        <f t="array" ref="AI3">_xlfn.XLOOKUP(AI$1,'Copy of PY1 Data(H)'!$A$1:$CZ$1,_xlfn.XLOOKUP($A3,'Copy of PY1 Data(H)'!$A$1:$A$288,'Copy of PY1 Data(H)'!$A$1:$CZ$288))</f>
        <v>540222</v>
      </c>
      <c r="AJ3" s="180" cm="1">
        <f t="array" ref="AJ3">_xlfn.XLOOKUP(AJ$1,'Copy of PY1 Data(H)'!$A$1:$CZ$1,_xlfn.XLOOKUP($A3,'Copy of PY1 Data(H)'!$A$1:$A$288,'Copy of PY1 Data(H)'!$A$1:$CZ$288))</f>
        <v>3613167</v>
      </c>
      <c r="AK3" s="180" cm="1">
        <f t="array" ref="AK3">_xlfn.XLOOKUP(AK$1,'Copy of PY1 Data(H)'!$A$1:$CZ$1,_xlfn.XLOOKUP($A3,'Copy of PY1 Data(H)'!$A$1:$A$288,'Copy of PY1 Data(H)'!$A$1:$CZ$288))</f>
        <v>621802</v>
      </c>
      <c r="AL3" s="180" cm="1">
        <f t="array" ref="AL3">_xlfn.XLOOKUP(AL$1,'Copy of PY1 Data(H)'!$A$1:$CZ$1,_xlfn.XLOOKUP($A3,'Copy of PY1 Data(H)'!$A$1:$A$288,'Copy of PY1 Data(H)'!$A$1:$CZ$288))</f>
        <v>1026023</v>
      </c>
      <c r="AM3" s="180" cm="1">
        <f t="array" ref="AM3">_xlfn.XLOOKUP(AM$1,'Copy of PY1 Data(H)'!$A$1:$CZ$1,_xlfn.XLOOKUP($A3,'Copy of PY1 Data(H)'!$A$1:$A$288,'Copy of PY1 Data(H)'!$A$1:$CZ$288))</f>
        <v>2271522</v>
      </c>
      <c r="AN3" s="180" cm="1">
        <f t="array" ref="AN3">_xlfn.XLOOKUP(AN$1,'Copy of PY1 Data(H)'!$A$1:$CZ$1,_xlfn.XLOOKUP($A3,'Copy of PY1 Data(H)'!$A$1:$A$288,'Copy of PY1 Data(H)'!$A$1:$CZ$288))</f>
        <v>634416</v>
      </c>
      <c r="AO3" s="180" cm="1">
        <f t="array" ref="AO3">_xlfn.XLOOKUP(AO$1,'Copy of PY1 Data(H)'!$A$1:$CZ$1,_xlfn.XLOOKUP($A3,'Copy of PY1 Data(H)'!$A$1:$A$288,'Copy of PY1 Data(H)'!$A$1:$CZ$288))</f>
        <v>26268330</v>
      </c>
      <c r="AP3" s="180" cm="1">
        <f t="array" ref="AP3">_xlfn.XLOOKUP(AP$1,'Copy of PY1 Data(H)'!$A$1:$CZ$1,_xlfn.XLOOKUP($A3,'Copy of PY1 Data(H)'!$A$1:$A$288,'Copy of PY1 Data(H)'!$A$1:$CZ$288))</f>
        <v>1264208</v>
      </c>
      <c r="AQ3" s="180" cm="1">
        <f t="array" ref="AQ3">_xlfn.XLOOKUP(AQ$1,'Copy of PY1 Data(H)'!$A$1:$CZ$1,_xlfn.XLOOKUP($A3,'Copy of PY1 Data(H)'!$A$1:$A$288,'Copy of PY1 Data(H)'!$A$1:$CZ$288))</f>
        <v>623757</v>
      </c>
      <c r="AR3" s="180" cm="1">
        <f t="array" ref="AR3">_xlfn.XLOOKUP(AR$1,'Copy of PY1 Data(H)'!$A$1:$CZ$1,_xlfn.XLOOKUP($A3,'Copy of PY1 Data(H)'!$A$1:$A$288,'Copy of PY1 Data(H)'!$A$1:$CZ$288))</f>
        <v>599029</v>
      </c>
      <c r="AS3" s="180" cm="1">
        <f t="array" ref="AS3">_xlfn.XLOOKUP(AS$1,'Copy of PY1 Data(H)'!$A$1:$CZ$1,_xlfn.XLOOKUP($A3,'Copy of PY1 Data(H)'!$A$1:$A$288,'Copy of PY1 Data(H)'!$A$1:$CZ$288))</f>
        <v>21864855</v>
      </c>
      <c r="AT3" s="180" cm="1">
        <f t="array" ref="AT3">_xlfn.XLOOKUP(AT$1,'Copy of PY1 Data(H)'!$A$1:$CZ$1,_xlfn.XLOOKUP($A3,'Copy of PY1 Data(H)'!$A$1:$A$288,'Copy of PY1 Data(H)'!$A$1:$CZ$288))</f>
        <v>398514</v>
      </c>
      <c r="AU3" s="180" cm="1">
        <f t="array" ref="AU3">_xlfn.XLOOKUP(AU$1,'Copy of PY1 Data(H)'!$A$1:$CZ$1,_xlfn.XLOOKUP($A3,'Copy of PY1 Data(H)'!$A$1:$A$288,'Copy of PY1 Data(H)'!$A$1:$CZ$288))</f>
        <v>6665094</v>
      </c>
      <c r="AV3" s="180" cm="1">
        <f t="array" ref="AV3">_xlfn.XLOOKUP(AV$1,'Copy of PY1 Data(H)'!$A$1:$CZ$1,_xlfn.XLOOKUP($A3,'Copy of PY1 Data(H)'!$A$1:$A$288,'Copy of PY1 Data(H)'!$A$1:$CZ$288))</f>
        <v>526159</v>
      </c>
      <c r="AW3" s="180" cm="1">
        <f t="array" ref="AW3">_xlfn.XLOOKUP(AW$1,'Copy of PY1 Data(H)'!$A$1:$CZ$1,_xlfn.XLOOKUP($A3,'Copy of PY1 Data(H)'!$A$1:$A$288,'Copy of PY1 Data(H)'!$A$1:$CZ$288))</f>
        <v>403912</v>
      </c>
      <c r="AX3" s="180" cm="1">
        <f t="array" ref="AX3">_xlfn.XLOOKUP(AX$1,'Copy of PY1 Data(H)'!$A$1:$CZ$1,_xlfn.XLOOKUP($A3,'Copy of PY1 Data(H)'!$A$1:$A$288,'Copy of PY1 Data(H)'!$A$1:$CZ$288))</f>
        <v>244532</v>
      </c>
      <c r="AY3" s="180" cm="1">
        <f t="array" ref="AY3">_xlfn.XLOOKUP(AY$1,'Copy of PY1 Data(H)'!$A$1:$CZ$1,_xlfn.XLOOKUP($A3,'Copy of PY1 Data(H)'!$A$1:$A$288,'Copy of PY1 Data(H)'!$A$1:$CZ$288))</f>
        <v>438772</v>
      </c>
      <c r="AZ3" s="180" cm="1">
        <f t="array" ref="AZ3">_xlfn.XLOOKUP(AZ$1,'Copy of PY1 Data(H)'!$A$1:$CZ$1,_xlfn.XLOOKUP($A3,'Copy of PY1 Data(H)'!$A$1:$A$288,'Copy of PY1 Data(H)'!$A$1:$CZ$288))</f>
        <v>3740156</v>
      </c>
      <c r="BA3" s="180" cm="1">
        <f t="array" ref="BA3">_xlfn.XLOOKUP(BA$1,'Copy of PY1 Data(H)'!$A$1:$CZ$1,_xlfn.XLOOKUP($A3,'Copy of PY1 Data(H)'!$A$1:$A$288,'Copy of PY1 Data(H)'!$A$1:$CZ$288))</f>
        <v>1228338</v>
      </c>
      <c r="BB3" s="180" cm="1">
        <f t="array" ref="BB3">_xlfn.XLOOKUP(BB$1,'Copy of PY1 Data(H)'!$A$1:$CZ$1,_xlfn.XLOOKUP($A3,'Copy of PY1 Data(H)'!$A$1:$A$288,'Copy of PY1 Data(H)'!$A$1:$CZ$288))</f>
        <v>189303</v>
      </c>
      <c r="BC3" s="180" cm="1">
        <f t="array" ref="BC3">_xlfn.XLOOKUP(BC$1,'Copy of PY1 Data(H)'!$A$1:$CZ$1,_xlfn.XLOOKUP($A3,'Copy of PY1 Data(H)'!$A$1:$A$288,'Copy of PY1 Data(H)'!$A$1:$CZ$288))</f>
        <v>1361985</v>
      </c>
      <c r="BD3" s="180" cm="1">
        <f t="array" ref="BD3">_xlfn.XLOOKUP(BD$1,'Copy of PY1 Data(H)'!$A$1:$CZ$1,_xlfn.XLOOKUP($A3,'Copy of PY1 Data(H)'!$A$1:$A$288,'Copy of PY1 Data(H)'!$A$1:$CZ$288))</f>
        <v>7337292</v>
      </c>
      <c r="BE3" s="180" cm="1">
        <f t="array" ref="BE3">_xlfn.XLOOKUP(BE$1,'Copy of PY1 Data(H)'!$A$1:$CZ$1,_xlfn.XLOOKUP($A3,'Copy of PY1 Data(H)'!$A$1:$A$288,'Copy of PY1 Data(H)'!$A$1:$CZ$288))</f>
        <v>1195448</v>
      </c>
      <c r="BF3" s="180" cm="1">
        <f t="array" ref="BF3">_xlfn.XLOOKUP(BF$1,'Copy of PY1 Data(H)'!$A$1:$CZ$1,_xlfn.XLOOKUP($A3,'Copy of PY1 Data(H)'!$A$1:$A$288,'Copy of PY1 Data(H)'!$A$1:$CZ$288))</f>
        <v>11173641</v>
      </c>
      <c r="BG3" s="180" cm="1">
        <f t="array" ref="BG3">_xlfn.XLOOKUP(BG$1,'Copy of PY1 Data(H)'!$A$1:$CZ$1,_xlfn.XLOOKUP($A3,'Copy of PY1 Data(H)'!$A$1:$A$288,'Copy of PY1 Data(H)'!$A$1:$CZ$288))</f>
        <v>0</v>
      </c>
      <c r="BH3" s="180" cm="1">
        <f t="array" ref="BH3">_xlfn.XLOOKUP(BH$1,'Copy of PY1 Data(H)'!$A$1:$CZ$1,_xlfn.XLOOKUP($A3,'Copy of PY1 Data(H)'!$A$1:$A$288,'Copy of PY1 Data(H)'!$A$1:$CZ$288))</f>
        <v>272714</v>
      </c>
      <c r="BI3" s="180" cm="1">
        <f t="array" ref="BI3">_xlfn.XLOOKUP(BI$1,'Copy of PY1 Data(H)'!$A$1:$CZ$1,_xlfn.XLOOKUP($A3,'Copy of PY1 Data(H)'!$A$1:$A$288,'Copy of PY1 Data(H)'!$A$1:$CZ$288))</f>
        <v>457244</v>
      </c>
      <c r="BJ3" s="180" cm="1">
        <f t="array" ref="BJ3">_xlfn.XLOOKUP(BJ$1,'Copy of PY1 Data(H)'!$A$1:$CZ$1,_xlfn.XLOOKUP($A3,'Copy of PY1 Data(H)'!$A$1:$A$288,'Copy of PY1 Data(H)'!$A$1:$CZ$288))</f>
        <v>13758758</v>
      </c>
      <c r="BK3" s="180" cm="1">
        <f t="array" ref="BK3">_xlfn.XLOOKUP(BK$1,'Copy of PY1 Data(H)'!$A$1:$CZ$1,_xlfn.XLOOKUP($A3,'Copy of PY1 Data(H)'!$A$1:$A$288,'Copy of PY1 Data(H)'!$A$1:$CZ$288))</f>
        <v>1503830</v>
      </c>
      <c r="BL3" s="180" cm="1">
        <f t="array" ref="BL3">_xlfn.XLOOKUP(BL$1,'Copy of PY1 Data(H)'!$A$1:$CZ$1,_xlfn.XLOOKUP($A3,'Copy of PY1 Data(H)'!$A$1:$A$288,'Copy of PY1 Data(H)'!$A$1:$CZ$288))</f>
        <v>14530421</v>
      </c>
      <c r="BM3" s="180" cm="1">
        <f t="array" ref="BM3">_xlfn.XLOOKUP(BM$1,'Copy of PY1 Data(H)'!$A$1:$CZ$1,_xlfn.XLOOKUP($A3,'Copy of PY1 Data(H)'!$A$1:$A$288,'Copy of PY1 Data(H)'!$A$1:$CZ$288))</f>
        <v>7898057</v>
      </c>
      <c r="BN3" s="180" cm="1">
        <f t="array" ref="BN3">_xlfn.XLOOKUP(BN$1,'Copy of PY1 Data(H)'!$A$1:$CZ$1,_xlfn.XLOOKUP($A3,'Copy of PY1 Data(H)'!$A$1:$A$288,'Copy of PY1 Data(H)'!$A$1:$CZ$288))</f>
        <v>5163389</v>
      </c>
      <c r="BO3" s="180" cm="1">
        <f t="array" ref="BO3">_xlfn.XLOOKUP(BO$1,'Copy of PY1 Data(H)'!$A$1:$CZ$1,_xlfn.XLOOKUP($A3,'Copy of PY1 Data(H)'!$A$1:$A$288,'Copy of PY1 Data(H)'!$A$1:$CZ$288))</f>
        <v>2487692</v>
      </c>
      <c r="BP3" s="180" cm="1">
        <f t="array" ref="BP3">_xlfn.XLOOKUP(BP$1,'Copy of PY1 Data(H)'!$A$1:$CZ$1,_xlfn.XLOOKUP($A3,'Copy of PY1 Data(H)'!$A$1:$A$288,'Copy of PY1 Data(H)'!$A$1:$CZ$288))</f>
        <v>43431</v>
      </c>
      <c r="BQ3" s="180" cm="1">
        <f t="array" ref="BQ3">_xlfn.XLOOKUP(BQ$1,'Copy of PY1 Data(H)'!$A$1:$CZ$1,_xlfn.XLOOKUP($A3,'Copy of PY1 Data(H)'!$A$1:$A$288,'Copy of PY1 Data(H)'!$A$1:$CZ$288))</f>
        <v>4710415</v>
      </c>
      <c r="BR3" s="180" cm="1">
        <f t="array" ref="BR3">_xlfn.XLOOKUP(BR$1,'Copy of PY1 Data(H)'!$A$1:$CZ$1,_xlfn.XLOOKUP($A3,'Copy of PY1 Data(H)'!$A$1:$A$288,'Copy of PY1 Data(H)'!$A$1:$CZ$288))</f>
        <v>0</v>
      </c>
      <c r="BS3" s="180" cm="1">
        <f t="array" ref="BS3">_xlfn.XLOOKUP(BS$1,'Copy of PY1 Data(H)'!$A$1:$CZ$1,_xlfn.XLOOKUP($A3,'Copy of PY1 Data(H)'!$A$1:$A$288,'Copy of PY1 Data(H)'!$A$1:$CZ$288))</f>
        <v>2723215</v>
      </c>
      <c r="BT3" s="180" cm="1">
        <f t="array" ref="BT3">_xlfn.XLOOKUP(BT$1,'Copy of PY1 Data(H)'!$A$1:$CZ$1,_xlfn.XLOOKUP($A3,'Copy of PY1 Data(H)'!$A$1:$A$288,'Copy of PY1 Data(H)'!$A$1:$CZ$288))</f>
        <v>1107035</v>
      </c>
      <c r="BU3" s="180" cm="1">
        <f t="array" ref="BU3">_xlfn.XLOOKUP(BU$1,'Copy of PY1 Data(H)'!$A$1:$CZ$1,_xlfn.XLOOKUP($A3,'Copy of PY1 Data(H)'!$A$1:$A$288,'Copy of PY1 Data(H)'!$A$1:$CZ$288))</f>
        <v>0</v>
      </c>
      <c r="BV3" s="180" cm="1">
        <f t="array" ref="BV3">_xlfn.XLOOKUP(BV$1,'Copy of PY1 Data(H)'!$A$1:$CZ$1,_xlfn.XLOOKUP($A3,'Copy of PY1 Data(H)'!$A$1:$A$288,'Copy of PY1 Data(H)'!$A$1:$CZ$288))</f>
        <v>3549248</v>
      </c>
    </row>
    <row r="4" spans="1:74" x14ac:dyDescent="0.3">
      <c r="A4" s="180">
        <v>500</v>
      </c>
      <c r="C4" s="180"/>
      <c r="D4" s="180" cm="1">
        <f t="array" ref="D4">_xlfn.XLOOKUP(D$1,'Copy of PY1 Data(H)'!$A$1:$CZ$1,_xlfn.XLOOKUP($A4,'Copy of PY1 Data(H)'!$A$1:$A$288,'Copy of PY1 Data(H)'!$A$1:$CZ$288))</f>
        <v>830823</v>
      </c>
      <c r="E4" s="180" cm="1">
        <f t="array" ref="E4">_xlfn.XLOOKUP(E$1,'Copy of PY1 Data(H)'!$A$1:$CZ$1,_xlfn.XLOOKUP($A4,'Copy of PY1 Data(H)'!$A$1:$A$288,'Copy of PY1 Data(H)'!$A$1:$CZ$288))</f>
        <v>104398678</v>
      </c>
      <c r="F4" s="180" cm="1">
        <f t="array" ref="F4">_xlfn.XLOOKUP(F$1,'Copy of PY1 Data(H)'!$A$1:$CZ$1,_xlfn.XLOOKUP($A4,'Copy of PY1 Data(H)'!$A$1:$A$288,'Copy of PY1 Data(H)'!$A$1:$CZ$288))</f>
        <v>0</v>
      </c>
      <c r="G4" s="180" cm="1">
        <f t="array" ref="G4">_xlfn.XLOOKUP(G$1,'Copy of PY1 Data(H)'!$A$1:$CZ$1,_xlfn.XLOOKUP($A4,'Copy of PY1 Data(H)'!$A$1:$A$288,'Copy of PY1 Data(H)'!$A$1:$CZ$288))</f>
        <v>774552</v>
      </c>
      <c r="H4" s="180" cm="1">
        <f t="array" ref="H4">_xlfn.XLOOKUP(H$1,'Copy of PY1 Data(H)'!$A$1:$CZ$1,_xlfn.XLOOKUP($A4,'Copy of PY1 Data(H)'!$A$1:$A$288,'Copy of PY1 Data(H)'!$A$1:$CZ$288))</f>
        <v>409114</v>
      </c>
      <c r="I4" s="180" cm="1">
        <f t="array" ref="I4">_xlfn.XLOOKUP(I$1,'Copy of PY1 Data(H)'!$A$1:$CZ$1,_xlfn.XLOOKUP($A4,'Copy of PY1 Data(H)'!$A$1:$A$288,'Copy of PY1 Data(H)'!$A$1:$CZ$288))</f>
        <v>1040</v>
      </c>
      <c r="J4" s="180" cm="1">
        <f t="array" ref="J4">_xlfn.XLOOKUP(J$1,'Copy of PY1 Data(H)'!$A$1:$CZ$1,_xlfn.XLOOKUP($A4,'Copy of PY1 Data(H)'!$A$1:$A$288,'Copy of PY1 Data(H)'!$A$1:$CZ$288))</f>
        <v>33009</v>
      </c>
      <c r="K4" s="180" cm="1">
        <f t="array" ref="K4">_xlfn.XLOOKUP(K$1,'Copy of PY1 Data(H)'!$A$1:$CZ$1,_xlfn.XLOOKUP($A4,'Copy of PY1 Data(H)'!$A$1:$A$288,'Copy of PY1 Data(H)'!$A$1:$CZ$288))</f>
        <v>0</v>
      </c>
      <c r="L4" s="180" cm="1">
        <f t="array" ref="L4">_xlfn.XLOOKUP(L$1,'Copy of PY1 Data(H)'!$A$1:$CZ$1,_xlfn.XLOOKUP($A4,'Copy of PY1 Data(H)'!$A$1:$A$288,'Copy of PY1 Data(H)'!$A$1:$CZ$288))</f>
        <v>12755</v>
      </c>
      <c r="M4" s="180" cm="1">
        <f t="array" ref="M4">_xlfn.XLOOKUP(M$1,'Copy of PY1 Data(H)'!$A$1:$CZ$1,_xlfn.XLOOKUP($A4,'Copy of PY1 Data(H)'!$A$1:$A$288,'Copy of PY1 Data(H)'!$A$1:$CZ$288))</f>
        <v>45594</v>
      </c>
      <c r="N4" s="180" cm="1">
        <f t="array" ref="N4">_xlfn.XLOOKUP(N$1,'Copy of PY1 Data(H)'!$A$1:$CZ$1,_xlfn.XLOOKUP($A4,'Copy of PY1 Data(H)'!$A$1:$A$288,'Copy of PY1 Data(H)'!$A$1:$CZ$288))</f>
        <v>64781</v>
      </c>
      <c r="O4" s="180" cm="1">
        <f t="array" ref="O4">_xlfn.XLOOKUP(O$1,'Copy of PY1 Data(H)'!$A$1:$CZ$1,_xlfn.XLOOKUP($A4,'Copy of PY1 Data(H)'!$A$1:$A$288,'Copy of PY1 Data(H)'!$A$1:$CZ$288))</f>
        <v>32647</v>
      </c>
      <c r="P4" s="180" cm="1">
        <f t="array" ref="P4">_xlfn.XLOOKUP(P$1,'Copy of PY1 Data(H)'!$A$1:$CZ$1,_xlfn.XLOOKUP($A4,'Copy of PY1 Data(H)'!$A$1:$A$288,'Copy of PY1 Data(H)'!$A$1:$CZ$288))</f>
        <v>0</v>
      </c>
      <c r="Q4" s="180" cm="1">
        <f t="array" ref="Q4">_xlfn.XLOOKUP(Q$1,'Copy of PY1 Data(H)'!$A$1:$CZ$1,_xlfn.XLOOKUP($A4,'Copy of PY1 Data(H)'!$A$1:$A$288,'Copy of PY1 Data(H)'!$A$1:$CZ$288))</f>
        <v>116463</v>
      </c>
      <c r="R4" s="180" cm="1">
        <f t="array" ref="R4">_xlfn.XLOOKUP(R$1,'Copy of PY1 Data(H)'!$A$1:$CZ$1,_xlfn.XLOOKUP($A4,'Copy of PY1 Data(H)'!$A$1:$A$288,'Copy of PY1 Data(H)'!$A$1:$CZ$288))</f>
        <v>24197</v>
      </c>
      <c r="S4" s="180" cm="1">
        <f t="array" ref="S4">_xlfn.XLOOKUP(S$1,'Copy of PY1 Data(H)'!$A$1:$CZ$1,_xlfn.XLOOKUP($A4,'Copy of PY1 Data(H)'!$A$1:$A$288,'Copy of PY1 Data(H)'!$A$1:$CZ$288))</f>
        <v>129108</v>
      </c>
      <c r="T4" s="180" cm="1">
        <f t="array" ref="T4">_xlfn.XLOOKUP(T$1,'Copy of PY1 Data(H)'!$A$1:$CZ$1,_xlfn.XLOOKUP($A4,'Copy of PY1 Data(H)'!$A$1:$A$288,'Copy of PY1 Data(H)'!$A$1:$CZ$288))</f>
        <v>251997</v>
      </c>
      <c r="U4" s="180" cm="1">
        <f t="array" ref="U4">_xlfn.XLOOKUP(U$1,'Copy of PY1 Data(H)'!$A$1:$CZ$1,_xlfn.XLOOKUP($A4,'Copy of PY1 Data(H)'!$A$1:$A$288,'Copy of PY1 Data(H)'!$A$1:$CZ$288))</f>
        <v>0</v>
      </c>
      <c r="V4" s="180" cm="1">
        <f t="array" ref="V4">_xlfn.XLOOKUP(V$1,'Copy of PY1 Data(H)'!$A$1:$CZ$1,_xlfn.XLOOKUP($A4,'Copy of PY1 Data(H)'!$A$1:$A$288,'Copy of PY1 Data(H)'!$A$1:$CZ$288))</f>
        <v>579</v>
      </c>
      <c r="W4" s="180" cm="1">
        <f t="array" ref="W4">_xlfn.XLOOKUP(W$1,'Copy of PY1 Data(H)'!$A$1:$CZ$1,_xlfn.XLOOKUP($A4,'Copy of PY1 Data(H)'!$A$1:$A$288,'Copy of PY1 Data(H)'!$A$1:$CZ$288))</f>
        <v>0</v>
      </c>
      <c r="X4" s="180" cm="1">
        <f t="array" ref="X4">_xlfn.XLOOKUP(X$1,'Copy of PY1 Data(H)'!$A$1:$CZ$1,_xlfn.XLOOKUP($A4,'Copy of PY1 Data(H)'!$A$1:$A$288,'Copy of PY1 Data(H)'!$A$1:$CZ$288))</f>
        <v>360786</v>
      </c>
      <c r="Y4" s="180" cm="1">
        <f t="array" ref="Y4">_xlfn.XLOOKUP(Y$1,'Copy of PY1 Data(H)'!$A$1:$CZ$1,_xlfn.XLOOKUP($A4,'Copy of PY1 Data(H)'!$A$1:$A$288,'Copy of PY1 Data(H)'!$A$1:$CZ$288))</f>
        <v>189801</v>
      </c>
      <c r="Z4" s="180" cm="1">
        <f t="array" ref="Z4">_xlfn.XLOOKUP(Z$1,'Copy of PY1 Data(H)'!$A$1:$CZ$1,_xlfn.XLOOKUP($A4,'Copy of PY1 Data(H)'!$A$1:$A$288,'Copy of PY1 Data(H)'!$A$1:$CZ$288))</f>
        <v>8616011</v>
      </c>
      <c r="AA4" s="180" cm="1">
        <f t="array" ref="AA4">_xlfn.XLOOKUP(AA$1,'Copy of PY1 Data(H)'!$A$1:$CZ$1,_xlfn.XLOOKUP($A4,'Copy of PY1 Data(H)'!$A$1:$A$288,'Copy of PY1 Data(H)'!$A$1:$CZ$288))</f>
        <v>789696</v>
      </c>
      <c r="AB4" s="180" cm="1">
        <f t="array" ref="AB4">_xlfn.XLOOKUP(AB$1,'Copy of PY1 Data(H)'!$A$1:$CZ$1,_xlfn.XLOOKUP($A4,'Copy of PY1 Data(H)'!$A$1:$A$288,'Copy of PY1 Data(H)'!$A$1:$CZ$288))</f>
        <v>0</v>
      </c>
      <c r="AC4" s="180" cm="1">
        <f t="array" ref="AC4">_xlfn.XLOOKUP(AC$1,'Copy of PY1 Data(H)'!$A$1:$CZ$1,_xlfn.XLOOKUP($A4,'Copy of PY1 Data(H)'!$A$1:$A$288,'Copy of PY1 Data(H)'!$A$1:$CZ$288))</f>
        <v>68861</v>
      </c>
      <c r="AD4" s="180" cm="1">
        <f t="array" ref="AD4">_xlfn.XLOOKUP(AD$1,'Copy of PY1 Data(H)'!$A$1:$CZ$1,_xlfn.XLOOKUP($A4,'Copy of PY1 Data(H)'!$A$1:$A$288,'Copy of PY1 Data(H)'!$A$1:$CZ$288))</f>
        <v>0</v>
      </c>
      <c r="AE4" s="180" cm="1">
        <f t="array" ref="AE4">_xlfn.XLOOKUP(AE$1,'Copy of PY1 Data(H)'!$A$1:$CZ$1,_xlfn.XLOOKUP($A4,'Copy of PY1 Data(H)'!$A$1:$A$288,'Copy of PY1 Data(H)'!$A$1:$CZ$288))</f>
        <v>244338</v>
      </c>
      <c r="AF4" s="180" cm="1">
        <f t="array" ref="AF4">_xlfn.XLOOKUP(AF$1,'Copy of PY1 Data(H)'!$A$1:$CZ$1,_xlfn.XLOOKUP($A4,'Copy of PY1 Data(H)'!$A$1:$A$288,'Copy of PY1 Data(H)'!$A$1:$CZ$288))</f>
        <v>47048</v>
      </c>
      <c r="AG4" s="180" cm="1">
        <f t="array" ref="AG4">_xlfn.XLOOKUP(AG$1,'Copy of PY1 Data(H)'!$A$1:$CZ$1,_xlfn.XLOOKUP($A4,'Copy of PY1 Data(H)'!$A$1:$A$288,'Copy of PY1 Data(H)'!$A$1:$CZ$288))</f>
        <v>0</v>
      </c>
      <c r="AH4" s="180" cm="1">
        <f t="array" ref="AH4">_xlfn.XLOOKUP(AH$1,'Copy of PY1 Data(H)'!$A$1:$CZ$1,_xlfn.XLOOKUP($A4,'Copy of PY1 Data(H)'!$A$1:$A$288,'Copy of PY1 Data(H)'!$A$1:$CZ$288))</f>
        <v>0</v>
      </c>
      <c r="AI4" s="180" cm="1">
        <f t="array" ref="AI4">_xlfn.XLOOKUP(AI$1,'Copy of PY1 Data(H)'!$A$1:$CZ$1,_xlfn.XLOOKUP($A4,'Copy of PY1 Data(H)'!$A$1:$A$288,'Copy of PY1 Data(H)'!$A$1:$CZ$288))</f>
        <v>8244</v>
      </c>
      <c r="AJ4" s="180" cm="1">
        <f t="array" ref="AJ4">_xlfn.XLOOKUP(AJ$1,'Copy of PY1 Data(H)'!$A$1:$CZ$1,_xlfn.XLOOKUP($A4,'Copy of PY1 Data(H)'!$A$1:$A$288,'Copy of PY1 Data(H)'!$A$1:$CZ$288))</f>
        <v>183829</v>
      </c>
      <c r="AK4" s="180" cm="1">
        <f t="array" ref="AK4">_xlfn.XLOOKUP(AK$1,'Copy of PY1 Data(H)'!$A$1:$CZ$1,_xlfn.XLOOKUP($A4,'Copy of PY1 Data(H)'!$A$1:$A$288,'Copy of PY1 Data(H)'!$A$1:$CZ$288))</f>
        <v>17290</v>
      </c>
      <c r="AL4" s="180" cm="1">
        <f t="array" ref="AL4">_xlfn.XLOOKUP(AL$1,'Copy of PY1 Data(H)'!$A$1:$CZ$1,_xlfn.XLOOKUP($A4,'Copy of PY1 Data(H)'!$A$1:$A$288,'Copy of PY1 Data(H)'!$A$1:$CZ$288))</f>
        <v>0</v>
      </c>
      <c r="AM4" s="180" cm="1">
        <f t="array" ref="AM4">_xlfn.XLOOKUP(AM$1,'Copy of PY1 Data(H)'!$A$1:$CZ$1,_xlfn.XLOOKUP($A4,'Copy of PY1 Data(H)'!$A$1:$A$288,'Copy of PY1 Data(H)'!$A$1:$CZ$288))</f>
        <v>215854</v>
      </c>
      <c r="AN4" s="180" cm="1">
        <f t="array" ref="AN4">_xlfn.XLOOKUP(AN$1,'Copy of PY1 Data(H)'!$A$1:$CZ$1,_xlfn.XLOOKUP($A4,'Copy of PY1 Data(H)'!$A$1:$A$288,'Copy of PY1 Data(H)'!$A$1:$CZ$288))</f>
        <v>73179</v>
      </c>
      <c r="AO4" s="180" cm="1">
        <f t="array" ref="AO4">_xlfn.XLOOKUP(AO$1,'Copy of PY1 Data(H)'!$A$1:$CZ$1,_xlfn.XLOOKUP($A4,'Copy of PY1 Data(H)'!$A$1:$A$288,'Copy of PY1 Data(H)'!$A$1:$CZ$288))</f>
        <v>1935078</v>
      </c>
      <c r="AP4" s="180" cm="1">
        <f t="array" ref="AP4">_xlfn.XLOOKUP(AP$1,'Copy of PY1 Data(H)'!$A$1:$CZ$1,_xlfn.XLOOKUP($A4,'Copy of PY1 Data(H)'!$A$1:$A$288,'Copy of PY1 Data(H)'!$A$1:$CZ$288))</f>
        <v>16241</v>
      </c>
      <c r="AQ4" s="180" cm="1">
        <f t="array" ref="AQ4">_xlfn.XLOOKUP(AQ$1,'Copy of PY1 Data(H)'!$A$1:$CZ$1,_xlfn.XLOOKUP($A4,'Copy of PY1 Data(H)'!$A$1:$A$288,'Copy of PY1 Data(H)'!$A$1:$CZ$288))</f>
        <v>19075</v>
      </c>
      <c r="AR4" s="180" cm="1">
        <f t="array" ref="AR4">_xlfn.XLOOKUP(AR$1,'Copy of PY1 Data(H)'!$A$1:$CZ$1,_xlfn.XLOOKUP($A4,'Copy of PY1 Data(H)'!$A$1:$A$288,'Copy of PY1 Data(H)'!$A$1:$CZ$288))</f>
        <v>89250</v>
      </c>
      <c r="AS4" s="180" cm="1">
        <f t="array" ref="AS4">_xlfn.XLOOKUP(AS$1,'Copy of PY1 Data(H)'!$A$1:$CZ$1,_xlfn.XLOOKUP($A4,'Copy of PY1 Data(H)'!$A$1:$A$288,'Copy of PY1 Data(H)'!$A$1:$CZ$288))</f>
        <v>2946819</v>
      </c>
      <c r="AT4" s="180" cm="1">
        <f t="array" ref="AT4">_xlfn.XLOOKUP(AT$1,'Copy of PY1 Data(H)'!$A$1:$CZ$1,_xlfn.XLOOKUP($A4,'Copy of PY1 Data(H)'!$A$1:$A$288,'Copy of PY1 Data(H)'!$A$1:$CZ$288))</f>
        <v>61966</v>
      </c>
      <c r="AU4" s="180" cm="1">
        <f t="array" ref="AU4">_xlfn.XLOOKUP(AU$1,'Copy of PY1 Data(H)'!$A$1:$CZ$1,_xlfn.XLOOKUP($A4,'Copy of PY1 Data(H)'!$A$1:$A$288,'Copy of PY1 Data(H)'!$A$1:$CZ$288))</f>
        <v>452265</v>
      </c>
      <c r="AV4" s="180" cm="1">
        <f t="array" ref="AV4">_xlfn.XLOOKUP(AV$1,'Copy of PY1 Data(H)'!$A$1:$CZ$1,_xlfn.XLOOKUP($A4,'Copy of PY1 Data(H)'!$A$1:$A$288,'Copy of PY1 Data(H)'!$A$1:$CZ$288))</f>
        <v>203019</v>
      </c>
      <c r="AW4" s="180" cm="1">
        <f t="array" ref="AW4">_xlfn.XLOOKUP(AW$1,'Copy of PY1 Data(H)'!$A$1:$CZ$1,_xlfn.XLOOKUP($A4,'Copy of PY1 Data(H)'!$A$1:$A$288,'Copy of PY1 Data(H)'!$A$1:$CZ$288))</f>
        <v>56242</v>
      </c>
      <c r="AX4" s="180" cm="1">
        <f t="array" ref="AX4">_xlfn.XLOOKUP(AX$1,'Copy of PY1 Data(H)'!$A$1:$CZ$1,_xlfn.XLOOKUP($A4,'Copy of PY1 Data(H)'!$A$1:$A$288,'Copy of PY1 Data(H)'!$A$1:$CZ$288))</f>
        <v>34081</v>
      </c>
      <c r="AY4" s="180" cm="1">
        <f t="array" ref="AY4">_xlfn.XLOOKUP(AY$1,'Copy of PY1 Data(H)'!$A$1:$CZ$1,_xlfn.XLOOKUP($A4,'Copy of PY1 Data(H)'!$A$1:$A$288,'Copy of PY1 Data(H)'!$A$1:$CZ$288))</f>
        <v>109700</v>
      </c>
      <c r="AZ4" s="180" cm="1">
        <f t="array" ref="AZ4">_xlfn.XLOOKUP(AZ$1,'Copy of PY1 Data(H)'!$A$1:$CZ$1,_xlfn.XLOOKUP($A4,'Copy of PY1 Data(H)'!$A$1:$A$288,'Copy of PY1 Data(H)'!$A$1:$CZ$288))</f>
        <v>695366</v>
      </c>
      <c r="BA4" s="180" cm="1">
        <f t="array" ref="BA4">_xlfn.XLOOKUP(BA$1,'Copy of PY1 Data(H)'!$A$1:$CZ$1,_xlfn.XLOOKUP($A4,'Copy of PY1 Data(H)'!$A$1:$A$288,'Copy of PY1 Data(H)'!$A$1:$CZ$288))</f>
        <v>0</v>
      </c>
      <c r="BB4" s="180" cm="1">
        <f t="array" ref="BB4">_xlfn.XLOOKUP(BB$1,'Copy of PY1 Data(H)'!$A$1:$CZ$1,_xlfn.XLOOKUP($A4,'Copy of PY1 Data(H)'!$A$1:$A$288,'Copy of PY1 Data(H)'!$A$1:$CZ$288))</f>
        <v>37554</v>
      </c>
      <c r="BC4" s="180" cm="1">
        <f t="array" ref="BC4">_xlfn.XLOOKUP(BC$1,'Copy of PY1 Data(H)'!$A$1:$CZ$1,_xlfn.XLOOKUP($A4,'Copy of PY1 Data(H)'!$A$1:$A$288,'Copy of PY1 Data(H)'!$A$1:$CZ$288))</f>
        <v>40266</v>
      </c>
      <c r="BD4" s="180" cm="1">
        <f t="array" ref="BD4">_xlfn.XLOOKUP(BD$1,'Copy of PY1 Data(H)'!$A$1:$CZ$1,_xlfn.XLOOKUP($A4,'Copy of PY1 Data(H)'!$A$1:$A$288,'Copy of PY1 Data(H)'!$A$1:$CZ$288))</f>
        <v>327383</v>
      </c>
      <c r="BE4" s="180" cm="1">
        <f t="array" ref="BE4">_xlfn.XLOOKUP(BE$1,'Copy of PY1 Data(H)'!$A$1:$CZ$1,_xlfn.XLOOKUP($A4,'Copy of PY1 Data(H)'!$A$1:$A$288,'Copy of PY1 Data(H)'!$A$1:$CZ$288))</f>
        <v>46013</v>
      </c>
      <c r="BF4" s="180" cm="1">
        <f t="array" ref="BF4">_xlfn.XLOOKUP(BF$1,'Copy of PY1 Data(H)'!$A$1:$CZ$1,_xlfn.XLOOKUP($A4,'Copy of PY1 Data(H)'!$A$1:$A$288,'Copy of PY1 Data(H)'!$A$1:$CZ$288))</f>
        <v>2391901</v>
      </c>
      <c r="BG4" s="180" cm="1">
        <f t="array" ref="BG4">_xlfn.XLOOKUP(BG$1,'Copy of PY1 Data(H)'!$A$1:$CZ$1,_xlfn.XLOOKUP($A4,'Copy of PY1 Data(H)'!$A$1:$A$288,'Copy of PY1 Data(H)'!$A$1:$CZ$288))</f>
        <v>0</v>
      </c>
      <c r="BH4" s="180" cm="1">
        <f t="array" ref="BH4">_xlfn.XLOOKUP(BH$1,'Copy of PY1 Data(H)'!$A$1:$CZ$1,_xlfn.XLOOKUP($A4,'Copy of PY1 Data(H)'!$A$1:$A$288,'Copy of PY1 Data(H)'!$A$1:$CZ$288))</f>
        <v>177</v>
      </c>
      <c r="BI4" s="180" cm="1">
        <f t="array" ref="BI4">_xlfn.XLOOKUP(BI$1,'Copy of PY1 Data(H)'!$A$1:$CZ$1,_xlfn.XLOOKUP($A4,'Copy of PY1 Data(H)'!$A$1:$A$288,'Copy of PY1 Data(H)'!$A$1:$CZ$288))</f>
        <v>43953</v>
      </c>
      <c r="BJ4" s="180" cm="1">
        <f t="array" ref="BJ4">_xlfn.XLOOKUP(BJ$1,'Copy of PY1 Data(H)'!$A$1:$CZ$1,_xlfn.XLOOKUP($A4,'Copy of PY1 Data(H)'!$A$1:$A$288,'Copy of PY1 Data(H)'!$A$1:$CZ$288))</f>
        <v>1417167</v>
      </c>
      <c r="BK4" s="180" cm="1">
        <f t="array" ref="BK4">_xlfn.XLOOKUP(BK$1,'Copy of PY1 Data(H)'!$A$1:$CZ$1,_xlfn.XLOOKUP($A4,'Copy of PY1 Data(H)'!$A$1:$A$288,'Copy of PY1 Data(H)'!$A$1:$CZ$288))</f>
        <v>116822</v>
      </c>
      <c r="BL4" s="180" cm="1">
        <f t="array" ref="BL4">_xlfn.XLOOKUP(BL$1,'Copy of PY1 Data(H)'!$A$1:$CZ$1,_xlfn.XLOOKUP($A4,'Copy of PY1 Data(H)'!$A$1:$A$288,'Copy of PY1 Data(H)'!$A$1:$CZ$288))</f>
        <v>193799</v>
      </c>
      <c r="BM4" s="180" cm="1">
        <f t="array" ref="BM4">_xlfn.XLOOKUP(BM$1,'Copy of PY1 Data(H)'!$A$1:$CZ$1,_xlfn.XLOOKUP($A4,'Copy of PY1 Data(H)'!$A$1:$A$288,'Copy of PY1 Data(H)'!$A$1:$CZ$288))</f>
        <v>466941</v>
      </c>
      <c r="BN4" s="180" cm="1">
        <f t="array" ref="BN4">_xlfn.XLOOKUP(BN$1,'Copy of PY1 Data(H)'!$A$1:$CZ$1,_xlfn.XLOOKUP($A4,'Copy of PY1 Data(H)'!$A$1:$A$288,'Copy of PY1 Data(H)'!$A$1:$CZ$288))</f>
        <v>77419</v>
      </c>
      <c r="BO4" s="180" cm="1">
        <f t="array" ref="BO4">_xlfn.XLOOKUP(BO$1,'Copy of PY1 Data(H)'!$A$1:$CZ$1,_xlfn.XLOOKUP($A4,'Copy of PY1 Data(H)'!$A$1:$A$288,'Copy of PY1 Data(H)'!$A$1:$CZ$288))</f>
        <v>70094</v>
      </c>
      <c r="BP4" s="180" cm="1">
        <f t="array" ref="BP4">_xlfn.XLOOKUP(BP$1,'Copy of PY1 Data(H)'!$A$1:$CZ$1,_xlfn.XLOOKUP($A4,'Copy of PY1 Data(H)'!$A$1:$A$288,'Copy of PY1 Data(H)'!$A$1:$CZ$288))</f>
        <v>2605</v>
      </c>
      <c r="BQ4" s="180" cm="1">
        <f t="array" ref="BQ4">_xlfn.XLOOKUP(BQ$1,'Copy of PY1 Data(H)'!$A$1:$CZ$1,_xlfn.XLOOKUP($A4,'Copy of PY1 Data(H)'!$A$1:$A$288,'Copy of PY1 Data(H)'!$A$1:$CZ$288))</f>
        <v>295916</v>
      </c>
      <c r="BR4" s="180" cm="1">
        <f t="array" ref="BR4">_xlfn.XLOOKUP(BR$1,'Copy of PY1 Data(H)'!$A$1:$CZ$1,_xlfn.XLOOKUP($A4,'Copy of PY1 Data(H)'!$A$1:$A$288,'Copy of PY1 Data(H)'!$A$1:$CZ$288))</f>
        <v>0</v>
      </c>
      <c r="BS4" s="180" cm="1">
        <f t="array" ref="BS4">_xlfn.XLOOKUP(BS$1,'Copy of PY1 Data(H)'!$A$1:$CZ$1,_xlfn.XLOOKUP($A4,'Copy of PY1 Data(H)'!$A$1:$A$288,'Copy of PY1 Data(H)'!$A$1:$CZ$288))</f>
        <v>33280</v>
      </c>
      <c r="BT4" s="180" cm="1">
        <f t="array" ref="BT4">_xlfn.XLOOKUP(BT$1,'Copy of PY1 Data(H)'!$A$1:$CZ$1,_xlfn.XLOOKUP($A4,'Copy of PY1 Data(H)'!$A$1:$A$288,'Copy of PY1 Data(H)'!$A$1:$CZ$288))</f>
        <v>464406</v>
      </c>
      <c r="BU4" s="180" cm="1">
        <f t="array" ref="BU4">_xlfn.XLOOKUP(BU$1,'Copy of PY1 Data(H)'!$A$1:$CZ$1,_xlfn.XLOOKUP($A4,'Copy of PY1 Data(H)'!$A$1:$A$288,'Copy of PY1 Data(H)'!$A$1:$CZ$288))</f>
        <v>0</v>
      </c>
      <c r="BV4" s="180" cm="1">
        <f t="array" ref="BV4">_xlfn.XLOOKUP(BV$1,'Copy of PY1 Data(H)'!$A$1:$CZ$1,_xlfn.XLOOKUP($A4,'Copy of PY1 Data(H)'!$A$1:$A$288,'Copy of PY1 Data(H)'!$A$1:$CZ$288))</f>
        <v>9847</v>
      </c>
    </row>
    <row r="5" spans="1:74" x14ac:dyDescent="0.3">
      <c r="A5" s="180">
        <v>385</v>
      </c>
      <c r="B5" s="863"/>
      <c r="D5" s="180" cm="1">
        <f t="array" ref="D5">_xlfn.XLOOKUP(D$1,'Copy of PY1 Data(H)'!$A$1:$CZ$1,_xlfn.XLOOKUP($A5,'Copy of PY1 Data(H)'!$A$1:$A$288,'Copy of PY1 Data(H)'!$A$1:$CZ$288))</f>
        <v>15702314</v>
      </c>
      <c r="E5" s="180" cm="1">
        <f t="array" ref="E5">_xlfn.XLOOKUP(E$1,'Copy of PY1 Data(H)'!$A$1:$CZ$1,_xlfn.XLOOKUP($A5,'Copy of PY1 Data(H)'!$A$1:$A$288,'Copy of PY1 Data(H)'!$A$1:$CZ$288))</f>
        <v>2272168807</v>
      </c>
      <c r="F5" s="180" cm="1">
        <f t="array" ref="F5">_xlfn.XLOOKUP(F$1,'Copy of PY1 Data(H)'!$A$1:$CZ$1,_xlfn.XLOOKUP($A5,'Copy of PY1 Data(H)'!$A$1:$A$288,'Copy of PY1 Data(H)'!$A$1:$CZ$288))</f>
        <v>0</v>
      </c>
      <c r="G5" s="180" cm="1">
        <f t="array" ref="G5">_xlfn.XLOOKUP(G$1,'Copy of PY1 Data(H)'!$A$1:$CZ$1,_xlfn.XLOOKUP($A5,'Copy of PY1 Data(H)'!$A$1:$A$288,'Copy of PY1 Data(H)'!$A$1:$CZ$288))</f>
        <v>17549624</v>
      </c>
      <c r="H5" s="180" cm="1">
        <f t="array" ref="H5">_xlfn.XLOOKUP(H$1,'Copy of PY1 Data(H)'!$A$1:$CZ$1,_xlfn.XLOOKUP($A5,'Copy of PY1 Data(H)'!$A$1:$A$288,'Copy of PY1 Data(H)'!$A$1:$CZ$288))</f>
        <v>4267193</v>
      </c>
      <c r="I5" s="180" cm="1">
        <f t="array" ref="I5">_xlfn.XLOOKUP(I$1,'Copy of PY1 Data(H)'!$A$1:$CZ$1,_xlfn.XLOOKUP($A5,'Copy of PY1 Data(H)'!$A$1:$A$288,'Copy of PY1 Data(H)'!$A$1:$CZ$288))</f>
        <v>81928</v>
      </c>
      <c r="J5" s="180" cm="1">
        <f t="array" ref="J5">_xlfn.XLOOKUP(J$1,'Copy of PY1 Data(H)'!$A$1:$CZ$1,_xlfn.XLOOKUP($A5,'Copy of PY1 Data(H)'!$A$1:$A$288,'Copy of PY1 Data(H)'!$A$1:$CZ$288))</f>
        <v>2500498</v>
      </c>
      <c r="K5" s="180" cm="1">
        <f t="array" ref="K5">_xlfn.XLOOKUP(K$1,'Copy of PY1 Data(H)'!$A$1:$CZ$1,_xlfn.XLOOKUP($A5,'Copy of PY1 Data(H)'!$A$1:$A$288,'Copy of PY1 Data(H)'!$A$1:$CZ$288))</f>
        <v>11869828</v>
      </c>
      <c r="L5" s="180" cm="1">
        <f t="array" ref="L5">_xlfn.XLOOKUP(L$1,'Copy of PY1 Data(H)'!$A$1:$CZ$1,_xlfn.XLOOKUP($A5,'Copy of PY1 Data(H)'!$A$1:$A$288,'Copy of PY1 Data(H)'!$A$1:$CZ$288))</f>
        <v>8264274</v>
      </c>
      <c r="M5" s="180" cm="1">
        <f t="array" ref="M5">_xlfn.XLOOKUP(M$1,'Copy of PY1 Data(H)'!$A$1:$CZ$1,_xlfn.XLOOKUP($A5,'Copy of PY1 Data(H)'!$A$1:$A$288,'Copy of PY1 Data(H)'!$A$1:$CZ$288))</f>
        <v>48870281</v>
      </c>
      <c r="N5" s="180" cm="1">
        <f t="array" ref="N5">_xlfn.XLOOKUP(N$1,'Copy of PY1 Data(H)'!$A$1:$CZ$1,_xlfn.XLOOKUP($A5,'Copy of PY1 Data(H)'!$A$1:$A$288,'Copy of PY1 Data(H)'!$A$1:$CZ$288))</f>
        <v>897770</v>
      </c>
      <c r="O5" s="180" cm="1">
        <f t="array" ref="O5">_xlfn.XLOOKUP(O$1,'Copy of PY1 Data(H)'!$A$1:$CZ$1,_xlfn.XLOOKUP($A5,'Copy of PY1 Data(H)'!$A$1:$A$288,'Copy of PY1 Data(H)'!$A$1:$CZ$288))</f>
        <v>1811625</v>
      </c>
      <c r="P5" s="180" cm="1">
        <f t="array" ref="P5">_xlfn.XLOOKUP(P$1,'Copy of PY1 Data(H)'!$A$1:$CZ$1,_xlfn.XLOOKUP($A5,'Copy of PY1 Data(H)'!$A$1:$A$288,'Copy of PY1 Data(H)'!$A$1:$CZ$288))</f>
        <v>0</v>
      </c>
      <c r="Q5" s="180" cm="1">
        <f t="array" ref="Q5">_xlfn.XLOOKUP(Q$1,'Copy of PY1 Data(H)'!$A$1:$CZ$1,_xlfn.XLOOKUP($A5,'Copy of PY1 Data(H)'!$A$1:$A$288,'Copy of PY1 Data(H)'!$A$1:$CZ$288))</f>
        <v>1491995</v>
      </c>
      <c r="R5" s="180" cm="1">
        <f t="array" ref="R5">_xlfn.XLOOKUP(R$1,'Copy of PY1 Data(H)'!$A$1:$CZ$1,_xlfn.XLOOKUP($A5,'Copy of PY1 Data(H)'!$A$1:$A$288,'Copy of PY1 Data(H)'!$A$1:$CZ$288))</f>
        <v>2571871</v>
      </c>
      <c r="S5" s="180" cm="1">
        <f t="array" ref="S5">_xlfn.XLOOKUP(S$1,'Copy of PY1 Data(H)'!$A$1:$CZ$1,_xlfn.XLOOKUP($A5,'Copy of PY1 Data(H)'!$A$1:$A$288,'Copy of PY1 Data(H)'!$A$1:$CZ$288))</f>
        <v>6077053</v>
      </c>
      <c r="T5" s="180" cm="1">
        <f t="array" ref="T5">_xlfn.XLOOKUP(T$1,'Copy of PY1 Data(H)'!$A$1:$CZ$1,_xlfn.XLOOKUP($A5,'Copy of PY1 Data(H)'!$A$1:$A$288,'Copy of PY1 Data(H)'!$A$1:$CZ$288))</f>
        <v>29773829</v>
      </c>
      <c r="U5" s="180" cm="1">
        <f t="array" ref="U5">_xlfn.XLOOKUP(U$1,'Copy of PY1 Data(H)'!$A$1:$CZ$1,_xlfn.XLOOKUP($A5,'Copy of PY1 Data(H)'!$A$1:$A$288,'Copy of PY1 Data(H)'!$A$1:$CZ$288))</f>
        <v>0</v>
      </c>
      <c r="V5" s="180" cm="1">
        <f t="array" ref="V5">_xlfn.XLOOKUP(V$1,'Copy of PY1 Data(H)'!$A$1:$CZ$1,_xlfn.XLOOKUP($A5,'Copy of PY1 Data(H)'!$A$1:$A$288,'Copy of PY1 Data(H)'!$A$1:$CZ$288))</f>
        <v>1338792</v>
      </c>
      <c r="W5" s="180" cm="1">
        <f t="array" ref="W5">_xlfn.XLOOKUP(W$1,'Copy of PY1 Data(H)'!$A$1:$CZ$1,_xlfn.XLOOKUP($A5,'Copy of PY1 Data(H)'!$A$1:$A$288,'Copy of PY1 Data(H)'!$A$1:$CZ$288))</f>
        <v>0</v>
      </c>
      <c r="X5" s="180" cm="1">
        <f t="array" ref="X5">_xlfn.XLOOKUP(X$1,'Copy of PY1 Data(H)'!$A$1:$CZ$1,_xlfn.XLOOKUP($A5,'Copy of PY1 Data(H)'!$A$1:$A$288,'Copy of PY1 Data(H)'!$A$1:$CZ$288))</f>
        <v>38172515</v>
      </c>
      <c r="Y5" s="180" cm="1">
        <f t="array" ref="Y5">_xlfn.XLOOKUP(Y$1,'Copy of PY1 Data(H)'!$A$1:$CZ$1,_xlfn.XLOOKUP($A5,'Copy of PY1 Data(H)'!$A$1:$A$288,'Copy of PY1 Data(H)'!$A$1:$CZ$288))</f>
        <v>4835766</v>
      </c>
      <c r="Z5" s="180" cm="1">
        <f t="array" ref="Z5">_xlfn.XLOOKUP(Z$1,'Copy of PY1 Data(H)'!$A$1:$CZ$1,_xlfn.XLOOKUP($A5,'Copy of PY1 Data(H)'!$A$1:$A$288,'Copy of PY1 Data(H)'!$A$1:$CZ$288))</f>
        <v>236884804</v>
      </c>
      <c r="AA5" s="180" cm="1">
        <f t="array" ref="AA5">_xlfn.XLOOKUP(AA$1,'Copy of PY1 Data(H)'!$A$1:$CZ$1,_xlfn.XLOOKUP($A5,'Copy of PY1 Data(H)'!$A$1:$A$288,'Copy of PY1 Data(H)'!$A$1:$CZ$288))</f>
        <v>59341878</v>
      </c>
      <c r="AB5" s="180" cm="1">
        <f t="array" ref="AB5">_xlfn.XLOOKUP(AB$1,'Copy of PY1 Data(H)'!$A$1:$CZ$1,_xlfn.XLOOKUP($A5,'Copy of PY1 Data(H)'!$A$1:$A$288,'Copy of PY1 Data(H)'!$A$1:$CZ$288))</f>
        <v>0</v>
      </c>
      <c r="AC5" s="180" cm="1">
        <f t="array" ref="AC5">_xlfn.XLOOKUP(AC$1,'Copy of PY1 Data(H)'!$A$1:$CZ$1,_xlfn.XLOOKUP($A5,'Copy of PY1 Data(H)'!$A$1:$A$288,'Copy of PY1 Data(H)'!$A$1:$CZ$288))</f>
        <v>1408228</v>
      </c>
      <c r="AD5" s="180" cm="1">
        <f t="array" ref="AD5">_xlfn.XLOOKUP(AD$1,'Copy of PY1 Data(H)'!$A$1:$CZ$1,_xlfn.XLOOKUP($A5,'Copy of PY1 Data(H)'!$A$1:$A$288,'Copy of PY1 Data(H)'!$A$1:$CZ$288))</f>
        <v>2416912</v>
      </c>
      <c r="AE5" s="180" cm="1">
        <f t="array" ref="AE5">_xlfn.XLOOKUP(AE$1,'Copy of PY1 Data(H)'!$A$1:$CZ$1,_xlfn.XLOOKUP($A5,'Copy of PY1 Data(H)'!$A$1:$A$288,'Copy of PY1 Data(H)'!$A$1:$CZ$288))</f>
        <v>3488267</v>
      </c>
      <c r="AF5" s="180" cm="1">
        <f t="array" ref="AF5">_xlfn.XLOOKUP(AF$1,'Copy of PY1 Data(H)'!$A$1:$CZ$1,_xlfn.XLOOKUP($A5,'Copy of PY1 Data(H)'!$A$1:$A$288,'Copy of PY1 Data(H)'!$A$1:$CZ$288))</f>
        <v>1308546</v>
      </c>
      <c r="AG5" s="180" cm="1">
        <f t="array" ref="AG5">_xlfn.XLOOKUP(AG$1,'Copy of PY1 Data(H)'!$A$1:$CZ$1,_xlfn.XLOOKUP($A5,'Copy of PY1 Data(H)'!$A$1:$A$288,'Copy of PY1 Data(H)'!$A$1:$CZ$288))</f>
        <v>1220570</v>
      </c>
      <c r="AH5" s="180" cm="1">
        <f t="array" ref="AH5">_xlfn.XLOOKUP(AH$1,'Copy of PY1 Data(H)'!$A$1:$CZ$1,_xlfn.XLOOKUP($A5,'Copy of PY1 Data(H)'!$A$1:$A$288,'Copy of PY1 Data(H)'!$A$1:$CZ$288))</f>
        <v>0</v>
      </c>
      <c r="AI5" s="180" cm="1">
        <f t="array" ref="AI5">_xlfn.XLOOKUP(AI$1,'Copy of PY1 Data(H)'!$A$1:$CZ$1,_xlfn.XLOOKUP($A5,'Copy of PY1 Data(H)'!$A$1:$A$288,'Copy of PY1 Data(H)'!$A$1:$CZ$288))</f>
        <v>663704</v>
      </c>
      <c r="AJ5" s="180" cm="1">
        <f t="array" ref="AJ5">_xlfn.XLOOKUP(AJ$1,'Copy of PY1 Data(H)'!$A$1:$CZ$1,_xlfn.XLOOKUP($A5,'Copy of PY1 Data(H)'!$A$1:$A$288,'Copy of PY1 Data(H)'!$A$1:$CZ$288))</f>
        <v>9128617</v>
      </c>
      <c r="AK5" s="180" cm="1">
        <f t="array" ref="AK5">_xlfn.XLOOKUP(AK$1,'Copy of PY1 Data(H)'!$A$1:$CZ$1,_xlfn.XLOOKUP($A5,'Copy of PY1 Data(H)'!$A$1:$A$288,'Copy of PY1 Data(H)'!$A$1:$CZ$288))</f>
        <v>755805</v>
      </c>
      <c r="AL5" s="180" cm="1">
        <f t="array" ref="AL5">_xlfn.XLOOKUP(AL$1,'Copy of PY1 Data(H)'!$A$1:$CZ$1,_xlfn.XLOOKUP($A5,'Copy of PY1 Data(H)'!$A$1:$A$288,'Copy of PY1 Data(H)'!$A$1:$CZ$288))</f>
        <v>2577888</v>
      </c>
      <c r="AM5" s="180" cm="1">
        <f t="array" ref="AM5">_xlfn.XLOOKUP(AM$1,'Copy of PY1 Data(H)'!$A$1:$CZ$1,_xlfn.XLOOKUP($A5,'Copy of PY1 Data(H)'!$A$1:$A$288,'Copy of PY1 Data(H)'!$A$1:$CZ$288))</f>
        <v>8524587</v>
      </c>
      <c r="AN5" s="180" cm="1">
        <f t="array" ref="AN5">_xlfn.XLOOKUP(AN$1,'Copy of PY1 Data(H)'!$A$1:$CZ$1,_xlfn.XLOOKUP($A5,'Copy of PY1 Data(H)'!$A$1:$A$288,'Copy of PY1 Data(H)'!$A$1:$CZ$288))</f>
        <v>1270672</v>
      </c>
      <c r="AO5" s="180" cm="1">
        <f t="array" ref="AO5">_xlfn.XLOOKUP(AO$1,'Copy of PY1 Data(H)'!$A$1:$CZ$1,_xlfn.XLOOKUP($A5,'Copy of PY1 Data(H)'!$A$1:$A$288,'Copy of PY1 Data(H)'!$A$1:$CZ$288))</f>
        <v>91968914</v>
      </c>
      <c r="AP5" s="180" cm="1">
        <f t="array" ref="AP5">_xlfn.XLOOKUP(AP$1,'Copy of PY1 Data(H)'!$A$1:$CZ$1,_xlfn.XLOOKUP($A5,'Copy of PY1 Data(H)'!$A$1:$A$288,'Copy of PY1 Data(H)'!$A$1:$CZ$288))</f>
        <v>3168770</v>
      </c>
      <c r="AQ5" s="180" cm="1">
        <f t="array" ref="AQ5">_xlfn.XLOOKUP(AQ$1,'Copy of PY1 Data(H)'!$A$1:$CZ$1,_xlfn.XLOOKUP($A5,'Copy of PY1 Data(H)'!$A$1:$A$288,'Copy of PY1 Data(H)'!$A$1:$CZ$288))</f>
        <v>725363</v>
      </c>
      <c r="AR5" s="180" cm="1">
        <f t="array" ref="AR5">_xlfn.XLOOKUP(AR$1,'Copy of PY1 Data(H)'!$A$1:$CZ$1,_xlfn.XLOOKUP($A5,'Copy of PY1 Data(H)'!$A$1:$A$288,'Copy of PY1 Data(H)'!$A$1:$CZ$288))</f>
        <v>1224555</v>
      </c>
      <c r="AS5" s="180" cm="1">
        <f t="array" ref="AS5">_xlfn.XLOOKUP(AS$1,'Copy of PY1 Data(H)'!$A$1:$CZ$1,_xlfn.XLOOKUP($A5,'Copy of PY1 Data(H)'!$A$1:$A$288,'Copy of PY1 Data(H)'!$A$1:$CZ$288))</f>
        <v>86583154</v>
      </c>
      <c r="AT5" s="180" cm="1">
        <f t="array" ref="AT5">_xlfn.XLOOKUP(AT$1,'Copy of PY1 Data(H)'!$A$1:$CZ$1,_xlfn.XLOOKUP($A5,'Copy of PY1 Data(H)'!$A$1:$A$288,'Copy of PY1 Data(H)'!$A$1:$CZ$288))</f>
        <v>1096315</v>
      </c>
      <c r="AU5" s="180" cm="1">
        <f t="array" ref="AU5">_xlfn.XLOOKUP(AU$1,'Copy of PY1 Data(H)'!$A$1:$CZ$1,_xlfn.XLOOKUP($A5,'Copy of PY1 Data(H)'!$A$1:$A$288,'Copy of PY1 Data(H)'!$A$1:$CZ$288))</f>
        <v>10333245</v>
      </c>
      <c r="AV5" s="180" cm="1">
        <f t="array" ref="AV5">_xlfn.XLOOKUP(AV$1,'Copy of PY1 Data(H)'!$A$1:$CZ$1,_xlfn.XLOOKUP($A5,'Copy of PY1 Data(H)'!$A$1:$A$288,'Copy of PY1 Data(H)'!$A$1:$CZ$288))</f>
        <v>4013374</v>
      </c>
      <c r="AW5" s="180" cm="1">
        <f t="array" ref="AW5">_xlfn.XLOOKUP(AW$1,'Copy of PY1 Data(H)'!$A$1:$CZ$1,_xlfn.XLOOKUP($A5,'Copy of PY1 Data(H)'!$A$1:$A$288,'Copy of PY1 Data(H)'!$A$1:$CZ$288))</f>
        <v>1127646</v>
      </c>
      <c r="AX5" s="180" cm="1">
        <f t="array" ref="AX5">_xlfn.XLOOKUP(AX$1,'Copy of PY1 Data(H)'!$A$1:$CZ$1,_xlfn.XLOOKUP($A5,'Copy of PY1 Data(H)'!$A$1:$A$288,'Copy of PY1 Data(H)'!$A$1:$CZ$288))</f>
        <v>3090441</v>
      </c>
      <c r="AY5" s="180" cm="1">
        <f t="array" ref="AY5">_xlfn.XLOOKUP(AY$1,'Copy of PY1 Data(H)'!$A$1:$CZ$1,_xlfn.XLOOKUP($A5,'Copy of PY1 Data(H)'!$A$1:$A$288,'Copy of PY1 Data(H)'!$A$1:$CZ$288))</f>
        <v>724725</v>
      </c>
      <c r="AZ5" s="180" cm="1">
        <f t="array" ref="AZ5">_xlfn.XLOOKUP(AZ$1,'Copy of PY1 Data(H)'!$A$1:$CZ$1,_xlfn.XLOOKUP($A5,'Copy of PY1 Data(H)'!$A$1:$A$288,'Copy of PY1 Data(H)'!$A$1:$CZ$288))</f>
        <v>16746064</v>
      </c>
      <c r="BA5" s="180" cm="1">
        <f t="array" ref="BA5">_xlfn.XLOOKUP(BA$1,'Copy of PY1 Data(H)'!$A$1:$CZ$1,_xlfn.XLOOKUP($A5,'Copy of PY1 Data(H)'!$A$1:$A$288,'Copy of PY1 Data(H)'!$A$1:$CZ$288))</f>
        <v>4377780</v>
      </c>
      <c r="BB5" s="180" cm="1">
        <f t="array" ref="BB5">_xlfn.XLOOKUP(BB$1,'Copy of PY1 Data(H)'!$A$1:$CZ$1,_xlfn.XLOOKUP($A5,'Copy of PY1 Data(H)'!$A$1:$A$288,'Copy of PY1 Data(H)'!$A$1:$CZ$288))</f>
        <v>255334</v>
      </c>
      <c r="BC5" s="180" cm="1">
        <f t="array" ref="BC5">_xlfn.XLOOKUP(BC$1,'Copy of PY1 Data(H)'!$A$1:$CZ$1,_xlfn.XLOOKUP($A5,'Copy of PY1 Data(H)'!$A$1:$A$288,'Copy of PY1 Data(H)'!$A$1:$CZ$288))</f>
        <v>1577059</v>
      </c>
      <c r="BD5" s="180" cm="1">
        <f t="array" ref="BD5">_xlfn.XLOOKUP(BD$1,'Copy of PY1 Data(H)'!$A$1:$CZ$1,_xlfn.XLOOKUP($A5,'Copy of PY1 Data(H)'!$A$1:$A$288,'Copy of PY1 Data(H)'!$A$1:$CZ$288))</f>
        <v>26444244</v>
      </c>
      <c r="BE5" s="180" cm="1">
        <f t="array" ref="BE5">_xlfn.XLOOKUP(BE$1,'Copy of PY1 Data(H)'!$A$1:$CZ$1,_xlfn.XLOOKUP($A5,'Copy of PY1 Data(H)'!$A$1:$A$288,'Copy of PY1 Data(H)'!$A$1:$CZ$288))</f>
        <v>2455570</v>
      </c>
      <c r="BF5" s="180" cm="1">
        <f t="array" ref="BF5">_xlfn.XLOOKUP(BF$1,'Copy of PY1 Data(H)'!$A$1:$CZ$1,_xlfn.XLOOKUP($A5,'Copy of PY1 Data(H)'!$A$1:$A$288,'Copy of PY1 Data(H)'!$A$1:$CZ$288))</f>
        <v>96225158</v>
      </c>
      <c r="BG5" s="180" cm="1">
        <f t="array" ref="BG5">_xlfn.XLOOKUP(BG$1,'Copy of PY1 Data(H)'!$A$1:$CZ$1,_xlfn.XLOOKUP($A5,'Copy of PY1 Data(H)'!$A$1:$A$288,'Copy of PY1 Data(H)'!$A$1:$CZ$288))</f>
        <v>0</v>
      </c>
      <c r="BH5" s="180" cm="1">
        <f t="array" ref="BH5">_xlfn.XLOOKUP(BH$1,'Copy of PY1 Data(H)'!$A$1:$CZ$1,_xlfn.XLOOKUP($A5,'Copy of PY1 Data(H)'!$A$1:$A$288,'Copy of PY1 Data(H)'!$A$1:$CZ$288))</f>
        <v>375840</v>
      </c>
      <c r="BI5" s="180" cm="1">
        <f t="array" ref="BI5">_xlfn.XLOOKUP(BI$1,'Copy of PY1 Data(H)'!$A$1:$CZ$1,_xlfn.XLOOKUP($A5,'Copy of PY1 Data(H)'!$A$1:$A$288,'Copy of PY1 Data(H)'!$A$1:$CZ$288))</f>
        <v>818109</v>
      </c>
      <c r="BJ5" s="180" cm="1">
        <f t="array" ref="BJ5">_xlfn.XLOOKUP(BJ$1,'Copy of PY1 Data(H)'!$A$1:$CZ$1,_xlfn.XLOOKUP($A5,'Copy of PY1 Data(H)'!$A$1:$A$288,'Copy of PY1 Data(H)'!$A$1:$CZ$288))</f>
        <v>52959221</v>
      </c>
      <c r="BK5" s="180" cm="1">
        <f t="array" ref="BK5">_xlfn.XLOOKUP(BK$1,'Copy of PY1 Data(H)'!$A$1:$CZ$1,_xlfn.XLOOKUP($A5,'Copy of PY1 Data(H)'!$A$1:$A$288,'Copy of PY1 Data(H)'!$A$1:$CZ$288))</f>
        <v>3444121</v>
      </c>
      <c r="BL5" s="180" cm="1">
        <f t="array" ref="BL5">_xlfn.XLOOKUP(BL$1,'Copy of PY1 Data(H)'!$A$1:$CZ$1,_xlfn.XLOOKUP($A5,'Copy of PY1 Data(H)'!$A$1:$A$288,'Copy of PY1 Data(H)'!$A$1:$CZ$288))</f>
        <v>65306314</v>
      </c>
      <c r="BM5" s="180" cm="1">
        <f t="array" ref="BM5">_xlfn.XLOOKUP(BM$1,'Copy of PY1 Data(H)'!$A$1:$CZ$1,_xlfn.XLOOKUP($A5,'Copy of PY1 Data(H)'!$A$1:$A$288,'Copy of PY1 Data(H)'!$A$1:$CZ$288))</f>
        <v>21529217</v>
      </c>
      <c r="BN5" s="180" cm="1">
        <f t="array" ref="BN5">_xlfn.XLOOKUP(BN$1,'Copy of PY1 Data(H)'!$A$1:$CZ$1,_xlfn.XLOOKUP($A5,'Copy of PY1 Data(H)'!$A$1:$A$288,'Copy of PY1 Data(H)'!$A$1:$CZ$288))</f>
        <v>22003977</v>
      </c>
      <c r="BO5" s="180" cm="1">
        <f t="array" ref="BO5">_xlfn.XLOOKUP(BO$1,'Copy of PY1 Data(H)'!$A$1:$CZ$1,_xlfn.XLOOKUP($A5,'Copy of PY1 Data(H)'!$A$1:$A$288,'Copy of PY1 Data(H)'!$A$1:$CZ$288))</f>
        <v>4616168</v>
      </c>
      <c r="BP5" s="180" cm="1">
        <f t="array" ref="BP5">_xlfn.XLOOKUP(BP$1,'Copy of PY1 Data(H)'!$A$1:$CZ$1,_xlfn.XLOOKUP($A5,'Copy of PY1 Data(H)'!$A$1:$A$288,'Copy of PY1 Data(H)'!$A$1:$CZ$288))</f>
        <v>92295</v>
      </c>
      <c r="BQ5" s="180" cm="1">
        <f t="array" ref="BQ5">_xlfn.XLOOKUP(BQ$1,'Copy of PY1 Data(H)'!$A$1:$CZ$1,_xlfn.XLOOKUP($A5,'Copy of PY1 Data(H)'!$A$1:$A$288,'Copy of PY1 Data(H)'!$A$1:$CZ$288))</f>
        <v>11248685</v>
      </c>
      <c r="BR5" s="180" cm="1">
        <f t="array" ref="BR5">_xlfn.XLOOKUP(BR$1,'Copy of PY1 Data(H)'!$A$1:$CZ$1,_xlfn.XLOOKUP($A5,'Copy of PY1 Data(H)'!$A$1:$A$288,'Copy of PY1 Data(H)'!$A$1:$CZ$288))</f>
        <v>0</v>
      </c>
      <c r="BS5" s="180" cm="1">
        <f t="array" ref="BS5">_xlfn.XLOOKUP(BS$1,'Copy of PY1 Data(H)'!$A$1:$CZ$1,_xlfn.XLOOKUP($A5,'Copy of PY1 Data(H)'!$A$1:$A$288,'Copy of PY1 Data(H)'!$A$1:$CZ$288))</f>
        <v>8031256</v>
      </c>
      <c r="BT5" s="180" cm="1">
        <f t="array" ref="BT5">_xlfn.XLOOKUP(BT$1,'Copy of PY1 Data(H)'!$A$1:$CZ$1,_xlfn.XLOOKUP($A5,'Copy of PY1 Data(H)'!$A$1:$A$288,'Copy of PY1 Data(H)'!$A$1:$CZ$288))</f>
        <v>3719482</v>
      </c>
      <c r="BU5" s="180" cm="1">
        <f t="array" ref="BU5">_xlfn.XLOOKUP(BU$1,'Copy of PY1 Data(H)'!$A$1:$CZ$1,_xlfn.XLOOKUP($A5,'Copy of PY1 Data(H)'!$A$1:$A$288,'Copy of PY1 Data(H)'!$A$1:$CZ$288))</f>
        <v>0</v>
      </c>
      <c r="BV5" s="180" cm="1">
        <f t="array" ref="BV5">_xlfn.XLOOKUP(BV$1,'Copy of PY1 Data(H)'!$A$1:$CZ$1,_xlfn.XLOOKUP($A5,'Copy of PY1 Data(H)'!$A$1:$A$288,'Copy of PY1 Data(H)'!$A$1:$CZ$288))</f>
        <v>7920796</v>
      </c>
    </row>
    <row r="6" spans="1:74" x14ac:dyDescent="0.3">
      <c r="A6" s="180">
        <v>575</v>
      </c>
      <c r="D6" s="180" cm="1">
        <f t="array" ref="D6">_xlfn.XLOOKUP(D$1,'Copy of PY1 Data(H)'!$A$1:$CZ$1,_xlfn.XLOOKUP($A6,'Copy of PY1 Data(H)'!$A$1:$A$288,'Copy of PY1 Data(H)'!$A$1:$CZ$288))</f>
        <v>0</v>
      </c>
      <c r="E6" s="180" cm="1">
        <f t="array" ref="E6">_xlfn.XLOOKUP(E$1,'Copy of PY1 Data(H)'!$A$1:$CZ$1,_xlfn.XLOOKUP($A6,'Copy of PY1 Data(H)'!$A$1:$A$288,'Copy of PY1 Data(H)'!$A$1:$CZ$288))</f>
        <v>11420729</v>
      </c>
      <c r="F6" s="180" cm="1">
        <f t="array" ref="F6">_xlfn.XLOOKUP(F$1,'Copy of PY1 Data(H)'!$A$1:$CZ$1,_xlfn.XLOOKUP($A6,'Copy of PY1 Data(H)'!$A$1:$A$288,'Copy of PY1 Data(H)'!$A$1:$CZ$288))</f>
        <v>0</v>
      </c>
      <c r="G6" s="180" cm="1">
        <f t="array" ref="G6">_xlfn.XLOOKUP(G$1,'Copy of PY1 Data(H)'!$A$1:$CZ$1,_xlfn.XLOOKUP($A6,'Copy of PY1 Data(H)'!$A$1:$A$288,'Copy of PY1 Data(H)'!$A$1:$CZ$288))</f>
        <v>0</v>
      </c>
      <c r="H6" s="180" cm="1">
        <f t="array" ref="H6">_xlfn.XLOOKUP(H$1,'Copy of PY1 Data(H)'!$A$1:$CZ$1,_xlfn.XLOOKUP($A6,'Copy of PY1 Data(H)'!$A$1:$A$288,'Copy of PY1 Data(H)'!$A$1:$CZ$288))</f>
        <v>0</v>
      </c>
      <c r="I6" s="180" cm="1">
        <f t="array" ref="I6">_xlfn.XLOOKUP(I$1,'Copy of PY1 Data(H)'!$A$1:$CZ$1,_xlfn.XLOOKUP($A6,'Copy of PY1 Data(H)'!$A$1:$A$288,'Copy of PY1 Data(H)'!$A$1:$CZ$288))</f>
        <v>0</v>
      </c>
      <c r="J6" s="180" cm="1">
        <f t="array" ref="J6">_xlfn.XLOOKUP(J$1,'Copy of PY1 Data(H)'!$A$1:$CZ$1,_xlfn.XLOOKUP($A6,'Copy of PY1 Data(H)'!$A$1:$A$288,'Copy of PY1 Data(H)'!$A$1:$CZ$288))</f>
        <v>0</v>
      </c>
      <c r="K6" s="180" cm="1">
        <f t="array" ref="K6">_xlfn.XLOOKUP(K$1,'Copy of PY1 Data(H)'!$A$1:$CZ$1,_xlfn.XLOOKUP($A6,'Copy of PY1 Data(H)'!$A$1:$A$288,'Copy of PY1 Data(H)'!$A$1:$CZ$288))</f>
        <v>0</v>
      </c>
      <c r="L6" s="180" cm="1">
        <f t="array" ref="L6">_xlfn.XLOOKUP(L$1,'Copy of PY1 Data(H)'!$A$1:$CZ$1,_xlfn.XLOOKUP($A6,'Copy of PY1 Data(H)'!$A$1:$A$288,'Copy of PY1 Data(H)'!$A$1:$CZ$288))</f>
        <v>0</v>
      </c>
      <c r="M6" s="180" cm="1">
        <f t="array" ref="M6">_xlfn.XLOOKUP(M$1,'Copy of PY1 Data(H)'!$A$1:$CZ$1,_xlfn.XLOOKUP($A6,'Copy of PY1 Data(H)'!$A$1:$A$288,'Copy of PY1 Data(H)'!$A$1:$CZ$288))</f>
        <v>0</v>
      </c>
      <c r="N6" s="180" cm="1">
        <f t="array" ref="N6">_xlfn.XLOOKUP(N$1,'Copy of PY1 Data(H)'!$A$1:$CZ$1,_xlfn.XLOOKUP($A6,'Copy of PY1 Data(H)'!$A$1:$A$288,'Copy of PY1 Data(H)'!$A$1:$CZ$288))</f>
        <v>0</v>
      </c>
      <c r="O6" s="180" cm="1">
        <f t="array" ref="O6">_xlfn.XLOOKUP(O$1,'Copy of PY1 Data(H)'!$A$1:$CZ$1,_xlfn.XLOOKUP($A6,'Copy of PY1 Data(H)'!$A$1:$A$288,'Copy of PY1 Data(H)'!$A$1:$CZ$288))</f>
        <v>0</v>
      </c>
      <c r="P6" s="180" cm="1">
        <f t="array" ref="P6">_xlfn.XLOOKUP(P$1,'Copy of PY1 Data(H)'!$A$1:$CZ$1,_xlfn.XLOOKUP($A6,'Copy of PY1 Data(H)'!$A$1:$A$288,'Copy of PY1 Data(H)'!$A$1:$CZ$288))</f>
        <v>0</v>
      </c>
      <c r="Q6" s="180" cm="1">
        <f t="array" ref="Q6">_xlfn.XLOOKUP(Q$1,'Copy of PY1 Data(H)'!$A$1:$CZ$1,_xlfn.XLOOKUP($A6,'Copy of PY1 Data(H)'!$A$1:$A$288,'Copy of PY1 Data(H)'!$A$1:$CZ$288))</f>
        <v>0</v>
      </c>
      <c r="R6" s="180" cm="1">
        <f t="array" ref="R6">_xlfn.XLOOKUP(R$1,'Copy of PY1 Data(H)'!$A$1:$CZ$1,_xlfn.XLOOKUP($A6,'Copy of PY1 Data(H)'!$A$1:$A$288,'Copy of PY1 Data(H)'!$A$1:$CZ$288))</f>
        <v>0</v>
      </c>
      <c r="S6" s="180" cm="1">
        <f t="array" ref="S6">_xlfn.XLOOKUP(S$1,'Copy of PY1 Data(H)'!$A$1:$CZ$1,_xlfn.XLOOKUP($A6,'Copy of PY1 Data(H)'!$A$1:$A$288,'Copy of PY1 Data(H)'!$A$1:$CZ$288))</f>
        <v>0</v>
      </c>
      <c r="T6" s="180" cm="1">
        <f t="array" ref="T6">_xlfn.XLOOKUP(T$1,'Copy of PY1 Data(H)'!$A$1:$CZ$1,_xlfn.XLOOKUP($A6,'Copy of PY1 Data(H)'!$A$1:$A$288,'Copy of PY1 Data(H)'!$A$1:$CZ$288))</f>
        <v>0</v>
      </c>
      <c r="U6" s="180" cm="1">
        <f t="array" ref="U6">_xlfn.XLOOKUP(U$1,'Copy of PY1 Data(H)'!$A$1:$CZ$1,_xlfn.XLOOKUP($A6,'Copy of PY1 Data(H)'!$A$1:$A$288,'Copy of PY1 Data(H)'!$A$1:$CZ$288))</f>
        <v>0</v>
      </c>
      <c r="V6" s="180" cm="1">
        <f t="array" ref="V6">_xlfn.XLOOKUP(V$1,'Copy of PY1 Data(H)'!$A$1:$CZ$1,_xlfn.XLOOKUP($A6,'Copy of PY1 Data(H)'!$A$1:$A$288,'Copy of PY1 Data(H)'!$A$1:$CZ$288))</f>
        <v>5209</v>
      </c>
      <c r="W6" s="180" cm="1">
        <f t="array" ref="W6">_xlfn.XLOOKUP(W$1,'Copy of PY1 Data(H)'!$A$1:$CZ$1,_xlfn.XLOOKUP($A6,'Copy of PY1 Data(H)'!$A$1:$A$288,'Copy of PY1 Data(H)'!$A$1:$CZ$288))</f>
        <v>0</v>
      </c>
      <c r="X6" s="180" cm="1">
        <f t="array" ref="X6">_xlfn.XLOOKUP(X$1,'Copy of PY1 Data(H)'!$A$1:$CZ$1,_xlfn.XLOOKUP($A6,'Copy of PY1 Data(H)'!$A$1:$A$288,'Copy of PY1 Data(H)'!$A$1:$CZ$288))</f>
        <v>0</v>
      </c>
      <c r="Y6" s="180" cm="1">
        <f t="array" ref="Y6">_xlfn.XLOOKUP(Y$1,'Copy of PY1 Data(H)'!$A$1:$CZ$1,_xlfn.XLOOKUP($A6,'Copy of PY1 Data(H)'!$A$1:$A$288,'Copy of PY1 Data(H)'!$A$1:$CZ$288))</f>
        <v>0</v>
      </c>
      <c r="Z6" s="180" cm="1">
        <f t="array" ref="Z6">_xlfn.XLOOKUP(Z$1,'Copy of PY1 Data(H)'!$A$1:$CZ$1,_xlfn.XLOOKUP($A6,'Copy of PY1 Data(H)'!$A$1:$A$288,'Copy of PY1 Data(H)'!$A$1:$CZ$288))</f>
        <v>0</v>
      </c>
      <c r="AA6" s="180" cm="1">
        <f t="array" ref="AA6">_xlfn.XLOOKUP(AA$1,'Copy of PY1 Data(H)'!$A$1:$CZ$1,_xlfn.XLOOKUP($A6,'Copy of PY1 Data(H)'!$A$1:$A$288,'Copy of PY1 Data(H)'!$A$1:$CZ$288))</f>
        <v>0</v>
      </c>
      <c r="AB6" s="180" cm="1">
        <f t="array" ref="AB6">_xlfn.XLOOKUP(AB$1,'Copy of PY1 Data(H)'!$A$1:$CZ$1,_xlfn.XLOOKUP($A6,'Copy of PY1 Data(H)'!$A$1:$A$288,'Copy of PY1 Data(H)'!$A$1:$CZ$288))</f>
        <v>0</v>
      </c>
      <c r="AC6" s="180" cm="1">
        <f t="array" ref="AC6">_xlfn.XLOOKUP(AC$1,'Copy of PY1 Data(H)'!$A$1:$CZ$1,_xlfn.XLOOKUP($A6,'Copy of PY1 Data(H)'!$A$1:$A$288,'Copy of PY1 Data(H)'!$A$1:$CZ$288))</f>
        <v>0</v>
      </c>
      <c r="AD6" s="180" cm="1">
        <f t="array" ref="AD6">_xlfn.XLOOKUP(AD$1,'Copy of PY1 Data(H)'!$A$1:$CZ$1,_xlfn.XLOOKUP($A6,'Copy of PY1 Data(H)'!$A$1:$A$288,'Copy of PY1 Data(H)'!$A$1:$CZ$288))</f>
        <v>2528</v>
      </c>
      <c r="AE6" s="180" cm="1">
        <f t="array" ref="AE6">_xlfn.XLOOKUP(AE$1,'Copy of PY1 Data(H)'!$A$1:$CZ$1,_xlfn.XLOOKUP($A6,'Copy of PY1 Data(H)'!$A$1:$A$288,'Copy of PY1 Data(H)'!$A$1:$CZ$288))</f>
        <v>34200</v>
      </c>
      <c r="AF6" s="180" cm="1">
        <f t="array" ref="AF6">_xlfn.XLOOKUP(AF$1,'Copy of PY1 Data(H)'!$A$1:$CZ$1,_xlfn.XLOOKUP($A6,'Copy of PY1 Data(H)'!$A$1:$A$288,'Copy of PY1 Data(H)'!$A$1:$CZ$288))</f>
        <v>0</v>
      </c>
      <c r="AG6" s="180" cm="1">
        <f t="array" ref="AG6">_xlfn.XLOOKUP(AG$1,'Copy of PY1 Data(H)'!$A$1:$CZ$1,_xlfn.XLOOKUP($A6,'Copy of PY1 Data(H)'!$A$1:$A$288,'Copy of PY1 Data(H)'!$A$1:$CZ$288))</f>
        <v>0</v>
      </c>
      <c r="AH6" s="180" cm="1">
        <f t="array" ref="AH6">_xlfn.XLOOKUP(AH$1,'Copy of PY1 Data(H)'!$A$1:$CZ$1,_xlfn.XLOOKUP($A6,'Copy of PY1 Data(H)'!$A$1:$A$288,'Copy of PY1 Data(H)'!$A$1:$CZ$288))</f>
        <v>0</v>
      </c>
      <c r="AI6" s="180" cm="1">
        <f t="array" ref="AI6">_xlfn.XLOOKUP(AI$1,'Copy of PY1 Data(H)'!$A$1:$CZ$1,_xlfn.XLOOKUP($A6,'Copy of PY1 Data(H)'!$A$1:$A$288,'Copy of PY1 Data(H)'!$A$1:$CZ$288))</f>
        <v>0</v>
      </c>
      <c r="AJ6" s="180" cm="1">
        <f t="array" ref="AJ6">_xlfn.XLOOKUP(AJ$1,'Copy of PY1 Data(H)'!$A$1:$CZ$1,_xlfn.XLOOKUP($A6,'Copy of PY1 Data(H)'!$A$1:$A$288,'Copy of PY1 Data(H)'!$A$1:$CZ$288))</f>
        <v>0</v>
      </c>
      <c r="AK6" s="180" cm="1">
        <f t="array" ref="AK6">_xlfn.XLOOKUP(AK$1,'Copy of PY1 Data(H)'!$A$1:$CZ$1,_xlfn.XLOOKUP($A6,'Copy of PY1 Data(H)'!$A$1:$A$288,'Copy of PY1 Data(H)'!$A$1:$CZ$288))</f>
        <v>0</v>
      </c>
      <c r="AL6" s="180" cm="1">
        <f t="array" ref="AL6">_xlfn.XLOOKUP(AL$1,'Copy of PY1 Data(H)'!$A$1:$CZ$1,_xlfn.XLOOKUP($A6,'Copy of PY1 Data(H)'!$A$1:$A$288,'Copy of PY1 Data(H)'!$A$1:$CZ$288))</f>
        <v>0</v>
      </c>
      <c r="AM6" s="180" cm="1">
        <f t="array" ref="AM6">_xlfn.XLOOKUP(AM$1,'Copy of PY1 Data(H)'!$A$1:$CZ$1,_xlfn.XLOOKUP($A6,'Copy of PY1 Data(H)'!$A$1:$A$288,'Copy of PY1 Data(H)'!$A$1:$CZ$288))</f>
        <v>0</v>
      </c>
      <c r="AN6" s="180" cm="1">
        <f t="array" ref="AN6">_xlfn.XLOOKUP(AN$1,'Copy of PY1 Data(H)'!$A$1:$CZ$1,_xlfn.XLOOKUP($A6,'Copy of PY1 Data(H)'!$A$1:$A$288,'Copy of PY1 Data(H)'!$A$1:$CZ$288))</f>
        <v>0</v>
      </c>
      <c r="AO6" s="180" cm="1">
        <f t="array" ref="AO6">_xlfn.XLOOKUP(AO$1,'Copy of PY1 Data(H)'!$A$1:$CZ$1,_xlfn.XLOOKUP($A6,'Copy of PY1 Data(H)'!$A$1:$A$288,'Copy of PY1 Data(H)'!$A$1:$CZ$288))</f>
        <v>0</v>
      </c>
      <c r="AP6" s="180" cm="1">
        <f t="array" ref="AP6">_xlfn.XLOOKUP(AP$1,'Copy of PY1 Data(H)'!$A$1:$CZ$1,_xlfn.XLOOKUP($A6,'Copy of PY1 Data(H)'!$A$1:$A$288,'Copy of PY1 Data(H)'!$A$1:$CZ$288))</f>
        <v>0</v>
      </c>
      <c r="AQ6" s="180" cm="1">
        <f t="array" ref="AQ6">_xlfn.XLOOKUP(AQ$1,'Copy of PY1 Data(H)'!$A$1:$CZ$1,_xlfn.XLOOKUP($A6,'Copy of PY1 Data(H)'!$A$1:$A$288,'Copy of PY1 Data(H)'!$A$1:$CZ$288))</f>
        <v>0</v>
      </c>
      <c r="AR6" s="180" cm="1">
        <f t="array" ref="AR6">_xlfn.XLOOKUP(AR$1,'Copy of PY1 Data(H)'!$A$1:$CZ$1,_xlfn.XLOOKUP($A6,'Copy of PY1 Data(H)'!$A$1:$A$288,'Copy of PY1 Data(H)'!$A$1:$CZ$288))</f>
        <v>0</v>
      </c>
      <c r="AS6" s="180" cm="1">
        <f t="array" ref="AS6">_xlfn.XLOOKUP(AS$1,'Copy of PY1 Data(H)'!$A$1:$CZ$1,_xlfn.XLOOKUP($A6,'Copy of PY1 Data(H)'!$A$1:$A$288,'Copy of PY1 Data(H)'!$A$1:$CZ$288))</f>
        <v>0</v>
      </c>
      <c r="AT6" s="180" cm="1">
        <f t="array" ref="AT6">_xlfn.XLOOKUP(AT$1,'Copy of PY1 Data(H)'!$A$1:$CZ$1,_xlfn.XLOOKUP($A6,'Copy of PY1 Data(H)'!$A$1:$A$288,'Copy of PY1 Data(H)'!$A$1:$CZ$288))</f>
        <v>0</v>
      </c>
      <c r="AU6" s="180" cm="1">
        <f t="array" ref="AU6">_xlfn.XLOOKUP(AU$1,'Copy of PY1 Data(H)'!$A$1:$CZ$1,_xlfn.XLOOKUP($A6,'Copy of PY1 Data(H)'!$A$1:$A$288,'Copy of PY1 Data(H)'!$A$1:$CZ$288))</f>
        <v>0</v>
      </c>
      <c r="AV6" s="180" cm="1">
        <f t="array" ref="AV6">_xlfn.XLOOKUP(AV$1,'Copy of PY1 Data(H)'!$A$1:$CZ$1,_xlfn.XLOOKUP($A6,'Copy of PY1 Data(H)'!$A$1:$A$288,'Copy of PY1 Data(H)'!$A$1:$CZ$288))</f>
        <v>0</v>
      </c>
      <c r="AW6" s="180" cm="1">
        <f t="array" ref="AW6">_xlfn.XLOOKUP(AW$1,'Copy of PY1 Data(H)'!$A$1:$CZ$1,_xlfn.XLOOKUP($A6,'Copy of PY1 Data(H)'!$A$1:$A$288,'Copy of PY1 Data(H)'!$A$1:$CZ$288))</f>
        <v>0</v>
      </c>
      <c r="AX6" s="180" cm="1">
        <f t="array" ref="AX6">_xlfn.XLOOKUP(AX$1,'Copy of PY1 Data(H)'!$A$1:$CZ$1,_xlfn.XLOOKUP($A6,'Copy of PY1 Data(H)'!$A$1:$A$288,'Copy of PY1 Data(H)'!$A$1:$CZ$288))</f>
        <v>0</v>
      </c>
      <c r="AY6" s="180" cm="1">
        <f t="array" ref="AY6">_xlfn.XLOOKUP(AY$1,'Copy of PY1 Data(H)'!$A$1:$CZ$1,_xlfn.XLOOKUP($A6,'Copy of PY1 Data(H)'!$A$1:$A$288,'Copy of PY1 Data(H)'!$A$1:$CZ$288))</f>
        <v>0</v>
      </c>
      <c r="AZ6" s="180" cm="1">
        <f t="array" ref="AZ6">_xlfn.XLOOKUP(AZ$1,'Copy of PY1 Data(H)'!$A$1:$CZ$1,_xlfn.XLOOKUP($A6,'Copy of PY1 Data(H)'!$A$1:$A$288,'Copy of PY1 Data(H)'!$A$1:$CZ$288))</f>
        <v>0</v>
      </c>
      <c r="BA6" s="180" cm="1">
        <f t="array" ref="BA6">_xlfn.XLOOKUP(BA$1,'Copy of PY1 Data(H)'!$A$1:$CZ$1,_xlfn.XLOOKUP($A6,'Copy of PY1 Data(H)'!$A$1:$A$288,'Copy of PY1 Data(H)'!$A$1:$CZ$288))</f>
        <v>0</v>
      </c>
      <c r="BB6" s="180" cm="1">
        <f t="array" ref="BB6">_xlfn.XLOOKUP(BB$1,'Copy of PY1 Data(H)'!$A$1:$CZ$1,_xlfn.XLOOKUP($A6,'Copy of PY1 Data(H)'!$A$1:$A$288,'Copy of PY1 Data(H)'!$A$1:$CZ$288))</f>
        <v>0</v>
      </c>
      <c r="BC6" s="180" cm="1">
        <f t="array" ref="BC6">_xlfn.XLOOKUP(BC$1,'Copy of PY1 Data(H)'!$A$1:$CZ$1,_xlfn.XLOOKUP($A6,'Copy of PY1 Data(H)'!$A$1:$A$288,'Copy of PY1 Data(H)'!$A$1:$CZ$288))</f>
        <v>0</v>
      </c>
      <c r="BD6" s="180" cm="1">
        <f t="array" ref="BD6">_xlfn.XLOOKUP(BD$1,'Copy of PY1 Data(H)'!$A$1:$CZ$1,_xlfn.XLOOKUP($A6,'Copy of PY1 Data(H)'!$A$1:$A$288,'Copy of PY1 Data(H)'!$A$1:$CZ$288))</f>
        <v>0</v>
      </c>
      <c r="BE6" s="180" cm="1">
        <f t="array" ref="BE6">_xlfn.XLOOKUP(BE$1,'Copy of PY1 Data(H)'!$A$1:$CZ$1,_xlfn.XLOOKUP($A6,'Copy of PY1 Data(H)'!$A$1:$A$288,'Copy of PY1 Data(H)'!$A$1:$CZ$288))</f>
        <v>0</v>
      </c>
      <c r="BF6" s="180" cm="1">
        <f t="array" ref="BF6">_xlfn.XLOOKUP(BF$1,'Copy of PY1 Data(H)'!$A$1:$CZ$1,_xlfn.XLOOKUP($A6,'Copy of PY1 Data(H)'!$A$1:$A$288,'Copy of PY1 Data(H)'!$A$1:$CZ$288))</f>
        <v>34592</v>
      </c>
      <c r="BG6" s="180" cm="1">
        <f t="array" ref="BG6">_xlfn.XLOOKUP(BG$1,'Copy of PY1 Data(H)'!$A$1:$CZ$1,_xlfn.XLOOKUP($A6,'Copy of PY1 Data(H)'!$A$1:$A$288,'Copy of PY1 Data(H)'!$A$1:$CZ$288))</f>
        <v>0</v>
      </c>
      <c r="BH6" s="180" cm="1">
        <f t="array" ref="BH6">_xlfn.XLOOKUP(BH$1,'Copy of PY1 Data(H)'!$A$1:$CZ$1,_xlfn.XLOOKUP($A6,'Copy of PY1 Data(H)'!$A$1:$A$288,'Copy of PY1 Data(H)'!$A$1:$CZ$288))</f>
        <v>0</v>
      </c>
      <c r="BI6" s="180" cm="1">
        <f t="array" ref="BI6">_xlfn.XLOOKUP(BI$1,'Copy of PY1 Data(H)'!$A$1:$CZ$1,_xlfn.XLOOKUP($A6,'Copy of PY1 Data(H)'!$A$1:$A$288,'Copy of PY1 Data(H)'!$A$1:$CZ$288))</f>
        <v>21966</v>
      </c>
      <c r="BJ6" s="180" cm="1">
        <f t="array" ref="BJ6">_xlfn.XLOOKUP(BJ$1,'Copy of PY1 Data(H)'!$A$1:$CZ$1,_xlfn.XLOOKUP($A6,'Copy of PY1 Data(H)'!$A$1:$A$288,'Copy of PY1 Data(H)'!$A$1:$CZ$288))</f>
        <v>0</v>
      </c>
      <c r="BK6" s="180" cm="1">
        <f t="array" ref="BK6">_xlfn.XLOOKUP(BK$1,'Copy of PY1 Data(H)'!$A$1:$CZ$1,_xlfn.XLOOKUP($A6,'Copy of PY1 Data(H)'!$A$1:$A$288,'Copy of PY1 Data(H)'!$A$1:$CZ$288))</f>
        <v>0</v>
      </c>
      <c r="BL6" s="180" cm="1">
        <f t="array" ref="BL6">_xlfn.XLOOKUP(BL$1,'Copy of PY1 Data(H)'!$A$1:$CZ$1,_xlfn.XLOOKUP($A6,'Copy of PY1 Data(H)'!$A$1:$A$288,'Copy of PY1 Data(H)'!$A$1:$CZ$288))</f>
        <v>0</v>
      </c>
      <c r="BM6" s="180" cm="1">
        <f t="array" ref="BM6">_xlfn.XLOOKUP(BM$1,'Copy of PY1 Data(H)'!$A$1:$CZ$1,_xlfn.XLOOKUP($A6,'Copy of PY1 Data(H)'!$A$1:$A$288,'Copy of PY1 Data(H)'!$A$1:$CZ$288))</f>
        <v>0</v>
      </c>
      <c r="BN6" s="180" cm="1">
        <f t="array" ref="BN6">_xlfn.XLOOKUP(BN$1,'Copy of PY1 Data(H)'!$A$1:$CZ$1,_xlfn.XLOOKUP($A6,'Copy of PY1 Data(H)'!$A$1:$A$288,'Copy of PY1 Data(H)'!$A$1:$CZ$288))</f>
        <v>0</v>
      </c>
      <c r="BO6" s="180" cm="1">
        <f t="array" ref="BO6">_xlfn.XLOOKUP(BO$1,'Copy of PY1 Data(H)'!$A$1:$CZ$1,_xlfn.XLOOKUP($A6,'Copy of PY1 Data(H)'!$A$1:$A$288,'Copy of PY1 Data(H)'!$A$1:$CZ$288))</f>
        <v>123838</v>
      </c>
      <c r="BP6" s="180" cm="1">
        <f t="array" ref="BP6">_xlfn.XLOOKUP(BP$1,'Copy of PY1 Data(H)'!$A$1:$CZ$1,_xlfn.XLOOKUP($A6,'Copy of PY1 Data(H)'!$A$1:$A$288,'Copy of PY1 Data(H)'!$A$1:$CZ$288))</f>
        <v>0</v>
      </c>
      <c r="BQ6" s="180" cm="1">
        <f t="array" ref="BQ6">_xlfn.XLOOKUP(BQ$1,'Copy of PY1 Data(H)'!$A$1:$CZ$1,_xlfn.XLOOKUP($A6,'Copy of PY1 Data(H)'!$A$1:$A$288,'Copy of PY1 Data(H)'!$A$1:$CZ$288))</f>
        <v>0</v>
      </c>
      <c r="BR6" s="180" cm="1">
        <f t="array" ref="BR6">_xlfn.XLOOKUP(BR$1,'Copy of PY1 Data(H)'!$A$1:$CZ$1,_xlfn.XLOOKUP($A6,'Copy of PY1 Data(H)'!$A$1:$A$288,'Copy of PY1 Data(H)'!$A$1:$CZ$288))</f>
        <v>0</v>
      </c>
      <c r="BS6" s="180" cm="1">
        <f t="array" ref="BS6">_xlfn.XLOOKUP(BS$1,'Copy of PY1 Data(H)'!$A$1:$CZ$1,_xlfn.XLOOKUP($A6,'Copy of PY1 Data(H)'!$A$1:$A$288,'Copy of PY1 Data(H)'!$A$1:$CZ$288))</f>
        <v>0</v>
      </c>
      <c r="BT6" s="180" cm="1">
        <f t="array" ref="BT6">_xlfn.XLOOKUP(BT$1,'Copy of PY1 Data(H)'!$A$1:$CZ$1,_xlfn.XLOOKUP($A6,'Copy of PY1 Data(H)'!$A$1:$A$288,'Copy of PY1 Data(H)'!$A$1:$CZ$288))</f>
        <v>0</v>
      </c>
      <c r="BU6" s="180" cm="1">
        <f t="array" ref="BU6">_xlfn.XLOOKUP(BU$1,'Copy of PY1 Data(H)'!$A$1:$CZ$1,_xlfn.XLOOKUP($A6,'Copy of PY1 Data(H)'!$A$1:$A$288,'Copy of PY1 Data(H)'!$A$1:$CZ$288))</f>
        <v>0</v>
      </c>
      <c r="BV6" s="180" cm="1">
        <f t="array" ref="BV6">_xlfn.XLOOKUP(BV$1,'Copy of PY1 Data(H)'!$A$1:$CZ$1,_xlfn.XLOOKUP($A6,'Copy of PY1 Data(H)'!$A$1:$A$288,'Copy of PY1 Data(H)'!$A$1:$CZ$288))</f>
        <v>0</v>
      </c>
    </row>
    <row r="7" spans="1:74" x14ac:dyDescent="0.3">
      <c r="A7" s="180">
        <v>576</v>
      </c>
      <c r="B7" s="863"/>
      <c r="D7" s="180" cm="1">
        <f t="array" ref="D7">_xlfn.XLOOKUP(D$1,'Copy of PY1 Data(H)'!$A$1:$CZ$1,_xlfn.XLOOKUP($A7,'Copy of PY1 Data(H)'!$A$1:$A$288,'Copy of PY1 Data(H)'!$A$1:$CZ$288))</f>
        <v>0</v>
      </c>
      <c r="E7" s="180" cm="1">
        <f t="array" ref="E7">_xlfn.XLOOKUP(E$1,'Copy of PY1 Data(H)'!$A$1:$CZ$1,_xlfn.XLOOKUP($A7,'Copy of PY1 Data(H)'!$A$1:$A$288,'Copy of PY1 Data(H)'!$A$1:$CZ$288))</f>
        <v>0</v>
      </c>
      <c r="F7" s="180" cm="1">
        <f t="array" ref="F7">_xlfn.XLOOKUP(F$1,'Copy of PY1 Data(H)'!$A$1:$CZ$1,_xlfn.XLOOKUP($A7,'Copy of PY1 Data(H)'!$A$1:$A$288,'Copy of PY1 Data(H)'!$A$1:$CZ$288))</f>
        <v>0</v>
      </c>
      <c r="G7" s="180" cm="1">
        <f t="array" ref="G7">_xlfn.XLOOKUP(G$1,'Copy of PY1 Data(H)'!$A$1:$CZ$1,_xlfn.XLOOKUP($A7,'Copy of PY1 Data(H)'!$A$1:$A$288,'Copy of PY1 Data(H)'!$A$1:$CZ$288))</f>
        <v>0</v>
      </c>
      <c r="H7" s="180" cm="1">
        <f t="array" ref="H7">_xlfn.XLOOKUP(H$1,'Copy of PY1 Data(H)'!$A$1:$CZ$1,_xlfn.XLOOKUP($A7,'Copy of PY1 Data(H)'!$A$1:$A$288,'Copy of PY1 Data(H)'!$A$1:$CZ$288))</f>
        <v>0</v>
      </c>
      <c r="I7" s="180" cm="1">
        <f t="array" ref="I7">_xlfn.XLOOKUP(I$1,'Copy of PY1 Data(H)'!$A$1:$CZ$1,_xlfn.XLOOKUP($A7,'Copy of PY1 Data(H)'!$A$1:$A$288,'Copy of PY1 Data(H)'!$A$1:$CZ$288))</f>
        <v>0</v>
      </c>
      <c r="J7" s="180" cm="1">
        <f t="array" ref="J7">_xlfn.XLOOKUP(J$1,'Copy of PY1 Data(H)'!$A$1:$CZ$1,_xlfn.XLOOKUP($A7,'Copy of PY1 Data(H)'!$A$1:$A$288,'Copy of PY1 Data(H)'!$A$1:$CZ$288))</f>
        <v>0</v>
      </c>
      <c r="K7" s="180" cm="1">
        <f t="array" ref="K7">_xlfn.XLOOKUP(K$1,'Copy of PY1 Data(H)'!$A$1:$CZ$1,_xlfn.XLOOKUP($A7,'Copy of PY1 Data(H)'!$A$1:$A$288,'Copy of PY1 Data(H)'!$A$1:$CZ$288))</f>
        <v>0</v>
      </c>
      <c r="L7" s="180" cm="1">
        <f t="array" ref="L7">_xlfn.XLOOKUP(L$1,'Copy of PY1 Data(H)'!$A$1:$CZ$1,_xlfn.XLOOKUP($A7,'Copy of PY1 Data(H)'!$A$1:$A$288,'Copy of PY1 Data(H)'!$A$1:$CZ$288))</f>
        <v>0</v>
      </c>
      <c r="M7" s="180" cm="1">
        <f t="array" ref="M7">_xlfn.XLOOKUP(M$1,'Copy of PY1 Data(H)'!$A$1:$CZ$1,_xlfn.XLOOKUP($A7,'Copy of PY1 Data(H)'!$A$1:$A$288,'Copy of PY1 Data(H)'!$A$1:$CZ$288))</f>
        <v>0</v>
      </c>
      <c r="N7" s="180" cm="1">
        <f t="array" ref="N7">_xlfn.XLOOKUP(N$1,'Copy of PY1 Data(H)'!$A$1:$CZ$1,_xlfn.XLOOKUP($A7,'Copy of PY1 Data(H)'!$A$1:$A$288,'Copy of PY1 Data(H)'!$A$1:$CZ$288))</f>
        <v>0</v>
      </c>
      <c r="O7" s="180" cm="1">
        <f t="array" ref="O7">_xlfn.XLOOKUP(O$1,'Copy of PY1 Data(H)'!$A$1:$CZ$1,_xlfn.XLOOKUP($A7,'Copy of PY1 Data(H)'!$A$1:$A$288,'Copy of PY1 Data(H)'!$A$1:$CZ$288))</f>
        <v>1265</v>
      </c>
      <c r="P7" s="180" cm="1">
        <f t="array" ref="P7">_xlfn.XLOOKUP(P$1,'Copy of PY1 Data(H)'!$A$1:$CZ$1,_xlfn.XLOOKUP($A7,'Copy of PY1 Data(H)'!$A$1:$A$288,'Copy of PY1 Data(H)'!$A$1:$CZ$288))</f>
        <v>0</v>
      </c>
      <c r="Q7" s="180" cm="1">
        <f t="array" ref="Q7">_xlfn.XLOOKUP(Q$1,'Copy of PY1 Data(H)'!$A$1:$CZ$1,_xlfn.XLOOKUP($A7,'Copy of PY1 Data(H)'!$A$1:$A$288,'Copy of PY1 Data(H)'!$A$1:$CZ$288))</f>
        <v>0</v>
      </c>
      <c r="R7" s="180" cm="1">
        <f t="array" ref="R7">_xlfn.XLOOKUP(R$1,'Copy of PY1 Data(H)'!$A$1:$CZ$1,_xlfn.XLOOKUP($A7,'Copy of PY1 Data(H)'!$A$1:$A$288,'Copy of PY1 Data(H)'!$A$1:$CZ$288))</f>
        <v>0</v>
      </c>
      <c r="S7" s="180" cm="1">
        <f t="array" ref="S7">_xlfn.XLOOKUP(S$1,'Copy of PY1 Data(H)'!$A$1:$CZ$1,_xlfn.XLOOKUP($A7,'Copy of PY1 Data(H)'!$A$1:$A$288,'Copy of PY1 Data(H)'!$A$1:$CZ$288))</f>
        <v>0</v>
      </c>
      <c r="T7" s="180" cm="1">
        <f t="array" ref="T7">_xlfn.XLOOKUP(T$1,'Copy of PY1 Data(H)'!$A$1:$CZ$1,_xlfn.XLOOKUP($A7,'Copy of PY1 Data(H)'!$A$1:$A$288,'Copy of PY1 Data(H)'!$A$1:$CZ$288))</f>
        <v>0</v>
      </c>
      <c r="U7" s="180" cm="1">
        <f t="array" ref="U7">_xlfn.XLOOKUP(U$1,'Copy of PY1 Data(H)'!$A$1:$CZ$1,_xlfn.XLOOKUP($A7,'Copy of PY1 Data(H)'!$A$1:$A$288,'Copy of PY1 Data(H)'!$A$1:$CZ$288))</f>
        <v>0</v>
      </c>
      <c r="V7" s="180" cm="1">
        <f t="array" ref="V7">_xlfn.XLOOKUP(V$1,'Copy of PY1 Data(H)'!$A$1:$CZ$1,_xlfn.XLOOKUP($A7,'Copy of PY1 Data(H)'!$A$1:$A$288,'Copy of PY1 Data(H)'!$A$1:$CZ$288))</f>
        <v>0</v>
      </c>
      <c r="W7" s="180" cm="1">
        <f t="array" ref="W7">_xlfn.XLOOKUP(W$1,'Copy of PY1 Data(H)'!$A$1:$CZ$1,_xlfn.XLOOKUP($A7,'Copy of PY1 Data(H)'!$A$1:$A$288,'Copy of PY1 Data(H)'!$A$1:$CZ$288))</f>
        <v>0</v>
      </c>
      <c r="X7" s="180" cm="1">
        <f t="array" ref="X7">_xlfn.XLOOKUP(X$1,'Copy of PY1 Data(H)'!$A$1:$CZ$1,_xlfn.XLOOKUP($A7,'Copy of PY1 Data(H)'!$A$1:$A$288,'Copy of PY1 Data(H)'!$A$1:$CZ$288))</f>
        <v>0</v>
      </c>
      <c r="Y7" s="180" cm="1">
        <f t="array" ref="Y7">_xlfn.XLOOKUP(Y$1,'Copy of PY1 Data(H)'!$A$1:$CZ$1,_xlfn.XLOOKUP($A7,'Copy of PY1 Data(H)'!$A$1:$A$288,'Copy of PY1 Data(H)'!$A$1:$CZ$288))</f>
        <v>0</v>
      </c>
      <c r="Z7" s="180" cm="1">
        <f t="array" ref="Z7">_xlfn.XLOOKUP(Z$1,'Copy of PY1 Data(H)'!$A$1:$CZ$1,_xlfn.XLOOKUP($A7,'Copy of PY1 Data(H)'!$A$1:$A$288,'Copy of PY1 Data(H)'!$A$1:$CZ$288))</f>
        <v>566474</v>
      </c>
      <c r="AA7" s="180" cm="1">
        <f t="array" ref="AA7">_xlfn.XLOOKUP(AA$1,'Copy of PY1 Data(H)'!$A$1:$CZ$1,_xlfn.XLOOKUP($A7,'Copy of PY1 Data(H)'!$A$1:$A$288,'Copy of PY1 Data(H)'!$A$1:$CZ$288))</f>
        <v>0</v>
      </c>
      <c r="AB7" s="180" cm="1">
        <f t="array" ref="AB7">_xlfn.XLOOKUP(AB$1,'Copy of PY1 Data(H)'!$A$1:$CZ$1,_xlfn.XLOOKUP($A7,'Copy of PY1 Data(H)'!$A$1:$A$288,'Copy of PY1 Data(H)'!$A$1:$CZ$288))</f>
        <v>0</v>
      </c>
      <c r="AC7" s="180" cm="1">
        <f t="array" ref="AC7">_xlfn.XLOOKUP(AC$1,'Copy of PY1 Data(H)'!$A$1:$CZ$1,_xlfn.XLOOKUP($A7,'Copy of PY1 Data(H)'!$A$1:$A$288,'Copy of PY1 Data(H)'!$A$1:$CZ$288))</f>
        <v>0</v>
      </c>
      <c r="AD7" s="180" cm="1">
        <f t="array" ref="AD7">_xlfn.XLOOKUP(AD$1,'Copy of PY1 Data(H)'!$A$1:$CZ$1,_xlfn.XLOOKUP($A7,'Copy of PY1 Data(H)'!$A$1:$A$288,'Copy of PY1 Data(H)'!$A$1:$CZ$288))</f>
        <v>0</v>
      </c>
      <c r="AE7" s="180" cm="1">
        <f t="array" ref="AE7">_xlfn.XLOOKUP(AE$1,'Copy of PY1 Data(H)'!$A$1:$CZ$1,_xlfn.XLOOKUP($A7,'Copy of PY1 Data(H)'!$A$1:$A$288,'Copy of PY1 Data(H)'!$A$1:$CZ$288))</f>
        <v>0</v>
      </c>
      <c r="AF7" s="180" cm="1">
        <f t="array" ref="AF7">_xlfn.XLOOKUP(AF$1,'Copy of PY1 Data(H)'!$A$1:$CZ$1,_xlfn.XLOOKUP($A7,'Copy of PY1 Data(H)'!$A$1:$A$288,'Copy of PY1 Data(H)'!$A$1:$CZ$288))</f>
        <v>0</v>
      </c>
      <c r="AG7" s="180" cm="1">
        <f t="array" ref="AG7">_xlfn.XLOOKUP(AG$1,'Copy of PY1 Data(H)'!$A$1:$CZ$1,_xlfn.XLOOKUP($A7,'Copy of PY1 Data(H)'!$A$1:$A$288,'Copy of PY1 Data(H)'!$A$1:$CZ$288))</f>
        <v>27914</v>
      </c>
      <c r="AH7" s="180" cm="1">
        <f t="array" ref="AH7">_xlfn.XLOOKUP(AH$1,'Copy of PY1 Data(H)'!$A$1:$CZ$1,_xlfn.XLOOKUP($A7,'Copy of PY1 Data(H)'!$A$1:$A$288,'Copy of PY1 Data(H)'!$A$1:$CZ$288))</f>
        <v>0</v>
      </c>
      <c r="AI7" s="180" cm="1">
        <f t="array" ref="AI7">_xlfn.XLOOKUP(AI$1,'Copy of PY1 Data(H)'!$A$1:$CZ$1,_xlfn.XLOOKUP($A7,'Copy of PY1 Data(H)'!$A$1:$A$288,'Copy of PY1 Data(H)'!$A$1:$CZ$288))</f>
        <v>0</v>
      </c>
      <c r="AJ7" s="180" cm="1">
        <f t="array" ref="AJ7">_xlfn.XLOOKUP(AJ$1,'Copy of PY1 Data(H)'!$A$1:$CZ$1,_xlfn.XLOOKUP($A7,'Copy of PY1 Data(H)'!$A$1:$A$288,'Copy of PY1 Data(H)'!$A$1:$CZ$288))</f>
        <v>0</v>
      </c>
      <c r="AK7" s="180" cm="1">
        <f t="array" ref="AK7">_xlfn.XLOOKUP(AK$1,'Copy of PY1 Data(H)'!$A$1:$CZ$1,_xlfn.XLOOKUP($A7,'Copy of PY1 Data(H)'!$A$1:$A$288,'Copy of PY1 Data(H)'!$A$1:$CZ$288))</f>
        <v>0</v>
      </c>
      <c r="AL7" s="180" cm="1">
        <f t="array" ref="AL7">_xlfn.XLOOKUP(AL$1,'Copy of PY1 Data(H)'!$A$1:$CZ$1,_xlfn.XLOOKUP($A7,'Copy of PY1 Data(H)'!$A$1:$A$288,'Copy of PY1 Data(H)'!$A$1:$CZ$288))</f>
        <v>0</v>
      </c>
      <c r="AM7" s="180" cm="1">
        <f t="array" ref="AM7">_xlfn.XLOOKUP(AM$1,'Copy of PY1 Data(H)'!$A$1:$CZ$1,_xlfn.XLOOKUP($A7,'Copy of PY1 Data(H)'!$A$1:$A$288,'Copy of PY1 Data(H)'!$A$1:$CZ$288))</f>
        <v>0</v>
      </c>
      <c r="AN7" s="180" cm="1">
        <f t="array" ref="AN7">_xlfn.XLOOKUP(AN$1,'Copy of PY1 Data(H)'!$A$1:$CZ$1,_xlfn.XLOOKUP($A7,'Copy of PY1 Data(H)'!$A$1:$A$288,'Copy of PY1 Data(H)'!$A$1:$CZ$288))</f>
        <v>0</v>
      </c>
      <c r="AO7" s="180" cm="1">
        <f t="array" ref="AO7">_xlfn.XLOOKUP(AO$1,'Copy of PY1 Data(H)'!$A$1:$CZ$1,_xlfn.XLOOKUP($A7,'Copy of PY1 Data(H)'!$A$1:$A$288,'Copy of PY1 Data(H)'!$A$1:$CZ$288))</f>
        <v>0</v>
      </c>
      <c r="AP7" s="180" cm="1">
        <f t="array" ref="AP7">_xlfn.XLOOKUP(AP$1,'Copy of PY1 Data(H)'!$A$1:$CZ$1,_xlfn.XLOOKUP($A7,'Copy of PY1 Data(H)'!$A$1:$A$288,'Copy of PY1 Data(H)'!$A$1:$CZ$288))</f>
        <v>0</v>
      </c>
      <c r="AQ7" s="180" cm="1">
        <f t="array" ref="AQ7">_xlfn.XLOOKUP(AQ$1,'Copy of PY1 Data(H)'!$A$1:$CZ$1,_xlfn.XLOOKUP($A7,'Copy of PY1 Data(H)'!$A$1:$A$288,'Copy of PY1 Data(H)'!$A$1:$CZ$288))</f>
        <v>0</v>
      </c>
      <c r="AR7" s="180" cm="1">
        <f t="array" ref="AR7">_xlfn.XLOOKUP(AR$1,'Copy of PY1 Data(H)'!$A$1:$CZ$1,_xlfn.XLOOKUP($A7,'Copy of PY1 Data(H)'!$A$1:$A$288,'Copy of PY1 Data(H)'!$A$1:$CZ$288))</f>
        <v>0</v>
      </c>
      <c r="AS7" s="180" cm="1">
        <f t="array" ref="AS7">_xlfn.XLOOKUP(AS$1,'Copy of PY1 Data(H)'!$A$1:$CZ$1,_xlfn.XLOOKUP($A7,'Copy of PY1 Data(H)'!$A$1:$A$288,'Copy of PY1 Data(H)'!$A$1:$CZ$288))</f>
        <v>0</v>
      </c>
      <c r="AT7" s="180" cm="1">
        <f t="array" ref="AT7">_xlfn.XLOOKUP(AT$1,'Copy of PY1 Data(H)'!$A$1:$CZ$1,_xlfn.XLOOKUP($A7,'Copy of PY1 Data(H)'!$A$1:$A$288,'Copy of PY1 Data(H)'!$A$1:$CZ$288))</f>
        <v>0</v>
      </c>
      <c r="AU7" s="180" cm="1">
        <f t="array" ref="AU7">_xlfn.XLOOKUP(AU$1,'Copy of PY1 Data(H)'!$A$1:$CZ$1,_xlfn.XLOOKUP($A7,'Copy of PY1 Data(H)'!$A$1:$A$288,'Copy of PY1 Data(H)'!$A$1:$CZ$288))</f>
        <v>0</v>
      </c>
      <c r="AV7" s="180" cm="1">
        <f t="array" ref="AV7">_xlfn.XLOOKUP(AV$1,'Copy of PY1 Data(H)'!$A$1:$CZ$1,_xlfn.XLOOKUP($A7,'Copy of PY1 Data(H)'!$A$1:$A$288,'Copy of PY1 Data(H)'!$A$1:$CZ$288))</f>
        <v>0</v>
      </c>
      <c r="AW7" s="180" cm="1">
        <f t="array" ref="AW7">_xlfn.XLOOKUP(AW$1,'Copy of PY1 Data(H)'!$A$1:$CZ$1,_xlfn.XLOOKUP($A7,'Copy of PY1 Data(H)'!$A$1:$A$288,'Copy of PY1 Data(H)'!$A$1:$CZ$288))</f>
        <v>0</v>
      </c>
      <c r="AX7" s="180" cm="1">
        <f t="array" ref="AX7">_xlfn.XLOOKUP(AX$1,'Copy of PY1 Data(H)'!$A$1:$CZ$1,_xlfn.XLOOKUP($A7,'Copy of PY1 Data(H)'!$A$1:$A$288,'Copy of PY1 Data(H)'!$A$1:$CZ$288))</f>
        <v>0</v>
      </c>
      <c r="AY7" s="180" cm="1">
        <f t="array" ref="AY7">_xlfn.XLOOKUP(AY$1,'Copy of PY1 Data(H)'!$A$1:$CZ$1,_xlfn.XLOOKUP($A7,'Copy of PY1 Data(H)'!$A$1:$A$288,'Copy of PY1 Data(H)'!$A$1:$CZ$288))</f>
        <v>0</v>
      </c>
      <c r="AZ7" s="180" cm="1">
        <f t="array" ref="AZ7">_xlfn.XLOOKUP(AZ$1,'Copy of PY1 Data(H)'!$A$1:$CZ$1,_xlfn.XLOOKUP($A7,'Copy of PY1 Data(H)'!$A$1:$A$288,'Copy of PY1 Data(H)'!$A$1:$CZ$288))</f>
        <v>0</v>
      </c>
      <c r="BA7" s="180" cm="1">
        <f t="array" ref="BA7">_xlfn.XLOOKUP(BA$1,'Copy of PY1 Data(H)'!$A$1:$CZ$1,_xlfn.XLOOKUP($A7,'Copy of PY1 Data(H)'!$A$1:$A$288,'Copy of PY1 Data(H)'!$A$1:$CZ$288))</f>
        <v>0</v>
      </c>
      <c r="BB7" s="180" cm="1">
        <f t="array" ref="BB7">_xlfn.XLOOKUP(BB$1,'Copy of PY1 Data(H)'!$A$1:$CZ$1,_xlfn.XLOOKUP($A7,'Copy of PY1 Data(H)'!$A$1:$A$288,'Copy of PY1 Data(H)'!$A$1:$CZ$288))</f>
        <v>0</v>
      </c>
      <c r="BC7" s="180" cm="1">
        <f t="array" ref="BC7">_xlfn.XLOOKUP(BC$1,'Copy of PY1 Data(H)'!$A$1:$CZ$1,_xlfn.XLOOKUP($A7,'Copy of PY1 Data(H)'!$A$1:$A$288,'Copy of PY1 Data(H)'!$A$1:$CZ$288))</f>
        <v>0</v>
      </c>
      <c r="BD7" s="180" cm="1">
        <f t="array" ref="BD7">_xlfn.XLOOKUP(BD$1,'Copy of PY1 Data(H)'!$A$1:$CZ$1,_xlfn.XLOOKUP($A7,'Copy of PY1 Data(H)'!$A$1:$A$288,'Copy of PY1 Data(H)'!$A$1:$CZ$288))</f>
        <v>39842</v>
      </c>
      <c r="BE7" s="180" cm="1">
        <f t="array" ref="BE7">_xlfn.XLOOKUP(BE$1,'Copy of PY1 Data(H)'!$A$1:$CZ$1,_xlfn.XLOOKUP($A7,'Copy of PY1 Data(H)'!$A$1:$A$288,'Copy of PY1 Data(H)'!$A$1:$CZ$288))</f>
        <v>0</v>
      </c>
      <c r="BF7" s="180" cm="1">
        <f t="array" ref="BF7">_xlfn.XLOOKUP(BF$1,'Copy of PY1 Data(H)'!$A$1:$CZ$1,_xlfn.XLOOKUP($A7,'Copy of PY1 Data(H)'!$A$1:$A$288,'Copy of PY1 Data(H)'!$A$1:$CZ$288))</f>
        <v>0</v>
      </c>
      <c r="BG7" s="180" cm="1">
        <f t="array" ref="BG7">_xlfn.XLOOKUP(BG$1,'Copy of PY1 Data(H)'!$A$1:$CZ$1,_xlfn.XLOOKUP($A7,'Copy of PY1 Data(H)'!$A$1:$A$288,'Copy of PY1 Data(H)'!$A$1:$CZ$288))</f>
        <v>0</v>
      </c>
      <c r="BH7" s="180" cm="1">
        <f t="array" ref="BH7">_xlfn.XLOOKUP(BH$1,'Copy of PY1 Data(H)'!$A$1:$CZ$1,_xlfn.XLOOKUP($A7,'Copy of PY1 Data(H)'!$A$1:$A$288,'Copy of PY1 Data(H)'!$A$1:$CZ$288))</f>
        <v>0</v>
      </c>
      <c r="BI7" s="180" cm="1">
        <f t="array" ref="BI7">_xlfn.XLOOKUP(BI$1,'Copy of PY1 Data(H)'!$A$1:$CZ$1,_xlfn.XLOOKUP($A7,'Copy of PY1 Data(H)'!$A$1:$A$288,'Copy of PY1 Data(H)'!$A$1:$CZ$288))</f>
        <v>0</v>
      </c>
      <c r="BJ7" s="180" cm="1">
        <f t="array" ref="BJ7">_xlfn.XLOOKUP(BJ$1,'Copy of PY1 Data(H)'!$A$1:$CZ$1,_xlfn.XLOOKUP($A7,'Copy of PY1 Data(H)'!$A$1:$A$288,'Copy of PY1 Data(H)'!$A$1:$CZ$288))</f>
        <v>0</v>
      </c>
      <c r="BK7" s="180" cm="1">
        <f t="array" ref="BK7">_xlfn.XLOOKUP(BK$1,'Copy of PY1 Data(H)'!$A$1:$CZ$1,_xlfn.XLOOKUP($A7,'Copy of PY1 Data(H)'!$A$1:$A$288,'Copy of PY1 Data(H)'!$A$1:$CZ$288))</f>
        <v>165000</v>
      </c>
      <c r="BL7" s="180" cm="1">
        <f t="array" ref="BL7">_xlfn.XLOOKUP(BL$1,'Copy of PY1 Data(H)'!$A$1:$CZ$1,_xlfn.XLOOKUP($A7,'Copy of PY1 Data(H)'!$A$1:$A$288,'Copy of PY1 Data(H)'!$A$1:$CZ$288))</f>
        <v>0</v>
      </c>
      <c r="BM7" s="180" cm="1">
        <f t="array" ref="BM7">_xlfn.XLOOKUP(BM$1,'Copy of PY1 Data(H)'!$A$1:$CZ$1,_xlfn.XLOOKUP($A7,'Copy of PY1 Data(H)'!$A$1:$A$288,'Copy of PY1 Data(H)'!$A$1:$CZ$288))</f>
        <v>0</v>
      </c>
      <c r="BN7" s="180" cm="1">
        <f t="array" ref="BN7">_xlfn.XLOOKUP(BN$1,'Copy of PY1 Data(H)'!$A$1:$CZ$1,_xlfn.XLOOKUP($A7,'Copy of PY1 Data(H)'!$A$1:$A$288,'Copy of PY1 Data(H)'!$A$1:$CZ$288))</f>
        <v>0</v>
      </c>
      <c r="BO7" s="180" cm="1">
        <f t="array" ref="BO7">_xlfn.XLOOKUP(BO$1,'Copy of PY1 Data(H)'!$A$1:$CZ$1,_xlfn.XLOOKUP($A7,'Copy of PY1 Data(H)'!$A$1:$A$288,'Copy of PY1 Data(H)'!$A$1:$CZ$288))</f>
        <v>0</v>
      </c>
      <c r="BP7" s="180" cm="1">
        <f t="array" ref="BP7">_xlfn.XLOOKUP(BP$1,'Copy of PY1 Data(H)'!$A$1:$CZ$1,_xlfn.XLOOKUP($A7,'Copy of PY1 Data(H)'!$A$1:$A$288,'Copy of PY1 Data(H)'!$A$1:$CZ$288))</f>
        <v>0</v>
      </c>
      <c r="BQ7" s="180" cm="1">
        <f t="array" ref="BQ7">_xlfn.XLOOKUP(BQ$1,'Copy of PY1 Data(H)'!$A$1:$CZ$1,_xlfn.XLOOKUP($A7,'Copy of PY1 Data(H)'!$A$1:$A$288,'Copy of PY1 Data(H)'!$A$1:$CZ$288))</f>
        <v>0</v>
      </c>
      <c r="BR7" s="180" cm="1">
        <f t="array" ref="BR7">_xlfn.XLOOKUP(BR$1,'Copy of PY1 Data(H)'!$A$1:$CZ$1,_xlfn.XLOOKUP($A7,'Copy of PY1 Data(H)'!$A$1:$A$288,'Copy of PY1 Data(H)'!$A$1:$CZ$288))</f>
        <v>0</v>
      </c>
      <c r="BS7" s="180" cm="1">
        <f t="array" ref="BS7">_xlfn.XLOOKUP(BS$1,'Copy of PY1 Data(H)'!$A$1:$CZ$1,_xlfn.XLOOKUP($A7,'Copy of PY1 Data(H)'!$A$1:$A$288,'Copy of PY1 Data(H)'!$A$1:$CZ$288))</f>
        <v>0</v>
      </c>
      <c r="BT7" s="180" cm="1">
        <f t="array" ref="BT7">_xlfn.XLOOKUP(BT$1,'Copy of PY1 Data(H)'!$A$1:$CZ$1,_xlfn.XLOOKUP($A7,'Copy of PY1 Data(H)'!$A$1:$A$288,'Copy of PY1 Data(H)'!$A$1:$CZ$288))</f>
        <v>27351</v>
      </c>
      <c r="BU7" s="180" cm="1">
        <f t="array" ref="BU7">_xlfn.XLOOKUP(BU$1,'Copy of PY1 Data(H)'!$A$1:$CZ$1,_xlfn.XLOOKUP($A7,'Copy of PY1 Data(H)'!$A$1:$A$288,'Copy of PY1 Data(H)'!$A$1:$CZ$288))</f>
        <v>0</v>
      </c>
      <c r="BV7" s="180" cm="1">
        <f t="array" ref="BV7">_xlfn.XLOOKUP(BV$1,'Copy of PY1 Data(H)'!$A$1:$CZ$1,_xlfn.XLOOKUP($A7,'Copy of PY1 Data(H)'!$A$1:$A$288,'Copy of PY1 Data(H)'!$A$1:$CZ$288))</f>
        <v>0</v>
      </c>
    </row>
    <row r="8" spans="1:74" x14ac:dyDescent="0.3">
      <c r="A8" s="180">
        <v>626</v>
      </c>
      <c r="C8" s="180"/>
      <c r="D8" s="180" cm="1">
        <f t="array" ref="D8">_xlfn.XLOOKUP(D$1,'Copy of PY1 Data(H)'!$A$1:$CZ$1,_xlfn.XLOOKUP($A8,'Copy of PY1 Data(H)'!$A$1:$A$288,'Copy of PY1 Data(H)'!$A$1:$CZ$288))</f>
        <v>502399</v>
      </c>
      <c r="E8" s="180" cm="1">
        <f t="array" ref="E8">_xlfn.XLOOKUP(E$1,'Copy of PY1 Data(H)'!$A$1:$CZ$1,_xlfn.XLOOKUP($A8,'Copy of PY1 Data(H)'!$A$1:$A$288,'Copy of PY1 Data(H)'!$A$1:$CZ$288))</f>
        <v>168698688</v>
      </c>
      <c r="F8" s="180" cm="1">
        <f t="array" ref="F8">_xlfn.XLOOKUP(F$1,'Copy of PY1 Data(H)'!$A$1:$CZ$1,_xlfn.XLOOKUP($A8,'Copy of PY1 Data(H)'!$A$1:$A$288,'Copy of PY1 Data(H)'!$A$1:$CZ$288))</f>
        <v>0</v>
      </c>
      <c r="G8" s="180" cm="1">
        <f t="array" ref="G8">_xlfn.XLOOKUP(G$1,'Copy of PY1 Data(H)'!$A$1:$CZ$1,_xlfn.XLOOKUP($A8,'Copy of PY1 Data(H)'!$A$1:$A$288,'Copy of PY1 Data(H)'!$A$1:$CZ$288))</f>
        <v>307387</v>
      </c>
      <c r="H8" s="180" cm="1">
        <f t="array" ref="H8">_xlfn.XLOOKUP(H$1,'Copy of PY1 Data(H)'!$A$1:$CZ$1,_xlfn.XLOOKUP($A8,'Copy of PY1 Data(H)'!$A$1:$A$288,'Copy of PY1 Data(H)'!$A$1:$CZ$288))</f>
        <v>64033</v>
      </c>
      <c r="I8" s="180" cm="1">
        <f t="array" ref="I8">_xlfn.XLOOKUP(I$1,'Copy of PY1 Data(H)'!$A$1:$CZ$1,_xlfn.XLOOKUP($A8,'Copy of PY1 Data(H)'!$A$1:$A$288,'Copy of PY1 Data(H)'!$A$1:$CZ$288))</f>
        <v>0</v>
      </c>
      <c r="J8" s="180" cm="1">
        <f t="array" ref="J8">_xlfn.XLOOKUP(J$1,'Copy of PY1 Data(H)'!$A$1:$CZ$1,_xlfn.XLOOKUP($A8,'Copy of PY1 Data(H)'!$A$1:$A$288,'Copy of PY1 Data(H)'!$A$1:$CZ$288))</f>
        <v>509</v>
      </c>
      <c r="K8" s="180" cm="1">
        <f t="array" ref="K8">_xlfn.XLOOKUP(K$1,'Copy of PY1 Data(H)'!$A$1:$CZ$1,_xlfn.XLOOKUP($A8,'Copy of PY1 Data(H)'!$A$1:$A$288,'Copy of PY1 Data(H)'!$A$1:$CZ$288))</f>
        <v>14627</v>
      </c>
      <c r="L8" s="180" cm="1">
        <f t="array" ref="L8">_xlfn.XLOOKUP(L$1,'Copy of PY1 Data(H)'!$A$1:$CZ$1,_xlfn.XLOOKUP($A8,'Copy of PY1 Data(H)'!$A$1:$A$288,'Copy of PY1 Data(H)'!$A$1:$CZ$288))</f>
        <v>509273</v>
      </c>
      <c r="M8" s="180" cm="1">
        <f t="array" ref="M8">_xlfn.XLOOKUP(M$1,'Copy of PY1 Data(H)'!$A$1:$CZ$1,_xlfn.XLOOKUP($A8,'Copy of PY1 Data(H)'!$A$1:$A$288,'Copy of PY1 Data(H)'!$A$1:$CZ$288))</f>
        <v>1528604</v>
      </c>
      <c r="N8" s="180" cm="1">
        <f t="array" ref="N8">_xlfn.XLOOKUP(N$1,'Copy of PY1 Data(H)'!$A$1:$CZ$1,_xlfn.XLOOKUP($A8,'Copy of PY1 Data(H)'!$A$1:$A$288,'Copy of PY1 Data(H)'!$A$1:$CZ$288))</f>
        <v>5950</v>
      </c>
      <c r="O8" s="180" cm="1">
        <f t="array" ref="O8">_xlfn.XLOOKUP(O$1,'Copy of PY1 Data(H)'!$A$1:$CZ$1,_xlfn.XLOOKUP($A8,'Copy of PY1 Data(H)'!$A$1:$A$288,'Copy of PY1 Data(H)'!$A$1:$CZ$288))</f>
        <v>40758</v>
      </c>
      <c r="P8" s="180" cm="1">
        <f t="array" ref="P8">_xlfn.XLOOKUP(P$1,'Copy of PY1 Data(H)'!$A$1:$CZ$1,_xlfn.XLOOKUP($A8,'Copy of PY1 Data(H)'!$A$1:$A$288,'Copy of PY1 Data(H)'!$A$1:$CZ$288))</f>
        <v>0</v>
      </c>
      <c r="Q8" s="180" cm="1">
        <f t="array" ref="Q8">_xlfn.XLOOKUP(Q$1,'Copy of PY1 Data(H)'!$A$1:$CZ$1,_xlfn.XLOOKUP($A8,'Copy of PY1 Data(H)'!$A$1:$A$288,'Copy of PY1 Data(H)'!$A$1:$CZ$288))</f>
        <v>6836</v>
      </c>
      <c r="R8" s="180" cm="1">
        <f t="array" ref="R8">_xlfn.XLOOKUP(R$1,'Copy of PY1 Data(H)'!$A$1:$CZ$1,_xlfn.XLOOKUP($A8,'Copy of PY1 Data(H)'!$A$1:$A$288,'Copy of PY1 Data(H)'!$A$1:$CZ$288))</f>
        <v>110907</v>
      </c>
      <c r="S8" s="180" cm="1">
        <f t="array" ref="S8">_xlfn.XLOOKUP(S$1,'Copy of PY1 Data(H)'!$A$1:$CZ$1,_xlfn.XLOOKUP($A8,'Copy of PY1 Data(H)'!$A$1:$A$288,'Copy of PY1 Data(H)'!$A$1:$CZ$288))</f>
        <v>79428</v>
      </c>
      <c r="T8" s="180" cm="1">
        <f t="array" ref="T8">_xlfn.XLOOKUP(T$1,'Copy of PY1 Data(H)'!$A$1:$CZ$1,_xlfn.XLOOKUP($A8,'Copy of PY1 Data(H)'!$A$1:$A$288,'Copy of PY1 Data(H)'!$A$1:$CZ$288))</f>
        <v>1766043</v>
      </c>
      <c r="U8" s="180" cm="1">
        <f t="array" ref="U8">_xlfn.XLOOKUP(U$1,'Copy of PY1 Data(H)'!$A$1:$CZ$1,_xlfn.XLOOKUP($A8,'Copy of PY1 Data(H)'!$A$1:$A$288,'Copy of PY1 Data(H)'!$A$1:$CZ$288))</f>
        <v>0</v>
      </c>
      <c r="V8" s="180" cm="1">
        <f t="array" ref="V8">_xlfn.XLOOKUP(V$1,'Copy of PY1 Data(H)'!$A$1:$CZ$1,_xlfn.XLOOKUP($A8,'Copy of PY1 Data(H)'!$A$1:$A$288,'Copy of PY1 Data(H)'!$A$1:$CZ$288))</f>
        <v>4174</v>
      </c>
      <c r="W8" s="180" cm="1">
        <f t="array" ref="W8">_xlfn.XLOOKUP(W$1,'Copy of PY1 Data(H)'!$A$1:$CZ$1,_xlfn.XLOOKUP($A8,'Copy of PY1 Data(H)'!$A$1:$A$288,'Copy of PY1 Data(H)'!$A$1:$CZ$288))</f>
        <v>0</v>
      </c>
      <c r="X8" s="180" cm="1">
        <f t="array" ref="X8">_xlfn.XLOOKUP(X$1,'Copy of PY1 Data(H)'!$A$1:$CZ$1,_xlfn.XLOOKUP($A8,'Copy of PY1 Data(H)'!$A$1:$A$288,'Copy of PY1 Data(H)'!$A$1:$CZ$288))</f>
        <v>732483</v>
      </c>
      <c r="Y8" s="180" cm="1">
        <f t="array" ref="Y8">_xlfn.XLOOKUP(Y$1,'Copy of PY1 Data(H)'!$A$1:$CZ$1,_xlfn.XLOOKUP($A8,'Copy of PY1 Data(H)'!$A$1:$A$288,'Copy of PY1 Data(H)'!$A$1:$CZ$288))</f>
        <v>269607</v>
      </c>
      <c r="Z8" s="180" cm="1">
        <f t="array" ref="Z8">_xlfn.XLOOKUP(Z$1,'Copy of PY1 Data(H)'!$A$1:$CZ$1,_xlfn.XLOOKUP($A8,'Copy of PY1 Data(H)'!$A$1:$A$288,'Copy of PY1 Data(H)'!$A$1:$CZ$288))</f>
        <v>11902038</v>
      </c>
      <c r="AA8" s="180" cm="1">
        <f t="array" ref="AA8">_xlfn.XLOOKUP(AA$1,'Copy of PY1 Data(H)'!$A$1:$CZ$1,_xlfn.XLOOKUP($A8,'Copy of PY1 Data(H)'!$A$1:$A$288,'Copy of PY1 Data(H)'!$A$1:$CZ$288))</f>
        <v>926151</v>
      </c>
      <c r="AB8" s="180" cm="1">
        <f t="array" ref="AB8">_xlfn.XLOOKUP(AB$1,'Copy of PY1 Data(H)'!$A$1:$CZ$1,_xlfn.XLOOKUP($A8,'Copy of PY1 Data(H)'!$A$1:$A$288,'Copy of PY1 Data(H)'!$A$1:$CZ$288))</f>
        <v>0</v>
      </c>
      <c r="AC8" s="180" cm="1">
        <f t="array" ref="AC8">_xlfn.XLOOKUP(AC$1,'Copy of PY1 Data(H)'!$A$1:$CZ$1,_xlfn.XLOOKUP($A8,'Copy of PY1 Data(H)'!$A$1:$A$288,'Copy of PY1 Data(H)'!$A$1:$CZ$288))</f>
        <v>15168</v>
      </c>
      <c r="AD8" s="180" cm="1">
        <f t="array" ref="AD8">_xlfn.XLOOKUP(AD$1,'Copy of PY1 Data(H)'!$A$1:$CZ$1,_xlfn.XLOOKUP($A8,'Copy of PY1 Data(H)'!$A$1:$A$288,'Copy of PY1 Data(H)'!$A$1:$CZ$288))</f>
        <v>34949</v>
      </c>
      <c r="AE8" s="180" cm="1">
        <f t="array" ref="AE8">_xlfn.XLOOKUP(AE$1,'Copy of PY1 Data(H)'!$A$1:$CZ$1,_xlfn.XLOOKUP($A8,'Copy of PY1 Data(H)'!$A$1:$A$288,'Copy of PY1 Data(H)'!$A$1:$CZ$288))</f>
        <v>34535</v>
      </c>
      <c r="AF8" s="180" cm="1">
        <f t="array" ref="AF8">_xlfn.XLOOKUP(AF$1,'Copy of PY1 Data(H)'!$A$1:$CZ$1,_xlfn.XLOOKUP($A8,'Copy of PY1 Data(H)'!$A$1:$A$288,'Copy of PY1 Data(H)'!$A$1:$CZ$288))</f>
        <v>31665</v>
      </c>
      <c r="AG8" s="180" cm="1">
        <f t="array" ref="AG8">_xlfn.XLOOKUP(AG$1,'Copy of PY1 Data(H)'!$A$1:$CZ$1,_xlfn.XLOOKUP($A8,'Copy of PY1 Data(H)'!$A$1:$A$288,'Copy of PY1 Data(H)'!$A$1:$CZ$288))</f>
        <v>79983</v>
      </c>
      <c r="AH8" s="180" cm="1">
        <f t="array" ref="AH8">_xlfn.XLOOKUP(AH$1,'Copy of PY1 Data(H)'!$A$1:$CZ$1,_xlfn.XLOOKUP($A8,'Copy of PY1 Data(H)'!$A$1:$A$288,'Copy of PY1 Data(H)'!$A$1:$CZ$288))</f>
        <v>0</v>
      </c>
      <c r="AI8" s="180" cm="1">
        <f t="array" ref="AI8">_xlfn.XLOOKUP(AI$1,'Copy of PY1 Data(H)'!$A$1:$CZ$1,_xlfn.XLOOKUP($A8,'Copy of PY1 Data(H)'!$A$1:$A$288,'Copy of PY1 Data(H)'!$A$1:$CZ$288))</f>
        <v>4759</v>
      </c>
      <c r="AJ8" s="180" cm="1">
        <f t="array" ref="AJ8">_xlfn.XLOOKUP(AJ$1,'Copy of PY1 Data(H)'!$A$1:$CZ$1,_xlfn.XLOOKUP($A8,'Copy of PY1 Data(H)'!$A$1:$A$288,'Copy of PY1 Data(H)'!$A$1:$CZ$288))</f>
        <v>339498</v>
      </c>
      <c r="AK8" s="180" cm="1">
        <f t="array" ref="AK8">_xlfn.XLOOKUP(AK$1,'Copy of PY1 Data(H)'!$A$1:$CZ$1,_xlfn.XLOOKUP($A8,'Copy of PY1 Data(H)'!$A$1:$A$288,'Copy of PY1 Data(H)'!$A$1:$CZ$288))</f>
        <v>5902</v>
      </c>
      <c r="AL8" s="180" cm="1">
        <f t="array" ref="AL8">_xlfn.XLOOKUP(AL$1,'Copy of PY1 Data(H)'!$A$1:$CZ$1,_xlfn.XLOOKUP($A8,'Copy of PY1 Data(H)'!$A$1:$A$288,'Copy of PY1 Data(H)'!$A$1:$CZ$288))</f>
        <v>130642</v>
      </c>
      <c r="AM8" s="180" cm="1">
        <f t="array" ref="AM8">_xlfn.XLOOKUP(AM$1,'Copy of PY1 Data(H)'!$A$1:$CZ$1,_xlfn.XLOOKUP($A8,'Copy of PY1 Data(H)'!$A$1:$A$288,'Copy of PY1 Data(H)'!$A$1:$CZ$288))</f>
        <v>520485</v>
      </c>
      <c r="AN8" s="180" cm="1">
        <f t="array" ref="AN8">_xlfn.XLOOKUP(AN$1,'Copy of PY1 Data(H)'!$A$1:$CZ$1,_xlfn.XLOOKUP($A8,'Copy of PY1 Data(H)'!$A$1:$A$288,'Copy of PY1 Data(H)'!$A$1:$CZ$288))</f>
        <v>24394</v>
      </c>
      <c r="AO8" s="180" cm="1">
        <f t="array" ref="AO8">_xlfn.XLOOKUP(AO$1,'Copy of PY1 Data(H)'!$A$1:$CZ$1,_xlfn.XLOOKUP($A8,'Copy of PY1 Data(H)'!$A$1:$A$288,'Copy of PY1 Data(H)'!$A$1:$CZ$288))</f>
        <v>5494665</v>
      </c>
      <c r="AP8" s="180" cm="1">
        <f t="array" ref="AP8">_xlfn.XLOOKUP(AP$1,'Copy of PY1 Data(H)'!$A$1:$CZ$1,_xlfn.XLOOKUP($A8,'Copy of PY1 Data(H)'!$A$1:$A$288,'Copy of PY1 Data(H)'!$A$1:$CZ$288))</f>
        <v>63867</v>
      </c>
      <c r="AQ8" s="180" cm="1">
        <f t="array" ref="AQ8">_xlfn.XLOOKUP(AQ$1,'Copy of PY1 Data(H)'!$A$1:$CZ$1,_xlfn.XLOOKUP($A8,'Copy of PY1 Data(H)'!$A$1:$A$288,'Copy of PY1 Data(H)'!$A$1:$CZ$288))</f>
        <v>340</v>
      </c>
      <c r="AR8" s="180" cm="1">
        <f t="array" ref="AR8">_xlfn.XLOOKUP(AR$1,'Copy of PY1 Data(H)'!$A$1:$CZ$1,_xlfn.XLOOKUP($A8,'Copy of PY1 Data(H)'!$A$1:$A$288,'Copy of PY1 Data(H)'!$A$1:$CZ$288))</f>
        <v>10817</v>
      </c>
      <c r="AS8" s="180" cm="1">
        <f t="array" ref="AS8">_xlfn.XLOOKUP(AS$1,'Copy of PY1 Data(H)'!$A$1:$CZ$1,_xlfn.XLOOKUP($A8,'Copy of PY1 Data(H)'!$A$1:$A$288,'Copy of PY1 Data(H)'!$A$1:$CZ$288))</f>
        <v>5085122</v>
      </c>
      <c r="AT8" s="180" cm="1">
        <f t="array" ref="AT8">_xlfn.XLOOKUP(AT$1,'Copy of PY1 Data(H)'!$A$1:$CZ$1,_xlfn.XLOOKUP($A8,'Copy of PY1 Data(H)'!$A$1:$A$288,'Copy of PY1 Data(H)'!$A$1:$CZ$288))</f>
        <v>14641</v>
      </c>
      <c r="AU8" s="180" cm="1">
        <f t="array" ref="AU8">_xlfn.XLOOKUP(AU$1,'Copy of PY1 Data(H)'!$A$1:$CZ$1,_xlfn.XLOOKUP($A8,'Copy of PY1 Data(H)'!$A$1:$A$288,'Copy of PY1 Data(H)'!$A$1:$CZ$288))</f>
        <v>51455</v>
      </c>
      <c r="AV8" s="180" cm="1">
        <f t="array" ref="AV8">_xlfn.XLOOKUP(AV$1,'Copy of PY1 Data(H)'!$A$1:$CZ$1,_xlfn.XLOOKUP($A8,'Copy of PY1 Data(H)'!$A$1:$A$288,'Copy of PY1 Data(H)'!$A$1:$CZ$288))</f>
        <v>18833</v>
      </c>
      <c r="AW8" s="180" cm="1">
        <f t="array" ref="AW8">_xlfn.XLOOKUP(AW$1,'Copy of PY1 Data(H)'!$A$1:$CZ$1,_xlfn.XLOOKUP($A8,'Copy of PY1 Data(H)'!$A$1:$A$288,'Copy of PY1 Data(H)'!$A$1:$CZ$288))</f>
        <v>53524</v>
      </c>
      <c r="AX8" s="180" cm="1">
        <f t="array" ref="AX8">_xlfn.XLOOKUP(AX$1,'Copy of PY1 Data(H)'!$A$1:$CZ$1,_xlfn.XLOOKUP($A8,'Copy of PY1 Data(H)'!$A$1:$A$288,'Copy of PY1 Data(H)'!$A$1:$CZ$288))</f>
        <v>40392</v>
      </c>
      <c r="AY8" s="180" cm="1">
        <f t="array" ref="AY8">_xlfn.XLOOKUP(AY$1,'Copy of PY1 Data(H)'!$A$1:$CZ$1,_xlfn.XLOOKUP($A8,'Copy of PY1 Data(H)'!$A$1:$A$288,'Copy of PY1 Data(H)'!$A$1:$CZ$288))</f>
        <v>12795</v>
      </c>
      <c r="AZ8" s="180" cm="1">
        <f t="array" ref="AZ8">_xlfn.XLOOKUP(AZ$1,'Copy of PY1 Data(H)'!$A$1:$CZ$1,_xlfn.XLOOKUP($A8,'Copy of PY1 Data(H)'!$A$1:$A$288,'Copy of PY1 Data(H)'!$A$1:$CZ$288))</f>
        <v>656619</v>
      </c>
      <c r="BA8" s="180" cm="1">
        <f t="array" ref="BA8">_xlfn.XLOOKUP(BA$1,'Copy of PY1 Data(H)'!$A$1:$CZ$1,_xlfn.XLOOKUP($A8,'Copy of PY1 Data(H)'!$A$1:$A$288,'Copy of PY1 Data(H)'!$A$1:$CZ$288))</f>
        <v>244078</v>
      </c>
      <c r="BB8" s="180" cm="1">
        <f t="array" ref="BB8">_xlfn.XLOOKUP(BB$1,'Copy of PY1 Data(H)'!$A$1:$CZ$1,_xlfn.XLOOKUP($A8,'Copy of PY1 Data(H)'!$A$1:$A$288,'Copy of PY1 Data(H)'!$A$1:$CZ$288))</f>
        <v>4007</v>
      </c>
      <c r="BC8" s="180" cm="1">
        <f t="array" ref="BC8">_xlfn.XLOOKUP(BC$1,'Copy of PY1 Data(H)'!$A$1:$CZ$1,_xlfn.XLOOKUP($A8,'Copy of PY1 Data(H)'!$A$1:$A$288,'Copy of PY1 Data(H)'!$A$1:$CZ$288))</f>
        <v>69190</v>
      </c>
      <c r="BD8" s="180" cm="1">
        <f t="array" ref="BD8">_xlfn.XLOOKUP(BD$1,'Copy of PY1 Data(H)'!$A$1:$CZ$1,_xlfn.XLOOKUP($A8,'Copy of PY1 Data(H)'!$A$1:$A$288,'Copy of PY1 Data(H)'!$A$1:$CZ$288))</f>
        <v>1063750</v>
      </c>
      <c r="BE8" s="180" cm="1">
        <f t="array" ref="BE8">_xlfn.XLOOKUP(BE$1,'Copy of PY1 Data(H)'!$A$1:$CZ$1,_xlfn.XLOOKUP($A8,'Copy of PY1 Data(H)'!$A$1:$A$288,'Copy of PY1 Data(H)'!$A$1:$CZ$288))</f>
        <v>158640</v>
      </c>
      <c r="BF8" s="180" cm="1">
        <f t="array" ref="BF8">_xlfn.XLOOKUP(BF$1,'Copy of PY1 Data(H)'!$A$1:$CZ$1,_xlfn.XLOOKUP($A8,'Copy of PY1 Data(H)'!$A$1:$A$288,'Copy of PY1 Data(H)'!$A$1:$CZ$288))</f>
        <v>4062728</v>
      </c>
      <c r="BG8" s="180" cm="1">
        <f t="array" ref="BG8">_xlfn.XLOOKUP(BG$1,'Copy of PY1 Data(H)'!$A$1:$CZ$1,_xlfn.XLOOKUP($A8,'Copy of PY1 Data(H)'!$A$1:$A$288,'Copy of PY1 Data(H)'!$A$1:$CZ$288))</f>
        <v>0</v>
      </c>
      <c r="BH8" s="180" cm="1">
        <f t="array" ref="BH8">_xlfn.XLOOKUP(BH$1,'Copy of PY1 Data(H)'!$A$1:$CZ$1,_xlfn.XLOOKUP($A8,'Copy of PY1 Data(H)'!$A$1:$A$288,'Copy of PY1 Data(H)'!$A$1:$CZ$288))</f>
        <v>9814</v>
      </c>
      <c r="BI8" s="180" cm="1">
        <f t="array" ref="BI8">_xlfn.XLOOKUP(BI$1,'Copy of PY1 Data(H)'!$A$1:$CZ$1,_xlfn.XLOOKUP($A8,'Copy of PY1 Data(H)'!$A$1:$A$288,'Copy of PY1 Data(H)'!$A$1:$CZ$288))</f>
        <v>6131</v>
      </c>
      <c r="BJ8" s="180" cm="1">
        <f t="array" ref="BJ8">_xlfn.XLOOKUP(BJ$1,'Copy of PY1 Data(H)'!$A$1:$CZ$1,_xlfn.XLOOKUP($A8,'Copy of PY1 Data(H)'!$A$1:$A$288,'Copy of PY1 Data(H)'!$A$1:$CZ$288))</f>
        <v>1430124</v>
      </c>
      <c r="BK8" s="180" cm="1">
        <f t="array" ref="BK8">_xlfn.XLOOKUP(BK$1,'Copy of PY1 Data(H)'!$A$1:$CZ$1,_xlfn.XLOOKUP($A8,'Copy of PY1 Data(H)'!$A$1:$A$288,'Copy of PY1 Data(H)'!$A$1:$CZ$288))</f>
        <v>243485</v>
      </c>
      <c r="BL8" s="180" cm="1">
        <f t="array" ref="BL8">_xlfn.XLOOKUP(BL$1,'Copy of PY1 Data(H)'!$A$1:$CZ$1,_xlfn.XLOOKUP($A8,'Copy of PY1 Data(H)'!$A$1:$A$288,'Copy of PY1 Data(H)'!$A$1:$CZ$288))</f>
        <v>2794754</v>
      </c>
      <c r="BM8" s="180" cm="1">
        <f t="array" ref="BM8">_xlfn.XLOOKUP(BM$1,'Copy of PY1 Data(H)'!$A$1:$CZ$1,_xlfn.XLOOKUP($A8,'Copy of PY1 Data(H)'!$A$1:$A$288,'Copy of PY1 Data(H)'!$A$1:$CZ$288))</f>
        <v>548386</v>
      </c>
      <c r="BN8" s="180" cm="1">
        <f t="array" ref="BN8">_xlfn.XLOOKUP(BN$1,'Copy of PY1 Data(H)'!$A$1:$CZ$1,_xlfn.XLOOKUP($A8,'Copy of PY1 Data(H)'!$A$1:$A$288,'Copy of PY1 Data(H)'!$A$1:$CZ$288))</f>
        <v>811556</v>
      </c>
      <c r="BO8" s="180" cm="1">
        <f t="array" ref="BO8">_xlfn.XLOOKUP(BO$1,'Copy of PY1 Data(H)'!$A$1:$CZ$1,_xlfn.XLOOKUP($A8,'Copy of PY1 Data(H)'!$A$1:$A$288,'Copy of PY1 Data(H)'!$A$1:$CZ$288))</f>
        <v>52314</v>
      </c>
      <c r="BP8" s="180" cm="1">
        <f t="array" ref="BP8">_xlfn.XLOOKUP(BP$1,'Copy of PY1 Data(H)'!$A$1:$CZ$1,_xlfn.XLOOKUP($A8,'Copy of PY1 Data(H)'!$A$1:$A$288,'Copy of PY1 Data(H)'!$A$1:$CZ$288))</f>
        <v>3235</v>
      </c>
      <c r="BQ8" s="180" cm="1">
        <f t="array" ref="BQ8">_xlfn.XLOOKUP(BQ$1,'Copy of PY1 Data(H)'!$A$1:$CZ$1,_xlfn.XLOOKUP($A8,'Copy of PY1 Data(H)'!$A$1:$A$288,'Copy of PY1 Data(H)'!$A$1:$CZ$288))</f>
        <v>3010354</v>
      </c>
      <c r="BR8" s="180" cm="1">
        <f t="array" ref="BR8">_xlfn.XLOOKUP(BR$1,'Copy of PY1 Data(H)'!$A$1:$CZ$1,_xlfn.XLOOKUP($A8,'Copy of PY1 Data(H)'!$A$1:$A$288,'Copy of PY1 Data(H)'!$A$1:$CZ$288))</f>
        <v>0</v>
      </c>
      <c r="BS8" s="180" cm="1">
        <f t="array" ref="BS8">_xlfn.XLOOKUP(BS$1,'Copy of PY1 Data(H)'!$A$1:$CZ$1,_xlfn.XLOOKUP($A8,'Copy of PY1 Data(H)'!$A$1:$A$288,'Copy of PY1 Data(H)'!$A$1:$CZ$288))</f>
        <v>447670</v>
      </c>
      <c r="BT8" s="180" cm="1">
        <f t="array" ref="BT8">_xlfn.XLOOKUP(BT$1,'Copy of PY1 Data(H)'!$A$1:$CZ$1,_xlfn.XLOOKUP($A8,'Copy of PY1 Data(H)'!$A$1:$A$288,'Copy of PY1 Data(H)'!$A$1:$CZ$288))</f>
        <v>70933</v>
      </c>
      <c r="BU8" s="180" cm="1">
        <f t="array" ref="BU8">_xlfn.XLOOKUP(BU$1,'Copy of PY1 Data(H)'!$A$1:$CZ$1,_xlfn.XLOOKUP($A8,'Copy of PY1 Data(H)'!$A$1:$A$288,'Copy of PY1 Data(H)'!$A$1:$CZ$288))</f>
        <v>0</v>
      </c>
      <c r="BV8" s="180" cm="1">
        <f t="array" ref="BV8">_xlfn.XLOOKUP(BV$1,'Copy of PY1 Data(H)'!$A$1:$CZ$1,_xlfn.XLOOKUP($A8,'Copy of PY1 Data(H)'!$A$1:$A$288,'Copy of PY1 Data(H)'!$A$1:$CZ$288))</f>
        <v>230478</v>
      </c>
    </row>
    <row r="9" spans="1:74" x14ac:dyDescent="0.3">
      <c r="A9" s="180">
        <v>627</v>
      </c>
      <c r="C9" s="180"/>
      <c r="D9" s="180" cm="1">
        <f t="array" ref="D9">_xlfn.XLOOKUP(D$1,'Copy of PY1 Data(H)'!$A$1:$CZ$1,_xlfn.XLOOKUP($A9,'Copy of PY1 Data(H)'!$A$1:$A$288,'Copy of PY1 Data(H)'!$A$1:$CZ$288))</f>
        <v>0</v>
      </c>
      <c r="E9" s="180" cm="1">
        <f t="array" ref="E9">_xlfn.XLOOKUP(E$1,'Copy of PY1 Data(H)'!$A$1:$CZ$1,_xlfn.XLOOKUP($A9,'Copy of PY1 Data(H)'!$A$1:$A$288,'Copy of PY1 Data(H)'!$A$1:$CZ$288))</f>
        <v>0</v>
      </c>
      <c r="F9" s="180" cm="1">
        <f t="array" ref="F9">_xlfn.XLOOKUP(F$1,'Copy of PY1 Data(H)'!$A$1:$CZ$1,_xlfn.XLOOKUP($A9,'Copy of PY1 Data(H)'!$A$1:$A$288,'Copy of PY1 Data(H)'!$A$1:$CZ$288))</f>
        <v>0</v>
      </c>
      <c r="G9" s="180" cm="1">
        <f t="array" ref="G9">_xlfn.XLOOKUP(G$1,'Copy of PY1 Data(H)'!$A$1:$CZ$1,_xlfn.XLOOKUP($A9,'Copy of PY1 Data(H)'!$A$1:$A$288,'Copy of PY1 Data(H)'!$A$1:$CZ$288))</f>
        <v>0</v>
      </c>
      <c r="H9" s="180" cm="1">
        <f t="array" ref="H9">_xlfn.XLOOKUP(H$1,'Copy of PY1 Data(H)'!$A$1:$CZ$1,_xlfn.XLOOKUP($A9,'Copy of PY1 Data(H)'!$A$1:$A$288,'Copy of PY1 Data(H)'!$A$1:$CZ$288))</f>
        <v>0</v>
      </c>
      <c r="I9" s="180" cm="1">
        <f t="array" ref="I9">_xlfn.XLOOKUP(I$1,'Copy of PY1 Data(H)'!$A$1:$CZ$1,_xlfn.XLOOKUP($A9,'Copy of PY1 Data(H)'!$A$1:$A$288,'Copy of PY1 Data(H)'!$A$1:$CZ$288))</f>
        <v>0</v>
      </c>
      <c r="J9" s="180" cm="1">
        <f t="array" ref="J9">_xlfn.XLOOKUP(J$1,'Copy of PY1 Data(H)'!$A$1:$CZ$1,_xlfn.XLOOKUP($A9,'Copy of PY1 Data(H)'!$A$1:$A$288,'Copy of PY1 Data(H)'!$A$1:$CZ$288))</f>
        <v>0</v>
      </c>
      <c r="K9" s="180" cm="1">
        <f t="array" ref="K9">_xlfn.XLOOKUP(K$1,'Copy of PY1 Data(H)'!$A$1:$CZ$1,_xlfn.XLOOKUP($A9,'Copy of PY1 Data(H)'!$A$1:$A$288,'Copy of PY1 Data(H)'!$A$1:$CZ$288))</f>
        <v>0</v>
      </c>
      <c r="L9" s="180" cm="1">
        <f t="array" ref="L9">_xlfn.XLOOKUP(L$1,'Copy of PY1 Data(H)'!$A$1:$CZ$1,_xlfn.XLOOKUP($A9,'Copy of PY1 Data(H)'!$A$1:$A$288,'Copy of PY1 Data(H)'!$A$1:$CZ$288))</f>
        <v>0</v>
      </c>
      <c r="M9" s="180" cm="1">
        <f t="array" ref="M9">_xlfn.XLOOKUP(M$1,'Copy of PY1 Data(H)'!$A$1:$CZ$1,_xlfn.XLOOKUP($A9,'Copy of PY1 Data(H)'!$A$1:$A$288,'Copy of PY1 Data(H)'!$A$1:$CZ$288))</f>
        <v>0</v>
      </c>
      <c r="N9" s="180" cm="1">
        <f t="array" ref="N9">_xlfn.XLOOKUP(N$1,'Copy of PY1 Data(H)'!$A$1:$CZ$1,_xlfn.XLOOKUP($A9,'Copy of PY1 Data(H)'!$A$1:$A$288,'Copy of PY1 Data(H)'!$A$1:$CZ$288))</f>
        <v>0</v>
      </c>
      <c r="O9" s="180" cm="1">
        <f t="array" ref="O9">_xlfn.XLOOKUP(O$1,'Copy of PY1 Data(H)'!$A$1:$CZ$1,_xlfn.XLOOKUP($A9,'Copy of PY1 Data(H)'!$A$1:$A$288,'Copy of PY1 Data(H)'!$A$1:$CZ$288))</f>
        <v>0</v>
      </c>
      <c r="P9" s="180" cm="1">
        <f t="array" ref="P9">_xlfn.XLOOKUP(P$1,'Copy of PY1 Data(H)'!$A$1:$CZ$1,_xlfn.XLOOKUP($A9,'Copy of PY1 Data(H)'!$A$1:$A$288,'Copy of PY1 Data(H)'!$A$1:$CZ$288))</f>
        <v>0</v>
      </c>
      <c r="Q9" s="180" cm="1">
        <f t="array" ref="Q9">_xlfn.XLOOKUP(Q$1,'Copy of PY1 Data(H)'!$A$1:$CZ$1,_xlfn.XLOOKUP($A9,'Copy of PY1 Data(H)'!$A$1:$A$288,'Copy of PY1 Data(H)'!$A$1:$CZ$288))</f>
        <v>0</v>
      </c>
      <c r="R9" s="180" cm="1">
        <f t="array" ref="R9">_xlfn.XLOOKUP(R$1,'Copy of PY1 Data(H)'!$A$1:$CZ$1,_xlfn.XLOOKUP($A9,'Copy of PY1 Data(H)'!$A$1:$A$288,'Copy of PY1 Data(H)'!$A$1:$CZ$288))</f>
        <v>0</v>
      </c>
      <c r="S9" s="180" cm="1">
        <f t="array" ref="S9">_xlfn.XLOOKUP(S$1,'Copy of PY1 Data(H)'!$A$1:$CZ$1,_xlfn.XLOOKUP($A9,'Copy of PY1 Data(H)'!$A$1:$A$288,'Copy of PY1 Data(H)'!$A$1:$CZ$288))</f>
        <v>0</v>
      </c>
      <c r="T9" s="180" cm="1">
        <f t="array" ref="T9">_xlfn.XLOOKUP(T$1,'Copy of PY1 Data(H)'!$A$1:$CZ$1,_xlfn.XLOOKUP($A9,'Copy of PY1 Data(H)'!$A$1:$A$288,'Copy of PY1 Data(H)'!$A$1:$CZ$288))</f>
        <v>0</v>
      </c>
      <c r="U9" s="180" cm="1">
        <f t="array" ref="U9">_xlfn.XLOOKUP(U$1,'Copy of PY1 Data(H)'!$A$1:$CZ$1,_xlfn.XLOOKUP($A9,'Copy of PY1 Data(H)'!$A$1:$A$288,'Copy of PY1 Data(H)'!$A$1:$CZ$288))</f>
        <v>0</v>
      </c>
      <c r="V9" s="180" cm="1">
        <f t="array" ref="V9">_xlfn.XLOOKUP(V$1,'Copy of PY1 Data(H)'!$A$1:$CZ$1,_xlfn.XLOOKUP($A9,'Copy of PY1 Data(H)'!$A$1:$A$288,'Copy of PY1 Data(H)'!$A$1:$CZ$288))</f>
        <v>0</v>
      </c>
      <c r="W9" s="180" cm="1">
        <f t="array" ref="W9">_xlfn.XLOOKUP(W$1,'Copy of PY1 Data(H)'!$A$1:$CZ$1,_xlfn.XLOOKUP($A9,'Copy of PY1 Data(H)'!$A$1:$A$288,'Copy of PY1 Data(H)'!$A$1:$CZ$288))</f>
        <v>0</v>
      </c>
      <c r="X9" s="180" cm="1">
        <f t="array" ref="X9">_xlfn.XLOOKUP(X$1,'Copy of PY1 Data(H)'!$A$1:$CZ$1,_xlfn.XLOOKUP($A9,'Copy of PY1 Data(H)'!$A$1:$A$288,'Copy of PY1 Data(H)'!$A$1:$CZ$288))</f>
        <v>0</v>
      </c>
      <c r="Y9" s="180" cm="1">
        <f t="array" ref="Y9">_xlfn.XLOOKUP(Y$1,'Copy of PY1 Data(H)'!$A$1:$CZ$1,_xlfn.XLOOKUP($A9,'Copy of PY1 Data(H)'!$A$1:$A$288,'Copy of PY1 Data(H)'!$A$1:$CZ$288))</f>
        <v>0</v>
      </c>
      <c r="Z9" s="180" cm="1">
        <f t="array" ref="Z9">_xlfn.XLOOKUP(Z$1,'Copy of PY1 Data(H)'!$A$1:$CZ$1,_xlfn.XLOOKUP($A9,'Copy of PY1 Data(H)'!$A$1:$A$288,'Copy of PY1 Data(H)'!$A$1:$CZ$288))</f>
        <v>0</v>
      </c>
      <c r="AA9" s="180" cm="1">
        <f t="array" ref="AA9">_xlfn.XLOOKUP(AA$1,'Copy of PY1 Data(H)'!$A$1:$CZ$1,_xlfn.XLOOKUP($A9,'Copy of PY1 Data(H)'!$A$1:$A$288,'Copy of PY1 Data(H)'!$A$1:$CZ$288))</f>
        <v>493000</v>
      </c>
      <c r="AB9" s="180" cm="1">
        <f t="array" ref="AB9">_xlfn.XLOOKUP(AB$1,'Copy of PY1 Data(H)'!$A$1:$CZ$1,_xlfn.XLOOKUP($A9,'Copy of PY1 Data(H)'!$A$1:$A$288,'Copy of PY1 Data(H)'!$A$1:$CZ$288))</f>
        <v>0</v>
      </c>
      <c r="AC9" s="180" cm="1">
        <f t="array" ref="AC9">_xlfn.XLOOKUP(AC$1,'Copy of PY1 Data(H)'!$A$1:$CZ$1,_xlfn.XLOOKUP($A9,'Copy of PY1 Data(H)'!$A$1:$A$288,'Copy of PY1 Data(H)'!$A$1:$CZ$288))</f>
        <v>0</v>
      </c>
      <c r="AD9" s="180" cm="1">
        <f t="array" ref="AD9">_xlfn.XLOOKUP(AD$1,'Copy of PY1 Data(H)'!$A$1:$CZ$1,_xlfn.XLOOKUP($A9,'Copy of PY1 Data(H)'!$A$1:$A$288,'Copy of PY1 Data(H)'!$A$1:$CZ$288))</f>
        <v>0</v>
      </c>
      <c r="AE9" s="180" cm="1">
        <f t="array" ref="AE9">_xlfn.XLOOKUP(AE$1,'Copy of PY1 Data(H)'!$A$1:$CZ$1,_xlfn.XLOOKUP($A9,'Copy of PY1 Data(H)'!$A$1:$A$288,'Copy of PY1 Data(H)'!$A$1:$CZ$288))</f>
        <v>0</v>
      </c>
      <c r="AF9" s="180" cm="1">
        <f t="array" ref="AF9">_xlfn.XLOOKUP(AF$1,'Copy of PY1 Data(H)'!$A$1:$CZ$1,_xlfn.XLOOKUP($A9,'Copy of PY1 Data(H)'!$A$1:$A$288,'Copy of PY1 Data(H)'!$A$1:$CZ$288))</f>
        <v>0</v>
      </c>
      <c r="AG9" s="180" cm="1">
        <f t="array" ref="AG9">_xlfn.XLOOKUP(AG$1,'Copy of PY1 Data(H)'!$A$1:$CZ$1,_xlfn.XLOOKUP($A9,'Copy of PY1 Data(H)'!$A$1:$A$288,'Copy of PY1 Data(H)'!$A$1:$CZ$288))</f>
        <v>0</v>
      </c>
      <c r="AH9" s="180" cm="1">
        <f t="array" ref="AH9">_xlfn.XLOOKUP(AH$1,'Copy of PY1 Data(H)'!$A$1:$CZ$1,_xlfn.XLOOKUP($A9,'Copy of PY1 Data(H)'!$A$1:$A$288,'Copy of PY1 Data(H)'!$A$1:$CZ$288))</f>
        <v>0</v>
      </c>
      <c r="AI9" s="180" cm="1">
        <f t="array" ref="AI9">_xlfn.XLOOKUP(AI$1,'Copy of PY1 Data(H)'!$A$1:$CZ$1,_xlfn.XLOOKUP($A9,'Copy of PY1 Data(H)'!$A$1:$A$288,'Copy of PY1 Data(H)'!$A$1:$CZ$288))</f>
        <v>0</v>
      </c>
      <c r="AJ9" s="180" cm="1">
        <f t="array" ref="AJ9">_xlfn.XLOOKUP(AJ$1,'Copy of PY1 Data(H)'!$A$1:$CZ$1,_xlfn.XLOOKUP($A9,'Copy of PY1 Data(H)'!$A$1:$A$288,'Copy of PY1 Data(H)'!$A$1:$CZ$288))</f>
        <v>0</v>
      </c>
      <c r="AK9" s="180" cm="1">
        <f t="array" ref="AK9">_xlfn.XLOOKUP(AK$1,'Copy of PY1 Data(H)'!$A$1:$CZ$1,_xlfn.XLOOKUP($A9,'Copy of PY1 Data(H)'!$A$1:$A$288,'Copy of PY1 Data(H)'!$A$1:$CZ$288))</f>
        <v>0</v>
      </c>
      <c r="AL9" s="180" cm="1">
        <f t="array" ref="AL9">_xlfn.XLOOKUP(AL$1,'Copy of PY1 Data(H)'!$A$1:$CZ$1,_xlfn.XLOOKUP($A9,'Copy of PY1 Data(H)'!$A$1:$A$288,'Copy of PY1 Data(H)'!$A$1:$CZ$288))</f>
        <v>0</v>
      </c>
      <c r="AM9" s="180" cm="1">
        <f t="array" ref="AM9">_xlfn.XLOOKUP(AM$1,'Copy of PY1 Data(H)'!$A$1:$CZ$1,_xlfn.XLOOKUP($A9,'Copy of PY1 Data(H)'!$A$1:$A$288,'Copy of PY1 Data(H)'!$A$1:$CZ$288))</f>
        <v>0</v>
      </c>
      <c r="AN9" s="180" cm="1">
        <f t="array" ref="AN9">_xlfn.XLOOKUP(AN$1,'Copy of PY1 Data(H)'!$A$1:$CZ$1,_xlfn.XLOOKUP($A9,'Copy of PY1 Data(H)'!$A$1:$A$288,'Copy of PY1 Data(H)'!$A$1:$CZ$288))</f>
        <v>0</v>
      </c>
      <c r="AO9" s="180" cm="1">
        <f t="array" ref="AO9">_xlfn.XLOOKUP(AO$1,'Copy of PY1 Data(H)'!$A$1:$CZ$1,_xlfn.XLOOKUP($A9,'Copy of PY1 Data(H)'!$A$1:$A$288,'Copy of PY1 Data(H)'!$A$1:$CZ$288))</f>
        <v>0</v>
      </c>
      <c r="AP9" s="180" cm="1">
        <f t="array" ref="AP9">_xlfn.XLOOKUP(AP$1,'Copy of PY1 Data(H)'!$A$1:$CZ$1,_xlfn.XLOOKUP($A9,'Copy of PY1 Data(H)'!$A$1:$A$288,'Copy of PY1 Data(H)'!$A$1:$CZ$288))</f>
        <v>0</v>
      </c>
      <c r="AQ9" s="180" cm="1">
        <f t="array" ref="AQ9">_xlfn.XLOOKUP(AQ$1,'Copy of PY1 Data(H)'!$A$1:$CZ$1,_xlfn.XLOOKUP($A9,'Copy of PY1 Data(H)'!$A$1:$A$288,'Copy of PY1 Data(H)'!$A$1:$CZ$288))</f>
        <v>0</v>
      </c>
      <c r="AR9" s="180" cm="1">
        <f t="array" ref="AR9">_xlfn.XLOOKUP(AR$1,'Copy of PY1 Data(H)'!$A$1:$CZ$1,_xlfn.XLOOKUP($A9,'Copy of PY1 Data(H)'!$A$1:$A$288,'Copy of PY1 Data(H)'!$A$1:$CZ$288))</f>
        <v>0</v>
      </c>
      <c r="AS9" s="180" cm="1">
        <f t="array" ref="AS9">_xlfn.XLOOKUP(AS$1,'Copy of PY1 Data(H)'!$A$1:$CZ$1,_xlfn.XLOOKUP($A9,'Copy of PY1 Data(H)'!$A$1:$A$288,'Copy of PY1 Data(H)'!$A$1:$CZ$288))</f>
        <v>0</v>
      </c>
      <c r="AT9" s="180" cm="1">
        <f t="array" ref="AT9">_xlfn.XLOOKUP(AT$1,'Copy of PY1 Data(H)'!$A$1:$CZ$1,_xlfn.XLOOKUP($A9,'Copy of PY1 Data(H)'!$A$1:$A$288,'Copy of PY1 Data(H)'!$A$1:$CZ$288))</f>
        <v>0</v>
      </c>
      <c r="AU9" s="180" cm="1">
        <f t="array" ref="AU9">_xlfn.XLOOKUP(AU$1,'Copy of PY1 Data(H)'!$A$1:$CZ$1,_xlfn.XLOOKUP($A9,'Copy of PY1 Data(H)'!$A$1:$A$288,'Copy of PY1 Data(H)'!$A$1:$CZ$288))</f>
        <v>0</v>
      </c>
      <c r="AV9" s="180" cm="1">
        <f t="array" ref="AV9">_xlfn.XLOOKUP(AV$1,'Copy of PY1 Data(H)'!$A$1:$CZ$1,_xlfn.XLOOKUP($A9,'Copy of PY1 Data(H)'!$A$1:$A$288,'Copy of PY1 Data(H)'!$A$1:$CZ$288))</f>
        <v>0</v>
      </c>
      <c r="AW9" s="180" cm="1">
        <f t="array" ref="AW9">_xlfn.XLOOKUP(AW$1,'Copy of PY1 Data(H)'!$A$1:$CZ$1,_xlfn.XLOOKUP($A9,'Copy of PY1 Data(H)'!$A$1:$A$288,'Copy of PY1 Data(H)'!$A$1:$CZ$288))</f>
        <v>0</v>
      </c>
      <c r="AX9" s="180" cm="1">
        <f t="array" ref="AX9">_xlfn.XLOOKUP(AX$1,'Copy of PY1 Data(H)'!$A$1:$CZ$1,_xlfn.XLOOKUP($A9,'Copy of PY1 Data(H)'!$A$1:$A$288,'Copy of PY1 Data(H)'!$A$1:$CZ$288))</f>
        <v>0</v>
      </c>
      <c r="AY9" s="180" cm="1">
        <f t="array" ref="AY9">_xlfn.XLOOKUP(AY$1,'Copy of PY1 Data(H)'!$A$1:$CZ$1,_xlfn.XLOOKUP($A9,'Copy of PY1 Data(H)'!$A$1:$A$288,'Copy of PY1 Data(H)'!$A$1:$CZ$288))</f>
        <v>0</v>
      </c>
      <c r="AZ9" s="180" cm="1">
        <f t="array" ref="AZ9">_xlfn.XLOOKUP(AZ$1,'Copy of PY1 Data(H)'!$A$1:$CZ$1,_xlfn.XLOOKUP($A9,'Copy of PY1 Data(H)'!$A$1:$A$288,'Copy of PY1 Data(H)'!$A$1:$CZ$288))</f>
        <v>0</v>
      </c>
      <c r="BA9" s="180" cm="1">
        <f t="array" ref="BA9">_xlfn.XLOOKUP(BA$1,'Copy of PY1 Data(H)'!$A$1:$CZ$1,_xlfn.XLOOKUP($A9,'Copy of PY1 Data(H)'!$A$1:$A$288,'Copy of PY1 Data(H)'!$A$1:$CZ$288))</f>
        <v>0</v>
      </c>
      <c r="BB9" s="180" cm="1">
        <f t="array" ref="BB9">_xlfn.XLOOKUP(BB$1,'Copy of PY1 Data(H)'!$A$1:$CZ$1,_xlfn.XLOOKUP($A9,'Copy of PY1 Data(H)'!$A$1:$A$288,'Copy of PY1 Data(H)'!$A$1:$CZ$288))</f>
        <v>0</v>
      </c>
      <c r="BC9" s="180" cm="1">
        <f t="array" ref="BC9">_xlfn.XLOOKUP(BC$1,'Copy of PY1 Data(H)'!$A$1:$CZ$1,_xlfn.XLOOKUP($A9,'Copy of PY1 Data(H)'!$A$1:$A$288,'Copy of PY1 Data(H)'!$A$1:$CZ$288))</f>
        <v>0</v>
      </c>
      <c r="BD9" s="180" cm="1">
        <f t="array" ref="BD9">_xlfn.XLOOKUP(BD$1,'Copy of PY1 Data(H)'!$A$1:$CZ$1,_xlfn.XLOOKUP($A9,'Copy of PY1 Data(H)'!$A$1:$A$288,'Copy of PY1 Data(H)'!$A$1:$CZ$288))</f>
        <v>0</v>
      </c>
      <c r="BE9" s="180" cm="1">
        <f t="array" ref="BE9">_xlfn.XLOOKUP(BE$1,'Copy of PY1 Data(H)'!$A$1:$CZ$1,_xlfn.XLOOKUP($A9,'Copy of PY1 Data(H)'!$A$1:$A$288,'Copy of PY1 Data(H)'!$A$1:$CZ$288))</f>
        <v>0</v>
      </c>
      <c r="BF9" s="180" cm="1">
        <f t="array" ref="BF9">_xlfn.XLOOKUP(BF$1,'Copy of PY1 Data(H)'!$A$1:$CZ$1,_xlfn.XLOOKUP($A9,'Copy of PY1 Data(H)'!$A$1:$A$288,'Copy of PY1 Data(H)'!$A$1:$CZ$288))</f>
        <v>0</v>
      </c>
      <c r="BG9" s="180" cm="1">
        <f t="array" ref="BG9">_xlfn.XLOOKUP(BG$1,'Copy of PY1 Data(H)'!$A$1:$CZ$1,_xlfn.XLOOKUP($A9,'Copy of PY1 Data(H)'!$A$1:$A$288,'Copy of PY1 Data(H)'!$A$1:$CZ$288))</f>
        <v>0</v>
      </c>
      <c r="BH9" s="180" cm="1">
        <f t="array" ref="BH9">_xlfn.XLOOKUP(BH$1,'Copy of PY1 Data(H)'!$A$1:$CZ$1,_xlfn.XLOOKUP($A9,'Copy of PY1 Data(H)'!$A$1:$A$288,'Copy of PY1 Data(H)'!$A$1:$CZ$288))</f>
        <v>0</v>
      </c>
      <c r="BI9" s="180" cm="1">
        <f t="array" ref="BI9">_xlfn.XLOOKUP(BI$1,'Copy of PY1 Data(H)'!$A$1:$CZ$1,_xlfn.XLOOKUP($A9,'Copy of PY1 Data(H)'!$A$1:$A$288,'Copy of PY1 Data(H)'!$A$1:$CZ$288))</f>
        <v>0</v>
      </c>
      <c r="BJ9" s="180" cm="1">
        <f t="array" ref="BJ9">_xlfn.XLOOKUP(BJ$1,'Copy of PY1 Data(H)'!$A$1:$CZ$1,_xlfn.XLOOKUP($A9,'Copy of PY1 Data(H)'!$A$1:$A$288,'Copy of PY1 Data(H)'!$A$1:$CZ$288))</f>
        <v>0</v>
      </c>
      <c r="BK9" s="180" cm="1">
        <f t="array" ref="BK9">_xlfn.XLOOKUP(BK$1,'Copy of PY1 Data(H)'!$A$1:$CZ$1,_xlfn.XLOOKUP($A9,'Copy of PY1 Data(H)'!$A$1:$A$288,'Copy of PY1 Data(H)'!$A$1:$CZ$288))</f>
        <v>0</v>
      </c>
      <c r="BL9" s="180" cm="1">
        <f t="array" ref="BL9">_xlfn.XLOOKUP(BL$1,'Copy of PY1 Data(H)'!$A$1:$CZ$1,_xlfn.XLOOKUP($A9,'Copy of PY1 Data(H)'!$A$1:$A$288,'Copy of PY1 Data(H)'!$A$1:$CZ$288))</f>
        <v>0</v>
      </c>
      <c r="BM9" s="180" cm="1">
        <f t="array" ref="BM9">_xlfn.XLOOKUP(BM$1,'Copy of PY1 Data(H)'!$A$1:$CZ$1,_xlfn.XLOOKUP($A9,'Copy of PY1 Data(H)'!$A$1:$A$288,'Copy of PY1 Data(H)'!$A$1:$CZ$288))</f>
        <v>0</v>
      </c>
      <c r="BN9" s="180" cm="1">
        <f t="array" ref="BN9">_xlfn.XLOOKUP(BN$1,'Copy of PY1 Data(H)'!$A$1:$CZ$1,_xlfn.XLOOKUP($A9,'Copy of PY1 Data(H)'!$A$1:$A$288,'Copy of PY1 Data(H)'!$A$1:$CZ$288))</f>
        <v>0</v>
      </c>
      <c r="BO9" s="180" cm="1">
        <f t="array" ref="BO9">_xlfn.XLOOKUP(BO$1,'Copy of PY1 Data(H)'!$A$1:$CZ$1,_xlfn.XLOOKUP($A9,'Copy of PY1 Data(H)'!$A$1:$A$288,'Copy of PY1 Data(H)'!$A$1:$CZ$288))</f>
        <v>0</v>
      </c>
      <c r="BP9" s="180" cm="1">
        <f t="array" ref="BP9">_xlfn.XLOOKUP(BP$1,'Copy of PY1 Data(H)'!$A$1:$CZ$1,_xlfn.XLOOKUP($A9,'Copy of PY1 Data(H)'!$A$1:$A$288,'Copy of PY1 Data(H)'!$A$1:$CZ$288))</f>
        <v>0</v>
      </c>
      <c r="BQ9" s="180" cm="1">
        <f t="array" ref="BQ9">_xlfn.XLOOKUP(BQ$1,'Copy of PY1 Data(H)'!$A$1:$CZ$1,_xlfn.XLOOKUP($A9,'Copy of PY1 Data(H)'!$A$1:$A$288,'Copy of PY1 Data(H)'!$A$1:$CZ$288))</f>
        <v>0</v>
      </c>
      <c r="BR9" s="180" cm="1">
        <f t="array" ref="BR9">_xlfn.XLOOKUP(BR$1,'Copy of PY1 Data(H)'!$A$1:$CZ$1,_xlfn.XLOOKUP($A9,'Copy of PY1 Data(H)'!$A$1:$A$288,'Copy of PY1 Data(H)'!$A$1:$CZ$288))</f>
        <v>0</v>
      </c>
      <c r="BS9" s="180" cm="1">
        <f t="array" ref="BS9">_xlfn.XLOOKUP(BS$1,'Copy of PY1 Data(H)'!$A$1:$CZ$1,_xlfn.XLOOKUP($A9,'Copy of PY1 Data(H)'!$A$1:$A$288,'Copy of PY1 Data(H)'!$A$1:$CZ$288))</f>
        <v>0</v>
      </c>
      <c r="BT9" s="180" cm="1">
        <f t="array" ref="BT9">_xlfn.XLOOKUP(BT$1,'Copy of PY1 Data(H)'!$A$1:$CZ$1,_xlfn.XLOOKUP($A9,'Copy of PY1 Data(H)'!$A$1:$A$288,'Copy of PY1 Data(H)'!$A$1:$CZ$288))</f>
        <v>0</v>
      </c>
      <c r="BU9" s="180" cm="1">
        <f t="array" ref="BU9">_xlfn.XLOOKUP(BU$1,'Copy of PY1 Data(H)'!$A$1:$CZ$1,_xlfn.XLOOKUP($A9,'Copy of PY1 Data(H)'!$A$1:$A$288,'Copy of PY1 Data(H)'!$A$1:$CZ$288))</f>
        <v>0</v>
      </c>
      <c r="BV9" s="180" cm="1">
        <f t="array" ref="BV9">_xlfn.XLOOKUP(BV$1,'Copy of PY1 Data(H)'!$A$1:$CZ$1,_xlfn.XLOOKUP($A9,'Copy of PY1 Data(H)'!$A$1:$A$288,'Copy of PY1 Data(H)'!$A$1:$CZ$288))</f>
        <v>0</v>
      </c>
    </row>
    <row r="10" spans="1:74" x14ac:dyDescent="0.3">
      <c r="A10" s="180">
        <v>628</v>
      </c>
      <c r="C10" s="180"/>
      <c r="D10" s="180" cm="1">
        <f t="array" ref="D10">_xlfn.XLOOKUP(D$1,'Copy of PY1 Data(H)'!$A$1:$CZ$1,_xlfn.XLOOKUP($A10,'Copy of PY1 Data(H)'!$A$1:$A$288,'Copy of PY1 Data(H)'!$A$1:$CZ$288))</f>
        <v>60020</v>
      </c>
      <c r="E10" s="180" cm="1">
        <f t="array" ref="E10">_xlfn.XLOOKUP(E$1,'Copy of PY1 Data(H)'!$A$1:$CZ$1,_xlfn.XLOOKUP($A10,'Copy of PY1 Data(H)'!$A$1:$A$288,'Copy of PY1 Data(H)'!$A$1:$CZ$288))</f>
        <v>14980384</v>
      </c>
      <c r="F10" s="180" cm="1">
        <f t="array" ref="F10">_xlfn.XLOOKUP(F$1,'Copy of PY1 Data(H)'!$A$1:$CZ$1,_xlfn.XLOOKUP($A10,'Copy of PY1 Data(H)'!$A$1:$A$288,'Copy of PY1 Data(H)'!$A$1:$CZ$288))</f>
        <v>0</v>
      </c>
      <c r="G10" s="180" cm="1">
        <f t="array" ref="G10">_xlfn.XLOOKUP(G$1,'Copy of PY1 Data(H)'!$A$1:$CZ$1,_xlfn.XLOOKUP($A10,'Copy of PY1 Data(H)'!$A$1:$A$288,'Copy of PY1 Data(H)'!$A$1:$CZ$288))</f>
        <v>24000</v>
      </c>
      <c r="H10" s="180" cm="1">
        <f t="array" ref="H10">_xlfn.XLOOKUP(H$1,'Copy of PY1 Data(H)'!$A$1:$CZ$1,_xlfn.XLOOKUP($A10,'Copy of PY1 Data(H)'!$A$1:$A$288,'Copy of PY1 Data(H)'!$A$1:$CZ$288))</f>
        <v>0</v>
      </c>
      <c r="I10" s="180" cm="1">
        <f t="array" ref="I10">_xlfn.XLOOKUP(I$1,'Copy of PY1 Data(H)'!$A$1:$CZ$1,_xlfn.XLOOKUP($A10,'Copy of PY1 Data(H)'!$A$1:$A$288,'Copy of PY1 Data(H)'!$A$1:$CZ$288))</f>
        <v>0</v>
      </c>
      <c r="J10" s="180" cm="1">
        <f t="array" ref="J10">_xlfn.XLOOKUP(J$1,'Copy of PY1 Data(H)'!$A$1:$CZ$1,_xlfn.XLOOKUP($A10,'Copy of PY1 Data(H)'!$A$1:$A$288,'Copy of PY1 Data(H)'!$A$1:$CZ$288))</f>
        <v>0</v>
      </c>
      <c r="K10" s="180" cm="1">
        <f t="array" ref="K10">_xlfn.XLOOKUP(K$1,'Copy of PY1 Data(H)'!$A$1:$CZ$1,_xlfn.XLOOKUP($A10,'Copy of PY1 Data(H)'!$A$1:$A$288,'Copy of PY1 Data(H)'!$A$1:$CZ$288))</f>
        <v>0</v>
      </c>
      <c r="L10" s="180" cm="1">
        <f t="array" ref="L10">_xlfn.XLOOKUP(L$1,'Copy of PY1 Data(H)'!$A$1:$CZ$1,_xlfn.XLOOKUP($A10,'Copy of PY1 Data(H)'!$A$1:$A$288,'Copy of PY1 Data(H)'!$A$1:$CZ$288))</f>
        <v>10000</v>
      </c>
      <c r="M10" s="180" cm="1">
        <f t="array" ref="M10">_xlfn.XLOOKUP(M$1,'Copy of PY1 Data(H)'!$A$1:$CZ$1,_xlfn.XLOOKUP($A10,'Copy of PY1 Data(H)'!$A$1:$A$288,'Copy of PY1 Data(H)'!$A$1:$CZ$288))</f>
        <v>0</v>
      </c>
      <c r="N10" s="180" cm="1">
        <f t="array" ref="N10">_xlfn.XLOOKUP(N$1,'Copy of PY1 Data(H)'!$A$1:$CZ$1,_xlfn.XLOOKUP($A10,'Copy of PY1 Data(H)'!$A$1:$A$288,'Copy of PY1 Data(H)'!$A$1:$CZ$288))</f>
        <v>0</v>
      </c>
      <c r="O10" s="180" cm="1">
        <f t="array" ref="O10">_xlfn.XLOOKUP(O$1,'Copy of PY1 Data(H)'!$A$1:$CZ$1,_xlfn.XLOOKUP($A10,'Copy of PY1 Data(H)'!$A$1:$A$288,'Copy of PY1 Data(H)'!$A$1:$CZ$288))</f>
        <v>14696</v>
      </c>
      <c r="P10" s="180" cm="1">
        <f t="array" ref="P10">_xlfn.XLOOKUP(P$1,'Copy of PY1 Data(H)'!$A$1:$CZ$1,_xlfn.XLOOKUP($A10,'Copy of PY1 Data(H)'!$A$1:$A$288,'Copy of PY1 Data(H)'!$A$1:$CZ$288))</f>
        <v>0</v>
      </c>
      <c r="Q10" s="180" cm="1">
        <f t="array" ref="Q10">_xlfn.XLOOKUP(Q$1,'Copy of PY1 Data(H)'!$A$1:$CZ$1,_xlfn.XLOOKUP($A10,'Copy of PY1 Data(H)'!$A$1:$A$288,'Copy of PY1 Data(H)'!$A$1:$CZ$288))</f>
        <v>946</v>
      </c>
      <c r="R10" s="180" cm="1">
        <f t="array" ref="R10">_xlfn.XLOOKUP(R$1,'Copy of PY1 Data(H)'!$A$1:$CZ$1,_xlfn.XLOOKUP($A10,'Copy of PY1 Data(H)'!$A$1:$A$288,'Copy of PY1 Data(H)'!$A$1:$CZ$288))</f>
        <v>48034</v>
      </c>
      <c r="S10" s="180" cm="1">
        <f t="array" ref="S10">_xlfn.XLOOKUP(S$1,'Copy of PY1 Data(H)'!$A$1:$CZ$1,_xlfn.XLOOKUP($A10,'Copy of PY1 Data(H)'!$A$1:$A$288,'Copy of PY1 Data(H)'!$A$1:$CZ$288))</f>
        <v>41966</v>
      </c>
      <c r="T10" s="180" cm="1">
        <f t="array" ref="T10">_xlfn.XLOOKUP(T$1,'Copy of PY1 Data(H)'!$A$1:$CZ$1,_xlfn.XLOOKUP($A10,'Copy of PY1 Data(H)'!$A$1:$A$288,'Copy of PY1 Data(H)'!$A$1:$CZ$288))</f>
        <v>49836</v>
      </c>
      <c r="U10" s="180" cm="1">
        <f t="array" ref="U10">_xlfn.XLOOKUP(U$1,'Copy of PY1 Data(H)'!$A$1:$CZ$1,_xlfn.XLOOKUP($A10,'Copy of PY1 Data(H)'!$A$1:$A$288,'Copy of PY1 Data(H)'!$A$1:$CZ$288))</f>
        <v>0</v>
      </c>
      <c r="V10" s="180" cm="1">
        <f t="array" ref="V10">_xlfn.XLOOKUP(V$1,'Copy of PY1 Data(H)'!$A$1:$CZ$1,_xlfn.XLOOKUP($A10,'Copy of PY1 Data(H)'!$A$1:$A$288,'Copy of PY1 Data(H)'!$A$1:$CZ$288))</f>
        <v>2582</v>
      </c>
      <c r="W10" s="180" cm="1">
        <f t="array" ref="W10">_xlfn.XLOOKUP(W$1,'Copy of PY1 Data(H)'!$A$1:$CZ$1,_xlfn.XLOOKUP($A10,'Copy of PY1 Data(H)'!$A$1:$A$288,'Copy of PY1 Data(H)'!$A$1:$CZ$288))</f>
        <v>0</v>
      </c>
      <c r="X10" s="180" cm="1">
        <f t="array" ref="X10">_xlfn.XLOOKUP(X$1,'Copy of PY1 Data(H)'!$A$1:$CZ$1,_xlfn.XLOOKUP($A10,'Copy of PY1 Data(H)'!$A$1:$A$288,'Copy of PY1 Data(H)'!$A$1:$CZ$288))</f>
        <v>233848</v>
      </c>
      <c r="Y10" s="180" cm="1">
        <f t="array" ref="Y10">_xlfn.XLOOKUP(Y$1,'Copy of PY1 Data(H)'!$A$1:$CZ$1,_xlfn.XLOOKUP($A10,'Copy of PY1 Data(H)'!$A$1:$A$288,'Copy of PY1 Data(H)'!$A$1:$CZ$288))</f>
        <v>27977</v>
      </c>
      <c r="Z10" s="180" cm="1">
        <f t="array" ref="Z10">_xlfn.XLOOKUP(Z$1,'Copy of PY1 Data(H)'!$A$1:$CZ$1,_xlfn.XLOOKUP($A10,'Copy of PY1 Data(H)'!$A$1:$A$288,'Copy of PY1 Data(H)'!$A$1:$CZ$288))</f>
        <v>1890738</v>
      </c>
      <c r="AA10" s="180" cm="1">
        <f t="array" ref="AA10">_xlfn.XLOOKUP(AA$1,'Copy of PY1 Data(H)'!$A$1:$CZ$1,_xlfn.XLOOKUP($A10,'Copy of PY1 Data(H)'!$A$1:$A$288,'Copy of PY1 Data(H)'!$A$1:$CZ$288))</f>
        <v>0</v>
      </c>
      <c r="AB10" s="180" cm="1">
        <f t="array" ref="AB10">_xlfn.XLOOKUP(AB$1,'Copy of PY1 Data(H)'!$A$1:$CZ$1,_xlfn.XLOOKUP($A10,'Copy of PY1 Data(H)'!$A$1:$A$288,'Copy of PY1 Data(H)'!$A$1:$CZ$288))</f>
        <v>0</v>
      </c>
      <c r="AC10" s="180" cm="1">
        <f t="array" ref="AC10">_xlfn.XLOOKUP(AC$1,'Copy of PY1 Data(H)'!$A$1:$CZ$1,_xlfn.XLOOKUP($A10,'Copy of PY1 Data(H)'!$A$1:$A$288,'Copy of PY1 Data(H)'!$A$1:$CZ$288))</f>
        <v>0</v>
      </c>
      <c r="AD10" s="180" cm="1">
        <f t="array" ref="AD10">_xlfn.XLOOKUP(AD$1,'Copy of PY1 Data(H)'!$A$1:$CZ$1,_xlfn.XLOOKUP($A10,'Copy of PY1 Data(H)'!$A$1:$A$288,'Copy of PY1 Data(H)'!$A$1:$CZ$288))</f>
        <v>0</v>
      </c>
      <c r="AE10" s="180" cm="1">
        <f t="array" ref="AE10">_xlfn.XLOOKUP(AE$1,'Copy of PY1 Data(H)'!$A$1:$CZ$1,_xlfn.XLOOKUP($A10,'Copy of PY1 Data(H)'!$A$1:$A$288,'Copy of PY1 Data(H)'!$A$1:$CZ$288))</f>
        <v>2286</v>
      </c>
      <c r="AF10" s="180" cm="1">
        <f t="array" ref="AF10">_xlfn.XLOOKUP(AF$1,'Copy of PY1 Data(H)'!$A$1:$CZ$1,_xlfn.XLOOKUP($A10,'Copy of PY1 Data(H)'!$A$1:$A$288,'Copy of PY1 Data(H)'!$A$1:$CZ$288))</f>
        <v>750</v>
      </c>
      <c r="AG10" s="180" cm="1">
        <f t="array" ref="AG10">_xlfn.XLOOKUP(AG$1,'Copy of PY1 Data(H)'!$A$1:$CZ$1,_xlfn.XLOOKUP($A10,'Copy of PY1 Data(H)'!$A$1:$A$288,'Copy of PY1 Data(H)'!$A$1:$CZ$288))</f>
        <v>0</v>
      </c>
      <c r="AH10" s="180" cm="1">
        <f t="array" ref="AH10">_xlfn.XLOOKUP(AH$1,'Copy of PY1 Data(H)'!$A$1:$CZ$1,_xlfn.XLOOKUP($A10,'Copy of PY1 Data(H)'!$A$1:$A$288,'Copy of PY1 Data(H)'!$A$1:$CZ$288))</f>
        <v>0</v>
      </c>
      <c r="AI10" s="180" cm="1">
        <f t="array" ref="AI10">_xlfn.XLOOKUP(AI$1,'Copy of PY1 Data(H)'!$A$1:$CZ$1,_xlfn.XLOOKUP($A10,'Copy of PY1 Data(H)'!$A$1:$A$288,'Copy of PY1 Data(H)'!$A$1:$CZ$288))</f>
        <v>0</v>
      </c>
      <c r="AJ10" s="180" cm="1">
        <f t="array" ref="AJ10">_xlfn.XLOOKUP(AJ$1,'Copy of PY1 Data(H)'!$A$1:$CZ$1,_xlfn.XLOOKUP($A10,'Copy of PY1 Data(H)'!$A$1:$A$288,'Copy of PY1 Data(H)'!$A$1:$CZ$288))</f>
        <v>0</v>
      </c>
      <c r="AK10" s="180" cm="1">
        <f t="array" ref="AK10">_xlfn.XLOOKUP(AK$1,'Copy of PY1 Data(H)'!$A$1:$CZ$1,_xlfn.XLOOKUP($A10,'Copy of PY1 Data(H)'!$A$1:$A$288,'Copy of PY1 Data(H)'!$A$1:$CZ$288))</f>
        <v>0</v>
      </c>
      <c r="AL10" s="180" cm="1">
        <f t="array" ref="AL10">_xlfn.XLOOKUP(AL$1,'Copy of PY1 Data(H)'!$A$1:$CZ$1,_xlfn.XLOOKUP($A10,'Copy of PY1 Data(H)'!$A$1:$A$288,'Copy of PY1 Data(H)'!$A$1:$CZ$288))</f>
        <v>8498</v>
      </c>
      <c r="AM10" s="180" cm="1">
        <f t="array" ref="AM10">_xlfn.XLOOKUP(AM$1,'Copy of PY1 Data(H)'!$A$1:$CZ$1,_xlfn.XLOOKUP($A10,'Copy of PY1 Data(H)'!$A$1:$A$288,'Copy of PY1 Data(H)'!$A$1:$CZ$288))</f>
        <v>14404</v>
      </c>
      <c r="AN10" s="180" cm="1">
        <f t="array" ref="AN10">_xlfn.XLOOKUP(AN$1,'Copy of PY1 Data(H)'!$A$1:$CZ$1,_xlfn.XLOOKUP($A10,'Copy of PY1 Data(H)'!$A$1:$A$288,'Copy of PY1 Data(H)'!$A$1:$CZ$288))</f>
        <v>0</v>
      </c>
      <c r="AO10" s="180" cm="1">
        <f t="array" ref="AO10">_xlfn.XLOOKUP(AO$1,'Copy of PY1 Data(H)'!$A$1:$CZ$1,_xlfn.XLOOKUP($A10,'Copy of PY1 Data(H)'!$A$1:$A$288,'Copy of PY1 Data(H)'!$A$1:$CZ$288))</f>
        <v>188524</v>
      </c>
      <c r="AP10" s="180" cm="1">
        <f t="array" ref="AP10">_xlfn.XLOOKUP(AP$1,'Copy of PY1 Data(H)'!$A$1:$CZ$1,_xlfn.XLOOKUP($A10,'Copy of PY1 Data(H)'!$A$1:$A$288,'Copy of PY1 Data(H)'!$A$1:$CZ$288))</f>
        <v>0</v>
      </c>
      <c r="AQ10" s="180" cm="1">
        <f t="array" ref="AQ10">_xlfn.XLOOKUP(AQ$1,'Copy of PY1 Data(H)'!$A$1:$CZ$1,_xlfn.XLOOKUP($A10,'Copy of PY1 Data(H)'!$A$1:$A$288,'Copy of PY1 Data(H)'!$A$1:$CZ$288))</f>
        <v>0</v>
      </c>
      <c r="AR10" s="180" cm="1">
        <f t="array" ref="AR10">_xlfn.XLOOKUP(AR$1,'Copy of PY1 Data(H)'!$A$1:$CZ$1,_xlfn.XLOOKUP($A10,'Copy of PY1 Data(H)'!$A$1:$A$288,'Copy of PY1 Data(H)'!$A$1:$CZ$288))</f>
        <v>0</v>
      </c>
      <c r="AS10" s="180" cm="1">
        <f t="array" ref="AS10">_xlfn.XLOOKUP(AS$1,'Copy of PY1 Data(H)'!$A$1:$CZ$1,_xlfn.XLOOKUP($A10,'Copy of PY1 Data(H)'!$A$1:$A$288,'Copy of PY1 Data(H)'!$A$1:$CZ$288))</f>
        <v>1131413</v>
      </c>
      <c r="AT10" s="180" cm="1">
        <f t="array" ref="AT10">_xlfn.XLOOKUP(AT$1,'Copy of PY1 Data(H)'!$A$1:$CZ$1,_xlfn.XLOOKUP($A10,'Copy of PY1 Data(H)'!$A$1:$A$288,'Copy of PY1 Data(H)'!$A$1:$CZ$288))</f>
        <v>0</v>
      </c>
      <c r="AU10" s="180" cm="1">
        <f t="array" ref="AU10">_xlfn.XLOOKUP(AU$1,'Copy of PY1 Data(H)'!$A$1:$CZ$1,_xlfn.XLOOKUP($A10,'Copy of PY1 Data(H)'!$A$1:$A$288,'Copy of PY1 Data(H)'!$A$1:$CZ$288))</f>
        <v>0</v>
      </c>
      <c r="AV10" s="180" cm="1">
        <f t="array" ref="AV10">_xlfn.XLOOKUP(AV$1,'Copy of PY1 Data(H)'!$A$1:$CZ$1,_xlfn.XLOOKUP($A10,'Copy of PY1 Data(H)'!$A$1:$A$288,'Copy of PY1 Data(H)'!$A$1:$CZ$288))</f>
        <v>0</v>
      </c>
      <c r="AW10" s="180" cm="1">
        <f t="array" ref="AW10">_xlfn.XLOOKUP(AW$1,'Copy of PY1 Data(H)'!$A$1:$CZ$1,_xlfn.XLOOKUP($A10,'Copy of PY1 Data(H)'!$A$1:$A$288,'Copy of PY1 Data(H)'!$A$1:$CZ$288))</f>
        <v>6936</v>
      </c>
      <c r="AX10" s="180" cm="1">
        <f t="array" ref="AX10">_xlfn.XLOOKUP(AX$1,'Copy of PY1 Data(H)'!$A$1:$CZ$1,_xlfn.XLOOKUP($A10,'Copy of PY1 Data(H)'!$A$1:$A$288,'Copy of PY1 Data(H)'!$A$1:$CZ$288))</f>
        <v>3124</v>
      </c>
      <c r="AY10" s="180" cm="1">
        <f t="array" ref="AY10">_xlfn.XLOOKUP(AY$1,'Copy of PY1 Data(H)'!$A$1:$CZ$1,_xlfn.XLOOKUP($A10,'Copy of PY1 Data(H)'!$A$1:$A$288,'Copy of PY1 Data(H)'!$A$1:$CZ$288))</f>
        <v>0</v>
      </c>
      <c r="AZ10" s="180" cm="1">
        <f t="array" ref="AZ10">_xlfn.XLOOKUP(AZ$1,'Copy of PY1 Data(H)'!$A$1:$CZ$1,_xlfn.XLOOKUP($A10,'Copy of PY1 Data(H)'!$A$1:$A$288,'Copy of PY1 Data(H)'!$A$1:$CZ$288))</f>
        <v>111867</v>
      </c>
      <c r="BA10" s="180" cm="1">
        <f t="array" ref="BA10">_xlfn.XLOOKUP(BA$1,'Copy of PY1 Data(H)'!$A$1:$CZ$1,_xlfn.XLOOKUP($A10,'Copy of PY1 Data(H)'!$A$1:$A$288,'Copy of PY1 Data(H)'!$A$1:$CZ$288))</f>
        <v>0</v>
      </c>
      <c r="BB10" s="180" cm="1">
        <f t="array" ref="BB10">_xlfn.XLOOKUP(BB$1,'Copy of PY1 Data(H)'!$A$1:$CZ$1,_xlfn.XLOOKUP($A10,'Copy of PY1 Data(H)'!$A$1:$A$288,'Copy of PY1 Data(H)'!$A$1:$CZ$288))</f>
        <v>0</v>
      </c>
      <c r="BC10" s="180" cm="1">
        <f t="array" ref="BC10">_xlfn.XLOOKUP(BC$1,'Copy of PY1 Data(H)'!$A$1:$CZ$1,_xlfn.XLOOKUP($A10,'Copy of PY1 Data(H)'!$A$1:$A$288,'Copy of PY1 Data(H)'!$A$1:$CZ$288))</f>
        <v>0</v>
      </c>
      <c r="BD10" s="180" cm="1">
        <f t="array" ref="BD10">_xlfn.XLOOKUP(BD$1,'Copy of PY1 Data(H)'!$A$1:$CZ$1,_xlfn.XLOOKUP($A10,'Copy of PY1 Data(H)'!$A$1:$A$288,'Copy of PY1 Data(H)'!$A$1:$CZ$288))</f>
        <v>0</v>
      </c>
      <c r="BE10" s="180" cm="1">
        <f t="array" ref="BE10">_xlfn.XLOOKUP(BE$1,'Copy of PY1 Data(H)'!$A$1:$CZ$1,_xlfn.XLOOKUP($A10,'Copy of PY1 Data(H)'!$A$1:$A$288,'Copy of PY1 Data(H)'!$A$1:$CZ$288))</f>
        <v>0</v>
      </c>
      <c r="BF10" s="180" cm="1">
        <f t="array" ref="BF10">_xlfn.XLOOKUP(BF$1,'Copy of PY1 Data(H)'!$A$1:$CZ$1,_xlfn.XLOOKUP($A10,'Copy of PY1 Data(H)'!$A$1:$A$288,'Copy of PY1 Data(H)'!$A$1:$CZ$288))</f>
        <v>696000</v>
      </c>
      <c r="BG10" s="180" cm="1">
        <f t="array" ref="BG10">_xlfn.XLOOKUP(BG$1,'Copy of PY1 Data(H)'!$A$1:$CZ$1,_xlfn.XLOOKUP($A10,'Copy of PY1 Data(H)'!$A$1:$A$288,'Copy of PY1 Data(H)'!$A$1:$CZ$288))</f>
        <v>0</v>
      </c>
      <c r="BH10" s="180" cm="1">
        <f t="array" ref="BH10">_xlfn.XLOOKUP(BH$1,'Copy of PY1 Data(H)'!$A$1:$CZ$1,_xlfn.XLOOKUP($A10,'Copy of PY1 Data(H)'!$A$1:$A$288,'Copy of PY1 Data(H)'!$A$1:$CZ$288))</f>
        <v>0</v>
      </c>
      <c r="BI10" s="180" cm="1">
        <f t="array" ref="BI10">_xlfn.XLOOKUP(BI$1,'Copy of PY1 Data(H)'!$A$1:$CZ$1,_xlfn.XLOOKUP($A10,'Copy of PY1 Data(H)'!$A$1:$A$288,'Copy of PY1 Data(H)'!$A$1:$CZ$288))</f>
        <v>0</v>
      </c>
      <c r="BJ10" s="180" cm="1">
        <f t="array" ref="BJ10">_xlfn.XLOOKUP(BJ$1,'Copy of PY1 Data(H)'!$A$1:$CZ$1,_xlfn.XLOOKUP($A10,'Copy of PY1 Data(H)'!$A$1:$A$288,'Copy of PY1 Data(H)'!$A$1:$CZ$288))</f>
        <v>112334</v>
      </c>
      <c r="BK10" s="180" cm="1">
        <f t="array" ref="BK10">_xlfn.XLOOKUP(BK$1,'Copy of PY1 Data(H)'!$A$1:$CZ$1,_xlfn.XLOOKUP($A10,'Copy of PY1 Data(H)'!$A$1:$A$288,'Copy of PY1 Data(H)'!$A$1:$CZ$288))</f>
        <v>20172</v>
      </c>
      <c r="BL10" s="180" cm="1">
        <f t="array" ref="BL10">_xlfn.XLOOKUP(BL$1,'Copy of PY1 Data(H)'!$A$1:$CZ$1,_xlfn.XLOOKUP($A10,'Copy of PY1 Data(H)'!$A$1:$A$288,'Copy of PY1 Data(H)'!$A$1:$CZ$288))</f>
        <v>355271</v>
      </c>
      <c r="BM10" s="180" cm="1">
        <f t="array" ref="BM10">_xlfn.XLOOKUP(BM$1,'Copy of PY1 Data(H)'!$A$1:$CZ$1,_xlfn.XLOOKUP($A10,'Copy of PY1 Data(H)'!$A$1:$A$288,'Copy of PY1 Data(H)'!$A$1:$CZ$288))</f>
        <v>25000</v>
      </c>
      <c r="BN10" s="180" cm="1">
        <f t="array" ref="BN10">_xlfn.XLOOKUP(BN$1,'Copy of PY1 Data(H)'!$A$1:$CZ$1,_xlfn.XLOOKUP($A10,'Copy of PY1 Data(H)'!$A$1:$A$288,'Copy of PY1 Data(H)'!$A$1:$CZ$288))</f>
        <v>51739</v>
      </c>
      <c r="BO10" s="180" cm="1">
        <f t="array" ref="BO10">_xlfn.XLOOKUP(BO$1,'Copy of PY1 Data(H)'!$A$1:$CZ$1,_xlfn.XLOOKUP($A10,'Copy of PY1 Data(H)'!$A$1:$A$288,'Copy of PY1 Data(H)'!$A$1:$CZ$288))</f>
        <v>0</v>
      </c>
      <c r="BP10" s="180" cm="1">
        <f t="array" ref="BP10">_xlfn.XLOOKUP(BP$1,'Copy of PY1 Data(H)'!$A$1:$CZ$1,_xlfn.XLOOKUP($A10,'Copy of PY1 Data(H)'!$A$1:$A$288,'Copy of PY1 Data(H)'!$A$1:$CZ$288))</f>
        <v>0</v>
      </c>
      <c r="BQ10" s="180" cm="1">
        <f t="array" ref="BQ10">_xlfn.XLOOKUP(BQ$1,'Copy of PY1 Data(H)'!$A$1:$CZ$1,_xlfn.XLOOKUP($A10,'Copy of PY1 Data(H)'!$A$1:$A$288,'Copy of PY1 Data(H)'!$A$1:$CZ$288))</f>
        <v>0</v>
      </c>
      <c r="BR10" s="180" cm="1">
        <f t="array" ref="BR10">_xlfn.XLOOKUP(BR$1,'Copy of PY1 Data(H)'!$A$1:$CZ$1,_xlfn.XLOOKUP($A10,'Copy of PY1 Data(H)'!$A$1:$A$288,'Copy of PY1 Data(H)'!$A$1:$CZ$288))</f>
        <v>0</v>
      </c>
      <c r="BS10" s="180" cm="1">
        <f t="array" ref="BS10">_xlfn.XLOOKUP(BS$1,'Copy of PY1 Data(H)'!$A$1:$CZ$1,_xlfn.XLOOKUP($A10,'Copy of PY1 Data(H)'!$A$1:$A$288,'Copy of PY1 Data(H)'!$A$1:$CZ$288))</f>
        <v>19000</v>
      </c>
      <c r="BT10" s="180" cm="1">
        <f t="array" ref="BT10">_xlfn.XLOOKUP(BT$1,'Copy of PY1 Data(H)'!$A$1:$CZ$1,_xlfn.XLOOKUP($A10,'Copy of PY1 Data(H)'!$A$1:$A$288,'Copy of PY1 Data(H)'!$A$1:$CZ$288))</f>
        <v>0</v>
      </c>
      <c r="BU10" s="180" cm="1">
        <f t="array" ref="BU10">_xlfn.XLOOKUP(BU$1,'Copy of PY1 Data(H)'!$A$1:$CZ$1,_xlfn.XLOOKUP($A10,'Copy of PY1 Data(H)'!$A$1:$A$288,'Copy of PY1 Data(H)'!$A$1:$CZ$288))</f>
        <v>0</v>
      </c>
      <c r="BV10" s="180" cm="1">
        <f t="array" ref="BV10">_xlfn.XLOOKUP(BV$1,'Copy of PY1 Data(H)'!$A$1:$CZ$1,_xlfn.XLOOKUP($A10,'Copy of PY1 Data(H)'!$A$1:$A$288,'Copy of PY1 Data(H)'!$A$1:$CZ$288))</f>
        <v>29500</v>
      </c>
    </row>
    <row r="11" spans="1:74" x14ac:dyDescent="0.3">
      <c r="A11" s="180">
        <v>629</v>
      </c>
      <c r="C11" s="180"/>
      <c r="D11" s="180" cm="1">
        <f t="array" ref="D11">_xlfn.XLOOKUP(D$1,'Copy of PY1 Data(H)'!$A$1:$CZ$1,_xlfn.XLOOKUP($A11,'Copy of PY1 Data(H)'!$A$1:$A$288,'Copy of PY1 Data(H)'!$A$1:$CZ$288))</f>
        <v>0</v>
      </c>
      <c r="E11" s="180" cm="1">
        <f t="array" ref="E11">_xlfn.XLOOKUP(E$1,'Copy of PY1 Data(H)'!$A$1:$CZ$1,_xlfn.XLOOKUP($A11,'Copy of PY1 Data(H)'!$A$1:$A$288,'Copy of PY1 Data(H)'!$A$1:$CZ$288))</f>
        <v>0</v>
      </c>
      <c r="F11" s="180" cm="1">
        <f t="array" ref="F11">_xlfn.XLOOKUP(F$1,'Copy of PY1 Data(H)'!$A$1:$CZ$1,_xlfn.XLOOKUP($A11,'Copy of PY1 Data(H)'!$A$1:$A$288,'Copy of PY1 Data(H)'!$A$1:$CZ$288))</f>
        <v>0</v>
      </c>
      <c r="G11" s="180" cm="1">
        <f t="array" ref="G11">_xlfn.XLOOKUP(G$1,'Copy of PY1 Data(H)'!$A$1:$CZ$1,_xlfn.XLOOKUP($A11,'Copy of PY1 Data(H)'!$A$1:$A$288,'Copy of PY1 Data(H)'!$A$1:$CZ$288))</f>
        <v>0</v>
      </c>
      <c r="H11" s="180" cm="1">
        <f t="array" ref="H11">_xlfn.XLOOKUP(H$1,'Copy of PY1 Data(H)'!$A$1:$CZ$1,_xlfn.XLOOKUP($A11,'Copy of PY1 Data(H)'!$A$1:$A$288,'Copy of PY1 Data(H)'!$A$1:$CZ$288))</f>
        <v>0</v>
      </c>
      <c r="I11" s="180" cm="1">
        <f t="array" ref="I11">_xlfn.XLOOKUP(I$1,'Copy of PY1 Data(H)'!$A$1:$CZ$1,_xlfn.XLOOKUP($A11,'Copy of PY1 Data(H)'!$A$1:$A$288,'Copy of PY1 Data(H)'!$A$1:$CZ$288))</f>
        <v>0</v>
      </c>
      <c r="J11" s="180" cm="1">
        <f t="array" ref="J11">_xlfn.XLOOKUP(J$1,'Copy of PY1 Data(H)'!$A$1:$CZ$1,_xlfn.XLOOKUP($A11,'Copy of PY1 Data(H)'!$A$1:$A$288,'Copy of PY1 Data(H)'!$A$1:$CZ$288))</f>
        <v>0</v>
      </c>
      <c r="K11" s="180" cm="1">
        <f t="array" ref="K11">_xlfn.XLOOKUP(K$1,'Copy of PY1 Data(H)'!$A$1:$CZ$1,_xlfn.XLOOKUP($A11,'Copy of PY1 Data(H)'!$A$1:$A$288,'Copy of PY1 Data(H)'!$A$1:$CZ$288))</f>
        <v>0</v>
      </c>
      <c r="L11" s="180" cm="1">
        <f t="array" ref="L11">_xlfn.XLOOKUP(L$1,'Copy of PY1 Data(H)'!$A$1:$CZ$1,_xlfn.XLOOKUP($A11,'Copy of PY1 Data(H)'!$A$1:$A$288,'Copy of PY1 Data(H)'!$A$1:$CZ$288))</f>
        <v>0</v>
      </c>
      <c r="M11" s="180" cm="1">
        <f t="array" ref="M11">_xlfn.XLOOKUP(M$1,'Copy of PY1 Data(H)'!$A$1:$CZ$1,_xlfn.XLOOKUP($A11,'Copy of PY1 Data(H)'!$A$1:$A$288,'Copy of PY1 Data(H)'!$A$1:$CZ$288))</f>
        <v>0</v>
      </c>
      <c r="N11" s="180" cm="1">
        <f t="array" ref="N11">_xlfn.XLOOKUP(N$1,'Copy of PY1 Data(H)'!$A$1:$CZ$1,_xlfn.XLOOKUP($A11,'Copy of PY1 Data(H)'!$A$1:$A$288,'Copy of PY1 Data(H)'!$A$1:$CZ$288))</f>
        <v>0</v>
      </c>
      <c r="O11" s="180" cm="1">
        <f t="array" ref="O11">_xlfn.XLOOKUP(O$1,'Copy of PY1 Data(H)'!$A$1:$CZ$1,_xlfn.XLOOKUP($A11,'Copy of PY1 Data(H)'!$A$1:$A$288,'Copy of PY1 Data(H)'!$A$1:$CZ$288))</f>
        <v>0</v>
      </c>
      <c r="P11" s="180" cm="1">
        <f t="array" ref="P11">_xlfn.XLOOKUP(P$1,'Copy of PY1 Data(H)'!$A$1:$CZ$1,_xlfn.XLOOKUP($A11,'Copy of PY1 Data(H)'!$A$1:$A$288,'Copy of PY1 Data(H)'!$A$1:$CZ$288))</f>
        <v>0</v>
      </c>
      <c r="Q11" s="180" cm="1">
        <f t="array" ref="Q11">_xlfn.XLOOKUP(Q$1,'Copy of PY1 Data(H)'!$A$1:$CZ$1,_xlfn.XLOOKUP($A11,'Copy of PY1 Data(H)'!$A$1:$A$288,'Copy of PY1 Data(H)'!$A$1:$CZ$288))</f>
        <v>0</v>
      </c>
      <c r="R11" s="180" cm="1">
        <f t="array" ref="R11">_xlfn.XLOOKUP(R$1,'Copy of PY1 Data(H)'!$A$1:$CZ$1,_xlfn.XLOOKUP($A11,'Copy of PY1 Data(H)'!$A$1:$A$288,'Copy of PY1 Data(H)'!$A$1:$CZ$288))</f>
        <v>0</v>
      </c>
      <c r="S11" s="180" cm="1">
        <f t="array" ref="S11">_xlfn.XLOOKUP(S$1,'Copy of PY1 Data(H)'!$A$1:$CZ$1,_xlfn.XLOOKUP($A11,'Copy of PY1 Data(H)'!$A$1:$A$288,'Copy of PY1 Data(H)'!$A$1:$CZ$288))</f>
        <v>0</v>
      </c>
      <c r="T11" s="180" cm="1">
        <f t="array" ref="T11">_xlfn.XLOOKUP(T$1,'Copy of PY1 Data(H)'!$A$1:$CZ$1,_xlfn.XLOOKUP($A11,'Copy of PY1 Data(H)'!$A$1:$A$288,'Copy of PY1 Data(H)'!$A$1:$CZ$288))</f>
        <v>0</v>
      </c>
      <c r="U11" s="180" cm="1">
        <f t="array" ref="U11">_xlfn.XLOOKUP(U$1,'Copy of PY1 Data(H)'!$A$1:$CZ$1,_xlfn.XLOOKUP($A11,'Copy of PY1 Data(H)'!$A$1:$A$288,'Copy of PY1 Data(H)'!$A$1:$CZ$288))</f>
        <v>0</v>
      </c>
      <c r="V11" s="180" cm="1">
        <f t="array" ref="V11">_xlfn.XLOOKUP(V$1,'Copy of PY1 Data(H)'!$A$1:$CZ$1,_xlfn.XLOOKUP($A11,'Copy of PY1 Data(H)'!$A$1:$A$288,'Copy of PY1 Data(H)'!$A$1:$CZ$288))</f>
        <v>0</v>
      </c>
      <c r="W11" s="180" cm="1">
        <f t="array" ref="W11">_xlfn.XLOOKUP(W$1,'Copy of PY1 Data(H)'!$A$1:$CZ$1,_xlfn.XLOOKUP($A11,'Copy of PY1 Data(H)'!$A$1:$A$288,'Copy of PY1 Data(H)'!$A$1:$CZ$288))</f>
        <v>0</v>
      </c>
      <c r="X11" s="180" cm="1">
        <f t="array" ref="X11">_xlfn.XLOOKUP(X$1,'Copy of PY1 Data(H)'!$A$1:$CZ$1,_xlfn.XLOOKUP($A11,'Copy of PY1 Data(H)'!$A$1:$A$288,'Copy of PY1 Data(H)'!$A$1:$CZ$288))</f>
        <v>0</v>
      </c>
      <c r="Y11" s="180" cm="1">
        <f t="array" ref="Y11">_xlfn.XLOOKUP(Y$1,'Copy of PY1 Data(H)'!$A$1:$CZ$1,_xlfn.XLOOKUP($A11,'Copy of PY1 Data(H)'!$A$1:$A$288,'Copy of PY1 Data(H)'!$A$1:$CZ$288))</f>
        <v>0</v>
      </c>
      <c r="Z11" s="180" cm="1">
        <f t="array" ref="Z11">_xlfn.XLOOKUP(Z$1,'Copy of PY1 Data(H)'!$A$1:$CZ$1,_xlfn.XLOOKUP($A11,'Copy of PY1 Data(H)'!$A$1:$A$288,'Copy of PY1 Data(H)'!$A$1:$CZ$288))</f>
        <v>0</v>
      </c>
      <c r="AA11" s="180" cm="1">
        <f t="array" ref="AA11">_xlfn.XLOOKUP(AA$1,'Copy of PY1 Data(H)'!$A$1:$CZ$1,_xlfn.XLOOKUP($A11,'Copy of PY1 Data(H)'!$A$1:$A$288,'Copy of PY1 Data(H)'!$A$1:$CZ$288))</f>
        <v>0</v>
      </c>
      <c r="AB11" s="180" cm="1">
        <f t="array" ref="AB11">_xlfn.XLOOKUP(AB$1,'Copy of PY1 Data(H)'!$A$1:$CZ$1,_xlfn.XLOOKUP($A11,'Copy of PY1 Data(H)'!$A$1:$A$288,'Copy of PY1 Data(H)'!$A$1:$CZ$288))</f>
        <v>0</v>
      </c>
      <c r="AC11" s="180" cm="1">
        <f t="array" ref="AC11">_xlfn.XLOOKUP(AC$1,'Copy of PY1 Data(H)'!$A$1:$CZ$1,_xlfn.XLOOKUP($A11,'Copy of PY1 Data(H)'!$A$1:$A$288,'Copy of PY1 Data(H)'!$A$1:$CZ$288))</f>
        <v>0</v>
      </c>
      <c r="AD11" s="180" cm="1">
        <f t="array" ref="AD11">_xlfn.XLOOKUP(AD$1,'Copy of PY1 Data(H)'!$A$1:$CZ$1,_xlfn.XLOOKUP($A11,'Copy of PY1 Data(H)'!$A$1:$A$288,'Copy of PY1 Data(H)'!$A$1:$CZ$288))</f>
        <v>0</v>
      </c>
      <c r="AE11" s="180" cm="1">
        <f t="array" ref="AE11">_xlfn.XLOOKUP(AE$1,'Copy of PY1 Data(H)'!$A$1:$CZ$1,_xlfn.XLOOKUP($A11,'Copy of PY1 Data(H)'!$A$1:$A$288,'Copy of PY1 Data(H)'!$A$1:$CZ$288))</f>
        <v>0</v>
      </c>
      <c r="AF11" s="180" cm="1">
        <f t="array" ref="AF11">_xlfn.XLOOKUP(AF$1,'Copy of PY1 Data(H)'!$A$1:$CZ$1,_xlfn.XLOOKUP($A11,'Copy of PY1 Data(H)'!$A$1:$A$288,'Copy of PY1 Data(H)'!$A$1:$CZ$288))</f>
        <v>0</v>
      </c>
      <c r="AG11" s="180" cm="1">
        <f t="array" ref="AG11">_xlfn.XLOOKUP(AG$1,'Copy of PY1 Data(H)'!$A$1:$CZ$1,_xlfn.XLOOKUP($A11,'Copy of PY1 Data(H)'!$A$1:$A$288,'Copy of PY1 Data(H)'!$A$1:$CZ$288))</f>
        <v>0</v>
      </c>
      <c r="AH11" s="180" cm="1">
        <f t="array" ref="AH11">_xlfn.XLOOKUP(AH$1,'Copy of PY1 Data(H)'!$A$1:$CZ$1,_xlfn.XLOOKUP($A11,'Copy of PY1 Data(H)'!$A$1:$A$288,'Copy of PY1 Data(H)'!$A$1:$CZ$288))</f>
        <v>0</v>
      </c>
      <c r="AI11" s="180" cm="1">
        <f t="array" ref="AI11">_xlfn.XLOOKUP(AI$1,'Copy of PY1 Data(H)'!$A$1:$CZ$1,_xlfn.XLOOKUP($A11,'Copy of PY1 Data(H)'!$A$1:$A$288,'Copy of PY1 Data(H)'!$A$1:$CZ$288))</f>
        <v>0</v>
      </c>
      <c r="AJ11" s="180" cm="1">
        <f t="array" ref="AJ11">_xlfn.XLOOKUP(AJ$1,'Copy of PY1 Data(H)'!$A$1:$CZ$1,_xlfn.XLOOKUP($A11,'Copy of PY1 Data(H)'!$A$1:$A$288,'Copy of PY1 Data(H)'!$A$1:$CZ$288))</f>
        <v>0</v>
      </c>
      <c r="AK11" s="180" cm="1">
        <f t="array" ref="AK11">_xlfn.XLOOKUP(AK$1,'Copy of PY1 Data(H)'!$A$1:$CZ$1,_xlfn.XLOOKUP($A11,'Copy of PY1 Data(H)'!$A$1:$A$288,'Copy of PY1 Data(H)'!$A$1:$CZ$288))</f>
        <v>0</v>
      </c>
      <c r="AL11" s="180" cm="1">
        <f t="array" ref="AL11">_xlfn.XLOOKUP(AL$1,'Copy of PY1 Data(H)'!$A$1:$CZ$1,_xlfn.XLOOKUP($A11,'Copy of PY1 Data(H)'!$A$1:$A$288,'Copy of PY1 Data(H)'!$A$1:$CZ$288))</f>
        <v>0</v>
      </c>
      <c r="AM11" s="180" cm="1">
        <f t="array" ref="AM11">_xlfn.XLOOKUP(AM$1,'Copy of PY1 Data(H)'!$A$1:$CZ$1,_xlfn.XLOOKUP($A11,'Copy of PY1 Data(H)'!$A$1:$A$288,'Copy of PY1 Data(H)'!$A$1:$CZ$288))</f>
        <v>0</v>
      </c>
      <c r="AN11" s="180" cm="1">
        <f t="array" ref="AN11">_xlfn.XLOOKUP(AN$1,'Copy of PY1 Data(H)'!$A$1:$CZ$1,_xlfn.XLOOKUP($A11,'Copy of PY1 Data(H)'!$A$1:$A$288,'Copy of PY1 Data(H)'!$A$1:$CZ$288))</f>
        <v>0</v>
      </c>
      <c r="AO11" s="180" cm="1">
        <f t="array" ref="AO11">_xlfn.XLOOKUP(AO$1,'Copy of PY1 Data(H)'!$A$1:$CZ$1,_xlfn.XLOOKUP($A11,'Copy of PY1 Data(H)'!$A$1:$A$288,'Copy of PY1 Data(H)'!$A$1:$CZ$288))</f>
        <v>0</v>
      </c>
      <c r="AP11" s="180" cm="1">
        <f t="array" ref="AP11">_xlfn.XLOOKUP(AP$1,'Copy of PY1 Data(H)'!$A$1:$CZ$1,_xlfn.XLOOKUP($A11,'Copy of PY1 Data(H)'!$A$1:$A$288,'Copy of PY1 Data(H)'!$A$1:$CZ$288))</f>
        <v>0</v>
      </c>
      <c r="AQ11" s="180" cm="1">
        <f t="array" ref="AQ11">_xlfn.XLOOKUP(AQ$1,'Copy of PY1 Data(H)'!$A$1:$CZ$1,_xlfn.XLOOKUP($A11,'Copy of PY1 Data(H)'!$A$1:$A$288,'Copy of PY1 Data(H)'!$A$1:$CZ$288))</f>
        <v>0</v>
      </c>
      <c r="AR11" s="180" cm="1">
        <f t="array" ref="AR11">_xlfn.XLOOKUP(AR$1,'Copy of PY1 Data(H)'!$A$1:$CZ$1,_xlfn.XLOOKUP($A11,'Copy of PY1 Data(H)'!$A$1:$A$288,'Copy of PY1 Data(H)'!$A$1:$CZ$288))</f>
        <v>0</v>
      </c>
      <c r="AS11" s="180" cm="1">
        <f t="array" ref="AS11">_xlfn.XLOOKUP(AS$1,'Copy of PY1 Data(H)'!$A$1:$CZ$1,_xlfn.XLOOKUP($A11,'Copy of PY1 Data(H)'!$A$1:$A$288,'Copy of PY1 Data(H)'!$A$1:$CZ$288))</f>
        <v>0</v>
      </c>
      <c r="AT11" s="180" cm="1">
        <f t="array" ref="AT11">_xlfn.XLOOKUP(AT$1,'Copy of PY1 Data(H)'!$A$1:$CZ$1,_xlfn.XLOOKUP($A11,'Copy of PY1 Data(H)'!$A$1:$A$288,'Copy of PY1 Data(H)'!$A$1:$CZ$288))</f>
        <v>0</v>
      </c>
      <c r="AU11" s="180" cm="1">
        <f t="array" ref="AU11">_xlfn.XLOOKUP(AU$1,'Copy of PY1 Data(H)'!$A$1:$CZ$1,_xlfn.XLOOKUP($A11,'Copy of PY1 Data(H)'!$A$1:$A$288,'Copy of PY1 Data(H)'!$A$1:$CZ$288))</f>
        <v>0</v>
      </c>
      <c r="AV11" s="180" cm="1">
        <f t="array" ref="AV11">_xlfn.XLOOKUP(AV$1,'Copy of PY1 Data(H)'!$A$1:$CZ$1,_xlfn.XLOOKUP($A11,'Copy of PY1 Data(H)'!$A$1:$A$288,'Copy of PY1 Data(H)'!$A$1:$CZ$288))</f>
        <v>0</v>
      </c>
      <c r="AW11" s="180" cm="1">
        <f t="array" ref="AW11">_xlfn.XLOOKUP(AW$1,'Copy of PY1 Data(H)'!$A$1:$CZ$1,_xlfn.XLOOKUP($A11,'Copy of PY1 Data(H)'!$A$1:$A$288,'Copy of PY1 Data(H)'!$A$1:$CZ$288))</f>
        <v>0</v>
      </c>
      <c r="AX11" s="180" cm="1">
        <f t="array" ref="AX11">_xlfn.XLOOKUP(AX$1,'Copy of PY1 Data(H)'!$A$1:$CZ$1,_xlfn.XLOOKUP($A11,'Copy of PY1 Data(H)'!$A$1:$A$288,'Copy of PY1 Data(H)'!$A$1:$CZ$288))</f>
        <v>0</v>
      </c>
      <c r="AY11" s="180" cm="1">
        <f t="array" ref="AY11">_xlfn.XLOOKUP(AY$1,'Copy of PY1 Data(H)'!$A$1:$CZ$1,_xlfn.XLOOKUP($A11,'Copy of PY1 Data(H)'!$A$1:$A$288,'Copy of PY1 Data(H)'!$A$1:$CZ$288))</f>
        <v>0</v>
      </c>
      <c r="AZ11" s="180" cm="1">
        <f t="array" ref="AZ11">_xlfn.XLOOKUP(AZ$1,'Copy of PY1 Data(H)'!$A$1:$CZ$1,_xlfn.XLOOKUP($A11,'Copy of PY1 Data(H)'!$A$1:$A$288,'Copy of PY1 Data(H)'!$A$1:$CZ$288))</f>
        <v>0</v>
      </c>
      <c r="BA11" s="180" cm="1">
        <f t="array" ref="BA11">_xlfn.XLOOKUP(BA$1,'Copy of PY1 Data(H)'!$A$1:$CZ$1,_xlfn.XLOOKUP($A11,'Copy of PY1 Data(H)'!$A$1:$A$288,'Copy of PY1 Data(H)'!$A$1:$CZ$288))</f>
        <v>0</v>
      </c>
      <c r="BB11" s="180" cm="1">
        <f t="array" ref="BB11">_xlfn.XLOOKUP(BB$1,'Copy of PY1 Data(H)'!$A$1:$CZ$1,_xlfn.XLOOKUP($A11,'Copy of PY1 Data(H)'!$A$1:$A$288,'Copy of PY1 Data(H)'!$A$1:$CZ$288))</f>
        <v>0</v>
      </c>
      <c r="BC11" s="180" cm="1">
        <f t="array" ref="BC11">_xlfn.XLOOKUP(BC$1,'Copy of PY1 Data(H)'!$A$1:$CZ$1,_xlfn.XLOOKUP($A11,'Copy of PY1 Data(H)'!$A$1:$A$288,'Copy of PY1 Data(H)'!$A$1:$CZ$288))</f>
        <v>50028</v>
      </c>
      <c r="BD11" s="180" cm="1">
        <f t="array" ref="BD11">_xlfn.XLOOKUP(BD$1,'Copy of PY1 Data(H)'!$A$1:$CZ$1,_xlfn.XLOOKUP($A11,'Copy of PY1 Data(H)'!$A$1:$A$288,'Copy of PY1 Data(H)'!$A$1:$CZ$288))</f>
        <v>0</v>
      </c>
      <c r="BE11" s="180" cm="1">
        <f t="array" ref="BE11">_xlfn.XLOOKUP(BE$1,'Copy of PY1 Data(H)'!$A$1:$CZ$1,_xlfn.XLOOKUP($A11,'Copy of PY1 Data(H)'!$A$1:$A$288,'Copy of PY1 Data(H)'!$A$1:$CZ$288))</f>
        <v>0</v>
      </c>
      <c r="BF11" s="180" cm="1">
        <f t="array" ref="BF11">_xlfn.XLOOKUP(BF$1,'Copy of PY1 Data(H)'!$A$1:$CZ$1,_xlfn.XLOOKUP($A11,'Copy of PY1 Data(H)'!$A$1:$A$288,'Copy of PY1 Data(H)'!$A$1:$CZ$288))</f>
        <v>0</v>
      </c>
      <c r="BG11" s="180" cm="1">
        <f t="array" ref="BG11">_xlfn.XLOOKUP(BG$1,'Copy of PY1 Data(H)'!$A$1:$CZ$1,_xlfn.XLOOKUP($A11,'Copy of PY1 Data(H)'!$A$1:$A$288,'Copy of PY1 Data(H)'!$A$1:$CZ$288))</f>
        <v>0</v>
      </c>
      <c r="BH11" s="180" cm="1">
        <f t="array" ref="BH11">_xlfn.XLOOKUP(BH$1,'Copy of PY1 Data(H)'!$A$1:$CZ$1,_xlfn.XLOOKUP($A11,'Copy of PY1 Data(H)'!$A$1:$A$288,'Copy of PY1 Data(H)'!$A$1:$CZ$288))</f>
        <v>0</v>
      </c>
      <c r="BI11" s="180" cm="1">
        <f t="array" ref="BI11">_xlfn.XLOOKUP(BI$1,'Copy of PY1 Data(H)'!$A$1:$CZ$1,_xlfn.XLOOKUP($A11,'Copy of PY1 Data(H)'!$A$1:$A$288,'Copy of PY1 Data(H)'!$A$1:$CZ$288))</f>
        <v>0</v>
      </c>
      <c r="BJ11" s="180" cm="1">
        <f t="array" ref="BJ11">_xlfn.XLOOKUP(BJ$1,'Copy of PY1 Data(H)'!$A$1:$CZ$1,_xlfn.XLOOKUP($A11,'Copy of PY1 Data(H)'!$A$1:$A$288,'Copy of PY1 Data(H)'!$A$1:$CZ$288))</f>
        <v>0</v>
      </c>
      <c r="BK11" s="180" cm="1">
        <f t="array" ref="BK11">_xlfn.XLOOKUP(BK$1,'Copy of PY1 Data(H)'!$A$1:$CZ$1,_xlfn.XLOOKUP($A11,'Copy of PY1 Data(H)'!$A$1:$A$288,'Copy of PY1 Data(H)'!$A$1:$CZ$288))</f>
        <v>0</v>
      </c>
      <c r="BL11" s="180" cm="1">
        <f t="array" ref="BL11">_xlfn.XLOOKUP(BL$1,'Copy of PY1 Data(H)'!$A$1:$CZ$1,_xlfn.XLOOKUP($A11,'Copy of PY1 Data(H)'!$A$1:$A$288,'Copy of PY1 Data(H)'!$A$1:$CZ$288))</f>
        <v>34825</v>
      </c>
      <c r="BM11" s="180" cm="1">
        <f t="array" ref="BM11">_xlfn.XLOOKUP(BM$1,'Copy of PY1 Data(H)'!$A$1:$CZ$1,_xlfn.XLOOKUP($A11,'Copy of PY1 Data(H)'!$A$1:$A$288,'Copy of PY1 Data(H)'!$A$1:$CZ$288))</f>
        <v>0</v>
      </c>
      <c r="BN11" s="180" cm="1">
        <f t="array" ref="BN11">_xlfn.XLOOKUP(BN$1,'Copy of PY1 Data(H)'!$A$1:$CZ$1,_xlfn.XLOOKUP($A11,'Copy of PY1 Data(H)'!$A$1:$A$288,'Copy of PY1 Data(H)'!$A$1:$CZ$288))</f>
        <v>0</v>
      </c>
      <c r="BO11" s="180" cm="1">
        <f t="array" ref="BO11">_xlfn.XLOOKUP(BO$1,'Copy of PY1 Data(H)'!$A$1:$CZ$1,_xlfn.XLOOKUP($A11,'Copy of PY1 Data(H)'!$A$1:$A$288,'Copy of PY1 Data(H)'!$A$1:$CZ$288))</f>
        <v>0</v>
      </c>
      <c r="BP11" s="180" cm="1">
        <f t="array" ref="BP11">_xlfn.XLOOKUP(BP$1,'Copy of PY1 Data(H)'!$A$1:$CZ$1,_xlfn.XLOOKUP($A11,'Copy of PY1 Data(H)'!$A$1:$A$288,'Copy of PY1 Data(H)'!$A$1:$CZ$288))</f>
        <v>0</v>
      </c>
      <c r="BQ11" s="180" cm="1">
        <f t="array" ref="BQ11">_xlfn.XLOOKUP(BQ$1,'Copy of PY1 Data(H)'!$A$1:$CZ$1,_xlfn.XLOOKUP($A11,'Copy of PY1 Data(H)'!$A$1:$A$288,'Copy of PY1 Data(H)'!$A$1:$CZ$288))</f>
        <v>0</v>
      </c>
      <c r="BR11" s="180" cm="1">
        <f t="array" ref="BR11">_xlfn.XLOOKUP(BR$1,'Copy of PY1 Data(H)'!$A$1:$CZ$1,_xlfn.XLOOKUP($A11,'Copy of PY1 Data(H)'!$A$1:$A$288,'Copy of PY1 Data(H)'!$A$1:$CZ$288))</f>
        <v>0</v>
      </c>
      <c r="BS11" s="180" cm="1">
        <f t="array" ref="BS11">_xlfn.XLOOKUP(BS$1,'Copy of PY1 Data(H)'!$A$1:$CZ$1,_xlfn.XLOOKUP($A11,'Copy of PY1 Data(H)'!$A$1:$A$288,'Copy of PY1 Data(H)'!$A$1:$CZ$288))</f>
        <v>0</v>
      </c>
      <c r="BT11" s="180" cm="1">
        <f t="array" ref="BT11">_xlfn.XLOOKUP(BT$1,'Copy of PY1 Data(H)'!$A$1:$CZ$1,_xlfn.XLOOKUP($A11,'Copy of PY1 Data(H)'!$A$1:$A$288,'Copy of PY1 Data(H)'!$A$1:$CZ$288))</f>
        <v>0</v>
      </c>
      <c r="BU11" s="180" cm="1">
        <f t="array" ref="BU11">_xlfn.XLOOKUP(BU$1,'Copy of PY1 Data(H)'!$A$1:$CZ$1,_xlfn.XLOOKUP($A11,'Copy of PY1 Data(H)'!$A$1:$A$288,'Copy of PY1 Data(H)'!$A$1:$CZ$288))</f>
        <v>0</v>
      </c>
      <c r="BV11" s="180" cm="1">
        <f t="array" ref="BV11">_xlfn.XLOOKUP(BV$1,'Copy of PY1 Data(H)'!$A$1:$CZ$1,_xlfn.XLOOKUP($A11,'Copy of PY1 Data(H)'!$A$1:$A$288,'Copy of PY1 Data(H)'!$A$1:$CZ$288))</f>
        <v>0</v>
      </c>
    </row>
    <row r="12" spans="1:74" x14ac:dyDescent="0.3">
      <c r="A12" s="180">
        <v>630</v>
      </c>
      <c r="C12" s="180"/>
      <c r="D12" s="180" cm="1">
        <f t="array" ref="D12">_xlfn.XLOOKUP(D$1,'Copy of PY1 Data(H)'!$A$1:$CZ$1,_xlfn.XLOOKUP($A12,'Copy of PY1 Data(H)'!$A$1:$A$288,'Copy of PY1 Data(H)'!$A$1:$CZ$288))</f>
        <v>0</v>
      </c>
      <c r="E12" s="180" cm="1">
        <f t="array" ref="E12">_xlfn.XLOOKUP(E$1,'Copy of PY1 Data(H)'!$A$1:$CZ$1,_xlfn.XLOOKUP($A12,'Copy of PY1 Data(H)'!$A$1:$A$288,'Copy of PY1 Data(H)'!$A$1:$CZ$288))</f>
        <v>0</v>
      </c>
      <c r="F12" s="180" cm="1">
        <f t="array" ref="F12">_xlfn.XLOOKUP(F$1,'Copy of PY1 Data(H)'!$A$1:$CZ$1,_xlfn.XLOOKUP($A12,'Copy of PY1 Data(H)'!$A$1:$A$288,'Copy of PY1 Data(H)'!$A$1:$CZ$288))</f>
        <v>0</v>
      </c>
      <c r="G12" s="180" cm="1">
        <f t="array" ref="G12">_xlfn.XLOOKUP(G$1,'Copy of PY1 Data(H)'!$A$1:$CZ$1,_xlfn.XLOOKUP($A12,'Copy of PY1 Data(H)'!$A$1:$A$288,'Copy of PY1 Data(H)'!$A$1:$CZ$288))</f>
        <v>0</v>
      </c>
      <c r="H12" s="180" cm="1">
        <f t="array" ref="H12">_xlfn.XLOOKUP(H$1,'Copy of PY1 Data(H)'!$A$1:$CZ$1,_xlfn.XLOOKUP($A12,'Copy of PY1 Data(H)'!$A$1:$A$288,'Copy of PY1 Data(H)'!$A$1:$CZ$288))</f>
        <v>0</v>
      </c>
      <c r="I12" s="180" cm="1">
        <f t="array" ref="I12">_xlfn.XLOOKUP(I$1,'Copy of PY1 Data(H)'!$A$1:$CZ$1,_xlfn.XLOOKUP($A12,'Copy of PY1 Data(H)'!$A$1:$A$288,'Copy of PY1 Data(H)'!$A$1:$CZ$288))</f>
        <v>0</v>
      </c>
      <c r="J12" s="180" cm="1">
        <f t="array" ref="J12">_xlfn.XLOOKUP(J$1,'Copy of PY1 Data(H)'!$A$1:$CZ$1,_xlfn.XLOOKUP($A12,'Copy of PY1 Data(H)'!$A$1:$A$288,'Copy of PY1 Data(H)'!$A$1:$CZ$288))</f>
        <v>0</v>
      </c>
      <c r="K12" s="180" cm="1">
        <f t="array" ref="K12">_xlfn.XLOOKUP(K$1,'Copy of PY1 Data(H)'!$A$1:$CZ$1,_xlfn.XLOOKUP($A12,'Copy of PY1 Data(H)'!$A$1:$A$288,'Copy of PY1 Data(H)'!$A$1:$CZ$288))</f>
        <v>0</v>
      </c>
      <c r="L12" s="180" cm="1">
        <f t="array" ref="L12">_xlfn.XLOOKUP(L$1,'Copy of PY1 Data(H)'!$A$1:$CZ$1,_xlfn.XLOOKUP($A12,'Copy of PY1 Data(H)'!$A$1:$A$288,'Copy of PY1 Data(H)'!$A$1:$CZ$288))</f>
        <v>0</v>
      </c>
      <c r="M12" s="180" cm="1">
        <f t="array" ref="M12">_xlfn.XLOOKUP(M$1,'Copy of PY1 Data(H)'!$A$1:$CZ$1,_xlfn.XLOOKUP($A12,'Copy of PY1 Data(H)'!$A$1:$A$288,'Copy of PY1 Data(H)'!$A$1:$CZ$288))</f>
        <v>0</v>
      </c>
      <c r="N12" s="180" cm="1">
        <f t="array" ref="N12">_xlfn.XLOOKUP(N$1,'Copy of PY1 Data(H)'!$A$1:$CZ$1,_xlfn.XLOOKUP($A12,'Copy of PY1 Data(H)'!$A$1:$A$288,'Copy of PY1 Data(H)'!$A$1:$CZ$288))</f>
        <v>0</v>
      </c>
      <c r="O12" s="180" cm="1">
        <f t="array" ref="O12">_xlfn.XLOOKUP(O$1,'Copy of PY1 Data(H)'!$A$1:$CZ$1,_xlfn.XLOOKUP($A12,'Copy of PY1 Data(H)'!$A$1:$A$288,'Copy of PY1 Data(H)'!$A$1:$CZ$288))</f>
        <v>0</v>
      </c>
      <c r="P12" s="180" cm="1">
        <f t="array" ref="P12">_xlfn.XLOOKUP(P$1,'Copy of PY1 Data(H)'!$A$1:$CZ$1,_xlfn.XLOOKUP($A12,'Copy of PY1 Data(H)'!$A$1:$A$288,'Copy of PY1 Data(H)'!$A$1:$CZ$288))</f>
        <v>0</v>
      </c>
      <c r="Q12" s="180" cm="1">
        <f t="array" ref="Q12">_xlfn.XLOOKUP(Q$1,'Copy of PY1 Data(H)'!$A$1:$CZ$1,_xlfn.XLOOKUP($A12,'Copy of PY1 Data(H)'!$A$1:$A$288,'Copy of PY1 Data(H)'!$A$1:$CZ$288))</f>
        <v>0</v>
      </c>
      <c r="R12" s="180" cm="1">
        <f t="array" ref="R12">_xlfn.XLOOKUP(R$1,'Copy of PY1 Data(H)'!$A$1:$CZ$1,_xlfn.XLOOKUP($A12,'Copy of PY1 Data(H)'!$A$1:$A$288,'Copy of PY1 Data(H)'!$A$1:$CZ$288))</f>
        <v>0</v>
      </c>
      <c r="S12" s="180" cm="1">
        <f t="array" ref="S12">_xlfn.XLOOKUP(S$1,'Copy of PY1 Data(H)'!$A$1:$CZ$1,_xlfn.XLOOKUP($A12,'Copy of PY1 Data(H)'!$A$1:$A$288,'Copy of PY1 Data(H)'!$A$1:$CZ$288))</f>
        <v>0</v>
      </c>
      <c r="T12" s="180" cm="1">
        <f t="array" ref="T12">_xlfn.XLOOKUP(T$1,'Copy of PY1 Data(H)'!$A$1:$CZ$1,_xlfn.XLOOKUP($A12,'Copy of PY1 Data(H)'!$A$1:$A$288,'Copy of PY1 Data(H)'!$A$1:$CZ$288))</f>
        <v>0</v>
      </c>
      <c r="U12" s="180" cm="1">
        <f t="array" ref="U12">_xlfn.XLOOKUP(U$1,'Copy of PY1 Data(H)'!$A$1:$CZ$1,_xlfn.XLOOKUP($A12,'Copy of PY1 Data(H)'!$A$1:$A$288,'Copy of PY1 Data(H)'!$A$1:$CZ$288))</f>
        <v>0</v>
      </c>
      <c r="V12" s="180" cm="1">
        <f t="array" ref="V12">_xlfn.XLOOKUP(V$1,'Copy of PY1 Data(H)'!$A$1:$CZ$1,_xlfn.XLOOKUP($A12,'Copy of PY1 Data(H)'!$A$1:$A$288,'Copy of PY1 Data(H)'!$A$1:$CZ$288))</f>
        <v>0</v>
      </c>
      <c r="W12" s="180" cm="1">
        <f t="array" ref="W12">_xlfn.XLOOKUP(W$1,'Copy of PY1 Data(H)'!$A$1:$CZ$1,_xlfn.XLOOKUP($A12,'Copy of PY1 Data(H)'!$A$1:$A$288,'Copy of PY1 Data(H)'!$A$1:$CZ$288))</f>
        <v>0</v>
      </c>
      <c r="X12" s="180" cm="1">
        <f t="array" ref="X12">_xlfn.XLOOKUP(X$1,'Copy of PY1 Data(H)'!$A$1:$CZ$1,_xlfn.XLOOKUP($A12,'Copy of PY1 Data(H)'!$A$1:$A$288,'Copy of PY1 Data(H)'!$A$1:$CZ$288))</f>
        <v>0</v>
      </c>
      <c r="Y12" s="180" cm="1">
        <f t="array" ref="Y12">_xlfn.XLOOKUP(Y$1,'Copy of PY1 Data(H)'!$A$1:$CZ$1,_xlfn.XLOOKUP($A12,'Copy of PY1 Data(H)'!$A$1:$A$288,'Copy of PY1 Data(H)'!$A$1:$CZ$288))</f>
        <v>0</v>
      </c>
      <c r="Z12" s="180" cm="1">
        <f t="array" ref="Z12">_xlfn.XLOOKUP(Z$1,'Copy of PY1 Data(H)'!$A$1:$CZ$1,_xlfn.XLOOKUP($A12,'Copy of PY1 Data(H)'!$A$1:$A$288,'Copy of PY1 Data(H)'!$A$1:$CZ$288))</f>
        <v>0</v>
      </c>
      <c r="AA12" s="180" cm="1">
        <f t="array" ref="AA12">_xlfn.XLOOKUP(AA$1,'Copy of PY1 Data(H)'!$A$1:$CZ$1,_xlfn.XLOOKUP($A12,'Copy of PY1 Data(H)'!$A$1:$A$288,'Copy of PY1 Data(H)'!$A$1:$CZ$288))</f>
        <v>0</v>
      </c>
      <c r="AB12" s="180" cm="1">
        <f t="array" ref="AB12">_xlfn.XLOOKUP(AB$1,'Copy of PY1 Data(H)'!$A$1:$CZ$1,_xlfn.XLOOKUP($A12,'Copy of PY1 Data(H)'!$A$1:$A$288,'Copy of PY1 Data(H)'!$A$1:$CZ$288))</f>
        <v>0</v>
      </c>
      <c r="AC12" s="180" cm="1">
        <f t="array" ref="AC12">_xlfn.XLOOKUP(AC$1,'Copy of PY1 Data(H)'!$A$1:$CZ$1,_xlfn.XLOOKUP($A12,'Copy of PY1 Data(H)'!$A$1:$A$288,'Copy of PY1 Data(H)'!$A$1:$CZ$288))</f>
        <v>0</v>
      </c>
      <c r="AD12" s="180" cm="1">
        <f t="array" ref="AD12">_xlfn.XLOOKUP(AD$1,'Copy of PY1 Data(H)'!$A$1:$CZ$1,_xlfn.XLOOKUP($A12,'Copy of PY1 Data(H)'!$A$1:$A$288,'Copy of PY1 Data(H)'!$A$1:$CZ$288))</f>
        <v>0</v>
      </c>
      <c r="AE12" s="180" cm="1">
        <f t="array" ref="AE12">_xlfn.XLOOKUP(AE$1,'Copy of PY1 Data(H)'!$A$1:$CZ$1,_xlfn.XLOOKUP($A12,'Copy of PY1 Data(H)'!$A$1:$A$288,'Copy of PY1 Data(H)'!$A$1:$CZ$288))</f>
        <v>0</v>
      </c>
      <c r="AF12" s="180" cm="1">
        <f t="array" ref="AF12">_xlfn.XLOOKUP(AF$1,'Copy of PY1 Data(H)'!$A$1:$CZ$1,_xlfn.XLOOKUP($A12,'Copy of PY1 Data(H)'!$A$1:$A$288,'Copy of PY1 Data(H)'!$A$1:$CZ$288))</f>
        <v>0</v>
      </c>
      <c r="AG12" s="180" cm="1">
        <f t="array" ref="AG12">_xlfn.XLOOKUP(AG$1,'Copy of PY1 Data(H)'!$A$1:$CZ$1,_xlfn.XLOOKUP($A12,'Copy of PY1 Data(H)'!$A$1:$A$288,'Copy of PY1 Data(H)'!$A$1:$CZ$288))</f>
        <v>0</v>
      </c>
      <c r="AH12" s="180" cm="1">
        <f t="array" ref="AH12">_xlfn.XLOOKUP(AH$1,'Copy of PY1 Data(H)'!$A$1:$CZ$1,_xlfn.XLOOKUP($A12,'Copy of PY1 Data(H)'!$A$1:$A$288,'Copy of PY1 Data(H)'!$A$1:$CZ$288))</f>
        <v>0</v>
      </c>
      <c r="AI12" s="180" cm="1">
        <f t="array" ref="AI12">_xlfn.XLOOKUP(AI$1,'Copy of PY1 Data(H)'!$A$1:$CZ$1,_xlfn.XLOOKUP($A12,'Copy of PY1 Data(H)'!$A$1:$A$288,'Copy of PY1 Data(H)'!$A$1:$CZ$288))</f>
        <v>0</v>
      </c>
      <c r="AJ12" s="180" cm="1">
        <f t="array" ref="AJ12">_xlfn.XLOOKUP(AJ$1,'Copy of PY1 Data(H)'!$A$1:$CZ$1,_xlfn.XLOOKUP($A12,'Copy of PY1 Data(H)'!$A$1:$A$288,'Copy of PY1 Data(H)'!$A$1:$CZ$288))</f>
        <v>2103</v>
      </c>
      <c r="AK12" s="180" cm="1">
        <f t="array" ref="AK12">_xlfn.XLOOKUP(AK$1,'Copy of PY1 Data(H)'!$A$1:$CZ$1,_xlfn.XLOOKUP($A12,'Copy of PY1 Data(H)'!$A$1:$A$288,'Copy of PY1 Data(H)'!$A$1:$CZ$288))</f>
        <v>0</v>
      </c>
      <c r="AL12" s="180" cm="1">
        <f t="array" ref="AL12">_xlfn.XLOOKUP(AL$1,'Copy of PY1 Data(H)'!$A$1:$CZ$1,_xlfn.XLOOKUP($A12,'Copy of PY1 Data(H)'!$A$1:$A$288,'Copy of PY1 Data(H)'!$A$1:$CZ$288))</f>
        <v>0</v>
      </c>
      <c r="AM12" s="180" cm="1">
        <f t="array" ref="AM12">_xlfn.XLOOKUP(AM$1,'Copy of PY1 Data(H)'!$A$1:$CZ$1,_xlfn.XLOOKUP($A12,'Copy of PY1 Data(H)'!$A$1:$A$288,'Copy of PY1 Data(H)'!$A$1:$CZ$288))</f>
        <v>0</v>
      </c>
      <c r="AN12" s="180" cm="1">
        <f t="array" ref="AN12">_xlfn.XLOOKUP(AN$1,'Copy of PY1 Data(H)'!$A$1:$CZ$1,_xlfn.XLOOKUP($A12,'Copy of PY1 Data(H)'!$A$1:$A$288,'Copy of PY1 Data(H)'!$A$1:$CZ$288))</f>
        <v>0</v>
      </c>
      <c r="AO12" s="180" cm="1">
        <f t="array" ref="AO12">_xlfn.XLOOKUP(AO$1,'Copy of PY1 Data(H)'!$A$1:$CZ$1,_xlfn.XLOOKUP($A12,'Copy of PY1 Data(H)'!$A$1:$A$288,'Copy of PY1 Data(H)'!$A$1:$CZ$288))</f>
        <v>0</v>
      </c>
      <c r="AP12" s="180" cm="1">
        <f t="array" ref="AP12">_xlfn.XLOOKUP(AP$1,'Copy of PY1 Data(H)'!$A$1:$CZ$1,_xlfn.XLOOKUP($A12,'Copy of PY1 Data(H)'!$A$1:$A$288,'Copy of PY1 Data(H)'!$A$1:$CZ$288))</f>
        <v>0</v>
      </c>
      <c r="AQ12" s="180" cm="1">
        <f t="array" ref="AQ12">_xlfn.XLOOKUP(AQ$1,'Copy of PY1 Data(H)'!$A$1:$CZ$1,_xlfn.XLOOKUP($A12,'Copy of PY1 Data(H)'!$A$1:$A$288,'Copy of PY1 Data(H)'!$A$1:$CZ$288))</f>
        <v>0</v>
      </c>
      <c r="AR12" s="180" cm="1">
        <f t="array" ref="AR12">_xlfn.XLOOKUP(AR$1,'Copy of PY1 Data(H)'!$A$1:$CZ$1,_xlfn.XLOOKUP($A12,'Copy of PY1 Data(H)'!$A$1:$A$288,'Copy of PY1 Data(H)'!$A$1:$CZ$288))</f>
        <v>0</v>
      </c>
      <c r="AS12" s="180" cm="1">
        <f t="array" ref="AS12">_xlfn.XLOOKUP(AS$1,'Copy of PY1 Data(H)'!$A$1:$CZ$1,_xlfn.XLOOKUP($A12,'Copy of PY1 Data(H)'!$A$1:$A$288,'Copy of PY1 Data(H)'!$A$1:$CZ$288))</f>
        <v>0</v>
      </c>
      <c r="AT12" s="180" cm="1">
        <f t="array" ref="AT12">_xlfn.XLOOKUP(AT$1,'Copy of PY1 Data(H)'!$A$1:$CZ$1,_xlfn.XLOOKUP($A12,'Copy of PY1 Data(H)'!$A$1:$A$288,'Copy of PY1 Data(H)'!$A$1:$CZ$288))</f>
        <v>0</v>
      </c>
      <c r="AU12" s="180" cm="1">
        <f t="array" ref="AU12">_xlfn.XLOOKUP(AU$1,'Copy of PY1 Data(H)'!$A$1:$CZ$1,_xlfn.XLOOKUP($A12,'Copy of PY1 Data(H)'!$A$1:$A$288,'Copy of PY1 Data(H)'!$A$1:$CZ$288))</f>
        <v>0</v>
      </c>
      <c r="AV12" s="180" cm="1">
        <f t="array" ref="AV12">_xlfn.XLOOKUP(AV$1,'Copy of PY1 Data(H)'!$A$1:$CZ$1,_xlfn.XLOOKUP($A12,'Copy of PY1 Data(H)'!$A$1:$A$288,'Copy of PY1 Data(H)'!$A$1:$CZ$288))</f>
        <v>0</v>
      </c>
      <c r="AW12" s="180" cm="1">
        <f t="array" ref="AW12">_xlfn.XLOOKUP(AW$1,'Copy of PY1 Data(H)'!$A$1:$CZ$1,_xlfn.XLOOKUP($A12,'Copy of PY1 Data(H)'!$A$1:$A$288,'Copy of PY1 Data(H)'!$A$1:$CZ$288))</f>
        <v>0</v>
      </c>
      <c r="AX12" s="180" cm="1">
        <f t="array" ref="AX12">_xlfn.XLOOKUP(AX$1,'Copy of PY1 Data(H)'!$A$1:$CZ$1,_xlfn.XLOOKUP($A12,'Copy of PY1 Data(H)'!$A$1:$A$288,'Copy of PY1 Data(H)'!$A$1:$CZ$288))</f>
        <v>0</v>
      </c>
      <c r="AY12" s="180" cm="1">
        <f t="array" ref="AY12">_xlfn.XLOOKUP(AY$1,'Copy of PY1 Data(H)'!$A$1:$CZ$1,_xlfn.XLOOKUP($A12,'Copy of PY1 Data(H)'!$A$1:$A$288,'Copy of PY1 Data(H)'!$A$1:$CZ$288))</f>
        <v>0</v>
      </c>
      <c r="AZ12" s="180" cm="1">
        <f t="array" ref="AZ12">_xlfn.XLOOKUP(AZ$1,'Copy of PY1 Data(H)'!$A$1:$CZ$1,_xlfn.XLOOKUP($A12,'Copy of PY1 Data(H)'!$A$1:$A$288,'Copy of PY1 Data(H)'!$A$1:$CZ$288))</f>
        <v>0</v>
      </c>
      <c r="BA12" s="180" cm="1">
        <f t="array" ref="BA12">_xlfn.XLOOKUP(BA$1,'Copy of PY1 Data(H)'!$A$1:$CZ$1,_xlfn.XLOOKUP($A12,'Copy of PY1 Data(H)'!$A$1:$A$288,'Copy of PY1 Data(H)'!$A$1:$CZ$288))</f>
        <v>0</v>
      </c>
      <c r="BB12" s="180" cm="1">
        <f t="array" ref="BB12">_xlfn.XLOOKUP(BB$1,'Copy of PY1 Data(H)'!$A$1:$CZ$1,_xlfn.XLOOKUP($A12,'Copy of PY1 Data(H)'!$A$1:$A$288,'Copy of PY1 Data(H)'!$A$1:$CZ$288))</f>
        <v>0</v>
      </c>
      <c r="BC12" s="180" cm="1">
        <f t="array" ref="BC12">_xlfn.XLOOKUP(BC$1,'Copy of PY1 Data(H)'!$A$1:$CZ$1,_xlfn.XLOOKUP($A12,'Copy of PY1 Data(H)'!$A$1:$A$288,'Copy of PY1 Data(H)'!$A$1:$CZ$288))</f>
        <v>0</v>
      </c>
      <c r="BD12" s="180" cm="1">
        <f t="array" ref="BD12">_xlfn.XLOOKUP(BD$1,'Copy of PY1 Data(H)'!$A$1:$CZ$1,_xlfn.XLOOKUP($A12,'Copy of PY1 Data(H)'!$A$1:$A$288,'Copy of PY1 Data(H)'!$A$1:$CZ$288))</f>
        <v>348827</v>
      </c>
      <c r="BE12" s="180" cm="1">
        <f t="array" ref="BE12">_xlfn.XLOOKUP(BE$1,'Copy of PY1 Data(H)'!$A$1:$CZ$1,_xlfn.XLOOKUP($A12,'Copy of PY1 Data(H)'!$A$1:$A$288,'Copy of PY1 Data(H)'!$A$1:$CZ$288))</f>
        <v>0</v>
      </c>
      <c r="BF12" s="180" cm="1">
        <f t="array" ref="BF12">_xlfn.XLOOKUP(BF$1,'Copy of PY1 Data(H)'!$A$1:$CZ$1,_xlfn.XLOOKUP($A12,'Copy of PY1 Data(H)'!$A$1:$A$288,'Copy of PY1 Data(H)'!$A$1:$CZ$288))</f>
        <v>0</v>
      </c>
      <c r="BG12" s="180" cm="1">
        <f t="array" ref="BG12">_xlfn.XLOOKUP(BG$1,'Copy of PY1 Data(H)'!$A$1:$CZ$1,_xlfn.XLOOKUP($A12,'Copy of PY1 Data(H)'!$A$1:$A$288,'Copy of PY1 Data(H)'!$A$1:$CZ$288))</f>
        <v>0</v>
      </c>
      <c r="BH12" s="180" cm="1">
        <f t="array" ref="BH12">_xlfn.XLOOKUP(BH$1,'Copy of PY1 Data(H)'!$A$1:$CZ$1,_xlfn.XLOOKUP($A12,'Copy of PY1 Data(H)'!$A$1:$A$288,'Copy of PY1 Data(H)'!$A$1:$CZ$288))</f>
        <v>0</v>
      </c>
      <c r="BI12" s="180" cm="1">
        <f t="array" ref="BI12">_xlfn.XLOOKUP(BI$1,'Copy of PY1 Data(H)'!$A$1:$CZ$1,_xlfn.XLOOKUP($A12,'Copy of PY1 Data(H)'!$A$1:$A$288,'Copy of PY1 Data(H)'!$A$1:$CZ$288))</f>
        <v>0</v>
      </c>
      <c r="BJ12" s="180" cm="1">
        <f t="array" ref="BJ12">_xlfn.XLOOKUP(BJ$1,'Copy of PY1 Data(H)'!$A$1:$CZ$1,_xlfn.XLOOKUP($A12,'Copy of PY1 Data(H)'!$A$1:$A$288,'Copy of PY1 Data(H)'!$A$1:$CZ$288))</f>
        <v>0</v>
      </c>
      <c r="BK12" s="180" cm="1">
        <f t="array" ref="BK12">_xlfn.XLOOKUP(BK$1,'Copy of PY1 Data(H)'!$A$1:$CZ$1,_xlfn.XLOOKUP($A12,'Copy of PY1 Data(H)'!$A$1:$A$288,'Copy of PY1 Data(H)'!$A$1:$CZ$288))</f>
        <v>0</v>
      </c>
      <c r="BL12" s="180" cm="1">
        <f t="array" ref="BL12">_xlfn.XLOOKUP(BL$1,'Copy of PY1 Data(H)'!$A$1:$CZ$1,_xlfn.XLOOKUP($A12,'Copy of PY1 Data(H)'!$A$1:$A$288,'Copy of PY1 Data(H)'!$A$1:$CZ$288))</f>
        <v>193799</v>
      </c>
      <c r="BM12" s="180" cm="1">
        <f t="array" ref="BM12">_xlfn.XLOOKUP(BM$1,'Copy of PY1 Data(H)'!$A$1:$CZ$1,_xlfn.XLOOKUP($A12,'Copy of PY1 Data(H)'!$A$1:$A$288,'Copy of PY1 Data(H)'!$A$1:$CZ$288))</f>
        <v>0</v>
      </c>
      <c r="BN12" s="180" cm="1">
        <f t="array" ref="BN12">_xlfn.XLOOKUP(BN$1,'Copy of PY1 Data(H)'!$A$1:$CZ$1,_xlfn.XLOOKUP($A12,'Copy of PY1 Data(H)'!$A$1:$A$288,'Copy of PY1 Data(H)'!$A$1:$CZ$288))</f>
        <v>0</v>
      </c>
      <c r="BO12" s="180" cm="1">
        <f t="array" ref="BO12">_xlfn.XLOOKUP(BO$1,'Copy of PY1 Data(H)'!$A$1:$CZ$1,_xlfn.XLOOKUP($A12,'Copy of PY1 Data(H)'!$A$1:$A$288,'Copy of PY1 Data(H)'!$A$1:$CZ$288))</f>
        <v>0</v>
      </c>
      <c r="BP12" s="180" cm="1">
        <f t="array" ref="BP12">_xlfn.XLOOKUP(BP$1,'Copy of PY1 Data(H)'!$A$1:$CZ$1,_xlfn.XLOOKUP($A12,'Copy of PY1 Data(H)'!$A$1:$A$288,'Copy of PY1 Data(H)'!$A$1:$CZ$288))</f>
        <v>0</v>
      </c>
      <c r="BQ12" s="180" cm="1">
        <f t="array" ref="BQ12">_xlfn.XLOOKUP(BQ$1,'Copy of PY1 Data(H)'!$A$1:$CZ$1,_xlfn.XLOOKUP($A12,'Copy of PY1 Data(H)'!$A$1:$A$288,'Copy of PY1 Data(H)'!$A$1:$CZ$288))</f>
        <v>0</v>
      </c>
      <c r="BR12" s="180" cm="1">
        <f t="array" ref="BR12">_xlfn.XLOOKUP(BR$1,'Copy of PY1 Data(H)'!$A$1:$CZ$1,_xlfn.XLOOKUP($A12,'Copy of PY1 Data(H)'!$A$1:$A$288,'Copy of PY1 Data(H)'!$A$1:$CZ$288))</f>
        <v>0</v>
      </c>
      <c r="BS12" s="180" cm="1">
        <f t="array" ref="BS12">_xlfn.XLOOKUP(BS$1,'Copy of PY1 Data(H)'!$A$1:$CZ$1,_xlfn.XLOOKUP($A12,'Copy of PY1 Data(H)'!$A$1:$A$288,'Copy of PY1 Data(H)'!$A$1:$CZ$288))</f>
        <v>0</v>
      </c>
      <c r="BT12" s="180" cm="1">
        <f t="array" ref="BT12">_xlfn.XLOOKUP(BT$1,'Copy of PY1 Data(H)'!$A$1:$CZ$1,_xlfn.XLOOKUP($A12,'Copy of PY1 Data(H)'!$A$1:$A$288,'Copy of PY1 Data(H)'!$A$1:$CZ$288))</f>
        <v>0</v>
      </c>
      <c r="BU12" s="180" cm="1">
        <f t="array" ref="BU12">_xlfn.XLOOKUP(BU$1,'Copy of PY1 Data(H)'!$A$1:$CZ$1,_xlfn.XLOOKUP($A12,'Copy of PY1 Data(H)'!$A$1:$A$288,'Copy of PY1 Data(H)'!$A$1:$CZ$288))</f>
        <v>0</v>
      </c>
      <c r="BV12" s="180" cm="1">
        <f t="array" ref="BV12">_xlfn.XLOOKUP(BV$1,'Copy of PY1 Data(H)'!$A$1:$CZ$1,_xlfn.XLOOKUP($A12,'Copy of PY1 Data(H)'!$A$1:$A$288,'Copy of PY1 Data(H)'!$A$1:$CZ$288))</f>
        <v>0</v>
      </c>
    </row>
    <row r="13" spans="1:74" x14ac:dyDescent="0.3">
      <c r="A13" s="180">
        <v>631</v>
      </c>
      <c r="C13" s="180"/>
      <c r="D13" s="180" cm="1">
        <f t="array" ref="D13">_xlfn.XLOOKUP(D$1,'Copy of PY1 Data(H)'!$A$1:$CZ$1,_xlfn.XLOOKUP($A13,'Copy of PY1 Data(H)'!$A$1:$A$288,'Copy of PY1 Data(H)'!$A$1:$CZ$288))</f>
        <v>0</v>
      </c>
      <c r="E13" s="180" cm="1">
        <f t="array" ref="E13">_xlfn.XLOOKUP(E$1,'Copy of PY1 Data(H)'!$A$1:$CZ$1,_xlfn.XLOOKUP($A13,'Copy of PY1 Data(H)'!$A$1:$A$288,'Copy of PY1 Data(H)'!$A$1:$CZ$288))</f>
        <v>0</v>
      </c>
      <c r="F13" s="180" cm="1">
        <f t="array" ref="F13">_xlfn.XLOOKUP(F$1,'Copy of PY1 Data(H)'!$A$1:$CZ$1,_xlfn.XLOOKUP($A13,'Copy of PY1 Data(H)'!$A$1:$A$288,'Copy of PY1 Data(H)'!$A$1:$CZ$288))</f>
        <v>0</v>
      </c>
      <c r="G13" s="180" cm="1">
        <f t="array" ref="G13">_xlfn.XLOOKUP(G$1,'Copy of PY1 Data(H)'!$A$1:$CZ$1,_xlfn.XLOOKUP($A13,'Copy of PY1 Data(H)'!$A$1:$A$288,'Copy of PY1 Data(H)'!$A$1:$CZ$288))</f>
        <v>0</v>
      </c>
      <c r="H13" s="180" cm="1">
        <f t="array" ref="H13">_xlfn.XLOOKUP(H$1,'Copy of PY1 Data(H)'!$A$1:$CZ$1,_xlfn.XLOOKUP($A13,'Copy of PY1 Data(H)'!$A$1:$A$288,'Copy of PY1 Data(H)'!$A$1:$CZ$288))</f>
        <v>0</v>
      </c>
      <c r="I13" s="180" cm="1">
        <f t="array" ref="I13">_xlfn.XLOOKUP(I$1,'Copy of PY1 Data(H)'!$A$1:$CZ$1,_xlfn.XLOOKUP($A13,'Copy of PY1 Data(H)'!$A$1:$A$288,'Copy of PY1 Data(H)'!$A$1:$CZ$288))</f>
        <v>0</v>
      </c>
      <c r="J13" s="180" cm="1">
        <f t="array" ref="J13">_xlfn.XLOOKUP(J$1,'Copy of PY1 Data(H)'!$A$1:$CZ$1,_xlfn.XLOOKUP($A13,'Copy of PY1 Data(H)'!$A$1:$A$288,'Copy of PY1 Data(H)'!$A$1:$CZ$288))</f>
        <v>0</v>
      </c>
      <c r="K13" s="180" cm="1">
        <f t="array" ref="K13">_xlfn.XLOOKUP(K$1,'Copy of PY1 Data(H)'!$A$1:$CZ$1,_xlfn.XLOOKUP($A13,'Copy of PY1 Data(H)'!$A$1:$A$288,'Copy of PY1 Data(H)'!$A$1:$CZ$288))</f>
        <v>0</v>
      </c>
      <c r="L13" s="180" cm="1">
        <f t="array" ref="L13">_xlfn.XLOOKUP(L$1,'Copy of PY1 Data(H)'!$A$1:$CZ$1,_xlfn.XLOOKUP($A13,'Copy of PY1 Data(H)'!$A$1:$A$288,'Copy of PY1 Data(H)'!$A$1:$CZ$288))</f>
        <v>0</v>
      </c>
      <c r="M13" s="180" cm="1">
        <f t="array" ref="M13">_xlfn.XLOOKUP(M$1,'Copy of PY1 Data(H)'!$A$1:$CZ$1,_xlfn.XLOOKUP($A13,'Copy of PY1 Data(H)'!$A$1:$A$288,'Copy of PY1 Data(H)'!$A$1:$CZ$288))</f>
        <v>0</v>
      </c>
      <c r="N13" s="180" cm="1">
        <f t="array" ref="N13">_xlfn.XLOOKUP(N$1,'Copy of PY1 Data(H)'!$A$1:$CZ$1,_xlfn.XLOOKUP($A13,'Copy of PY1 Data(H)'!$A$1:$A$288,'Copy of PY1 Data(H)'!$A$1:$CZ$288))</f>
        <v>0</v>
      </c>
      <c r="O13" s="180" cm="1">
        <f t="array" ref="O13">_xlfn.XLOOKUP(O$1,'Copy of PY1 Data(H)'!$A$1:$CZ$1,_xlfn.XLOOKUP($A13,'Copy of PY1 Data(H)'!$A$1:$A$288,'Copy of PY1 Data(H)'!$A$1:$CZ$288))</f>
        <v>0</v>
      </c>
      <c r="P13" s="180" cm="1">
        <f t="array" ref="P13">_xlfn.XLOOKUP(P$1,'Copy of PY1 Data(H)'!$A$1:$CZ$1,_xlfn.XLOOKUP($A13,'Copy of PY1 Data(H)'!$A$1:$A$288,'Copy of PY1 Data(H)'!$A$1:$CZ$288))</f>
        <v>0</v>
      </c>
      <c r="Q13" s="180" cm="1">
        <f t="array" ref="Q13">_xlfn.XLOOKUP(Q$1,'Copy of PY1 Data(H)'!$A$1:$CZ$1,_xlfn.XLOOKUP($A13,'Copy of PY1 Data(H)'!$A$1:$A$288,'Copy of PY1 Data(H)'!$A$1:$CZ$288))</f>
        <v>0</v>
      </c>
      <c r="R13" s="180" cm="1">
        <f t="array" ref="R13">_xlfn.XLOOKUP(R$1,'Copy of PY1 Data(H)'!$A$1:$CZ$1,_xlfn.XLOOKUP($A13,'Copy of PY1 Data(H)'!$A$1:$A$288,'Copy of PY1 Data(H)'!$A$1:$CZ$288))</f>
        <v>0</v>
      </c>
      <c r="S13" s="180" cm="1">
        <f t="array" ref="S13">_xlfn.XLOOKUP(S$1,'Copy of PY1 Data(H)'!$A$1:$CZ$1,_xlfn.XLOOKUP($A13,'Copy of PY1 Data(H)'!$A$1:$A$288,'Copy of PY1 Data(H)'!$A$1:$CZ$288))</f>
        <v>0</v>
      </c>
      <c r="T13" s="180" cm="1">
        <f t="array" ref="T13">_xlfn.XLOOKUP(T$1,'Copy of PY1 Data(H)'!$A$1:$CZ$1,_xlfn.XLOOKUP($A13,'Copy of PY1 Data(H)'!$A$1:$A$288,'Copy of PY1 Data(H)'!$A$1:$CZ$288))</f>
        <v>0</v>
      </c>
      <c r="U13" s="180" cm="1">
        <f t="array" ref="U13">_xlfn.XLOOKUP(U$1,'Copy of PY1 Data(H)'!$A$1:$CZ$1,_xlfn.XLOOKUP($A13,'Copy of PY1 Data(H)'!$A$1:$A$288,'Copy of PY1 Data(H)'!$A$1:$CZ$288))</f>
        <v>0</v>
      </c>
      <c r="V13" s="180" cm="1">
        <f t="array" ref="V13">_xlfn.XLOOKUP(V$1,'Copy of PY1 Data(H)'!$A$1:$CZ$1,_xlfn.XLOOKUP($A13,'Copy of PY1 Data(H)'!$A$1:$A$288,'Copy of PY1 Data(H)'!$A$1:$CZ$288))</f>
        <v>0</v>
      </c>
      <c r="W13" s="180" cm="1">
        <f t="array" ref="W13">_xlfn.XLOOKUP(W$1,'Copy of PY1 Data(H)'!$A$1:$CZ$1,_xlfn.XLOOKUP($A13,'Copy of PY1 Data(H)'!$A$1:$A$288,'Copy of PY1 Data(H)'!$A$1:$CZ$288))</f>
        <v>0</v>
      </c>
      <c r="X13" s="180" cm="1">
        <f t="array" ref="X13">_xlfn.XLOOKUP(X$1,'Copy of PY1 Data(H)'!$A$1:$CZ$1,_xlfn.XLOOKUP($A13,'Copy of PY1 Data(H)'!$A$1:$A$288,'Copy of PY1 Data(H)'!$A$1:$CZ$288))</f>
        <v>0</v>
      </c>
      <c r="Y13" s="180" cm="1">
        <f t="array" ref="Y13">_xlfn.XLOOKUP(Y$1,'Copy of PY1 Data(H)'!$A$1:$CZ$1,_xlfn.XLOOKUP($A13,'Copy of PY1 Data(H)'!$A$1:$A$288,'Copy of PY1 Data(H)'!$A$1:$CZ$288))</f>
        <v>0</v>
      </c>
      <c r="Z13" s="180" cm="1">
        <f t="array" ref="Z13">_xlfn.XLOOKUP(Z$1,'Copy of PY1 Data(H)'!$A$1:$CZ$1,_xlfn.XLOOKUP($A13,'Copy of PY1 Data(H)'!$A$1:$A$288,'Copy of PY1 Data(H)'!$A$1:$CZ$288))</f>
        <v>0</v>
      </c>
      <c r="AA13" s="180" cm="1">
        <f t="array" ref="AA13">_xlfn.XLOOKUP(AA$1,'Copy of PY1 Data(H)'!$A$1:$CZ$1,_xlfn.XLOOKUP($A13,'Copy of PY1 Data(H)'!$A$1:$A$288,'Copy of PY1 Data(H)'!$A$1:$CZ$288))</f>
        <v>0</v>
      </c>
      <c r="AB13" s="180" cm="1">
        <f t="array" ref="AB13">_xlfn.XLOOKUP(AB$1,'Copy of PY1 Data(H)'!$A$1:$CZ$1,_xlfn.XLOOKUP($A13,'Copy of PY1 Data(H)'!$A$1:$A$288,'Copy of PY1 Data(H)'!$A$1:$CZ$288))</f>
        <v>0</v>
      </c>
      <c r="AC13" s="180" cm="1">
        <f t="array" ref="AC13">_xlfn.XLOOKUP(AC$1,'Copy of PY1 Data(H)'!$A$1:$CZ$1,_xlfn.XLOOKUP($A13,'Copy of PY1 Data(H)'!$A$1:$A$288,'Copy of PY1 Data(H)'!$A$1:$CZ$288))</f>
        <v>0</v>
      </c>
      <c r="AD13" s="180" cm="1">
        <f t="array" ref="AD13">_xlfn.XLOOKUP(AD$1,'Copy of PY1 Data(H)'!$A$1:$CZ$1,_xlfn.XLOOKUP($A13,'Copy of PY1 Data(H)'!$A$1:$A$288,'Copy of PY1 Data(H)'!$A$1:$CZ$288))</f>
        <v>0</v>
      </c>
      <c r="AE13" s="180" cm="1">
        <f t="array" ref="AE13">_xlfn.XLOOKUP(AE$1,'Copy of PY1 Data(H)'!$A$1:$CZ$1,_xlfn.XLOOKUP($A13,'Copy of PY1 Data(H)'!$A$1:$A$288,'Copy of PY1 Data(H)'!$A$1:$CZ$288))</f>
        <v>0</v>
      </c>
      <c r="AF13" s="180" cm="1">
        <f t="array" ref="AF13">_xlfn.XLOOKUP(AF$1,'Copy of PY1 Data(H)'!$A$1:$CZ$1,_xlfn.XLOOKUP($A13,'Copy of PY1 Data(H)'!$A$1:$A$288,'Copy of PY1 Data(H)'!$A$1:$CZ$288))</f>
        <v>0</v>
      </c>
      <c r="AG13" s="180" cm="1">
        <f t="array" ref="AG13">_xlfn.XLOOKUP(AG$1,'Copy of PY1 Data(H)'!$A$1:$CZ$1,_xlfn.XLOOKUP($A13,'Copy of PY1 Data(H)'!$A$1:$A$288,'Copy of PY1 Data(H)'!$A$1:$CZ$288))</f>
        <v>0</v>
      </c>
      <c r="AH13" s="180" cm="1">
        <f t="array" ref="AH13">_xlfn.XLOOKUP(AH$1,'Copy of PY1 Data(H)'!$A$1:$CZ$1,_xlfn.XLOOKUP($A13,'Copy of PY1 Data(H)'!$A$1:$A$288,'Copy of PY1 Data(H)'!$A$1:$CZ$288))</f>
        <v>0</v>
      </c>
      <c r="AI13" s="180" cm="1">
        <f t="array" ref="AI13">_xlfn.XLOOKUP(AI$1,'Copy of PY1 Data(H)'!$A$1:$CZ$1,_xlfn.XLOOKUP($A13,'Copy of PY1 Data(H)'!$A$1:$A$288,'Copy of PY1 Data(H)'!$A$1:$CZ$288))</f>
        <v>0</v>
      </c>
      <c r="AJ13" s="180" cm="1">
        <f t="array" ref="AJ13">_xlfn.XLOOKUP(AJ$1,'Copy of PY1 Data(H)'!$A$1:$CZ$1,_xlfn.XLOOKUP($A13,'Copy of PY1 Data(H)'!$A$1:$A$288,'Copy of PY1 Data(H)'!$A$1:$CZ$288))</f>
        <v>0</v>
      </c>
      <c r="AK13" s="180" cm="1">
        <f t="array" ref="AK13">_xlfn.XLOOKUP(AK$1,'Copy of PY1 Data(H)'!$A$1:$CZ$1,_xlfn.XLOOKUP($A13,'Copy of PY1 Data(H)'!$A$1:$A$288,'Copy of PY1 Data(H)'!$A$1:$CZ$288))</f>
        <v>0</v>
      </c>
      <c r="AL13" s="180" cm="1">
        <f t="array" ref="AL13">_xlfn.XLOOKUP(AL$1,'Copy of PY1 Data(H)'!$A$1:$CZ$1,_xlfn.XLOOKUP($A13,'Copy of PY1 Data(H)'!$A$1:$A$288,'Copy of PY1 Data(H)'!$A$1:$CZ$288))</f>
        <v>0</v>
      </c>
      <c r="AM13" s="180" cm="1">
        <f t="array" ref="AM13">_xlfn.XLOOKUP(AM$1,'Copy of PY1 Data(H)'!$A$1:$CZ$1,_xlfn.XLOOKUP($A13,'Copy of PY1 Data(H)'!$A$1:$A$288,'Copy of PY1 Data(H)'!$A$1:$CZ$288))</f>
        <v>0</v>
      </c>
      <c r="AN13" s="180" cm="1">
        <f t="array" ref="AN13">_xlfn.XLOOKUP(AN$1,'Copy of PY1 Data(H)'!$A$1:$CZ$1,_xlfn.XLOOKUP($A13,'Copy of PY1 Data(H)'!$A$1:$A$288,'Copy of PY1 Data(H)'!$A$1:$CZ$288))</f>
        <v>0</v>
      </c>
      <c r="AO13" s="180" cm="1">
        <f t="array" ref="AO13">_xlfn.XLOOKUP(AO$1,'Copy of PY1 Data(H)'!$A$1:$CZ$1,_xlfn.XLOOKUP($A13,'Copy of PY1 Data(H)'!$A$1:$A$288,'Copy of PY1 Data(H)'!$A$1:$CZ$288))</f>
        <v>0</v>
      </c>
      <c r="AP13" s="180" cm="1">
        <f t="array" ref="AP13">_xlfn.XLOOKUP(AP$1,'Copy of PY1 Data(H)'!$A$1:$CZ$1,_xlfn.XLOOKUP($A13,'Copy of PY1 Data(H)'!$A$1:$A$288,'Copy of PY1 Data(H)'!$A$1:$CZ$288))</f>
        <v>0</v>
      </c>
      <c r="AQ13" s="180" cm="1">
        <f t="array" ref="AQ13">_xlfn.XLOOKUP(AQ$1,'Copy of PY1 Data(H)'!$A$1:$CZ$1,_xlfn.XLOOKUP($A13,'Copy of PY1 Data(H)'!$A$1:$A$288,'Copy of PY1 Data(H)'!$A$1:$CZ$288))</f>
        <v>0</v>
      </c>
      <c r="AR13" s="180" cm="1">
        <f t="array" ref="AR13">_xlfn.XLOOKUP(AR$1,'Copy of PY1 Data(H)'!$A$1:$CZ$1,_xlfn.XLOOKUP($A13,'Copy of PY1 Data(H)'!$A$1:$A$288,'Copy of PY1 Data(H)'!$A$1:$CZ$288))</f>
        <v>0</v>
      </c>
      <c r="AS13" s="180" cm="1">
        <f t="array" ref="AS13">_xlfn.XLOOKUP(AS$1,'Copy of PY1 Data(H)'!$A$1:$CZ$1,_xlfn.XLOOKUP($A13,'Copy of PY1 Data(H)'!$A$1:$A$288,'Copy of PY1 Data(H)'!$A$1:$CZ$288))</f>
        <v>0</v>
      </c>
      <c r="AT13" s="180" cm="1">
        <f t="array" ref="AT13">_xlfn.XLOOKUP(AT$1,'Copy of PY1 Data(H)'!$A$1:$CZ$1,_xlfn.XLOOKUP($A13,'Copy of PY1 Data(H)'!$A$1:$A$288,'Copy of PY1 Data(H)'!$A$1:$CZ$288))</f>
        <v>0</v>
      </c>
      <c r="AU13" s="180" cm="1">
        <f t="array" ref="AU13">_xlfn.XLOOKUP(AU$1,'Copy of PY1 Data(H)'!$A$1:$CZ$1,_xlfn.XLOOKUP($A13,'Copy of PY1 Data(H)'!$A$1:$A$288,'Copy of PY1 Data(H)'!$A$1:$CZ$288))</f>
        <v>0</v>
      </c>
      <c r="AV13" s="180" cm="1">
        <f t="array" ref="AV13">_xlfn.XLOOKUP(AV$1,'Copy of PY1 Data(H)'!$A$1:$CZ$1,_xlfn.XLOOKUP($A13,'Copy of PY1 Data(H)'!$A$1:$A$288,'Copy of PY1 Data(H)'!$A$1:$CZ$288))</f>
        <v>0</v>
      </c>
      <c r="AW13" s="180" cm="1">
        <f t="array" ref="AW13">_xlfn.XLOOKUP(AW$1,'Copy of PY1 Data(H)'!$A$1:$CZ$1,_xlfn.XLOOKUP($A13,'Copy of PY1 Data(H)'!$A$1:$A$288,'Copy of PY1 Data(H)'!$A$1:$CZ$288))</f>
        <v>0</v>
      </c>
      <c r="AX13" s="180" cm="1">
        <f t="array" ref="AX13">_xlfn.XLOOKUP(AX$1,'Copy of PY1 Data(H)'!$A$1:$CZ$1,_xlfn.XLOOKUP($A13,'Copy of PY1 Data(H)'!$A$1:$A$288,'Copy of PY1 Data(H)'!$A$1:$CZ$288))</f>
        <v>0</v>
      </c>
      <c r="AY13" s="180" cm="1">
        <f t="array" ref="AY13">_xlfn.XLOOKUP(AY$1,'Copy of PY1 Data(H)'!$A$1:$CZ$1,_xlfn.XLOOKUP($A13,'Copy of PY1 Data(H)'!$A$1:$A$288,'Copy of PY1 Data(H)'!$A$1:$CZ$288))</f>
        <v>0</v>
      </c>
      <c r="AZ13" s="180" cm="1">
        <f t="array" ref="AZ13">_xlfn.XLOOKUP(AZ$1,'Copy of PY1 Data(H)'!$A$1:$CZ$1,_xlfn.XLOOKUP($A13,'Copy of PY1 Data(H)'!$A$1:$A$288,'Copy of PY1 Data(H)'!$A$1:$CZ$288))</f>
        <v>0</v>
      </c>
      <c r="BA13" s="180" cm="1">
        <f t="array" ref="BA13">_xlfn.XLOOKUP(BA$1,'Copy of PY1 Data(H)'!$A$1:$CZ$1,_xlfn.XLOOKUP($A13,'Copy of PY1 Data(H)'!$A$1:$A$288,'Copy of PY1 Data(H)'!$A$1:$CZ$288))</f>
        <v>0</v>
      </c>
      <c r="BB13" s="180" cm="1">
        <f t="array" ref="BB13">_xlfn.XLOOKUP(BB$1,'Copy of PY1 Data(H)'!$A$1:$CZ$1,_xlfn.XLOOKUP($A13,'Copy of PY1 Data(H)'!$A$1:$A$288,'Copy of PY1 Data(H)'!$A$1:$CZ$288))</f>
        <v>0</v>
      </c>
      <c r="BC13" s="180" cm="1">
        <f t="array" ref="BC13">_xlfn.XLOOKUP(BC$1,'Copy of PY1 Data(H)'!$A$1:$CZ$1,_xlfn.XLOOKUP($A13,'Copy of PY1 Data(H)'!$A$1:$A$288,'Copy of PY1 Data(H)'!$A$1:$CZ$288))</f>
        <v>0</v>
      </c>
      <c r="BD13" s="180" cm="1">
        <f t="array" ref="BD13">_xlfn.XLOOKUP(BD$1,'Copy of PY1 Data(H)'!$A$1:$CZ$1,_xlfn.XLOOKUP($A13,'Copy of PY1 Data(H)'!$A$1:$A$288,'Copy of PY1 Data(H)'!$A$1:$CZ$288))</f>
        <v>0</v>
      </c>
      <c r="BE13" s="180" cm="1">
        <f t="array" ref="BE13">_xlfn.XLOOKUP(BE$1,'Copy of PY1 Data(H)'!$A$1:$CZ$1,_xlfn.XLOOKUP($A13,'Copy of PY1 Data(H)'!$A$1:$A$288,'Copy of PY1 Data(H)'!$A$1:$CZ$288))</f>
        <v>0</v>
      </c>
      <c r="BF13" s="180" cm="1">
        <f t="array" ref="BF13">_xlfn.XLOOKUP(BF$1,'Copy of PY1 Data(H)'!$A$1:$CZ$1,_xlfn.XLOOKUP($A13,'Copy of PY1 Data(H)'!$A$1:$A$288,'Copy of PY1 Data(H)'!$A$1:$CZ$288))</f>
        <v>0</v>
      </c>
      <c r="BG13" s="180" cm="1">
        <f t="array" ref="BG13">_xlfn.XLOOKUP(BG$1,'Copy of PY1 Data(H)'!$A$1:$CZ$1,_xlfn.XLOOKUP($A13,'Copy of PY1 Data(H)'!$A$1:$A$288,'Copy of PY1 Data(H)'!$A$1:$CZ$288))</f>
        <v>0</v>
      </c>
      <c r="BH13" s="180" cm="1">
        <f t="array" ref="BH13">_xlfn.XLOOKUP(BH$1,'Copy of PY1 Data(H)'!$A$1:$CZ$1,_xlfn.XLOOKUP($A13,'Copy of PY1 Data(H)'!$A$1:$A$288,'Copy of PY1 Data(H)'!$A$1:$CZ$288))</f>
        <v>0</v>
      </c>
      <c r="BI13" s="180" cm="1">
        <f t="array" ref="BI13">_xlfn.XLOOKUP(BI$1,'Copy of PY1 Data(H)'!$A$1:$CZ$1,_xlfn.XLOOKUP($A13,'Copy of PY1 Data(H)'!$A$1:$A$288,'Copy of PY1 Data(H)'!$A$1:$CZ$288))</f>
        <v>0</v>
      </c>
      <c r="BJ13" s="180" cm="1">
        <f t="array" ref="BJ13">_xlfn.XLOOKUP(BJ$1,'Copy of PY1 Data(H)'!$A$1:$CZ$1,_xlfn.XLOOKUP($A13,'Copy of PY1 Data(H)'!$A$1:$A$288,'Copy of PY1 Data(H)'!$A$1:$CZ$288))</f>
        <v>0</v>
      </c>
      <c r="BK13" s="180" cm="1">
        <f t="array" ref="BK13">_xlfn.XLOOKUP(BK$1,'Copy of PY1 Data(H)'!$A$1:$CZ$1,_xlfn.XLOOKUP($A13,'Copy of PY1 Data(H)'!$A$1:$A$288,'Copy of PY1 Data(H)'!$A$1:$CZ$288))</f>
        <v>0</v>
      </c>
      <c r="BL13" s="180" cm="1">
        <f t="array" ref="BL13">_xlfn.XLOOKUP(BL$1,'Copy of PY1 Data(H)'!$A$1:$CZ$1,_xlfn.XLOOKUP($A13,'Copy of PY1 Data(H)'!$A$1:$A$288,'Copy of PY1 Data(H)'!$A$1:$CZ$288))</f>
        <v>0</v>
      </c>
      <c r="BM13" s="180" cm="1">
        <f t="array" ref="BM13">_xlfn.XLOOKUP(BM$1,'Copy of PY1 Data(H)'!$A$1:$CZ$1,_xlfn.XLOOKUP($A13,'Copy of PY1 Data(H)'!$A$1:$A$288,'Copy of PY1 Data(H)'!$A$1:$CZ$288))</f>
        <v>0</v>
      </c>
      <c r="BN13" s="180" cm="1">
        <f t="array" ref="BN13">_xlfn.XLOOKUP(BN$1,'Copy of PY1 Data(H)'!$A$1:$CZ$1,_xlfn.XLOOKUP($A13,'Copy of PY1 Data(H)'!$A$1:$A$288,'Copy of PY1 Data(H)'!$A$1:$CZ$288))</f>
        <v>0</v>
      </c>
      <c r="BO13" s="180" cm="1">
        <f t="array" ref="BO13">_xlfn.XLOOKUP(BO$1,'Copy of PY1 Data(H)'!$A$1:$CZ$1,_xlfn.XLOOKUP($A13,'Copy of PY1 Data(H)'!$A$1:$A$288,'Copy of PY1 Data(H)'!$A$1:$CZ$288))</f>
        <v>0</v>
      </c>
      <c r="BP13" s="180" cm="1">
        <f t="array" ref="BP13">_xlfn.XLOOKUP(BP$1,'Copy of PY1 Data(H)'!$A$1:$CZ$1,_xlfn.XLOOKUP($A13,'Copy of PY1 Data(H)'!$A$1:$A$288,'Copy of PY1 Data(H)'!$A$1:$CZ$288))</f>
        <v>0</v>
      </c>
      <c r="BQ13" s="180" cm="1">
        <f t="array" ref="BQ13">_xlfn.XLOOKUP(BQ$1,'Copy of PY1 Data(H)'!$A$1:$CZ$1,_xlfn.XLOOKUP($A13,'Copy of PY1 Data(H)'!$A$1:$A$288,'Copy of PY1 Data(H)'!$A$1:$CZ$288))</f>
        <v>0</v>
      </c>
      <c r="BR13" s="180" cm="1">
        <f t="array" ref="BR13">_xlfn.XLOOKUP(BR$1,'Copy of PY1 Data(H)'!$A$1:$CZ$1,_xlfn.XLOOKUP($A13,'Copy of PY1 Data(H)'!$A$1:$A$288,'Copy of PY1 Data(H)'!$A$1:$CZ$288))</f>
        <v>0</v>
      </c>
      <c r="BS13" s="180" cm="1">
        <f t="array" ref="BS13">_xlfn.XLOOKUP(BS$1,'Copy of PY1 Data(H)'!$A$1:$CZ$1,_xlfn.XLOOKUP($A13,'Copy of PY1 Data(H)'!$A$1:$A$288,'Copy of PY1 Data(H)'!$A$1:$CZ$288))</f>
        <v>0</v>
      </c>
      <c r="BT13" s="180" cm="1">
        <f t="array" ref="BT13">_xlfn.XLOOKUP(BT$1,'Copy of PY1 Data(H)'!$A$1:$CZ$1,_xlfn.XLOOKUP($A13,'Copy of PY1 Data(H)'!$A$1:$A$288,'Copy of PY1 Data(H)'!$A$1:$CZ$288))</f>
        <v>0</v>
      </c>
      <c r="BU13" s="180" cm="1">
        <f t="array" ref="BU13">_xlfn.XLOOKUP(BU$1,'Copy of PY1 Data(H)'!$A$1:$CZ$1,_xlfn.XLOOKUP($A13,'Copy of PY1 Data(H)'!$A$1:$A$288,'Copy of PY1 Data(H)'!$A$1:$CZ$288))</f>
        <v>0</v>
      </c>
      <c r="BV13" s="180" cm="1">
        <f t="array" ref="BV13">_xlfn.XLOOKUP(BV$1,'Copy of PY1 Data(H)'!$A$1:$CZ$1,_xlfn.XLOOKUP($A13,'Copy of PY1 Data(H)'!$A$1:$A$288,'Copy of PY1 Data(H)'!$A$1:$CZ$288))</f>
        <v>0</v>
      </c>
    </row>
    <row r="14" spans="1:74" x14ac:dyDescent="0.3">
      <c r="A14" s="180">
        <v>632</v>
      </c>
      <c r="C14" s="180"/>
      <c r="D14" s="180" cm="1">
        <f t="array" ref="D14">_xlfn.XLOOKUP(D$1,'Copy of PY1 Data(H)'!$A$1:$CZ$1,_xlfn.XLOOKUP($A14,'Copy of PY1 Data(H)'!$A$1:$A$288,'Copy of PY1 Data(H)'!$A$1:$CZ$288))</f>
        <v>0</v>
      </c>
      <c r="E14" s="180" cm="1">
        <f t="array" ref="E14">_xlfn.XLOOKUP(E$1,'Copy of PY1 Data(H)'!$A$1:$CZ$1,_xlfn.XLOOKUP($A14,'Copy of PY1 Data(H)'!$A$1:$A$288,'Copy of PY1 Data(H)'!$A$1:$CZ$288))</f>
        <v>0</v>
      </c>
      <c r="F14" s="180" cm="1">
        <f t="array" ref="F14">_xlfn.XLOOKUP(F$1,'Copy of PY1 Data(H)'!$A$1:$CZ$1,_xlfn.XLOOKUP($A14,'Copy of PY1 Data(H)'!$A$1:$A$288,'Copy of PY1 Data(H)'!$A$1:$CZ$288))</f>
        <v>0</v>
      </c>
      <c r="G14" s="180" cm="1">
        <f t="array" ref="G14">_xlfn.XLOOKUP(G$1,'Copy of PY1 Data(H)'!$A$1:$CZ$1,_xlfn.XLOOKUP($A14,'Copy of PY1 Data(H)'!$A$1:$A$288,'Copy of PY1 Data(H)'!$A$1:$CZ$288))</f>
        <v>0</v>
      </c>
      <c r="H14" s="180" cm="1">
        <f t="array" ref="H14">_xlfn.XLOOKUP(H$1,'Copy of PY1 Data(H)'!$A$1:$CZ$1,_xlfn.XLOOKUP($A14,'Copy of PY1 Data(H)'!$A$1:$A$288,'Copy of PY1 Data(H)'!$A$1:$CZ$288))</f>
        <v>0</v>
      </c>
      <c r="I14" s="180" cm="1">
        <f t="array" ref="I14">_xlfn.XLOOKUP(I$1,'Copy of PY1 Data(H)'!$A$1:$CZ$1,_xlfn.XLOOKUP($A14,'Copy of PY1 Data(H)'!$A$1:$A$288,'Copy of PY1 Data(H)'!$A$1:$CZ$288))</f>
        <v>0</v>
      </c>
      <c r="J14" s="180" cm="1">
        <f t="array" ref="J14">_xlfn.XLOOKUP(J$1,'Copy of PY1 Data(H)'!$A$1:$CZ$1,_xlfn.XLOOKUP($A14,'Copy of PY1 Data(H)'!$A$1:$A$288,'Copy of PY1 Data(H)'!$A$1:$CZ$288))</f>
        <v>0</v>
      </c>
      <c r="K14" s="180" cm="1">
        <f t="array" ref="K14">_xlfn.XLOOKUP(K$1,'Copy of PY1 Data(H)'!$A$1:$CZ$1,_xlfn.XLOOKUP($A14,'Copy of PY1 Data(H)'!$A$1:$A$288,'Copy of PY1 Data(H)'!$A$1:$CZ$288))</f>
        <v>0</v>
      </c>
      <c r="L14" s="180" cm="1">
        <f t="array" ref="L14">_xlfn.XLOOKUP(L$1,'Copy of PY1 Data(H)'!$A$1:$CZ$1,_xlfn.XLOOKUP($A14,'Copy of PY1 Data(H)'!$A$1:$A$288,'Copy of PY1 Data(H)'!$A$1:$CZ$288))</f>
        <v>0</v>
      </c>
      <c r="M14" s="180" cm="1">
        <f t="array" ref="M14">_xlfn.XLOOKUP(M$1,'Copy of PY1 Data(H)'!$A$1:$CZ$1,_xlfn.XLOOKUP($A14,'Copy of PY1 Data(H)'!$A$1:$A$288,'Copy of PY1 Data(H)'!$A$1:$CZ$288))</f>
        <v>0</v>
      </c>
      <c r="N14" s="180" cm="1">
        <f t="array" ref="N14">_xlfn.XLOOKUP(N$1,'Copy of PY1 Data(H)'!$A$1:$CZ$1,_xlfn.XLOOKUP($A14,'Copy of PY1 Data(H)'!$A$1:$A$288,'Copy of PY1 Data(H)'!$A$1:$CZ$288))</f>
        <v>0</v>
      </c>
      <c r="O14" s="180" cm="1">
        <f t="array" ref="O14">_xlfn.XLOOKUP(O$1,'Copy of PY1 Data(H)'!$A$1:$CZ$1,_xlfn.XLOOKUP($A14,'Copy of PY1 Data(H)'!$A$1:$A$288,'Copy of PY1 Data(H)'!$A$1:$CZ$288))</f>
        <v>0</v>
      </c>
      <c r="P14" s="180" cm="1">
        <f t="array" ref="P14">_xlfn.XLOOKUP(P$1,'Copy of PY1 Data(H)'!$A$1:$CZ$1,_xlfn.XLOOKUP($A14,'Copy of PY1 Data(H)'!$A$1:$A$288,'Copy of PY1 Data(H)'!$A$1:$CZ$288))</f>
        <v>0</v>
      </c>
      <c r="Q14" s="180" cm="1">
        <f t="array" ref="Q14">_xlfn.XLOOKUP(Q$1,'Copy of PY1 Data(H)'!$A$1:$CZ$1,_xlfn.XLOOKUP($A14,'Copy of PY1 Data(H)'!$A$1:$A$288,'Copy of PY1 Data(H)'!$A$1:$CZ$288))</f>
        <v>0</v>
      </c>
      <c r="R14" s="180" cm="1">
        <f t="array" ref="R14">_xlfn.XLOOKUP(R$1,'Copy of PY1 Data(H)'!$A$1:$CZ$1,_xlfn.XLOOKUP($A14,'Copy of PY1 Data(H)'!$A$1:$A$288,'Copy of PY1 Data(H)'!$A$1:$CZ$288))</f>
        <v>0</v>
      </c>
      <c r="S14" s="180" cm="1">
        <f t="array" ref="S14">_xlfn.XLOOKUP(S$1,'Copy of PY1 Data(H)'!$A$1:$CZ$1,_xlfn.XLOOKUP($A14,'Copy of PY1 Data(H)'!$A$1:$A$288,'Copy of PY1 Data(H)'!$A$1:$CZ$288))</f>
        <v>0</v>
      </c>
      <c r="T14" s="180" cm="1">
        <f t="array" ref="T14">_xlfn.XLOOKUP(T$1,'Copy of PY1 Data(H)'!$A$1:$CZ$1,_xlfn.XLOOKUP($A14,'Copy of PY1 Data(H)'!$A$1:$A$288,'Copy of PY1 Data(H)'!$A$1:$CZ$288))</f>
        <v>0</v>
      </c>
      <c r="U14" s="180" cm="1">
        <f t="array" ref="U14">_xlfn.XLOOKUP(U$1,'Copy of PY1 Data(H)'!$A$1:$CZ$1,_xlfn.XLOOKUP($A14,'Copy of PY1 Data(H)'!$A$1:$A$288,'Copy of PY1 Data(H)'!$A$1:$CZ$288))</f>
        <v>0</v>
      </c>
      <c r="V14" s="180" cm="1">
        <f t="array" ref="V14">_xlfn.XLOOKUP(V$1,'Copy of PY1 Data(H)'!$A$1:$CZ$1,_xlfn.XLOOKUP($A14,'Copy of PY1 Data(H)'!$A$1:$A$288,'Copy of PY1 Data(H)'!$A$1:$CZ$288))</f>
        <v>0</v>
      </c>
      <c r="W14" s="180" cm="1">
        <f t="array" ref="W14">_xlfn.XLOOKUP(W$1,'Copy of PY1 Data(H)'!$A$1:$CZ$1,_xlfn.XLOOKUP($A14,'Copy of PY1 Data(H)'!$A$1:$A$288,'Copy of PY1 Data(H)'!$A$1:$CZ$288))</f>
        <v>0</v>
      </c>
      <c r="X14" s="180" cm="1">
        <f t="array" ref="X14">_xlfn.XLOOKUP(X$1,'Copy of PY1 Data(H)'!$A$1:$CZ$1,_xlfn.XLOOKUP($A14,'Copy of PY1 Data(H)'!$A$1:$A$288,'Copy of PY1 Data(H)'!$A$1:$CZ$288))</f>
        <v>0</v>
      </c>
      <c r="Y14" s="180" cm="1">
        <f t="array" ref="Y14">_xlfn.XLOOKUP(Y$1,'Copy of PY1 Data(H)'!$A$1:$CZ$1,_xlfn.XLOOKUP($A14,'Copy of PY1 Data(H)'!$A$1:$A$288,'Copy of PY1 Data(H)'!$A$1:$CZ$288))</f>
        <v>0</v>
      </c>
      <c r="Z14" s="180" cm="1">
        <f t="array" ref="Z14">_xlfn.XLOOKUP(Z$1,'Copy of PY1 Data(H)'!$A$1:$CZ$1,_xlfn.XLOOKUP($A14,'Copy of PY1 Data(H)'!$A$1:$A$288,'Copy of PY1 Data(H)'!$A$1:$CZ$288))</f>
        <v>0</v>
      </c>
      <c r="AA14" s="180" cm="1">
        <f t="array" ref="AA14">_xlfn.XLOOKUP(AA$1,'Copy of PY1 Data(H)'!$A$1:$CZ$1,_xlfn.XLOOKUP($A14,'Copy of PY1 Data(H)'!$A$1:$A$288,'Copy of PY1 Data(H)'!$A$1:$CZ$288))</f>
        <v>0</v>
      </c>
      <c r="AB14" s="180" cm="1">
        <f t="array" ref="AB14">_xlfn.XLOOKUP(AB$1,'Copy of PY1 Data(H)'!$A$1:$CZ$1,_xlfn.XLOOKUP($A14,'Copy of PY1 Data(H)'!$A$1:$A$288,'Copy of PY1 Data(H)'!$A$1:$CZ$288))</f>
        <v>0</v>
      </c>
      <c r="AC14" s="180" cm="1">
        <f t="array" ref="AC14">_xlfn.XLOOKUP(AC$1,'Copy of PY1 Data(H)'!$A$1:$CZ$1,_xlfn.XLOOKUP($A14,'Copy of PY1 Data(H)'!$A$1:$A$288,'Copy of PY1 Data(H)'!$A$1:$CZ$288))</f>
        <v>0</v>
      </c>
      <c r="AD14" s="180" cm="1">
        <f t="array" ref="AD14">_xlfn.XLOOKUP(AD$1,'Copy of PY1 Data(H)'!$A$1:$CZ$1,_xlfn.XLOOKUP($A14,'Copy of PY1 Data(H)'!$A$1:$A$288,'Copy of PY1 Data(H)'!$A$1:$CZ$288))</f>
        <v>0</v>
      </c>
      <c r="AE14" s="180" cm="1">
        <f t="array" ref="AE14">_xlfn.XLOOKUP(AE$1,'Copy of PY1 Data(H)'!$A$1:$CZ$1,_xlfn.XLOOKUP($A14,'Copy of PY1 Data(H)'!$A$1:$A$288,'Copy of PY1 Data(H)'!$A$1:$CZ$288))</f>
        <v>0</v>
      </c>
      <c r="AF14" s="180" cm="1">
        <f t="array" ref="AF14">_xlfn.XLOOKUP(AF$1,'Copy of PY1 Data(H)'!$A$1:$CZ$1,_xlfn.XLOOKUP($A14,'Copy of PY1 Data(H)'!$A$1:$A$288,'Copy of PY1 Data(H)'!$A$1:$CZ$288))</f>
        <v>0</v>
      </c>
      <c r="AG14" s="180" cm="1">
        <f t="array" ref="AG14">_xlfn.XLOOKUP(AG$1,'Copy of PY1 Data(H)'!$A$1:$CZ$1,_xlfn.XLOOKUP($A14,'Copy of PY1 Data(H)'!$A$1:$A$288,'Copy of PY1 Data(H)'!$A$1:$CZ$288))</f>
        <v>0</v>
      </c>
      <c r="AH14" s="180" cm="1">
        <f t="array" ref="AH14">_xlfn.XLOOKUP(AH$1,'Copy of PY1 Data(H)'!$A$1:$CZ$1,_xlfn.XLOOKUP($A14,'Copy of PY1 Data(H)'!$A$1:$A$288,'Copy of PY1 Data(H)'!$A$1:$CZ$288))</f>
        <v>0</v>
      </c>
      <c r="AI14" s="180" cm="1">
        <f t="array" ref="AI14">_xlfn.XLOOKUP(AI$1,'Copy of PY1 Data(H)'!$A$1:$CZ$1,_xlfn.XLOOKUP($A14,'Copy of PY1 Data(H)'!$A$1:$A$288,'Copy of PY1 Data(H)'!$A$1:$CZ$288))</f>
        <v>0</v>
      </c>
      <c r="AJ14" s="180" cm="1">
        <f t="array" ref="AJ14">_xlfn.XLOOKUP(AJ$1,'Copy of PY1 Data(H)'!$A$1:$CZ$1,_xlfn.XLOOKUP($A14,'Copy of PY1 Data(H)'!$A$1:$A$288,'Copy of PY1 Data(H)'!$A$1:$CZ$288))</f>
        <v>0</v>
      </c>
      <c r="AK14" s="180" cm="1">
        <f t="array" ref="AK14">_xlfn.XLOOKUP(AK$1,'Copy of PY1 Data(H)'!$A$1:$CZ$1,_xlfn.XLOOKUP($A14,'Copy of PY1 Data(H)'!$A$1:$A$288,'Copy of PY1 Data(H)'!$A$1:$CZ$288))</f>
        <v>0</v>
      </c>
      <c r="AL14" s="180" cm="1">
        <f t="array" ref="AL14">_xlfn.XLOOKUP(AL$1,'Copy of PY1 Data(H)'!$A$1:$CZ$1,_xlfn.XLOOKUP($A14,'Copy of PY1 Data(H)'!$A$1:$A$288,'Copy of PY1 Data(H)'!$A$1:$CZ$288))</f>
        <v>0</v>
      </c>
      <c r="AM14" s="180" cm="1">
        <f t="array" ref="AM14">_xlfn.XLOOKUP(AM$1,'Copy of PY1 Data(H)'!$A$1:$CZ$1,_xlfn.XLOOKUP($A14,'Copy of PY1 Data(H)'!$A$1:$A$288,'Copy of PY1 Data(H)'!$A$1:$CZ$288))</f>
        <v>0</v>
      </c>
      <c r="AN14" s="180" cm="1">
        <f t="array" ref="AN14">_xlfn.XLOOKUP(AN$1,'Copy of PY1 Data(H)'!$A$1:$CZ$1,_xlfn.XLOOKUP($A14,'Copy of PY1 Data(H)'!$A$1:$A$288,'Copy of PY1 Data(H)'!$A$1:$CZ$288))</f>
        <v>0</v>
      </c>
      <c r="AO14" s="180" cm="1">
        <f t="array" ref="AO14">_xlfn.XLOOKUP(AO$1,'Copy of PY1 Data(H)'!$A$1:$CZ$1,_xlfn.XLOOKUP($A14,'Copy of PY1 Data(H)'!$A$1:$A$288,'Copy of PY1 Data(H)'!$A$1:$CZ$288))</f>
        <v>0</v>
      </c>
      <c r="AP14" s="180" cm="1">
        <f t="array" ref="AP14">_xlfn.XLOOKUP(AP$1,'Copy of PY1 Data(H)'!$A$1:$CZ$1,_xlfn.XLOOKUP($A14,'Copy of PY1 Data(H)'!$A$1:$A$288,'Copy of PY1 Data(H)'!$A$1:$CZ$288))</f>
        <v>0</v>
      </c>
      <c r="AQ14" s="180" cm="1">
        <f t="array" ref="AQ14">_xlfn.XLOOKUP(AQ$1,'Copy of PY1 Data(H)'!$A$1:$CZ$1,_xlfn.XLOOKUP($A14,'Copy of PY1 Data(H)'!$A$1:$A$288,'Copy of PY1 Data(H)'!$A$1:$CZ$288))</f>
        <v>0</v>
      </c>
      <c r="AR14" s="180" cm="1">
        <f t="array" ref="AR14">_xlfn.XLOOKUP(AR$1,'Copy of PY1 Data(H)'!$A$1:$CZ$1,_xlfn.XLOOKUP($A14,'Copy of PY1 Data(H)'!$A$1:$A$288,'Copy of PY1 Data(H)'!$A$1:$CZ$288))</f>
        <v>0</v>
      </c>
      <c r="AS14" s="180" cm="1">
        <f t="array" ref="AS14">_xlfn.XLOOKUP(AS$1,'Copy of PY1 Data(H)'!$A$1:$CZ$1,_xlfn.XLOOKUP($A14,'Copy of PY1 Data(H)'!$A$1:$A$288,'Copy of PY1 Data(H)'!$A$1:$CZ$288))</f>
        <v>0</v>
      </c>
      <c r="AT14" s="180" cm="1">
        <f t="array" ref="AT14">_xlfn.XLOOKUP(AT$1,'Copy of PY1 Data(H)'!$A$1:$CZ$1,_xlfn.XLOOKUP($A14,'Copy of PY1 Data(H)'!$A$1:$A$288,'Copy of PY1 Data(H)'!$A$1:$CZ$288))</f>
        <v>0</v>
      </c>
      <c r="AU14" s="180" cm="1">
        <f t="array" ref="AU14">_xlfn.XLOOKUP(AU$1,'Copy of PY1 Data(H)'!$A$1:$CZ$1,_xlfn.XLOOKUP($A14,'Copy of PY1 Data(H)'!$A$1:$A$288,'Copy of PY1 Data(H)'!$A$1:$CZ$288))</f>
        <v>0</v>
      </c>
      <c r="AV14" s="180" cm="1">
        <f t="array" ref="AV14">_xlfn.XLOOKUP(AV$1,'Copy of PY1 Data(H)'!$A$1:$CZ$1,_xlfn.XLOOKUP($A14,'Copy of PY1 Data(H)'!$A$1:$A$288,'Copy of PY1 Data(H)'!$A$1:$CZ$288))</f>
        <v>0</v>
      </c>
      <c r="AW14" s="180" cm="1">
        <f t="array" ref="AW14">_xlfn.XLOOKUP(AW$1,'Copy of PY1 Data(H)'!$A$1:$CZ$1,_xlfn.XLOOKUP($A14,'Copy of PY1 Data(H)'!$A$1:$A$288,'Copy of PY1 Data(H)'!$A$1:$CZ$288))</f>
        <v>0</v>
      </c>
      <c r="AX14" s="180" cm="1">
        <f t="array" ref="AX14">_xlfn.XLOOKUP(AX$1,'Copy of PY1 Data(H)'!$A$1:$CZ$1,_xlfn.XLOOKUP($A14,'Copy of PY1 Data(H)'!$A$1:$A$288,'Copy of PY1 Data(H)'!$A$1:$CZ$288))</f>
        <v>0</v>
      </c>
      <c r="AY14" s="180" cm="1">
        <f t="array" ref="AY14">_xlfn.XLOOKUP(AY$1,'Copy of PY1 Data(H)'!$A$1:$CZ$1,_xlfn.XLOOKUP($A14,'Copy of PY1 Data(H)'!$A$1:$A$288,'Copy of PY1 Data(H)'!$A$1:$CZ$288))</f>
        <v>0</v>
      </c>
      <c r="AZ14" s="180" cm="1">
        <f t="array" ref="AZ14">_xlfn.XLOOKUP(AZ$1,'Copy of PY1 Data(H)'!$A$1:$CZ$1,_xlfn.XLOOKUP($A14,'Copy of PY1 Data(H)'!$A$1:$A$288,'Copy of PY1 Data(H)'!$A$1:$CZ$288))</f>
        <v>0</v>
      </c>
      <c r="BA14" s="180" cm="1">
        <f t="array" ref="BA14">_xlfn.XLOOKUP(BA$1,'Copy of PY1 Data(H)'!$A$1:$CZ$1,_xlfn.XLOOKUP($A14,'Copy of PY1 Data(H)'!$A$1:$A$288,'Copy of PY1 Data(H)'!$A$1:$CZ$288))</f>
        <v>0</v>
      </c>
      <c r="BB14" s="180" cm="1">
        <f t="array" ref="BB14">_xlfn.XLOOKUP(BB$1,'Copy of PY1 Data(H)'!$A$1:$CZ$1,_xlfn.XLOOKUP($A14,'Copy of PY1 Data(H)'!$A$1:$A$288,'Copy of PY1 Data(H)'!$A$1:$CZ$288))</f>
        <v>0</v>
      </c>
      <c r="BC14" s="180" cm="1">
        <f t="array" ref="BC14">_xlfn.XLOOKUP(BC$1,'Copy of PY1 Data(H)'!$A$1:$CZ$1,_xlfn.XLOOKUP($A14,'Copy of PY1 Data(H)'!$A$1:$A$288,'Copy of PY1 Data(H)'!$A$1:$CZ$288))</f>
        <v>0</v>
      </c>
      <c r="BD14" s="180" cm="1">
        <f t="array" ref="BD14">_xlfn.XLOOKUP(BD$1,'Copy of PY1 Data(H)'!$A$1:$CZ$1,_xlfn.XLOOKUP($A14,'Copy of PY1 Data(H)'!$A$1:$A$288,'Copy of PY1 Data(H)'!$A$1:$CZ$288))</f>
        <v>0</v>
      </c>
      <c r="BE14" s="180" cm="1">
        <f t="array" ref="BE14">_xlfn.XLOOKUP(BE$1,'Copy of PY1 Data(H)'!$A$1:$CZ$1,_xlfn.XLOOKUP($A14,'Copy of PY1 Data(H)'!$A$1:$A$288,'Copy of PY1 Data(H)'!$A$1:$CZ$288))</f>
        <v>0</v>
      </c>
      <c r="BF14" s="180" cm="1">
        <f t="array" ref="BF14">_xlfn.XLOOKUP(BF$1,'Copy of PY1 Data(H)'!$A$1:$CZ$1,_xlfn.XLOOKUP($A14,'Copy of PY1 Data(H)'!$A$1:$A$288,'Copy of PY1 Data(H)'!$A$1:$CZ$288))</f>
        <v>0</v>
      </c>
      <c r="BG14" s="180" cm="1">
        <f t="array" ref="BG14">_xlfn.XLOOKUP(BG$1,'Copy of PY1 Data(H)'!$A$1:$CZ$1,_xlfn.XLOOKUP($A14,'Copy of PY1 Data(H)'!$A$1:$A$288,'Copy of PY1 Data(H)'!$A$1:$CZ$288))</f>
        <v>0</v>
      </c>
      <c r="BH14" s="180" cm="1">
        <f t="array" ref="BH14">_xlfn.XLOOKUP(BH$1,'Copy of PY1 Data(H)'!$A$1:$CZ$1,_xlfn.XLOOKUP($A14,'Copy of PY1 Data(H)'!$A$1:$A$288,'Copy of PY1 Data(H)'!$A$1:$CZ$288))</f>
        <v>0</v>
      </c>
      <c r="BI14" s="180" cm="1">
        <f t="array" ref="BI14">_xlfn.XLOOKUP(BI$1,'Copy of PY1 Data(H)'!$A$1:$CZ$1,_xlfn.XLOOKUP($A14,'Copy of PY1 Data(H)'!$A$1:$A$288,'Copy of PY1 Data(H)'!$A$1:$CZ$288))</f>
        <v>0</v>
      </c>
      <c r="BJ14" s="180" cm="1">
        <f t="array" ref="BJ14">_xlfn.XLOOKUP(BJ$1,'Copy of PY1 Data(H)'!$A$1:$CZ$1,_xlfn.XLOOKUP($A14,'Copy of PY1 Data(H)'!$A$1:$A$288,'Copy of PY1 Data(H)'!$A$1:$CZ$288))</f>
        <v>0</v>
      </c>
      <c r="BK14" s="180" cm="1">
        <f t="array" ref="BK14">_xlfn.XLOOKUP(BK$1,'Copy of PY1 Data(H)'!$A$1:$CZ$1,_xlfn.XLOOKUP($A14,'Copy of PY1 Data(H)'!$A$1:$A$288,'Copy of PY1 Data(H)'!$A$1:$CZ$288))</f>
        <v>0</v>
      </c>
      <c r="BL14" s="180" cm="1">
        <f t="array" ref="BL14">_xlfn.XLOOKUP(BL$1,'Copy of PY1 Data(H)'!$A$1:$CZ$1,_xlfn.XLOOKUP($A14,'Copy of PY1 Data(H)'!$A$1:$A$288,'Copy of PY1 Data(H)'!$A$1:$CZ$288))</f>
        <v>0</v>
      </c>
      <c r="BM14" s="180" cm="1">
        <f t="array" ref="BM14">_xlfn.XLOOKUP(BM$1,'Copy of PY1 Data(H)'!$A$1:$CZ$1,_xlfn.XLOOKUP($A14,'Copy of PY1 Data(H)'!$A$1:$A$288,'Copy of PY1 Data(H)'!$A$1:$CZ$288))</f>
        <v>0</v>
      </c>
      <c r="BN14" s="180" cm="1">
        <f t="array" ref="BN14">_xlfn.XLOOKUP(BN$1,'Copy of PY1 Data(H)'!$A$1:$CZ$1,_xlfn.XLOOKUP($A14,'Copy of PY1 Data(H)'!$A$1:$A$288,'Copy of PY1 Data(H)'!$A$1:$CZ$288))</f>
        <v>0</v>
      </c>
      <c r="BO14" s="180" cm="1">
        <f t="array" ref="BO14">_xlfn.XLOOKUP(BO$1,'Copy of PY1 Data(H)'!$A$1:$CZ$1,_xlfn.XLOOKUP($A14,'Copy of PY1 Data(H)'!$A$1:$A$288,'Copy of PY1 Data(H)'!$A$1:$CZ$288))</f>
        <v>0</v>
      </c>
      <c r="BP14" s="180" cm="1">
        <f t="array" ref="BP14">_xlfn.XLOOKUP(BP$1,'Copy of PY1 Data(H)'!$A$1:$CZ$1,_xlfn.XLOOKUP($A14,'Copy of PY1 Data(H)'!$A$1:$A$288,'Copy of PY1 Data(H)'!$A$1:$CZ$288))</f>
        <v>0</v>
      </c>
      <c r="BQ14" s="180" cm="1">
        <f t="array" ref="BQ14">_xlfn.XLOOKUP(BQ$1,'Copy of PY1 Data(H)'!$A$1:$CZ$1,_xlfn.XLOOKUP($A14,'Copy of PY1 Data(H)'!$A$1:$A$288,'Copy of PY1 Data(H)'!$A$1:$CZ$288))</f>
        <v>0</v>
      </c>
      <c r="BR14" s="180" cm="1">
        <f t="array" ref="BR14">_xlfn.XLOOKUP(BR$1,'Copy of PY1 Data(H)'!$A$1:$CZ$1,_xlfn.XLOOKUP($A14,'Copy of PY1 Data(H)'!$A$1:$A$288,'Copy of PY1 Data(H)'!$A$1:$CZ$288))</f>
        <v>0</v>
      </c>
      <c r="BS14" s="180" cm="1">
        <f t="array" ref="BS14">_xlfn.XLOOKUP(BS$1,'Copy of PY1 Data(H)'!$A$1:$CZ$1,_xlfn.XLOOKUP($A14,'Copy of PY1 Data(H)'!$A$1:$A$288,'Copy of PY1 Data(H)'!$A$1:$CZ$288))</f>
        <v>0</v>
      </c>
      <c r="BT14" s="180" cm="1">
        <f t="array" ref="BT14">_xlfn.XLOOKUP(BT$1,'Copy of PY1 Data(H)'!$A$1:$CZ$1,_xlfn.XLOOKUP($A14,'Copy of PY1 Data(H)'!$A$1:$A$288,'Copy of PY1 Data(H)'!$A$1:$CZ$288))</f>
        <v>0</v>
      </c>
      <c r="BU14" s="180" cm="1">
        <f t="array" ref="BU14">_xlfn.XLOOKUP(BU$1,'Copy of PY1 Data(H)'!$A$1:$CZ$1,_xlfn.XLOOKUP($A14,'Copy of PY1 Data(H)'!$A$1:$A$288,'Copy of PY1 Data(H)'!$A$1:$CZ$288))</f>
        <v>0</v>
      </c>
      <c r="BV14" s="180" cm="1">
        <f t="array" ref="BV14">_xlfn.XLOOKUP(BV$1,'Copy of PY1 Data(H)'!$A$1:$CZ$1,_xlfn.XLOOKUP($A14,'Copy of PY1 Data(H)'!$A$1:$A$288,'Copy of PY1 Data(H)'!$A$1:$CZ$288))</f>
        <v>0</v>
      </c>
    </row>
    <row r="15" spans="1:74" x14ac:dyDescent="0.3">
      <c r="A15" s="180">
        <v>338</v>
      </c>
      <c r="C15" s="180"/>
      <c r="D15" s="180" cm="1">
        <f t="array" ref="D15">_xlfn.XLOOKUP(D$1,'Copy of PY1 Data(H)'!$A$1:$CZ$1,_xlfn.XLOOKUP($A15,'Copy of PY1 Data(H)'!$A$1:$A$288,'Copy of PY1 Data(H)'!$A$1:$CZ$288))</f>
        <v>5660067</v>
      </c>
      <c r="E15" s="180" cm="1">
        <f t="array" ref="E15">_xlfn.XLOOKUP(E$1,'Copy of PY1 Data(H)'!$A$1:$CZ$1,_xlfn.XLOOKUP($A15,'Copy of PY1 Data(H)'!$A$1:$A$288,'Copy of PY1 Data(H)'!$A$1:$CZ$288))</f>
        <v>1100790091</v>
      </c>
      <c r="F15" s="180" cm="1">
        <f t="array" ref="F15">_xlfn.XLOOKUP(F$1,'Copy of PY1 Data(H)'!$A$1:$CZ$1,_xlfn.XLOOKUP($A15,'Copy of PY1 Data(H)'!$A$1:$A$288,'Copy of PY1 Data(H)'!$A$1:$CZ$288))</f>
        <v>0</v>
      </c>
      <c r="G15" s="180" cm="1">
        <f t="array" ref="G15">_xlfn.XLOOKUP(G$1,'Copy of PY1 Data(H)'!$A$1:$CZ$1,_xlfn.XLOOKUP($A15,'Copy of PY1 Data(H)'!$A$1:$A$288,'Copy of PY1 Data(H)'!$A$1:$CZ$288))</f>
        <v>5181689</v>
      </c>
      <c r="H15" s="180" cm="1">
        <f t="array" ref="H15">_xlfn.XLOOKUP(H$1,'Copy of PY1 Data(H)'!$A$1:$CZ$1,_xlfn.XLOOKUP($A15,'Copy of PY1 Data(H)'!$A$1:$A$288,'Copy of PY1 Data(H)'!$A$1:$CZ$288))</f>
        <v>1122626</v>
      </c>
      <c r="I15" s="180" cm="1">
        <f t="array" ref="I15">_xlfn.XLOOKUP(I$1,'Copy of PY1 Data(H)'!$A$1:$CZ$1,_xlfn.XLOOKUP($A15,'Copy of PY1 Data(H)'!$A$1:$A$288,'Copy of PY1 Data(H)'!$A$1:$CZ$288))</f>
        <v>0</v>
      </c>
      <c r="J15" s="180" cm="1">
        <f t="array" ref="J15">_xlfn.XLOOKUP(J$1,'Copy of PY1 Data(H)'!$A$1:$CZ$1,_xlfn.XLOOKUP($A15,'Copy of PY1 Data(H)'!$A$1:$A$288,'Copy of PY1 Data(H)'!$A$1:$CZ$288))</f>
        <v>509</v>
      </c>
      <c r="K15" s="180" cm="1">
        <f t="array" ref="K15">_xlfn.XLOOKUP(K$1,'Copy of PY1 Data(H)'!$A$1:$CZ$1,_xlfn.XLOOKUP($A15,'Copy of PY1 Data(H)'!$A$1:$A$288,'Copy of PY1 Data(H)'!$A$1:$CZ$288))</f>
        <v>74627</v>
      </c>
      <c r="L15" s="180" cm="1">
        <f t="array" ref="L15">_xlfn.XLOOKUP(L$1,'Copy of PY1 Data(H)'!$A$1:$CZ$1,_xlfn.XLOOKUP($A15,'Copy of PY1 Data(H)'!$A$1:$A$288,'Copy of PY1 Data(H)'!$A$1:$CZ$288))</f>
        <v>5631443</v>
      </c>
      <c r="M15" s="180" cm="1">
        <f t="array" ref="M15">_xlfn.XLOOKUP(M$1,'Copy of PY1 Data(H)'!$A$1:$CZ$1,_xlfn.XLOOKUP($A15,'Copy of PY1 Data(H)'!$A$1:$A$288,'Copy of PY1 Data(H)'!$A$1:$CZ$288))</f>
        <v>21530790</v>
      </c>
      <c r="N15" s="180" cm="1">
        <f t="array" ref="N15">_xlfn.XLOOKUP(N$1,'Copy of PY1 Data(H)'!$A$1:$CZ$1,_xlfn.XLOOKUP($A15,'Copy of PY1 Data(H)'!$A$1:$A$288,'Copy of PY1 Data(H)'!$A$1:$CZ$288))</f>
        <v>5950</v>
      </c>
      <c r="O15" s="180" cm="1">
        <f t="array" ref="O15">_xlfn.XLOOKUP(O$1,'Copy of PY1 Data(H)'!$A$1:$CZ$1,_xlfn.XLOOKUP($A15,'Copy of PY1 Data(H)'!$A$1:$A$288,'Copy of PY1 Data(H)'!$A$1:$CZ$288))</f>
        <v>187090</v>
      </c>
      <c r="P15" s="180" cm="1">
        <f t="array" ref="P15">_xlfn.XLOOKUP(P$1,'Copy of PY1 Data(H)'!$A$1:$CZ$1,_xlfn.XLOOKUP($A15,'Copy of PY1 Data(H)'!$A$1:$A$288,'Copy of PY1 Data(H)'!$A$1:$CZ$288))</f>
        <v>0</v>
      </c>
      <c r="Q15" s="180" cm="1">
        <f t="array" ref="Q15">_xlfn.XLOOKUP(Q$1,'Copy of PY1 Data(H)'!$A$1:$CZ$1,_xlfn.XLOOKUP($A15,'Copy of PY1 Data(H)'!$A$1:$A$288,'Copy of PY1 Data(H)'!$A$1:$CZ$288))</f>
        <v>7781</v>
      </c>
      <c r="R15" s="180" cm="1">
        <f t="array" ref="R15">_xlfn.XLOOKUP(R$1,'Copy of PY1 Data(H)'!$A$1:$CZ$1,_xlfn.XLOOKUP($A15,'Copy of PY1 Data(H)'!$A$1:$A$288,'Copy of PY1 Data(H)'!$A$1:$CZ$288))</f>
        <v>663788</v>
      </c>
      <c r="S15" s="180" cm="1">
        <f t="array" ref="S15">_xlfn.XLOOKUP(S$1,'Copy of PY1 Data(H)'!$A$1:$CZ$1,_xlfn.XLOOKUP($A15,'Copy of PY1 Data(H)'!$A$1:$A$288,'Copy of PY1 Data(H)'!$A$1:$CZ$288))</f>
        <v>726507</v>
      </c>
      <c r="T15" s="180" cm="1">
        <f t="array" ref="T15">_xlfn.XLOOKUP(T$1,'Copy of PY1 Data(H)'!$A$1:$CZ$1,_xlfn.XLOOKUP($A15,'Copy of PY1 Data(H)'!$A$1:$A$288,'Copy of PY1 Data(H)'!$A$1:$CZ$288))</f>
        <v>28486829</v>
      </c>
      <c r="U15" s="180" cm="1">
        <f t="array" ref="U15">_xlfn.XLOOKUP(U$1,'Copy of PY1 Data(H)'!$A$1:$CZ$1,_xlfn.XLOOKUP($A15,'Copy of PY1 Data(H)'!$A$1:$A$288,'Copy of PY1 Data(H)'!$A$1:$CZ$288))</f>
        <v>0</v>
      </c>
      <c r="V15" s="180" cm="1">
        <f t="array" ref="V15">_xlfn.XLOOKUP(V$1,'Copy of PY1 Data(H)'!$A$1:$CZ$1,_xlfn.XLOOKUP($A15,'Copy of PY1 Data(H)'!$A$1:$A$288,'Copy of PY1 Data(H)'!$A$1:$CZ$288))</f>
        <v>73764</v>
      </c>
      <c r="W15" s="180" cm="1">
        <f t="array" ref="W15">_xlfn.XLOOKUP(W$1,'Copy of PY1 Data(H)'!$A$1:$CZ$1,_xlfn.XLOOKUP($A15,'Copy of PY1 Data(H)'!$A$1:$A$288,'Copy of PY1 Data(H)'!$A$1:$CZ$288))</f>
        <v>0</v>
      </c>
      <c r="X15" s="180" cm="1">
        <f t="array" ref="X15">_xlfn.XLOOKUP(X$1,'Copy of PY1 Data(H)'!$A$1:$CZ$1,_xlfn.XLOOKUP($A15,'Copy of PY1 Data(H)'!$A$1:$A$288,'Copy of PY1 Data(H)'!$A$1:$CZ$288))</f>
        <v>14768185</v>
      </c>
      <c r="Y15" s="180" cm="1">
        <f t="array" ref="Y15">_xlfn.XLOOKUP(Y$1,'Copy of PY1 Data(H)'!$A$1:$CZ$1,_xlfn.XLOOKUP($A15,'Copy of PY1 Data(H)'!$A$1:$A$288,'Copy of PY1 Data(H)'!$A$1:$CZ$288))</f>
        <v>1175449</v>
      </c>
      <c r="Z15" s="180" cm="1">
        <f t="array" ref="Z15">_xlfn.XLOOKUP(Z$1,'Copy of PY1 Data(H)'!$A$1:$CZ$1,_xlfn.XLOOKUP($A15,'Copy of PY1 Data(H)'!$A$1:$A$288,'Copy of PY1 Data(H)'!$A$1:$CZ$288))</f>
        <v>127483930</v>
      </c>
      <c r="AA15" s="180" cm="1">
        <f t="array" ref="AA15">_xlfn.XLOOKUP(AA$1,'Copy of PY1 Data(H)'!$A$1:$CZ$1,_xlfn.XLOOKUP($A15,'Copy of PY1 Data(H)'!$A$1:$A$288,'Copy of PY1 Data(H)'!$A$1:$CZ$288))</f>
        <v>9501811</v>
      </c>
      <c r="AB15" s="180" cm="1">
        <f t="array" ref="AB15">_xlfn.XLOOKUP(AB$1,'Copy of PY1 Data(H)'!$A$1:$CZ$1,_xlfn.XLOOKUP($A15,'Copy of PY1 Data(H)'!$A$1:$A$288,'Copy of PY1 Data(H)'!$A$1:$CZ$288))</f>
        <v>0</v>
      </c>
      <c r="AC15" s="180" cm="1">
        <f t="array" ref="AC15">_xlfn.XLOOKUP(AC$1,'Copy of PY1 Data(H)'!$A$1:$CZ$1,_xlfn.XLOOKUP($A15,'Copy of PY1 Data(H)'!$A$1:$A$288,'Copy of PY1 Data(H)'!$A$1:$CZ$288))</f>
        <v>61095</v>
      </c>
      <c r="AD15" s="180" cm="1">
        <f t="array" ref="AD15">_xlfn.XLOOKUP(AD$1,'Copy of PY1 Data(H)'!$A$1:$CZ$1,_xlfn.XLOOKUP($A15,'Copy of PY1 Data(H)'!$A$1:$A$288,'Copy of PY1 Data(H)'!$A$1:$CZ$288))</f>
        <v>916024</v>
      </c>
      <c r="AE15" s="180" cm="1">
        <f t="array" ref="AE15">_xlfn.XLOOKUP(AE$1,'Copy of PY1 Data(H)'!$A$1:$CZ$1,_xlfn.XLOOKUP($A15,'Copy of PY1 Data(H)'!$A$1:$A$288,'Copy of PY1 Data(H)'!$A$1:$CZ$288))</f>
        <v>130191</v>
      </c>
      <c r="AF15" s="180" cm="1">
        <f t="array" ref="AF15">_xlfn.XLOOKUP(AF$1,'Copy of PY1 Data(H)'!$A$1:$CZ$1,_xlfn.XLOOKUP($A15,'Copy of PY1 Data(H)'!$A$1:$A$288,'Copy of PY1 Data(H)'!$A$1:$CZ$288))</f>
        <v>222006</v>
      </c>
      <c r="AG15" s="180" cm="1">
        <f t="array" ref="AG15">_xlfn.XLOOKUP(AG$1,'Copy of PY1 Data(H)'!$A$1:$CZ$1,_xlfn.XLOOKUP($A15,'Copy of PY1 Data(H)'!$A$1:$A$288,'Copy of PY1 Data(H)'!$A$1:$CZ$288))</f>
        <v>1170860</v>
      </c>
      <c r="AH15" s="180" cm="1">
        <f t="array" ref="AH15">_xlfn.XLOOKUP(AH$1,'Copy of PY1 Data(H)'!$A$1:$CZ$1,_xlfn.XLOOKUP($A15,'Copy of PY1 Data(H)'!$A$1:$A$288,'Copy of PY1 Data(H)'!$A$1:$CZ$288))</f>
        <v>0</v>
      </c>
      <c r="AI15" s="180" cm="1">
        <f t="array" ref="AI15">_xlfn.XLOOKUP(AI$1,'Copy of PY1 Data(H)'!$A$1:$CZ$1,_xlfn.XLOOKUP($A15,'Copy of PY1 Data(H)'!$A$1:$A$288,'Copy of PY1 Data(H)'!$A$1:$CZ$288))</f>
        <v>4759</v>
      </c>
      <c r="AJ15" s="180" cm="1">
        <f t="array" ref="AJ15">_xlfn.XLOOKUP(AJ$1,'Copy of PY1 Data(H)'!$A$1:$CZ$1,_xlfn.XLOOKUP($A15,'Copy of PY1 Data(H)'!$A$1:$A$288,'Copy of PY1 Data(H)'!$A$1:$CZ$288))</f>
        <v>2968642</v>
      </c>
      <c r="AK15" s="180" cm="1">
        <f t="array" ref="AK15">_xlfn.XLOOKUP(AK$1,'Copy of PY1 Data(H)'!$A$1:$CZ$1,_xlfn.XLOOKUP($A15,'Copy of PY1 Data(H)'!$A$1:$A$288,'Copy of PY1 Data(H)'!$A$1:$CZ$288))</f>
        <v>5902</v>
      </c>
      <c r="AL15" s="180" cm="1">
        <f t="array" ref="AL15">_xlfn.XLOOKUP(AL$1,'Copy of PY1 Data(H)'!$A$1:$CZ$1,_xlfn.XLOOKUP($A15,'Copy of PY1 Data(H)'!$A$1:$A$288,'Copy of PY1 Data(H)'!$A$1:$CZ$288))</f>
        <v>1059833</v>
      </c>
      <c r="AM15" s="180" cm="1">
        <f t="array" ref="AM15">_xlfn.XLOOKUP(AM$1,'Copy of PY1 Data(H)'!$A$1:$CZ$1,_xlfn.XLOOKUP($A15,'Copy of PY1 Data(H)'!$A$1:$A$288,'Copy of PY1 Data(H)'!$A$1:$CZ$288))</f>
        <v>2394466</v>
      </c>
      <c r="AN15" s="180" cm="1">
        <f t="array" ref="AN15">_xlfn.XLOOKUP(AN$1,'Copy of PY1 Data(H)'!$A$1:$CZ$1,_xlfn.XLOOKUP($A15,'Copy of PY1 Data(H)'!$A$1:$A$288,'Copy of PY1 Data(H)'!$A$1:$CZ$288))</f>
        <v>66053</v>
      </c>
      <c r="AO15" s="180" cm="1">
        <f t="array" ref="AO15">_xlfn.XLOOKUP(AO$1,'Copy of PY1 Data(H)'!$A$1:$CZ$1,_xlfn.XLOOKUP($A15,'Copy of PY1 Data(H)'!$A$1:$A$288,'Copy of PY1 Data(H)'!$A$1:$CZ$288))</f>
        <v>37479965</v>
      </c>
      <c r="AP15" s="180" cm="1">
        <f t="array" ref="AP15">_xlfn.XLOOKUP(AP$1,'Copy of PY1 Data(H)'!$A$1:$CZ$1,_xlfn.XLOOKUP($A15,'Copy of PY1 Data(H)'!$A$1:$A$288,'Copy of PY1 Data(H)'!$A$1:$CZ$288))</f>
        <v>592123</v>
      </c>
      <c r="AQ15" s="180" cm="1">
        <f t="array" ref="AQ15">_xlfn.XLOOKUP(AQ$1,'Copy of PY1 Data(H)'!$A$1:$CZ$1,_xlfn.XLOOKUP($A15,'Copy of PY1 Data(H)'!$A$1:$A$288,'Copy of PY1 Data(H)'!$A$1:$CZ$288))</f>
        <v>340</v>
      </c>
      <c r="AR15" s="180" cm="1">
        <f t="array" ref="AR15">_xlfn.XLOOKUP(AR$1,'Copy of PY1 Data(H)'!$A$1:$CZ$1,_xlfn.XLOOKUP($A15,'Copy of PY1 Data(H)'!$A$1:$A$288,'Copy of PY1 Data(H)'!$A$1:$CZ$288))</f>
        <v>287518</v>
      </c>
      <c r="AS15" s="180" cm="1">
        <f t="array" ref="AS15">_xlfn.XLOOKUP(AS$1,'Copy of PY1 Data(H)'!$A$1:$CZ$1,_xlfn.XLOOKUP($A15,'Copy of PY1 Data(H)'!$A$1:$A$288,'Copy of PY1 Data(H)'!$A$1:$CZ$288))</f>
        <v>75990919</v>
      </c>
      <c r="AT15" s="180" cm="1">
        <f t="array" ref="AT15">_xlfn.XLOOKUP(AT$1,'Copy of PY1 Data(H)'!$A$1:$CZ$1,_xlfn.XLOOKUP($A15,'Copy of PY1 Data(H)'!$A$1:$A$288,'Copy of PY1 Data(H)'!$A$1:$CZ$288))</f>
        <v>26769</v>
      </c>
      <c r="AU15" s="180" cm="1">
        <f t="array" ref="AU15">_xlfn.XLOOKUP(AU$1,'Copy of PY1 Data(H)'!$A$1:$CZ$1,_xlfn.XLOOKUP($A15,'Copy of PY1 Data(H)'!$A$1:$A$288,'Copy of PY1 Data(H)'!$A$1:$CZ$288))</f>
        <v>274226</v>
      </c>
      <c r="AV15" s="180" cm="1">
        <f t="array" ref="AV15">_xlfn.XLOOKUP(AV$1,'Copy of PY1 Data(H)'!$A$1:$CZ$1,_xlfn.XLOOKUP($A15,'Copy of PY1 Data(H)'!$A$1:$A$288,'Copy of PY1 Data(H)'!$A$1:$CZ$288))</f>
        <v>526106</v>
      </c>
      <c r="AW15" s="180" cm="1">
        <f t="array" ref="AW15">_xlfn.XLOOKUP(AW$1,'Copy of PY1 Data(H)'!$A$1:$CZ$1,_xlfn.XLOOKUP($A15,'Copy of PY1 Data(H)'!$A$1:$A$288,'Copy of PY1 Data(H)'!$A$1:$CZ$288))</f>
        <v>293028</v>
      </c>
      <c r="AX15" s="180" cm="1">
        <f t="array" ref="AX15">_xlfn.XLOOKUP(AX$1,'Copy of PY1 Data(H)'!$A$1:$CZ$1,_xlfn.XLOOKUP($A15,'Copy of PY1 Data(H)'!$A$1:$A$288,'Copy of PY1 Data(H)'!$A$1:$CZ$288))</f>
        <v>214445</v>
      </c>
      <c r="AY15" s="180" cm="1">
        <f t="array" ref="AY15">_xlfn.XLOOKUP(AY$1,'Copy of PY1 Data(H)'!$A$1:$CZ$1,_xlfn.XLOOKUP($A15,'Copy of PY1 Data(H)'!$A$1:$A$288,'Copy of PY1 Data(H)'!$A$1:$CZ$288))</f>
        <v>12795</v>
      </c>
      <c r="AZ15" s="180" cm="1">
        <f t="array" ref="AZ15">_xlfn.XLOOKUP(AZ$1,'Copy of PY1 Data(H)'!$A$1:$CZ$1,_xlfn.XLOOKUP($A15,'Copy of PY1 Data(H)'!$A$1:$A$288,'Copy of PY1 Data(H)'!$A$1:$CZ$288))</f>
        <v>11441772</v>
      </c>
      <c r="BA15" s="180" cm="1">
        <f t="array" ref="BA15">_xlfn.XLOOKUP(BA$1,'Copy of PY1 Data(H)'!$A$1:$CZ$1,_xlfn.XLOOKUP($A15,'Copy of PY1 Data(H)'!$A$1:$A$288,'Copy of PY1 Data(H)'!$A$1:$CZ$288))</f>
        <v>1618269</v>
      </c>
      <c r="BB15" s="180" cm="1">
        <f t="array" ref="BB15">_xlfn.XLOOKUP(BB$1,'Copy of PY1 Data(H)'!$A$1:$CZ$1,_xlfn.XLOOKUP($A15,'Copy of PY1 Data(H)'!$A$1:$A$288,'Copy of PY1 Data(H)'!$A$1:$CZ$288))</f>
        <v>4007</v>
      </c>
      <c r="BC15" s="180" cm="1">
        <f t="array" ref="BC15">_xlfn.XLOOKUP(BC$1,'Copy of PY1 Data(H)'!$A$1:$CZ$1,_xlfn.XLOOKUP($A15,'Copy of PY1 Data(H)'!$A$1:$A$288,'Copy of PY1 Data(H)'!$A$1:$CZ$288))</f>
        <v>69190</v>
      </c>
      <c r="BD15" s="180" cm="1">
        <f t="array" ref="BD15">_xlfn.XLOOKUP(BD$1,'Copy of PY1 Data(H)'!$A$1:$CZ$1,_xlfn.XLOOKUP($A15,'Copy of PY1 Data(H)'!$A$1:$A$288,'Copy of PY1 Data(H)'!$A$1:$CZ$288))</f>
        <v>5471554</v>
      </c>
      <c r="BE15" s="180" cm="1">
        <f t="array" ref="BE15">_xlfn.XLOOKUP(BE$1,'Copy of PY1 Data(H)'!$A$1:$CZ$1,_xlfn.XLOOKUP($A15,'Copy of PY1 Data(H)'!$A$1:$A$288,'Copy of PY1 Data(H)'!$A$1:$CZ$288))</f>
        <v>799350</v>
      </c>
      <c r="BF15" s="180" cm="1">
        <f t="array" ref="BF15">_xlfn.XLOOKUP(BF$1,'Copy of PY1 Data(H)'!$A$1:$CZ$1,_xlfn.XLOOKUP($A15,'Copy of PY1 Data(H)'!$A$1:$A$288,'Copy of PY1 Data(H)'!$A$1:$CZ$288))</f>
        <v>44343148</v>
      </c>
      <c r="BG15" s="180" cm="1">
        <f t="array" ref="BG15">_xlfn.XLOOKUP(BG$1,'Copy of PY1 Data(H)'!$A$1:$CZ$1,_xlfn.XLOOKUP($A15,'Copy of PY1 Data(H)'!$A$1:$A$288,'Copy of PY1 Data(H)'!$A$1:$CZ$288))</f>
        <v>0</v>
      </c>
      <c r="BH15" s="180" cm="1">
        <f t="array" ref="BH15">_xlfn.XLOOKUP(BH$1,'Copy of PY1 Data(H)'!$A$1:$CZ$1,_xlfn.XLOOKUP($A15,'Copy of PY1 Data(H)'!$A$1:$A$288,'Copy of PY1 Data(H)'!$A$1:$CZ$288))</f>
        <v>23041</v>
      </c>
      <c r="BI15" s="180" cm="1">
        <f t="array" ref="BI15">_xlfn.XLOOKUP(BI$1,'Copy of PY1 Data(H)'!$A$1:$CZ$1,_xlfn.XLOOKUP($A15,'Copy of PY1 Data(H)'!$A$1:$A$288,'Copy of PY1 Data(H)'!$A$1:$CZ$288))</f>
        <v>6131</v>
      </c>
      <c r="BJ15" s="180" cm="1">
        <f t="array" ref="BJ15">_xlfn.XLOOKUP(BJ$1,'Copy of PY1 Data(H)'!$A$1:$CZ$1,_xlfn.XLOOKUP($A15,'Copy of PY1 Data(H)'!$A$1:$A$288,'Copy of PY1 Data(H)'!$A$1:$CZ$288))</f>
        <v>26086464</v>
      </c>
      <c r="BK15" s="180" cm="1">
        <f t="array" ref="BK15">_xlfn.XLOOKUP(BK$1,'Copy of PY1 Data(H)'!$A$1:$CZ$1,_xlfn.XLOOKUP($A15,'Copy of PY1 Data(H)'!$A$1:$A$288,'Copy of PY1 Data(H)'!$A$1:$CZ$288))</f>
        <v>550912</v>
      </c>
      <c r="BL15" s="180" cm="1">
        <f t="array" ref="BL15">_xlfn.XLOOKUP(BL$1,'Copy of PY1 Data(H)'!$A$1:$CZ$1,_xlfn.XLOOKUP($A15,'Copy of PY1 Data(H)'!$A$1:$A$288,'Copy of PY1 Data(H)'!$A$1:$CZ$288))</f>
        <v>16701658</v>
      </c>
      <c r="BM15" s="180" cm="1">
        <f t="array" ref="BM15">_xlfn.XLOOKUP(BM$1,'Copy of PY1 Data(H)'!$A$1:$CZ$1,_xlfn.XLOOKUP($A15,'Copy of PY1 Data(H)'!$A$1:$A$288,'Copy of PY1 Data(H)'!$A$1:$CZ$288))</f>
        <v>4405935</v>
      </c>
      <c r="BN15" s="180" cm="1">
        <f t="array" ref="BN15">_xlfn.XLOOKUP(BN$1,'Copy of PY1 Data(H)'!$A$1:$CZ$1,_xlfn.XLOOKUP($A15,'Copy of PY1 Data(H)'!$A$1:$A$288,'Copy of PY1 Data(H)'!$A$1:$CZ$288))</f>
        <v>9210946</v>
      </c>
      <c r="BO15" s="180" cm="1">
        <f t="array" ref="BO15">_xlfn.XLOOKUP(BO$1,'Copy of PY1 Data(H)'!$A$1:$CZ$1,_xlfn.XLOOKUP($A15,'Copy of PY1 Data(H)'!$A$1:$A$288,'Copy of PY1 Data(H)'!$A$1:$CZ$288))</f>
        <v>283114</v>
      </c>
      <c r="BP15" s="180" cm="1">
        <f t="array" ref="BP15">_xlfn.XLOOKUP(BP$1,'Copy of PY1 Data(H)'!$A$1:$CZ$1,_xlfn.XLOOKUP($A15,'Copy of PY1 Data(H)'!$A$1:$A$288,'Copy of PY1 Data(H)'!$A$1:$CZ$288))</f>
        <v>3235</v>
      </c>
      <c r="BQ15" s="180" cm="1">
        <f t="array" ref="BQ15">_xlfn.XLOOKUP(BQ$1,'Copy of PY1 Data(H)'!$A$1:$CZ$1,_xlfn.XLOOKUP($A15,'Copy of PY1 Data(H)'!$A$1:$A$288,'Copy of PY1 Data(H)'!$A$1:$CZ$288))</f>
        <v>3883416</v>
      </c>
      <c r="BR15" s="180" cm="1">
        <f t="array" ref="BR15">_xlfn.XLOOKUP(BR$1,'Copy of PY1 Data(H)'!$A$1:$CZ$1,_xlfn.XLOOKUP($A15,'Copy of PY1 Data(H)'!$A$1:$A$288,'Copy of PY1 Data(H)'!$A$1:$CZ$288))</f>
        <v>0</v>
      </c>
      <c r="BS15" s="180" cm="1">
        <f t="array" ref="BS15">_xlfn.XLOOKUP(BS$1,'Copy of PY1 Data(H)'!$A$1:$CZ$1,_xlfn.XLOOKUP($A15,'Copy of PY1 Data(H)'!$A$1:$A$288,'Copy of PY1 Data(H)'!$A$1:$CZ$288))</f>
        <v>3872622</v>
      </c>
      <c r="BT15" s="180" cm="1">
        <f t="array" ref="BT15">_xlfn.XLOOKUP(BT$1,'Copy of PY1 Data(H)'!$A$1:$CZ$1,_xlfn.XLOOKUP($A15,'Copy of PY1 Data(H)'!$A$1:$A$288,'Copy of PY1 Data(H)'!$A$1:$CZ$288))</f>
        <v>1240117</v>
      </c>
      <c r="BU15" s="180" cm="1">
        <f t="array" ref="BU15">_xlfn.XLOOKUP(BU$1,'Copy of PY1 Data(H)'!$A$1:$CZ$1,_xlfn.XLOOKUP($A15,'Copy of PY1 Data(H)'!$A$1:$A$288,'Copy of PY1 Data(H)'!$A$1:$CZ$288))</f>
        <v>0</v>
      </c>
      <c r="BV15" s="180" cm="1">
        <f t="array" ref="BV15">_xlfn.XLOOKUP(BV$1,'Copy of PY1 Data(H)'!$A$1:$CZ$1,_xlfn.XLOOKUP($A15,'Copy of PY1 Data(H)'!$A$1:$A$288,'Copy of PY1 Data(H)'!$A$1:$CZ$288))</f>
        <v>1492440</v>
      </c>
    </row>
    <row r="16" spans="1:74" x14ac:dyDescent="0.3">
      <c r="A16" s="180">
        <v>335</v>
      </c>
      <c r="C16" s="180"/>
      <c r="D16" s="180" cm="1">
        <f t="array" ref="D16">_xlfn.XLOOKUP(D$1,'Copy of PY1 Data(H)'!$A$1:$CZ$1,_xlfn.XLOOKUP($A16,'Copy of PY1 Data(H)'!$A$1:$A$288,'Copy of PY1 Data(H)'!$A$1:$CZ$288))</f>
        <v>0</v>
      </c>
      <c r="E16" s="180" cm="1">
        <f t="array" ref="E16">_xlfn.XLOOKUP(E$1,'Copy of PY1 Data(H)'!$A$1:$CZ$1,_xlfn.XLOOKUP($A16,'Copy of PY1 Data(H)'!$A$1:$A$288,'Copy of PY1 Data(H)'!$A$1:$CZ$288))</f>
        <v>0</v>
      </c>
      <c r="F16" s="180" cm="1">
        <f t="array" ref="F16">_xlfn.XLOOKUP(F$1,'Copy of PY1 Data(H)'!$A$1:$CZ$1,_xlfn.XLOOKUP($A16,'Copy of PY1 Data(H)'!$A$1:$A$288,'Copy of PY1 Data(H)'!$A$1:$CZ$288))</f>
        <v>0</v>
      </c>
      <c r="G16" s="180" cm="1">
        <f t="array" ref="G16">_xlfn.XLOOKUP(G$1,'Copy of PY1 Data(H)'!$A$1:$CZ$1,_xlfn.XLOOKUP($A16,'Copy of PY1 Data(H)'!$A$1:$A$288,'Copy of PY1 Data(H)'!$A$1:$CZ$288))</f>
        <v>0</v>
      </c>
      <c r="H16" s="180" cm="1">
        <f t="array" ref="H16">_xlfn.XLOOKUP(H$1,'Copy of PY1 Data(H)'!$A$1:$CZ$1,_xlfn.XLOOKUP($A16,'Copy of PY1 Data(H)'!$A$1:$A$288,'Copy of PY1 Data(H)'!$A$1:$CZ$288))</f>
        <v>0</v>
      </c>
      <c r="I16" s="180" cm="1">
        <f t="array" ref="I16">_xlfn.XLOOKUP(I$1,'Copy of PY1 Data(H)'!$A$1:$CZ$1,_xlfn.XLOOKUP($A16,'Copy of PY1 Data(H)'!$A$1:$A$288,'Copy of PY1 Data(H)'!$A$1:$CZ$288))</f>
        <v>0</v>
      </c>
      <c r="J16" s="180" cm="1">
        <f t="array" ref="J16">_xlfn.XLOOKUP(J$1,'Copy of PY1 Data(H)'!$A$1:$CZ$1,_xlfn.XLOOKUP($A16,'Copy of PY1 Data(H)'!$A$1:$A$288,'Copy of PY1 Data(H)'!$A$1:$CZ$288))</f>
        <v>0</v>
      </c>
      <c r="K16" s="180" cm="1">
        <f t="array" ref="K16">_xlfn.XLOOKUP(K$1,'Copy of PY1 Data(H)'!$A$1:$CZ$1,_xlfn.XLOOKUP($A16,'Copy of PY1 Data(H)'!$A$1:$A$288,'Copy of PY1 Data(H)'!$A$1:$CZ$288))</f>
        <v>0</v>
      </c>
      <c r="L16" s="180" cm="1">
        <f t="array" ref="L16">_xlfn.XLOOKUP(L$1,'Copy of PY1 Data(H)'!$A$1:$CZ$1,_xlfn.XLOOKUP($A16,'Copy of PY1 Data(H)'!$A$1:$A$288,'Copy of PY1 Data(H)'!$A$1:$CZ$288))</f>
        <v>0</v>
      </c>
      <c r="M16" s="180" cm="1">
        <f t="array" ref="M16">_xlfn.XLOOKUP(M$1,'Copy of PY1 Data(H)'!$A$1:$CZ$1,_xlfn.XLOOKUP($A16,'Copy of PY1 Data(H)'!$A$1:$A$288,'Copy of PY1 Data(H)'!$A$1:$CZ$288))</f>
        <v>54016</v>
      </c>
      <c r="N16" s="180" cm="1">
        <f t="array" ref="N16">_xlfn.XLOOKUP(N$1,'Copy of PY1 Data(H)'!$A$1:$CZ$1,_xlfn.XLOOKUP($A16,'Copy of PY1 Data(H)'!$A$1:$A$288,'Copy of PY1 Data(H)'!$A$1:$CZ$288))</f>
        <v>0</v>
      </c>
      <c r="O16" s="180" cm="1">
        <f t="array" ref="O16">_xlfn.XLOOKUP(O$1,'Copy of PY1 Data(H)'!$A$1:$CZ$1,_xlfn.XLOOKUP($A16,'Copy of PY1 Data(H)'!$A$1:$A$288,'Copy of PY1 Data(H)'!$A$1:$CZ$288))</f>
        <v>0</v>
      </c>
      <c r="P16" s="180" cm="1">
        <f t="array" ref="P16">_xlfn.XLOOKUP(P$1,'Copy of PY1 Data(H)'!$A$1:$CZ$1,_xlfn.XLOOKUP($A16,'Copy of PY1 Data(H)'!$A$1:$A$288,'Copy of PY1 Data(H)'!$A$1:$CZ$288))</f>
        <v>0</v>
      </c>
      <c r="Q16" s="180" cm="1">
        <f t="array" ref="Q16">_xlfn.XLOOKUP(Q$1,'Copy of PY1 Data(H)'!$A$1:$CZ$1,_xlfn.XLOOKUP($A16,'Copy of PY1 Data(H)'!$A$1:$A$288,'Copy of PY1 Data(H)'!$A$1:$CZ$288))</f>
        <v>0</v>
      </c>
      <c r="R16" s="180" cm="1">
        <f t="array" ref="R16">_xlfn.XLOOKUP(R$1,'Copy of PY1 Data(H)'!$A$1:$CZ$1,_xlfn.XLOOKUP($A16,'Copy of PY1 Data(H)'!$A$1:$A$288,'Copy of PY1 Data(H)'!$A$1:$CZ$288))</f>
        <v>0</v>
      </c>
      <c r="S16" s="180" cm="1">
        <f t="array" ref="S16">_xlfn.XLOOKUP(S$1,'Copy of PY1 Data(H)'!$A$1:$CZ$1,_xlfn.XLOOKUP($A16,'Copy of PY1 Data(H)'!$A$1:$A$288,'Copy of PY1 Data(H)'!$A$1:$CZ$288))</f>
        <v>3240</v>
      </c>
      <c r="T16" s="180" cm="1">
        <f t="array" ref="T16">_xlfn.XLOOKUP(T$1,'Copy of PY1 Data(H)'!$A$1:$CZ$1,_xlfn.XLOOKUP($A16,'Copy of PY1 Data(H)'!$A$1:$A$288,'Copy of PY1 Data(H)'!$A$1:$CZ$288))</f>
        <v>0</v>
      </c>
      <c r="U16" s="180" cm="1">
        <f t="array" ref="U16">_xlfn.XLOOKUP(U$1,'Copy of PY1 Data(H)'!$A$1:$CZ$1,_xlfn.XLOOKUP($A16,'Copy of PY1 Data(H)'!$A$1:$A$288,'Copy of PY1 Data(H)'!$A$1:$CZ$288))</f>
        <v>0</v>
      </c>
      <c r="V16" s="180" cm="1">
        <f t="array" ref="V16">_xlfn.XLOOKUP(V$1,'Copy of PY1 Data(H)'!$A$1:$CZ$1,_xlfn.XLOOKUP($A16,'Copy of PY1 Data(H)'!$A$1:$A$288,'Copy of PY1 Data(H)'!$A$1:$CZ$288))</f>
        <v>0</v>
      </c>
      <c r="W16" s="180" cm="1">
        <f t="array" ref="W16">_xlfn.XLOOKUP(W$1,'Copy of PY1 Data(H)'!$A$1:$CZ$1,_xlfn.XLOOKUP($A16,'Copy of PY1 Data(H)'!$A$1:$A$288,'Copy of PY1 Data(H)'!$A$1:$CZ$288))</f>
        <v>0</v>
      </c>
      <c r="X16" s="180" cm="1">
        <f t="array" ref="X16">_xlfn.XLOOKUP(X$1,'Copy of PY1 Data(H)'!$A$1:$CZ$1,_xlfn.XLOOKUP($A16,'Copy of PY1 Data(H)'!$A$1:$A$288,'Copy of PY1 Data(H)'!$A$1:$CZ$288))</f>
        <v>0</v>
      </c>
      <c r="Y16" s="180" cm="1">
        <f t="array" ref="Y16">_xlfn.XLOOKUP(Y$1,'Copy of PY1 Data(H)'!$A$1:$CZ$1,_xlfn.XLOOKUP($A16,'Copy of PY1 Data(H)'!$A$1:$A$288,'Copy of PY1 Data(H)'!$A$1:$CZ$288))</f>
        <v>0</v>
      </c>
      <c r="Z16" s="180" cm="1">
        <f t="array" ref="Z16">_xlfn.XLOOKUP(Z$1,'Copy of PY1 Data(H)'!$A$1:$CZ$1,_xlfn.XLOOKUP($A16,'Copy of PY1 Data(H)'!$A$1:$A$288,'Copy of PY1 Data(H)'!$A$1:$CZ$288))</f>
        <v>0</v>
      </c>
      <c r="AA16" s="180" cm="1">
        <f t="array" ref="AA16">_xlfn.XLOOKUP(AA$1,'Copy of PY1 Data(H)'!$A$1:$CZ$1,_xlfn.XLOOKUP($A16,'Copy of PY1 Data(H)'!$A$1:$A$288,'Copy of PY1 Data(H)'!$A$1:$CZ$288))</f>
        <v>0</v>
      </c>
      <c r="AB16" s="180" cm="1">
        <f t="array" ref="AB16">_xlfn.XLOOKUP(AB$1,'Copy of PY1 Data(H)'!$A$1:$CZ$1,_xlfn.XLOOKUP($A16,'Copy of PY1 Data(H)'!$A$1:$A$288,'Copy of PY1 Data(H)'!$A$1:$CZ$288))</f>
        <v>0</v>
      </c>
      <c r="AC16" s="180" cm="1">
        <f t="array" ref="AC16">_xlfn.XLOOKUP(AC$1,'Copy of PY1 Data(H)'!$A$1:$CZ$1,_xlfn.XLOOKUP($A16,'Copy of PY1 Data(H)'!$A$1:$A$288,'Copy of PY1 Data(H)'!$A$1:$CZ$288))</f>
        <v>0</v>
      </c>
      <c r="AD16" s="180" cm="1">
        <f t="array" ref="AD16">_xlfn.XLOOKUP(AD$1,'Copy of PY1 Data(H)'!$A$1:$CZ$1,_xlfn.XLOOKUP($A16,'Copy of PY1 Data(H)'!$A$1:$A$288,'Copy of PY1 Data(H)'!$A$1:$CZ$288))</f>
        <v>0</v>
      </c>
      <c r="AE16" s="180" cm="1">
        <f t="array" ref="AE16">_xlfn.XLOOKUP(AE$1,'Copy of PY1 Data(H)'!$A$1:$CZ$1,_xlfn.XLOOKUP($A16,'Copy of PY1 Data(H)'!$A$1:$A$288,'Copy of PY1 Data(H)'!$A$1:$CZ$288))</f>
        <v>0</v>
      </c>
      <c r="AF16" s="180" cm="1">
        <f t="array" ref="AF16">_xlfn.XLOOKUP(AF$1,'Copy of PY1 Data(H)'!$A$1:$CZ$1,_xlfn.XLOOKUP($A16,'Copy of PY1 Data(H)'!$A$1:$A$288,'Copy of PY1 Data(H)'!$A$1:$CZ$288))</f>
        <v>0</v>
      </c>
      <c r="AG16" s="180" cm="1">
        <f t="array" ref="AG16">_xlfn.XLOOKUP(AG$1,'Copy of PY1 Data(H)'!$A$1:$CZ$1,_xlfn.XLOOKUP($A16,'Copy of PY1 Data(H)'!$A$1:$A$288,'Copy of PY1 Data(H)'!$A$1:$CZ$288))</f>
        <v>0</v>
      </c>
      <c r="AH16" s="180" cm="1">
        <f t="array" ref="AH16">_xlfn.XLOOKUP(AH$1,'Copy of PY1 Data(H)'!$A$1:$CZ$1,_xlfn.XLOOKUP($A16,'Copy of PY1 Data(H)'!$A$1:$A$288,'Copy of PY1 Data(H)'!$A$1:$CZ$288))</f>
        <v>0</v>
      </c>
      <c r="AI16" s="180" cm="1">
        <f t="array" ref="AI16">_xlfn.XLOOKUP(AI$1,'Copy of PY1 Data(H)'!$A$1:$CZ$1,_xlfn.XLOOKUP($A16,'Copy of PY1 Data(H)'!$A$1:$A$288,'Copy of PY1 Data(H)'!$A$1:$CZ$288))</f>
        <v>0</v>
      </c>
      <c r="AJ16" s="180" cm="1">
        <f t="array" ref="AJ16">_xlfn.XLOOKUP(AJ$1,'Copy of PY1 Data(H)'!$A$1:$CZ$1,_xlfn.XLOOKUP($A16,'Copy of PY1 Data(H)'!$A$1:$A$288,'Copy of PY1 Data(H)'!$A$1:$CZ$288))</f>
        <v>0</v>
      </c>
      <c r="AK16" s="180" cm="1">
        <f t="array" ref="AK16">_xlfn.XLOOKUP(AK$1,'Copy of PY1 Data(H)'!$A$1:$CZ$1,_xlfn.XLOOKUP($A16,'Copy of PY1 Data(H)'!$A$1:$A$288,'Copy of PY1 Data(H)'!$A$1:$CZ$288))</f>
        <v>0</v>
      </c>
      <c r="AL16" s="180" cm="1">
        <f t="array" ref="AL16">_xlfn.XLOOKUP(AL$1,'Copy of PY1 Data(H)'!$A$1:$CZ$1,_xlfn.XLOOKUP($A16,'Copy of PY1 Data(H)'!$A$1:$A$288,'Copy of PY1 Data(H)'!$A$1:$CZ$288))</f>
        <v>0</v>
      </c>
      <c r="AM16" s="180" cm="1">
        <f t="array" ref="AM16">_xlfn.XLOOKUP(AM$1,'Copy of PY1 Data(H)'!$A$1:$CZ$1,_xlfn.XLOOKUP($A16,'Copy of PY1 Data(H)'!$A$1:$A$288,'Copy of PY1 Data(H)'!$A$1:$CZ$288))</f>
        <v>0</v>
      </c>
      <c r="AN16" s="180" cm="1">
        <f t="array" ref="AN16">_xlfn.XLOOKUP(AN$1,'Copy of PY1 Data(H)'!$A$1:$CZ$1,_xlfn.XLOOKUP($A16,'Copy of PY1 Data(H)'!$A$1:$A$288,'Copy of PY1 Data(H)'!$A$1:$CZ$288))</f>
        <v>0</v>
      </c>
      <c r="AO16" s="180" cm="1">
        <f t="array" ref="AO16">_xlfn.XLOOKUP(AO$1,'Copy of PY1 Data(H)'!$A$1:$CZ$1,_xlfn.XLOOKUP($A16,'Copy of PY1 Data(H)'!$A$1:$A$288,'Copy of PY1 Data(H)'!$A$1:$CZ$288))</f>
        <v>0</v>
      </c>
      <c r="AP16" s="180" cm="1">
        <f t="array" ref="AP16">_xlfn.XLOOKUP(AP$1,'Copy of PY1 Data(H)'!$A$1:$CZ$1,_xlfn.XLOOKUP($A16,'Copy of PY1 Data(H)'!$A$1:$A$288,'Copy of PY1 Data(H)'!$A$1:$CZ$288))</f>
        <v>0</v>
      </c>
      <c r="AQ16" s="180" cm="1">
        <f t="array" ref="AQ16">_xlfn.XLOOKUP(AQ$1,'Copy of PY1 Data(H)'!$A$1:$CZ$1,_xlfn.XLOOKUP($A16,'Copy of PY1 Data(H)'!$A$1:$A$288,'Copy of PY1 Data(H)'!$A$1:$CZ$288))</f>
        <v>0</v>
      </c>
      <c r="AR16" s="180" cm="1">
        <f t="array" ref="AR16">_xlfn.XLOOKUP(AR$1,'Copy of PY1 Data(H)'!$A$1:$CZ$1,_xlfn.XLOOKUP($A16,'Copy of PY1 Data(H)'!$A$1:$A$288,'Copy of PY1 Data(H)'!$A$1:$CZ$288))</f>
        <v>0</v>
      </c>
      <c r="AS16" s="180" cm="1">
        <f t="array" ref="AS16">_xlfn.XLOOKUP(AS$1,'Copy of PY1 Data(H)'!$A$1:$CZ$1,_xlfn.XLOOKUP($A16,'Copy of PY1 Data(H)'!$A$1:$A$288,'Copy of PY1 Data(H)'!$A$1:$CZ$288))</f>
        <v>0</v>
      </c>
      <c r="AT16" s="180" cm="1">
        <f t="array" ref="AT16">_xlfn.XLOOKUP(AT$1,'Copy of PY1 Data(H)'!$A$1:$CZ$1,_xlfn.XLOOKUP($A16,'Copy of PY1 Data(H)'!$A$1:$A$288,'Copy of PY1 Data(H)'!$A$1:$CZ$288))</f>
        <v>0</v>
      </c>
      <c r="AU16" s="180" cm="1">
        <f t="array" ref="AU16">_xlfn.XLOOKUP(AU$1,'Copy of PY1 Data(H)'!$A$1:$CZ$1,_xlfn.XLOOKUP($A16,'Copy of PY1 Data(H)'!$A$1:$A$288,'Copy of PY1 Data(H)'!$A$1:$CZ$288))</f>
        <v>0</v>
      </c>
      <c r="AV16" s="180" cm="1">
        <f t="array" ref="AV16">_xlfn.XLOOKUP(AV$1,'Copy of PY1 Data(H)'!$A$1:$CZ$1,_xlfn.XLOOKUP($A16,'Copy of PY1 Data(H)'!$A$1:$A$288,'Copy of PY1 Data(H)'!$A$1:$CZ$288))</f>
        <v>0</v>
      </c>
      <c r="AW16" s="180" cm="1">
        <f t="array" ref="AW16">_xlfn.XLOOKUP(AW$1,'Copy of PY1 Data(H)'!$A$1:$CZ$1,_xlfn.XLOOKUP($A16,'Copy of PY1 Data(H)'!$A$1:$A$288,'Copy of PY1 Data(H)'!$A$1:$CZ$288))</f>
        <v>0</v>
      </c>
      <c r="AX16" s="180" cm="1">
        <f t="array" ref="AX16">_xlfn.XLOOKUP(AX$1,'Copy of PY1 Data(H)'!$A$1:$CZ$1,_xlfn.XLOOKUP($A16,'Copy of PY1 Data(H)'!$A$1:$A$288,'Copy of PY1 Data(H)'!$A$1:$CZ$288))</f>
        <v>33750</v>
      </c>
      <c r="AY16" s="180" cm="1">
        <f t="array" ref="AY16">_xlfn.XLOOKUP(AY$1,'Copy of PY1 Data(H)'!$A$1:$CZ$1,_xlfn.XLOOKUP($A16,'Copy of PY1 Data(H)'!$A$1:$A$288,'Copy of PY1 Data(H)'!$A$1:$CZ$288))</f>
        <v>0</v>
      </c>
      <c r="AZ16" s="180" cm="1">
        <f t="array" ref="AZ16">_xlfn.XLOOKUP(AZ$1,'Copy of PY1 Data(H)'!$A$1:$CZ$1,_xlfn.XLOOKUP($A16,'Copy of PY1 Data(H)'!$A$1:$A$288,'Copy of PY1 Data(H)'!$A$1:$CZ$288))</f>
        <v>0</v>
      </c>
      <c r="BA16" s="180" cm="1">
        <f t="array" ref="BA16">_xlfn.XLOOKUP(BA$1,'Copy of PY1 Data(H)'!$A$1:$CZ$1,_xlfn.XLOOKUP($A16,'Copy of PY1 Data(H)'!$A$1:$A$288,'Copy of PY1 Data(H)'!$A$1:$CZ$288))</f>
        <v>0</v>
      </c>
      <c r="BB16" s="180" cm="1">
        <f t="array" ref="BB16">_xlfn.XLOOKUP(BB$1,'Copy of PY1 Data(H)'!$A$1:$CZ$1,_xlfn.XLOOKUP($A16,'Copy of PY1 Data(H)'!$A$1:$A$288,'Copy of PY1 Data(H)'!$A$1:$CZ$288))</f>
        <v>0</v>
      </c>
      <c r="BC16" s="180" cm="1">
        <f t="array" ref="BC16">_xlfn.XLOOKUP(BC$1,'Copy of PY1 Data(H)'!$A$1:$CZ$1,_xlfn.XLOOKUP($A16,'Copy of PY1 Data(H)'!$A$1:$A$288,'Copy of PY1 Data(H)'!$A$1:$CZ$288))</f>
        <v>0</v>
      </c>
      <c r="BD16" s="180" cm="1">
        <f t="array" ref="BD16">_xlfn.XLOOKUP(BD$1,'Copy of PY1 Data(H)'!$A$1:$CZ$1,_xlfn.XLOOKUP($A16,'Copy of PY1 Data(H)'!$A$1:$A$288,'Copy of PY1 Data(H)'!$A$1:$CZ$288))</f>
        <v>0</v>
      </c>
      <c r="BE16" s="180" cm="1">
        <f t="array" ref="BE16">_xlfn.XLOOKUP(BE$1,'Copy of PY1 Data(H)'!$A$1:$CZ$1,_xlfn.XLOOKUP($A16,'Copy of PY1 Data(H)'!$A$1:$A$288,'Copy of PY1 Data(H)'!$A$1:$CZ$288))</f>
        <v>0</v>
      </c>
      <c r="BF16" s="180" cm="1">
        <f t="array" ref="BF16">_xlfn.XLOOKUP(BF$1,'Copy of PY1 Data(H)'!$A$1:$CZ$1,_xlfn.XLOOKUP($A16,'Copy of PY1 Data(H)'!$A$1:$A$288,'Copy of PY1 Data(H)'!$A$1:$CZ$288))</f>
        <v>0</v>
      </c>
      <c r="BG16" s="180" cm="1">
        <f t="array" ref="BG16">_xlfn.XLOOKUP(BG$1,'Copy of PY1 Data(H)'!$A$1:$CZ$1,_xlfn.XLOOKUP($A16,'Copy of PY1 Data(H)'!$A$1:$A$288,'Copy of PY1 Data(H)'!$A$1:$CZ$288))</f>
        <v>0</v>
      </c>
      <c r="BH16" s="180" cm="1">
        <f t="array" ref="BH16">_xlfn.XLOOKUP(BH$1,'Copy of PY1 Data(H)'!$A$1:$CZ$1,_xlfn.XLOOKUP($A16,'Copy of PY1 Data(H)'!$A$1:$A$288,'Copy of PY1 Data(H)'!$A$1:$CZ$288))</f>
        <v>0</v>
      </c>
      <c r="BI16" s="180" cm="1">
        <f t="array" ref="BI16">_xlfn.XLOOKUP(BI$1,'Copy of PY1 Data(H)'!$A$1:$CZ$1,_xlfn.XLOOKUP($A16,'Copy of PY1 Data(H)'!$A$1:$A$288,'Copy of PY1 Data(H)'!$A$1:$CZ$288))</f>
        <v>0</v>
      </c>
      <c r="BJ16" s="180" cm="1">
        <f t="array" ref="BJ16">_xlfn.XLOOKUP(BJ$1,'Copy of PY1 Data(H)'!$A$1:$CZ$1,_xlfn.XLOOKUP($A16,'Copy of PY1 Data(H)'!$A$1:$A$288,'Copy of PY1 Data(H)'!$A$1:$CZ$288))</f>
        <v>0</v>
      </c>
      <c r="BK16" s="180" cm="1">
        <f t="array" ref="BK16">_xlfn.XLOOKUP(BK$1,'Copy of PY1 Data(H)'!$A$1:$CZ$1,_xlfn.XLOOKUP($A16,'Copy of PY1 Data(H)'!$A$1:$A$288,'Copy of PY1 Data(H)'!$A$1:$CZ$288))</f>
        <v>0</v>
      </c>
      <c r="BL16" s="180" cm="1">
        <f t="array" ref="BL16">_xlfn.XLOOKUP(BL$1,'Copy of PY1 Data(H)'!$A$1:$CZ$1,_xlfn.XLOOKUP($A16,'Copy of PY1 Data(H)'!$A$1:$A$288,'Copy of PY1 Data(H)'!$A$1:$CZ$288))</f>
        <v>0</v>
      </c>
      <c r="BM16" s="180" cm="1">
        <f t="array" ref="BM16">_xlfn.XLOOKUP(BM$1,'Copy of PY1 Data(H)'!$A$1:$CZ$1,_xlfn.XLOOKUP($A16,'Copy of PY1 Data(H)'!$A$1:$A$288,'Copy of PY1 Data(H)'!$A$1:$CZ$288))</f>
        <v>0</v>
      </c>
      <c r="BN16" s="180" cm="1">
        <f t="array" ref="BN16">_xlfn.XLOOKUP(BN$1,'Copy of PY1 Data(H)'!$A$1:$CZ$1,_xlfn.XLOOKUP($A16,'Copy of PY1 Data(H)'!$A$1:$A$288,'Copy of PY1 Data(H)'!$A$1:$CZ$288))</f>
        <v>0</v>
      </c>
      <c r="BO16" s="180" cm="1">
        <f t="array" ref="BO16">_xlfn.XLOOKUP(BO$1,'Copy of PY1 Data(H)'!$A$1:$CZ$1,_xlfn.XLOOKUP($A16,'Copy of PY1 Data(H)'!$A$1:$A$288,'Copy of PY1 Data(H)'!$A$1:$CZ$288))</f>
        <v>0</v>
      </c>
      <c r="BP16" s="180" cm="1">
        <f t="array" ref="BP16">_xlfn.XLOOKUP(BP$1,'Copy of PY1 Data(H)'!$A$1:$CZ$1,_xlfn.XLOOKUP($A16,'Copy of PY1 Data(H)'!$A$1:$A$288,'Copy of PY1 Data(H)'!$A$1:$CZ$288))</f>
        <v>0</v>
      </c>
      <c r="BQ16" s="180" cm="1">
        <f t="array" ref="BQ16">_xlfn.XLOOKUP(BQ$1,'Copy of PY1 Data(H)'!$A$1:$CZ$1,_xlfn.XLOOKUP($A16,'Copy of PY1 Data(H)'!$A$1:$A$288,'Copy of PY1 Data(H)'!$A$1:$CZ$288))</f>
        <v>0</v>
      </c>
      <c r="BR16" s="180" cm="1">
        <f t="array" ref="BR16">_xlfn.XLOOKUP(BR$1,'Copy of PY1 Data(H)'!$A$1:$CZ$1,_xlfn.XLOOKUP($A16,'Copy of PY1 Data(H)'!$A$1:$A$288,'Copy of PY1 Data(H)'!$A$1:$CZ$288))</f>
        <v>0</v>
      </c>
      <c r="BS16" s="180" cm="1">
        <f t="array" ref="BS16">_xlfn.XLOOKUP(BS$1,'Copy of PY1 Data(H)'!$A$1:$CZ$1,_xlfn.XLOOKUP($A16,'Copy of PY1 Data(H)'!$A$1:$A$288,'Copy of PY1 Data(H)'!$A$1:$CZ$288))</f>
        <v>0</v>
      </c>
      <c r="BT16" s="180" cm="1">
        <f t="array" ref="BT16">_xlfn.XLOOKUP(BT$1,'Copy of PY1 Data(H)'!$A$1:$CZ$1,_xlfn.XLOOKUP($A16,'Copy of PY1 Data(H)'!$A$1:$A$288,'Copy of PY1 Data(H)'!$A$1:$CZ$288))</f>
        <v>0</v>
      </c>
      <c r="BU16" s="180" cm="1">
        <f t="array" ref="BU16">_xlfn.XLOOKUP(BU$1,'Copy of PY1 Data(H)'!$A$1:$CZ$1,_xlfn.XLOOKUP($A16,'Copy of PY1 Data(H)'!$A$1:$A$288,'Copy of PY1 Data(H)'!$A$1:$CZ$288))</f>
        <v>0</v>
      </c>
      <c r="BV16" s="180" cm="1">
        <f t="array" ref="BV16">_xlfn.XLOOKUP(BV$1,'Copy of PY1 Data(H)'!$A$1:$CZ$1,_xlfn.XLOOKUP($A16,'Copy of PY1 Data(H)'!$A$1:$A$288,'Copy of PY1 Data(H)'!$A$1:$CZ$288))</f>
        <v>0</v>
      </c>
    </row>
    <row r="17" spans="1:78" x14ac:dyDescent="0.3">
      <c r="A17" s="180">
        <v>252</v>
      </c>
      <c r="C17" s="180"/>
      <c r="D17" s="180" cm="1">
        <f t="array" ref="D17">_xlfn.XLOOKUP(D$1,'Copy of PY1 Data(H)'!$A$1:$CZ$1,_xlfn.XLOOKUP($A17,'Copy of PY1 Data(H)'!$A$1:$A$288,'Copy of PY1 Data(H)'!$A$1:$CZ$288))</f>
        <v>3965840</v>
      </c>
      <c r="E17" s="180" cm="1">
        <f t="array" ref="E17">_xlfn.XLOOKUP(E$1,'Copy of PY1 Data(H)'!$A$1:$CZ$1,_xlfn.XLOOKUP($A17,'Copy of PY1 Data(H)'!$A$1:$A$288,'Copy of PY1 Data(H)'!$A$1:$CZ$288))</f>
        <v>835295059</v>
      </c>
      <c r="F17" s="180" cm="1">
        <f t="array" ref="F17">_xlfn.XLOOKUP(F$1,'Copy of PY1 Data(H)'!$A$1:$CZ$1,_xlfn.XLOOKUP($A17,'Copy of PY1 Data(H)'!$A$1:$A$288,'Copy of PY1 Data(H)'!$A$1:$CZ$288))</f>
        <v>0</v>
      </c>
      <c r="G17" s="180" cm="1">
        <f t="array" ref="G17">_xlfn.XLOOKUP(G$1,'Copy of PY1 Data(H)'!$A$1:$CZ$1,_xlfn.XLOOKUP($A17,'Copy of PY1 Data(H)'!$A$1:$A$288,'Copy of PY1 Data(H)'!$A$1:$CZ$288))</f>
        <v>8292849</v>
      </c>
      <c r="H17" s="180" cm="1">
        <f t="array" ref="H17">_xlfn.XLOOKUP(H$1,'Copy of PY1 Data(H)'!$A$1:$CZ$1,_xlfn.XLOOKUP($A17,'Copy of PY1 Data(H)'!$A$1:$A$288,'Copy of PY1 Data(H)'!$A$1:$CZ$288))</f>
        <v>2255747</v>
      </c>
      <c r="I17" s="180" cm="1">
        <f t="array" ref="I17">_xlfn.XLOOKUP(I$1,'Copy of PY1 Data(H)'!$A$1:$CZ$1,_xlfn.XLOOKUP($A17,'Copy of PY1 Data(H)'!$A$1:$A$288,'Copy of PY1 Data(H)'!$A$1:$CZ$288))</f>
        <v>7849</v>
      </c>
      <c r="J17" s="180" cm="1">
        <f t="array" ref="J17">_xlfn.XLOOKUP(J$1,'Copy of PY1 Data(H)'!$A$1:$CZ$1,_xlfn.XLOOKUP($A17,'Copy of PY1 Data(H)'!$A$1:$A$288,'Copy of PY1 Data(H)'!$A$1:$CZ$288))</f>
        <v>992632</v>
      </c>
      <c r="K17" s="180" cm="1">
        <f t="array" ref="K17">_xlfn.XLOOKUP(K$1,'Copy of PY1 Data(H)'!$A$1:$CZ$1,_xlfn.XLOOKUP($A17,'Copy of PY1 Data(H)'!$A$1:$A$288,'Copy of PY1 Data(H)'!$A$1:$CZ$288))</f>
        <v>4048518</v>
      </c>
      <c r="L17" s="180" cm="1">
        <f t="array" ref="L17">_xlfn.XLOOKUP(L$1,'Copy of PY1 Data(H)'!$A$1:$CZ$1,_xlfn.XLOOKUP($A17,'Copy of PY1 Data(H)'!$A$1:$A$288,'Copy of PY1 Data(H)'!$A$1:$CZ$288))</f>
        <v>2571335</v>
      </c>
      <c r="M17" s="180" cm="1">
        <f t="array" ref="M17">_xlfn.XLOOKUP(M$1,'Copy of PY1 Data(H)'!$A$1:$CZ$1,_xlfn.XLOOKUP($A17,'Copy of PY1 Data(H)'!$A$1:$A$288,'Copy of PY1 Data(H)'!$A$1:$CZ$288))</f>
        <v>21763264</v>
      </c>
      <c r="N17" s="180" cm="1">
        <f t="array" ref="N17">_xlfn.XLOOKUP(N$1,'Copy of PY1 Data(H)'!$A$1:$CZ$1,_xlfn.XLOOKUP($A17,'Copy of PY1 Data(H)'!$A$1:$A$288,'Copy of PY1 Data(H)'!$A$1:$CZ$288))</f>
        <v>64680</v>
      </c>
      <c r="O17" s="180" cm="1">
        <f t="array" ref="O17">_xlfn.XLOOKUP(O$1,'Copy of PY1 Data(H)'!$A$1:$CZ$1,_xlfn.XLOOKUP($A17,'Copy of PY1 Data(H)'!$A$1:$A$288,'Copy of PY1 Data(H)'!$A$1:$CZ$288))</f>
        <v>420710</v>
      </c>
      <c r="P17" s="180" cm="1">
        <f t="array" ref="P17">_xlfn.XLOOKUP(P$1,'Copy of PY1 Data(H)'!$A$1:$CZ$1,_xlfn.XLOOKUP($A17,'Copy of PY1 Data(H)'!$A$1:$A$288,'Copy of PY1 Data(H)'!$A$1:$CZ$288))</f>
        <v>0</v>
      </c>
      <c r="Q17" s="180" cm="1">
        <f t="array" ref="Q17">_xlfn.XLOOKUP(Q$1,'Copy of PY1 Data(H)'!$A$1:$CZ$1,_xlfn.XLOOKUP($A17,'Copy of PY1 Data(H)'!$A$1:$A$288,'Copy of PY1 Data(H)'!$A$1:$CZ$288))</f>
        <v>743798</v>
      </c>
      <c r="R17" s="180" cm="1">
        <f t="array" ref="R17">_xlfn.XLOOKUP(R$1,'Copy of PY1 Data(H)'!$A$1:$CZ$1,_xlfn.XLOOKUP($A17,'Copy of PY1 Data(H)'!$A$1:$A$288,'Copy of PY1 Data(H)'!$A$1:$CZ$288))</f>
        <v>1048426</v>
      </c>
      <c r="S17" s="180" cm="1">
        <f t="array" ref="S17">_xlfn.XLOOKUP(S$1,'Copy of PY1 Data(H)'!$A$1:$CZ$1,_xlfn.XLOOKUP($A17,'Copy of PY1 Data(H)'!$A$1:$A$288,'Copy of PY1 Data(H)'!$A$1:$CZ$288))</f>
        <v>4327268</v>
      </c>
      <c r="T17" s="180" cm="1">
        <f t="array" ref="T17">_xlfn.XLOOKUP(T$1,'Copy of PY1 Data(H)'!$A$1:$CZ$1,_xlfn.XLOOKUP($A17,'Copy of PY1 Data(H)'!$A$1:$A$288,'Copy of PY1 Data(H)'!$A$1:$CZ$288))</f>
        <v>6640275</v>
      </c>
      <c r="U17" s="180" cm="1">
        <f t="array" ref="U17">_xlfn.XLOOKUP(U$1,'Copy of PY1 Data(H)'!$A$1:$CZ$1,_xlfn.XLOOKUP($A17,'Copy of PY1 Data(H)'!$A$1:$A$288,'Copy of PY1 Data(H)'!$A$1:$CZ$288))</f>
        <v>0</v>
      </c>
      <c r="V17" s="180" cm="1">
        <f t="array" ref="V17">_xlfn.XLOOKUP(V$1,'Copy of PY1 Data(H)'!$A$1:$CZ$1,_xlfn.XLOOKUP($A17,'Copy of PY1 Data(H)'!$A$1:$A$288,'Copy of PY1 Data(H)'!$A$1:$CZ$288))</f>
        <v>113666</v>
      </c>
      <c r="W17" s="180" cm="1">
        <f t="array" ref="W17">_xlfn.XLOOKUP(W$1,'Copy of PY1 Data(H)'!$A$1:$CZ$1,_xlfn.XLOOKUP($A17,'Copy of PY1 Data(H)'!$A$1:$A$288,'Copy of PY1 Data(H)'!$A$1:$CZ$288))</f>
        <v>0</v>
      </c>
      <c r="X17" s="180" cm="1">
        <f t="array" ref="X17">_xlfn.XLOOKUP(X$1,'Copy of PY1 Data(H)'!$A$1:$CZ$1,_xlfn.XLOOKUP($A17,'Copy of PY1 Data(H)'!$A$1:$A$288,'Copy of PY1 Data(H)'!$A$1:$CZ$288))</f>
        <v>21244835</v>
      </c>
      <c r="Y17" s="180" cm="1">
        <f t="array" ref="Y17">_xlfn.XLOOKUP(Y$1,'Copy of PY1 Data(H)'!$A$1:$CZ$1,_xlfn.XLOOKUP($A17,'Copy of PY1 Data(H)'!$A$1:$A$288,'Copy of PY1 Data(H)'!$A$1:$CZ$288))</f>
        <v>2027240</v>
      </c>
      <c r="Z17" s="180" cm="1">
        <f t="array" ref="Z17">_xlfn.XLOOKUP(Z$1,'Copy of PY1 Data(H)'!$A$1:$CZ$1,_xlfn.XLOOKUP($A17,'Copy of PY1 Data(H)'!$A$1:$A$288,'Copy of PY1 Data(H)'!$A$1:$CZ$288))</f>
        <v>80168758</v>
      </c>
      <c r="AA17" s="180" cm="1">
        <f t="array" ref="AA17">_xlfn.XLOOKUP(AA$1,'Copy of PY1 Data(H)'!$A$1:$CZ$1,_xlfn.XLOOKUP($A17,'Copy of PY1 Data(H)'!$A$1:$A$288,'Copy of PY1 Data(H)'!$A$1:$CZ$288))</f>
        <v>36779159</v>
      </c>
      <c r="AB17" s="180" cm="1">
        <f t="array" ref="AB17">_xlfn.XLOOKUP(AB$1,'Copy of PY1 Data(H)'!$A$1:$CZ$1,_xlfn.XLOOKUP($A17,'Copy of PY1 Data(H)'!$A$1:$A$288,'Copy of PY1 Data(H)'!$A$1:$CZ$288))</f>
        <v>0</v>
      </c>
      <c r="AC17" s="180" cm="1">
        <f t="array" ref="AC17">_xlfn.XLOOKUP(AC$1,'Copy of PY1 Data(H)'!$A$1:$CZ$1,_xlfn.XLOOKUP($A17,'Copy of PY1 Data(H)'!$A$1:$A$288,'Copy of PY1 Data(H)'!$A$1:$CZ$288))</f>
        <v>825718</v>
      </c>
      <c r="AD17" s="180" cm="1">
        <f t="array" ref="AD17">_xlfn.XLOOKUP(AD$1,'Copy of PY1 Data(H)'!$A$1:$CZ$1,_xlfn.XLOOKUP($A17,'Copy of PY1 Data(H)'!$A$1:$A$288,'Copy of PY1 Data(H)'!$A$1:$CZ$288))</f>
        <v>990547</v>
      </c>
      <c r="AE17" s="180" cm="1">
        <f t="array" ref="AE17">_xlfn.XLOOKUP(AE$1,'Copy of PY1 Data(H)'!$A$1:$CZ$1,_xlfn.XLOOKUP($A17,'Copy of PY1 Data(H)'!$A$1:$A$288,'Copy of PY1 Data(H)'!$A$1:$CZ$288))</f>
        <v>508486</v>
      </c>
      <c r="AF17" s="180" cm="1">
        <f t="array" ref="AF17">_xlfn.XLOOKUP(AF$1,'Copy of PY1 Data(H)'!$A$1:$CZ$1,_xlfn.XLOOKUP($A17,'Copy of PY1 Data(H)'!$A$1:$A$288,'Copy of PY1 Data(H)'!$A$1:$CZ$288))</f>
        <v>619810</v>
      </c>
      <c r="AG17" s="180" cm="1">
        <f t="array" ref="AG17">_xlfn.XLOOKUP(AG$1,'Copy of PY1 Data(H)'!$A$1:$CZ$1,_xlfn.XLOOKUP($A17,'Copy of PY1 Data(H)'!$A$1:$A$288,'Copy of PY1 Data(H)'!$A$1:$CZ$288))</f>
        <v>174968</v>
      </c>
      <c r="AH17" s="180" cm="1">
        <f t="array" ref="AH17">_xlfn.XLOOKUP(AH$1,'Copy of PY1 Data(H)'!$A$1:$CZ$1,_xlfn.XLOOKUP($A17,'Copy of PY1 Data(H)'!$A$1:$A$288,'Copy of PY1 Data(H)'!$A$1:$CZ$288))</f>
        <v>0</v>
      </c>
      <c r="AI17" s="180" cm="1">
        <f t="array" ref="AI17">_xlfn.XLOOKUP(AI$1,'Copy of PY1 Data(H)'!$A$1:$CZ$1,_xlfn.XLOOKUP($A17,'Copy of PY1 Data(H)'!$A$1:$A$288,'Copy of PY1 Data(H)'!$A$1:$CZ$288))</f>
        <v>99535</v>
      </c>
      <c r="AJ17" s="180" cm="1">
        <f t="array" ref="AJ17">_xlfn.XLOOKUP(AJ$1,'Copy of PY1 Data(H)'!$A$1:$CZ$1,_xlfn.XLOOKUP($A17,'Copy of PY1 Data(H)'!$A$1:$A$288,'Copy of PY1 Data(H)'!$A$1:$CZ$288))</f>
        <v>4000378</v>
      </c>
      <c r="AK17" s="180" cm="1">
        <f t="array" ref="AK17">_xlfn.XLOOKUP(AK$1,'Copy of PY1 Data(H)'!$A$1:$CZ$1,_xlfn.XLOOKUP($A17,'Copy of PY1 Data(H)'!$A$1:$A$288,'Copy of PY1 Data(H)'!$A$1:$CZ$288))</f>
        <v>100514</v>
      </c>
      <c r="AL17" s="180" cm="1">
        <f t="array" ref="AL17">_xlfn.XLOOKUP(AL$1,'Copy of PY1 Data(H)'!$A$1:$CZ$1,_xlfn.XLOOKUP($A17,'Copy of PY1 Data(H)'!$A$1:$A$288,'Copy of PY1 Data(H)'!$A$1:$CZ$288))</f>
        <v>592222</v>
      </c>
      <c r="AM17" s="180" cm="1">
        <f t="array" ref="AM17">_xlfn.XLOOKUP(AM$1,'Copy of PY1 Data(H)'!$A$1:$CZ$1,_xlfn.XLOOKUP($A17,'Copy of PY1 Data(H)'!$A$1:$A$288,'Copy of PY1 Data(H)'!$A$1:$CZ$288))</f>
        <v>4020070</v>
      </c>
      <c r="AN17" s="180" cm="1">
        <f t="array" ref="AN17">_xlfn.XLOOKUP(AN$1,'Copy of PY1 Data(H)'!$A$1:$CZ$1,_xlfn.XLOOKUP($A17,'Copy of PY1 Data(H)'!$A$1:$A$288,'Copy of PY1 Data(H)'!$A$1:$CZ$288))</f>
        <v>500513</v>
      </c>
      <c r="AO17" s="180" cm="1">
        <f t="array" ref="AO17">_xlfn.XLOOKUP(AO$1,'Copy of PY1 Data(H)'!$A$1:$CZ$1,_xlfn.XLOOKUP($A17,'Copy of PY1 Data(H)'!$A$1:$A$288,'Copy of PY1 Data(H)'!$A$1:$CZ$288))</f>
        <v>40910208</v>
      </c>
      <c r="AP17" s="180" cm="1">
        <f t="array" ref="AP17">_xlfn.XLOOKUP(AP$1,'Copy of PY1 Data(H)'!$A$1:$CZ$1,_xlfn.XLOOKUP($A17,'Copy of PY1 Data(H)'!$A$1:$A$288,'Copy of PY1 Data(H)'!$A$1:$CZ$288))</f>
        <v>1315899</v>
      </c>
      <c r="AQ17" s="180" cm="1">
        <f t="array" ref="AQ17">_xlfn.XLOOKUP(AQ$1,'Copy of PY1 Data(H)'!$A$1:$CZ$1,_xlfn.XLOOKUP($A17,'Copy of PY1 Data(H)'!$A$1:$A$288,'Copy of PY1 Data(H)'!$A$1:$CZ$288))</f>
        <v>56871</v>
      </c>
      <c r="AR17" s="180" cm="1">
        <f t="array" ref="AR17">_xlfn.XLOOKUP(AR$1,'Copy of PY1 Data(H)'!$A$1:$CZ$1,_xlfn.XLOOKUP($A17,'Copy of PY1 Data(H)'!$A$1:$A$288,'Copy of PY1 Data(H)'!$A$1:$CZ$288))</f>
        <v>223516</v>
      </c>
      <c r="AS17" s="180" cm="1">
        <f t="array" ref="AS17">_xlfn.XLOOKUP(AS$1,'Copy of PY1 Data(H)'!$A$1:$CZ$1,_xlfn.XLOOKUP($A17,'Copy of PY1 Data(H)'!$A$1:$A$288,'Copy of PY1 Data(H)'!$A$1:$CZ$288))</f>
        <v>30504251</v>
      </c>
      <c r="AT17" s="180" cm="1">
        <f t="array" ref="AT17">_xlfn.XLOOKUP(AT$1,'Copy of PY1 Data(H)'!$A$1:$CZ$1,_xlfn.XLOOKUP($A17,'Copy of PY1 Data(H)'!$A$1:$A$288,'Copy of PY1 Data(H)'!$A$1:$CZ$288))</f>
        <v>551522</v>
      </c>
      <c r="AU17" s="180" cm="1">
        <f t="array" ref="AU17">_xlfn.XLOOKUP(AU$1,'Copy of PY1 Data(H)'!$A$1:$CZ$1,_xlfn.XLOOKUP($A17,'Copy of PY1 Data(H)'!$A$1:$A$288,'Copy of PY1 Data(H)'!$A$1:$CZ$288))</f>
        <v>2809960</v>
      </c>
      <c r="AV17" s="180" cm="1">
        <f t="array" ref="AV17">_xlfn.XLOOKUP(AV$1,'Copy of PY1 Data(H)'!$A$1:$CZ$1,_xlfn.XLOOKUP($A17,'Copy of PY1 Data(H)'!$A$1:$A$288,'Copy of PY1 Data(H)'!$A$1:$CZ$288))</f>
        <v>2448441</v>
      </c>
      <c r="AW17" s="180" cm="1">
        <f t="array" ref="AW17">_xlfn.XLOOKUP(AW$1,'Copy of PY1 Data(H)'!$A$1:$CZ$1,_xlfn.XLOOKUP($A17,'Copy of PY1 Data(H)'!$A$1:$A$288,'Copy of PY1 Data(H)'!$A$1:$CZ$288))</f>
        <v>273158</v>
      </c>
      <c r="AX17" s="180" cm="1">
        <f t="array" ref="AX17">_xlfn.XLOOKUP(AX$1,'Copy of PY1 Data(H)'!$A$1:$CZ$1,_xlfn.XLOOKUP($A17,'Copy of PY1 Data(H)'!$A$1:$A$288,'Copy of PY1 Data(H)'!$A$1:$CZ$288))</f>
        <v>2769615</v>
      </c>
      <c r="AY17" s="180" cm="1">
        <f t="array" ref="AY17">_xlfn.XLOOKUP(AY$1,'Copy of PY1 Data(H)'!$A$1:$CZ$1,_xlfn.XLOOKUP($A17,'Copy of PY1 Data(H)'!$A$1:$A$288,'Copy of PY1 Data(H)'!$A$1:$CZ$288))</f>
        <v>133237</v>
      </c>
      <c r="AZ17" s="180" cm="1">
        <f t="array" ref="AZ17">_xlfn.XLOOKUP(AZ$1,'Copy of PY1 Data(H)'!$A$1:$CZ$1,_xlfn.XLOOKUP($A17,'Copy of PY1 Data(H)'!$A$1:$A$288,'Copy of PY1 Data(H)'!$A$1:$CZ$288))</f>
        <v>7643792</v>
      </c>
      <c r="BA17" s="180" cm="1">
        <f t="array" ref="BA17">_xlfn.XLOOKUP(BA$1,'Copy of PY1 Data(H)'!$A$1:$CZ$1,_xlfn.XLOOKUP($A17,'Copy of PY1 Data(H)'!$A$1:$A$288,'Copy of PY1 Data(H)'!$A$1:$CZ$288))</f>
        <v>1760113</v>
      </c>
      <c r="BB17" s="180" cm="1">
        <f t="array" ref="BB17">_xlfn.XLOOKUP(BB$1,'Copy of PY1 Data(H)'!$A$1:$CZ$1,_xlfn.XLOOKUP($A17,'Copy of PY1 Data(H)'!$A$1:$A$288,'Copy of PY1 Data(H)'!$A$1:$CZ$288))</f>
        <v>11571</v>
      </c>
      <c r="BC17" s="180" cm="1">
        <f t="array" ref="BC17">_xlfn.XLOOKUP(BC$1,'Copy of PY1 Data(H)'!$A$1:$CZ$1,_xlfn.XLOOKUP($A17,'Copy of PY1 Data(H)'!$A$1:$A$288,'Copy of PY1 Data(H)'!$A$1:$CZ$288))</f>
        <v>129562</v>
      </c>
      <c r="BD17" s="180" cm="1">
        <f t="array" ref="BD17">_xlfn.XLOOKUP(BD$1,'Copy of PY1 Data(H)'!$A$1:$CZ$1,_xlfn.XLOOKUP($A17,'Copy of PY1 Data(H)'!$A$1:$A$288,'Copy of PY1 Data(H)'!$A$1:$CZ$288))</f>
        <v>14473812</v>
      </c>
      <c r="BE17" s="180" cm="1">
        <f t="array" ref="BE17">_xlfn.XLOOKUP(BE$1,'Copy of PY1 Data(H)'!$A$1:$CZ$1,_xlfn.XLOOKUP($A17,'Copy of PY1 Data(H)'!$A$1:$A$288,'Copy of PY1 Data(H)'!$A$1:$CZ$288))</f>
        <v>376558</v>
      </c>
      <c r="BF17" s="180" cm="1">
        <f t="array" ref="BF17">_xlfn.XLOOKUP(BF$1,'Copy of PY1 Data(H)'!$A$1:$CZ$1,_xlfn.XLOOKUP($A17,'Copy of PY1 Data(H)'!$A$1:$A$288,'Copy of PY1 Data(H)'!$A$1:$CZ$288))</f>
        <v>55363388</v>
      </c>
      <c r="BG17" s="180" cm="1">
        <f t="array" ref="BG17">_xlfn.XLOOKUP(BG$1,'Copy of PY1 Data(H)'!$A$1:$CZ$1,_xlfn.XLOOKUP($A17,'Copy of PY1 Data(H)'!$A$1:$A$288,'Copy of PY1 Data(H)'!$A$1:$CZ$288))</f>
        <v>0</v>
      </c>
      <c r="BH17" s="180" cm="1">
        <f t="array" ref="BH17">_xlfn.XLOOKUP(BH$1,'Copy of PY1 Data(H)'!$A$1:$CZ$1,_xlfn.XLOOKUP($A17,'Copy of PY1 Data(H)'!$A$1:$A$288,'Copy of PY1 Data(H)'!$A$1:$CZ$288))</f>
        <v>63710</v>
      </c>
      <c r="BI17" s="180" cm="1">
        <f t="array" ref="BI17">_xlfn.XLOOKUP(BI$1,'Copy of PY1 Data(H)'!$A$1:$CZ$1,_xlfn.XLOOKUP($A17,'Copy of PY1 Data(H)'!$A$1:$A$288,'Copy of PY1 Data(H)'!$A$1:$CZ$288))</f>
        <v>277403</v>
      </c>
      <c r="BJ17" s="180" cm="1">
        <f t="array" ref="BJ17">_xlfn.XLOOKUP(BJ$1,'Copy of PY1 Data(H)'!$A$1:$CZ$1,_xlfn.XLOOKUP($A17,'Copy of PY1 Data(H)'!$A$1:$A$288,'Copy of PY1 Data(H)'!$A$1:$CZ$288))</f>
        <v>25259943</v>
      </c>
      <c r="BK17" s="180" cm="1">
        <f t="array" ref="BK17">_xlfn.XLOOKUP(BK$1,'Copy of PY1 Data(H)'!$A$1:$CZ$1,_xlfn.XLOOKUP($A17,'Copy of PY1 Data(H)'!$A$1:$A$288,'Copy of PY1 Data(H)'!$A$1:$CZ$288))</f>
        <v>1498059</v>
      </c>
      <c r="BL17" s="180" cm="1">
        <f t="array" ref="BL17">_xlfn.XLOOKUP(BL$1,'Copy of PY1 Data(H)'!$A$1:$CZ$1,_xlfn.XLOOKUP($A17,'Copy of PY1 Data(H)'!$A$1:$A$288,'Copy of PY1 Data(H)'!$A$1:$CZ$288))</f>
        <v>37075906</v>
      </c>
      <c r="BM17" s="180" cm="1">
        <f t="array" ref="BM17">_xlfn.XLOOKUP(BM$1,'Copy of PY1 Data(H)'!$A$1:$CZ$1,_xlfn.XLOOKUP($A17,'Copy of PY1 Data(H)'!$A$1:$A$288,'Copy of PY1 Data(H)'!$A$1:$CZ$288))</f>
        <v>11236412</v>
      </c>
      <c r="BN17" s="180" cm="1">
        <f t="array" ref="BN17">_xlfn.XLOOKUP(BN$1,'Copy of PY1 Data(H)'!$A$1:$CZ$1,_xlfn.XLOOKUP($A17,'Copy of PY1 Data(H)'!$A$1:$A$288,'Copy of PY1 Data(H)'!$A$1:$CZ$288))</f>
        <v>11699706</v>
      </c>
      <c r="BO17" s="180" cm="1">
        <f t="array" ref="BO17">_xlfn.XLOOKUP(BO$1,'Copy of PY1 Data(H)'!$A$1:$CZ$1,_xlfn.XLOOKUP($A17,'Copy of PY1 Data(H)'!$A$1:$A$288,'Copy of PY1 Data(H)'!$A$1:$CZ$288))</f>
        <v>1605319</v>
      </c>
      <c r="BP17" s="180" cm="1">
        <f t="array" ref="BP17">_xlfn.XLOOKUP(BP$1,'Copy of PY1 Data(H)'!$A$1:$CZ$1,_xlfn.XLOOKUP($A17,'Copy of PY1 Data(H)'!$A$1:$A$288,'Copy of PY1 Data(H)'!$A$1:$CZ$288))</f>
        <v>22308</v>
      </c>
      <c r="BQ17" s="180" cm="1">
        <f t="array" ref="BQ17">_xlfn.XLOOKUP(BQ$1,'Copy of PY1 Data(H)'!$A$1:$CZ$1,_xlfn.XLOOKUP($A17,'Copy of PY1 Data(H)'!$A$1:$A$288,'Copy of PY1 Data(H)'!$A$1:$CZ$288))</f>
        <v>2639133</v>
      </c>
      <c r="BR17" s="180" cm="1">
        <f t="array" ref="BR17">_xlfn.XLOOKUP(BR$1,'Copy of PY1 Data(H)'!$A$1:$CZ$1,_xlfn.XLOOKUP($A17,'Copy of PY1 Data(H)'!$A$1:$A$288,'Copy of PY1 Data(H)'!$A$1:$CZ$288))</f>
        <v>0</v>
      </c>
      <c r="BS17" s="180" cm="1">
        <f t="array" ref="BS17">_xlfn.XLOOKUP(BS$1,'Copy of PY1 Data(H)'!$A$1:$CZ$1,_xlfn.XLOOKUP($A17,'Copy of PY1 Data(H)'!$A$1:$A$288,'Copy of PY1 Data(H)'!$A$1:$CZ$288))</f>
        <v>3416631</v>
      </c>
      <c r="BT17" s="180" cm="1">
        <f t="array" ref="BT17">_xlfn.XLOOKUP(BT$1,'Copy of PY1 Data(H)'!$A$1:$CZ$1,_xlfn.XLOOKUP($A17,'Copy of PY1 Data(H)'!$A$1:$A$288,'Copy of PY1 Data(H)'!$A$1:$CZ$288))</f>
        <v>1238825</v>
      </c>
      <c r="BU17" s="180" cm="1">
        <f t="array" ref="BU17">_xlfn.XLOOKUP(BU$1,'Copy of PY1 Data(H)'!$A$1:$CZ$1,_xlfn.XLOOKUP($A17,'Copy of PY1 Data(H)'!$A$1:$A$288,'Copy of PY1 Data(H)'!$A$1:$CZ$288))</f>
        <v>0</v>
      </c>
      <c r="BV17" s="180" cm="1">
        <f t="array" ref="BV17">_xlfn.XLOOKUP(BV$1,'Copy of PY1 Data(H)'!$A$1:$CZ$1,_xlfn.XLOOKUP($A17,'Copy of PY1 Data(H)'!$A$1:$A$288,'Copy of PY1 Data(H)'!$A$1:$CZ$288))</f>
        <v>3162366</v>
      </c>
    </row>
    <row r="18" spans="1:78" x14ac:dyDescent="0.3">
      <c r="A18" s="180">
        <v>253</v>
      </c>
      <c r="C18" s="180"/>
      <c r="D18" s="180" cm="1">
        <f t="array" ref="D18">_xlfn.XLOOKUP(D$1,'Copy of PY1 Data(H)'!$A$1:$CZ$1,_xlfn.XLOOKUP($A18,'Copy of PY1 Data(H)'!$A$1:$A$288,'Copy of PY1 Data(H)'!$A$1:$CZ$288))</f>
        <v>1921867</v>
      </c>
      <c r="E18" s="180" cm="1">
        <f t="array" ref="E18">_xlfn.XLOOKUP(E$1,'Copy of PY1 Data(H)'!$A$1:$CZ$1,_xlfn.XLOOKUP($A18,'Copy of PY1 Data(H)'!$A$1:$A$288,'Copy of PY1 Data(H)'!$A$1:$CZ$288))</f>
        <v>316074912</v>
      </c>
      <c r="F18" s="180" cm="1">
        <f t="array" ref="F18">_xlfn.XLOOKUP(F$1,'Copy of PY1 Data(H)'!$A$1:$CZ$1,_xlfn.XLOOKUP($A18,'Copy of PY1 Data(H)'!$A$1:$A$288,'Copy of PY1 Data(H)'!$A$1:$CZ$288))</f>
        <v>0</v>
      </c>
      <c r="G18" s="180" cm="1">
        <f t="array" ref="G18">_xlfn.XLOOKUP(G$1,'Copy of PY1 Data(H)'!$A$1:$CZ$1,_xlfn.XLOOKUP($A18,'Copy of PY1 Data(H)'!$A$1:$A$288,'Copy of PY1 Data(H)'!$A$1:$CZ$288))</f>
        <v>1620880</v>
      </c>
      <c r="H18" s="180" cm="1">
        <f t="array" ref="H18">_xlfn.XLOOKUP(H$1,'Copy of PY1 Data(H)'!$A$1:$CZ$1,_xlfn.XLOOKUP($A18,'Copy of PY1 Data(H)'!$A$1:$A$288,'Copy of PY1 Data(H)'!$A$1:$CZ$288))</f>
        <v>572823</v>
      </c>
      <c r="I18" s="180" cm="1">
        <f t="array" ref="I18">_xlfn.XLOOKUP(I$1,'Copy of PY1 Data(H)'!$A$1:$CZ$1,_xlfn.XLOOKUP($A18,'Copy of PY1 Data(H)'!$A$1:$A$288,'Copy of PY1 Data(H)'!$A$1:$CZ$288))</f>
        <v>1040</v>
      </c>
      <c r="J18" s="180" cm="1">
        <f t="array" ref="J18">_xlfn.XLOOKUP(J$1,'Copy of PY1 Data(H)'!$A$1:$CZ$1,_xlfn.XLOOKUP($A18,'Copy of PY1 Data(H)'!$A$1:$A$288,'Copy of PY1 Data(H)'!$A$1:$CZ$288))</f>
        <v>91207</v>
      </c>
      <c r="K18" s="180" cm="1">
        <f t="array" ref="K18">_xlfn.XLOOKUP(K$1,'Copy of PY1 Data(H)'!$A$1:$CZ$1,_xlfn.XLOOKUP($A18,'Copy of PY1 Data(H)'!$A$1:$A$288,'Copy of PY1 Data(H)'!$A$1:$CZ$288))</f>
        <v>203664</v>
      </c>
      <c r="L18" s="180" cm="1">
        <f t="array" ref="L18">_xlfn.XLOOKUP(L$1,'Copy of PY1 Data(H)'!$A$1:$CZ$1,_xlfn.XLOOKUP($A18,'Copy of PY1 Data(H)'!$A$1:$A$288,'Copy of PY1 Data(H)'!$A$1:$CZ$288))</f>
        <v>352322</v>
      </c>
      <c r="M18" s="180" cm="1">
        <f t="array" ref="M18">_xlfn.XLOOKUP(M$1,'Copy of PY1 Data(H)'!$A$1:$CZ$1,_xlfn.XLOOKUP($A18,'Copy of PY1 Data(H)'!$A$1:$A$288,'Copy of PY1 Data(H)'!$A$1:$CZ$288))</f>
        <v>4763736</v>
      </c>
      <c r="N18" s="180" cm="1">
        <f t="array" ref="N18">_xlfn.XLOOKUP(N$1,'Copy of PY1 Data(H)'!$A$1:$CZ$1,_xlfn.XLOOKUP($A18,'Copy of PY1 Data(H)'!$A$1:$A$288,'Copy of PY1 Data(H)'!$A$1:$CZ$288))</f>
        <v>64781</v>
      </c>
      <c r="O18" s="180" cm="1">
        <f t="array" ref="O18">_xlfn.XLOOKUP(O$1,'Copy of PY1 Data(H)'!$A$1:$CZ$1,_xlfn.XLOOKUP($A18,'Copy of PY1 Data(H)'!$A$1:$A$288,'Copy of PY1 Data(H)'!$A$1:$CZ$288))</f>
        <v>95456</v>
      </c>
      <c r="P18" s="180" cm="1">
        <f t="array" ref="P18">_xlfn.XLOOKUP(P$1,'Copy of PY1 Data(H)'!$A$1:$CZ$1,_xlfn.XLOOKUP($A18,'Copy of PY1 Data(H)'!$A$1:$A$288,'Copy of PY1 Data(H)'!$A$1:$CZ$288))</f>
        <v>0</v>
      </c>
      <c r="Q18" s="180" cm="1">
        <f t="array" ref="Q18">_xlfn.XLOOKUP(Q$1,'Copy of PY1 Data(H)'!$A$1:$CZ$1,_xlfn.XLOOKUP($A18,'Copy of PY1 Data(H)'!$A$1:$A$288,'Copy of PY1 Data(H)'!$A$1:$CZ$288))</f>
        <v>164675</v>
      </c>
      <c r="R18" s="180" cm="1">
        <f t="array" ref="R18">_xlfn.XLOOKUP(R$1,'Copy of PY1 Data(H)'!$A$1:$CZ$1,_xlfn.XLOOKUP($A18,'Copy of PY1 Data(H)'!$A$1:$A$288,'Copy of PY1 Data(H)'!$A$1:$CZ$288))</f>
        <v>122382</v>
      </c>
      <c r="S18" s="180" cm="1">
        <f t="array" ref="S18">_xlfn.XLOOKUP(S$1,'Copy of PY1 Data(H)'!$A$1:$CZ$1,_xlfn.XLOOKUP($A18,'Copy of PY1 Data(H)'!$A$1:$A$288,'Copy of PY1 Data(H)'!$A$1:$CZ$288))</f>
        <v>156054</v>
      </c>
      <c r="T18" s="180" cm="1">
        <f t="array" ref="T18">_xlfn.XLOOKUP(T$1,'Copy of PY1 Data(H)'!$A$1:$CZ$1,_xlfn.XLOOKUP($A18,'Copy of PY1 Data(H)'!$A$1:$A$288,'Copy of PY1 Data(H)'!$A$1:$CZ$288))</f>
        <v>1226046</v>
      </c>
      <c r="U18" s="180" cm="1">
        <f t="array" ref="U18">_xlfn.XLOOKUP(U$1,'Copy of PY1 Data(H)'!$A$1:$CZ$1,_xlfn.XLOOKUP($A18,'Copy of PY1 Data(H)'!$A$1:$A$288,'Copy of PY1 Data(H)'!$A$1:$CZ$288))</f>
        <v>0</v>
      </c>
      <c r="V18" s="180" cm="1">
        <f t="array" ref="V18">_xlfn.XLOOKUP(V$1,'Copy of PY1 Data(H)'!$A$1:$CZ$1,_xlfn.XLOOKUP($A18,'Copy of PY1 Data(H)'!$A$1:$A$288,'Copy of PY1 Data(H)'!$A$1:$CZ$288))</f>
        <v>67564</v>
      </c>
      <c r="W18" s="180" cm="1">
        <f t="array" ref="W18">_xlfn.XLOOKUP(W$1,'Copy of PY1 Data(H)'!$A$1:$CZ$1,_xlfn.XLOOKUP($A18,'Copy of PY1 Data(H)'!$A$1:$A$288,'Copy of PY1 Data(H)'!$A$1:$CZ$288))</f>
        <v>0</v>
      </c>
      <c r="X18" s="180" cm="1">
        <f t="array" ref="X18">_xlfn.XLOOKUP(X$1,'Copy of PY1 Data(H)'!$A$1:$CZ$1,_xlfn.XLOOKUP($A18,'Copy of PY1 Data(H)'!$A$1:$A$288,'Copy of PY1 Data(H)'!$A$1:$CZ$288))</f>
        <v>4811984</v>
      </c>
      <c r="Y18" s="180" cm="1">
        <f t="array" ref="Y18">_xlfn.XLOOKUP(Y$1,'Copy of PY1 Data(H)'!$A$1:$CZ$1,_xlfn.XLOOKUP($A18,'Copy of PY1 Data(H)'!$A$1:$A$288,'Copy of PY1 Data(H)'!$A$1:$CZ$288))</f>
        <v>414793</v>
      </c>
      <c r="Z18" s="180" cm="1">
        <f t="array" ref="Z18">_xlfn.XLOOKUP(Z$1,'Copy of PY1 Data(H)'!$A$1:$CZ$1,_xlfn.XLOOKUP($A18,'Copy of PY1 Data(H)'!$A$1:$A$288,'Copy of PY1 Data(H)'!$A$1:$CZ$288))</f>
        <v>15844242</v>
      </c>
      <c r="AA18" s="180" cm="1">
        <f t="array" ref="AA18">_xlfn.XLOOKUP(AA$1,'Copy of PY1 Data(H)'!$A$1:$CZ$1,_xlfn.XLOOKUP($A18,'Copy of PY1 Data(H)'!$A$1:$A$288,'Copy of PY1 Data(H)'!$A$1:$CZ$288))</f>
        <v>1510142</v>
      </c>
      <c r="AB18" s="180" cm="1">
        <f t="array" ref="AB18">_xlfn.XLOOKUP(AB$1,'Copy of PY1 Data(H)'!$A$1:$CZ$1,_xlfn.XLOOKUP($A18,'Copy of PY1 Data(H)'!$A$1:$A$288,'Copy of PY1 Data(H)'!$A$1:$CZ$288))</f>
        <v>0</v>
      </c>
      <c r="AC18" s="180" cm="1">
        <f t="array" ref="AC18">_xlfn.XLOOKUP(AC$1,'Copy of PY1 Data(H)'!$A$1:$CZ$1,_xlfn.XLOOKUP($A18,'Copy of PY1 Data(H)'!$A$1:$A$288,'Copy of PY1 Data(H)'!$A$1:$CZ$288))</f>
        <v>68179</v>
      </c>
      <c r="AD18" s="180" cm="1">
        <f t="array" ref="AD18">_xlfn.XLOOKUP(AD$1,'Copy of PY1 Data(H)'!$A$1:$CZ$1,_xlfn.XLOOKUP($A18,'Copy of PY1 Data(H)'!$A$1:$A$288,'Copy of PY1 Data(H)'!$A$1:$CZ$288))</f>
        <v>124037</v>
      </c>
      <c r="AE18" s="180" cm="1">
        <f t="array" ref="AE18">_xlfn.XLOOKUP(AE$1,'Copy of PY1 Data(H)'!$A$1:$CZ$1,_xlfn.XLOOKUP($A18,'Copy of PY1 Data(H)'!$A$1:$A$288,'Copy of PY1 Data(H)'!$A$1:$CZ$288))</f>
        <v>699194</v>
      </c>
      <c r="AF18" s="180" cm="1">
        <f t="array" ref="AF18">_xlfn.XLOOKUP(AF$1,'Copy of PY1 Data(H)'!$A$1:$CZ$1,_xlfn.XLOOKUP($A18,'Copy of PY1 Data(H)'!$A$1:$A$288,'Copy of PY1 Data(H)'!$A$1:$CZ$288))</f>
        <v>79810</v>
      </c>
      <c r="AG18" s="180" cm="1">
        <f t="array" ref="AG18">_xlfn.XLOOKUP(AG$1,'Copy of PY1 Data(H)'!$A$1:$CZ$1,_xlfn.XLOOKUP($A18,'Copy of PY1 Data(H)'!$A$1:$A$288,'Copy of PY1 Data(H)'!$A$1:$CZ$288))</f>
        <v>103892</v>
      </c>
      <c r="AH18" s="180" cm="1">
        <f t="array" ref="AH18">_xlfn.XLOOKUP(AH$1,'Copy of PY1 Data(H)'!$A$1:$CZ$1,_xlfn.XLOOKUP($A18,'Copy of PY1 Data(H)'!$A$1:$A$288,'Copy of PY1 Data(H)'!$A$1:$CZ$288))</f>
        <v>0</v>
      </c>
      <c r="AI18" s="180" cm="1">
        <f t="array" ref="AI18">_xlfn.XLOOKUP(AI$1,'Copy of PY1 Data(H)'!$A$1:$CZ$1,_xlfn.XLOOKUP($A18,'Copy of PY1 Data(H)'!$A$1:$A$288,'Copy of PY1 Data(H)'!$A$1:$CZ$288))</f>
        <v>19874</v>
      </c>
      <c r="AJ18" s="180" cm="1">
        <f t="array" ref="AJ18">_xlfn.XLOOKUP(AJ$1,'Copy of PY1 Data(H)'!$A$1:$CZ$1,_xlfn.XLOOKUP($A18,'Copy of PY1 Data(H)'!$A$1:$A$288,'Copy of PY1 Data(H)'!$A$1:$CZ$288))</f>
        <v>424328</v>
      </c>
      <c r="AK18" s="180" cm="1">
        <f t="array" ref="AK18">_xlfn.XLOOKUP(AK$1,'Copy of PY1 Data(H)'!$A$1:$CZ$1,_xlfn.XLOOKUP($A18,'Copy of PY1 Data(H)'!$A$1:$A$288,'Copy of PY1 Data(H)'!$A$1:$CZ$288))</f>
        <v>29113</v>
      </c>
      <c r="AL18" s="180" cm="1">
        <f t="array" ref="AL18">_xlfn.XLOOKUP(AL$1,'Copy of PY1 Data(H)'!$A$1:$CZ$1,_xlfn.XLOOKUP($A18,'Copy of PY1 Data(H)'!$A$1:$A$288,'Copy of PY1 Data(H)'!$A$1:$CZ$288))</f>
        <v>70647</v>
      </c>
      <c r="AM18" s="180" cm="1">
        <f t="array" ref="AM18">_xlfn.XLOOKUP(AM$1,'Copy of PY1 Data(H)'!$A$1:$CZ$1,_xlfn.XLOOKUP($A18,'Copy of PY1 Data(H)'!$A$1:$A$288,'Copy of PY1 Data(H)'!$A$1:$CZ$288))</f>
        <v>1420039</v>
      </c>
      <c r="AN18" s="180" cm="1">
        <f t="array" ref="AN18">_xlfn.XLOOKUP(AN$1,'Copy of PY1 Data(H)'!$A$1:$CZ$1,_xlfn.XLOOKUP($A18,'Copy of PY1 Data(H)'!$A$1:$A$288,'Copy of PY1 Data(H)'!$A$1:$CZ$288))</f>
        <v>110351</v>
      </c>
      <c r="AO18" s="180" cm="1">
        <f t="array" ref="AO18">_xlfn.XLOOKUP(AO$1,'Copy of PY1 Data(H)'!$A$1:$CZ$1,_xlfn.XLOOKUP($A18,'Copy of PY1 Data(H)'!$A$1:$A$288,'Copy of PY1 Data(H)'!$A$1:$CZ$288))</f>
        <v>5575964</v>
      </c>
      <c r="AP18" s="180" cm="1">
        <f t="array" ref="AP18">_xlfn.XLOOKUP(AP$1,'Copy of PY1 Data(H)'!$A$1:$CZ$1,_xlfn.XLOOKUP($A18,'Copy of PY1 Data(H)'!$A$1:$A$288,'Copy of PY1 Data(H)'!$A$1:$CZ$288))</f>
        <v>138140</v>
      </c>
      <c r="AQ18" s="180" cm="1">
        <f t="array" ref="AQ18">_xlfn.XLOOKUP(AQ$1,'Copy of PY1 Data(H)'!$A$1:$CZ$1,_xlfn.XLOOKUP($A18,'Copy of PY1 Data(H)'!$A$1:$A$288,'Copy of PY1 Data(H)'!$A$1:$CZ$288))</f>
        <v>41847</v>
      </c>
      <c r="AR18" s="180" cm="1">
        <f t="array" ref="AR18">_xlfn.XLOOKUP(AR$1,'Copy of PY1 Data(H)'!$A$1:$CZ$1,_xlfn.XLOOKUP($A18,'Copy of PY1 Data(H)'!$A$1:$A$288,'Copy of PY1 Data(H)'!$A$1:$CZ$288))</f>
        <v>114179</v>
      </c>
      <c r="AS18" s="180" cm="1">
        <f t="array" ref="AS18">_xlfn.XLOOKUP(AS$1,'Copy of PY1 Data(H)'!$A$1:$CZ$1,_xlfn.XLOOKUP($A18,'Copy of PY1 Data(H)'!$A$1:$A$288,'Copy of PY1 Data(H)'!$A$1:$CZ$288))</f>
        <v>8062742</v>
      </c>
      <c r="AT18" s="180" cm="1">
        <f t="array" ref="AT18">_xlfn.XLOOKUP(AT$1,'Copy of PY1 Data(H)'!$A$1:$CZ$1,_xlfn.XLOOKUP($A18,'Copy of PY1 Data(H)'!$A$1:$A$288,'Copy of PY1 Data(H)'!$A$1:$CZ$288))</f>
        <v>86681</v>
      </c>
      <c r="AU18" s="180" cm="1">
        <f t="array" ref="AU18">_xlfn.XLOOKUP(AU$1,'Copy of PY1 Data(H)'!$A$1:$CZ$1,_xlfn.XLOOKUP($A18,'Copy of PY1 Data(H)'!$A$1:$A$288,'Copy of PY1 Data(H)'!$A$1:$CZ$288))</f>
        <v>688139</v>
      </c>
      <c r="AV18" s="180" cm="1">
        <f t="array" ref="AV18">_xlfn.XLOOKUP(AV$1,'Copy of PY1 Data(H)'!$A$1:$CZ$1,_xlfn.XLOOKUP($A18,'Copy of PY1 Data(H)'!$A$1:$A$288,'Copy of PY1 Data(H)'!$A$1:$CZ$288))</f>
        <v>726335</v>
      </c>
      <c r="AW18" s="180" cm="1">
        <f t="array" ref="AW18">_xlfn.XLOOKUP(AW$1,'Copy of PY1 Data(H)'!$A$1:$CZ$1,_xlfn.XLOOKUP($A18,'Copy of PY1 Data(H)'!$A$1:$A$288,'Copy of PY1 Data(H)'!$A$1:$CZ$288))</f>
        <v>90925</v>
      </c>
      <c r="AX18" s="180" cm="1">
        <f t="array" ref="AX18">_xlfn.XLOOKUP(AX$1,'Copy of PY1 Data(H)'!$A$1:$CZ$1,_xlfn.XLOOKUP($A18,'Copy of PY1 Data(H)'!$A$1:$A$288,'Copy of PY1 Data(H)'!$A$1:$CZ$288))</f>
        <v>61627</v>
      </c>
      <c r="AY18" s="180" cm="1">
        <f t="array" ref="AY18">_xlfn.XLOOKUP(AY$1,'Copy of PY1 Data(H)'!$A$1:$CZ$1,_xlfn.XLOOKUP($A18,'Copy of PY1 Data(H)'!$A$1:$A$288,'Copy of PY1 Data(H)'!$A$1:$CZ$288))</f>
        <v>134500</v>
      </c>
      <c r="AZ18" s="180" cm="1">
        <f t="array" ref="AZ18">_xlfn.XLOOKUP(AZ$1,'Copy of PY1 Data(H)'!$A$1:$CZ$1,_xlfn.XLOOKUP($A18,'Copy of PY1 Data(H)'!$A$1:$A$288,'Copy of PY1 Data(H)'!$A$1:$CZ$288))</f>
        <v>1359169</v>
      </c>
      <c r="BA18" s="180" cm="1">
        <f t="array" ref="BA18">_xlfn.XLOOKUP(BA$1,'Copy of PY1 Data(H)'!$A$1:$CZ$1,_xlfn.XLOOKUP($A18,'Copy of PY1 Data(H)'!$A$1:$A$288,'Copy of PY1 Data(H)'!$A$1:$CZ$288))</f>
        <v>129125</v>
      </c>
      <c r="BB18" s="180" cm="1">
        <f t="array" ref="BB18">_xlfn.XLOOKUP(BB$1,'Copy of PY1 Data(H)'!$A$1:$CZ$1,_xlfn.XLOOKUP($A18,'Copy of PY1 Data(H)'!$A$1:$A$288,'Copy of PY1 Data(H)'!$A$1:$CZ$288))</f>
        <v>51091</v>
      </c>
      <c r="BC18" s="180" cm="1">
        <f t="array" ref="BC18">_xlfn.XLOOKUP(BC$1,'Copy of PY1 Data(H)'!$A$1:$CZ$1,_xlfn.XLOOKUP($A18,'Copy of PY1 Data(H)'!$A$1:$A$288,'Copy of PY1 Data(H)'!$A$1:$CZ$288))</f>
        <v>54641</v>
      </c>
      <c r="BD18" s="180" cm="1">
        <f t="array" ref="BD18">_xlfn.XLOOKUP(BD$1,'Copy of PY1 Data(H)'!$A$1:$CZ$1,_xlfn.XLOOKUP($A18,'Copy of PY1 Data(H)'!$A$1:$A$288,'Copy of PY1 Data(H)'!$A$1:$CZ$288))</f>
        <v>695175</v>
      </c>
      <c r="BE18" s="180" cm="1">
        <f t="array" ref="BE18">_xlfn.XLOOKUP(BE$1,'Copy of PY1 Data(H)'!$A$1:$CZ$1,_xlfn.XLOOKUP($A18,'Copy of PY1 Data(H)'!$A$1:$A$288,'Copy of PY1 Data(H)'!$A$1:$CZ$288))</f>
        <v>358956</v>
      </c>
      <c r="BF18" s="180" cm="1">
        <f t="array" ref="BF18">_xlfn.XLOOKUP(BF$1,'Copy of PY1 Data(H)'!$A$1:$CZ$1,_xlfn.XLOOKUP($A18,'Copy of PY1 Data(H)'!$A$1:$A$288,'Copy of PY1 Data(H)'!$A$1:$CZ$288))</f>
        <v>6460704</v>
      </c>
      <c r="BG18" s="180" cm="1">
        <f t="array" ref="BG18">_xlfn.XLOOKUP(BG$1,'Copy of PY1 Data(H)'!$A$1:$CZ$1,_xlfn.XLOOKUP($A18,'Copy of PY1 Data(H)'!$A$1:$A$288,'Copy of PY1 Data(H)'!$A$1:$CZ$288))</f>
        <v>0</v>
      </c>
      <c r="BH18" s="180" cm="1">
        <f t="array" ref="BH18">_xlfn.XLOOKUP(BH$1,'Copy of PY1 Data(H)'!$A$1:$CZ$1,_xlfn.XLOOKUP($A18,'Copy of PY1 Data(H)'!$A$1:$A$288,'Copy of PY1 Data(H)'!$A$1:$CZ$288))</f>
        <v>23515</v>
      </c>
      <c r="BI18" s="180" cm="1">
        <f t="array" ref="BI18">_xlfn.XLOOKUP(BI$1,'Copy of PY1 Data(H)'!$A$1:$CZ$1,_xlfn.XLOOKUP($A18,'Copy of PY1 Data(H)'!$A$1:$A$288,'Copy of PY1 Data(H)'!$A$1:$CZ$288))</f>
        <v>82412</v>
      </c>
      <c r="BJ18" s="180" cm="1">
        <f t="array" ref="BJ18">_xlfn.XLOOKUP(BJ$1,'Copy of PY1 Data(H)'!$A$1:$CZ$1,_xlfn.XLOOKUP($A18,'Copy of PY1 Data(H)'!$A$1:$A$288,'Copy of PY1 Data(H)'!$A$1:$CZ$288))</f>
        <v>3362637</v>
      </c>
      <c r="BK18" s="180" cm="1">
        <f t="array" ref="BK18">_xlfn.XLOOKUP(BK$1,'Copy of PY1 Data(H)'!$A$1:$CZ$1,_xlfn.XLOOKUP($A18,'Copy of PY1 Data(H)'!$A$1:$A$288,'Copy of PY1 Data(H)'!$A$1:$CZ$288))</f>
        <v>206576</v>
      </c>
      <c r="BL18" s="180" cm="1">
        <f t="array" ref="BL18">_xlfn.XLOOKUP(BL$1,'Copy of PY1 Data(H)'!$A$1:$CZ$1,_xlfn.XLOOKUP($A18,'Copy of PY1 Data(H)'!$A$1:$A$288,'Copy of PY1 Data(H)'!$A$1:$CZ$288))</f>
        <v>2145753</v>
      </c>
      <c r="BM18" s="180" cm="1">
        <f t="array" ref="BM18">_xlfn.XLOOKUP(BM$1,'Copy of PY1 Data(H)'!$A$1:$CZ$1,_xlfn.XLOOKUP($A18,'Copy of PY1 Data(H)'!$A$1:$A$288,'Copy of PY1 Data(H)'!$A$1:$CZ$288))</f>
        <v>1549273</v>
      </c>
      <c r="BN18" s="180" cm="1">
        <f t="array" ref="BN18">_xlfn.XLOOKUP(BN$1,'Copy of PY1 Data(H)'!$A$1:$CZ$1,_xlfn.XLOOKUP($A18,'Copy of PY1 Data(H)'!$A$1:$A$288,'Copy of PY1 Data(H)'!$A$1:$CZ$288))</f>
        <v>2685963</v>
      </c>
      <c r="BO18" s="180" cm="1">
        <f t="array" ref="BO18">_xlfn.XLOOKUP(BO$1,'Copy of PY1 Data(H)'!$A$1:$CZ$1,_xlfn.XLOOKUP($A18,'Copy of PY1 Data(H)'!$A$1:$A$288,'Copy of PY1 Data(H)'!$A$1:$CZ$288))</f>
        <v>620483</v>
      </c>
      <c r="BP18" s="180" cm="1">
        <f t="array" ref="BP18">_xlfn.XLOOKUP(BP$1,'Copy of PY1 Data(H)'!$A$1:$CZ$1,_xlfn.XLOOKUP($A18,'Copy of PY1 Data(H)'!$A$1:$A$288,'Copy of PY1 Data(H)'!$A$1:$CZ$288))</f>
        <v>6530</v>
      </c>
      <c r="BQ18" s="180" cm="1">
        <f t="array" ref="BQ18">_xlfn.XLOOKUP(BQ$1,'Copy of PY1 Data(H)'!$A$1:$CZ$1,_xlfn.XLOOKUP($A18,'Copy of PY1 Data(H)'!$A$1:$A$288,'Copy of PY1 Data(H)'!$A$1:$CZ$288))</f>
        <v>3119537</v>
      </c>
      <c r="BR18" s="180" cm="1">
        <f t="array" ref="BR18">_xlfn.XLOOKUP(BR$1,'Copy of PY1 Data(H)'!$A$1:$CZ$1,_xlfn.XLOOKUP($A18,'Copy of PY1 Data(H)'!$A$1:$A$288,'Copy of PY1 Data(H)'!$A$1:$CZ$288))</f>
        <v>0</v>
      </c>
      <c r="BS18" s="180" cm="1">
        <f t="array" ref="BS18">_xlfn.XLOOKUP(BS$1,'Copy of PY1 Data(H)'!$A$1:$CZ$1,_xlfn.XLOOKUP($A18,'Copy of PY1 Data(H)'!$A$1:$A$288,'Copy of PY1 Data(H)'!$A$1:$CZ$288))</f>
        <v>925119</v>
      </c>
      <c r="BT18" s="180" cm="1">
        <f t="array" ref="BT18">_xlfn.XLOOKUP(BT$1,'Copy of PY1 Data(H)'!$A$1:$CZ$1,_xlfn.XLOOKUP($A18,'Copy of PY1 Data(H)'!$A$1:$A$288,'Copy of PY1 Data(H)'!$A$1:$CZ$288))</f>
        <v>572758</v>
      </c>
      <c r="BU18" s="180" cm="1">
        <f t="array" ref="BU18">_xlfn.XLOOKUP(BU$1,'Copy of PY1 Data(H)'!$A$1:$CZ$1,_xlfn.XLOOKUP($A18,'Copy of PY1 Data(H)'!$A$1:$A$288,'Copy of PY1 Data(H)'!$A$1:$CZ$288))</f>
        <v>0</v>
      </c>
      <c r="BV18" s="180" cm="1">
        <f t="array" ref="BV18">_xlfn.XLOOKUP(BV$1,'Copy of PY1 Data(H)'!$A$1:$CZ$1,_xlfn.XLOOKUP($A18,'Copy of PY1 Data(H)'!$A$1:$A$288,'Copy of PY1 Data(H)'!$A$1:$CZ$288))</f>
        <v>45869</v>
      </c>
    </row>
    <row r="19" spans="1:78" x14ac:dyDescent="0.3">
      <c r="A19" s="180">
        <v>254</v>
      </c>
      <c r="C19" s="180"/>
      <c r="D19" s="180" cm="1">
        <f t="array" ref="D19">_xlfn.XLOOKUP(D$1,'Copy of PY1 Data(H)'!$A$1:$CZ$1,_xlfn.XLOOKUP($A19,'Copy of PY1 Data(H)'!$A$1:$A$288,'Copy of PY1 Data(H)'!$A$1:$CZ$288))</f>
        <v>4154540</v>
      </c>
      <c r="E19" s="180" cm="1">
        <f t="array" ref="E19">_xlfn.XLOOKUP(E$1,'Copy of PY1 Data(H)'!$A$1:$CZ$1,_xlfn.XLOOKUP($A19,'Copy of PY1 Data(H)'!$A$1:$A$288,'Copy of PY1 Data(H)'!$A$1:$CZ$288))</f>
        <v>20008745</v>
      </c>
      <c r="F19" s="180" cm="1">
        <f t="array" ref="F19">_xlfn.XLOOKUP(F$1,'Copy of PY1 Data(H)'!$A$1:$CZ$1,_xlfn.XLOOKUP($A19,'Copy of PY1 Data(H)'!$A$1:$A$288,'Copy of PY1 Data(H)'!$A$1:$CZ$288))</f>
        <v>0</v>
      </c>
      <c r="G19" s="180" cm="1">
        <f t="array" ref="G19">_xlfn.XLOOKUP(G$1,'Copy of PY1 Data(H)'!$A$1:$CZ$1,_xlfn.XLOOKUP($A19,'Copy of PY1 Data(H)'!$A$1:$A$288,'Copy of PY1 Data(H)'!$A$1:$CZ$288))</f>
        <v>2454206</v>
      </c>
      <c r="H19" s="180" cm="1">
        <f t="array" ref="H19">_xlfn.XLOOKUP(H$1,'Copy of PY1 Data(H)'!$A$1:$CZ$1,_xlfn.XLOOKUP($A19,'Copy of PY1 Data(H)'!$A$1:$A$288,'Copy of PY1 Data(H)'!$A$1:$CZ$288))</f>
        <v>315997</v>
      </c>
      <c r="I19" s="180" cm="1">
        <f t="array" ref="I19">_xlfn.XLOOKUP(I$1,'Copy of PY1 Data(H)'!$A$1:$CZ$1,_xlfn.XLOOKUP($A19,'Copy of PY1 Data(H)'!$A$1:$A$288,'Copy of PY1 Data(H)'!$A$1:$CZ$288))</f>
        <v>73039</v>
      </c>
      <c r="J19" s="180" cm="1">
        <f t="array" ref="J19">_xlfn.XLOOKUP(J$1,'Copy of PY1 Data(H)'!$A$1:$CZ$1,_xlfn.XLOOKUP($A19,'Copy of PY1 Data(H)'!$A$1:$A$288,'Copy of PY1 Data(H)'!$A$1:$CZ$288))</f>
        <v>1416150</v>
      </c>
      <c r="K19" s="180" cm="1">
        <f t="array" ref="K19">_xlfn.XLOOKUP(K$1,'Copy of PY1 Data(H)'!$A$1:$CZ$1,_xlfn.XLOOKUP($A19,'Copy of PY1 Data(H)'!$A$1:$A$288,'Copy of PY1 Data(H)'!$A$1:$CZ$288))</f>
        <v>7543019</v>
      </c>
      <c r="L19" s="180" cm="1">
        <f t="array" ref="L19">_xlfn.XLOOKUP(L$1,'Copy of PY1 Data(H)'!$A$1:$CZ$1,_xlfn.XLOOKUP($A19,'Copy of PY1 Data(H)'!$A$1:$A$288,'Copy of PY1 Data(H)'!$A$1:$CZ$288))</f>
        <v>-290826</v>
      </c>
      <c r="M19" s="180" cm="1">
        <f t="array" ref="M19">_xlfn.XLOOKUP(M$1,'Copy of PY1 Data(H)'!$A$1:$CZ$1,_xlfn.XLOOKUP($A19,'Copy of PY1 Data(H)'!$A$1:$A$288,'Copy of PY1 Data(H)'!$A$1:$CZ$288))</f>
        <v>812491</v>
      </c>
      <c r="N19" s="180" cm="1">
        <f t="array" ref="N19">_xlfn.XLOOKUP(N$1,'Copy of PY1 Data(H)'!$A$1:$CZ$1,_xlfn.XLOOKUP($A19,'Copy of PY1 Data(H)'!$A$1:$A$288,'Copy of PY1 Data(H)'!$A$1:$CZ$288))</f>
        <v>762359</v>
      </c>
      <c r="O19" s="180" cm="1">
        <f t="array" ref="O19">_xlfn.XLOOKUP(O$1,'Copy of PY1 Data(H)'!$A$1:$CZ$1,_xlfn.XLOOKUP($A19,'Copy of PY1 Data(H)'!$A$1:$A$288,'Copy of PY1 Data(H)'!$A$1:$CZ$288))</f>
        <v>1108369</v>
      </c>
      <c r="P19" s="180" cm="1">
        <f t="array" ref="P19">_xlfn.XLOOKUP(P$1,'Copy of PY1 Data(H)'!$A$1:$CZ$1,_xlfn.XLOOKUP($A19,'Copy of PY1 Data(H)'!$A$1:$A$288,'Copy of PY1 Data(H)'!$A$1:$CZ$288))</f>
        <v>0</v>
      </c>
      <c r="Q19" s="180" cm="1">
        <f t="array" ref="Q19">_xlfn.XLOOKUP(Q$1,'Copy of PY1 Data(H)'!$A$1:$CZ$1,_xlfn.XLOOKUP($A19,'Copy of PY1 Data(H)'!$A$1:$A$288,'Copy of PY1 Data(H)'!$A$1:$CZ$288))</f>
        <v>575741</v>
      </c>
      <c r="R19" s="180" cm="1">
        <f t="array" ref="R19">_xlfn.XLOOKUP(R$1,'Copy of PY1 Data(H)'!$A$1:$CZ$1,_xlfn.XLOOKUP($A19,'Copy of PY1 Data(H)'!$A$1:$A$288,'Copy of PY1 Data(H)'!$A$1:$CZ$288))</f>
        <v>737275</v>
      </c>
      <c r="S19" s="180" cm="1">
        <f t="array" ref="S19">_xlfn.XLOOKUP(S$1,'Copy of PY1 Data(H)'!$A$1:$CZ$1,_xlfn.XLOOKUP($A19,'Copy of PY1 Data(H)'!$A$1:$A$288,'Copy of PY1 Data(H)'!$A$1:$CZ$288))</f>
        <v>867224</v>
      </c>
      <c r="T19" s="180" cm="1">
        <f t="array" ref="T19">_xlfn.XLOOKUP(T$1,'Copy of PY1 Data(H)'!$A$1:$CZ$1,_xlfn.XLOOKUP($A19,'Copy of PY1 Data(H)'!$A$1:$A$288,'Copy of PY1 Data(H)'!$A$1:$CZ$288))</f>
        <v>-6579321</v>
      </c>
      <c r="U19" s="180" cm="1">
        <f t="array" ref="U19">_xlfn.XLOOKUP(U$1,'Copy of PY1 Data(H)'!$A$1:$CZ$1,_xlfn.XLOOKUP($A19,'Copy of PY1 Data(H)'!$A$1:$A$288,'Copy of PY1 Data(H)'!$A$1:$CZ$288))</f>
        <v>0</v>
      </c>
      <c r="V19" s="180" cm="1">
        <f t="array" ref="V19">_xlfn.XLOOKUP(V$1,'Copy of PY1 Data(H)'!$A$1:$CZ$1,_xlfn.XLOOKUP($A19,'Copy of PY1 Data(H)'!$A$1:$A$288,'Copy of PY1 Data(H)'!$A$1:$CZ$288))</f>
        <v>1083798</v>
      </c>
      <c r="W19" s="180" cm="1">
        <f t="array" ref="W19">_xlfn.XLOOKUP(W$1,'Copy of PY1 Data(H)'!$A$1:$CZ$1,_xlfn.XLOOKUP($A19,'Copy of PY1 Data(H)'!$A$1:$A$288,'Copy of PY1 Data(H)'!$A$1:$CZ$288))</f>
        <v>0</v>
      </c>
      <c r="X19" s="180" cm="1">
        <f t="array" ref="X19">_xlfn.XLOOKUP(X$1,'Copy of PY1 Data(H)'!$A$1:$CZ$1,_xlfn.XLOOKUP($A19,'Copy of PY1 Data(H)'!$A$1:$A$288,'Copy of PY1 Data(H)'!$A$1:$CZ$288))</f>
        <v>-2652489</v>
      </c>
      <c r="Y19" s="180" cm="1">
        <f t="array" ref="Y19">_xlfn.XLOOKUP(Y$1,'Copy of PY1 Data(H)'!$A$1:$CZ$1,_xlfn.XLOOKUP($A19,'Copy of PY1 Data(H)'!$A$1:$A$288,'Copy of PY1 Data(H)'!$A$1:$CZ$288))</f>
        <v>1218284</v>
      </c>
      <c r="Z19" s="180" cm="1">
        <f t="array" ref="Z19">_xlfn.XLOOKUP(Z$1,'Copy of PY1 Data(H)'!$A$1:$CZ$1,_xlfn.XLOOKUP($A19,'Copy of PY1 Data(H)'!$A$1:$A$288,'Copy of PY1 Data(H)'!$A$1:$CZ$288))</f>
        <v>13387874</v>
      </c>
      <c r="AA19" s="180" cm="1">
        <f t="array" ref="AA19">_xlfn.XLOOKUP(AA$1,'Copy of PY1 Data(H)'!$A$1:$CZ$1,_xlfn.XLOOKUP($A19,'Copy of PY1 Data(H)'!$A$1:$A$288,'Copy of PY1 Data(H)'!$A$1:$CZ$288))</f>
        <v>11550766</v>
      </c>
      <c r="AB19" s="180" cm="1">
        <f t="array" ref="AB19">_xlfn.XLOOKUP(AB$1,'Copy of PY1 Data(H)'!$A$1:$CZ$1,_xlfn.XLOOKUP($A19,'Copy of PY1 Data(H)'!$A$1:$A$288,'Copy of PY1 Data(H)'!$A$1:$CZ$288))</f>
        <v>0</v>
      </c>
      <c r="AC19" s="180" cm="1">
        <f t="array" ref="AC19">_xlfn.XLOOKUP(AC$1,'Copy of PY1 Data(H)'!$A$1:$CZ$1,_xlfn.XLOOKUP($A19,'Copy of PY1 Data(H)'!$A$1:$A$288,'Copy of PY1 Data(H)'!$A$1:$CZ$288))</f>
        <v>453236</v>
      </c>
      <c r="AD19" s="180" cm="1">
        <f t="array" ref="AD19">_xlfn.XLOOKUP(AD$1,'Copy of PY1 Data(H)'!$A$1:$CZ$1,_xlfn.XLOOKUP($A19,'Copy of PY1 Data(H)'!$A$1:$A$288,'Copy of PY1 Data(H)'!$A$1:$CZ$288))</f>
        <v>386304</v>
      </c>
      <c r="AE19" s="180" cm="1">
        <f t="array" ref="AE19">_xlfn.XLOOKUP(AE$1,'Copy of PY1 Data(H)'!$A$1:$CZ$1,_xlfn.XLOOKUP($A19,'Copy of PY1 Data(H)'!$A$1:$A$288,'Copy of PY1 Data(H)'!$A$1:$CZ$288))</f>
        <v>2150396</v>
      </c>
      <c r="AF19" s="180" cm="1">
        <f t="array" ref="AF19">_xlfn.XLOOKUP(AF$1,'Copy of PY1 Data(H)'!$A$1:$CZ$1,_xlfn.XLOOKUP($A19,'Copy of PY1 Data(H)'!$A$1:$A$288,'Copy of PY1 Data(H)'!$A$1:$CZ$288))</f>
        <v>386920</v>
      </c>
      <c r="AG19" s="180" cm="1">
        <f t="array" ref="AG19">_xlfn.XLOOKUP(AG$1,'Copy of PY1 Data(H)'!$A$1:$CZ$1,_xlfn.XLOOKUP($A19,'Copy of PY1 Data(H)'!$A$1:$A$288,'Copy of PY1 Data(H)'!$A$1:$CZ$288))</f>
        <v>-229150</v>
      </c>
      <c r="AH19" s="180" cm="1">
        <f t="array" ref="AH19">_xlfn.XLOOKUP(AH$1,'Copy of PY1 Data(H)'!$A$1:$CZ$1,_xlfn.XLOOKUP($A19,'Copy of PY1 Data(H)'!$A$1:$A$288,'Copy of PY1 Data(H)'!$A$1:$CZ$288))</f>
        <v>0</v>
      </c>
      <c r="AI19" s="180" cm="1">
        <f t="array" ref="AI19">_xlfn.XLOOKUP(AI$1,'Copy of PY1 Data(H)'!$A$1:$CZ$1,_xlfn.XLOOKUP($A19,'Copy of PY1 Data(H)'!$A$1:$A$288,'Copy of PY1 Data(H)'!$A$1:$CZ$288))</f>
        <v>539536</v>
      </c>
      <c r="AJ19" s="180" cm="1">
        <f t="array" ref="AJ19">_xlfn.XLOOKUP(AJ$1,'Copy of PY1 Data(H)'!$A$1:$CZ$1,_xlfn.XLOOKUP($A19,'Copy of PY1 Data(H)'!$A$1:$A$288,'Copy of PY1 Data(H)'!$A$1:$CZ$288))</f>
        <v>1735269</v>
      </c>
      <c r="AK19" s="180" cm="1">
        <f t="array" ref="AK19">_xlfn.XLOOKUP(AK$1,'Copy of PY1 Data(H)'!$A$1:$CZ$1,_xlfn.XLOOKUP($A19,'Copy of PY1 Data(H)'!$A$1:$A$288,'Copy of PY1 Data(H)'!$A$1:$CZ$288))</f>
        <v>620276</v>
      </c>
      <c r="AL19" s="180" cm="1">
        <f t="array" ref="AL19">_xlfn.XLOOKUP(AL$1,'Copy of PY1 Data(H)'!$A$1:$CZ$1,_xlfn.XLOOKUP($A19,'Copy of PY1 Data(H)'!$A$1:$A$288,'Copy of PY1 Data(H)'!$A$1:$CZ$288))</f>
        <v>855186</v>
      </c>
      <c r="AM19" s="180" cm="1">
        <f t="array" ref="AM19">_xlfn.XLOOKUP(AM$1,'Copy of PY1 Data(H)'!$A$1:$CZ$1,_xlfn.XLOOKUP($A19,'Copy of PY1 Data(H)'!$A$1:$A$288,'Copy of PY1 Data(H)'!$A$1:$CZ$288))</f>
        <v>690012</v>
      </c>
      <c r="AN19" s="180" cm="1">
        <f t="array" ref="AN19">_xlfn.XLOOKUP(AN$1,'Copy of PY1 Data(H)'!$A$1:$CZ$1,_xlfn.XLOOKUP($A19,'Copy of PY1 Data(H)'!$A$1:$A$288,'Copy of PY1 Data(H)'!$A$1:$CZ$288))</f>
        <v>593755</v>
      </c>
      <c r="AO19" s="180" cm="1">
        <f t="array" ref="AO19">_xlfn.XLOOKUP(AO$1,'Copy of PY1 Data(H)'!$A$1:$CZ$1,_xlfn.XLOOKUP($A19,'Copy of PY1 Data(H)'!$A$1:$A$288,'Copy of PY1 Data(H)'!$A$1:$CZ$288))</f>
        <v>8002777</v>
      </c>
      <c r="AP19" s="180" cm="1">
        <f t="array" ref="AP19">_xlfn.XLOOKUP(AP$1,'Copy of PY1 Data(H)'!$A$1:$CZ$1,_xlfn.XLOOKUP($A19,'Copy of PY1 Data(H)'!$A$1:$A$288,'Copy of PY1 Data(H)'!$A$1:$CZ$288))</f>
        <v>1122608</v>
      </c>
      <c r="AQ19" s="180" cm="1">
        <f t="array" ref="AQ19">_xlfn.XLOOKUP(AQ$1,'Copy of PY1 Data(H)'!$A$1:$CZ$1,_xlfn.XLOOKUP($A19,'Copy of PY1 Data(H)'!$A$1:$A$288,'Copy of PY1 Data(H)'!$A$1:$CZ$288))</f>
        <v>626305</v>
      </c>
      <c r="AR19" s="180" cm="1">
        <f t="array" ref="AR19">_xlfn.XLOOKUP(AR$1,'Copy of PY1 Data(H)'!$A$1:$CZ$1,_xlfn.XLOOKUP($A19,'Copy of PY1 Data(H)'!$A$1:$A$288,'Copy of PY1 Data(H)'!$A$1:$CZ$288))</f>
        <v>599342</v>
      </c>
      <c r="AS19" s="180" cm="1">
        <f t="array" ref="AS19">_xlfn.XLOOKUP(AS$1,'Copy of PY1 Data(H)'!$A$1:$CZ$1,_xlfn.XLOOKUP($A19,'Copy of PY1 Data(H)'!$A$1:$A$288,'Copy of PY1 Data(H)'!$A$1:$CZ$288))</f>
        <v>-27974758</v>
      </c>
      <c r="AT19" s="180" cm="1">
        <f t="array" ref="AT19">_xlfn.XLOOKUP(AT$1,'Copy of PY1 Data(H)'!$A$1:$CZ$1,_xlfn.XLOOKUP($A19,'Copy of PY1 Data(H)'!$A$1:$A$288,'Copy of PY1 Data(H)'!$A$1:$CZ$288))</f>
        <v>431343</v>
      </c>
      <c r="AU19" s="180" cm="1">
        <f t="array" ref="AU19">_xlfn.XLOOKUP(AU$1,'Copy of PY1 Data(H)'!$A$1:$CZ$1,_xlfn.XLOOKUP($A19,'Copy of PY1 Data(H)'!$A$1:$A$288,'Copy of PY1 Data(H)'!$A$1:$CZ$288))</f>
        <v>6560920</v>
      </c>
      <c r="AV19" s="180" cm="1">
        <f t="array" ref="AV19">_xlfn.XLOOKUP(AV$1,'Copy of PY1 Data(H)'!$A$1:$CZ$1,_xlfn.XLOOKUP($A19,'Copy of PY1 Data(H)'!$A$1:$A$288,'Copy of PY1 Data(H)'!$A$1:$CZ$288))</f>
        <v>312492</v>
      </c>
      <c r="AW19" s="180" cm="1">
        <f t="array" ref="AW19">_xlfn.XLOOKUP(AW$1,'Copy of PY1 Data(H)'!$A$1:$CZ$1,_xlfn.XLOOKUP($A19,'Copy of PY1 Data(H)'!$A$1:$A$288,'Copy of PY1 Data(H)'!$A$1:$CZ$288))</f>
        <v>470535</v>
      </c>
      <c r="AX19" s="180" cm="1">
        <f t="array" ref="AX19">_xlfn.XLOOKUP(AX$1,'Copy of PY1 Data(H)'!$A$1:$CZ$1,_xlfn.XLOOKUP($A19,'Copy of PY1 Data(H)'!$A$1:$A$288,'Copy of PY1 Data(H)'!$A$1:$CZ$288))</f>
        <v>44754</v>
      </c>
      <c r="AY19" s="180" cm="1">
        <f t="array" ref="AY19">_xlfn.XLOOKUP(AY$1,'Copy of PY1 Data(H)'!$A$1:$CZ$1,_xlfn.XLOOKUP($A19,'Copy of PY1 Data(H)'!$A$1:$A$288,'Copy of PY1 Data(H)'!$A$1:$CZ$288))</f>
        <v>444193</v>
      </c>
      <c r="AZ19" s="180" cm="1">
        <f t="array" ref="AZ19">_xlfn.XLOOKUP(AZ$1,'Copy of PY1 Data(H)'!$A$1:$CZ$1,_xlfn.XLOOKUP($A19,'Copy of PY1 Data(H)'!$A$1:$A$288,'Copy of PY1 Data(H)'!$A$1:$CZ$288))</f>
        <v>-3698669</v>
      </c>
      <c r="BA19" s="180" cm="1">
        <f t="array" ref="BA19">_xlfn.XLOOKUP(BA$1,'Copy of PY1 Data(H)'!$A$1:$CZ$1,_xlfn.XLOOKUP($A19,'Copy of PY1 Data(H)'!$A$1:$A$288,'Copy of PY1 Data(H)'!$A$1:$CZ$288))</f>
        <v>870273</v>
      </c>
      <c r="BB19" s="180" cm="1">
        <f t="array" ref="BB19">_xlfn.XLOOKUP(BB$1,'Copy of PY1 Data(H)'!$A$1:$CZ$1,_xlfn.XLOOKUP($A19,'Copy of PY1 Data(H)'!$A$1:$A$288,'Copy of PY1 Data(H)'!$A$1:$CZ$288))</f>
        <v>188665</v>
      </c>
      <c r="BC19" s="180" cm="1">
        <f t="array" ref="BC19">_xlfn.XLOOKUP(BC$1,'Copy of PY1 Data(H)'!$A$1:$CZ$1,_xlfn.XLOOKUP($A19,'Copy of PY1 Data(H)'!$A$1:$A$288,'Copy of PY1 Data(H)'!$A$1:$CZ$288))</f>
        <v>1323666</v>
      </c>
      <c r="BD19" s="180" cm="1">
        <f t="array" ref="BD19">_xlfn.XLOOKUP(BD$1,'Copy of PY1 Data(H)'!$A$1:$CZ$1,_xlfn.XLOOKUP($A19,'Copy of PY1 Data(H)'!$A$1:$A$288,'Copy of PY1 Data(H)'!$A$1:$CZ$288))</f>
        <v>5803703</v>
      </c>
      <c r="BE19" s="180" cm="1">
        <f t="array" ref="BE19">_xlfn.XLOOKUP(BE$1,'Copy of PY1 Data(H)'!$A$1:$CZ$1,_xlfn.XLOOKUP($A19,'Copy of PY1 Data(H)'!$A$1:$A$288,'Copy of PY1 Data(H)'!$A$1:$CZ$288))</f>
        <v>920706</v>
      </c>
      <c r="BF19" s="180" cm="1">
        <f t="array" ref="BF19">_xlfn.XLOOKUP(BF$1,'Copy of PY1 Data(H)'!$A$1:$CZ$1,_xlfn.XLOOKUP($A19,'Copy of PY1 Data(H)'!$A$1:$A$288,'Copy of PY1 Data(H)'!$A$1:$CZ$288))</f>
        <v>-9942082</v>
      </c>
      <c r="BG19" s="180" cm="1">
        <f t="array" ref="BG19">_xlfn.XLOOKUP(BG$1,'Copy of PY1 Data(H)'!$A$1:$CZ$1,_xlfn.XLOOKUP($A19,'Copy of PY1 Data(H)'!$A$1:$A$288,'Copy of PY1 Data(H)'!$A$1:$CZ$288))</f>
        <v>0</v>
      </c>
      <c r="BH19" s="180" cm="1">
        <f t="array" ref="BH19">_xlfn.XLOOKUP(BH$1,'Copy of PY1 Data(H)'!$A$1:$CZ$1,_xlfn.XLOOKUP($A19,'Copy of PY1 Data(H)'!$A$1:$A$288,'Copy of PY1 Data(H)'!$A$1:$CZ$288))</f>
        <v>265574</v>
      </c>
      <c r="BI19" s="180" cm="1">
        <f t="array" ref="BI19">_xlfn.XLOOKUP(BI$1,'Copy of PY1 Data(H)'!$A$1:$CZ$1,_xlfn.XLOOKUP($A19,'Copy of PY1 Data(H)'!$A$1:$A$288,'Copy of PY1 Data(H)'!$A$1:$CZ$288))</f>
        <v>452163</v>
      </c>
      <c r="BJ19" s="180" cm="1">
        <f t="array" ref="BJ19">_xlfn.XLOOKUP(BJ$1,'Copy of PY1 Data(H)'!$A$1:$CZ$1,_xlfn.XLOOKUP($A19,'Copy of PY1 Data(H)'!$A$1:$A$288,'Copy of PY1 Data(H)'!$A$1:$CZ$288))</f>
        <v>-1749823</v>
      </c>
      <c r="BK19" s="180" cm="1">
        <f t="array" ref="BK19">_xlfn.XLOOKUP(BK$1,'Copy of PY1 Data(H)'!$A$1:$CZ$1,_xlfn.XLOOKUP($A19,'Copy of PY1 Data(H)'!$A$1:$A$288,'Copy of PY1 Data(H)'!$A$1:$CZ$288))</f>
        <v>1188574</v>
      </c>
      <c r="BL19" s="180" cm="1">
        <f t="array" ref="BL19">_xlfn.XLOOKUP(BL$1,'Copy of PY1 Data(H)'!$A$1:$CZ$1,_xlfn.XLOOKUP($A19,'Copy of PY1 Data(H)'!$A$1:$A$288,'Copy of PY1 Data(H)'!$A$1:$CZ$288))</f>
        <v>9382997</v>
      </c>
      <c r="BM19" s="180" cm="1">
        <f t="array" ref="BM19">_xlfn.XLOOKUP(BM$1,'Copy of PY1 Data(H)'!$A$1:$CZ$1,_xlfn.XLOOKUP($A19,'Copy of PY1 Data(H)'!$A$1:$A$288,'Copy of PY1 Data(H)'!$A$1:$CZ$288))</f>
        <v>4337597</v>
      </c>
      <c r="BN19" s="180" cm="1">
        <f t="array" ref="BN19">_xlfn.XLOOKUP(BN$1,'Copy of PY1 Data(H)'!$A$1:$CZ$1,_xlfn.XLOOKUP($A19,'Copy of PY1 Data(H)'!$A$1:$A$288,'Copy of PY1 Data(H)'!$A$1:$CZ$288))</f>
        <v>-1592638</v>
      </c>
      <c r="BO19" s="180" cm="1">
        <f t="array" ref="BO19">_xlfn.XLOOKUP(BO$1,'Copy of PY1 Data(H)'!$A$1:$CZ$1,_xlfn.XLOOKUP($A19,'Copy of PY1 Data(H)'!$A$1:$A$288,'Copy of PY1 Data(H)'!$A$1:$CZ$288))</f>
        <v>2107252</v>
      </c>
      <c r="BP19" s="180" cm="1">
        <f t="array" ref="BP19">_xlfn.XLOOKUP(BP$1,'Copy of PY1 Data(H)'!$A$1:$CZ$1,_xlfn.XLOOKUP($A19,'Copy of PY1 Data(H)'!$A$1:$A$288,'Copy of PY1 Data(H)'!$A$1:$CZ$288))</f>
        <v>60222</v>
      </c>
      <c r="BQ19" s="180" cm="1">
        <f t="array" ref="BQ19">_xlfn.XLOOKUP(BQ$1,'Copy of PY1 Data(H)'!$A$1:$CZ$1,_xlfn.XLOOKUP($A19,'Copy of PY1 Data(H)'!$A$1:$A$288,'Copy of PY1 Data(H)'!$A$1:$CZ$288))</f>
        <v>1606599</v>
      </c>
      <c r="BR19" s="180" cm="1">
        <f t="array" ref="BR19">_xlfn.XLOOKUP(BR$1,'Copy of PY1 Data(H)'!$A$1:$CZ$1,_xlfn.XLOOKUP($A19,'Copy of PY1 Data(H)'!$A$1:$A$288,'Copy of PY1 Data(H)'!$A$1:$CZ$288))</f>
        <v>0</v>
      </c>
      <c r="BS19" s="180" cm="1">
        <f t="array" ref="BS19">_xlfn.XLOOKUP(BS$1,'Copy of PY1 Data(H)'!$A$1:$CZ$1,_xlfn.XLOOKUP($A19,'Copy of PY1 Data(H)'!$A$1:$A$288,'Copy of PY1 Data(H)'!$A$1:$CZ$288))</f>
        <v>-183116</v>
      </c>
      <c r="BT19" s="180" cm="1">
        <f t="array" ref="BT19">_xlfn.XLOOKUP(BT$1,'Copy of PY1 Data(H)'!$A$1:$CZ$1,_xlfn.XLOOKUP($A19,'Copy of PY1 Data(H)'!$A$1:$A$288,'Copy of PY1 Data(H)'!$A$1:$CZ$288))</f>
        <v>667782</v>
      </c>
      <c r="BU19" s="180" cm="1">
        <f t="array" ref="BU19">_xlfn.XLOOKUP(BU$1,'Copy of PY1 Data(H)'!$A$1:$CZ$1,_xlfn.XLOOKUP($A19,'Copy of PY1 Data(H)'!$A$1:$A$288,'Copy of PY1 Data(H)'!$A$1:$CZ$288))</f>
        <v>0</v>
      </c>
      <c r="BV19" s="180" cm="1">
        <f t="array" ref="BV19">_xlfn.XLOOKUP(BV$1,'Copy of PY1 Data(H)'!$A$1:$CZ$1,_xlfn.XLOOKUP($A19,'Copy of PY1 Data(H)'!$A$1:$A$288,'Copy of PY1 Data(H)'!$A$1:$CZ$288))</f>
        <v>3220121</v>
      </c>
    </row>
    <row r="20" spans="1:78" s="968" customFormat="1" x14ac:dyDescent="0.3">
      <c r="B20" s="968" t="s">
        <v>2841</v>
      </c>
    </row>
    <row r="21" spans="1:78" x14ac:dyDescent="0.3">
      <c r="A21" s="180">
        <v>502</v>
      </c>
      <c r="C21" s="180"/>
      <c r="D21" s="180" cm="1">
        <f t="array" ref="D21">_xlfn.XLOOKUP(D$1,'Copy of PY1 Data(H)'!$A$1:$CZ$1,_xlfn.XLOOKUP($A21,'Copy of PY1 Data(H)'!$A$1:$A$288,'Copy of PY1 Data(H)'!$A$1:$CZ$288))</f>
        <v>5549316</v>
      </c>
      <c r="E21" s="180" cm="1">
        <f t="array" ref="E21">_xlfn.XLOOKUP(E$1,'Copy of PY1 Data(H)'!$A$1:$CZ$1,_xlfn.XLOOKUP($A21,'Copy of PY1 Data(H)'!$A$1:$A$288,'Copy of PY1 Data(H)'!$A$1:$CZ$288))</f>
        <v>575625367</v>
      </c>
      <c r="F21" s="180" cm="1">
        <f t="array" ref="F21">_xlfn.XLOOKUP(F$1,'Copy of PY1 Data(H)'!$A$1:$CZ$1,_xlfn.XLOOKUP($A21,'Copy of PY1 Data(H)'!$A$1:$A$288,'Copy of PY1 Data(H)'!$A$1:$CZ$288))</f>
        <v>0</v>
      </c>
      <c r="G21" s="180" cm="1">
        <f t="array" ref="G21">_xlfn.XLOOKUP(G$1,'Copy of PY1 Data(H)'!$A$1:$CZ$1,_xlfn.XLOOKUP($A21,'Copy of PY1 Data(H)'!$A$1:$A$288,'Copy of PY1 Data(H)'!$A$1:$CZ$288))</f>
        <v>3017216</v>
      </c>
      <c r="H21" s="180" cm="1">
        <f t="array" ref="H21">_xlfn.XLOOKUP(H$1,'Copy of PY1 Data(H)'!$A$1:$CZ$1,_xlfn.XLOOKUP($A21,'Copy of PY1 Data(H)'!$A$1:$A$288,'Copy of PY1 Data(H)'!$A$1:$CZ$288))</f>
        <v>659427</v>
      </c>
      <c r="I21" s="180" cm="1">
        <f t="array" ref="I21">_xlfn.XLOOKUP(I$1,'Copy of PY1 Data(H)'!$A$1:$CZ$1,_xlfn.XLOOKUP($A21,'Copy of PY1 Data(H)'!$A$1:$A$288,'Copy of PY1 Data(H)'!$A$1:$CZ$288))</f>
        <v>0</v>
      </c>
      <c r="J21" s="180" cm="1">
        <f t="array" ref="J21">_xlfn.XLOOKUP(J$1,'Copy of PY1 Data(H)'!$A$1:$CZ$1,_xlfn.XLOOKUP($A21,'Copy of PY1 Data(H)'!$A$1:$A$288,'Copy of PY1 Data(H)'!$A$1:$CZ$288))</f>
        <v>0</v>
      </c>
      <c r="K21" s="180" cm="1">
        <f t="array" ref="K21">_xlfn.XLOOKUP(K$1,'Copy of PY1 Data(H)'!$A$1:$CZ$1,_xlfn.XLOOKUP($A21,'Copy of PY1 Data(H)'!$A$1:$A$288,'Copy of PY1 Data(H)'!$A$1:$CZ$288))</f>
        <v>0</v>
      </c>
      <c r="L21" s="180" cm="1">
        <f t="array" ref="L21">_xlfn.XLOOKUP(L$1,'Copy of PY1 Data(H)'!$A$1:$CZ$1,_xlfn.XLOOKUP($A21,'Copy of PY1 Data(H)'!$A$1:$A$288,'Copy of PY1 Data(H)'!$A$1:$CZ$288))</f>
        <v>732365</v>
      </c>
      <c r="M21" s="180" cm="1">
        <f t="array" ref="M21">_xlfn.XLOOKUP(M$1,'Copy of PY1 Data(H)'!$A$1:$CZ$1,_xlfn.XLOOKUP($A21,'Copy of PY1 Data(H)'!$A$1:$A$288,'Copy of PY1 Data(H)'!$A$1:$CZ$288))</f>
        <v>8182045</v>
      </c>
      <c r="N21" s="180" cm="1">
        <f t="array" ref="N21">_xlfn.XLOOKUP(N$1,'Copy of PY1 Data(H)'!$A$1:$CZ$1,_xlfn.XLOOKUP($A21,'Copy of PY1 Data(H)'!$A$1:$A$288,'Copy of PY1 Data(H)'!$A$1:$CZ$288))</f>
        <v>0</v>
      </c>
      <c r="O21" s="180" cm="1">
        <f t="array" ref="O21">_xlfn.XLOOKUP(O$1,'Copy of PY1 Data(H)'!$A$1:$CZ$1,_xlfn.XLOOKUP($A21,'Copy of PY1 Data(H)'!$A$1:$A$288,'Copy of PY1 Data(H)'!$A$1:$CZ$288))</f>
        <v>448041</v>
      </c>
      <c r="P21" s="180" cm="1">
        <f t="array" ref="P21">_xlfn.XLOOKUP(P$1,'Copy of PY1 Data(H)'!$A$1:$CZ$1,_xlfn.XLOOKUP($A21,'Copy of PY1 Data(H)'!$A$1:$A$288,'Copy of PY1 Data(H)'!$A$1:$CZ$288))</f>
        <v>0</v>
      </c>
      <c r="Q21" s="180" cm="1">
        <f t="array" ref="Q21">_xlfn.XLOOKUP(Q$1,'Copy of PY1 Data(H)'!$A$1:$CZ$1,_xlfn.XLOOKUP($A21,'Copy of PY1 Data(H)'!$A$1:$A$288,'Copy of PY1 Data(H)'!$A$1:$CZ$288))</f>
        <v>0</v>
      </c>
      <c r="R21" s="180" cm="1">
        <f t="array" ref="R21">_xlfn.XLOOKUP(R$1,'Copy of PY1 Data(H)'!$A$1:$CZ$1,_xlfn.XLOOKUP($A21,'Copy of PY1 Data(H)'!$A$1:$A$288,'Copy of PY1 Data(H)'!$A$1:$CZ$288))</f>
        <v>0</v>
      </c>
      <c r="S21" s="180" cm="1">
        <f t="array" ref="S21">_xlfn.XLOOKUP(S$1,'Copy of PY1 Data(H)'!$A$1:$CZ$1,_xlfn.XLOOKUP($A21,'Copy of PY1 Data(H)'!$A$1:$A$288,'Copy of PY1 Data(H)'!$A$1:$CZ$288))</f>
        <v>2170014</v>
      </c>
      <c r="T21" s="180" cm="1">
        <f t="array" ref="T21">_xlfn.XLOOKUP(T$1,'Copy of PY1 Data(H)'!$A$1:$CZ$1,_xlfn.XLOOKUP($A21,'Copy of PY1 Data(H)'!$A$1:$A$288,'Copy of PY1 Data(H)'!$A$1:$CZ$288))</f>
        <v>0</v>
      </c>
      <c r="U21" s="180" cm="1">
        <f t="array" ref="U21">_xlfn.XLOOKUP(U$1,'Copy of PY1 Data(H)'!$A$1:$CZ$1,_xlfn.XLOOKUP($A21,'Copy of PY1 Data(H)'!$A$1:$A$288,'Copy of PY1 Data(H)'!$A$1:$CZ$288))</f>
        <v>0</v>
      </c>
      <c r="V21" s="180" cm="1">
        <f t="array" ref="V21">_xlfn.XLOOKUP(V$1,'Copy of PY1 Data(H)'!$A$1:$CZ$1,_xlfn.XLOOKUP($A21,'Copy of PY1 Data(H)'!$A$1:$A$288,'Copy of PY1 Data(H)'!$A$1:$CZ$288))</f>
        <v>401391</v>
      </c>
      <c r="W21" s="180" cm="1">
        <f t="array" ref="W21">_xlfn.XLOOKUP(W$1,'Copy of PY1 Data(H)'!$A$1:$CZ$1,_xlfn.XLOOKUP($A21,'Copy of PY1 Data(H)'!$A$1:$A$288,'Copy of PY1 Data(H)'!$A$1:$CZ$288))</f>
        <v>0</v>
      </c>
      <c r="X21" s="180" cm="1">
        <f t="array" ref="X21">_xlfn.XLOOKUP(X$1,'Copy of PY1 Data(H)'!$A$1:$CZ$1,_xlfn.XLOOKUP($A21,'Copy of PY1 Data(H)'!$A$1:$A$288,'Copy of PY1 Data(H)'!$A$1:$CZ$288))</f>
        <v>3148148</v>
      </c>
      <c r="Y21" s="180" cm="1">
        <f t="array" ref="Y21">_xlfn.XLOOKUP(Y$1,'Copy of PY1 Data(H)'!$A$1:$CZ$1,_xlfn.XLOOKUP($A21,'Copy of PY1 Data(H)'!$A$1:$A$288,'Copy of PY1 Data(H)'!$A$1:$CZ$288))</f>
        <v>0</v>
      </c>
      <c r="Z21" s="180" cm="1">
        <f t="array" ref="Z21">_xlfn.XLOOKUP(Z$1,'Copy of PY1 Data(H)'!$A$1:$CZ$1,_xlfn.XLOOKUP($A21,'Copy of PY1 Data(H)'!$A$1:$A$288,'Copy of PY1 Data(H)'!$A$1:$CZ$288))</f>
        <v>77518357</v>
      </c>
      <c r="AA21" s="180" cm="1">
        <f t="array" ref="AA21">_xlfn.XLOOKUP(AA$1,'Copy of PY1 Data(H)'!$A$1:$CZ$1,_xlfn.XLOOKUP($A21,'Copy of PY1 Data(H)'!$A$1:$A$288,'Copy of PY1 Data(H)'!$A$1:$CZ$288))</f>
        <v>0</v>
      </c>
      <c r="AB21" s="180" cm="1">
        <f t="array" ref="AB21">_xlfn.XLOOKUP(AB$1,'Copy of PY1 Data(H)'!$A$1:$CZ$1,_xlfn.XLOOKUP($A21,'Copy of PY1 Data(H)'!$A$1:$A$288,'Copy of PY1 Data(H)'!$A$1:$CZ$288))</f>
        <v>0</v>
      </c>
      <c r="AC21" s="180" cm="1">
        <f t="array" ref="AC21">_xlfn.XLOOKUP(AC$1,'Copy of PY1 Data(H)'!$A$1:$CZ$1,_xlfn.XLOOKUP($A21,'Copy of PY1 Data(H)'!$A$1:$A$288,'Copy of PY1 Data(H)'!$A$1:$CZ$288))</f>
        <v>78949</v>
      </c>
      <c r="AD21" s="180" cm="1">
        <f t="array" ref="AD21">_xlfn.XLOOKUP(AD$1,'Copy of PY1 Data(H)'!$A$1:$CZ$1,_xlfn.XLOOKUP($A21,'Copy of PY1 Data(H)'!$A$1:$A$288,'Copy of PY1 Data(H)'!$A$1:$CZ$288))</f>
        <v>818775</v>
      </c>
      <c r="AE21" s="180" cm="1">
        <f t="array" ref="AE21">_xlfn.XLOOKUP(AE$1,'Copy of PY1 Data(H)'!$A$1:$CZ$1,_xlfn.XLOOKUP($A21,'Copy of PY1 Data(H)'!$A$1:$A$288,'Copy of PY1 Data(H)'!$A$1:$CZ$288))</f>
        <v>344112</v>
      </c>
      <c r="AF21" s="180" cm="1">
        <f t="array" ref="AF21">_xlfn.XLOOKUP(AF$1,'Copy of PY1 Data(H)'!$A$1:$CZ$1,_xlfn.XLOOKUP($A21,'Copy of PY1 Data(H)'!$A$1:$A$288,'Copy of PY1 Data(H)'!$A$1:$CZ$288))</f>
        <v>237459</v>
      </c>
      <c r="AG21" s="180" cm="1">
        <f t="array" ref="AG21">_xlfn.XLOOKUP(AG$1,'Copy of PY1 Data(H)'!$A$1:$CZ$1,_xlfn.XLOOKUP($A21,'Copy of PY1 Data(H)'!$A$1:$A$288,'Copy of PY1 Data(H)'!$A$1:$CZ$288))</f>
        <v>85837</v>
      </c>
      <c r="AH21" s="180" cm="1">
        <f t="array" ref="AH21">_xlfn.XLOOKUP(AH$1,'Copy of PY1 Data(H)'!$A$1:$CZ$1,_xlfn.XLOOKUP($A21,'Copy of PY1 Data(H)'!$A$1:$A$288,'Copy of PY1 Data(H)'!$A$1:$CZ$288))</f>
        <v>0</v>
      </c>
      <c r="AI21" s="180" cm="1">
        <f t="array" ref="AI21">_xlfn.XLOOKUP(AI$1,'Copy of PY1 Data(H)'!$A$1:$CZ$1,_xlfn.XLOOKUP($A21,'Copy of PY1 Data(H)'!$A$1:$A$288,'Copy of PY1 Data(H)'!$A$1:$CZ$288))</f>
        <v>0</v>
      </c>
      <c r="AJ21" s="180" cm="1">
        <f t="array" ref="AJ21">_xlfn.XLOOKUP(AJ$1,'Copy of PY1 Data(H)'!$A$1:$CZ$1,_xlfn.XLOOKUP($A21,'Copy of PY1 Data(H)'!$A$1:$A$288,'Copy of PY1 Data(H)'!$A$1:$CZ$288))</f>
        <v>0</v>
      </c>
      <c r="AK21" s="180" cm="1">
        <f t="array" ref="AK21">_xlfn.XLOOKUP(AK$1,'Copy of PY1 Data(H)'!$A$1:$CZ$1,_xlfn.XLOOKUP($A21,'Copy of PY1 Data(H)'!$A$1:$A$288,'Copy of PY1 Data(H)'!$A$1:$CZ$288))</f>
        <v>0</v>
      </c>
      <c r="AL21" s="180" cm="1">
        <f t="array" ref="AL21">_xlfn.XLOOKUP(AL$1,'Copy of PY1 Data(H)'!$A$1:$CZ$1,_xlfn.XLOOKUP($A21,'Copy of PY1 Data(H)'!$A$1:$A$288,'Copy of PY1 Data(H)'!$A$1:$CZ$288))</f>
        <v>940271</v>
      </c>
      <c r="AM21" s="180" cm="1">
        <f t="array" ref="AM21">_xlfn.XLOOKUP(AM$1,'Copy of PY1 Data(H)'!$A$1:$CZ$1,_xlfn.XLOOKUP($A21,'Copy of PY1 Data(H)'!$A$1:$A$288,'Copy of PY1 Data(H)'!$A$1:$CZ$288))</f>
        <v>837714</v>
      </c>
      <c r="AN21" s="180" cm="1">
        <f t="array" ref="AN21">_xlfn.XLOOKUP(AN$1,'Copy of PY1 Data(H)'!$A$1:$CZ$1,_xlfn.XLOOKUP($A21,'Copy of PY1 Data(H)'!$A$1:$A$288,'Copy of PY1 Data(H)'!$A$1:$CZ$288))</f>
        <v>511556</v>
      </c>
      <c r="AO21" s="180" cm="1">
        <f t="array" ref="AO21">_xlfn.XLOOKUP(AO$1,'Copy of PY1 Data(H)'!$A$1:$CZ$1,_xlfn.XLOOKUP($A21,'Copy of PY1 Data(H)'!$A$1:$A$288,'Copy of PY1 Data(H)'!$A$1:$CZ$288))</f>
        <v>36205249</v>
      </c>
      <c r="AP21" s="180" cm="1">
        <f t="array" ref="AP21">_xlfn.XLOOKUP(AP$1,'Copy of PY1 Data(H)'!$A$1:$CZ$1,_xlfn.XLOOKUP($A21,'Copy of PY1 Data(H)'!$A$1:$A$288,'Copy of PY1 Data(H)'!$A$1:$CZ$288))</f>
        <v>0</v>
      </c>
      <c r="AQ21" s="180" cm="1">
        <f t="array" ref="AQ21">_xlfn.XLOOKUP(AQ$1,'Copy of PY1 Data(H)'!$A$1:$CZ$1,_xlfn.XLOOKUP($A21,'Copy of PY1 Data(H)'!$A$1:$A$288,'Copy of PY1 Data(H)'!$A$1:$CZ$288))</f>
        <v>0</v>
      </c>
      <c r="AR21" s="180" cm="1">
        <f t="array" ref="AR21">_xlfn.XLOOKUP(AR$1,'Copy of PY1 Data(H)'!$A$1:$CZ$1,_xlfn.XLOOKUP($A21,'Copy of PY1 Data(H)'!$A$1:$A$288,'Copy of PY1 Data(H)'!$A$1:$CZ$288))</f>
        <v>57378</v>
      </c>
      <c r="AS21" s="180" cm="1">
        <f t="array" ref="AS21">_xlfn.XLOOKUP(AS$1,'Copy of PY1 Data(H)'!$A$1:$CZ$1,_xlfn.XLOOKUP($A21,'Copy of PY1 Data(H)'!$A$1:$A$288,'Copy of PY1 Data(H)'!$A$1:$CZ$288))</f>
        <v>15721304</v>
      </c>
      <c r="AT21" s="180" cm="1">
        <f t="array" ref="AT21">_xlfn.XLOOKUP(AT$1,'Copy of PY1 Data(H)'!$A$1:$CZ$1,_xlfn.XLOOKUP($A21,'Copy of PY1 Data(H)'!$A$1:$A$288,'Copy of PY1 Data(H)'!$A$1:$CZ$288))</f>
        <v>648759</v>
      </c>
      <c r="AU21" s="180" cm="1">
        <f t="array" ref="AU21">_xlfn.XLOOKUP(AU$1,'Copy of PY1 Data(H)'!$A$1:$CZ$1,_xlfn.XLOOKUP($A21,'Copy of PY1 Data(H)'!$A$1:$A$288,'Copy of PY1 Data(H)'!$A$1:$CZ$288))</f>
        <v>4722320</v>
      </c>
      <c r="AV21" s="180" cm="1">
        <f t="array" ref="AV21">_xlfn.XLOOKUP(AV$1,'Copy of PY1 Data(H)'!$A$1:$CZ$1,_xlfn.XLOOKUP($A21,'Copy of PY1 Data(H)'!$A$1:$A$288,'Copy of PY1 Data(H)'!$A$1:$CZ$288))</f>
        <v>1771153</v>
      </c>
      <c r="AW21" s="180" cm="1">
        <f t="array" ref="AW21">_xlfn.XLOOKUP(AW$1,'Copy of PY1 Data(H)'!$A$1:$CZ$1,_xlfn.XLOOKUP($A21,'Copy of PY1 Data(H)'!$A$1:$A$288,'Copy of PY1 Data(H)'!$A$1:$CZ$288))</f>
        <v>633305</v>
      </c>
      <c r="AX21" s="180" cm="1">
        <f t="array" ref="AX21">_xlfn.XLOOKUP(AX$1,'Copy of PY1 Data(H)'!$A$1:$CZ$1,_xlfn.XLOOKUP($A21,'Copy of PY1 Data(H)'!$A$1:$A$288,'Copy of PY1 Data(H)'!$A$1:$CZ$288))</f>
        <v>0</v>
      </c>
      <c r="AY21" s="180" cm="1">
        <f t="array" ref="AY21">_xlfn.XLOOKUP(AY$1,'Copy of PY1 Data(H)'!$A$1:$CZ$1,_xlfn.XLOOKUP($A21,'Copy of PY1 Data(H)'!$A$1:$A$288,'Copy of PY1 Data(H)'!$A$1:$CZ$288))</f>
        <v>15682</v>
      </c>
      <c r="AZ21" s="180" cm="1">
        <f t="array" ref="AZ21">_xlfn.XLOOKUP(AZ$1,'Copy of PY1 Data(H)'!$A$1:$CZ$1,_xlfn.XLOOKUP($A21,'Copy of PY1 Data(H)'!$A$1:$A$288,'Copy of PY1 Data(H)'!$A$1:$CZ$288))</f>
        <v>6406244</v>
      </c>
      <c r="BA21" s="180" cm="1">
        <f t="array" ref="BA21">_xlfn.XLOOKUP(BA$1,'Copy of PY1 Data(H)'!$A$1:$CZ$1,_xlfn.XLOOKUP($A21,'Copy of PY1 Data(H)'!$A$1:$A$288,'Copy of PY1 Data(H)'!$A$1:$CZ$288))</f>
        <v>334497</v>
      </c>
      <c r="BB21" s="180" cm="1">
        <f t="array" ref="BB21">_xlfn.XLOOKUP(BB$1,'Copy of PY1 Data(H)'!$A$1:$CZ$1,_xlfn.XLOOKUP($A21,'Copy of PY1 Data(H)'!$A$1:$A$288,'Copy of PY1 Data(H)'!$A$1:$CZ$288))</f>
        <v>549898</v>
      </c>
      <c r="BC21" s="180" cm="1">
        <f t="array" ref="BC21">_xlfn.XLOOKUP(BC$1,'Copy of PY1 Data(H)'!$A$1:$CZ$1,_xlfn.XLOOKUP($A21,'Copy of PY1 Data(H)'!$A$1:$A$288,'Copy of PY1 Data(H)'!$A$1:$CZ$288))</f>
        <v>560956</v>
      </c>
      <c r="BD21" s="180" cm="1">
        <f t="array" ref="BD21">_xlfn.XLOOKUP(BD$1,'Copy of PY1 Data(H)'!$A$1:$CZ$1,_xlfn.XLOOKUP($A21,'Copy of PY1 Data(H)'!$A$1:$A$288,'Copy of PY1 Data(H)'!$A$1:$CZ$288))</f>
        <v>4810265</v>
      </c>
      <c r="BE21" s="180" cm="1">
        <f t="array" ref="BE21">_xlfn.XLOOKUP(BE$1,'Copy of PY1 Data(H)'!$A$1:$CZ$1,_xlfn.XLOOKUP($A21,'Copy of PY1 Data(H)'!$A$1:$A$288,'Copy of PY1 Data(H)'!$A$1:$CZ$288))</f>
        <v>2309260</v>
      </c>
      <c r="BF21" s="180" cm="1">
        <f t="array" ref="BF21">_xlfn.XLOOKUP(BF$1,'Copy of PY1 Data(H)'!$A$1:$CZ$1,_xlfn.XLOOKUP($A21,'Copy of PY1 Data(H)'!$A$1:$A$288,'Copy of PY1 Data(H)'!$A$1:$CZ$288))</f>
        <v>32258531</v>
      </c>
      <c r="BG21" s="180" cm="1">
        <f t="array" ref="BG21">_xlfn.XLOOKUP(BG$1,'Copy of PY1 Data(H)'!$A$1:$CZ$1,_xlfn.XLOOKUP($A21,'Copy of PY1 Data(H)'!$A$1:$A$288,'Copy of PY1 Data(H)'!$A$1:$CZ$288))</f>
        <v>0</v>
      </c>
      <c r="BH21" s="180" cm="1">
        <f t="array" ref="BH21">_xlfn.XLOOKUP(BH$1,'Copy of PY1 Data(H)'!$A$1:$CZ$1,_xlfn.XLOOKUP($A21,'Copy of PY1 Data(H)'!$A$1:$A$288,'Copy of PY1 Data(H)'!$A$1:$CZ$288))</f>
        <v>0</v>
      </c>
      <c r="BI21" s="180" cm="1">
        <f t="array" ref="BI21">_xlfn.XLOOKUP(BI$1,'Copy of PY1 Data(H)'!$A$1:$CZ$1,_xlfn.XLOOKUP($A21,'Copy of PY1 Data(H)'!$A$1:$A$288,'Copy of PY1 Data(H)'!$A$1:$CZ$288))</f>
        <v>775930</v>
      </c>
      <c r="BJ21" s="180" cm="1">
        <f t="array" ref="BJ21">_xlfn.XLOOKUP(BJ$1,'Copy of PY1 Data(H)'!$A$1:$CZ$1,_xlfn.XLOOKUP($A21,'Copy of PY1 Data(H)'!$A$1:$A$288,'Copy of PY1 Data(H)'!$A$1:$CZ$288))</f>
        <v>24113303</v>
      </c>
      <c r="BK21" s="180" cm="1">
        <f t="array" ref="BK21">_xlfn.XLOOKUP(BK$1,'Copy of PY1 Data(H)'!$A$1:$CZ$1,_xlfn.XLOOKUP($A21,'Copy of PY1 Data(H)'!$A$1:$A$288,'Copy of PY1 Data(H)'!$A$1:$CZ$288))</f>
        <v>670297</v>
      </c>
      <c r="BL21" s="180" cm="1">
        <f t="array" ref="BL21">_xlfn.XLOOKUP(BL$1,'Copy of PY1 Data(H)'!$A$1:$CZ$1,_xlfn.XLOOKUP($A21,'Copy of PY1 Data(H)'!$A$1:$A$288,'Copy of PY1 Data(H)'!$A$1:$CZ$288))</f>
        <v>14148154</v>
      </c>
      <c r="BM21" s="180" cm="1">
        <f t="array" ref="BM21">_xlfn.XLOOKUP(BM$1,'Copy of PY1 Data(H)'!$A$1:$CZ$1,_xlfn.XLOOKUP($A21,'Copy of PY1 Data(H)'!$A$1:$A$288,'Copy of PY1 Data(H)'!$A$1:$CZ$288))</f>
        <v>0</v>
      </c>
      <c r="BN21" s="180" cm="1">
        <f t="array" ref="BN21">_xlfn.XLOOKUP(BN$1,'Copy of PY1 Data(H)'!$A$1:$CZ$1,_xlfn.XLOOKUP($A21,'Copy of PY1 Data(H)'!$A$1:$A$288,'Copy of PY1 Data(H)'!$A$1:$CZ$288))</f>
        <v>8356784</v>
      </c>
      <c r="BO21" s="180" cm="1">
        <f t="array" ref="BO21">_xlfn.XLOOKUP(BO$1,'Copy of PY1 Data(H)'!$A$1:$CZ$1,_xlfn.XLOOKUP($A21,'Copy of PY1 Data(H)'!$A$1:$A$288,'Copy of PY1 Data(H)'!$A$1:$CZ$288))</f>
        <v>1232423</v>
      </c>
      <c r="BP21" s="180" cm="1">
        <f t="array" ref="BP21">_xlfn.XLOOKUP(BP$1,'Copy of PY1 Data(H)'!$A$1:$CZ$1,_xlfn.XLOOKUP($A21,'Copy of PY1 Data(H)'!$A$1:$A$288,'Copy of PY1 Data(H)'!$A$1:$CZ$288))</f>
        <v>0</v>
      </c>
      <c r="BQ21" s="180" cm="1">
        <f t="array" ref="BQ21">_xlfn.XLOOKUP(BQ$1,'Copy of PY1 Data(H)'!$A$1:$CZ$1,_xlfn.XLOOKUP($A21,'Copy of PY1 Data(H)'!$A$1:$A$288,'Copy of PY1 Data(H)'!$A$1:$CZ$288))</f>
        <v>0</v>
      </c>
      <c r="BR21" s="180" cm="1">
        <f t="array" ref="BR21">_xlfn.XLOOKUP(BR$1,'Copy of PY1 Data(H)'!$A$1:$CZ$1,_xlfn.XLOOKUP($A21,'Copy of PY1 Data(H)'!$A$1:$A$288,'Copy of PY1 Data(H)'!$A$1:$CZ$288))</f>
        <v>0</v>
      </c>
      <c r="BS21" s="180" cm="1">
        <f t="array" ref="BS21">_xlfn.XLOOKUP(BS$1,'Copy of PY1 Data(H)'!$A$1:$CZ$1,_xlfn.XLOOKUP($A21,'Copy of PY1 Data(H)'!$A$1:$A$288,'Copy of PY1 Data(H)'!$A$1:$CZ$288))</f>
        <v>1544786</v>
      </c>
      <c r="BT21" s="180" cm="1">
        <f t="array" ref="BT21">_xlfn.XLOOKUP(BT$1,'Copy of PY1 Data(H)'!$A$1:$CZ$1,_xlfn.XLOOKUP($A21,'Copy of PY1 Data(H)'!$A$1:$A$288,'Copy of PY1 Data(H)'!$A$1:$CZ$288))</f>
        <v>328970</v>
      </c>
      <c r="BU21" s="180" cm="1">
        <f t="array" ref="BU21">_xlfn.XLOOKUP(BU$1,'Copy of PY1 Data(H)'!$A$1:$CZ$1,_xlfn.XLOOKUP($A21,'Copy of PY1 Data(H)'!$A$1:$A$288,'Copy of PY1 Data(H)'!$A$1:$CZ$288))</f>
        <v>0</v>
      </c>
      <c r="BV21" s="180" cm="1">
        <f t="array" ref="BV21">_xlfn.XLOOKUP(BV$1,'Copy of PY1 Data(H)'!$A$1:$CZ$1,_xlfn.XLOOKUP($A21,'Copy of PY1 Data(H)'!$A$1:$A$288,'Copy of PY1 Data(H)'!$A$1:$CZ$288))</f>
        <v>95541</v>
      </c>
    </row>
    <row r="22" spans="1:78" x14ac:dyDescent="0.3">
      <c r="A22" s="180">
        <v>503</v>
      </c>
      <c r="C22" s="180"/>
      <c r="D22" s="180" cm="1">
        <f t="array" ref="D22">_xlfn.XLOOKUP(D$1,'Copy of PY1 Data(H)'!$A$1:$CZ$1,_xlfn.XLOOKUP($A22,'Copy of PY1 Data(H)'!$A$1:$A$288,'Copy of PY1 Data(H)'!$A$1:$CZ$288))</f>
        <v>59611</v>
      </c>
      <c r="E22" s="180" cm="1">
        <f t="array" ref="E22">_xlfn.XLOOKUP(E$1,'Copy of PY1 Data(H)'!$A$1:$CZ$1,_xlfn.XLOOKUP($A22,'Copy of PY1 Data(H)'!$A$1:$A$288,'Copy of PY1 Data(H)'!$A$1:$CZ$288))</f>
        <v>53186778</v>
      </c>
      <c r="F22" s="180" cm="1">
        <f t="array" ref="F22">_xlfn.XLOOKUP(F$1,'Copy of PY1 Data(H)'!$A$1:$CZ$1,_xlfn.XLOOKUP($A22,'Copy of PY1 Data(H)'!$A$1:$A$288,'Copy of PY1 Data(H)'!$A$1:$CZ$288))</f>
        <v>0</v>
      </c>
      <c r="G22" s="180" cm="1">
        <f t="array" ref="G22">_xlfn.XLOOKUP(G$1,'Copy of PY1 Data(H)'!$A$1:$CZ$1,_xlfn.XLOOKUP($A22,'Copy of PY1 Data(H)'!$A$1:$A$288,'Copy of PY1 Data(H)'!$A$1:$CZ$288))</f>
        <v>0</v>
      </c>
      <c r="H22" s="180" cm="1">
        <f t="array" ref="H22">_xlfn.XLOOKUP(H$1,'Copy of PY1 Data(H)'!$A$1:$CZ$1,_xlfn.XLOOKUP($A22,'Copy of PY1 Data(H)'!$A$1:$A$288,'Copy of PY1 Data(H)'!$A$1:$CZ$288))</f>
        <v>926226</v>
      </c>
      <c r="I22" s="180" cm="1">
        <f t="array" ref="I22">_xlfn.XLOOKUP(I$1,'Copy of PY1 Data(H)'!$A$1:$CZ$1,_xlfn.XLOOKUP($A22,'Copy of PY1 Data(H)'!$A$1:$A$288,'Copy of PY1 Data(H)'!$A$1:$CZ$288))</f>
        <v>0</v>
      </c>
      <c r="J22" s="180" cm="1">
        <f t="array" ref="J22">_xlfn.XLOOKUP(J$1,'Copy of PY1 Data(H)'!$A$1:$CZ$1,_xlfn.XLOOKUP($A22,'Copy of PY1 Data(H)'!$A$1:$A$288,'Copy of PY1 Data(H)'!$A$1:$CZ$288))</f>
        <v>0</v>
      </c>
      <c r="K22" s="180" cm="1">
        <f t="array" ref="K22">_xlfn.XLOOKUP(K$1,'Copy of PY1 Data(H)'!$A$1:$CZ$1,_xlfn.XLOOKUP($A22,'Copy of PY1 Data(H)'!$A$1:$A$288,'Copy of PY1 Data(H)'!$A$1:$CZ$288))</f>
        <v>0</v>
      </c>
      <c r="L22" s="180" cm="1">
        <f t="array" ref="L22">_xlfn.XLOOKUP(L$1,'Copy of PY1 Data(H)'!$A$1:$CZ$1,_xlfn.XLOOKUP($A22,'Copy of PY1 Data(H)'!$A$1:$A$288,'Copy of PY1 Data(H)'!$A$1:$CZ$288))</f>
        <v>406553</v>
      </c>
      <c r="M22" s="180" cm="1">
        <f t="array" ref="M22">_xlfn.XLOOKUP(M$1,'Copy of PY1 Data(H)'!$A$1:$CZ$1,_xlfn.XLOOKUP($A22,'Copy of PY1 Data(H)'!$A$1:$A$288,'Copy of PY1 Data(H)'!$A$1:$CZ$288))</f>
        <v>2672160</v>
      </c>
      <c r="N22" s="180" cm="1">
        <f t="array" ref="N22">_xlfn.XLOOKUP(N$1,'Copy of PY1 Data(H)'!$A$1:$CZ$1,_xlfn.XLOOKUP($A22,'Copy of PY1 Data(H)'!$A$1:$A$288,'Copy of PY1 Data(H)'!$A$1:$CZ$288))</f>
        <v>0</v>
      </c>
      <c r="O22" s="180" cm="1">
        <f t="array" ref="O22">_xlfn.XLOOKUP(O$1,'Copy of PY1 Data(H)'!$A$1:$CZ$1,_xlfn.XLOOKUP($A22,'Copy of PY1 Data(H)'!$A$1:$A$288,'Copy of PY1 Data(H)'!$A$1:$CZ$288))</f>
        <v>22950</v>
      </c>
      <c r="P22" s="180" cm="1">
        <f t="array" ref="P22">_xlfn.XLOOKUP(P$1,'Copy of PY1 Data(H)'!$A$1:$CZ$1,_xlfn.XLOOKUP($A22,'Copy of PY1 Data(H)'!$A$1:$A$288,'Copy of PY1 Data(H)'!$A$1:$CZ$288))</f>
        <v>0</v>
      </c>
      <c r="Q22" s="180" cm="1">
        <f t="array" ref="Q22">_xlfn.XLOOKUP(Q$1,'Copy of PY1 Data(H)'!$A$1:$CZ$1,_xlfn.XLOOKUP($A22,'Copy of PY1 Data(H)'!$A$1:$A$288,'Copy of PY1 Data(H)'!$A$1:$CZ$288))</f>
        <v>0</v>
      </c>
      <c r="R22" s="180" cm="1">
        <f t="array" ref="R22">_xlfn.XLOOKUP(R$1,'Copy of PY1 Data(H)'!$A$1:$CZ$1,_xlfn.XLOOKUP($A22,'Copy of PY1 Data(H)'!$A$1:$A$288,'Copy of PY1 Data(H)'!$A$1:$CZ$288))</f>
        <v>0</v>
      </c>
      <c r="S22" s="180" cm="1">
        <f t="array" ref="S22">_xlfn.XLOOKUP(S$1,'Copy of PY1 Data(H)'!$A$1:$CZ$1,_xlfn.XLOOKUP($A22,'Copy of PY1 Data(H)'!$A$1:$A$288,'Copy of PY1 Data(H)'!$A$1:$CZ$288))</f>
        <v>22221</v>
      </c>
      <c r="T22" s="180" cm="1">
        <f t="array" ref="T22">_xlfn.XLOOKUP(T$1,'Copy of PY1 Data(H)'!$A$1:$CZ$1,_xlfn.XLOOKUP($A22,'Copy of PY1 Data(H)'!$A$1:$A$288,'Copy of PY1 Data(H)'!$A$1:$CZ$288))</f>
        <v>0</v>
      </c>
      <c r="U22" s="180" cm="1">
        <f t="array" ref="U22">_xlfn.XLOOKUP(U$1,'Copy of PY1 Data(H)'!$A$1:$CZ$1,_xlfn.XLOOKUP($A22,'Copy of PY1 Data(H)'!$A$1:$A$288,'Copy of PY1 Data(H)'!$A$1:$CZ$288))</f>
        <v>0</v>
      </c>
      <c r="V22" s="180" cm="1">
        <f t="array" ref="V22">_xlfn.XLOOKUP(V$1,'Copy of PY1 Data(H)'!$A$1:$CZ$1,_xlfn.XLOOKUP($A22,'Copy of PY1 Data(H)'!$A$1:$A$288,'Copy of PY1 Data(H)'!$A$1:$CZ$288))</f>
        <v>71425</v>
      </c>
      <c r="W22" s="180" cm="1">
        <f t="array" ref="W22">_xlfn.XLOOKUP(W$1,'Copy of PY1 Data(H)'!$A$1:$CZ$1,_xlfn.XLOOKUP($A22,'Copy of PY1 Data(H)'!$A$1:$A$288,'Copy of PY1 Data(H)'!$A$1:$CZ$288))</f>
        <v>0</v>
      </c>
      <c r="X22" s="180" cm="1">
        <f t="array" ref="X22">_xlfn.XLOOKUP(X$1,'Copy of PY1 Data(H)'!$A$1:$CZ$1,_xlfn.XLOOKUP($A22,'Copy of PY1 Data(H)'!$A$1:$A$288,'Copy of PY1 Data(H)'!$A$1:$CZ$288))</f>
        <v>0</v>
      </c>
      <c r="Y22" s="180" cm="1">
        <f t="array" ref="Y22">_xlfn.XLOOKUP(Y$1,'Copy of PY1 Data(H)'!$A$1:$CZ$1,_xlfn.XLOOKUP($A22,'Copy of PY1 Data(H)'!$A$1:$A$288,'Copy of PY1 Data(H)'!$A$1:$CZ$288))</f>
        <v>0</v>
      </c>
      <c r="Z22" s="180" cm="1">
        <f t="array" ref="Z22">_xlfn.XLOOKUP(Z$1,'Copy of PY1 Data(H)'!$A$1:$CZ$1,_xlfn.XLOOKUP($A22,'Copy of PY1 Data(H)'!$A$1:$A$288,'Copy of PY1 Data(H)'!$A$1:$CZ$288))</f>
        <v>10585968</v>
      </c>
      <c r="AA22" s="180" cm="1">
        <f t="array" ref="AA22">_xlfn.XLOOKUP(AA$1,'Copy of PY1 Data(H)'!$A$1:$CZ$1,_xlfn.XLOOKUP($A22,'Copy of PY1 Data(H)'!$A$1:$A$288,'Copy of PY1 Data(H)'!$A$1:$CZ$288))</f>
        <v>0</v>
      </c>
      <c r="AB22" s="180" cm="1">
        <f t="array" ref="AB22">_xlfn.XLOOKUP(AB$1,'Copy of PY1 Data(H)'!$A$1:$CZ$1,_xlfn.XLOOKUP($A22,'Copy of PY1 Data(H)'!$A$1:$A$288,'Copy of PY1 Data(H)'!$A$1:$CZ$288))</f>
        <v>0</v>
      </c>
      <c r="AC22" s="180" cm="1">
        <f t="array" ref="AC22">_xlfn.XLOOKUP(AC$1,'Copy of PY1 Data(H)'!$A$1:$CZ$1,_xlfn.XLOOKUP($A22,'Copy of PY1 Data(H)'!$A$1:$A$288,'Copy of PY1 Data(H)'!$A$1:$CZ$288))</f>
        <v>72137</v>
      </c>
      <c r="AD22" s="180" cm="1">
        <f t="array" ref="AD22">_xlfn.XLOOKUP(AD$1,'Copy of PY1 Data(H)'!$A$1:$CZ$1,_xlfn.XLOOKUP($A22,'Copy of PY1 Data(H)'!$A$1:$A$288,'Copy of PY1 Data(H)'!$A$1:$CZ$288))</f>
        <v>102529</v>
      </c>
      <c r="AE22" s="180" cm="1">
        <f t="array" ref="AE22">_xlfn.XLOOKUP(AE$1,'Copy of PY1 Data(H)'!$A$1:$CZ$1,_xlfn.XLOOKUP($A22,'Copy of PY1 Data(H)'!$A$1:$A$288,'Copy of PY1 Data(H)'!$A$1:$CZ$288))</f>
        <v>76447</v>
      </c>
      <c r="AF22" s="180" cm="1">
        <f t="array" ref="AF22">_xlfn.XLOOKUP(AF$1,'Copy of PY1 Data(H)'!$A$1:$CZ$1,_xlfn.XLOOKUP($A22,'Copy of PY1 Data(H)'!$A$1:$A$288,'Copy of PY1 Data(H)'!$A$1:$CZ$288))</f>
        <v>71830</v>
      </c>
      <c r="AG22" s="180" cm="1">
        <f t="array" ref="AG22">_xlfn.XLOOKUP(AG$1,'Copy of PY1 Data(H)'!$A$1:$CZ$1,_xlfn.XLOOKUP($A22,'Copy of PY1 Data(H)'!$A$1:$A$288,'Copy of PY1 Data(H)'!$A$1:$CZ$288))</f>
        <v>0</v>
      </c>
      <c r="AH22" s="180" cm="1">
        <f t="array" ref="AH22">_xlfn.XLOOKUP(AH$1,'Copy of PY1 Data(H)'!$A$1:$CZ$1,_xlfn.XLOOKUP($A22,'Copy of PY1 Data(H)'!$A$1:$A$288,'Copy of PY1 Data(H)'!$A$1:$CZ$288))</f>
        <v>0</v>
      </c>
      <c r="AI22" s="180" cm="1">
        <f t="array" ref="AI22">_xlfn.XLOOKUP(AI$1,'Copy of PY1 Data(H)'!$A$1:$CZ$1,_xlfn.XLOOKUP($A22,'Copy of PY1 Data(H)'!$A$1:$A$288,'Copy of PY1 Data(H)'!$A$1:$CZ$288))</f>
        <v>0</v>
      </c>
      <c r="AJ22" s="180" cm="1">
        <f t="array" ref="AJ22">_xlfn.XLOOKUP(AJ$1,'Copy of PY1 Data(H)'!$A$1:$CZ$1,_xlfn.XLOOKUP($A22,'Copy of PY1 Data(H)'!$A$1:$A$288,'Copy of PY1 Data(H)'!$A$1:$CZ$288))</f>
        <v>0</v>
      </c>
      <c r="AK22" s="180" cm="1">
        <f t="array" ref="AK22">_xlfn.XLOOKUP(AK$1,'Copy of PY1 Data(H)'!$A$1:$CZ$1,_xlfn.XLOOKUP($A22,'Copy of PY1 Data(H)'!$A$1:$A$288,'Copy of PY1 Data(H)'!$A$1:$CZ$288))</f>
        <v>0</v>
      </c>
      <c r="AL22" s="180" cm="1">
        <f t="array" ref="AL22">_xlfn.XLOOKUP(AL$1,'Copy of PY1 Data(H)'!$A$1:$CZ$1,_xlfn.XLOOKUP($A22,'Copy of PY1 Data(H)'!$A$1:$A$288,'Copy of PY1 Data(H)'!$A$1:$CZ$288))</f>
        <v>0</v>
      </c>
      <c r="AM22" s="180" cm="1">
        <f t="array" ref="AM22">_xlfn.XLOOKUP(AM$1,'Copy of PY1 Data(H)'!$A$1:$CZ$1,_xlfn.XLOOKUP($A22,'Copy of PY1 Data(H)'!$A$1:$A$288,'Copy of PY1 Data(H)'!$A$1:$CZ$288))</f>
        <v>0</v>
      </c>
      <c r="AN22" s="180" cm="1">
        <f t="array" ref="AN22">_xlfn.XLOOKUP(AN$1,'Copy of PY1 Data(H)'!$A$1:$CZ$1,_xlfn.XLOOKUP($A22,'Copy of PY1 Data(H)'!$A$1:$A$288,'Copy of PY1 Data(H)'!$A$1:$CZ$288))</f>
        <v>16090</v>
      </c>
      <c r="AO22" s="180" cm="1">
        <f t="array" ref="AO22">_xlfn.XLOOKUP(AO$1,'Copy of PY1 Data(H)'!$A$1:$CZ$1,_xlfn.XLOOKUP($A22,'Copy of PY1 Data(H)'!$A$1:$A$288,'Copy of PY1 Data(H)'!$A$1:$CZ$288))</f>
        <v>20099282</v>
      </c>
      <c r="AP22" s="180" cm="1">
        <f t="array" ref="AP22">_xlfn.XLOOKUP(AP$1,'Copy of PY1 Data(H)'!$A$1:$CZ$1,_xlfn.XLOOKUP($A22,'Copy of PY1 Data(H)'!$A$1:$A$288,'Copy of PY1 Data(H)'!$A$1:$CZ$288))</f>
        <v>0</v>
      </c>
      <c r="AQ22" s="180" cm="1">
        <f t="array" ref="AQ22">_xlfn.XLOOKUP(AQ$1,'Copy of PY1 Data(H)'!$A$1:$CZ$1,_xlfn.XLOOKUP($A22,'Copy of PY1 Data(H)'!$A$1:$A$288,'Copy of PY1 Data(H)'!$A$1:$CZ$288))</f>
        <v>0</v>
      </c>
      <c r="AR22" s="180" cm="1">
        <f t="array" ref="AR22">_xlfn.XLOOKUP(AR$1,'Copy of PY1 Data(H)'!$A$1:$CZ$1,_xlfn.XLOOKUP($A22,'Copy of PY1 Data(H)'!$A$1:$A$288,'Copy of PY1 Data(H)'!$A$1:$CZ$288))</f>
        <v>16130</v>
      </c>
      <c r="AS22" s="180" cm="1">
        <f t="array" ref="AS22">_xlfn.XLOOKUP(AS$1,'Copy of PY1 Data(H)'!$A$1:$CZ$1,_xlfn.XLOOKUP($A22,'Copy of PY1 Data(H)'!$A$1:$A$288,'Copy of PY1 Data(H)'!$A$1:$CZ$288))</f>
        <v>1095250</v>
      </c>
      <c r="AT22" s="180" cm="1">
        <f t="array" ref="AT22">_xlfn.XLOOKUP(AT$1,'Copy of PY1 Data(H)'!$A$1:$CZ$1,_xlfn.XLOOKUP($A22,'Copy of PY1 Data(H)'!$A$1:$A$288,'Copy of PY1 Data(H)'!$A$1:$CZ$288))</f>
        <v>44337</v>
      </c>
      <c r="AU22" s="180" cm="1">
        <f t="array" ref="AU22">_xlfn.XLOOKUP(AU$1,'Copy of PY1 Data(H)'!$A$1:$CZ$1,_xlfn.XLOOKUP($A22,'Copy of PY1 Data(H)'!$A$1:$A$288,'Copy of PY1 Data(H)'!$A$1:$CZ$288))</f>
        <v>92050</v>
      </c>
      <c r="AV22" s="180" cm="1">
        <f t="array" ref="AV22">_xlfn.XLOOKUP(AV$1,'Copy of PY1 Data(H)'!$A$1:$CZ$1,_xlfn.XLOOKUP($A22,'Copy of PY1 Data(H)'!$A$1:$A$288,'Copy of PY1 Data(H)'!$A$1:$CZ$288))</f>
        <v>106476</v>
      </c>
      <c r="AW22" s="180" cm="1">
        <f t="array" ref="AW22">_xlfn.XLOOKUP(AW$1,'Copy of PY1 Data(H)'!$A$1:$CZ$1,_xlfn.XLOOKUP($A22,'Copy of PY1 Data(H)'!$A$1:$A$288,'Copy of PY1 Data(H)'!$A$1:$CZ$288))</f>
        <v>0</v>
      </c>
      <c r="AX22" s="180" cm="1">
        <f t="array" ref="AX22">_xlfn.XLOOKUP(AX$1,'Copy of PY1 Data(H)'!$A$1:$CZ$1,_xlfn.XLOOKUP($A22,'Copy of PY1 Data(H)'!$A$1:$A$288,'Copy of PY1 Data(H)'!$A$1:$CZ$288))</f>
        <v>0</v>
      </c>
      <c r="AY22" s="180" cm="1">
        <f t="array" ref="AY22">_xlfn.XLOOKUP(AY$1,'Copy of PY1 Data(H)'!$A$1:$CZ$1,_xlfn.XLOOKUP($A22,'Copy of PY1 Data(H)'!$A$1:$A$288,'Copy of PY1 Data(H)'!$A$1:$CZ$288))</f>
        <v>0</v>
      </c>
      <c r="AZ22" s="180" cm="1">
        <f t="array" ref="AZ22">_xlfn.XLOOKUP(AZ$1,'Copy of PY1 Data(H)'!$A$1:$CZ$1,_xlfn.XLOOKUP($A22,'Copy of PY1 Data(H)'!$A$1:$A$288,'Copy of PY1 Data(H)'!$A$1:$CZ$288))</f>
        <v>118741</v>
      </c>
      <c r="BA22" s="180" cm="1">
        <f t="array" ref="BA22">_xlfn.XLOOKUP(BA$1,'Copy of PY1 Data(H)'!$A$1:$CZ$1,_xlfn.XLOOKUP($A22,'Copy of PY1 Data(H)'!$A$1:$A$288,'Copy of PY1 Data(H)'!$A$1:$CZ$288))</f>
        <v>0</v>
      </c>
      <c r="BB22" s="180" cm="1">
        <f t="array" ref="BB22">_xlfn.XLOOKUP(BB$1,'Copy of PY1 Data(H)'!$A$1:$CZ$1,_xlfn.XLOOKUP($A22,'Copy of PY1 Data(H)'!$A$1:$A$288,'Copy of PY1 Data(H)'!$A$1:$CZ$288))</f>
        <v>2500</v>
      </c>
      <c r="BC22" s="180" cm="1">
        <f t="array" ref="BC22">_xlfn.XLOOKUP(BC$1,'Copy of PY1 Data(H)'!$A$1:$CZ$1,_xlfn.XLOOKUP($A22,'Copy of PY1 Data(H)'!$A$1:$A$288,'Copy of PY1 Data(H)'!$A$1:$CZ$288))</f>
        <v>5525</v>
      </c>
      <c r="BD22" s="180" cm="1">
        <f t="array" ref="BD22">_xlfn.XLOOKUP(BD$1,'Copy of PY1 Data(H)'!$A$1:$CZ$1,_xlfn.XLOOKUP($A22,'Copy of PY1 Data(H)'!$A$1:$A$288,'Copy of PY1 Data(H)'!$A$1:$CZ$288))</f>
        <v>149435</v>
      </c>
      <c r="BE22" s="180" cm="1">
        <f t="array" ref="BE22">_xlfn.XLOOKUP(BE$1,'Copy of PY1 Data(H)'!$A$1:$CZ$1,_xlfn.XLOOKUP($A22,'Copy of PY1 Data(H)'!$A$1:$A$288,'Copy of PY1 Data(H)'!$A$1:$CZ$288))</f>
        <v>314467</v>
      </c>
      <c r="BF22" s="180" cm="1">
        <f t="array" ref="BF22">_xlfn.XLOOKUP(BF$1,'Copy of PY1 Data(H)'!$A$1:$CZ$1,_xlfn.XLOOKUP($A22,'Copy of PY1 Data(H)'!$A$1:$A$288,'Copy of PY1 Data(H)'!$A$1:$CZ$288))</f>
        <v>617293</v>
      </c>
      <c r="BG22" s="180" cm="1">
        <f t="array" ref="BG22">_xlfn.XLOOKUP(BG$1,'Copy of PY1 Data(H)'!$A$1:$CZ$1,_xlfn.XLOOKUP($A22,'Copy of PY1 Data(H)'!$A$1:$A$288,'Copy of PY1 Data(H)'!$A$1:$CZ$288))</f>
        <v>0</v>
      </c>
      <c r="BH22" s="180" cm="1">
        <f t="array" ref="BH22">_xlfn.XLOOKUP(BH$1,'Copy of PY1 Data(H)'!$A$1:$CZ$1,_xlfn.XLOOKUP($A22,'Copy of PY1 Data(H)'!$A$1:$A$288,'Copy of PY1 Data(H)'!$A$1:$CZ$288))</f>
        <v>0</v>
      </c>
      <c r="BI22" s="180" cm="1">
        <f t="array" ref="BI22">_xlfn.XLOOKUP(BI$1,'Copy of PY1 Data(H)'!$A$1:$CZ$1,_xlfn.XLOOKUP($A22,'Copy of PY1 Data(H)'!$A$1:$A$288,'Copy of PY1 Data(H)'!$A$1:$CZ$288))</f>
        <v>22102</v>
      </c>
      <c r="BJ22" s="180" cm="1">
        <f t="array" ref="BJ22">_xlfn.XLOOKUP(BJ$1,'Copy of PY1 Data(H)'!$A$1:$CZ$1,_xlfn.XLOOKUP($A22,'Copy of PY1 Data(H)'!$A$1:$A$288,'Copy of PY1 Data(H)'!$A$1:$CZ$288))</f>
        <v>714721</v>
      </c>
      <c r="BK22" s="180" cm="1">
        <f t="array" ref="BK22">_xlfn.XLOOKUP(BK$1,'Copy of PY1 Data(H)'!$A$1:$CZ$1,_xlfn.XLOOKUP($A22,'Copy of PY1 Data(H)'!$A$1:$A$288,'Copy of PY1 Data(H)'!$A$1:$CZ$288))</f>
        <v>118821</v>
      </c>
      <c r="BL22" s="180" cm="1">
        <f t="array" ref="BL22">_xlfn.XLOOKUP(BL$1,'Copy of PY1 Data(H)'!$A$1:$CZ$1,_xlfn.XLOOKUP($A22,'Copy of PY1 Data(H)'!$A$1:$A$288,'Copy of PY1 Data(H)'!$A$1:$CZ$288))</f>
        <v>1251764</v>
      </c>
      <c r="BM22" s="180" cm="1">
        <f t="array" ref="BM22">_xlfn.XLOOKUP(BM$1,'Copy of PY1 Data(H)'!$A$1:$CZ$1,_xlfn.XLOOKUP($A22,'Copy of PY1 Data(H)'!$A$1:$A$288,'Copy of PY1 Data(H)'!$A$1:$CZ$288))</f>
        <v>0</v>
      </c>
      <c r="BN22" s="180" cm="1">
        <f t="array" ref="BN22">_xlfn.XLOOKUP(BN$1,'Copy of PY1 Data(H)'!$A$1:$CZ$1,_xlfn.XLOOKUP($A22,'Copy of PY1 Data(H)'!$A$1:$A$288,'Copy of PY1 Data(H)'!$A$1:$CZ$288))</f>
        <v>2411887</v>
      </c>
      <c r="BO22" s="180" cm="1">
        <f t="array" ref="BO22">_xlfn.XLOOKUP(BO$1,'Copy of PY1 Data(H)'!$A$1:$CZ$1,_xlfn.XLOOKUP($A22,'Copy of PY1 Data(H)'!$A$1:$A$288,'Copy of PY1 Data(H)'!$A$1:$CZ$288))</f>
        <v>42317</v>
      </c>
      <c r="BP22" s="180" cm="1">
        <f t="array" ref="BP22">_xlfn.XLOOKUP(BP$1,'Copy of PY1 Data(H)'!$A$1:$CZ$1,_xlfn.XLOOKUP($A22,'Copy of PY1 Data(H)'!$A$1:$A$288,'Copy of PY1 Data(H)'!$A$1:$CZ$288))</f>
        <v>0</v>
      </c>
      <c r="BQ22" s="180" cm="1">
        <f t="array" ref="BQ22">_xlfn.XLOOKUP(BQ$1,'Copy of PY1 Data(H)'!$A$1:$CZ$1,_xlfn.XLOOKUP($A22,'Copy of PY1 Data(H)'!$A$1:$A$288,'Copy of PY1 Data(H)'!$A$1:$CZ$288))</f>
        <v>0</v>
      </c>
      <c r="BR22" s="180" cm="1">
        <f t="array" ref="BR22">_xlfn.XLOOKUP(BR$1,'Copy of PY1 Data(H)'!$A$1:$CZ$1,_xlfn.XLOOKUP($A22,'Copy of PY1 Data(H)'!$A$1:$A$288,'Copy of PY1 Data(H)'!$A$1:$CZ$288))</f>
        <v>0</v>
      </c>
      <c r="BS22" s="180" cm="1">
        <f t="array" ref="BS22">_xlfn.XLOOKUP(BS$1,'Copy of PY1 Data(H)'!$A$1:$CZ$1,_xlfn.XLOOKUP($A22,'Copy of PY1 Data(H)'!$A$1:$A$288,'Copy of PY1 Data(H)'!$A$1:$CZ$288))</f>
        <v>0</v>
      </c>
      <c r="BT22" s="180" cm="1">
        <f t="array" ref="BT22">_xlfn.XLOOKUP(BT$1,'Copy of PY1 Data(H)'!$A$1:$CZ$1,_xlfn.XLOOKUP($A22,'Copy of PY1 Data(H)'!$A$1:$A$288,'Copy of PY1 Data(H)'!$A$1:$CZ$288))</f>
        <v>135762</v>
      </c>
      <c r="BU22" s="180" cm="1">
        <f t="array" ref="BU22">_xlfn.XLOOKUP(BU$1,'Copy of PY1 Data(H)'!$A$1:$CZ$1,_xlfn.XLOOKUP($A22,'Copy of PY1 Data(H)'!$A$1:$A$288,'Copy of PY1 Data(H)'!$A$1:$CZ$288))</f>
        <v>0</v>
      </c>
      <c r="BV22" s="180" cm="1">
        <f t="array" ref="BV22">_xlfn.XLOOKUP(BV$1,'Copy of PY1 Data(H)'!$A$1:$CZ$1,_xlfn.XLOOKUP($A22,'Copy of PY1 Data(H)'!$A$1:$A$288,'Copy of PY1 Data(H)'!$A$1:$CZ$288))</f>
        <v>54078</v>
      </c>
    </row>
    <row r="23" spans="1:78" s="968" customFormat="1" x14ac:dyDescent="0.3">
      <c r="B23" s="968" t="s">
        <v>2841</v>
      </c>
    </row>
    <row r="24" spans="1:78" x14ac:dyDescent="0.3">
      <c r="A24" s="180">
        <v>344</v>
      </c>
      <c r="C24" s="180"/>
      <c r="D24" s="180" cm="1">
        <f t="array" ref="D24">_xlfn.XLOOKUP(D$1,'Copy of PY1 Data(H)'!$A$1:$CZ$1,_xlfn.XLOOKUP($A24,'Copy of PY1 Data(H)'!$A$1:$A$288,'Copy of PY1 Data(H)'!$A$1:$CZ$288))</f>
        <v>26115</v>
      </c>
      <c r="E24" s="180" cm="1">
        <f t="array" ref="E24">_xlfn.XLOOKUP(E$1,'Copy of PY1 Data(H)'!$A$1:$CZ$1,_xlfn.XLOOKUP($A24,'Copy of PY1 Data(H)'!$A$1:$A$288,'Copy of PY1 Data(H)'!$A$1:$CZ$288))</f>
        <v>16381350</v>
      </c>
      <c r="F24" s="180" cm="1">
        <f t="array" ref="F24">_xlfn.XLOOKUP(F$1,'Copy of PY1 Data(H)'!$A$1:$CZ$1,_xlfn.XLOOKUP($A24,'Copy of PY1 Data(H)'!$A$1:$A$288,'Copy of PY1 Data(H)'!$A$1:$CZ$288))</f>
        <v>0</v>
      </c>
      <c r="G24" s="180" cm="1">
        <f t="array" ref="G24">_xlfn.XLOOKUP(G$1,'Copy of PY1 Data(H)'!$A$1:$CZ$1,_xlfn.XLOOKUP($A24,'Copy of PY1 Data(H)'!$A$1:$A$288,'Copy of PY1 Data(H)'!$A$1:$CZ$288))</f>
        <v>7875</v>
      </c>
      <c r="H24" s="180" cm="1">
        <f t="array" ref="H24">_xlfn.XLOOKUP(H$1,'Copy of PY1 Data(H)'!$A$1:$CZ$1,_xlfn.XLOOKUP($A24,'Copy of PY1 Data(H)'!$A$1:$A$288,'Copy of PY1 Data(H)'!$A$1:$CZ$288))</f>
        <v>0</v>
      </c>
      <c r="I24" s="180" cm="1">
        <f t="array" ref="I24">_xlfn.XLOOKUP(I$1,'Copy of PY1 Data(H)'!$A$1:$CZ$1,_xlfn.XLOOKUP($A24,'Copy of PY1 Data(H)'!$A$1:$A$288,'Copy of PY1 Data(H)'!$A$1:$CZ$288))</f>
        <v>0</v>
      </c>
      <c r="J24" s="180" cm="1">
        <f t="array" ref="J24">_xlfn.XLOOKUP(J$1,'Copy of PY1 Data(H)'!$A$1:$CZ$1,_xlfn.XLOOKUP($A24,'Copy of PY1 Data(H)'!$A$1:$A$288,'Copy of PY1 Data(H)'!$A$1:$CZ$288))</f>
        <v>0</v>
      </c>
      <c r="K24" s="180" cm="1">
        <f t="array" ref="K24">_xlfn.XLOOKUP(K$1,'Copy of PY1 Data(H)'!$A$1:$CZ$1,_xlfn.XLOOKUP($A24,'Copy of PY1 Data(H)'!$A$1:$A$288,'Copy of PY1 Data(H)'!$A$1:$CZ$288))</f>
        <v>0</v>
      </c>
      <c r="L24" s="180" cm="1">
        <f t="array" ref="L24">_xlfn.XLOOKUP(L$1,'Copy of PY1 Data(H)'!$A$1:$CZ$1,_xlfn.XLOOKUP($A24,'Copy of PY1 Data(H)'!$A$1:$A$288,'Copy of PY1 Data(H)'!$A$1:$CZ$288))</f>
        <v>17476</v>
      </c>
      <c r="M24" s="180" cm="1">
        <f t="array" ref="M24">_xlfn.XLOOKUP(M$1,'Copy of PY1 Data(H)'!$A$1:$CZ$1,_xlfn.XLOOKUP($A24,'Copy of PY1 Data(H)'!$A$1:$A$288,'Copy of PY1 Data(H)'!$A$1:$CZ$288))</f>
        <v>0</v>
      </c>
      <c r="N24" s="180" cm="1">
        <f t="array" ref="N24">_xlfn.XLOOKUP(N$1,'Copy of PY1 Data(H)'!$A$1:$CZ$1,_xlfn.XLOOKUP($A24,'Copy of PY1 Data(H)'!$A$1:$A$288,'Copy of PY1 Data(H)'!$A$1:$CZ$288))</f>
        <v>0</v>
      </c>
      <c r="O24" s="180" cm="1">
        <f t="array" ref="O24">_xlfn.XLOOKUP(O$1,'Copy of PY1 Data(H)'!$A$1:$CZ$1,_xlfn.XLOOKUP($A24,'Copy of PY1 Data(H)'!$A$1:$A$288,'Copy of PY1 Data(H)'!$A$1:$CZ$288))</f>
        <v>3265</v>
      </c>
      <c r="P24" s="180" cm="1">
        <f t="array" ref="P24">_xlfn.XLOOKUP(P$1,'Copy of PY1 Data(H)'!$A$1:$CZ$1,_xlfn.XLOOKUP($A24,'Copy of PY1 Data(H)'!$A$1:$A$288,'Copy of PY1 Data(H)'!$A$1:$CZ$288))</f>
        <v>0</v>
      </c>
      <c r="Q24" s="180" cm="1">
        <f t="array" ref="Q24">_xlfn.XLOOKUP(Q$1,'Copy of PY1 Data(H)'!$A$1:$CZ$1,_xlfn.XLOOKUP($A24,'Copy of PY1 Data(H)'!$A$1:$A$288,'Copy of PY1 Data(H)'!$A$1:$CZ$288))</f>
        <v>0</v>
      </c>
      <c r="R24" s="180" cm="1">
        <f t="array" ref="R24">_xlfn.XLOOKUP(R$1,'Copy of PY1 Data(H)'!$A$1:$CZ$1,_xlfn.XLOOKUP($A24,'Copy of PY1 Data(H)'!$A$1:$A$288,'Copy of PY1 Data(H)'!$A$1:$CZ$288))</f>
        <v>5422</v>
      </c>
      <c r="S24" s="180" cm="1">
        <f t="array" ref="S24">_xlfn.XLOOKUP(S$1,'Copy of PY1 Data(H)'!$A$1:$CZ$1,_xlfn.XLOOKUP($A24,'Copy of PY1 Data(H)'!$A$1:$A$288,'Copy of PY1 Data(H)'!$A$1:$CZ$288))</f>
        <v>0</v>
      </c>
      <c r="T24" s="180" cm="1">
        <f t="array" ref="T24">_xlfn.XLOOKUP(T$1,'Copy of PY1 Data(H)'!$A$1:$CZ$1,_xlfn.XLOOKUP($A24,'Copy of PY1 Data(H)'!$A$1:$A$288,'Copy of PY1 Data(H)'!$A$1:$CZ$288))</f>
        <v>390660</v>
      </c>
      <c r="U24" s="180" cm="1">
        <f t="array" ref="U24">_xlfn.XLOOKUP(U$1,'Copy of PY1 Data(H)'!$A$1:$CZ$1,_xlfn.XLOOKUP($A24,'Copy of PY1 Data(H)'!$A$1:$A$288,'Copy of PY1 Data(H)'!$A$1:$CZ$288))</f>
        <v>0</v>
      </c>
      <c r="V24" s="180" cm="1">
        <f t="array" ref="V24">_xlfn.XLOOKUP(V$1,'Copy of PY1 Data(H)'!$A$1:$CZ$1,_xlfn.XLOOKUP($A24,'Copy of PY1 Data(H)'!$A$1:$A$288,'Copy of PY1 Data(H)'!$A$1:$CZ$288))</f>
        <v>0</v>
      </c>
      <c r="W24" s="180" cm="1">
        <f t="array" ref="W24">_xlfn.XLOOKUP(W$1,'Copy of PY1 Data(H)'!$A$1:$CZ$1,_xlfn.XLOOKUP($A24,'Copy of PY1 Data(H)'!$A$1:$A$288,'Copy of PY1 Data(H)'!$A$1:$CZ$288))</f>
        <v>0</v>
      </c>
      <c r="X24" s="180" cm="1">
        <f t="array" ref="X24">_xlfn.XLOOKUP(X$1,'Copy of PY1 Data(H)'!$A$1:$CZ$1,_xlfn.XLOOKUP($A24,'Copy of PY1 Data(H)'!$A$1:$A$288,'Copy of PY1 Data(H)'!$A$1:$CZ$288))</f>
        <v>44719</v>
      </c>
      <c r="Y24" s="180" cm="1">
        <f t="array" ref="Y24">_xlfn.XLOOKUP(Y$1,'Copy of PY1 Data(H)'!$A$1:$CZ$1,_xlfn.XLOOKUP($A24,'Copy of PY1 Data(H)'!$A$1:$A$288,'Copy of PY1 Data(H)'!$A$1:$CZ$288))</f>
        <v>3498</v>
      </c>
      <c r="Z24" s="180" cm="1">
        <f t="array" ref="Z24">_xlfn.XLOOKUP(Z$1,'Copy of PY1 Data(H)'!$A$1:$CZ$1,_xlfn.XLOOKUP($A24,'Copy of PY1 Data(H)'!$A$1:$A$288,'Copy of PY1 Data(H)'!$A$1:$CZ$288))</f>
        <v>2046395</v>
      </c>
      <c r="AA24" s="180" cm="1">
        <f t="array" ref="AA24">_xlfn.XLOOKUP(AA$1,'Copy of PY1 Data(H)'!$A$1:$CZ$1,_xlfn.XLOOKUP($A24,'Copy of PY1 Data(H)'!$A$1:$A$288,'Copy of PY1 Data(H)'!$A$1:$CZ$288))</f>
        <v>84292</v>
      </c>
      <c r="AB24" s="180" cm="1">
        <f t="array" ref="AB24">_xlfn.XLOOKUP(AB$1,'Copy of PY1 Data(H)'!$A$1:$CZ$1,_xlfn.XLOOKUP($A24,'Copy of PY1 Data(H)'!$A$1:$A$288,'Copy of PY1 Data(H)'!$A$1:$CZ$288))</f>
        <v>0</v>
      </c>
      <c r="AC24" s="180" cm="1">
        <f t="array" ref="AC24">_xlfn.XLOOKUP(AC$1,'Copy of PY1 Data(H)'!$A$1:$CZ$1,_xlfn.XLOOKUP($A24,'Copy of PY1 Data(H)'!$A$1:$A$288,'Copy of PY1 Data(H)'!$A$1:$CZ$288))</f>
        <v>0</v>
      </c>
      <c r="AD24" s="180" cm="1">
        <f t="array" ref="AD24">_xlfn.XLOOKUP(AD$1,'Copy of PY1 Data(H)'!$A$1:$CZ$1,_xlfn.XLOOKUP($A24,'Copy of PY1 Data(H)'!$A$1:$A$288,'Copy of PY1 Data(H)'!$A$1:$CZ$288))</f>
        <v>6553</v>
      </c>
      <c r="AE24" s="180" cm="1">
        <f t="array" ref="AE24">_xlfn.XLOOKUP(AE$1,'Copy of PY1 Data(H)'!$A$1:$CZ$1,_xlfn.XLOOKUP($A24,'Copy of PY1 Data(H)'!$A$1:$A$288,'Copy of PY1 Data(H)'!$A$1:$CZ$288))</f>
        <v>724</v>
      </c>
      <c r="AF24" s="180" cm="1">
        <f t="array" ref="AF24">_xlfn.XLOOKUP(AF$1,'Copy of PY1 Data(H)'!$A$1:$CZ$1,_xlfn.XLOOKUP($A24,'Copy of PY1 Data(H)'!$A$1:$A$288,'Copy of PY1 Data(H)'!$A$1:$CZ$288))</f>
        <v>6208</v>
      </c>
      <c r="AG24" s="180" cm="1">
        <f t="array" ref="AG24">_xlfn.XLOOKUP(AG$1,'Copy of PY1 Data(H)'!$A$1:$CZ$1,_xlfn.XLOOKUP($A24,'Copy of PY1 Data(H)'!$A$1:$A$288,'Copy of PY1 Data(H)'!$A$1:$CZ$288))</f>
        <v>4415</v>
      </c>
      <c r="AH24" s="180" cm="1">
        <f t="array" ref="AH24">_xlfn.XLOOKUP(AH$1,'Copy of PY1 Data(H)'!$A$1:$CZ$1,_xlfn.XLOOKUP($A24,'Copy of PY1 Data(H)'!$A$1:$A$288,'Copy of PY1 Data(H)'!$A$1:$CZ$288))</f>
        <v>0</v>
      </c>
      <c r="AI24" s="180" cm="1">
        <f t="array" ref="AI24">_xlfn.XLOOKUP(AI$1,'Copy of PY1 Data(H)'!$A$1:$CZ$1,_xlfn.XLOOKUP($A24,'Copy of PY1 Data(H)'!$A$1:$A$288,'Copy of PY1 Data(H)'!$A$1:$CZ$288))</f>
        <v>0</v>
      </c>
      <c r="AJ24" s="180" cm="1">
        <f t="array" ref="AJ24">_xlfn.XLOOKUP(AJ$1,'Copy of PY1 Data(H)'!$A$1:$CZ$1,_xlfn.XLOOKUP($A24,'Copy of PY1 Data(H)'!$A$1:$A$288,'Copy of PY1 Data(H)'!$A$1:$CZ$288))</f>
        <v>19240</v>
      </c>
      <c r="AK24" s="180" cm="1">
        <f t="array" ref="AK24">_xlfn.XLOOKUP(AK$1,'Copy of PY1 Data(H)'!$A$1:$CZ$1,_xlfn.XLOOKUP($A24,'Copy of PY1 Data(H)'!$A$1:$A$288,'Copy of PY1 Data(H)'!$A$1:$CZ$288))</f>
        <v>0</v>
      </c>
      <c r="AL24" s="180" cm="1">
        <f t="array" ref="AL24">_xlfn.XLOOKUP(AL$1,'Copy of PY1 Data(H)'!$A$1:$CZ$1,_xlfn.XLOOKUP($A24,'Copy of PY1 Data(H)'!$A$1:$A$288,'Copy of PY1 Data(H)'!$A$1:$CZ$288))</f>
        <v>37105</v>
      </c>
      <c r="AM24" s="180" cm="1">
        <f t="array" ref="AM24">_xlfn.XLOOKUP(AM$1,'Copy of PY1 Data(H)'!$A$1:$CZ$1,_xlfn.XLOOKUP($A24,'Copy of PY1 Data(H)'!$A$1:$A$288,'Copy of PY1 Data(H)'!$A$1:$CZ$288))</f>
        <v>84047</v>
      </c>
      <c r="AN24" s="180" cm="1">
        <f t="array" ref="AN24">_xlfn.XLOOKUP(AN$1,'Copy of PY1 Data(H)'!$A$1:$CZ$1,_xlfn.XLOOKUP($A24,'Copy of PY1 Data(H)'!$A$1:$A$288,'Copy of PY1 Data(H)'!$A$1:$CZ$288))</f>
        <v>0</v>
      </c>
      <c r="AO24" s="180" cm="1">
        <f t="array" ref="AO24">_xlfn.XLOOKUP(AO$1,'Copy of PY1 Data(H)'!$A$1:$CZ$1,_xlfn.XLOOKUP($A24,'Copy of PY1 Data(H)'!$A$1:$A$288,'Copy of PY1 Data(H)'!$A$1:$CZ$288))</f>
        <v>257029</v>
      </c>
      <c r="AP24" s="180" cm="1">
        <f t="array" ref="AP24">_xlfn.XLOOKUP(AP$1,'Copy of PY1 Data(H)'!$A$1:$CZ$1,_xlfn.XLOOKUP($A24,'Copy of PY1 Data(H)'!$A$1:$A$288,'Copy of PY1 Data(H)'!$A$1:$CZ$288))</f>
        <v>12103</v>
      </c>
      <c r="AQ24" s="180" cm="1">
        <f t="array" ref="AQ24">_xlfn.XLOOKUP(AQ$1,'Copy of PY1 Data(H)'!$A$1:$CZ$1,_xlfn.XLOOKUP($A24,'Copy of PY1 Data(H)'!$A$1:$A$288,'Copy of PY1 Data(H)'!$A$1:$CZ$288))</f>
        <v>1</v>
      </c>
      <c r="AR24" s="180" cm="1">
        <f t="array" ref="AR24">_xlfn.XLOOKUP(AR$1,'Copy of PY1 Data(H)'!$A$1:$CZ$1,_xlfn.XLOOKUP($A24,'Copy of PY1 Data(H)'!$A$1:$A$288,'Copy of PY1 Data(H)'!$A$1:$CZ$288))</f>
        <v>12384</v>
      </c>
      <c r="AS24" s="180" cm="1">
        <f t="array" ref="AS24">_xlfn.XLOOKUP(AS$1,'Copy of PY1 Data(H)'!$A$1:$CZ$1,_xlfn.XLOOKUP($A24,'Copy of PY1 Data(H)'!$A$1:$A$288,'Copy of PY1 Data(H)'!$A$1:$CZ$288))</f>
        <v>302656</v>
      </c>
      <c r="AT24" s="180" cm="1">
        <f t="array" ref="AT24">_xlfn.XLOOKUP(AT$1,'Copy of PY1 Data(H)'!$A$1:$CZ$1,_xlfn.XLOOKUP($A24,'Copy of PY1 Data(H)'!$A$1:$A$288,'Copy of PY1 Data(H)'!$A$1:$CZ$288))</f>
        <v>569</v>
      </c>
      <c r="AU24" s="180" cm="1">
        <f t="array" ref="AU24">_xlfn.XLOOKUP(AU$1,'Copy of PY1 Data(H)'!$A$1:$CZ$1,_xlfn.XLOOKUP($A24,'Copy of PY1 Data(H)'!$A$1:$A$288,'Copy of PY1 Data(H)'!$A$1:$CZ$288))</f>
        <v>0</v>
      </c>
      <c r="AV24" s="180" cm="1">
        <f t="array" ref="AV24">_xlfn.XLOOKUP(AV$1,'Copy of PY1 Data(H)'!$A$1:$CZ$1,_xlfn.XLOOKUP($A24,'Copy of PY1 Data(H)'!$A$1:$A$288,'Copy of PY1 Data(H)'!$A$1:$CZ$288))</f>
        <v>0</v>
      </c>
      <c r="AW24" s="180" cm="1">
        <f t="array" ref="AW24">_xlfn.XLOOKUP(AW$1,'Copy of PY1 Data(H)'!$A$1:$CZ$1,_xlfn.XLOOKUP($A24,'Copy of PY1 Data(H)'!$A$1:$A$288,'Copy of PY1 Data(H)'!$A$1:$CZ$288))</f>
        <v>9287</v>
      </c>
      <c r="AX24" s="180" cm="1">
        <f t="array" ref="AX24">_xlfn.XLOOKUP(AX$1,'Copy of PY1 Data(H)'!$A$1:$CZ$1,_xlfn.XLOOKUP($A24,'Copy of PY1 Data(H)'!$A$1:$A$288,'Copy of PY1 Data(H)'!$A$1:$CZ$288))</f>
        <v>0</v>
      </c>
      <c r="AY24" s="180" cm="1">
        <f t="array" ref="AY24">_xlfn.XLOOKUP(AY$1,'Copy of PY1 Data(H)'!$A$1:$CZ$1,_xlfn.XLOOKUP($A24,'Copy of PY1 Data(H)'!$A$1:$A$288,'Copy of PY1 Data(H)'!$A$1:$CZ$288))</f>
        <v>0</v>
      </c>
      <c r="AZ24" s="180" cm="1">
        <f t="array" ref="AZ24">_xlfn.XLOOKUP(AZ$1,'Copy of PY1 Data(H)'!$A$1:$CZ$1,_xlfn.XLOOKUP($A24,'Copy of PY1 Data(H)'!$A$1:$A$288,'Copy of PY1 Data(H)'!$A$1:$CZ$288))</f>
        <v>69995</v>
      </c>
      <c r="BA24" s="180" cm="1">
        <f t="array" ref="BA24">_xlfn.XLOOKUP(BA$1,'Copy of PY1 Data(H)'!$A$1:$CZ$1,_xlfn.XLOOKUP($A24,'Copy of PY1 Data(H)'!$A$1:$A$288,'Copy of PY1 Data(H)'!$A$1:$CZ$288))</f>
        <v>27512</v>
      </c>
      <c r="BB24" s="180" cm="1">
        <f t="array" ref="BB24">_xlfn.XLOOKUP(BB$1,'Copy of PY1 Data(H)'!$A$1:$CZ$1,_xlfn.XLOOKUP($A24,'Copy of PY1 Data(H)'!$A$1:$A$288,'Copy of PY1 Data(H)'!$A$1:$CZ$288))</f>
        <v>0</v>
      </c>
      <c r="BC24" s="180" cm="1">
        <f t="array" ref="BC24">_xlfn.XLOOKUP(BC$1,'Copy of PY1 Data(H)'!$A$1:$CZ$1,_xlfn.XLOOKUP($A24,'Copy of PY1 Data(H)'!$A$1:$A$288,'Copy of PY1 Data(H)'!$A$1:$CZ$288))</f>
        <v>0</v>
      </c>
      <c r="BD24" s="180" cm="1">
        <f t="array" ref="BD24">_xlfn.XLOOKUP(BD$1,'Copy of PY1 Data(H)'!$A$1:$CZ$1,_xlfn.XLOOKUP($A24,'Copy of PY1 Data(H)'!$A$1:$A$288,'Copy of PY1 Data(H)'!$A$1:$CZ$288))</f>
        <v>84591</v>
      </c>
      <c r="BE24" s="180" cm="1">
        <f t="array" ref="BE24">_xlfn.XLOOKUP(BE$1,'Copy of PY1 Data(H)'!$A$1:$CZ$1,_xlfn.XLOOKUP($A24,'Copy of PY1 Data(H)'!$A$1:$A$288,'Copy of PY1 Data(H)'!$A$1:$CZ$288))</f>
        <v>6947</v>
      </c>
      <c r="BF24" s="180" cm="1">
        <f t="array" ref="BF24">_xlfn.XLOOKUP(BF$1,'Copy of PY1 Data(H)'!$A$1:$CZ$1,_xlfn.XLOOKUP($A24,'Copy of PY1 Data(H)'!$A$1:$A$288,'Copy of PY1 Data(H)'!$A$1:$CZ$288))</f>
        <v>447735</v>
      </c>
      <c r="BG24" s="180" cm="1">
        <f t="array" ref="BG24">_xlfn.XLOOKUP(BG$1,'Copy of PY1 Data(H)'!$A$1:$CZ$1,_xlfn.XLOOKUP($A24,'Copy of PY1 Data(H)'!$A$1:$A$288,'Copy of PY1 Data(H)'!$A$1:$CZ$288))</f>
        <v>0</v>
      </c>
      <c r="BH24" s="180" cm="1">
        <f t="array" ref="BH24">_xlfn.XLOOKUP(BH$1,'Copy of PY1 Data(H)'!$A$1:$CZ$1,_xlfn.XLOOKUP($A24,'Copy of PY1 Data(H)'!$A$1:$A$288,'Copy of PY1 Data(H)'!$A$1:$CZ$288))</f>
        <v>0</v>
      </c>
      <c r="BI24" s="180" cm="1">
        <f t="array" ref="BI24">_xlfn.XLOOKUP(BI$1,'Copy of PY1 Data(H)'!$A$1:$CZ$1,_xlfn.XLOOKUP($A24,'Copy of PY1 Data(H)'!$A$1:$A$288,'Copy of PY1 Data(H)'!$A$1:$CZ$288))</f>
        <v>0</v>
      </c>
      <c r="BJ24" s="180" cm="1">
        <f t="array" ref="BJ24">_xlfn.XLOOKUP(BJ$1,'Copy of PY1 Data(H)'!$A$1:$CZ$1,_xlfn.XLOOKUP($A24,'Copy of PY1 Data(H)'!$A$1:$A$288,'Copy of PY1 Data(H)'!$A$1:$CZ$288))</f>
        <v>228840</v>
      </c>
      <c r="BK24" s="180" cm="1">
        <f t="array" ref="BK24">_xlfn.XLOOKUP(BK$1,'Copy of PY1 Data(H)'!$A$1:$CZ$1,_xlfn.XLOOKUP($A24,'Copy of PY1 Data(H)'!$A$1:$A$288,'Copy of PY1 Data(H)'!$A$1:$CZ$288))</f>
        <v>0</v>
      </c>
      <c r="BL24" s="180" cm="1">
        <f t="array" ref="BL24">_xlfn.XLOOKUP(BL$1,'Copy of PY1 Data(H)'!$A$1:$CZ$1,_xlfn.XLOOKUP($A24,'Copy of PY1 Data(H)'!$A$1:$A$288,'Copy of PY1 Data(H)'!$A$1:$CZ$288))</f>
        <v>209377</v>
      </c>
      <c r="BM24" s="180" cm="1">
        <f t="array" ref="BM24">_xlfn.XLOOKUP(BM$1,'Copy of PY1 Data(H)'!$A$1:$CZ$1,_xlfn.XLOOKUP($A24,'Copy of PY1 Data(H)'!$A$1:$A$288,'Copy of PY1 Data(H)'!$A$1:$CZ$288))</f>
        <v>0</v>
      </c>
      <c r="BN24" s="180" cm="1">
        <f t="array" ref="BN24">_xlfn.XLOOKUP(BN$1,'Copy of PY1 Data(H)'!$A$1:$CZ$1,_xlfn.XLOOKUP($A24,'Copy of PY1 Data(H)'!$A$1:$A$288,'Copy of PY1 Data(H)'!$A$1:$CZ$288))</f>
        <v>56432</v>
      </c>
      <c r="BO24" s="180" cm="1">
        <f t="array" ref="BO24">_xlfn.XLOOKUP(BO$1,'Copy of PY1 Data(H)'!$A$1:$CZ$1,_xlfn.XLOOKUP($A24,'Copy of PY1 Data(H)'!$A$1:$A$288,'Copy of PY1 Data(H)'!$A$1:$CZ$288))</f>
        <v>0</v>
      </c>
      <c r="BP24" s="180" cm="1">
        <f t="array" ref="BP24">_xlfn.XLOOKUP(BP$1,'Copy of PY1 Data(H)'!$A$1:$CZ$1,_xlfn.XLOOKUP($A24,'Copy of PY1 Data(H)'!$A$1:$A$288,'Copy of PY1 Data(H)'!$A$1:$CZ$288))</f>
        <v>0</v>
      </c>
      <c r="BQ24" s="180" cm="1">
        <f t="array" ref="BQ24">_xlfn.XLOOKUP(BQ$1,'Copy of PY1 Data(H)'!$A$1:$CZ$1,_xlfn.XLOOKUP($A24,'Copy of PY1 Data(H)'!$A$1:$A$288,'Copy of PY1 Data(H)'!$A$1:$CZ$288))</f>
        <v>3622</v>
      </c>
      <c r="BR24" s="180" cm="1">
        <f t="array" ref="BR24">_xlfn.XLOOKUP(BR$1,'Copy of PY1 Data(H)'!$A$1:$CZ$1,_xlfn.XLOOKUP($A24,'Copy of PY1 Data(H)'!$A$1:$A$288,'Copy of PY1 Data(H)'!$A$1:$CZ$288))</f>
        <v>0</v>
      </c>
      <c r="BS24" s="180" cm="1">
        <f t="array" ref="BS24">_xlfn.XLOOKUP(BS$1,'Copy of PY1 Data(H)'!$A$1:$CZ$1,_xlfn.XLOOKUP($A24,'Copy of PY1 Data(H)'!$A$1:$A$288,'Copy of PY1 Data(H)'!$A$1:$CZ$288))</f>
        <v>9579</v>
      </c>
      <c r="BT24" s="180" cm="1">
        <f t="array" ref="BT24">_xlfn.XLOOKUP(BT$1,'Copy of PY1 Data(H)'!$A$1:$CZ$1,_xlfn.XLOOKUP($A24,'Copy of PY1 Data(H)'!$A$1:$A$288,'Copy of PY1 Data(H)'!$A$1:$CZ$288))</f>
        <v>25843</v>
      </c>
      <c r="BU24" s="180" cm="1">
        <f t="array" ref="BU24">_xlfn.XLOOKUP(BU$1,'Copy of PY1 Data(H)'!$A$1:$CZ$1,_xlfn.XLOOKUP($A24,'Copy of PY1 Data(H)'!$A$1:$A$288,'Copy of PY1 Data(H)'!$A$1:$CZ$288))</f>
        <v>0</v>
      </c>
      <c r="BV24" s="180" cm="1">
        <f t="array" ref="BV24">_xlfn.XLOOKUP(BV$1,'Copy of PY1 Data(H)'!$A$1:$CZ$1,_xlfn.XLOOKUP($A24,'Copy of PY1 Data(H)'!$A$1:$A$288,'Copy of PY1 Data(H)'!$A$1:$CZ$288))</f>
        <v>0</v>
      </c>
    </row>
    <row r="25" spans="1:78" x14ac:dyDescent="0.3">
      <c r="A25" s="180">
        <v>388</v>
      </c>
      <c r="C25" s="180"/>
      <c r="D25" s="180" cm="1">
        <f t="array" ref="D25">_xlfn.XLOOKUP(D$1,'Copy of PY1 Data(H)'!$A$1:$CZ$1,_xlfn.XLOOKUP($A25,'Copy of PY1 Data(H)'!$A$1:$A$288,'Copy of PY1 Data(H)'!$A$1:$CZ$288))</f>
        <v>5419005</v>
      </c>
      <c r="E25" s="180" cm="1">
        <f t="array" ref="E25">_xlfn.XLOOKUP(E$1,'Copy of PY1 Data(H)'!$A$1:$CZ$1,_xlfn.XLOOKUP($A25,'Copy of PY1 Data(H)'!$A$1:$A$288,'Copy of PY1 Data(H)'!$A$1:$CZ$288))</f>
        <v>464166102</v>
      </c>
      <c r="F25" s="180" cm="1">
        <f t="array" ref="F25">_xlfn.XLOOKUP(F$1,'Copy of PY1 Data(H)'!$A$1:$CZ$1,_xlfn.XLOOKUP($A25,'Copy of PY1 Data(H)'!$A$1:$A$288,'Copy of PY1 Data(H)'!$A$1:$CZ$288))</f>
        <v>0</v>
      </c>
      <c r="G25" s="180" cm="1">
        <f t="array" ref="G25">_xlfn.XLOOKUP(G$1,'Copy of PY1 Data(H)'!$A$1:$CZ$1,_xlfn.XLOOKUP($A25,'Copy of PY1 Data(H)'!$A$1:$A$288,'Copy of PY1 Data(H)'!$A$1:$CZ$288))</f>
        <v>6220992</v>
      </c>
      <c r="H25" s="180" cm="1">
        <f t="array" ref="H25">_xlfn.XLOOKUP(H$1,'Copy of PY1 Data(H)'!$A$1:$CZ$1,_xlfn.XLOOKUP($A25,'Copy of PY1 Data(H)'!$A$1:$A$288,'Copy of PY1 Data(H)'!$A$1:$CZ$288))</f>
        <v>2456625</v>
      </c>
      <c r="I25" s="180" cm="1">
        <f t="array" ref="I25">_xlfn.XLOOKUP(I$1,'Copy of PY1 Data(H)'!$A$1:$CZ$1,_xlfn.XLOOKUP($A25,'Copy of PY1 Data(H)'!$A$1:$A$288,'Copy of PY1 Data(H)'!$A$1:$CZ$288))</f>
        <v>26808</v>
      </c>
      <c r="J25" s="180" cm="1">
        <f t="array" ref="J25">_xlfn.XLOOKUP(J$1,'Copy of PY1 Data(H)'!$A$1:$CZ$1,_xlfn.XLOOKUP($A25,'Copy of PY1 Data(H)'!$A$1:$A$288,'Copy of PY1 Data(H)'!$A$1:$CZ$288))</f>
        <v>352145</v>
      </c>
      <c r="K25" s="180" cm="1">
        <f t="array" ref="K25">_xlfn.XLOOKUP(K$1,'Copy of PY1 Data(H)'!$A$1:$CZ$1,_xlfn.XLOOKUP($A25,'Copy of PY1 Data(H)'!$A$1:$A$288,'Copy of PY1 Data(H)'!$A$1:$CZ$288))</f>
        <v>761030</v>
      </c>
      <c r="L25" s="180" cm="1">
        <f t="array" ref="L25">_xlfn.XLOOKUP(L$1,'Copy of PY1 Data(H)'!$A$1:$CZ$1,_xlfn.XLOOKUP($A25,'Copy of PY1 Data(H)'!$A$1:$A$288,'Copy of PY1 Data(H)'!$A$1:$CZ$288))</f>
        <v>4202256</v>
      </c>
      <c r="M25" s="180" cm="1">
        <f t="array" ref="M25">_xlfn.XLOOKUP(M$1,'Copy of PY1 Data(H)'!$A$1:$CZ$1,_xlfn.XLOOKUP($A25,'Copy of PY1 Data(H)'!$A$1:$A$288,'Copy of PY1 Data(H)'!$A$1:$CZ$288))</f>
        <v>16875539</v>
      </c>
      <c r="N25" s="180" cm="1">
        <f t="array" ref="N25">_xlfn.XLOOKUP(N$1,'Copy of PY1 Data(H)'!$A$1:$CZ$1,_xlfn.XLOOKUP($A25,'Copy of PY1 Data(H)'!$A$1:$A$288,'Copy of PY1 Data(H)'!$A$1:$CZ$288))</f>
        <v>68759</v>
      </c>
      <c r="O25" s="180" cm="1">
        <f t="array" ref="O25">_xlfn.XLOOKUP(O$1,'Copy of PY1 Data(H)'!$A$1:$CZ$1,_xlfn.XLOOKUP($A25,'Copy of PY1 Data(H)'!$A$1:$A$288,'Copy of PY1 Data(H)'!$A$1:$CZ$288))</f>
        <v>563224</v>
      </c>
      <c r="P25" s="180" cm="1">
        <f t="array" ref="P25">_xlfn.XLOOKUP(P$1,'Copy of PY1 Data(H)'!$A$1:$CZ$1,_xlfn.XLOOKUP($A25,'Copy of PY1 Data(H)'!$A$1:$A$288,'Copy of PY1 Data(H)'!$A$1:$CZ$288))</f>
        <v>0</v>
      </c>
      <c r="Q25" s="180" cm="1">
        <f t="array" ref="Q25">_xlfn.XLOOKUP(Q$1,'Copy of PY1 Data(H)'!$A$1:$CZ$1,_xlfn.XLOOKUP($A25,'Copy of PY1 Data(H)'!$A$1:$A$288,'Copy of PY1 Data(H)'!$A$1:$CZ$288))</f>
        <v>335377</v>
      </c>
      <c r="R25" s="180" cm="1">
        <f t="array" ref="R25">_xlfn.XLOOKUP(R$1,'Copy of PY1 Data(H)'!$A$1:$CZ$1,_xlfn.XLOOKUP($A25,'Copy of PY1 Data(H)'!$A$1:$A$288,'Copy of PY1 Data(H)'!$A$1:$CZ$288))</f>
        <v>1490359</v>
      </c>
      <c r="S25" s="180" cm="1">
        <f t="array" ref="S25">_xlfn.XLOOKUP(S$1,'Copy of PY1 Data(H)'!$A$1:$CZ$1,_xlfn.XLOOKUP($A25,'Copy of PY1 Data(H)'!$A$1:$A$288,'Copy of PY1 Data(H)'!$A$1:$CZ$288))</f>
        <v>1960153</v>
      </c>
      <c r="T25" s="180" cm="1">
        <f t="array" ref="T25">_xlfn.XLOOKUP(T$1,'Copy of PY1 Data(H)'!$A$1:$CZ$1,_xlfn.XLOOKUP($A25,'Copy of PY1 Data(H)'!$A$1:$A$288,'Copy of PY1 Data(H)'!$A$1:$CZ$288))</f>
        <v>14459125</v>
      </c>
      <c r="U25" s="180" cm="1">
        <f t="array" ref="U25">_xlfn.XLOOKUP(U$1,'Copy of PY1 Data(H)'!$A$1:$CZ$1,_xlfn.XLOOKUP($A25,'Copy of PY1 Data(H)'!$A$1:$A$288,'Copy of PY1 Data(H)'!$A$1:$CZ$288))</f>
        <v>0</v>
      </c>
      <c r="V25" s="180" cm="1">
        <f t="array" ref="V25">_xlfn.XLOOKUP(V$1,'Copy of PY1 Data(H)'!$A$1:$CZ$1,_xlfn.XLOOKUP($A25,'Copy of PY1 Data(H)'!$A$1:$A$288,'Copy of PY1 Data(H)'!$A$1:$CZ$288))</f>
        <v>492026</v>
      </c>
      <c r="W25" s="180" cm="1">
        <f t="array" ref="W25">_xlfn.XLOOKUP(W$1,'Copy of PY1 Data(H)'!$A$1:$CZ$1,_xlfn.XLOOKUP($A25,'Copy of PY1 Data(H)'!$A$1:$A$288,'Copy of PY1 Data(H)'!$A$1:$CZ$288))</f>
        <v>0</v>
      </c>
      <c r="X25" s="180" cm="1">
        <f t="array" ref="X25">_xlfn.XLOOKUP(X$1,'Copy of PY1 Data(H)'!$A$1:$CZ$1,_xlfn.XLOOKUP($A25,'Copy of PY1 Data(H)'!$A$1:$A$288,'Copy of PY1 Data(H)'!$A$1:$CZ$288))</f>
        <v>9378939</v>
      </c>
      <c r="Y25" s="180" cm="1">
        <f t="array" ref="Y25">_xlfn.XLOOKUP(Y$1,'Copy of PY1 Data(H)'!$A$1:$CZ$1,_xlfn.XLOOKUP($A25,'Copy of PY1 Data(H)'!$A$1:$A$288,'Copy of PY1 Data(H)'!$A$1:$CZ$288))</f>
        <v>1658323</v>
      </c>
      <c r="Z25" s="180" cm="1">
        <f t="array" ref="Z25">_xlfn.XLOOKUP(Z$1,'Copy of PY1 Data(H)'!$A$1:$CZ$1,_xlfn.XLOOKUP($A25,'Copy of PY1 Data(H)'!$A$1:$A$288,'Copy of PY1 Data(H)'!$A$1:$CZ$288))</f>
        <v>72141387</v>
      </c>
      <c r="AA25" s="180" cm="1">
        <f t="array" ref="AA25">_xlfn.XLOOKUP(AA$1,'Copy of PY1 Data(H)'!$A$1:$CZ$1,_xlfn.XLOOKUP($A25,'Copy of PY1 Data(H)'!$A$1:$A$288,'Copy of PY1 Data(H)'!$A$1:$CZ$288))</f>
        <v>9923376</v>
      </c>
      <c r="AB25" s="180" cm="1">
        <f t="array" ref="AB25">_xlfn.XLOOKUP(AB$1,'Copy of PY1 Data(H)'!$A$1:$CZ$1,_xlfn.XLOOKUP($A25,'Copy of PY1 Data(H)'!$A$1:$A$288,'Copy of PY1 Data(H)'!$A$1:$CZ$288))</f>
        <v>0</v>
      </c>
      <c r="AC25" s="180" cm="1">
        <f t="array" ref="AC25">_xlfn.XLOOKUP(AC$1,'Copy of PY1 Data(H)'!$A$1:$CZ$1,_xlfn.XLOOKUP($A25,'Copy of PY1 Data(H)'!$A$1:$A$288,'Copy of PY1 Data(H)'!$A$1:$CZ$288))</f>
        <v>339179</v>
      </c>
      <c r="AD25" s="180" cm="1">
        <f t="array" ref="AD25">_xlfn.XLOOKUP(AD$1,'Copy of PY1 Data(H)'!$A$1:$CZ$1,_xlfn.XLOOKUP($A25,'Copy of PY1 Data(H)'!$A$1:$A$288,'Copy of PY1 Data(H)'!$A$1:$CZ$288))</f>
        <v>1396095</v>
      </c>
      <c r="AE25" s="180" cm="1">
        <f t="array" ref="AE25">_xlfn.XLOOKUP(AE$1,'Copy of PY1 Data(H)'!$A$1:$CZ$1,_xlfn.XLOOKUP($A25,'Copy of PY1 Data(H)'!$A$1:$A$288,'Copy of PY1 Data(H)'!$A$1:$CZ$288))</f>
        <v>1237150</v>
      </c>
      <c r="AF25" s="180" cm="1">
        <f t="array" ref="AF25">_xlfn.XLOOKUP(AF$1,'Copy of PY1 Data(H)'!$A$1:$CZ$1,_xlfn.XLOOKUP($A25,'Copy of PY1 Data(H)'!$A$1:$A$288,'Copy of PY1 Data(H)'!$A$1:$CZ$288))</f>
        <v>359216</v>
      </c>
      <c r="AG25" s="180" cm="1">
        <f t="array" ref="AG25">_xlfn.XLOOKUP(AG$1,'Copy of PY1 Data(H)'!$A$1:$CZ$1,_xlfn.XLOOKUP($A25,'Copy of PY1 Data(H)'!$A$1:$A$288,'Copy of PY1 Data(H)'!$A$1:$CZ$288))</f>
        <v>1095939</v>
      </c>
      <c r="AH25" s="180" cm="1">
        <f t="array" ref="AH25">_xlfn.XLOOKUP(AH$1,'Copy of PY1 Data(H)'!$A$1:$CZ$1,_xlfn.XLOOKUP($A25,'Copy of PY1 Data(H)'!$A$1:$A$288,'Copy of PY1 Data(H)'!$A$1:$CZ$288))</f>
        <v>0</v>
      </c>
      <c r="AI25" s="180" cm="1">
        <f t="array" ref="AI25">_xlfn.XLOOKUP(AI$1,'Copy of PY1 Data(H)'!$A$1:$CZ$1,_xlfn.XLOOKUP($A25,'Copy of PY1 Data(H)'!$A$1:$A$288,'Copy of PY1 Data(H)'!$A$1:$CZ$288))</f>
        <v>117884</v>
      </c>
      <c r="AJ25" s="180" cm="1">
        <f t="array" ref="AJ25">_xlfn.XLOOKUP(AJ$1,'Copy of PY1 Data(H)'!$A$1:$CZ$1,_xlfn.XLOOKUP($A25,'Copy of PY1 Data(H)'!$A$1:$A$288,'Copy of PY1 Data(H)'!$A$1:$CZ$288))</f>
        <v>3072643</v>
      </c>
      <c r="AK25" s="180" cm="1">
        <f t="array" ref="AK25">_xlfn.XLOOKUP(AK$1,'Copy of PY1 Data(H)'!$A$1:$CZ$1,_xlfn.XLOOKUP($A25,'Copy of PY1 Data(H)'!$A$1:$A$288,'Copy of PY1 Data(H)'!$A$1:$CZ$288))</f>
        <v>191342</v>
      </c>
      <c r="AL25" s="180" cm="1">
        <f t="array" ref="AL25">_xlfn.XLOOKUP(AL$1,'Copy of PY1 Data(H)'!$A$1:$CZ$1,_xlfn.XLOOKUP($A25,'Copy of PY1 Data(H)'!$A$1:$A$288,'Copy of PY1 Data(H)'!$A$1:$CZ$288))</f>
        <v>798262</v>
      </c>
      <c r="AM25" s="180" cm="1">
        <f t="array" ref="AM25">_xlfn.XLOOKUP(AM$1,'Copy of PY1 Data(H)'!$A$1:$CZ$1,_xlfn.XLOOKUP($A25,'Copy of PY1 Data(H)'!$A$1:$A$288,'Copy of PY1 Data(H)'!$A$1:$CZ$288))</f>
        <v>4665330</v>
      </c>
      <c r="AN25" s="180" cm="1">
        <f t="array" ref="AN25">_xlfn.XLOOKUP(AN$1,'Copy of PY1 Data(H)'!$A$1:$CZ$1,_xlfn.XLOOKUP($A25,'Copy of PY1 Data(H)'!$A$1:$A$288,'Copy of PY1 Data(H)'!$A$1:$CZ$288))</f>
        <v>392440</v>
      </c>
      <c r="AO25" s="180" cm="1">
        <f t="array" ref="AO25">_xlfn.XLOOKUP(AO$1,'Copy of PY1 Data(H)'!$A$1:$CZ$1,_xlfn.XLOOKUP($A25,'Copy of PY1 Data(H)'!$A$1:$A$288,'Copy of PY1 Data(H)'!$A$1:$CZ$288))</f>
        <v>36792510</v>
      </c>
      <c r="AP25" s="180" cm="1">
        <f t="array" ref="AP25">_xlfn.XLOOKUP(AP$1,'Copy of PY1 Data(H)'!$A$1:$CZ$1,_xlfn.XLOOKUP($A25,'Copy of PY1 Data(H)'!$A$1:$A$288,'Copy of PY1 Data(H)'!$A$1:$CZ$288))</f>
        <v>1201586</v>
      </c>
      <c r="AQ25" s="180" cm="1">
        <f t="array" ref="AQ25">_xlfn.XLOOKUP(AQ$1,'Copy of PY1 Data(H)'!$A$1:$CZ$1,_xlfn.XLOOKUP($A25,'Copy of PY1 Data(H)'!$A$1:$A$288,'Copy of PY1 Data(H)'!$A$1:$CZ$288))</f>
        <v>93817</v>
      </c>
      <c r="AR25" s="180" cm="1">
        <f t="array" ref="AR25">_xlfn.XLOOKUP(AR$1,'Copy of PY1 Data(H)'!$A$1:$CZ$1,_xlfn.XLOOKUP($A25,'Copy of PY1 Data(H)'!$A$1:$A$288,'Copy of PY1 Data(H)'!$A$1:$CZ$288))</f>
        <v>167879</v>
      </c>
      <c r="AS25" s="180" cm="1">
        <f t="array" ref="AS25">_xlfn.XLOOKUP(AS$1,'Copy of PY1 Data(H)'!$A$1:$CZ$1,_xlfn.XLOOKUP($A25,'Copy of PY1 Data(H)'!$A$1:$A$288,'Copy of PY1 Data(H)'!$A$1:$CZ$288))</f>
        <v>37390830</v>
      </c>
      <c r="AT25" s="180" cm="1">
        <f t="array" ref="AT25">_xlfn.XLOOKUP(AT$1,'Copy of PY1 Data(H)'!$A$1:$CZ$1,_xlfn.XLOOKUP($A25,'Copy of PY1 Data(H)'!$A$1:$A$288,'Copy of PY1 Data(H)'!$A$1:$CZ$288))</f>
        <v>285341</v>
      </c>
      <c r="AU25" s="180" cm="1">
        <f t="array" ref="AU25">_xlfn.XLOOKUP(AU$1,'Copy of PY1 Data(H)'!$A$1:$CZ$1,_xlfn.XLOOKUP($A25,'Copy of PY1 Data(H)'!$A$1:$A$288,'Copy of PY1 Data(H)'!$A$1:$CZ$288))</f>
        <v>1875821</v>
      </c>
      <c r="AV25" s="180" cm="1">
        <f t="array" ref="AV25">_xlfn.XLOOKUP(AV$1,'Copy of PY1 Data(H)'!$A$1:$CZ$1,_xlfn.XLOOKUP($A25,'Copy of PY1 Data(H)'!$A$1:$A$288,'Copy of PY1 Data(H)'!$A$1:$CZ$288))</f>
        <v>2060706</v>
      </c>
      <c r="AW25" s="180" cm="1">
        <f t="array" ref="AW25">_xlfn.XLOOKUP(AW$1,'Copy of PY1 Data(H)'!$A$1:$CZ$1,_xlfn.XLOOKUP($A25,'Copy of PY1 Data(H)'!$A$1:$A$288,'Copy of PY1 Data(H)'!$A$1:$CZ$288))</f>
        <v>300717</v>
      </c>
      <c r="AX25" s="180" cm="1">
        <f t="array" ref="AX25">_xlfn.XLOOKUP(AX$1,'Copy of PY1 Data(H)'!$A$1:$CZ$1,_xlfn.XLOOKUP($A25,'Copy of PY1 Data(H)'!$A$1:$A$288,'Copy of PY1 Data(H)'!$A$1:$CZ$288))</f>
        <v>403385</v>
      </c>
      <c r="AY25" s="180" cm="1">
        <f t="array" ref="AY25">_xlfn.XLOOKUP(AY$1,'Copy of PY1 Data(H)'!$A$1:$CZ$1,_xlfn.XLOOKUP($A25,'Copy of PY1 Data(H)'!$A$1:$A$288,'Copy of PY1 Data(H)'!$A$1:$CZ$288))</f>
        <v>231169</v>
      </c>
      <c r="AZ25" s="180" cm="1">
        <f t="array" ref="AZ25">_xlfn.XLOOKUP(AZ$1,'Copy of PY1 Data(H)'!$A$1:$CZ$1,_xlfn.XLOOKUP($A25,'Copy of PY1 Data(H)'!$A$1:$A$288,'Copy of PY1 Data(H)'!$A$1:$CZ$288))</f>
        <v>6215757</v>
      </c>
      <c r="BA25" s="180" cm="1">
        <f t="array" ref="BA25">_xlfn.XLOOKUP(BA$1,'Copy of PY1 Data(H)'!$A$1:$CZ$1,_xlfn.XLOOKUP($A25,'Copy of PY1 Data(H)'!$A$1:$A$288,'Copy of PY1 Data(H)'!$A$1:$CZ$288))</f>
        <v>2069025</v>
      </c>
      <c r="BB25" s="180" cm="1">
        <f t="array" ref="BB25">_xlfn.XLOOKUP(BB$1,'Copy of PY1 Data(H)'!$A$1:$CZ$1,_xlfn.XLOOKUP($A25,'Copy of PY1 Data(H)'!$A$1:$A$288,'Copy of PY1 Data(H)'!$A$1:$CZ$288))</f>
        <v>51035</v>
      </c>
      <c r="BC25" s="180" cm="1">
        <f t="array" ref="BC25">_xlfn.XLOOKUP(BC$1,'Copy of PY1 Data(H)'!$A$1:$CZ$1,_xlfn.XLOOKUP($A25,'Copy of PY1 Data(H)'!$A$1:$A$288,'Copy of PY1 Data(H)'!$A$1:$CZ$288))</f>
        <v>358882</v>
      </c>
      <c r="BD25" s="180" cm="1">
        <f t="array" ref="BD25">_xlfn.XLOOKUP(BD$1,'Copy of PY1 Data(H)'!$A$1:$CZ$1,_xlfn.XLOOKUP($A25,'Copy of PY1 Data(H)'!$A$1:$A$288,'Copy of PY1 Data(H)'!$A$1:$CZ$288))</f>
        <v>5282496</v>
      </c>
      <c r="BE25" s="180" cm="1">
        <f t="array" ref="BE25">_xlfn.XLOOKUP(BE$1,'Copy of PY1 Data(H)'!$A$1:$CZ$1,_xlfn.XLOOKUP($A25,'Copy of PY1 Data(H)'!$A$1:$A$288,'Copy of PY1 Data(H)'!$A$1:$CZ$288))</f>
        <v>1391442</v>
      </c>
      <c r="BF25" s="180" cm="1">
        <f t="array" ref="BF25">_xlfn.XLOOKUP(BF$1,'Copy of PY1 Data(H)'!$A$1:$CZ$1,_xlfn.XLOOKUP($A25,'Copy of PY1 Data(H)'!$A$1:$A$288,'Copy of PY1 Data(H)'!$A$1:$CZ$288))</f>
        <v>26746064</v>
      </c>
      <c r="BG25" s="180" cm="1">
        <f t="array" ref="BG25">_xlfn.XLOOKUP(BG$1,'Copy of PY1 Data(H)'!$A$1:$CZ$1,_xlfn.XLOOKUP($A25,'Copy of PY1 Data(H)'!$A$1:$A$288,'Copy of PY1 Data(H)'!$A$1:$CZ$288))</f>
        <v>0</v>
      </c>
      <c r="BH25" s="180" cm="1">
        <f t="array" ref="BH25">_xlfn.XLOOKUP(BH$1,'Copy of PY1 Data(H)'!$A$1:$CZ$1,_xlfn.XLOOKUP($A25,'Copy of PY1 Data(H)'!$A$1:$A$288,'Copy of PY1 Data(H)'!$A$1:$CZ$288))</f>
        <v>304364</v>
      </c>
      <c r="BI25" s="180" cm="1">
        <f t="array" ref="BI25">_xlfn.XLOOKUP(BI$1,'Copy of PY1 Data(H)'!$A$1:$CZ$1,_xlfn.XLOOKUP($A25,'Copy of PY1 Data(H)'!$A$1:$A$288,'Copy of PY1 Data(H)'!$A$1:$CZ$288))</f>
        <v>202981</v>
      </c>
      <c r="BJ25" s="180" cm="1">
        <f t="array" ref="BJ25">_xlfn.XLOOKUP(BJ$1,'Copy of PY1 Data(H)'!$A$1:$CZ$1,_xlfn.XLOOKUP($A25,'Copy of PY1 Data(H)'!$A$1:$A$288,'Copy of PY1 Data(H)'!$A$1:$CZ$288))</f>
        <v>14073435</v>
      </c>
      <c r="BK25" s="180" cm="1">
        <f t="array" ref="BK25">_xlfn.XLOOKUP(BK$1,'Copy of PY1 Data(H)'!$A$1:$CZ$1,_xlfn.XLOOKUP($A25,'Copy of PY1 Data(H)'!$A$1:$A$288,'Copy of PY1 Data(H)'!$A$1:$CZ$288))</f>
        <v>1574657</v>
      </c>
      <c r="BL25" s="180" cm="1">
        <f t="array" ref="BL25">_xlfn.XLOOKUP(BL$1,'Copy of PY1 Data(H)'!$A$1:$CZ$1,_xlfn.XLOOKUP($A25,'Copy of PY1 Data(H)'!$A$1:$A$288,'Copy of PY1 Data(H)'!$A$1:$CZ$288))</f>
        <v>19907136</v>
      </c>
      <c r="BM25" s="180" cm="1">
        <f t="array" ref="BM25">_xlfn.XLOOKUP(BM$1,'Copy of PY1 Data(H)'!$A$1:$CZ$1,_xlfn.XLOOKUP($A25,'Copy of PY1 Data(H)'!$A$1:$A$288,'Copy of PY1 Data(H)'!$A$1:$CZ$288))</f>
        <v>0</v>
      </c>
      <c r="BN25" s="180" cm="1">
        <f t="array" ref="BN25">_xlfn.XLOOKUP(BN$1,'Copy of PY1 Data(H)'!$A$1:$CZ$1,_xlfn.XLOOKUP($A25,'Copy of PY1 Data(H)'!$A$1:$A$288,'Copy of PY1 Data(H)'!$A$1:$CZ$288))</f>
        <v>8079367</v>
      </c>
      <c r="BO25" s="180" cm="1">
        <f t="array" ref="BO25">_xlfn.XLOOKUP(BO$1,'Copy of PY1 Data(H)'!$A$1:$CZ$1,_xlfn.XLOOKUP($A25,'Copy of PY1 Data(H)'!$A$1:$A$288,'Copy of PY1 Data(H)'!$A$1:$CZ$288))</f>
        <v>1457097</v>
      </c>
      <c r="BP25" s="180" cm="1">
        <f t="array" ref="BP25">_xlfn.XLOOKUP(BP$1,'Copy of PY1 Data(H)'!$A$1:$CZ$1,_xlfn.XLOOKUP($A25,'Copy of PY1 Data(H)'!$A$1:$A$288,'Copy of PY1 Data(H)'!$A$1:$CZ$288))</f>
        <v>37364</v>
      </c>
      <c r="BQ25" s="180" cm="1">
        <f t="array" ref="BQ25">_xlfn.XLOOKUP(BQ$1,'Copy of PY1 Data(H)'!$A$1:$CZ$1,_xlfn.XLOOKUP($A25,'Copy of PY1 Data(H)'!$A$1:$A$288,'Copy of PY1 Data(H)'!$A$1:$CZ$288))</f>
        <v>3204722</v>
      </c>
      <c r="BR25" s="180" cm="1">
        <f t="array" ref="BR25">_xlfn.XLOOKUP(BR$1,'Copy of PY1 Data(H)'!$A$1:$CZ$1,_xlfn.XLOOKUP($A25,'Copy of PY1 Data(H)'!$A$1:$A$288,'Copy of PY1 Data(H)'!$A$1:$CZ$288))</f>
        <v>0</v>
      </c>
      <c r="BS25" s="180" cm="1">
        <f t="array" ref="BS25">_xlfn.XLOOKUP(BS$1,'Copy of PY1 Data(H)'!$A$1:$CZ$1,_xlfn.XLOOKUP($A25,'Copy of PY1 Data(H)'!$A$1:$A$288,'Copy of PY1 Data(H)'!$A$1:$CZ$288))</f>
        <v>3361937</v>
      </c>
      <c r="BT25" s="180" cm="1">
        <f t="array" ref="BT25">_xlfn.XLOOKUP(BT$1,'Copy of PY1 Data(H)'!$A$1:$CZ$1,_xlfn.XLOOKUP($A25,'Copy of PY1 Data(H)'!$A$1:$A$288,'Copy of PY1 Data(H)'!$A$1:$CZ$288))</f>
        <v>1457848</v>
      </c>
      <c r="BU25" s="180" cm="1">
        <f t="array" ref="BU25">_xlfn.XLOOKUP(BU$1,'Copy of PY1 Data(H)'!$A$1:$CZ$1,_xlfn.XLOOKUP($A25,'Copy of PY1 Data(H)'!$A$1:$A$288,'Copy of PY1 Data(H)'!$A$1:$CZ$288))</f>
        <v>0</v>
      </c>
      <c r="BV25" s="180" cm="1">
        <f t="array" ref="BV25">_xlfn.XLOOKUP(BV$1,'Copy of PY1 Data(H)'!$A$1:$CZ$1,_xlfn.XLOOKUP($A25,'Copy of PY1 Data(H)'!$A$1:$A$288,'Copy of PY1 Data(H)'!$A$1:$CZ$288))</f>
        <v>2433219</v>
      </c>
    </row>
    <row r="26" spans="1:78" x14ac:dyDescent="0.3">
      <c r="A26" s="180">
        <v>339</v>
      </c>
      <c r="C26" s="180"/>
      <c r="D26" s="180" cm="1">
        <f t="array" ref="D26">_xlfn.XLOOKUP(D$1,'Copy of PY1 Data(H)'!$A$1:$CZ$1,_xlfn.XLOOKUP($A26,'Copy of PY1 Data(H)'!$A$1:$A$288,'Copy of PY1 Data(H)'!$A$1:$CZ$288))</f>
        <v>669554</v>
      </c>
      <c r="E26" s="180" cm="1">
        <f t="array" ref="E26">_xlfn.XLOOKUP(E$1,'Copy of PY1 Data(H)'!$A$1:$CZ$1,_xlfn.XLOOKUP($A26,'Copy of PY1 Data(H)'!$A$1:$A$288,'Copy of PY1 Data(H)'!$A$1:$CZ$288))</f>
        <v>39294669</v>
      </c>
      <c r="F26" s="180" cm="1">
        <f t="array" ref="F26">_xlfn.XLOOKUP(F$1,'Copy of PY1 Data(H)'!$A$1:$CZ$1,_xlfn.XLOOKUP($A26,'Copy of PY1 Data(H)'!$A$1:$A$288,'Copy of PY1 Data(H)'!$A$1:$CZ$288))</f>
        <v>0</v>
      </c>
      <c r="G26" s="180" cm="1">
        <f t="array" ref="G26">_xlfn.XLOOKUP(G$1,'Copy of PY1 Data(H)'!$A$1:$CZ$1,_xlfn.XLOOKUP($A26,'Copy of PY1 Data(H)'!$A$1:$A$288,'Copy of PY1 Data(H)'!$A$1:$CZ$288))</f>
        <v>456707</v>
      </c>
      <c r="H26" s="180" cm="1">
        <f t="array" ref="H26">_xlfn.XLOOKUP(H$1,'Copy of PY1 Data(H)'!$A$1:$CZ$1,_xlfn.XLOOKUP($A26,'Copy of PY1 Data(H)'!$A$1:$A$288,'Copy of PY1 Data(H)'!$A$1:$CZ$288))</f>
        <v>221104</v>
      </c>
      <c r="I26" s="180" cm="1">
        <f t="array" ref="I26">_xlfn.XLOOKUP(I$1,'Copy of PY1 Data(H)'!$A$1:$CZ$1,_xlfn.XLOOKUP($A26,'Copy of PY1 Data(H)'!$A$1:$A$288,'Copy of PY1 Data(H)'!$A$1:$CZ$288))</f>
        <v>0</v>
      </c>
      <c r="J26" s="180" cm="1">
        <f t="array" ref="J26">_xlfn.XLOOKUP(J$1,'Copy of PY1 Data(H)'!$A$1:$CZ$1,_xlfn.XLOOKUP($A26,'Copy of PY1 Data(H)'!$A$1:$A$288,'Copy of PY1 Data(H)'!$A$1:$CZ$288))</f>
        <v>0</v>
      </c>
      <c r="K26" s="180" cm="1">
        <f t="array" ref="K26">_xlfn.XLOOKUP(K$1,'Copy of PY1 Data(H)'!$A$1:$CZ$1,_xlfn.XLOOKUP($A26,'Copy of PY1 Data(H)'!$A$1:$A$288,'Copy of PY1 Data(H)'!$A$1:$CZ$288))</f>
        <v>57839</v>
      </c>
      <c r="L26" s="180" cm="1">
        <f t="array" ref="L26">_xlfn.XLOOKUP(L$1,'Copy of PY1 Data(H)'!$A$1:$CZ$1,_xlfn.XLOOKUP($A26,'Copy of PY1 Data(H)'!$A$1:$A$288,'Copy of PY1 Data(H)'!$A$1:$CZ$288))</f>
        <v>407634</v>
      </c>
      <c r="M26" s="180" cm="1">
        <f t="array" ref="M26">_xlfn.XLOOKUP(M$1,'Copy of PY1 Data(H)'!$A$1:$CZ$1,_xlfn.XLOOKUP($A26,'Copy of PY1 Data(H)'!$A$1:$A$288,'Copy of PY1 Data(H)'!$A$1:$CZ$288))</f>
        <v>937551</v>
      </c>
      <c r="N26" s="180" cm="1">
        <f t="array" ref="N26">_xlfn.XLOOKUP(N$1,'Copy of PY1 Data(H)'!$A$1:$CZ$1,_xlfn.XLOOKUP($A26,'Copy of PY1 Data(H)'!$A$1:$A$288,'Copy of PY1 Data(H)'!$A$1:$CZ$288))</f>
        <v>0</v>
      </c>
      <c r="O26" s="180" cm="1">
        <f t="array" ref="O26">_xlfn.XLOOKUP(O$1,'Copy of PY1 Data(H)'!$A$1:$CZ$1,_xlfn.XLOOKUP($A26,'Copy of PY1 Data(H)'!$A$1:$A$288,'Copy of PY1 Data(H)'!$A$1:$CZ$288))</f>
        <v>39845</v>
      </c>
      <c r="P26" s="180" cm="1">
        <f t="array" ref="P26">_xlfn.XLOOKUP(P$1,'Copy of PY1 Data(H)'!$A$1:$CZ$1,_xlfn.XLOOKUP($A26,'Copy of PY1 Data(H)'!$A$1:$A$288,'Copy of PY1 Data(H)'!$A$1:$CZ$288))</f>
        <v>0</v>
      </c>
      <c r="Q26" s="180" cm="1">
        <f t="array" ref="Q26">_xlfn.XLOOKUP(Q$1,'Copy of PY1 Data(H)'!$A$1:$CZ$1,_xlfn.XLOOKUP($A26,'Copy of PY1 Data(H)'!$A$1:$A$288,'Copy of PY1 Data(H)'!$A$1:$CZ$288))</f>
        <v>35296</v>
      </c>
      <c r="R26" s="180" cm="1">
        <f t="array" ref="R26">_xlfn.XLOOKUP(R$1,'Copy of PY1 Data(H)'!$A$1:$CZ$1,_xlfn.XLOOKUP($A26,'Copy of PY1 Data(H)'!$A$1:$A$288,'Copy of PY1 Data(H)'!$A$1:$CZ$288))</f>
        <v>257264</v>
      </c>
      <c r="S26" s="180" cm="1">
        <f t="array" ref="S26">_xlfn.XLOOKUP(S$1,'Copy of PY1 Data(H)'!$A$1:$CZ$1,_xlfn.XLOOKUP($A26,'Copy of PY1 Data(H)'!$A$1:$A$288,'Copy of PY1 Data(H)'!$A$1:$CZ$288))</f>
        <v>47418</v>
      </c>
      <c r="T26" s="180" cm="1">
        <f t="array" ref="T26">_xlfn.XLOOKUP(T$1,'Copy of PY1 Data(H)'!$A$1:$CZ$1,_xlfn.XLOOKUP($A26,'Copy of PY1 Data(H)'!$A$1:$A$288,'Copy of PY1 Data(H)'!$A$1:$CZ$288))</f>
        <v>1785058</v>
      </c>
      <c r="U26" s="180" cm="1">
        <f t="array" ref="U26">_xlfn.XLOOKUP(U$1,'Copy of PY1 Data(H)'!$A$1:$CZ$1,_xlfn.XLOOKUP($A26,'Copy of PY1 Data(H)'!$A$1:$A$288,'Copy of PY1 Data(H)'!$A$1:$CZ$288))</f>
        <v>0</v>
      </c>
      <c r="V26" s="180" cm="1">
        <f t="array" ref="V26">_xlfn.XLOOKUP(V$1,'Copy of PY1 Data(H)'!$A$1:$CZ$1,_xlfn.XLOOKUP($A26,'Copy of PY1 Data(H)'!$A$1:$A$288,'Copy of PY1 Data(H)'!$A$1:$CZ$288))</f>
        <v>0</v>
      </c>
      <c r="W26" s="180" cm="1">
        <f t="array" ref="W26">_xlfn.XLOOKUP(W$1,'Copy of PY1 Data(H)'!$A$1:$CZ$1,_xlfn.XLOOKUP($A26,'Copy of PY1 Data(H)'!$A$1:$A$288,'Copy of PY1 Data(H)'!$A$1:$CZ$288))</f>
        <v>0</v>
      </c>
      <c r="X26" s="180" cm="1">
        <f t="array" ref="X26">_xlfn.XLOOKUP(X$1,'Copy of PY1 Data(H)'!$A$1:$CZ$1,_xlfn.XLOOKUP($A26,'Copy of PY1 Data(H)'!$A$1:$A$288,'Copy of PY1 Data(H)'!$A$1:$CZ$288))</f>
        <v>896569</v>
      </c>
      <c r="Y26" s="180" cm="1">
        <f t="array" ref="Y26">_xlfn.XLOOKUP(Y$1,'Copy of PY1 Data(H)'!$A$1:$CZ$1,_xlfn.XLOOKUP($A26,'Copy of PY1 Data(H)'!$A$1:$A$288,'Copy of PY1 Data(H)'!$A$1:$CZ$288))</f>
        <v>8930</v>
      </c>
      <c r="Z26" s="180" cm="1">
        <f t="array" ref="Z26">_xlfn.XLOOKUP(Z$1,'Copy of PY1 Data(H)'!$A$1:$CZ$1,_xlfn.XLOOKUP($A26,'Copy of PY1 Data(H)'!$A$1:$A$288,'Copy of PY1 Data(H)'!$A$1:$CZ$288))</f>
        <v>14113353</v>
      </c>
      <c r="AA26" s="180" cm="1">
        <f t="array" ref="AA26">_xlfn.XLOOKUP(AA$1,'Copy of PY1 Data(H)'!$A$1:$CZ$1,_xlfn.XLOOKUP($A26,'Copy of PY1 Data(H)'!$A$1:$A$288,'Copy of PY1 Data(H)'!$A$1:$CZ$288))</f>
        <v>2629179</v>
      </c>
      <c r="AB26" s="180" cm="1">
        <f t="array" ref="AB26">_xlfn.XLOOKUP(AB$1,'Copy of PY1 Data(H)'!$A$1:$CZ$1,_xlfn.XLOOKUP($A26,'Copy of PY1 Data(H)'!$A$1:$A$288,'Copy of PY1 Data(H)'!$A$1:$CZ$288))</f>
        <v>0</v>
      </c>
      <c r="AC26" s="180" cm="1">
        <f t="array" ref="AC26">_xlfn.XLOOKUP(AC$1,'Copy of PY1 Data(H)'!$A$1:$CZ$1,_xlfn.XLOOKUP($A26,'Copy of PY1 Data(H)'!$A$1:$A$288,'Copy of PY1 Data(H)'!$A$1:$CZ$288))</f>
        <v>61716</v>
      </c>
      <c r="AD26" s="180" cm="1">
        <f t="array" ref="AD26">_xlfn.XLOOKUP(AD$1,'Copy of PY1 Data(H)'!$A$1:$CZ$1,_xlfn.XLOOKUP($A26,'Copy of PY1 Data(H)'!$A$1:$A$288,'Copy of PY1 Data(H)'!$A$1:$CZ$288))</f>
        <v>30590</v>
      </c>
      <c r="AE26" s="180" cm="1">
        <f t="array" ref="AE26">_xlfn.XLOOKUP(AE$1,'Copy of PY1 Data(H)'!$A$1:$CZ$1,_xlfn.XLOOKUP($A26,'Copy of PY1 Data(H)'!$A$1:$A$288,'Copy of PY1 Data(H)'!$A$1:$CZ$288))</f>
        <v>113934</v>
      </c>
      <c r="AF26" s="180" cm="1">
        <f t="array" ref="AF26">_xlfn.XLOOKUP(AF$1,'Copy of PY1 Data(H)'!$A$1:$CZ$1,_xlfn.XLOOKUP($A26,'Copy of PY1 Data(H)'!$A$1:$A$288,'Copy of PY1 Data(H)'!$A$1:$CZ$288))</f>
        <v>134865</v>
      </c>
      <c r="AG26" s="180" cm="1">
        <f t="array" ref="AG26">_xlfn.XLOOKUP(AG$1,'Copy of PY1 Data(H)'!$A$1:$CZ$1,_xlfn.XLOOKUP($A26,'Copy of PY1 Data(H)'!$A$1:$A$288,'Copy of PY1 Data(H)'!$A$1:$CZ$288))</f>
        <v>160110</v>
      </c>
      <c r="AH26" s="180" cm="1">
        <f t="array" ref="AH26">_xlfn.XLOOKUP(AH$1,'Copy of PY1 Data(H)'!$A$1:$CZ$1,_xlfn.XLOOKUP($A26,'Copy of PY1 Data(H)'!$A$1:$A$288,'Copy of PY1 Data(H)'!$A$1:$CZ$288))</f>
        <v>0</v>
      </c>
      <c r="AI26" s="180" cm="1">
        <f t="array" ref="AI26">_xlfn.XLOOKUP(AI$1,'Copy of PY1 Data(H)'!$A$1:$CZ$1,_xlfn.XLOOKUP($A26,'Copy of PY1 Data(H)'!$A$1:$A$288,'Copy of PY1 Data(H)'!$A$1:$CZ$288))</f>
        <v>11049</v>
      </c>
      <c r="AJ26" s="180" cm="1">
        <f t="array" ref="AJ26">_xlfn.XLOOKUP(AJ$1,'Copy of PY1 Data(H)'!$A$1:$CZ$1,_xlfn.XLOOKUP($A26,'Copy of PY1 Data(H)'!$A$1:$A$288,'Copy of PY1 Data(H)'!$A$1:$CZ$288))</f>
        <v>217663</v>
      </c>
      <c r="AK26" s="180" cm="1">
        <f t="array" ref="AK26">_xlfn.XLOOKUP(AK$1,'Copy of PY1 Data(H)'!$A$1:$CZ$1,_xlfn.XLOOKUP($A26,'Copy of PY1 Data(H)'!$A$1:$A$288,'Copy of PY1 Data(H)'!$A$1:$CZ$288))</f>
        <v>26176</v>
      </c>
      <c r="AL26" s="180" cm="1">
        <f t="array" ref="AL26">_xlfn.XLOOKUP(AL$1,'Copy of PY1 Data(H)'!$A$1:$CZ$1,_xlfn.XLOOKUP($A26,'Copy of PY1 Data(H)'!$A$1:$A$288,'Copy of PY1 Data(H)'!$A$1:$CZ$288))</f>
        <v>10845</v>
      </c>
      <c r="AM26" s="180" cm="1">
        <f t="array" ref="AM26">_xlfn.XLOOKUP(AM$1,'Copy of PY1 Data(H)'!$A$1:$CZ$1,_xlfn.XLOOKUP($A26,'Copy of PY1 Data(H)'!$A$1:$A$288,'Copy of PY1 Data(H)'!$A$1:$CZ$288))</f>
        <v>216923</v>
      </c>
      <c r="AN26" s="180" cm="1">
        <f t="array" ref="AN26">_xlfn.XLOOKUP(AN$1,'Copy of PY1 Data(H)'!$A$1:$CZ$1,_xlfn.XLOOKUP($A26,'Copy of PY1 Data(H)'!$A$1:$A$288,'Copy of PY1 Data(H)'!$A$1:$CZ$288))</f>
        <v>68228</v>
      </c>
      <c r="AO26" s="180" cm="1">
        <f t="array" ref="AO26">_xlfn.XLOOKUP(AO$1,'Copy of PY1 Data(H)'!$A$1:$CZ$1,_xlfn.XLOOKUP($A26,'Copy of PY1 Data(H)'!$A$1:$A$288,'Copy of PY1 Data(H)'!$A$1:$CZ$288))</f>
        <v>4724141</v>
      </c>
      <c r="AP26" s="180" cm="1">
        <f t="array" ref="AP26">_xlfn.XLOOKUP(AP$1,'Copy of PY1 Data(H)'!$A$1:$CZ$1,_xlfn.XLOOKUP($A26,'Copy of PY1 Data(H)'!$A$1:$A$288,'Copy of PY1 Data(H)'!$A$1:$CZ$288))</f>
        <v>135922</v>
      </c>
      <c r="AQ26" s="180" cm="1">
        <f t="array" ref="AQ26">_xlfn.XLOOKUP(AQ$1,'Copy of PY1 Data(H)'!$A$1:$CZ$1,_xlfn.XLOOKUP($A26,'Copy of PY1 Data(H)'!$A$1:$A$288,'Copy of PY1 Data(H)'!$A$1:$CZ$288))</f>
        <v>2480</v>
      </c>
      <c r="AR26" s="180" cm="1">
        <f t="array" ref="AR26">_xlfn.XLOOKUP(AR$1,'Copy of PY1 Data(H)'!$A$1:$CZ$1,_xlfn.XLOOKUP($A26,'Copy of PY1 Data(H)'!$A$1:$A$288,'Copy of PY1 Data(H)'!$A$1:$CZ$288))</f>
        <v>90</v>
      </c>
      <c r="AS26" s="180" cm="1">
        <f t="array" ref="AS26">_xlfn.XLOOKUP(AS$1,'Copy of PY1 Data(H)'!$A$1:$CZ$1,_xlfn.XLOOKUP($A26,'Copy of PY1 Data(H)'!$A$1:$A$288,'Copy of PY1 Data(H)'!$A$1:$CZ$288))</f>
        <v>4762194</v>
      </c>
      <c r="AT26" s="180" cm="1">
        <f t="array" ref="AT26">_xlfn.XLOOKUP(AT$1,'Copy of PY1 Data(H)'!$A$1:$CZ$1,_xlfn.XLOOKUP($A26,'Copy of PY1 Data(H)'!$A$1:$A$288,'Copy of PY1 Data(H)'!$A$1:$CZ$288))</f>
        <v>39918</v>
      </c>
      <c r="AU26" s="180" cm="1">
        <f t="array" ref="AU26">_xlfn.XLOOKUP(AU$1,'Copy of PY1 Data(H)'!$A$1:$CZ$1,_xlfn.XLOOKUP($A26,'Copy of PY1 Data(H)'!$A$1:$A$288,'Copy of PY1 Data(H)'!$A$1:$CZ$288))</f>
        <v>281124</v>
      </c>
      <c r="AV26" s="180" cm="1">
        <f t="array" ref="AV26">_xlfn.XLOOKUP(AV$1,'Copy of PY1 Data(H)'!$A$1:$CZ$1,_xlfn.XLOOKUP($A26,'Copy of PY1 Data(H)'!$A$1:$A$288,'Copy of PY1 Data(H)'!$A$1:$CZ$288))</f>
        <v>246567</v>
      </c>
      <c r="AW26" s="180" cm="1">
        <f t="array" ref="AW26">_xlfn.XLOOKUP(AW$1,'Copy of PY1 Data(H)'!$A$1:$CZ$1,_xlfn.XLOOKUP($A26,'Copy of PY1 Data(H)'!$A$1:$A$288,'Copy of PY1 Data(H)'!$A$1:$CZ$288))</f>
        <v>10200</v>
      </c>
      <c r="AX26" s="180" cm="1">
        <f t="array" ref="AX26">_xlfn.XLOOKUP(AX$1,'Copy of PY1 Data(H)'!$A$1:$CZ$1,_xlfn.XLOOKUP($A26,'Copy of PY1 Data(H)'!$A$1:$A$288,'Copy of PY1 Data(H)'!$A$1:$CZ$288))</f>
        <v>30941</v>
      </c>
      <c r="AY26" s="180" cm="1">
        <f t="array" ref="AY26">_xlfn.XLOOKUP(AY$1,'Copy of PY1 Data(H)'!$A$1:$CZ$1,_xlfn.XLOOKUP($A26,'Copy of PY1 Data(H)'!$A$1:$A$288,'Copy of PY1 Data(H)'!$A$1:$CZ$288))</f>
        <v>0</v>
      </c>
      <c r="AZ26" s="180" cm="1">
        <f t="array" ref="AZ26">_xlfn.XLOOKUP(AZ$1,'Copy of PY1 Data(H)'!$A$1:$CZ$1,_xlfn.XLOOKUP($A26,'Copy of PY1 Data(H)'!$A$1:$A$288,'Copy of PY1 Data(H)'!$A$1:$CZ$288))</f>
        <v>1118879</v>
      </c>
      <c r="BA26" s="180" cm="1">
        <f t="array" ref="BA26">_xlfn.XLOOKUP(BA$1,'Copy of PY1 Data(H)'!$A$1:$CZ$1,_xlfn.XLOOKUP($A26,'Copy of PY1 Data(H)'!$A$1:$A$288,'Copy of PY1 Data(H)'!$A$1:$CZ$288))</f>
        <v>26824</v>
      </c>
      <c r="BB26" s="180" cm="1">
        <f t="array" ref="BB26">_xlfn.XLOOKUP(BB$1,'Copy of PY1 Data(H)'!$A$1:$CZ$1,_xlfn.XLOOKUP($A26,'Copy of PY1 Data(H)'!$A$1:$A$288,'Copy of PY1 Data(H)'!$A$1:$CZ$288))</f>
        <v>0</v>
      </c>
      <c r="BC26" s="180" cm="1">
        <f t="array" ref="BC26">_xlfn.XLOOKUP(BC$1,'Copy of PY1 Data(H)'!$A$1:$CZ$1,_xlfn.XLOOKUP($A26,'Copy of PY1 Data(H)'!$A$1:$A$288,'Copy of PY1 Data(H)'!$A$1:$CZ$288))</f>
        <v>22000</v>
      </c>
      <c r="BD26" s="180" cm="1">
        <f t="array" ref="BD26">_xlfn.XLOOKUP(BD$1,'Copy of PY1 Data(H)'!$A$1:$CZ$1,_xlfn.XLOOKUP($A26,'Copy of PY1 Data(H)'!$A$1:$A$288,'Copy of PY1 Data(H)'!$A$1:$CZ$288))</f>
        <v>930475</v>
      </c>
      <c r="BE26" s="180" cm="1">
        <f t="array" ref="BE26">_xlfn.XLOOKUP(BE$1,'Copy of PY1 Data(H)'!$A$1:$CZ$1,_xlfn.XLOOKUP($A26,'Copy of PY1 Data(H)'!$A$1:$A$288,'Copy of PY1 Data(H)'!$A$1:$CZ$288))</f>
        <v>310444</v>
      </c>
      <c r="BF26" s="180" cm="1">
        <f t="array" ref="BF26">_xlfn.XLOOKUP(BF$1,'Copy of PY1 Data(H)'!$A$1:$CZ$1,_xlfn.XLOOKUP($A26,'Copy of PY1 Data(H)'!$A$1:$A$288,'Copy of PY1 Data(H)'!$A$1:$CZ$288))</f>
        <v>2956600</v>
      </c>
      <c r="BG26" s="180" cm="1">
        <f t="array" ref="BG26">_xlfn.XLOOKUP(BG$1,'Copy of PY1 Data(H)'!$A$1:$CZ$1,_xlfn.XLOOKUP($A26,'Copy of PY1 Data(H)'!$A$1:$A$288,'Copy of PY1 Data(H)'!$A$1:$CZ$288))</f>
        <v>0</v>
      </c>
      <c r="BH26" s="180" cm="1">
        <f t="array" ref="BH26">_xlfn.XLOOKUP(BH$1,'Copy of PY1 Data(H)'!$A$1:$CZ$1,_xlfn.XLOOKUP($A26,'Copy of PY1 Data(H)'!$A$1:$A$288,'Copy of PY1 Data(H)'!$A$1:$CZ$288))</f>
        <v>36565</v>
      </c>
      <c r="BI26" s="180" cm="1">
        <f t="array" ref="BI26">_xlfn.XLOOKUP(BI$1,'Copy of PY1 Data(H)'!$A$1:$CZ$1,_xlfn.XLOOKUP($A26,'Copy of PY1 Data(H)'!$A$1:$A$288,'Copy of PY1 Data(H)'!$A$1:$CZ$288))</f>
        <v>45448</v>
      </c>
      <c r="BJ26" s="180" cm="1">
        <f t="array" ref="BJ26">_xlfn.XLOOKUP(BJ$1,'Copy of PY1 Data(H)'!$A$1:$CZ$1,_xlfn.XLOOKUP($A26,'Copy of PY1 Data(H)'!$A$1:$A$288,'Copy of PY1 Data(H)'!$A$1:$CZ$288))</f>
        <v>2123907</v>
      </c>
      <c r="BK26" s="180" cm="1">
        <f t="array" ref="BK26">_xlfn.XLOOKUP(BK$1,'Copy of PY1 Data(H)'!$A$1:$CZ$1,_xlfn.XLOOKUP($A26,'Copy of PY1 Data(H)'!$A$1:$A$288,'Copy of PY1 Data(H)'!$A$1:$CZ$288))</f>
        <v>273031</v>
      </c>
      <c r="BL26" s="180" cm="1">
        <f t="array" ref="BL26">_xlfn.XLOOKUP(BL$1,'Copy of PY1 Data(H)'!$A$1:$CZ$1,_xlfn.XLOOKUP($A26,'Copy of PY1 Data(H)'!$A$1:$A$288,'Copy of PY1 Data(H)'!$A$1:$CZ$288))</f>
        <v>2953943</v>
      </c>
      <c r="BM26" s="180" cm="1">
        <f t="array" ref="BM26">_xlfn.XLOOKUP(BM$1,'Copy of PY1 Data(H)'!$A$1:$CZ$1,_xlfn.XLOOKUP($A26,'Copy of PY1 Data(H)'!$A$1:$A$288,'Copy of PY1 Data(H)'!$A$1:$CZ$288))</f>
        <v>0</v>
      </c>
      <c r="BN26" s="180" cm="1">
        <f t="array" ref="BN26">_xlfn.XLOOKUP(BN$1,'Copy of PY1 Data(H)'!$A$1:$CZ$1,_xlfn.XLOOKUP($A26,'Copy of PY1 Data(H)'!$A$1:$A$288,'Copy of PY1 Data(H)'!$A$1:$CZ$288))</f>
        <v>2367052</v>
      </c>
      <c r="BO26" s="180" cm="1">
        <f t="array" ref="BO26">_xlfn.XLOOKUP(BO$1,'Copy of PY1 Data(H)'!$A$1:$CZ$1,_xlfn.XLOOKUP($A26,'Copy of PY1 Data(H)'!$A$1:$A$288,'Copy of PY1 Data(H)'!$A$1:$CZ$288))</f>
        <v>120270</v>
      </c>
      <c r="BP26" s="180" cm="1">
        <f t="array" ref="BP26">_xlfn.XLOOKUP(BP$1,'Copy of PY1 Data(H)'!$A$1:$CZ$1,_xlfn.XLOOKUP($A26,'Copy of PY1 Data(H)'!$A$1:$A$288,'Copy of PY1 Data(H)'!$A$1:$CZ$288))</f>
        <v>0</v>
      </c>
      <c r="BQ26" s="180" cm="1">
        <f t="array" ref="BQ26">_xlfn.XLOOKUP(BQ$1,'Copy of PY1 Data(H)'!$A$1:$CZ$1,_xlfn.XLOOKUP($A26,'Copy of PY1 Data(H)'!$A$1:$A$288,'Copy of PY1 Data(H)'!$A$1:$CZ$288))</f>
        <v>138825</v>
      </c>
      <c r="BR26" s="180" cm="1">
        <f t="array" ref="BR26">_xlfn.XLOOKUP(BR$1,'Copy of PY1 Data(H)'!$A$1:$CZ$1,_xlfn.XLOOKUP($A26,'Copy of PY1 Data(H)'!$A$1:$A$288,'Copy of PY1 Data(H)'!$A$1:$CZ$288))</f>
        <v>0</v>
      </c>
      <c r="BS26" s="180" cm="1">
        <f t="array" ref="BS26">_xlfn.XLOOKUP(BS$1,'Copy of PY1 Data(H)'!$A$1:$CZ$1,_xlfn.XLOOKUP($A26,'Copy of PY1 Data(H)'!$A$1:$A$288,'Copy of PY1 Data(H)'!$A$1:$CZ$288))</f>
        <v>300093</v>
      </c>
      <c r="BT26" s="180" cm="1">
        <f t="array" ref="BT26">_xlfn.XLOOKUP(BT$1,'Copy of PY1 Data(H)'!$A$1:$CZ$1,_xlfn.XLOOKUP($A26,'Copy of PY1 Data(H)'!$A$1:$A$288,'Copy of PY1 Data(H)'!$A$1:$CZ$288))</f>
        <v>187865</v>
      </c>
      <c r="BU26" s="180" cm="1">
        <f t="array" ref="BU26">_xlfn.XLOOKUP(BU$1,'Copy of PY1 Data(H)'!$A$1:$CZ$1,_xlfn.XLOOKUP($A26,'Copy of PY1 Data(H)'!$A$1:$A$288,'Copy of PY1 Data(H)'!$A$1:$CZ$288))</f>
        <v>0</v>
      </c>
      <c r="BV26" s="180" cm="1">
        <f t="array" ref="BV26">_xlfn.XLOOKUP(BV$1,'Copy of PY1 Data(H)'!$A$1:$CZ$1,_xlfn.XLOOKUP($A26,'Copy of PY1 Data(H)'!$A$1:$A$288,'Copy of PY1 Data(H)'!$A$1:$CZ$288))</f>
        <v>25551</v>
      </c>
    </row>
    <row r="27" spans="1:78" s="635" customFormat="1" x14ac:dyDescent="0.3">
      <c r="A27" s="635">
        <v>504</v>
      </c>
      <c r="B27" s="180"/>
      <c r="C27" s="180"/>
      <c r="D27" s="180" cm="1">
        <f t="array" ref="D27">_xlfn.XLOOKUP(D$1,'Copy of PY1 Data(H)'!$A$1:$CZ$1,_xlfn.XLOOKUP($A27,'Copy of PY1 Data(H)'!$A$1:$A$288,'Copy of PY1 Data(H)'!$A$1:$CZ$288))</f>
        <v>1274076</v>
      </c>
      <c r="E27" s="180" cm="1">
        <f t="array" ref="E27">_xlfn.XLOOKUP(E$1,'Copy of PY1 Data(H)'!$A$1:$CZ$1,_xlfn.XLOOKUP($A27,'Copy of PY1 Data(H)'!$A$1:$A$288,'Copy of PY1 Data(H)'!$A$1:$CZ$288))</f>
        <v>37949909</v>
      </c>
      <c r="F27" s="180" cm="1">
        <f t="array" ref="F27">_xlfn.XLOOKUP(F$1,'Copy of PY1 Data(H)'!$A$1:$CZ$1,_xlfn.XLOOKUP($A27,'Copy of PY1 Data(H)'!$A$1:$A$288,'Copy of PY1 Data(H)'!$A$1:$CZ$288))</f>
        <v>0</v>
      </c>
      <c r="G27" s="180" cm="1">
        <f t="array" ref="G27">_xlfn.XLOOKUP(G$1,'Copy of PY1 Data(H)'!$A$1:$CZ$1,_xlfn.XLOOKUP($A27,'Copy of PY1 Data(H)'!$A$1:$A$288,'Copy of PY1 Data(H)'!$A$1:$CZ$288))</f>
        <v>125286</v>
      </c>
      <c r="H27" s="180" cm="1">
        <f t="array" ref="H27">_xlfn.XLOOKUP(H$1,'Copy of PY1 Data(H)'!$A$1:$CZ$1,_xlfn.XLOOKUP($A27,'Copy of PY1 Data(H)'!$A$1:$A$288,'Copy of PY1 Data(H)'!$A$1:$CZ$288))</f>
        <v>109387</v>
      </c>
      <c r="I27" s="180" cm="1">
        <f t="array" ref="I27">_xlfn.XLOOKUP(I$1,'Copy of PY1 Data(H)'!$A$1:$CZ$1,_xlfn.XLOOKUP($A27,'Copy of PY1 Data(H)'!$A$1:$A$288,'Copy of PY1 Data(H)'!$A$1:$CZ$288))</f>
        <v>4985</v>
      </c>
      <c r="J27" s="180" cm="1">
        <f t="array" ref="J27">_xlfn.XLOOKUP(J$1,'Copy of PY1 Data(H)'!$A$1:$CZ$1,_xlfn.XLOOKUP($A27,'Copy of PY1 Data(H)'!$A$1:$A$288,'Copy of PY1 Data(H)'!$A$1:$CZ$288))</f>
        <v>0</v>
      </c>
      <c r="K27" s="180" cm="1">
        <f t="array" ref="K27">_xlfn.XLOOKUP(K$1,'Copy of PY1 Data(H)'!$A$1:$CZ$1,_xlfn.XLOOKUP($A27,'Copy of PY1 Data(H)'!$A$1:$A$288,'Copy of PY1 Data(H)'!$A$1:$CZ$288))</f>
        <v>0</v>
      </c>
      <c r="L27" s="180" cm="1">
        <f t="array" ref="L27">_xlfn.XLOOKUP(L$1,'Copy of PY1 Data(H)'!$A$1:$CZ$1,_xlfn.XLOOKUP($A27,'Copy of PY1 Data(H)'!$A$1:$A$288,'Copy of PY1 Data(H)'!$A$1:$CZ$288))</f>
        <v>515906</v>
      </c>
      <c r="M27" s="180" cm="1">
        <f t="array" ref="M27">_xlfn.XLOOKUP(M$1,'Copy of PY1 Data(H)'!$A$1:$CZ$1,_xlfn.XLOOKUP($A27,'Copy of PY1 Data(H)'!$A$1:$A$288,'Copy of PY1 Data(H)'!$A$1:$CZ$288))</f>
        <v>844673</v>
      </c>
      <c r="N27" s="180" cm="1">
        <f t="array" ref="N27">_xlfn.XLOOKUP(N$1,'Copy of PY1 Data(H)'!$A$1:$CZ$1,_xlfn.XLOOKUP($A27,'Copy of PY1 Data(H)'!$A$1:$A$288,'Copy of PY1 Data(H)'!$A$1:$CZ$288))</f>
        <v>22802</v>
      </c>
      <c r="O27" s="180" cm="1">
        <f t="array" ref="O27">_xlfn.XLOOKUP(O$1,'Copy of PY1 Data(H)'!$A$1:$CZ$1,_xlfn.XLOOKUP($A27,'Copy of PY1 Data(H)'!$A$1:$A$288,'Copy of PY1 Data(H)'!$A$1:$CZ$288))</f>
        <v>79688</v>
      </c>
      <c r="P27" s="180" cm="1">
        <f t="array" ref="P27">_xlfn.XLOOKUP(P$1,'Copy of PY1 Data(H)'!$A$1:$CZ$1,_xlfn.XLOOKUP($A27,'Copy of PY1 Data(H)'!$A$1:$A$288,'Copy of PY1 Data(H)'!$A$1:$CZ$288))</f>
        <v>0</v>
      </c>
      <c r="Q27" s="180" cm="1">
        <f t="array" ref="Q27">_xlfn.XLOOKUP(Q$1,'Copy of PY1 Data(H)'!$A$1:$CZ$1,_xlfn.XLOOKUP($A27,'Copy of PY1 Data(H)'!$A$1:$A$288,'Copy of PY1 Data(H)'!$A$1:$CZ$288))</f>
        <v>23336</v>
      </c>
      <c r="R27" s="180" cm="1">
        <f t="array" ref="R27">_xlfn.XLOOKUP(R$1,'Copy of PY1 Data(H)'!$A$1:$CZ$1,_xlfn.XLOOKUP($A27,'Copy of PY1 Data(H)'!$A$1:$A$288,'Copy of PY1 Data(H)'!$A$1:$CZ$288))</f>
        <v>81340</v>
      </c>
      <c r="S27" s="180" cm="1">
        <f t="array" ref="S27">_xlfn.XLOOKUP(S$1,'Copy of PY1 Data(H)'!$A$1:$CZ$1,_xlfn.XLOOKUP($A27,'Copy of PY1 Data(H)'!$A$1:$A$288,'Copy of PY1 Data(H)'!$A$1:$CZ$288))</f>
        <v>237252</v>
      </c>
      <c r="T27" s="180" cm="1">
        <f t="array" ref="T27">_xlfn.XLOOKUP(T$1,'Copy of PY1 Data(H)'!$A$1:$CZ$1,_xlfn.XLOOKUP($A27,'Copy of PY1 Data(H)'!$A$1:$A$288,'Copy of PY1 Data(H)'!$A$1:$CZ$288))</f>
        <v>564402</v>
      </c>
      <c r="U27" s="180" cm="1">
        <f t="array" ref="U27">_xlfn.XLOOKUP(U$1,'Copy of PY1 Data(H)'!$A$1:$CZ$1,_xlfn.XLOOKUP($A27,'Copy of PY1 Data(H)'!$A$1:$A$288,'Copy of PY1 Data(H)'!$A$1:$CZ$288))</f>
        <v>0</v>
      </c>
      <c r="V27" s="180" cm="1">
        <f t="array" ref="V27">_xlfn.XLOOKUP(V$1,'Copy of PY1 Data(H)'!$A$1:$CZ$1,_xlfn.XLOOKUP($A27,'Copy of PY1 Data(H)'!$A$1:$A$288,'Copy of PY1 Data(H)'!$A$1:$CZ$288))</f>
        <v>16474</v>
      </c>
      <c r="W27" s="180" cm="1">
        <f t="array" ref="W27">_xlfn.XLOOKUP(W$1,'Copy of PY1 Data(H)'!$A$1:$CZ$1,_xlfn.XLOOKUP($A27,'Copy of PY1 Data(H)'!$A$1:$A$288,'Copy of PY1 Data(H)'!$A$1:$CZ$288))</f>
        <v>0</v>
      </c>
      <c r="X27" s="180" cm="1">
        <f t="array" ref="X27">_xlfn.XLOOKUP(X$1,'Copy of PY1 Data(H)'!$A$1:$CZ$1,_xlfn.XLOOKUP($A27,'Copy of PY1 Data(H)'!$A$1:$A$288,'Copy of PY1 Data(H)'!$A$1:$CZ$288))</f>
        <v>692822</v>
      </c>
      <c r="Y27" s="180" cm="1">
        <f t="array" ref="Y27">_xlfn.XLOOKUP(Y$1,'Copy of PY1 Data(H)'!$A$1:$CZ$1,_xlfn.XLOOKUP($A27,'Copy of PY1 Data(H)'!$A$1:$A$288,'Copy of PY1 Data(H)'!$A$1:$CZ$288))</f>
        <v>140007</v>
      </c>
      <c r="Z27" s="180" cm="1">
        <f t="array" ref="Z27">_xlfn.XLOOKUP(Z$1,'Copy of PY1 Data(H)'!$A$1:$CZ$1,_xlfn.XLOOKUP($A27,'Copy of PY1 Data(H)'!$A$1:$A$288,'Copy of PY1 Data(H)'!$A$1:$CZ$288))</f>
        <v>8181445</v>
      </c>
      <c r="AA27" s="180" cm="1">
        <f t="array" ref="AA27">_xlfn.XLOOKUP(AA$1,'Copy of PY1 Data(H)'!$A$1:$CZ$1,_xlfn.XLOOKUP($A27,'Copy of PY1 Data(H)'!$A$1:$A$288,'Copy of PY1 Data(H)'!$A$1:$CZ$288))</f>
        <v>293979</v>
      </c>
      <c r="AB27" s="180" cm="1">
        <f t="array" ref="AB27">_xlfn.XLOOKUP(AB$1,'Copy of PY1 Data(H)'!$A$1:$CZ$1,_xlfn.XLOOKUP($A27,'Copy of PY1 Data(H)'!$A$1:$A$288,'Copy of PY1 Data(H)'!$A$1:$CZ$288))</f>
        <v>0</v>
      </c>
      <c r="AC27" s="180" cm="1">
        <f t="array" ref="AC27">_xlfn.XLOOKUP(AC$1,'Copy of PY1 Data(H)'!$A$1:$CZ$1,_xlfn.XLOOKUP($A27,'Copy of PY1 Data(H)'!$A$1:$A$288,'Copy of PY1 Data(H)'!$A$1:$CZ$288))</f>
        <v>17996</v>
      </c>
      <c r="AD27" s="180" cm="1">
        <f t="array" ref="AD27">_xlfn.XLOOKUP(AD$1,'Copy of PY1 Data(H)'!$A$1:$CZ$1,_xlfn.XLOOKUP($A27,'Copy of PY1 Data(H)'!$A$1:$A$288,'Copy of PY1 Data(H)'!$A$1:$CZ$288))</f>
        <v>108889</v>
      </c>
      <c r="AE27" s="180" cm="1">
        <f t="array" ref="AE27">_xlfn.XLOOKUP(AE$1,'Copy of PY1 Data(H)'!$A$1:$CZ$1,_xlfn.XLOOKUP($A27,'Copy of PY1 Data(H)'!$A$1:$A$288,'Copy of PY1 Data(H)'!$A$1:$CZ$288))</f>
        <v>430166</v>
      </c>
      <c r="AF27" s="180" cm="1">
        <f t="array" ref="AF27">_xlfn.XLOOKUP(AF$1,'Copy of PY1 Data(H)'!$A$1:$CZ$1,_xlfn.XLOOKUP($A27,'Copy of PY1 Data(H)'!$A$1:$A$288,'Copy of PY1 Data(H)'!$A$1:$CZ$288))</f>
        <v>64027</v>
      </c>
      <c r="AG27" s="180" cm="1">
        <f t="array" ref="AG27">_xlfn.XLOOKUP(AG$1,'Copy of PY1 Data(H)'!$A$1:$CZ$1,_xlfn.XLOOKUP($A27,'Copy of PY1 Data(H)'!$A$1:$A$288,'Copy of PY1 Data(H)'!$A$1:$CZ$288))</f>
        <v>76383</v>
      </c>
      <c r="AH27" s="180" cm="1">
        <f t="array" ref="AH27">_xlfn.XLOOKUP(AH$1,'Copy of PY1 Data(H)'!$A$1:$CZ$1,_xlfn.XLOOKUP($A27,'Copy of PY1 Data(H)'!$A$1:$A$288,'Copy of PY1 Data(H)'!$A$1:$CZ$288))</f>
        <v>0</v>
      </c>
      <c r="AI27" s="180" cm="1">
        <f t="array" ref="AI27">_xlfn.XLOOKUP(AI$1,'Copy of PY1 Data(H)'!$A$1:$CZ$1,_xlfn.XLOOKUP($A27,'Copy of PY1 Data(H)'!$A$1:$A$288,'Copy of PY1 Data(H)'!$A$1:$CZ$288))</f>
        <v>8421</v>
      </c>
      <c r="AJ27" s="180" cm="1">
        <f t="array" ref="AJ27">_xlfn.XLOOKUP(AJ$1,'Copy of PY1 Data(H)'!$A$1:$CZ$1,_xlfn.XLOOKUP($A27,'Copy of PY1 Data(H)'!$A$1:$A$288,'Copy of PY1 Data(H)'!$A$1:$CZ$288))</f>
        <v>740921</v>
      </c>
      <c r="AK27" s="180" cm="1">
        <f t="array" ref="AK27">_xlfn.XLOOKUP(AK$1,'Copy of PY1 Data(H)'!$A$1:$CZ$1,_xlfn.XLOOKUP($A27,'Copy of PY1 Data(H)'!$A$1:$A$288,'Copy of PY1 Data(H)'!$A$1:$CZ$288))</f>
        <v>29717</v>
      </c>
      <c r="AL27" s="180" cm="1">
        <f t="array" ref="AL27">_xlfn.XLOOKUP(AL$1,'Copy of PY1 Data(H)'!$A$1:$CZ$1,_xlfn.XLOOKUP($A27,'Copy of PY1 Data(H)'!$A$1:$A$288,'Copy of PY1 Data(H)'!$A$1:$CZ$288))</f>
        <v>52417</v>
      </c>
      <c r="AM27" s="180" cm="1">
        <f t="array" ref="AM27">_xlfn.XLOOKUP(AM$1,'Copy of PY1 Data(H)'!$A$1:$CZ$1,_xlfn.XLOOKUP($A27,'Copy of PY1 Data(H)'!$A$1:$A$288,'Copy of PY1 Data(H)'!$A$1:$CZ$288))</f>
        <v>804132</v>
      </c>
      <c r="AN27" s="180" cm="1">
        <f t="array" ref="AN27">_xlfn.XLOOKUP(AN$1,'Copy of PY1 Data(H)'!$A$1:$CZ$1,_xlfn.XLOOKUP($A27,'Copy of PY1 Data(H)'!$A$1:$A$288,'Copy of PY1 Data(H)'!$A$1:$CZ$288))</f>
        <v>15906</v>
      </c>
      <c r="AO27" s="180" cm="1">
        <f t="array" ref="AO27">_xlfn.XLOOKUP(AO$1,'Copy of PY1 Data(H)'!$A$1:$CZ$1,_xlfn.XLOOKUP($A27,'Copy of PY1 Data(H)'!$A$1:$A$288,'Copy of PY1 Data(H)'!$A$1:$CZ$288))</f>
        <v>2581392</v>
      </c>
      <c r="AP27" s="180" cm="1">
        <f t="array" ref="AP27">_xlfn.XLOOKUP(AP$1,'Copy of PY1 Data(H)'!$A$1:$CZ$1,_xlfn.XLOOKUP($A27,'Copy of PY1 Data(H)'!$A$1:$A$288,'Copy of PY1 Data(H)'!$A$1:$CZ$288))</f>
        <v>92191</v>
      </c>
      <c r="AQ27" s="180" cm="1">
        <f t="array" ref="AQ27">_xlfn.XLOOKUP(AQ$1,'Copy of PY1 Data(H)'!$A$1:$CZ$1,_xlfn.XLOOKUP($A27,'Copy of PY1 Data(H)'!$A$1:$A$288,'Copy of PY1 Data(H)'!$A$1:$CZ$288))</f>
        <v>15254</v>
      </c>
      <c r="AR27" s="180" cm="1">
        <f t="array" ref="AR27">_xlfn.XLOOKUP(AR$1,'Copy of PY1 Data(H)'!$A$1:$CZ$1,_xlfn.XLOOKUP($A27,'Copy of PY1 Data(H)'!$A$1:$A$288,'Copy of PY1 Data(H)'!$A$1:$CZ$288))</f>
        <v>50861</v>
      </c>
      <c r="AS27" s="180" cm="1">
        <f t="array" ref="AS27">_xlfn.XLOOKUP(AS$1,'Copy of PY1 Data(H)'!$A$1:$CZ$1,_xlfn.XLOOKUP($A27,'Copy of PY1 Data(H)'!$A$1:$A$288,'Copy of PY1 Data(H)'!$A$1:$CZ$288))</f>
        <v>4161882</v>
      </c>
      <c r="AT27" s="180" cm="1">
        <f t="array" ref="AT27">_xlfn.XLOOKUP(AT$1,'Copy of PY1 Data(H)'!$A$1:$CZ$1,_xlfn.XLOOKUP($A27,'Copy of PY1 Data(H)'!$A$1:$A$288,'Copy of PY1 Data(H)'!$A$1:$CZ$288))</f>
        <v>12721</v>
      </c>
      <c r="AU27" s="180" cm="1">
        <f t="array" ref="AU27">_xlfn.XLOOKUP(AU$1,'Copy of PY1 Data(H)'!$A$1:$CZ$1,_xlfn.XLOOKUP($A27,'Copy of PY1 Data(H)'!$A$1:$A$288,'Copy of PY1 Data(H)'!$A$1:$CZ$288))</f>
        <v>171218</v>
      </c>
      <c r="AV27" s="180" cm="1">
        <f t="array" ref="AV27">_xlfn.XLOOKUP(AV$1,'Copy of PY1 Data(H)'!$A$1:$CZ$1,_xlfn.XLOOKUP($A27,'Copy of PY1 Data(H)'!$A$1:$A$288,'Copy of PY1 Data(H)'!$A$1:$CZ$288))</f>
        <v>361448</v>
      </c>
      <c r="AW27" s="180" cm="1">
        <f t="array" ref="AW27">_xlfn.XLOOKUP(AW$1,'Copy of PY1 Data(H)'!$A$1:$CZ$1,_xlfn.XLOOKUP($A27,'Copy of PY1 Data(H)'!$A$1:$A$288,'Copy of PY1 Data(H)'!$A$1:$CZ$288))</f>
        <v>40857</v>
      </c>
      <c r="AX27" s="180" cm="1">
        <f t="array" ref="AX27">_xlfn.XLOOKUP(AX$1,'Copy of PY1 Data(H)'!$A$1:$CZ$1,_xlfn.XLOOKUP($A27,'Copy of PY1 Data(H)'!$A$1:$A$288,'Copy of PY1 Data(H)'!$A$1:$CZ$288))</f>
        <v>117174</v>
      </c>
      <c r="AY27" s="180" cm="1">
        <f t="array" ref="AY27">_xlfn.XLOOKUP(AY$1,'Copy of PY1 Data(H)'!$A$1:$CZ$1,_xlfn.XLOOKUP($A27,'Copy of PY1 Data(H)'!$A$1:$A$288,'Copy of PY1 Data(H)'!$A$1:$CZ$288))</f>
        <v>0</v>
      </c>
      <c r="AZ27" s="180" cm="1">
        <f t="array" ref="AZ27">_xlfn.XLOOKUP(AZ$1,'Copy of PY1 Data(H)'!$A$1:$CZ$1,_xlfn.XLOOKUP($A27,'Copy of PY1 Data(H)'!$A$1:$A$288,'Copy of PY1 Data(H)'!$A$1:$CZ$288))</f>
        <v>321596</v>
      </c>
      <c r="BA27" s="180" cm="1">
        <f t="array" ref="BA27">_xlfn.XLOOKUP(BA$1,'Copy of PY1 Data(H)'!$A$1:$CZ$1,_xlfn.XLOOKUP($A27,'Copy of PY1 Data(H)'!$A$1:$A$288,'Copy of PY1 Data(H)'!$A$1:$CZ$288))</f>
        <v>206758</v>
      </c>
      <c r="BB27" s="180" cm="1">
        <f t="array" ref="BB27">_xlfn.XLOOKUP(BB$1,'Copy of PY1 Data(H)'!$A$1:$CZ$1,_xlfn.XLOOKUP($A27,'Copy of PY1 Data(H)'!$A$1:$A$288,'Copy of PY1 Data(H)'!$A$1:$CZ$288))</f>
        <v>4116</v>
      </c>
      <c r="BC27" s="180" cm="1">
        <f t="array" ref="BC27">_xlfn.XLOOKUP(BC$1,'Copy of PY1 Data(H)'!$A$1:$CZ$1,_xlfn.XLOOKUP($A27,'Copy of PY1 Data(H)'!$A$1:$A$288,'Copy of PY1 Data(H)'!$A$1:$CZ$288))</f>
        <v>8269</v>
      </c>
      <c r="BD27" s="180" cm="1">
        <f t="array" ref="BD27">_xlfn.XLOOKUP(BD$1,'Copy of PY1 Data(H)'!$A$1:$CZ$1,_xlfn.XLOOKUP($A27,'Copy of PY1 Data(H)'!$A$1:$A$288,'Copy of PY1 Data(H)'!$A$1:$CZ$288))</f>
        <v>245607</v>
      </c>
      <c r="BE27" s="180" cm="1">
        <f t="array" ref="BE27">_xlfn.XLOOKUP(BE$1,'Copy of PY1 Data(H)'!$A$1:$CZ$1,_xlfn.XLOOKUP($A27,'Copy of PY1 Data(H)'!$A$1:$A$288,'Copy of PY1 Data(H)'!$A$1:$CZ$288))</f>
        <v>108215</v>
      </c>
      <c r="BF27" s="180" cm="1">
        <f t="array" ref="BF27">_xlfn.XLOOKUP(BF$1,'Copy of PY1 Data(H)'!$A$1:$CZ$1,_xlfn.XLOOKUP($A27,'Copy of PY1 Data(H)'!$A$1:$A$288,'Copy of PY1 Data(H)'!$A$1:$CZ$288))</f>
        <v>1932462</v>
      </c>
      <c r="BG27" s="180" cm="1">
        <f t="array" ref="BG27">_xlfn.XLOOKUP(BG$1,'Copy of PY1 Data(H)'!$A$1:$CZ$1,_xlfn.XLOOKUP($A27,'Copy of PY1 Data(H)'!$A$1:$A$288,'Copy of PY1 Data(H)'!$A$1:$CZ$288))</f>
        <v>0</v>
      </c>
      <c r="BH27" s="180" cm="1">
        <f t="array" ref="BH27">_xlfn.XLOOKUP(BH$1,'Copy of PY1 Data(H)'!$A$1:$CZ$1,_xlfn.XLOOKUP($A27,'Copy of PY1 Data(H)'!$A$1:$A$288,'Copy of PY1 Data(H)'!$A$1:$CZ$288))</f>
        <v>12421</v>
      </c>
      <c r="BI27" s="180" cm="1">
        <f t="array" ref="BI27">_xlfn.XLOOKUP(BI$1,'Copy of PY1 Data(H)'!$A$1:$CZ$1,_xlfn.XLOOKUP($A27,'Copy of PY1 Data(H)'!$A$1:$A$288,'Copy of PY1 Data(H)'!$A$1:$CZ$288))</f>
        <v>8445</v>
      </c>
      <c r="BJ27" s="180" cm="1">
        <f t="array" ref="BJ27">_xlfn.XLOOKUP(BJ$1,'Copy of PY1 Data(H)'!$A$1:$CZ$1,_xlfn.XLOOKUP($A27,'Copy of PY1 Data(H)'!$A$1:$A$288,'Copy of PY1 Data(H)'!$A$1:$CZ$288))</f>
        <v>917760</v>
      </c>
      <c r="BK27" s="180" cm="1">
        <f t="array" ref="BK27">_xlfn.XLOOKUP(BK$1,'Copy of PY1 Data(H)'!$A$1:$CZ$1,_xlfn.XLOOKUP($A27,'Copy of PY1 Data(H)'!$A$1:$A$288,'Copy of PY1 Data(H)'!$A$1:$CZ$288))</f>
        <v>43918</v>
      </c>
      <c r="BL27" s="180" cm="1">
        <f t="array" ref="BL27">_xlfn.XLOOKUP(BL$1,'Copy of PY1 Data(H)'!$A$1:$CZ$1,_xlfn.XLOOKUP($A27,'Copy of PY1 Data(H)'!$A$1:$A$288,'Copy of PY1 Data(H)'!$A$1:$CZ$288))</f>
        <v>775770</v>
      </c>
      <c r="BM27" s="180" cm="1">
        <f t="array" ref="BM27">_xlfn.XLOOKUP(BM$1,'Copy of PY1 Data(H)'!$A$1:$CZ$1,_xlfn.XLOOKUP($A27,'Copy of PY1 Data(H)'!$A$1:$A$288,'Copy of PY1 Data(H)'!$A$1:$CZ$288))</f>
        <v>0</v>
      </c>
      <c r="BN27" s="180" cm="1">
        <f t="array" ref="BN27">_xlfn.XLOOKUP(BN$1,'Copy of PY1 Data(H)'!$A$1:$CZ$1,_xlfn.XLOOKUP($A27,'Copy of PY1 Data(H)'!$A$1:$A$288,'Copy of PY1 Data(H)'!$A$1:$CZ$288))</f>
        <v>1064447</v>
      </c>
      <c r="BO27" s="180" cm="1">
        <f t="array" ref="BO27">_xlfn.XLOOKUP(BO$1,'Copy of PY1 Data(H)'!$A$1:$CZ$1,_xlfn.XLOOKUP($A27,'Copy of PY1 Data(H)'!$A$1:$A$288,'Copy of PY1 Data(H)'!$A$1:$CZ$288))</f>
        <v>229419</v>
      </c>
      <c r="BP27" s="180" cm="1">
        <f t="array" ref="BP27">_xlfn.XLOOKUP(BP$1,'Copy of PY1 Data(H)'!$A$1:$CZ$1,_xlfn.XLOOKUP($A27,'Copy of PY1 Data(H)'!$A$1:$A$288,'Copy of PY1 Data(H)'!$A$1:$CZ$288))</f>
        <v>2930</v>
      </c>
      <c r="BQ27" s="180" cm="1">
        <f t="array" ref="BQ27">_xlfn.XLOOKUP(BQ$1,'Copy of PY1 Data(H)'!$A$1:$CZ$1,_xlfn.XLOOKUP($A27,'Copy of PY1 Data(H)'!$A$1:$A$288,'Copy of PY1 Data(H)'!$A$1:$CZ$288))</f>
        <v>110417</v>
      </c>
      <c r="BR27" s="180" cm="1">
        <f t="array" ref="BR27">_xlfn.XLOOKUP(BR$1,'Copy of PY1 Data(H)'!$A$1:$CZ$1,_xlfn.XLOOKUP($A27,'Copy of PY1 Data(H)'!$A$1:$A$288,'Copy of PY1 Data(H)'!$A$1:$CZ$288))</f>
        <v>0</v>
      </c>
      <c r="BS27" s="180" cm="1">
        <f t="array" ref="BS27">_xlfn.XLOOKUP(BS$1,'Copy of PY1 Data(H)'!$A$1:$CZ$1,_xlfn.XLOOKUP($A27,'Copy of PY1 Data(H)'!$A$1:$A$288,'Copy of PY1 Data(H)'!$A$1:$CZ$288))</f>
        <v>188487</v>
      </c>
      <c r="BT27" s="180" cm="1">
        <f t="array" ref="BT27">_xlfn.XLOOKUP(BT$1,'Copy of PY1 Data(H)'!$A$1:$CZ$1,_xlfn.XLOOKUP($A27,'Copy of PY1 Data(H)'!$A$1:$A$288,'Copy of PY1 Data(H)'!$A$1:$CZ$288))</f>
        <v>74327</v>
      </c>
      <c r="BU27" s="180" cm="1">
        <f t="array" ref="BU27">_xlfn.XLOOKUP(BU$1,'Copy of PY1 Data(H)'!$A$1:$CZ$1,_xlfn.XLOOKUP($A27,'Copy of PY1 Data(H)'!$A$1:$A$288,'Copy of PY1 Data(H)'!$A$1:$CZ$288))</f>
        <v>0</v>
      </c>
      <c r="BV27" s="180" cm="1">
        <f t="array" ref="BV27">_xlfn.XLOOKUP(BV$1,'Copy of PY1 Data(H)'!$A$1:$CZ$1,_xlfn.XLOOKUP($A27,'Copy of PY1 Data(H)'!$A$1:$A$288,'Copy of PY1 Data(H)'!$A$1:$CZ$288))</f>
        <v>279994</v>
      </c>
      <c r="BW27" s="180"/>
      <c r="BX27" s="180"/>
      <c r="BY27" s="180"/>
      <c r="BZ27" s="180"/>
    </row>
    <row r="28" spans="1:78" s="635" customFormat="1" x14ac:dyDescent="0.3">
      <c r="A28" s="635">
        <v>505</v>
      </c>
      <c r="B28" s="180"/>
      <c r="C28" s="180"/>
      <c r="D28" s="180" cm="1">
        <f t="array" ref="D28">_xlfn.XLOOKUP(D$1,'Copy of PY1 Data(H)'!$A$1:$CZ$1,_xlfn.XLOOKUP($A28,'Copy of PY1 Data(H)'!$A$1:$A$288,'Copy of PY1 Data(H)'!$A$1:$CZ$288))</f>
        <v>0</v>
      </c>
      <c r="E28" s="180" cm="1">
        <f t="array" ref="E28">_xlfn.XLOOKUP(E$1,'Copy of PY1 Data(H)'!$A$1:$CZ$1,_xlfn.XLOOKUP($A28,'Copy of PY1 Data(H)'!$A$1:$A$288,'Copy of PY1 Data(H)'!$A$1:$CZ$288))</f>
        <v>18283234</v>
      </c>
      <c r="F28" s="180" cm="1">
        <f t="array" ref="F28">_xlfn.XLOOKUP(F$1,'Copy of PY1 Data(H)'!$A$1:$CZ$1,_xlfn.XLOOKUP($A28,'Copy of PY1 Data(H)'!$A$1:$A$288,'Copy of PY1 Data(H)'!$A$1:$CZ$288))</f>
        <v>0</v>
      </c>
      <c r="G28" s="180" cm="1">
        <f t="array" ref="G28">_xlfn.XLOOKUP(G$1,'Copy of PY1 Data(H)'!$A$1:$CZ$1,_xlfn.XLOOKUP($A28,'Copy of PY1 Data(H)'!$A$1:$A$288,'Copy of PY1 Data(H)'!$A$1:$CZ$288))</f>
        <v>0</v>
      </c>
      <c r="H28" s="180" cm="1">
        <f t="array" ref="H28">_xlfn.XLOOKUP(H$1,'Copy of PY1 Data(H)'!$A$1:$CZ$1,_xlfn.XLOOKUP($A28,'Copy of PY1 Data(H)'!$A$1:$A$288,'Copy of PY1 Data(H)'!$A$1:$CZ$288))</f>
        <v>0</v>
      </c>
      <c r="I28" s="180" cm="1">
        <f t="array" ref="I28">_xlfn.XLOOKUP(I$1,'Copy of PY1 Data(H)'!$A$1:$CZ$1,_xlfn.XLOOKUP($A28,'Copy of PY1 Data(H)'!$A$1:$A$288,'Copy of PY1 Data(H)'!$A$1:$CZ$288))</f>
        <v>0</v>
      </c>
      <c r="J28" s="180" cm="1">
        <f t="array" ref="J28">_xlfn.XLOOKUP(J$1,'Copy of PY1 Data(H)'!$A$1:$CZ$1,_xlfn.XLOOKUP($A28,'Copy of PY1 Data(H)'!$A$1:$A$288,'Copy of PY1 Data(H)'!$A$1:$CZ$288))</f>
        <v>15003</v>
      </c>
      <c r="K28" s="180" cm="1">
        <f t="array" ref="K28">_xlfn.XLOOKUP(K$1,'Copy of PY1 Data(H)'!$A$1:$CZ$1,_xlfn.XLOOKUP($A28,'Copy of PY1 Data(H)'!$A$1:$A$288,'Copy of PY1 Data(H)'!$A$1:$CZ$288))</f>
        <v>61900</v>
      </c>
      <c r="L28" s="180" cm="1">
        <f t="array" ref="L28">_xlfn.XLOOKUP(L$1,'Copy of PY1 Data(H)'!$A$1:$CZ$1,_xlfn.XLOOKUP($A28,'Copy of PY1 Data(H)'!$A$1:$A$288,'Copy of PY1 Data(H)'!$A$1:$CZ$288))</f>
        <v>0</v>
      </c>
      <c r="M28" s="180" cm="1">
        <f t="array" ref="M28">_xlfn.XLOOKUP(M$1,'Copy of PY1 Data(H)'!$A$1:$CZ$1,_xlfn.XLOOKUP($A28,'Copy of PY1 Data(H)'!$A$1:$A$288,'Copy of PY1 Data(H)'!$A$1:$CZ$288))</f>
        <v>230898</v>
      </c>
      <c r="N28" s="180" cm="1">
        <f t="array" ref="N28">_xlfn.XLOOKUP(N$1,'Copy of PY1 Data(H)'!$A$1:$CZ$1,_xlfn.XLOOKUP($A28,'Copy of PY1 Data(H)'!$A$1:$A$288,'Copy of PY1 Data(H)'!$A$1:$CZ$288))</f>
        <v>0</v>
      </c>
      <c r="O28" s="180" cm="1">
        <f t="array" ref="O28">_xlfn.XLOOKUP(O$1,'Copy of PY1 Data(H)'!$A$1:$CZ$1,_xlfn.XLOOKUP($A28,'Copy of PY1 Data(H)'!$A$1:$A$288,'Copy of PY1 Data(H)'!$A$1:$CZ$288))</f>
        <v>0</v>
      </c>
      <c r="P28" s="180" cm="1">
        <f t="array" ref="P28">_xlfn.XLOOKUP(P$1,'Copy of PY1 Data(H)'!$A$1:$CZ$1,_xlfn.XLOOKUP($A28,'Copy of PY1 Data(H)'!$A$1:$A$288,'Copy of PY1 Data(H)'!$A$1:$CZ$288))</f>
        <v>0</v>
      </c>
      <c r="Q28" s="180" cm="1">
        <f t="array" ref="Q28">_xlfn.XLOOKUP(Q$1,'Copy of PY1 Data(H)'!$A$1:$CZ$1,_xlfn.XLOOKUP($A28,'Copy of PY1 Data(H)'!$A$1:$A$288,'Copy of PY1 Data(H)'!$A$1:$CZ$288))</f>
        <v>0</v>
      </c>
      <c r="R28" s="180" cm="1">
        <f t="array" ref="R28">_xlfn.XLOOKUP(R$1,'Copy of PY1 Data(H)'!$A$1:$CZ$1,_xlfn.XLOOKUP($A28,'Copy of PY1 Data(H)'!$A$1:$A$288,'Copy of PY1 Data(H)'!$A$1:$CZ$288))</f>
        <v>1230</v>
      </c>
      <c r="S28" s="180" cm="1">
        <f t="array" ref="S28">_xlfn.XLOOKUP(S$1,'Copy of PY1 Data(H)'!$A$1:$CZ$1,_xlfn.XLOOKUP($A28,'Copy of PY1 Data(H)'!$A$1:$A$288,'Copy of PY1 Data(H)'!$A$1:$CZ$288))</f>
        <v>0</v>
      </c>
      <c r="T28" s="180" cm="1">
        <f t="array" ref="T28">_xlfn.XLOOKUP(T$1,'Copy of PY1 Data(H)'!$A$1:$CZ$1,_xlfn.XLOOKUP($A28,'Copy of PY1 Data(H)'!$A$1:$A$288,'Copy of PY1 Data(H)'!$A$1:$CZ$288))</f>
        <v>0</v>
      </c>
      <c r="U28" s="180" cm="1">
        <f t="array" ref="U28">_xlfn.XLOOKUP(U$1,'Copy of PY1 Data(H)'!$A$1:$CZ$1,_xlfn.XLOOKUP($A28,'Copy of PY1 Data(H)'!$A$1:$A$288,'Copy of PY1 Data(H)'!$A$1:$CZ$288))</f>
        <v>0</v>
      </c>
      <c r="V28" s="180" cm="1">
        <f t="array" ref="V28">_xlfn.XLOOKUP(V$1,'Copy of PY1 Data(H)'!$A$1:$CZ$1,_xlfn.XLOOKUP($A28,'Copy of PY1 Data(H)'!$A$1:$A$288,'Copy of PY1 Data(H)'!$A$1:$CZ$288))</f>
        <v>0</v>
      </c>
      <c r="W28" s="180" cm="1">
        <f t="array" ref="W28">_xlfn.XLOOKUP(W$1,'Copy of PY1 Data(H)'!$A$1:$CZ$1,_xlfn.XLOOKUP($A28,'Copy of PY1 Data(H)'!$A$1:$A$288,'Copy of PY1 Data(H)'!$A$1:$CZ$288))</f>
        <v>0</v>
      </c>
      <c r="X28" s="180" cm="1">
        <f t="array" ref="X28">_xlfn.XLOOKUP(X$1,'Copy of PY1 Data(H)'!$A$1:$CZ$1,_xlfn.XLOOKUP($A28,'Copy of PY1 Data(H)'!$A$1:$A$288,'Copy of PY1 Data(H)'!$A$1:$CZ$288))</f>
        <v>4150000</v>
      </c>
      <c r="Y28" s="180" cm="1">
        <f t="array" ref="Y28">_xlfn.XLOOKUP(Y$1,'Copy of PY1 Data(H)'!$A$1:$CZ$1,_xlfn.XLOOKUP($A28,'Copy of PY1 Data(H)'!$A$1:$A$288,'Copy of PY1 Data(H)'!$A$1:$CZ$288))</f>
        <v>0</v>
      </c>
      <c r="Z28" s="180" cm="1">
        <f t="array" ref="Z28">_xlfn.XLOOKUP(Z$1,'Copy of PY1 Data(H)'!$A$1:$CZ$1,_xlfn.XLOOKUP($A28,'Copy of PY1 Data(H)'!$A$1:$A$288,'Copy of PY1 Data(H)'!$A$1:$CZ$288))</f>
        <v>1189785</v>
      </c>
      <c r="AA28" s="180" cm="1">
        <f t="array" ref="AA28">_xlfn.XLOOKUP(AA$1,'Copy of PY1 Data(H)'!$A$1:$CZ$1,_xlfn.XLOOKUP($A28,'Copy of PY1 Data(H)'!$A$1:$A$288,'Copy of PY1 Data(H)'!$A$1:$CZ$288))</f>
        <v>4177863</v>
      </c>
      <c r="AB28" s="180" cm="1">
        <f t="array" ref="AB28">_xlfn.XLOOKUP(AB$1,'Copy of PY1 Data(H)'!$A$1:$CZ$1,_xlfn.XLOOKUP($A28,'Copy of PY1 Data(H)'!$A$1:$A$288,'Copy of PY1 Data(H)'!$A$1:$CZ$288))</f>
        <v>0</v>
      </c>
      <c r="AC28" s="180" cm="1">
        <f t="array" ref="AC28">_xlfn.XLOOKUP(AC$1,'Copy of PY1 Data(H)'!$A$1:$CZ$1,_xlfn.XLOOKUP($A28,'Copy of PY1 Data(H)'!$A$1:$A$288,'Copy of PY1 Data(H)'!$A$1:$CZ$288))</f>
        <v>0</v>
      </c>
      <c r="AD28" s="180" cm="1">
        <f t="array" ref="AD28">_xlfn.XLOOKUP(AD$1,'Copy of PY1 Data(H)'!$A$1:$CZ$1,_xlfn.XLOOKUP($A28,'Copy of PY1 Data(H)'!$A$1:$A$288,'Copy of PY1 Data(H)'!$A$1:$CZ$288))</f>
        <v>0</v>
      </c>
      <c r="AE28" s="180" cm="1">
        <f t="array" ref="AE28">_xlfn.XLOOKUP(AE$1,'Copy of PY1 Data(H)'!$A$1:$CZ$1,_xlfn.XLOOKUP($A28,'Copy of PY1 Data(H)'!$A$1:$A$288,'Copy of PY1 Data(H)'!$A$1:$CZ$288))</f>
        <v>0</v>
      </c>
      <c r="AF28" s="180" cm="1">
        <f t="array" ref="AF28">_xlfn.XLOOKUP(AF$1,'Copy of PY1 Data(H)'!$A$1:$CZ$1,_xlfn.XLOOKUP($A28,'Copy of PY1 Data(H)'!$A$1:$A$288,'Copy of PY1 Data(H)'!$A$1:$CZ$288))</f>
        <v>0</v>
      </c>
      <c r="AG28" s="180" cm="1">
        <f t="array" ref="AG28">_xlfn.XLOOKUP(AG$1,'Copy of PY1 Data(H)'!$A$1:$CZ$1,_xlfn.XLOOKUP($A28,'Copy of PY1 Data(H)'!$A$1:$A$288,'Copy of PY1 Data(H)'!$A$1:$CZ$288))</f>
        <v>0</v>
      </c>
      <c r="AH28" s="180" cm="1">
        <f t="array" ref="AH28">_xlfn.XLOOKUP(AH$1,'Copy of PY1 Data(H)'!$A$1:$CZ$1,_xlfn.XLOOKUP($A28,'Copy of PY1 Data(H)'!$A$1:$A$288,'Copy of PY1 Data(H)'!$A$1:$CZ$288))</f>
        <v>0</v>
      </c>
      <c r="AI28" s="180" cm="1">
        <f t="array" ref="AI28">_xlfn.XLOOKUP(AI$1,'Copy of PY1 Data(H)'!$A$1:$CZ$1,_xlfn.XLOOKUP($A28,'Copy of PY1 Data(H)'!$A$1:$A$288,'Copy of PY1 Data(H)'!$A$1:$CZ$288))</f>
        <v>0</v>
      </c>
      <c r="AJ28" s="180" cm="1">
        <f t="array" ref="AJ28">_xlfn.XLOOKUP(AJ$1,'Copy of PY1 Data(H)'!$A$1:$CZ$1,_xlfn.XLOOKUP($A28,'Copy of PY1 Data(H)'!$A$1:$A$288,'Copy of PY1 Data(H)'!$A$1:$CZ$288))</f>
        <v>0</v>
      </c>
      <c r="AK28" s="180" cm="1">
        <f t="array" ref="AK28">_xlfn.XLOOKUP(AK$1,'Copy of PY1 Data(H)'!$A$1:$CZ$1,_xlfn.XLOOKUP($A28,'Copy of PY1 Data(H)'!$A$1:$A$288,'Copy of PY1 Data(H)'!$A$1:$CZ$288))</f>
        <v>0</v>
      </c>
      <c r="AL28" s="180" cm="1">
        <f t="array" ref="AL28">_xlfn.XLOOKUP(AL$1,'Copy of PY1 Data(H)'!$A$1:$CZ$1,_xlfn.XLOOKUP($A28,'Copy of PY1 Data(H)'!$A$1:$A$288,'Copy of PY1 Data(H)'!$A$1:$CZ$288))</f>
        <v>0</v>
      </c>
      <c r="AM28" s="180" cm="1">
        <f t="array" ref="AM28">_xlfn.XLOOKUP(AM$1,'Copy of PY1 Data(H)'!$A$1:$CZ$1,_xlfn.XLOOKUP($A28,'Copy of PY1 Data(H)'!$A$1:$A$288,'Copy of PY1 Data(H)'!$A$1:$CZ$288))</f>
        <v>0</v>
      </c>
      <c r="AN28" s="180" cm="1">
        <f t="array" ref="AN28">_xlfn.XLOOKUP(AN$1,'Copy of PY1 Data(H)'!$A$1:$CZ$1,_xlfn.XLOOKUP($A28,'Copy of PY1 Data(H)'!$A$1:$A$288,'Copy of PY1 Data(H)'!$A$1:$CZ$288))</f>
        <v>73314</v>
      </c>
      <c r="AO28" s="180" cm="1">
        <f t="array" ref="AO28">_xlfn.XLOOKUP(AO$1,'Copy of PY1 Data(H)'!$A$1:$CZ$1,_xlfn.XLOOKUP($A28,'Copy of PY1 Data(H)'!$A$1:$A$288,'Copy of PY1 Data(H)'!$A$1:$CZ$288))</f>
        <v>885213</v>
      </c>
      <c r="AP28" s="180" cm="1">
        <f t="array" ref="AP28">_xlfn.XLOOKUP(AP$1,'Copy of PY1 Data(H)'!$A$1:$CZ$1,_xlfn.XLOOKUP($A28,'Copy of PY1 Data(H)'!$A$1:$A$288,'Copy of PY1 Data(H)'!$A$1:$CZ$288))</f>
        <v>0</v>
      </c>
      <c r="AQ28" s="180" cm="1">
        <f t="array" ref="AQ28">_xlfn.XLOOKUP(AQ$1,'Copy of PY1 Data(H)'!$A$1:$CZ$1,_xlfn.XLOOKUP($A28,'Copy of PY1 Data(H)'!$A$1:$A$288,'Copy of PY1 Data(H)'!$A$1:$CZ$288))</f>
        <v>0</v>
      </c>
      <c r="AR28" s="180" cm="1">
        <f t="array" ref="AR28">_xlfn.XLOOKUP(AR$1,'Copy of PY1 Data(H)'!$A$1:$CZ$1,_xlfn.XLOOKUP($A28,'Copy of PY1 Data(H)'!$A$1:$A$288,'Copy of PY1 Data(H)'!$A$1:$CZ$288))</f>
        <v>0</v>
      </c>
      <c r="AS28" s="180" cm="1">
        <f t="array" ref="AS28">_xlfn.XLOOKUP(AS$1,'Copy of PY1 Data(H)'!$A$1:$CZ$1,_xlfn.XLOOKUP($A28,'Copy of PY1 Data(H)'!$A$1:$A$288,'Copy of PY1 Data(H)'!$A$1:$CZ$288))</f>
        <v>1874673</v>
      </c>
      <c r="AT28" s="180" cm="1">
        <f t="array" ref="AT28">_xlfn.XLOOKUP(AT$1,'Copy of PY1 Data(H)'!$A$1:$CZ$1,_xlfn.XLOOKUP($A28,'Copy of PY1 Data(H)'!$A$1:$A$288,'Copy of PY1 Data(H)'!$A$1:$CZ$288))</f>
        <v>33829</v>
      </c>
      <c r="AU28" s="180" cm="1">
        <f t="array" ref="AU28">_xlfn.XLOOKUP(AU$1,'Copy of PY1 Data(H)'!$A$1:$CZ$1,_xlfn.XLOOKUP($A28,'Copy of PY1 Data(H)'!$A$1:$A$288,'Copy of PY1 Data(H)'!$A$1:$CZ$288))</f>
        <v>0</v>
      </c>
      <c r="AV28" s="180" cm="1">
        <f t="array" ref="AV28">_xlfn.XLOOKUP(AV$1,'Copy of PY1 Data(H)'!$A$1:$CZ$1,_xlfn.XLOOKUP($A28,'Copy of PY1 Data(H)'!$A$1:$A$288,'Copy of PY1 Data(H)'!$A$1:$CZ$288))</f>
        <v>0</v>
      </c>
      <c r="AW28" s="180" cm="1">
        <f t="array" ref="AW28">_xlfn.XLOOKUP(AW$1,'Copy of PY1 Data(H)'!$A$1:$CZ$1,_xlfn.XLOOKUP($A28,'Copy of PY1 Data(H)'!$A$1:$A$288,'Copy of PY1 Data(H)'!$A$1:$CZ$288))</f>
        <v>0</v>
      </c>
      <c r="AX28" s="180" cm="1">
        <f t="array" ref="AX28">_xlfn.XLOOKUP(AX$1,'Copy of PY1 Data(H)'!$A$1:$CZ$1,_xlfn.XLOOKUP($A28,'Copy of PY1 Data(H)'!$A$1:$A$288,'Copy of PY1 Data(H)'!$A$1:$CZ$288))</f>
        <v>0</v>
      </c>
      <c r="AY28" s="180" cm="1">
        <f t="array" ref="AY28">_xlfn.XLOOKUP(AY$1,'Copy of PY1 Data(H)'!$A$1:$CZ$1,_xlfn.XLOOKUP($A28,'Copy of PY1 Data(H)'!$A$1:$A$288,'Copy of PY1 Data(H)'!$A$1:$CZ$288))</f>
        <v>0</v>
      </c>
      <c r="AZ28" s="180" cm="1">
        <f t="array" ref="AZ28">_xlfn.XLOOKUP(AZ$1,'Copy of PY1 Data(H)'!$A$1:$CZ$1,_xlfn.XLOOKUP($A28,'Copy of PY1 Data(H)'!$A$1:$A$288,'Copy of PY1 Data(H)'!$A$1:$CZ$288))</f>
        <v>224437</v>
      </c>
      <c r="BA28" s="180" cm="1">
        <f t="array" ref="BA28">_xlfn.XLOOKUP(BA$1,'Copy of PY1 Data(H)'!$A$1:$CZ$1,_xlfn.XLOOKUP($A28,'Copy of PY1 Data(H)'!$A$1:$A$288,'Copy of PY1 Data(H)'!$A$1:$CZ$288))</f>
        <v>0</v>
      </c>
      <c r="BB28" s="180" cm="1">
        <f t="array" ref="BB28">_xlfn.XLOOKUP(BB$1,'Copy of PY1 Data(H)'!$A$1:$CZ$1,_xlfn.XLOOKUP($A28,'Copy of PY1 Data(H)'!$A$1:$A$288,'Copy of PY1 Data(H)'!$A$1:$CZ$288))</f>
        <v>0</v>
      </c>
      <c r="BC28" s="180" cm="1">
        <f t="array" ref="BC28">_xlfn.XLOOKUP(BC$1,'Copy of PY1 Data(H)'!$A$1:$CZ$1,_xlfn.XLOOKUP($A28,'Copy of PY1 Data(H)'!$A$1:$A$288,'Copy of PY1 Data(H)'!$A$1:$CZ$288))</f>
        <v>0</v>
      </c>
      <c r="BD28" s="180" cm="1">
        <f t="array" ref="BD28">_xlfn.XLOOKUP(BD$1,'Copy of PY1 Data(H)'!$A$1:$CZ$1,_xlfn.XLOOKUP($A28,'Copy of PY1 Data(H)'!$A$1:$A$288,'Copy of PY1 Data(H)'!$A$1:$CZ$288))</f>
        <v>0</v>
      </c>
      <c r="BE28" s="180" cm="1">
        <f t="array" ref="BE28">_xlfn.XLOOKUP(BE$1,'Copy of PY1 Data(H)'!$A$1:$CZ$1,_xlfn.XLOOKUP($A28,'Copy of PY1 Data(H)'!$A$1:$A$288,'Copy of PY1 Data(H)'!$A$1:$CZ$288))</f>
        <v>0</v>
      </c>
      <c r="BF28" s="180" cm="1">
        <f t="array" ref="BF28">_xlfn.XLOOKUP(BF$1,'Copy of PY1 Data(H)'!$A$1:$CZ$1,_xlfn.XLOOKUP($A28,'Copy of PY1 Data(H)'!$A$1:$A$288,'Copy of PY1 Data(H)'!$A$1:$CZ$288))</f>
        <v>1436537</v>
      </c>
      <c r="BG28" s="180" cm="1">
        <f t="array" ref="BG28">_xlfn.XLOOKUP(BG$1,'Copy of PY1 Data(H)'!$A$1:$CZ$1,_xlfn.XLOOKUP($A28,'Copy of PY1 Data(H)'!$A$1:$A$288,'Copy of PY1 Data(H)'!$A$1:$CZ$288))</f>
        <v>0</v>
      </c>
      <c r="BH28" s="180" cm="1">
        <f t="array" ref="BH28">_xlfn.XLOOKUP(BH$1,'Copy of PY1 Data(H)'!$A$1:$CZ$1,_xlfn.XLOOKUP($A28,'Copy of PY1 Data(H)'!$A$1:$A$288,'Copy of PY1 Data(H)'!$A$1:$CZ$288))</f>
        <v>0</v>
      </c>
      <c r="BI28" s="180" cm="1">
        <f t="array" ref="BI28">_xlfn.XLOOKUP(BI$1,'Copy of PY1 Data(H)'!$A$1:$CZ$1,_xlfn.XLOOKUP($A28,'Copy of PY1 Data(H)'!$A$1:$A$288,'Copy of PY1 Data(H)'!$A$1:$CZ$288))</f>
        <v>15000</v>
      </c>
      <c r="BJ28" s="180" cm="1">
        <f t="array" ref="BJ28">_xlfn.XLOOKUP(BJ$1,'Copy of PY1 Data(H)'!$A$1:$CZ$1,_xlfn.XLOOKUP($A28,'Copy of PY1 Data(H)'!$A$1:$A$288,'Copy of PY1 Data(H)'!$A$1:$CZ$288))</f>
        <v>103034</v>
      </c>
      <c r="BK28" s="180" cm="1">
        <f t="array" ref="BK28">_xlfn.XLOOKUP(BK$1,'Copy of PY1 Data(H)'!$A$1:$CZ$1,_xlfn.XLOOKUP($A28,'Copy of PY1 Data(H)'!$A$1:$A$288,'Copy of PY1 Data(H)'!$A$1:$CZ$288))</f>
        <v>0</v>
      </c>
      <c r="BL28" s="180" cm="1">
        <f t="array" ref="BL28">_xlfn.XLOOKUP(BL$1,'Copy of PY1 Data(H)'!$A$1:$CZ$1,_xlfn.XLOOKUP($A28,'Copy of PY1 Data(H)'!$A$1:$A$288,'Copy of PY1 Data(H)'!$A$1:$CZ$288))</f>
        <v>888156</v>
      </c>
      <c r="BM28" s="180" cm="1">
        <f t="array" ref="BM28">_xlfn.XLOOKUP(BM$1,'Copy of PY1 Data(H)'!$A$1:$CZ$1,_xlfn.XLOOKUP($A28,'Copy of PY1 Data(H)'!$A$1:$A$288,'Copy of PY1 Data(H)'!$A$1:$CZ$288))</f>
        <v>0</v>
      </c>
      <c r="BN28" s="180" cm="1">
        <f t="array" ref="BN28">_xlfn.XLOOKUP(BN$1,'Copy of PY1 Data(H)'!$A$1:$CZ$1,_xlfn.XLOOKUP($A28,'Copy of PY1 Data(H)'!$A$1:$A$288,'Copy of PY1 Data(H)'!$A$1:$CZ$288))</f>
        <v>0</v>
      </c>
      <c r="BO28" s="180" cm="1">
        <f t="array" ref="BO28">_xlfn.XLOOKUP(BO$1,'Copy of PY1 Data(H)'!$A$1:$CZ$1,_xlfn.XLOOKUP($A28,'Copy of PY1 Data(H)'!$A$1:$A$288,'Copy of PY1 Data(H)'!$A$1:$CZ$288))</f>
        <v>152100</v>
      </c>
      <c r="BP28" s="180" cm="1">
        <f t="array" ref="BP28">_xlfn.XLOOKUP(BP$1,'Copy of PY1 Data(H)'!$A$1:$CZ$1,_xlfn.XLOOKUP($A28,'Copy of PY1 Data(H)'!$A$1:$A$288,'Copy of PY1 Data(H)'!$A$1:$CZ$288))</f>
        <v>0</v>
      </c>
      <c r="BQ28" s="180" cm="1">
        <f t="array" ref="BQ28">_xlfn.XLOOKUP(BQ$1,'Copy of PY1 Data(H)'!$A$1:$CZ$1,_xlfn.XLOOKUP($A28,'Copy of PY1 Data(H)'!$A$1:$A$288,'Copy of PY1 Data(H)'!$A$1:$CZ$288))</f>
        <v>213249</v>
      </c>
      <c r="BR28" s="180" cm="1">
        <f t="array" ref="BR28">_xlfn.XLOOKUP(BR$1,'Copy of PY1 Data(H)'!$A$1:$CZ$1,_xlfn.XLOOKUP($A28,'Copy of PY1 Data(H)'!$A$1:$A$288,'Copy of PY1 Data(H)'!$A$1:$CZ$288))</f>
        <v>0</v>
      </c>
      <c r="BS28" s="180" cm="1">
        <f t="array" ref="BS28">_xlfn.XLOOKUP(BS$1,'Copy of PY1 Data(H)'!$A$1:$CZ$1,_xlfn.XLOOKUP($A28,'Copy of PY1 Data(H)'!$A$1:$A$288,'Copy of PY1 Data(H)'!$A$1:$CZ$288))</f>
        <v>276094</v>
      </c>
      <c r="BT28" s="180" cm="1">
        <f t="array" ref="BT28">_xlfn.XLOOKUP(BT$1,'Copy of PY1 Data(H)'!$A$1:$CZ$1,_xlfn.XLOOKUP($A28,'Copy of PY1 Data(H)'!$A$1:$A$288,'Copy of PY1 Data(H)'!$A$1:$CZ$288))</f>
        <v>177369</v>
      </c>
      <c r="BU28" s="180" cm="1">
        <f t="array" ref="BU28">_xlfn.XLOOKUP(BU$1,'Copy of PY1 Data(H)'!$A$1:$CZ$1,_xlfn.XLOOKUP($A28,'Copy of PY1 Data(H)'!$A$1:$A$288,'Copy of PY1 Data(H)'!$A$1:$CZ$288))</f>
        <v>0</v>
      </c>
      <c r="BV28" s="180" cm="1">
        <f t="array" ref="BV28">_xlfn.XLOOKUP(BV$1,'Copy of PY1 Data(H)'!$A$1:$CZ$1,_xlfn.XLOOKUP($A28,'Copy of PY1 Data(H)'!$A$1:$A$288,'Copy of PY1 Data(H)'!$A$1:$CZ$288))</f>
        <v>0</v>
      </c>
      <c r="BW28" s="180"/>
      <c r="BX28" s="180"/>
      <c r="BY28" s="180"/>
      <c r="BZ28" s="180"/>
    </row>
    <row r="29" spans="1:78" s="635" customFormat="1" x14ac:dyDescent="0.3">
      <c r="A29" s="635">
        <v>341</v>
      </c>
      <c r="B29" s="180"/>
      <c r="C29" s="180"/>
      <c r="D29" s="180" cm="1">
        <f t="array" ref="D29">_xlfn.XLOOKUP(D$1,'Copy of PY1 Data(H)'!$A$1:$CZ$1,_xlfn.XLOOKUP($A29,'Copy of PY1 Data(H)'!$A$1:$A$288,'Copy of PY1 Data(H)'!$A$1:$CZ$288))</f>
        <v>4717358</v>
      </c>
      <c r="E29" s="180" cm="1">
        <f t="array" ref="E29">_xlfn.XLOOKUP(E$1,'Copy of PY1 Data(H)'!$A$1:$CZ$1,_xlfn.XLOOKUP($A29,'Copy of PY1 Data(H)'!$A$1:$A$288,'Copy of PY1 Data(H)'!$A$1:$CZ$288))</f>
        <v>491070705</v>
      </c>
      <c r="F29" s="180" cm="1">
        <f t="array" ref="F29">_xlfn.XLOOKUP(F$1,'Copy of PY1 Data(H)'!$A$1:$CZ$1,_xlfn.XLOOKUP($A29,'Copy of PY1 Data(H)'!$A$1:$A$288,'Copy of PY1 Data(H)'!$A$1:$CZ$288))</f>
        <v>0</v>
      </c>
      <c r="G29" s="180" cm="1">
        <f t="array" ref="G29">_xlfn.XLOOKUP(G$1,'Copy of PY1 Data(H)'!$A$1:$CZ$1,_xlfn.XLOOKUP($A29,'Copy of PY1 Data(H)'!$A$1:$A$288,'Copy of PY1 Data(H)'!$A$1:$CZ$288))</f>
        <v>5646071</v>
      </c>
      <c r="H29" s="180" cm="1">
        <f t="array" ref="H29">_xlfn.XLOOKUP(H$1,'Copy of PY1 Data(H)'!$A$1:$CZ$1,_xlfn.XLOOKUP($A29,'Copy of PY1 Data(H)'!$A$1:$A$288,'Copy of PY1 Data(H)'!$A$1:$CZ$288))</f>
        <v>1991259</v>
      </c>
      <c r="I29" s="180" cm="1">
        <f t="array" ref="I29">_xlfn.XLOOKUP(I$1,'Copy of PY1 Data(H)'!$A$1:$CZ$1,_xlfn.XLOOKUP($A29,'Copy of PY1 Data(H)'!$A$1:$A$288,'Copy of PY1 Data(H)'!$A$1:$CZ$288))</f>
        <v>32789</v>
      </c>
      <c r="J29" s="180" cm="1">
        <f t="array" ref="J29">_xlfn.XLOOKUP(J$1,'Copy of PY1 Data(H)'!$A$1:$CZ$1,_xlfn.XLOOKUP($A29,'Copy of PY1 Data(H)'!$A$1:$A$288,'Copy of PY1 Data(H)'!$A$1:$CZ$288))</f>
        <v>384695</v>
      </c>
      <c r="K29" s="180" cm="1">
        <f t="array" ref="K29">_xlfn.XLOOKUP(K$1,'Copy of PY1 Data(H)'!$A$1:$CZ$1,_xlfn.XLOOKUP($A29,'Copy of PY1 Data(H)'!$A$1:$A$288,'Copy of PY1 Data(H)'!$A$1:$CZ$288))</f>
        <v>1143984</v>
      </c>
      <c r="L29" s="180" cm="1">
        <f t="array" ref="L29">_xlfn.XLOOKUP(L$1,'Copy of PY1 Data(H)'!$A$1:$CZ$1,_xlfn.XLOOKUP($A29,'Copy of PY1 Data(H)'!$A$1:$A$288,'Copy of PY1 Data(H)'!$A$1:$CZ$288))</f>
        <v>2782880</v>
      </c>
      <c r="M29" s="180" cm="1">
        <f t="array" ref="M29">_xlfn.XLOOKUP(M$1,'Copy of PY1 Data(H)'!$A$1:$CZ$1,_xlfn.XLOOKUP($A29,'Copy of PY1 Data(H)'!$A$1:$A$288,'Copy of PY1 Data(H)'!$A$1:$CZ$288))</f>
        <v>15557044</v>
      </c>
      <c r="N29" s="180" cm="1">
        <f t="array" ref="N29">_xlfn.XLOOKUP(N$1,'Copy of PY1 Data(H)'!$A$1:$CZ$1,_xlfn.XLOOKUP($A29,'Copy of PY1 Data(H)'!$A$1:$A$288,'Copy of PY1 Data(H)'!$A$1:$CZ$288))</f>
        <v>137497</v>
      </c>
      <c r="O29" s="180" cm="1">
        <f t="array" ref="O29">_xlfn.XLOOKUP(O$1,'Copy of PY1 Data(H)'!$A$1:$CZ$1,_xlfn.XLOOKUP($A29,'Copy of PY1 Data(H)'!$A$1:$A$288,'Copy of PY1 Data(H)'!$A$1:$CZ$288))</f>
        <v>625827</v>
      </c>
      <c r="P29" s="180" cm="1">
        <f t="array" ref="P29">_xlfn.XLOOKUP(P$1,'Copy of PY1 Data(H)'!$A$1:$CZ$1,_xlfn.XLOOKUP($A29,'Copy of PY1 Data(H)'!$A$1:$A$288,'Copy of PY1 Data(H)'!$A$1:$CZ$288))</f>
        <v>0</v>
      </c>
      <c r="Q29" s="180" cm="1">
        <f t="array" ref="Q29">_xlfn.XLOOKUP(Q$1,'Copy of PY1 Data(H)'!$A$1:$CZ$1,_xlfn.XLOOKUP($A29,'Copy of PY1 Data(H)'!$A$1:$A$288,'Copy of PY1 Data(H)'!$A$1:$CZ$288))</f>
        <v>428722</v>
      </c>
      <c r="R29" s="180" cm="1">
        <f t="array" ref="R29">_xlfn.XLOOKUP(R$1,'Copy of PY1 Data(H)'!$A$1:$CZ$1,_xlfn.XLOOKUP($A29,'Copy of PY1 Data(H)'!$A$1:$A$288,'Copy of PY1 Data(H)'!$A$1:$CZ$288))</f>
        <v>1308968</v>
      </c>
      <c r="S29" s="180" cm="1">
        <f t="array" ref="S29">_xlfn.XLOOKUP(S$1,'Copy of PY1 Data(H)'!$A$1:$CZ$1,_xlfn.XLOOKUP($A29,'Copy of PY1 Data(H)'!$A$1:$A$288,'Copy of PY1 Data(H)'!$A$1:$CZ$288))</f>
        <v>1433586</v>
      </c>
      <c r="T29" s="180" cm="1">
        <f t="array" ref="T29">_xlfn.XLOOKUP(T$1,'Copy of PY1 Data(H)'!$A$1:$CZ$1,_xlfn.XLOOKUP($A29,'Copy of PY1 Data(H)'!$A$1:$A$288,'Copy of PY1 Data(H)'!$A$1:$CZ$288))</f>
        <v>13682462</v>
      </c>
      <c r="U29" s="180" cm="1">
        <f t="array" ref="U29">_xlfn.XLOOKUP(U$1,'Copy of PY1 Data(H)'!$A$1:$CZ$1,_xlfn.XLOOKUP($A29,'Copy of PY1 Data(H)'!$A$1:$A$288,'Copy of PY1 Data(H)'!$A$1:$CZ$288))</f>
        <v>0</v>
      </c>
      <c r="V29" s="180" cm="1">
        <f t="array" ref="V29">_xlfn.XLOOKUP(V$1,'Copy of PY1 Data(H)'!$A$1:$CZ$1,_xlfn.XLOOKUP($A29,'Copy of PY1 Data(H)'!$A$1:$A$288,'Copy of PY1 Data(H)'!$A$1:$CZ$288))</f>
        <v>575678</v>
      </c>
      <c r="W29" s="180" cm="1">
        <f t="array" ref="W29">_xlfn.XLOOKUP(W$1,'Copy of PY1 Data(H)'!$A$1:$CZ$1,_xlfn.XLOOKUP($A29,'Copy of PY1 Data(H)'!$A$1:$A$288,'Copy of PY1 Data(H)'!$A$1:$CZ$288))</f>
        <v>0</v>
      </c>
      <c r="X29" s="180" cm="1">
        <f t="array" ref="X29">_xlfn.XLOOKUP(X$1,'Copy of PY1 Data(H)'!$A$1:$CZ$1,_xlfn.XLOOKUP($A29,'Copy of PY1 Data(H)'!$A$1:$A$288,'Copy of PY1 Data(H)'!$A$1:$CZ$288))</f>
        <v>7982599</v>
      </c>
      <c r="Y29" s="180" cm="1">
        <f t="array" ref="Y29">_xlfn.XLOOKUP(Y$1,'Copy of PY1 Data(H)'!$A$1:$CZ$1,_xlfn.XLOOKUP($A29,'Copy of PY1 Data(H)'!$A$1:$A$288,'Copy of PY1 Data(H)'!$A$1:$CZ$288))</f>
        <v>1752358</v>
      </c>
      <c r="Z29" s="180" cm="1">
        <f t="array" ref="Z29">_xlfn.XLOOKUP(Z$1,'Copy of PY1 Data(H)'!$A$1:$CZ$1,_xlfn.XLOOKUP($A29,'Copy of PY1 Data(H)'!$A$1:$A$288,'Copy of PY1 Data(H)'!$A$1:$CZ$288))</f>
        <v>55183645</v>
      </c>
      <c r="AA29" s="180" cm="1">
        <f t="array" ref="AA29">_xlfn.XLOOKUP(AA$1,'Copy of PY1 Data(H)'!$A$1:$CZ$1,_xlfn.XLOOKUP($A29,'Copy of PY1 Data(H)'!$A$1:$A$288,'Copy of PY1 Data(H)'!$A$1:$CZ$288))</f>
        <v>8527253</v>
      </c>
      <c r="AB29" s="180" cm="1">
        <f t="array" ref="AB29">_xlfn.XLOOKUP(AB$1,'Copy of PY1 Data(H)'!$A$1:$CZ$1,_xlfn.XLOOKUP($A29,'Copy of PY1 Data(H)'!$A$1:$A$288,'Copy of PY1 Data(H)'!$A$1:$CZ$288))</f>
        <v>0</v>
      </c>
      <c r="AC29" s="180" cm="1">
        <f t="array" ref="AC29">_xlfn.XLOOKUP(AC$1,'Copy of PY1 Data(H)'!$A$1:$CZ$1,_xlfn.XLOOKUP($A29,'Copy of PY1 Data(H)'!$A$1:$A$288,'Copy of PY1 Data(H)'!$A$1:$CZ$288))</f>
        <v>355713</v>
      </c>
      <c r="AD29" s="180" cm="1">
        <f t="array" ref="AD29">_xlfn.XLOOKUP(AD$1,'Copy of PY1 Data(H)'!$A$1:$CZ$1,_xlfn.XLOOKUP($A29,'Copy of PY1 Data(H)'!$A$1:$A$288,'Copy of PY1 Data(H)'!$A$1:$CZ$288))</f>
        <v>1181833</v>
      </c>
      <c r="AE29" s="180" cm="1">
        <f t="array" ref="AE29">_xlfn.XLOOKUP(AE$1,'Copy of PY1 Data(H)'!$A$1:$CZ$1,_xlfn.XLOOKUP($A29,'Copy of PY1 Data(H)'!$A$1:$A$288,'Copy of PY1 Data(H)'!$A$1:$CZ$288))</f>
        <v>1102941</v>
      </c>
      <c r="AF29" s="180" cm="1">
        <f t="array" ref="AF29">_xlfn.XLOOKUP(AF$1,'Copy of PY1 Data(H)'!$A$1:$CZ$1,_xlfn.XLOOKUP($A29,'Copy of PY1 Data(H)'!$A$1:$A$288,'Copy of PY1 Data(H)'!$A$1:$CZ$288))</f>
        <v>201945</v>
      </c>
      <c r="AG29" s="180" cm="1">
        <f t="array" ref="AG29">_xlfn.XLOOKUP(AG$1,'Copy of PY1 Data(H)'!$A$1:$CZ$1,_xlfn.XLOOKUP($A29,'Copy of PY1 Data(H)'!$A$1:$A$288,'Copy of PY1 Data(H)'!$A$1:$CZ$288))</f>
        <v>867934</v>
      </c>
      <c r="AH29" s="180" cm="1">
        <f t="array" ref="AH29">_xlfn.XLOOKUP(AH$1,'Copy of PY1 Data(H)'!$A$1:$CZ$1,_xlfn.XLOOKUP($A29,'Copy of PY1 Data(H)'!$A$1:$A$288,'Copy of PY1 Data(H)'!$A$1:$CZ$288))</f>
        <v>0</v>
      </c>
      <c r="AI29" s="180" cm="1">
        <f t="array" ref="AI29">_xlfn.XLOOKUP(AI$1,'Copy of PY1 Data(H)'!$A$1:$CZ$1,_xlfn.XLOOKUP($A29,'Copy of PY1 Data(H)'!$A$1:$A$288,'Copy of PY1 Data(H)'!$A$1:$CZ$288))</f>
        <v>114611</v>
      </c>
      <c r="AJ29" s="180" cm="1">
        <f t="array" ref="AJ29">_xlfn.XLOOKUP(AJ$1,'Copy of PY1 Data(H)'!$A$1:$CZ$1,_xlfn.XLOOKUP($A29,'Copy of PY1 Data(H)'!$A$1:$A$288,'Copy of PY1 Data(H)'!$A$1:$CZ$288))</f>
        <v>2137716</v>
      </c>
      <c r="AK29" s="180" cm="1">
        <f t="array" ref="AK29">_xlfn.XLOOKUP(AK$1,'Copy of PY1 Data(H)'!$A$1:$CZ$1,_xlfn.XLOOKUP($A29,'Copy of PY1 Data(H)'!$A$1:$A$288,'Copy of PY1 Data(H)'!$A$1:$CZ$288))</f>
        <v>151381</v>
      </c>
      <c r="AL29" s="180" cm="1">
        <f t="array" ref="AL29">_xlfn.XLOOKUP(AL$1,'Copy of PY1 Data(H)'!$A$1:$CZ$1,_xlfn.XLOOKUP($A29,'Copy of PY1 Data(H)'!$A$1:$A$288,'Copy of PY1 Data(H)'!$A$1:$CZ$288))</f>
        <v>801392</v>
      </c>
      <c r="AM29" s="180" cm="1">
        <f t="array" ref="AM29">_xlfn.XLOOKUP(AM$1,'Copy of PY1 Data(H)'!$A$1:$CZ$1,_xlfn.XLOOKUP($A29,'Copy of PY1 Data(H)'!$A$1:$A$288,'Copy of PY1 Data(H)'!$A$1:$CZ$288))</f>
        <v>4018781</v>
      </c>
      <c r="AN29" s="180" cm="1">
        <f t="array" ref="AN29">_xlfn.XLOOKUP(AN$1,'Copy of PY1 Data(H)'!$A$1:$CZ$1,_xlfn.XLOOKUP($A29,'Copy of PY1 Data(H)'!$A$1:$A$288,'Copy of PY1 Data(H)'!$A$1:$CZ$288))</f>
        <v>298161</v>
      </c>
      <c r="AO29" s="180" cm="1">
        <f t="array" ref="AO29">_xlfn.XLOOKUP(AO$1,'Copy of PY1 Data(H)'!$A$1:$CZ$1,_xlfn.XLOOKUP($A29,'Copy of PY1 Data(H)'!$A$1:$A$288,'Copy of PY1 Data(H)'!$A$1:$CZ$288))</f>
        <v>36217549</v>
      </c>
      <c r="AP29" s="180" cm="1">
        <f t="array" ref="AP29">_xlfn.XLOOKUP(AP$1,'Copy of PY1 Data(H)'!$A$1:$CZ$1,_xlfn.XLOOKUP($A29,'Copy of PY1 Data(H)'!$A$1:$A$288,'Copy of PY1 Data(H)'!$A$1:$CZ$288))</f>
        <v>1182560</v>
      </c>
      <c r="AQ29" s="180" cm="1">
        <f t="array" ref="AQ29">_xlfn.XLOOKUP(AQ$1,'Copy of PY1 Data(H)'!$A$1:$CZ$1,_xlfn.XLOOKUP($A29,'Copy of PY1 Data(H)'!$A$1:$A$288,'Copy of PY1 Data(H)'!$A$1:$CZ$288))</f>
        <v>162255</v>
      </c>
      <c r="AR29" s="180" cm="1">
        <f t="array" ref="AR29">_xlfn.XLOOKUP(AR$1,'Copy of PY1 Data(H)'!$A$1:$CZ$1,_xlfn.XLOOKUP($A29,'Copy of PY1 Data(H)'!$A$1:$A$288,'Copy of PY1 Data(H)'!$A$1:$CZ$288))</f>
        <v>219521</v>
      </c>
      <c r="AS29" s="180" cm="1">
        <f t="array" ref="AS29">_xlfn.XLOOKUP(AS$1,'Copy of PY1 Data(H)'!$A$1:$CZ$1,_xlfn.XLOOKUP($A29,'Copy of PY1 Data(H)'!$A$1:$A$288,'Copy of PY1 Data(H)'!$A$1:$CZ$288))</f>
        <v>28549159</v>
      </c>
      <c r="AT29" s="180" cm="1">
        <f t="array" ref="AT29">_xlfn.XLOOKUP(AT$1,'Copy of PY1 Data(H)'!$A$1:$CZ$1,_xlfn.XLOOKUP($A29,'Copy of PY1 Data(H)'!$A$1:$A$288,'Copy of PY1 Data(H)'!$A$1:$CZ$288))</f>
        <v>226880</v>
      </c>
      <c r="AU29" s="180" cm="1">
        <f t="array" ref="AU29">_xlfn.XLOOKUP(AU$1,'Copy of PY1 Data(H)'!$A$1:$CZ$1,_xlfn.XLOOKUP($A29,'Copy of PY1 Data(H)'!$A$1:$A$288,'Copy of PY1 Data(H)'!$A$1:$CZ$288))</f>
        <v>2173884</v>
      </c>
      <c r="AV29" s="180" cm="1">
        <f t="array" ref="AV29">_xlfn.XLOOKUP(AV$1,'Copy of PY1 Data(H)'!$A$1:$CZ$1,_xlfn.XLOOKUP($A29,'Copy of PY1 Data(H)'!$A$1:$A$288,'Copy of PY1 Data(H)'!$A$1:$CZ$288))</f>
        <v>1618978</v>
      </c>
      <c r="AW29" s="180" cm="1">
        <f t="array" ref="AW29">_xlfn.XLOOKUP(AW$1,'Copy of PY1 Data(H)'!$A$1:$CZ$1,_xlfn.XLOOKUP($A29,'Copy of PY1 Data(H)'!$A$1:$A$288,'Copy of PY1 Data(H)'!$A$1:$CZ$288))</f>
        <v>383222</v>
      </c>
      <c r="AX29" s="180" cm="1">
        <f t="array" ref="AX29">_xlfn.XLOOKUP(AX$1,'Copy of PY1 Data(H)'!$A$1:$CZ$1,_xlfn.XLOOKUP($A29,'Copy of PY1 Data(H)'!$A$1:$A$288,'Copy of PY1 Data(H)'!$A$1:$CZ$288))</f>
        <v>315463</v>
      </c>
      <c r="AY29" s="180" cm="1">
        <f t="array" ref="AY29">_xlfn.XLOOKUP(AY$1,'Copy of PY1 Data(H)'!$A$1:$CZ$1,_xlfn.XLOOKUP($A29,'Copy of PY1 Data(H)'!$A$1:$A$288,'Copy of PY1 Data(H)'!$A$1:$CZ$288))</f>
        <v>256966</v>
      </c>
      <c r="AZ29" s="180" cm="1">
        <f t="array" ref="AZ29">_xlfn.XLOOKUP(AZ$1,'Copy of PY1 Data(H)'!$A$1:$CZ$1,_xlfn.XLOOKUP($A29,'Copy of PY1 Data(H)'!$A$1:$A$288,'Copy of PY1 Data(H)'!$A$1:$CZ$288))</f>
        <v>5395566</v>
      </c>
      <c r="BA29" s="180" cm="1">
        <f t="array" ref="BA29">_xlfn.XLOOKUP(BA$1,'Copy of PY1 Data(H)'!$A$1:$CZ$1,_xlfn.XLOOKUP($A29,'Copy of PY1 Data(H)'!$A$1:$A$288,'Copy of PY1 Data(H)'!$A$1:$CZ$288))</f>
        <v>2044477</v>
      </c>
      <c r="BB29" s="180" cm="1">
        <f t="array" ref="BB29">_xlfn.XLOOKUP(BB$1,'Copy of PY1 Data(H)'!$A$1:$CZ$1,_xlfn.XLOOKUP($A29,'Copy of PY1 Data(H)'!$A$1:$A$288,'Copy of PY1 Data(H)'!$A$1:$CZ$288))</f>
        <v>40468</v>
      </c>
      <c r="BC29" s="180" cm="1">
        <f t="array" ref="BC29">_xlfn.XLOOKUP(BC$1,'Copy of PY1 Data(H)'!$A$1:$CZ$1,_xlfn.XLOOKUP($A29,'Copy of PY1 Data(H)'!$A$1:$A$288,'Copy of PY1 Data(H)'!$A$1:$CZ$288))</f>
        <v>383294</v>
      </c>
      <c r="BD29" s="180" cm="1">
        <f t="array" ref="BD29">_xlfn.XLOOKUP(BD$1,'Copy of PY1 Data(H)'!$A$1:$CZ$1,_xlfn.XLOOKUP($A29,'Copy of PY1 Data(H)'!$A$1:$A$288,'Copy of PY1 Data(H)'!$A$1:$CZ$288))</f>
        <v>5030796</v>
      </c>
      <c r="BE29" s="180" cm="1">
        <f t="array" ref="BE29">_xlfn.XLOOKUP(BE$1,'Copy of PY1 Data(H)'!$A$1:$CZ$1,_xlfn.XLOOKUP($A29,'Copy of PY1 Data(H)'!$A$1:$A$288,'Copy of PY1 Data(H)'!$A$1:$CZ$288))</f>
        <v>935632</v>
      </c>
      <c r="BF29" s="180" cm="1">
        <f t="array" ref="BF29">_xlfn.XLOOKUP(BF$1,'Copy of PY1 Data(H)'!$A$1:$CZ$1,_xlfn.XLOOKUP($A29,'Copy of PY1 Data(H)'!$A$1:$A$288,'Copy of PY1 Data(H)'!$A$1:$CZ$288))</f>
        <v>21005278</v>
      </c>
      <c r="BG29" s="180" cm="1">
        <f t="array" ref="BG29">_xlfn.XLOOKUP(BG$1,'Copy of PY1 Data(H)'!$A$1:$CZ$1,_xlfn.XLOOKUP($A29,'Copy of PY1 Data(H)'!$A$1:$A$288,'Copy of PY1 Data(H)'!$A$1:$CZ$288))</f>
        <v>0</v>
      </c>
      <c r="BH29" s="180" cm="1">
        <f t="array" ref="BH29">_xlfn.XLOOKUP(BH$1,'Copy of PY1 Data(H)'!$A$1:$CZ$1,_xlfn.XLOOKUP($A29,'Copy of PY1 Data(H)'!$A$1:$A$288,'Copy of PY1 Data(H)'!$A$1:$CZ$288))</f>
        <v>271819</v>
      </c>
      <c r="BI29" s="180" cm="1">
        <f t="array" ref="BI29">_xlfn.XLOOKUP(BI$1,'Copy of PY1 Data(H)'!$A$1:$CZ$1,_xlfn.XLOOKUP($A29,'Copy of PY1 Data(H)'!$A$1:$A$288,'Copy of PY1 Data(H)'!$A$1:$CZ$288))</f>
        <v>169194</v>
      </c>
      <c r="BJ29" s="180" cm="1">
        <f t="array" ref="BJ29">_xlfn.XLOOKUP(BJ$1,'Copy of PY1 Data(H)'!$A$1:$CZ$1,_xlfn.XLOOKUP($A29,'Copy of PY1 Data(H)'!$A$1:$A$288,'Copy of PY1 Data(H)'!$A$1:$CZ$288))</f>
        <v>12148838</v>
      </c>
      <c r="BK29" s="180" cm="1">
        <f t="array" ref="BK29">_xlfn.XLOOKUP(BK$1,'Copy of PY1 Data(H)'!$A$1:$CZ$1,_xlfn.XLOOKUP($A29,'Copy of PY1 Data(H)'!$A$1:$A$288,'Copy of PY1 Data(H)'!$A$1:$CZ$288))</f>
        <v>1415438</v>
      </c>
      <c r="BL29" s="180" cm="1">
        <f t="array" ref="BL29">_xlfn.XLOOKUP(BL$1,'Copy of PY1 Data(H)'!$A$1:$CZ$1,_xlfn.XLOOKUP($A29,'Copy of PY1 Data(H)'!$A$1:$A$288,'Copy of PY1 Data(H)'!$A$1:$CZ$288))</f>
        <v>17791152</v>
      </c>
      <c r="BM29" s="180" cm="1">
        <f t="array" ref="BM29">_xlfn.XLOOKUP(BM$1,'Copy of PY1 Data(H)'!$A$1:$CZ$1,_xlfn.XLOOKUP($A29,'Copy of PY1 Data(H)'!$A$1:$A$288,'Copy of PY1 Data(H)'!$A$1:$CZ$288))</f>
        <v>0</v>
      </c>
      <c r="BN29" s="180" cm="1">
        <f t="array" ref="BN29">_xlfn.XLOOKUP(BN$1,'Copy of PY1 Data(H)'!$A$1:$CZ$1,_xlfn.XLOOKUP($A29,'Copy of PY1 Data(H)'!$A$1:$A$288,'Copy of PY1 Data(H)'!$A$1:$CZ$288))</f>
        <v>5987803</v>
      </c>
      <c r="BO29" s="180" cm="1">
        <f t="array" ref="BO29">_xlfn.XLOOKUP(BO$1,'Copy of PY1 Data(H)'!$A$1:$CZ$1,_xlfn.XLOOKUP($A29,'Copy of PY1 Data(H)'!$A$1:$A$288,'Copy of PY1 Data(H)'!$A$1:$CZ$288))</f>
        <v>1594527</v>
      </c>
      <c r="BP29" s="180" cm="1">
        <f t="array" ref="BP29">_xlfn.XLOOKUP(BP$1,'Copy of PY1 Data(H)'!$A$1:$CZ$1,_xlfn.XLOOKUP($A29,'Copy of PY1 Data(H)'!$A$1:$A$288,'Copy of PY1 Data(H)'!$A$1:$CZ$288))</f>
        <v>41658</v>
      </c>
      <c r="BQ29" s="180" cm="1">
        <f t="array" ref="BQ29">_xlfn.XLOOKUP(BQ$1,'Copy of PY1 Data(H)'!$A$1:$CZ$1,_xlfn.XLOOKUP($A29,'Copy of PY1 Data(H)'!$A$1:$A$288,'Copy of PY1 Data(H)'!$A$1:$CZ$288))</f>
        <v>3048596</v>
      </c>
      <c r="BR29" s="180" cm="1">
        <f t="array" ref="BR29">_xlfn.XLOOKUP(BR$1,'Copy of PY1 Data(H)'!$A$1:$CZ$1,_xlfn.XLOOKUP($A29,'Copy of PY1 Data(H)'!$A$1:$A$288,'Copy of PY1 Data(H)'!$A$1:$CZ$288))</f>
        <v>0</v>
      </c>
      <c r="BS29" s="180" cm="1">
        <f t="array" ref="BS29">_xlfn.XLOOKUP(BS$1,'Copy of PY1 Data(H)'!$A$1:$CZ$1,_xlfn.XLOOKUP($A29,'Copy of PY1 Data(H)'!$A$1:$A$288,'Copy of PY1 Data(H)'!$A$1:$CZ$288))</f>
        <v>2645161</v>
      </c>
      <c r="BT29" s="180" cm="1">
        <f t="array" ref="BT29">_xlfn.XLOOKUP(BT$1,'Copy of PY1 Data(H)'!$A$1:$CZ$1,_xlfn.XLOOKUP($A29,'Copy of PY1 Data(H)'!$A$1:$A$288,'Copy of PY1 Data(H)'!$A$1:$CZ$288))</f>
        <v>1095248</v>
      </c>
      <c r="BU29" s="180" cm="1">
        <f t="array" ref="BU29">_xlfn.XLOOKUP(BU$1,'Copy of PY1 Data(H)'!$A$1:$CZ$1,_xlfn.XLOOKUP($A29,'Copy of PY1 Data(H)'!$A$1:$A$288,'Copy of PY1 Data(H)'!$A$1:$CZ$288))</f>
        <v>0</v>
      </c>
      <c r="BV29" s="180" cm="1">
        <f t="array" ref="BV29">_xlfn.XLOOKUP(BV$1,'Copy of PY1 Data(H)'!$A$1:$CZ$1,_xlfn.XLOOKUP($A29,'Copy of PY1 Data(H)'!$A$1:$A$288,'Copy of PY1 Data(H)'!$A$1:$CZ$288))</f>
        <v>2360239</v>
      </c>
      <c r="BW29" s="180"/>
      <c r="BX29" s="180"/>
      <c r="BY29" s="180"/>
      <c r="BZ29" s="180"/>
    </row>
    <row r="30" spans="1:78" s="635" customFormat="1" ht="13.95" customHeight="1" x14ac:dyDescent="0.3">
      <c r="A30" s="635">
        <v>386</v>
      </c>
      <c r="B30" s="180"/>
      <c r="C30" s="180"/>
      <c r="D30" s="180" cm="1">
        <f t="array" ref="D30">_xlfn.XLOOKUP(D$1,'Copy of PY1 Data(H)'!$A$1:$CZ$1,_xlfn.XLOOKUP($A30,'Copy of PY1 Data(H)'!$A$1:$A$288,'Copy of PY1 Data(H)'!$A$1:$CZ$288))</f>
        <v>0</v>
      </c>
      <c r="E30" s="180" cm="1">
        <f t="array" ref="E30">_xlfn.XLOOKUP(E$1,'Copy of PY1 Data(H)'!$A$1:$CZ$1,_xlfn.XLOOKUP($A30,'Copy of PY1 Data(H)'!$A$1:$A$288,'Copy of PY1 Data(H)'!$A$1:$CZ$288))</f>
        <v>18074664</v>
      </c>
      <c r="F30" s="180" cm="1">
        <f t="array" ref="F30">_xlfn.XLOOKUP(F$1,'Copy of PY1 Data(H)'!$A$1:$CZ$1,_xlfn.XLOOKUP($A30,'Copy of PY1 Data(H)'!$A$1:$A$288,'Copy of PY1 Data(H)'!$A$1:$CZ$288))</f>
        <v>0</v>
      </c>
      <c r="G30" s="180" cm="1">
        <f t="array" ref="G30">_xlfn.XLOOKUP(G$1,'Copy of PY1 Data(H)'!$A$1:$CZ$1,_xlfn.XLOOKUP($A30,'Copy of PY1 Data(H)'!$A$1:$A$288,'Copy of PY1 Data(H)'!$A$1:$CZ$288))</f>
        <v>0</v>
      </c>
      <c r="H30" s="180" cm="1">
        <f t="array" ref="H30">_xlfn.XLOOKUP(H$1,'Copy of PY1 Data(H)'!$A$1:$CZ$1,_xlfn.XLOOKUP($A30,'Copy of PY1 Data(H)'!$A$1:$A$288,'Copy of PY1 Data(H)'!$A$1:$CZ$288))</f>
        <v>0</v>
      </c>
      <c r="I30" s="180" cm="1">
        <f t="array" ref="I30">_xlfn.XLOOKUP(I$1,'Copy of PY1 Data(H)'!$A$1:$CZ$1,_xlfn.XLOOKUP($A30,'Copy of PY1 Data(H)'!$A$1:$A$288,'Copy of PY1 Data(H)'!$A$1:$CZ$288))</f>
        <v>0</v>
      </c>
      <c r="J30" s="180" cm="1">
        <f t="array" ref="J30">_xlfn.XLOOKUP(J$1,'Copy of PY1 Data(H)'!$A$1:$CZ$1,_xlfn.XLOOKUP($A30,'Copy of PY1 Data(H)'!$A$1:$A$288,'Copy of PY1 Data(H)'!$A$1:$CZ$288))</f>
        <v>0</v>
      </c>
      <c r="K30" s="180" cm="1">
        <f t="array" ref="K30">_xlfn.XLOOKUP(K$1,'Copy of PY1 Data(H)'!$A$1:$CZ$1,_xlfn.XLOOKUP($A30,'Copy of PY1 Data(H)'!$A$1:$A$288,'Copy of PY1 Data(H)'!$A$1:$CZ$288))</f>
        <v>0</v>
      </c>
      <c r="L30" s="180" cm="1">
        <f t="array" ref="L30">_xlfn.XLOOKUP(L$1,'Copy of PY1 Data(H)'!$A$1:$CZ$1,_xlfn.XLOOKUP($A30,'Copy of PY1 Data(H)'!$A$1:$A$288,'Copy of PY1 Data(H)'!$A$1:$CZ$288))</f>
        <v>517834</v>
      </c>
      <c r="M30" s="180" cm="1">
        <f t="array" ref="M30">_xlfn.XLOOKUP(M$1,'Copy of PY1 Data(H)'!$A$1:$CZ$1,_xlfn.XLOOKUP($A30,'Copy of PY1 Data(H)'!$A$1:$A$288,'Copy of PY1 Data(H)'!$A$1:$CZ$288))</f>
        <v>0</v>
      </c>
      <c r="N30" s="180" cm="1">
        <f t="array" ref="N30">_xlfn.XLOOKUP(N$1,'Copy of PY1 Data(H)'!$A$1:$CZ$1,_xlfn.XLOOKUP($A30,'Copy of PY1 Data(H)'!$A$1:$A$288,'Copy of PY1 Data(H)'!$A$1:$CZ$288))</f>
        <v>0</v>
      </c>
      <c r="O30" s="180" cm="1">
        <f t="array" ref="O30">_xlfn.XLOOKUP(O$1,'Copy of PY1 Data(H)'!$A$1:$CZ$1,_xlfn.XLOOKUP($A30,'Copy of PY1 Data(H)'!$A$1:$A$288,'Copy of PY1 Data(H)'!$A$1:$CZ$288))</f>
        <v>0</v>
      </c>
      <c r="P30" s="180" cm="1">
        <f t="array" ref="P30">_xlfn.XLOOKUP(P$1,'Copy of PY1 Data(H)'!$A$1:$CZ$1,_xlfn.XLOOKUP($A30,'Copy of PY1 Data(H)'!$A$1:$A$288,'Copy of PY1 Data(H)'!$A$1:$CZ$288))</f>
        <v>0</v>
      </c>
      <c r="Q30" s="180" cm="1">
        <f t="array" ref="Q30">_xlfn.XLOOKUP(Q$1,'Copy of PY1 Data(H)'!$A$1:$CZ$1,_xlfn.XLOOKUP($A30,'Copy of PY1 Data(H)'!$A$1:$A$288,'Copy of PY1 Data(H)'!$A$1:$CZ$288))</f>
        <v>0</v>
      </c>
      <c r="R30" s="180" cm="1">
        <f t="array" ref="R30">_xlfn.XLOOKUP(R$1,'Copy of PY1 Data(H)'!$A$1:$CZ$1,_xlfn.XLOOKUP($A30,'Copy of PY1 Data(H)'!$A$1:$A$288,'Copy of PY1 Data(H)'!$A$1:$CZ$288))</f>
        <v>0</v>
      </c>
      <c r="S30" s="180" cm="1">
        <f t="array" ref="S30">_xlfn.XLOOKUP(S$1,'Copy of PY1 Data(H)'!$A$1:$CZ$1,_xlfn.XLOOKUP($A30,'Copy of PY1 Data(H)'!$A$1:$A$288,'Copy of PY1 Data(H)'!$A$1:$CZ$288))</f>
        <v>0</v>
      </c>
      <c r="T30" s="180" cm="1">
        <f t="array" ref="T30">_xlfn.XLOOKUP(T$1,'Copy of PY1 Data(H)'!$A$1:$CZ$1,_xlfn.XLOOKUP($A30,'Copy of PY1 Data(H)'!$A$1:$A$288,'Copy of PY1 Data(H)'!$A$1:$CZ$288))</f>
        <v>0</v>
      </c>
      <c r="U30" s="180" cm="1">
        <f t="array" ref="U30">_xlfn.XLOOKUP(U$1,'Copy of PY1 Data(H)'!$A$1:$CZ$1,_xlfn.XLOOKUP($A30,'Copy of PY1 Data(H)'!$A$1:$A$288,'Copy of PY1 Data(H)'!$A$1:$CZ$288))</f>
        <v>0</v>
      </c>
      <c r="V30" s="180" cm="1">
        <f t="array" ref="V30">_xlfn.XLOOKUP(V$1,'Copy of PY1 Data(H)'!$A$1:$CZ$1,_xlfn.XLOOKUP($A30,'Copy of PY1 Data(H)'!$A$1:$A$288,'Copy of PY1 Data(H)'!$A$1:$CZ$288))</f>
        <v>0</v>
      </c>
      <c r="W30" s="180" cm="1">
        <f t="array" ref="W30">_xlfn.XLOOKUP(W$1,'Copy of PY1 Data(H)'!$A$1:$CZ$1,_xlfn.XLOOKUP($A30,'Copy of PY1 Data(H)'!$A$1:$A$288,'Copy of PY1 Data(H)'!$A$1:$CZ$288))</f>
        <v>0</v>
      </c>
      <c r="X30" s="180" cm="1">
        <f t="array" ref="X30">_xlfn.XLOOKUP(X$1,'Copy of PY1 Data(H)'!$A$1:$CZ$1,_xlfn.XLOOKUP($A30,'Copy of PY1 Data(H)'!$A$1:$A$288,'Copy of PY1 Data(H)'!$A$1:$CZ$288))</f>
        <v>0</v>
      </c>
      <c r="Y30" s="180" cm="1">
        <f t="array" ref="Y30">_xlfn.XLOOKUP(Y$1,'Copy of PY1 Data(H)'!$A$1:$CZ$1,_xlfn.XLOOKUP($A30,'Copy of PY1 Data(H)'!$A$1:$A$288,'Copy of PY1 Data(H)'!$A$1:$CZ$288))</f>
        <v>0</v>
      </c>
      <c r="Z30" s="180" cm="1">
        <f t="array" ref="Z30">_xlfn.XLOOKUP(Z$1,'Copy of PY1 Data(H)'!$A$1:$CZ$1,_xlfn.XLOOKUP($A30,'Copy of PY1 Data(H)'!$A$1:$A$288,'Copy of PY1 Data(H)'!$A$1:$CZ$288))</f>
        <v>6974755</v>
      </c>
      <c r="AA30" s="180" cm="1">
        <f t="array" ref="AA30">_xlfn.XLOOKUP(AA$1,'Copy of PY1 Data(H)'!$A$1:$CZ$1,_xlfn.XLOOKUP($A30,'Copy of PY1 Data(H)'!$A$1:$A$288,'Copy of PY1 Data(H)'!$A$1:$CZ$288))</f>
        <v>0</v>
      </c>
      <c r="AB30" s="180" cm="1">
        <f t="array" ref="AB30">_xlfn.XLOOKUP(AB$1,'Copy of PY1 Data(H)'!$A$1:$CZ$1,_xlfn.XLOOKUP($A30,'Copy of PY1 Data(H)'!$A$1:$A$288,'Copy of PY1 Data(H)'!$A$1:$CZ$288))</f>
        <v>0</v>
      </c>
      <c r="AC30" s="180" cm="1">
        <f t="array" ref="AC30">_xlfn.XLOOKUP(AC$1,'Copy of PY1 Data(H)'!$A$1:$CZ$1,_xlfn.XLOOKUP($A30,'Copy of PY1 Data(H)'!$A$1:$A$288,'Copy of PY1 Data(H)'!$A$1:$CZ$288))</f>
        <v>0</v>
      </c>
      <c r="AD30" s="180" cm="1">
        <f t="array" ref="AD30">_xlfn.XLOOKUP(AD$1,'Copy of PY1 Data(H)'!$A$1:$CZ$1,_xlfn.XLOOKUP($A30,'Copy of PY1 Data(H)'!$A$1:$A$288,'Copy of PY1 Data(H)'!$A$1:$CZ$288))</f>
        <v>0</v>
      </c>
      <c r="AE30" s="180" cm="1">
        <f t="array" ref="AE30">_xlfn.XLOOKUP(AE$1,'Copy of PY1 Data(H)'!$A$1:$CZ$1,_xlfn.XLOOKUP($A30,'Copy of PY1 Data(H)'!$A$1:$A$288,'Copy of PY1 Data(H)'!$A$1:$CZ$288))</f>
        <v>0</v>
      </c>
      <c r="AF30" s="180" cm="1">
        <f t="array" ref="AF30">_xlfn.XLOOKUP(AF$1,'Copy of PY1 Data(H)'!$A$1:$CZ$1,_xlfn.XLOOKUP($A30,'Copy of PY1 Data(H)'!$A$1:$A$288,'Copy of PY1 Data(H)'!$A$1:$CZ$288))</f>
        <v>0</v>
      </c>
      <c r="AG30" s="180" cm="1">
        <f t="array" ref="AG30">_xlfn.XLOOKUP(AG$1,'Copy of PY1 Data(H)'!$A$1:$CZ$1,_xlfn.XLOOKUP($A30,'Copy of PY1 Data(H)'!$A$1:$A$288,'Copy of PY1 Data(H)'!$A$1:$CZ$288))</f>
        <v>0</v>
      </c>
      <c r="AH30" s="180" cm="1">
        <f t="array" ref="AH30">_xlfn.XLOOKUP(AH$1,'Copy of PY1 Data(H)'!$A$1:$CZ$1,_xlfn.XLOOKUP($A30,'Copy of PY1 Data(H)'!$A$1:$A$288,'Copy of PY1 Data(H)'!$A$1:$CZ$288))</f>
        <v>0</v>
      </c>
      <c r="AI30" s="180" cm="1">
        <f t="array" ref="AI30">_xlfn.XLOOKUP(AI$1,'Copy of PY1 Data(H)'!$A$1:$CZ$1,_xlfn.XLOOKUP($A30,'Copy of PY1 Data(H)'!$A$1:$A$288,'Copy of PY1 Data(H)'!$A$1:$CZ$288))</f>
        <v>0</v>
      </c>
      <c r="AJ30" s="180" cm="1">
        <f t="array" ref="AJ30">_xlfn.XLOOKUP(AJ$1,'Copy of PY1 Data(H)'!$A$1:$CZ$1,_xlfn.XLOOKUP($A30,'Copy of PY1 Data(H)'!$A$1:$A$288,'Copy of PY1 Data(H)'!$A$1:$CZ$288))</f>
        <v>0</v>
      </c>
      <c r="AK30" s="180" cm="1">
        <f t="array" ref="AK30">_xlfn.XLOOKUP(AK$1,'Copy of PY1 Data(H)'!$A$1:$CZ$1,_xlfn.XLOOKUP($A30,'Copy of PY1 Data(H)'!$A$1:$A$288,'Copy of PY1 Data(H)'!$A$1:$CZ$288))</f>
        <v>0</v>
      </c>
      <c r="AL30" s="180" cm="1">
        <f t="array" ref="AL30">_xlfn.XLOOKUP(AL$1,'Copy of PY1 Data(H)'!$A$1:$CZ$1,_xlfn.XLOOKUP($A30,'Copy of PY1 Data(H)'!$A$1:$A$288,'Copy of PY1 Data(H)'!$A$1:$CZ$288))</f>
        <v>0</v>
      </c>
      <c r="AM30" s="180" cm="1">
        <f t="array" ref="AM30">_xlfn.XLOOKUP(AM$1,'Copy of PY1 Data(H)'!$A$1:$CZ$1,_xlfn.XLOOKUP($A30,'Copy of PY1 Data(H)'!$A$1:$A$288,'Copy of PY1 Data(H)'!$A$1:$CZ$288))</f>
        <v>0</v>
      </c>
      <c r="AN30" s="180" cm="1">
        <f t="array" ref="AN30">_xlfn.XLOOKUP(AN$1,'Copy of PY1 Data(H)'!$A$1:$CZ$1,_xlfn.XLOOKUP($A30,'Copy of PY1 Data(H)'!$A$1:$A$288,'Copy of PY1 Data(H)'!$A$1:$CZ$288))</f>
        <v>0</v>
      </c>
      <c r="AO30" s="180" cm="1">
        <f t="array" ref="AO30">_xlfn.XLOOKUP(AO$1,'Copy of PY1 Data(H)'!$A$1:$CZ$1,_xlfn.XLOOKUP($A30,'Copy of PY1 Data(H)'!$A$1:$A$288,'Copy of PY1 Data(H)'!$A$1:$CZ$288))</f>
        <v>0</v>
      </c>
      <c r="AP30" s="180" cm="1">
        <f t="array" ref="AP30">_xlfn.XLOOKUP(AP$1,'Copy of PY1 Data(H)'!$A$1:$CZ$1,_xlfn.XLOOKUP($A30,'Copy of PY1 Data(H)'!$A$1:$A$288,'Copy of PY1 Data(H)'!$A$1:$CZ$288))</f>
        <v>20000</v>
      </c>
      <c r="AQ30" s="180" cm="1">
        <f t="array" ref="AQ30">_xlfn.XLOOKUP(AQ$1,'Copy of PY1 Data(H)'!$A$1:$CZ$1,_xlfn.XLOOKUP($A30,'Copy of PY1 Data(H)'!$A$1:$A$288,'Copy of PY1 Data(H)'!$A$1:$CZ$288))</f>
        <v>0</v>
      </c>
      <c r="AR30" s="180" cm="1">
        <f t="array" ref="AR30">_xlfn.XLOOKUP(AR$1,'Copy of PY1 Data(H)'!$A$1:$CZ$1,_xlfn.XLOOKUP($A30,'Copy of PY1 Data(H)'!$A$1:$A$288,'Copy of PY1 Data(H)'!$A$1:$CZ$288))</f>
        <v>0</v>
      </c>
      <c r="AS30" s="180" cm="1">
        <f t="array" ref="AS30">_xlfn.XLOOKUP(AS$1,'Copy of PY1 Data(H)'!$A$1:$CZ$1,_xlfn.XLOOKUP($A30,'Copy of PY1 Data(H)'!$A$1:$A$288,'Copy of PY1 Data(H)'!$A$1:$CZ$288))</f>
        <v>0</v>
      </c>
      <c r="AT30" s="180" cm="1">
        <f t="array" ref="AT30">_xlfn.XLOOKUP(AT$1,'Copy of PY1 Data(H)'!$A$1:$CZ$1,_xlfn.XLOOKUP($A30,'Copy of PY1 Data(H)'!$A$1:$A$288,'Copy of PY1 Data(H)'!$A$1:$CZ$288))</f>
        <v>0</v>
      </c>
      <c r="AU30" s="180" cm="1">
        <f t="array" ref="AU30">_xlfn.XLOOKUP(AU$1,'Copy of PY1 Data(H)'!$A$1:$CZ$1,_xlfn.XLOOKUP($A30,'Copy of PY1 Data(H)'!$A$1:$A$288,'Copy of PY1 Data(H)'!$A$1:$CZ$288))</f>
        <v>0</v>
      </c>
      <c r="AV30" s="180" cm="1">
        <f t="array" ref="AV30">_xlfn.XLOOKUP(AV$1,'Copy of PY1 Data(H)'!$A$1:$CZ$1,_xlfn.XLOOKUP($A30,'Copy of PY1 Data(H)'!$A$1:$A$288,'Copy of PY1 Data(H)'!$A$1:$CZ$288))</f>
        <v>19357</v>
      </c>
      <c r="AW30" s="180" cm="1">
        <f t="array" ref="AW30">_xlfn.XLOOKUP(AW$1,'Copy of PY1 Data(H)'!$A$1:$CZ$1,_xlfn.XLOOKUP($A30,'Copy of PY1 Data(H)'!$A$1:$A$288,'Copy of PY1 Data(H)'!$A$1:$CZ$288))</f>
        <v>0</v>
      </c>
      <c r="AX30" s="180" cm="1">
        <f t="array" ref="AX30">_xlfn.XLOOKUP(AX$1,'Copy of PY1 Data(H)'!$A$1:$CZ$1,_xlfn.XLOOKUP($A30,'Copy of PY1 Data(H)'!$A$1:$A$288,'Copy of PY1 Data(H)'!$A$1:$CZ$288))</f>
        <v>0</v>
      </c>
      <c r="AY30" s="180" cm="1">
        <f t="array" ref="AY30">_xlfn.XLOOKUP(AY$1,'Copy of PY1 Data(H)'!$A$1:$CZ$1,_xlfn.XLOOKUP($A30,'Copy of PY1 Data(H)'!$A$1:$A$288,'Copy of PY1 Data(H)'!$A$1:$CZ$288))</f>
        <v>0</v>
      </c>
      <c r="AZ30" s="180" cm="1">
        <f t="array" ref="AZ30">_xlfn.XLOOKUP(AZ$1,'Copy of PY1 Data(H)'!$A$1:$CZ$1,_xlfn.XLOOKUP($A30,'Copy of PY1 Data(H)'!$A$1:$A$288,'Copy of PY1 Data(H)'!$A$1:$CZ$288))</f>
        <v>175000</v>
      </c>
      <c r="BA30" s="180" cm="1">
        <f t="array" ref="BA30">_xlfn.XLOOKUP(BA$1,'Copy of PY1 Data(H)'!$A$1:$CZ$1,_xlfn.XLOOKUP($A30,'Copy of PY1 Data(H)'!$A$1:$A$288,'Copy of PY1 Data(H)'!$A$1:$CZ$288))</f>
        <v>0</v>
      </c>
      <c r="BB30" s="180" cm="1">
        <f t="array" ref="BB30">_xlfn.XLOOKUP(BB$1,'Copy of PY1 Data(H)'!$A$1:$CZ$1,_xlfn.XLOOKUP($A30,'Copy of PY1 Data(H)'!$A$1:$A$288,'Copy of PY1 Data(H)'!$A$1:$CZ$288))</f>
        <v>0</v>
      </c>
      <c r="BC30" s="180" cm="1">
        <f t="array" ref="BC30">_xlfn.XLOOKUP(BC$1,'Copy of PY1 Data(H)'!$A$1:$CZ$1,_xlfn.XLOOKUP($A30,'Copy of PY1 Data(H)'!$A$1:$A$288,'Copy of PY1 Data(H)'!$A$1:$CZ$288))</f>
        <v>0</v>
      </c>
      <c r="BD30" s="180" cm="1">
        <f t="array" ref="BD30">_xlfn.XLOOKUP(BD$1,'Copy of PY1 Data(H)'!$A$1:$CZ$1,_xlfn.XLOOKUP($A30,'Copy of PY1 Data(H)'!$A$1:$A$288,'Copy of PY1 Data(H)'!$A$1:$CZ$288))</f>
        <v>0</v>
      </c>
      <c r="BE30" s="180" cm="1">
        <f t="array" ref="BE30">_xlfn.XLOOKUP(BE$1,'Copy of PY1 Data(H)'!$A$1:$CZ$1,_xlfn.XLOOKUP($A30,'Copy of PY1 Data(H)'!$A$1:$A$288,'Copy of PY1 Data(H)'!$A$1:$CZ$288))</f>
        <v>348222</v>
      </c>
      <c r="BF30" s="180" cm="1">
        <f t="array" ref="BF30">_xlfn.XLOOKUP(BF$1,'Copy of PY1 Data(H)'!$A$1:$CZ$1,_xlfn.XLOOKUP($A30,'Copy of PY1 Data(H)'!$A$1:$A$288,'Copy of PY1 Data(H)'!$A$1:$CZ$288))</f>
        <v>3390412</v>
      </c>
      <c r="BG30" s="180" cm="1">
        <f t="array" ref="BG30">_xlfn.XLOOKUP(BG$1,'Copy of PY1 Data(H)'!$A$1:$CZ$1,_xlfn.XLOOKUP($A30,'Copy of PY1 Data(H)'!$A$1:$A$288,'Copy of PY1 Data(H)'!$A$1:$CZ$288))</f>
        <v>0</v>
      </c>
      <c r="BH30" s="180" cm="1">
        <f t="array" ref="BH30">_xlfn.XLOOKUP(BH$1,'Copy of PY1 Data(H)'!$A$1:$CZ$1,_xlfn.XLOOKUP($A30,'Copy of PY1 Data(H)'!$A$1:$A$288,'Copy of PY1 Data(H)'!$A$1:$CZ$288))</f>
        <v>0</v>
      </c>
      <c r="BI30" s="180" cm="1">
        <f t="array" ref="BI30">_xlfn.XLOOKUP(BI$1,'Copy of PY1 Data(H)'!$A$1:$CZ$1,_xlfn.XLOOKUP($A30,'Copy of PY1 Data(H)'!$A$1:$A$288,'Copy of PY1 Data(H)'!$A$1:$CZ$288))</f>
        <v>0</v>
      </c>
      <c r="BJ30" s="180" cm="1">
        <f t="array" ref="BJ30">_xlfn.XLOOKUP(BJ$1,'Copy of PY1 Data(H)'!$A$1:$CZ$1,_xlfn.XLOOKUP($A30,'Copy of PY1 Data(H)'!$A$1:$A$288,'Copy of PY1 Data(H)'!$A$1:$CZ$288))</f>
        <v>1009400</v>
      </c>
      <c r="BK30" s="180" cm="1">
        <f t="array" ref="BK30">_xlfn.XLOOKUP(BK$1,'Copy of PY1 Data(H)'!$A$1:$CZ$1,_xlfn.XLOOKUP($A30,'Copy of PY1 Data(H)'!$A$1:$A$288,'Copy of PY1 Data(H)'!$A$1:$CZ$288))</f>
        <v>0</v>
      </c>
      <c r="BL30" s="180" cm="1">
        <f t="array" ref="BL30">_xlfn.XLOOKUP(BL$1,'Copy of PY1 Data(H)'!$A$1:$CZ$1,_xlfn.XLOOKUP($A30,'Copy of PY1 Data(H)'!$A$1:$A$288,'Copy of PY1 Data(H)'!$A$1:$CZ$288))</f>
        <v>0</v>
      </c>
      <c r="BM30" s="180" cm="1">
        <f t="array" ref="BM30">_xlfn.XLOOKUP(BM$1,'Copy of PY1 Data(H)'!$A$1:$CZ$1,_xlfn.XLOOKUP($A30,'Copy of PY1 Data(H)'!$A$1:$A$288,'Copy of PY1 Data(H)'!$A$1:$CZ$288))</f>
        <v>0</v>
      </c>
      <c r="BN30" s="180" cm="1">
        <f t="array" ref="BN30">_xlfn.XLOOKUP(BN$1,'Copy of PY1 Data(H)'!$A$1:$CZ$1,_xlfn.XLOOKUP($A30,'Copy of PY1 Data(H)'!$A$1:$A$288,'Copy of PY1 Data(H)'!$A$1:$CZ$288))</f>
        <v>0</v>
      </c>
      <c r="BO30" s="180" cm="1">
        <f t="array" ref="BO30">_xlfn.XLOOKUP(BO$1,'Copy of PY1 Data(H)'!$A$1:$CZ$1,_xlfn.XLOOKUP($A30,'Copy of PY1 Data(H)'!$A$1:$A$288,'Copy of PY1 Data(H)'!$A$1:$CZ$288))</f>
        <v>27334</v>
      </c>
      <c r="BP30" s="180" cm="1">
        <f t="array" ref="BP30">_xlfn.XLOOKUP(BP$1,'Copy of PY1 Data(H)'!$A$1:$CZ$1,_xlfn.XLOOKUP($A30,'Copy of PY1 Data(H)'!$A$1:$A$288,'Copy of PY1 Data(H)'!$A$1:$CZ$288))</f>
        <v>0</v>
      </c>
      <c r="BQ30" s="180" cm="1">
        <f t="array" ref="BQ30">_xlfn.XLOOKUP(BQ$1,'Copy of PY1 Data(H)'!$A$1:$CZ$1,_xlfn.XLOOKUP($A30,'Copy of PY1 Data(H)'!$A$1:$A$288,'Copy of PY1 Data(H)'!$A$1:$CZ$288))</f>
        <v>0</v>
      </c>
      <c r="BR30" s="180" cm="1">
        <f t="array" ref="BR30">_xlfn.XLOOKUP(BR$1,'Copy of PY1 Data(H)'!$A$1:$CZ$1,_xlfn.XLOOKUP($A30,'Copy of PY1 Data(H)'!$A$1:$A$288,'Copy of PY1 Data(H)'!$A$1:$CZ$288))</f>
        <v>0</v>
      </c>
      <c r="BS30" s="180" cm="1">
        <f t="array" ref="BS30">_xlfn.XLOOKUP(BS$1,'Copy of PY1 Data(H)'!$A$1:$CZ$1,_xlfn.XLOOKUP($A30,'Copy of PY1 Data(H)'!$A$1:$A$288,'Copy of PY1 Data(H)'!$A$1:$CZ$288))</f>
        <v>0</v>
      </c>
      <c r="BT30" s="180" cm="1">
        <f t="array" ref="BT30">_xlfn.XLOOKUP(BT$1,'Copy of PY1 Data(H)'!$A$1:$CZ$1,_xlfn.XLOOKUP($A30,'Copy of PY1 Data(H)'!$A$1:$A$288,'Copy of PY1 Data(H)'!$A$1:$CZ$288))</f>
        <v>0</v>
      </c>
      <c r="BU30" s="180" cm="1">
        <f t="array" ref="BU30">_xlfn.XLOOKUP(BU$1,'Copy of PY1 Data(H)'!$A$1:$CZ$1,_xlfn.XLOOKUP($A30,'Copy of PY1 Data(H)'!$A$1:$A$288,'Copy of PY1 Data(H)'!$A$1:$CZ$288))</f>
        <v>0</v>
      </c>
      <c r="BV30" s="180" cm="1">
        <f t="array" ref="BV30">_xlfn.XLOOKUP(BV$1,'Copy of PY1 Data(H)'!$A$1:$CZ$1,_xlfn.XLOOKUP($A30,'Copy of PY1 Data(H)'!$A$1:$A$288,'Copy of PY1 Data(H)'!$A$1:$CZ$288))</f>
        <v>0</v>
      </c>
      <c r="BW30" s="180"/>
      <c r="BX30" s="180"/>
      <c r="BY30" s="180"/>
      <c r="BZ30" s="180"/>
    </row>
    <row r="31" spans="1:78" x14ac:dyDescent="0.3">
      <c r="A31" s="180">
        <v>387</v>
      </c>
      <c r="C31" s="180"/>
      <c r="D31" s="180" cm="1">
        <f t="array" ref="D31">_xlfn.XLOOKUP(D$1,'Copy of PY1 Data(H)'!$A$1:$CZ$1,_xlfn.XLOOKUP($A31,'Copy of PY1 Data(H)'!$A$1:$A$288,'Copy of PY1 Data(H)'!$A$1:$CZ$288))</f>
        <v>0</v>
      </c>
      <c r="E31" s="180" cm="1">
        <f t="array" ref="E31">_xlfn.XLOOKUP(E$1,'Copy of PY1 Data(H)'!$A$1:$CZ$1,_xlfn.XLOOKUP($A31,'Copy of PY1 Data(H)'!$A$1:$A$288,'Copy of PY1 Data(H)'!$A$1:$CZ$288))</f>
        <v>74826447</v>
      </c>
      <c r="F31" s="180" cm="1">
        <f t="array" ref="F31">_xlfn.XLOOKUP(F$1,'Copy of PY1 Data(H)'!$A$1:$CZ$1,_xlfn.XLOOKUP($A31,'Copy of PY1 Data(H)'!$A$1:$A$288,'Copy of PY1 Data(H)'!$A$1:$CZ$288))</f>
        <v>0</v>
      </c>
      <c r="G31" s="180" cm="1">
        <f t="array" ref="G31">_xlfn.XLOOKUP(G$1,'Copy of PY1 Data(H)'!$A$1:$CZ$1,_xlfn.XLOOKUP($A31,'Copy of PY1 Data(H)'!$A$1:$A$288,'Copy of PY1 Data(H)'!$A$1:$CZ$288))</f>
        <v>0</v>
      </c>
      <c r="H31" s="180" cm="1">
        <f t="array" ref="H31">_xlfn.XLOOKUP(H$1,'Copy of PY1 Data(H)'!$A$1:$CZ$1,_xlfn.XLOOKUP($A31,'Copy of PY1 Data(H)'!$A$1:$A$288,'Copy of PY1 Data(H)'!$A$1:$CZ$288))</f>
        <v>0</v>
      </c>
      <c r="I31" s="180" cm="1">
        <f t="array" ref="I31">_xlfn.XLOOKUP(I$1,'Copy of PY1 Data(H)'!$A$1:$CZ$1,_xlfn.XLOOKUP($A31,'Copy of PY1 Data(H)'!$A$1:$A$288,'Copy of PY1 Data(H)'!$A$1:$CZ$288))</f>
        <v>0</v>
      </c>
      <c r="J31" s="180" cm="1">
        <f t="array" ref="J31">_xlfn.XLOOKUP(J$1,'Copy of PY1 Data(H)'!$A$1:$CZ$1,_xlfn.XLOOKUP($A31,'Copy of PY1 Data(H)'!$A$1:$A$288,'Copy of PY1 Data(H)'!$A$1:$CZ$288))</f>
        <v>0</v>
      </c>
      <c r="K31" s="180" cm="1">
        <f t="array" ref="K31">_xlfn.XLOOKUP(K$1,'Copy of PY1 Data(H)'!$A$1:$CZ$1,_xlfn.XLOOKUP($A31,'Copy of PY1 Data(H)'!$A$1:$A$288,'Copy of PY1 Data(H)'!$A$1:$CZ$288))</f>
        <v>0</v>
      </c>
      <c r="L31" s="180" cm="1">
        <f t="array" ref="L31">_xlfn.XLOOKUP(L$1,'Copy of PY1 Data(H)'!$A$1:$CZ$1,_xlfn.XLOOKUP($A31,'Copy of PY1 Data(H)'!$A$1:$A$288,'Copy of PY1 Data(H)'!$A$1:$CZ$288))</f>
        <v>0</v>
      </c>
      <c r="M31" s="180" cm="1">
        <f t="array" ref="M31">_xlfn.XLOOKUP(M$1,'Copy of PY1 Data(H)'!$A$1:$CZ$1,_xlfn.XLOOKUP($A31,'Copy of PY1 Data(H)'!$A$1:$A$288,'Copy of PY1 Data(H)'!$A$1:$CZ$288))</f>
        <v>0</v>
      </c>
      <c r="N31" s="180" cm="1">
        <f t="array" ref="N31">_xlfn.XLOOKUP(N$1,'Copy of PY1 Data(H)'!$A$1:$CZ$1,_xlfn.XLOOKUP($A31,'Copy of PY1 Data(H)'!$A$1:$A$288,'Copy of PY1 Data(H)'!$A$1:$CZ$288))</f>
        <v>0</v>
      </c>
      <c r="O31" s="180" cm="1">
        <f t="array" ref="O31">_xlfn.XLOOKUP(O$1,'Copy of PY1 Data(H)'!$A$1:$CZ$1,_xlfn.XLOOKUP($A31,'Copy of PY1 Data(H)'!$A$1:$A$288,'Copy of PY1 Data(H)'!$A$1:$CZ$288))</f>
        <v>0</v>
      </c>
      <c r="P31" s="180" cm="1">
        <f t="array" ref="P31">_xlfn.XLOOKUP(P$1,'Copy of PY1 Data(H)'!$A$1:$CZ$1,_xlfn.XLOOKUP($A31,'Copy of PY1 Data(H)'!$A$1:$A$288,'Copy of PY1 Data(H)'!$A$1:$CZ$288))</f>
        <v>0</v>
      </c>
      <c r="Q31" s="180" cm="1">
        <f t="array" ref="Q31">_xlfn.XLOOKUP(Q$1,'Copy of PY1 Data(H)'!$A$1:$CZ$1,_xlfn.XLOOKUP($A31,'Copy of PY1 Data(H)'!$A$1:$A$288,'Copy of PY1 Data(H)'!$A$1:$CZ$288))</f>
        <v>0</v>
      </c>
      <c r="R31" s="180" cm="1">
        <f t="array" ref="R31">_xlfn.XLOOKUP(R$1,'Copy of PY1 Data(H)'!$A$1:$CZ$1,_xlfn.XLOOKUP($A31,'Copy of PY1 Data(H)'!$A$1:$A$288,'Copy of PY1 Data(H)'!$A$1:$CZ$288))</f>
        <v>0</v>
      </c>
      <c r="S31" s="180" cm="1">
        <f t="array" ref="S31">_xlfn.XLOOKUP(S$1,'Copy of PY1 Data(H)'!$A$1:$CZ$1,_xlfn.XLOOKUP($A31,'Copy of PY1 Data(H)'!$A$1:$A$288,'Copy of PY1 Data(H)'!$A$1:$CZ$288))</f>
        <v>0</v>
      </c>
      <c r="T31" s="180" cm="1">
        <f t="array" ref="T31">_xlfn.XLOOKUP(T$1,'Copy of PY1 Data(H)'!$A$1:$CZ$1,_xlfn.XLOOKUP($A31,'Copy of PY1 Data(H)'!$A$1:$A$288,'Copy of PY1 Data(H)'!$A$1:$CZ$288))</f>
        <v>0</v>
      </c>
      <c r="U31" s="180" cm="1">
        <f t="array" ref="U31">_xlfn.XLOOKUP(U$1,'Copy of PY1 Data(H)'!$A$1:$CZ$1,_xlfn.XLOOKUP($A31,'Copy of PY1 Data(H)'!$A$1:$A$288,'Copy of PY1 Data(H)'!$A$1:$CZ$288))</f>
        <v>0</v>
      </c>
      <c r="V31" s="180" cm="1">
        <f t="array" ref="V31">_xlfn.XLOOKUP(V$1,'Copy of PY1 Data(H)'!$A$1:$CZ$1,_xlfn.XLOOKUP($A31,'Copy of PY1 Data(H)'!$A$1:$A$288,'Copy of PY1 Data(H)'!$A$1:$CZ$288))</f>
        <v>0</v>
      </c>
      <c r="W31" s="180" cm="1">
        <f t="array" ref="W31">_xlfn.XLOOKUP(W$1,'Copy of PY1 Data(H)'!$A$1:$CZ$1,_xlfn.XLOOKUP($A31,'Copy of PY1 Data(H)'!$A$1:$A$288,'Copy of PY1 Data(H)'!$A$1:$CZ$288))</f>
        <v>0</v>
      </c>
      <c r="X31" s="180" cm="1">
        <f t="array" ref="X31">_xlfn.XLOOKUP(X$1,'Copy of PY1 Data(H)'!$A$1:$CZ$1,_xlfn.XLOOKUP($A31,'Copy of PY1 Data(H)'!$A$1:$A$288,'Copy of PY1 Data(H)'!$A$1:$CZ$288))</f>
        <v>0</v>
      </c>
      <c r="Y31" s="180" cm="1">
        <f t="array" ref="Y31">_xlfn.XLOOKUP(Y$1,'Copy of PY1 Data(H)'!$A$1:$CZ$1,_xlfn.XLOOKUP($A31,'Copy of PY1 Data(H)'!$A$1:$A$288,'Copy of PY1 Data(H)'!$A$1:$CZ$288))</f>
        <v>0</v>
      </c>
      <c r="Z31" s="180" cm="1">
        <f t="array" ref="Z31">_xlfn.XLOOKUP(Z$1,'Copy of PY1 Data(H)'!$A$1:$CZ$1,_xlfn.XLOOKUP($A31,'Copy of PY1 Data(H)'!$A$1:$A$288,'Copy of PY1 Data(H)'!$A$1:$CZ$288))</f>
        <v>4299755</v>
      </c>
      <c r="AA31" s="180" cm="1">
        <f t="array" ref="AA31">_xlfn.XLOOKUP(AA$1,'Copy of PY1 Data(H)'!$A$1:$CZ$1,_xlfn.XLOOKUP($A31,'Copy of PY1 Data(H)'!$A$1:$A$288,'Copy of PY1 Data(H)'!$A$1:$CZ$288))</f>
        <v>0</v>
      </c>
      <c r="AB31" s="180" cm="1">
        <f t="array" ref="AB31">_xlfn.XLOOKUP(AB$1,'Copy of PY1 Data(H)'!$A$1:$CZ$1,_xlfn.XLOOKUP($A31,'Copy of PY1 Data(H)'!$A$1:$A$288,'Copy of PY1 Data(H)'!$A$1:$CZ$288))</f>
        <v>0</v>
      </c>
      <c r="AC31" s="180" cm="1">
        <f t="array" ref="AC31">_xlfn.XLOOKUP(AC$1,'Copy of PY1 Data(H)'!$A$1:$CZ$1,_xlfn.XLOOKUP($A31,'Copy of PY1 Data(H)'!$A$1:$A$288,'Copy of PY1 Data(H)'!$A$1:$CZ$288))</f>
        <v>0</v>
      </c>
      <c r="AD31" s="180" cm="1">
        <f t="array" ref="AD31">_xlfn.XLOOKUP(AD$1,'Copy of PY1 Data(H)'!$A$1:$CZ$1,_xlfn.XLOOKUP($A31,'Copy of PY1 Data(H)'!$A$1:$A$288,'Copy of PY1 Data(H)'!$A$1:$CZ$288))</f>
        <v>0</v>
      </c>
      <c r="AE31" s="180" cm="1">
        <f t="array" ref="AE31">_xlfn.XLOOKUP(AE$1,'Copy of PY1 Data(H)'!$A$1:$CZ$1,_xlfn.XLOOKUP($A31,'Copy of PY1 Data(H)'!$A$1:$A$288,'Copy of PY1 Data(H)'!$A$1:$CZ$288))</f>
        <v>0</v>
      </c>
      <c r="AF31" s="180" cm="1">
        <f t="array" ref="AF31">_xlfn.XLOOKUP(AF$1,'Copy of PY1 Data(H)'!$A$1:$CZ$1,_xlfn.XLOOKUP($A31,'Copy of PY1 Data(H)'!$A$1:$A$288,'Copy of PY1 Data(H)'!$A$1:$CZ$288))</f>
        <v>0</v>
      </c>
      <c r="AG31" s="180" cm="1">
        <f t="array" ref="AG31">_xlfn.XLOOKUP(AG$1,'Copy of PY1 Data(H)'!$A$1:$CZ$1,_xlfn.XLOOKUP($A31,'Copy of PY1 Data(H)'!$A$1:$A$288,'Copy of PY1 Data(H)'!$A$1:$CZ$288))</f>
        <v>0</v>
      </c>
      <c r="AH31" s="180" cm="1">
        <f t="array" ref="AH31">_xlfn.XLOOKUP(AH$1,'Copy of PY1 Data(H)'!$A$1:$CZ$1,_xlfn.XLOOKUP($A31,'Copy of PY1 Data(H)'!$A$1:$A$288,'Copy of PY1 Data(H)'!$A$1:$CZ$288))</f>
        <v>0</v>
      </c>
      <c r="AI31" s="180" cm="1">
        <f t="array" ref="AI31">_xlfn.XLOOKUP(AI$1,'Copy of PY1 Data(H)'!$A$1:$CZ$1,_xlfn.XLOOKUP($A31,'Copy of PY1 Data(H)'!$A$1:$A$288,'Copy of PY1 Data(H)'!$A$1:$CZ$288))</f>
        <v>0</v>
      </c>
      <c r="AJ31" s="180" cm="1">
        <f t="array" ref="AJ31">_xlfn.XLOOKUP(AJ$1,'Copy of PY1 Data(H)'!$A$1:$CZ$1,_xlfn.XLOOKUP($A31,'Copy of PY1 Data(H)'!$A$1:$A$288,'Copy of PY1 Data(H)'!$A$1:$CZ$288))</f>
        <v>0</v>
      </c>
      <c r="AK31" s="180" cm="1">
        <f t="array" ref="AK31">_xlfn.XLOOKUP(AK$1,'Copy of PY1 Data(H)'!$A$1:$CZ$1,_xlfn.XLOOKUP($A31,'Copy of PY1 Data(H)'!$A$1:$A$288,'Copy of PY1 Data(H)'!$A$1:$CZ$288))</f>
        <v>0</v>
      </c>
      <c r="AL31" s="180" cm="1">
        <f t="array" ref="AL31">_xlfn.XLOOKUP(AL$1,'Copy of PY1 Data(H)'!$A$1:$CZ$1,_xlfn.XLOOKUP($A31,'Copy of PY1 Data(H)'!$A$1:$A$288,'Copy of PY1 Data(H)'!$A$1:$CZ$288))</f>
        <v>0</v>
      </c>
      <c r="AM31" s="180" cm="1">
        <f t="array" ref="AM31">_xlfn.XLOOKUP(AM$1,'Copy of PY1 Data(H)'!$A$1:$CZ$1,_xlfn.XLOOKUP($A31,'Copy of PY1 Data(H)'!$A$1:$A$288,'Copy of PY1 Data(H)'!$A$1:$CZ$288))</f>
        <v>0</v>
      </c>
      <c r="AN31" s="180" cm="1">
        <f t="array" ref="AN31">_xlfn.XLOOKUP(AN$1,'Copy of PY1 Data(H)'!$A$1:$CZ$1,_xlfn.XLOOKUP($A31,'Copy of PY1 Data(H)'!$A$1:$A$288,'Copy of PY1 Data(H)'!$A$1:$CZ$288))</f>
        <v>0</v>
      </c>
      <c r="AO31" s="180" cm="1">
        <f t="array" ref="AO31">_xlfn.XLOOKUP(AO$1,'Copy of PY1 Data(H)'!$A$1:$CZ$1,_xlfn.XLOOKUP($A31,'Copy of PY1 Data(H)'!$A$1:$A$288,'Copy of PY1 Data(H)'!$A$1:$CZ$288))</f>
        <v>3211611</v>
      </c>
      <c r="AP31" s="180" cm="1">
        <f t="array" ref="AP31">_xlfn.XLOOKUP(AP$1,'Copy of PY1 Data(H)'!$A$1:$CZ$1,_xlfn.XLOOKUP($A31,'Copy of PY1 Data(H)'!$A$1:$A$288,'Copy of PY1 Data(H)'!$A$1:$CZ$288))</f>
        <v>0</v>
      </c>
      <c r="AQ31" s="180" cm="1">
        <f t="array" ref="AQ31">_xlfn.XLOOKUP(AQ$1,'Copy of PY1 Data(H)'!$A$1:$CZ$1,_xlfn.XLOOKUP($A31,'Copy of PY1 Data(H)'!$A$1:$A$288,'Copy of PY1 Data(H)'!$A$1:$CZ$288))</f>
        <v>0</v>
      </c>
      <c r="AR31" s="180" cm="1">
        <f t="array" ref="AR31">_xlfn.XLOOKUP(AR$1,'Copy of PY1 Data(H)'!$A$1:$CZ$1,_xlfn.XLOOKUP($A31,'Copy of PY1 Data(H)'!$A$1:$A$288,'Copy of PY1 Data(H)'!$A$1:$CZ$288))</f>
        <v>0</v>
      </c>
      <c r="AS31" s="180" cm="1">
        <f t="array" ref="AS31">_xlfn.XLOOKUP(AS$1,'Copy of PY1 Data(H)'!$A$1:$CZ$1,_xlfn.XLOOKUP($A31,'Copy of PY1 Data(H)'!$A$1:$A$288,'Copy of PY1 Data(H)'!$A$1:$CZ$288))</f>
        <v>0</v>
      </c>
      <c r="AT31" s="180" cm="1">
        <f t="array" ref="AT31">_xlfn.XLOOKUP(AT$1,'Copy of PY1 Data(H)'!$A$1:$CZ$1,_xlfn.XLOOKUP($A31,'Copy of PY1 Data(H)'!$A$1:$A$288,'Copy of PY1 Data(H)'!$A$1:$CZ$288))</f>
        <v>0</v>
      </c>
      <c r="AU31" s="180" cm="1">
        <f t="array" ref="AU31">_xlfn.XLOOKUP(AU$1,'Copy of PY1 Data(H)'!$A$1:$CZ$1,_xlfn.XLOOKUP($A31,'Copy of PY1 Data(H)'!$A$1:$A$288,'Copy of PY1 Data(H)'!$A$1:$CZ$288))</f>
        <v>0</v>
      </c>
      <c r="AV31" s="180" cm="1">
        <f t="array" ref="AV31">_xlfn.XLOOKUP(AV$1,'Copy of PY1 Data(H)'!$A$1:$CZ$1,_xlfn.XLOOKUP($A31,'Copy of PY1 Data(H)'!$A$1:$A$288,'Copy of PY1 Data(H)'!$A$1:$CZ$288))</f>
        <v>0</v>
      </c>
      <c r="AW31" s="180" cm="1">
        <f t="array" ref="AW31">_xlfn.XLOOKUP(AW$1,'Copy of PY1 Data(H)'!$A$1:$CZ$1,_xlfn.XLOOKUP($A31,'Copy of PY1 Data(H)'!$A$1:$A$288,'Copy of PY1 Data(H)'!$A$1:$CZ$288))</f>
        <v>0</v>
      </c>
      <c r="AX31" s="180" cm="1">
        <f t="array" ref="AX31">_xlfn.XLOOKUP(AX$1,'Copy of PY1 Data(H)'!$A$1:$CZ$1,_xlfn.XLOOKUP($A31,'Copy of PY1 Data(H)'!$A$1:$A$288,'Copy of PY1 Data(H)'!$A$1:$CZ$288))</f>
        <v>0</v>
      </c>
      <c r="AY31" s="180" cm="1">
        <f t="array" ref="AY31">_xlfn.XLOOKUP(AY$1,'Copy of PY1 Data(H)'!$A$1:$CZ$1,_xlfn.XLOOKUP($A31,'Copy of PY1 Data(H)'!$A$1:$A$288,'Copy of PY1 Data(H)'!$A$1:$CZ$288))</f>
        <v>0</v>
      </c>
      <c r="AZ31" s="180" cm="1">
        <f t="array" ref="AZ31">_xlfn.XLOOKUP(AZ$1,'Copy of PY1 Data(H)'!$A$1:$CZ$1,_xlfn.XLOOKUP($A31,'Copy of PY1 Data(H)'!$A$1:$A$288,'Copy of PY1 Data(H)'!$A$1:$CZ$288))</f>
        <v>0</v>
      </c>
      <c r="BA31" s="180" cm="1">
        <f t="array" ref="BA31">_xlfn.XLOOKUP(BA$1,'Copy of PY1 Data(H)'!$A$1:$CZ$1,_xlfn.XLOOKUP($A31,'Copy of PY1 Data(H)'!$A$1:$A$288,'Copy of PY1 Data(H)'!$A$1:$CZ$288))</f>
        <v>0</v>
      </c>
      <c r="BB31" s="180" cm="1">
        <f t="array" ref="BB31">_xlfn.XLOOKUP(BB$1,'Copy of PY1 Data(H)'!$A$1:$CZ$1,_xlfn.XLOOKUP($A31,'Copy of PY1 Data(H)'!$A$1:$A$288,'Copy of PY1 Data(H)'!$A$1:$CZ$288))</f>
        <v>0</v>
      </c>
      <c r="BC31" s="180" cm="1">
        <f t="array" ref="BC31">_xlfn.XLOOKUP(BC$1,'Copy of PY1 Data(H)'!$A$1:$CZ$1,_xlfn.XLOOKUP($A31,'Copy of PY1 Data(H)'!$A$1:$A$288,'Copy of PY1 Data(H)'!$A$1:$CZ$288))</f>
        <v>0</v>
      </c>
      <c r="BD31" s="180" cm="1">
        <f t="array" ref="BD31">_xlfn.XLOOKUP(BD$1,'Copy of PY1 Data(H)'!$A$1:$CZ$1,_xlfn.XLOOKUP($A31,'Copy of PY1 Data(H)'!$A$1:$A$288,'Copy of PY1 Data(H)'!$A$1:$CZ$288))</f>
        <v>0</v>
      </c>
      <c r="BE31" s="180" cm="1">
        <f t="array" ref="BE31">_xlfn.XLOOKUP(BE$1,'Copy of PY1 Data(H)'!$A$1:$CZ$1,_xlfn.XLOOKUP($A31,'Copy of PY1 Data(H)'!$A$1:$A$288,'Copy of PY1 Data(H)'!$A$1:$CZ$288))</f>
        <v>0</v>
      </c>
      <c r="BF31" s="180" cm="1">
        <f t="array" ref="BF31">_xlfn.XLOOKUP(BF$1,'Copy of PY1 Data(H)'!$A$1:$CZ$1,_xlfn.XLOOKUP($A31,'Copy of PY1 Data(H)'!$A$1:$A$288,'Copy of PY1 Data(H)'!$A$1:$CZ$288))</f>
        <v>0</v>
      </c>
      <c r="BG31" s="180" cm="1">
        <f t="array" ref="BG31">_xlfn.XLOOKUP(BG$1,'Copy of PY1 Data(H)'!$A$1:$CZ$1,_xlfn.XLOOKUP($A31,'Copy of PY1 Data(H)'!$A$1:$A$288,'Copy of PY1 Data(H)'!$A$1:$CZ$288))</f>
        <v>0</v>
      </c>
      <c r="BH31" s="180" cm="1">
        <f t="array" ref="BH31">_xlfn.XLOOKUP(BH$1,'Copy of PY1 Data(H)'!$A$1:$CZ$1,_xlfn.XLOOKUP($A31,'Copy of PY1 Data(H)'!$A$1:$A$288,'Copy of PY1 Data(H)'!$A$1:$CZ$288))</f>
        <v>0</v>
      </c>
      <c r="BI31" s="180" cm="1">
        <f t="array" ref="BI31">_xlfn.XLOOKUP(BI$1,'Copy of PY1 Data(H)'!$A$1:$CZ$1,_xlfn.XLOOKUP($A31,'Copy of PY1 Data(H)'!$A$1:$A$288,'Copy of PY1 Data(H)'!$A$1:$CZ$288))</f>
        <v>0</v>
      </c>
      <c r="BJ31" s="180" cm="1">
        <f t="array" ref="BJ31">_xlfn.XLOOKUP(BJ$1,'Copy of PY1 Data(H)'!$A$1:$CZ$1,_xlfn.XLOOKUP($A31,'Copy of PY1 Data(H)'!$A$1:$A$288,'Copy of PY1 Data(H)'!$A$1:$CZ$288))</f>
        <v>1009400</v>
      </c>
      <c r="BK31" s="180" cm="1">
        <f t="array" ref="BK31">_xlfn.XLOOKUP(BK$1,'Copy of PY1 Data(H)'!$A$1:$CZ$1,_xlfn.XLOOKUP($A31,'Copy of PY1 Data(H)'!$A$1:$A$288,'Copy of PY1 Data(H)'!$A$1:$CZ$288))</f>
        <v>0</v>
      </c>
      <c r="BL31" s="180" cm="1">
        <f t="array" ref="BL31">_xlfn.XLOOKUP(BL$1,'Copy of PY1 Data(H)'!$A$1:$CZ$1,_xlfn.XLOOKUP($A31,'Copy of PY1 Data(H)'!$A$1:$A$288,'Copy of PY1 Data(H)'!$A$1:$CZ$288))</f>
        <v>0</v>
      </c>
      <c r="BM31" s="180" cm="1">
        <f t="array" ref="BM31">_xlfn.XLOOKUP(BM$1,'Copy of PY1 Data(H)'!$A$1:$CZ$1,_xlfn.XLOOKUP($A31,'Copy of PY1 Data(H)'!$A$1:$A$288,'Copy of PY1 Data(H)'!$A$1:$CZ$288))</f>
        <v>0</v>
      </c>
      <c r="BN31" s="180" cm="1">
        <f t="array" ref="BN31">_xlfn.XLOOKUP(BN$1,'Copy of PY1 Data(H)'!$A$1:$CZ$1,_xlfn.XLOOKUP($A31,'Copy of PY1 Data(H)'!$A$1:$A$288,'Copy of PY1 Data(H)'!$A$1:$CZ$288))</f>
        <v>0</v>
      </c>
      <c r="BO31" s="180" cm="1">
        <f t="array" ref="BO31">_xlfn.XLOOKUP(BO$1,'Copy of PY1 Data(H)'!$A$1:$CZ$1,_xlfn.XLOOKUP($A31,'Copy of PY1 Data(H)'!$A$1:$A$288,'Copy of PY1 Data(H)'!$A$1:$CZ$288))</f>
        <v>0</v>
      </c>
      <c r="BP31" s="180" cm="1">
        <f t="array" ref="BP31">_xlfn.XLOOKUP(BP$1,'Copy of PY1 Data(H)'!$A$1:$CZ$1,_xlfn.XLOOKUP($A31,'Copy of PY1 Data(H)'!$A$1:$A$288,'Copy of PY1 Data(H)'!$A$1:$CZ$288))</f>
        <v>0</v>
      </c>
      <c r="BQ31" s="180" cm="1">
        <f t="array" ref="BQ31">_xlfn.XLOOKUP(BQ$1,'Copy of PY1 Data(H)'!$A$1:$CZ$1,_xlfn.XLOOKUP($A31,'Copy of PY1 Data(H)'!$A$1:$A$288,'Copy of PY1 Data(H)'!$A$1:$CZ$288))</f>
        <v>0</v>
      </c>
      <c r="BR31" s="180" cm="1">
        <f t="array" ref="BR31">_xlfn.XLOOKUP(BR$1,'Copy of PY1 Data(H)'!$A$1:$CZ$1,_xlfn.XLOOKUP($A31,'Copy of PY1 Data(H)'!$A$1:$A$288,'Copy of PY1 Data(H)'!$A$1:$CZ$288))</f>
        <v>0</v>
      </c>
      <c r="BS31" s="180" cm="1">
        <f t="array" ref="BS31">_xlfn.XLOOKUP(BS$1,'Copy of PY1 Data(H)'!$A$1:$CZ$1,_xlfn.XLOOKUP($A31,'Copy of PY1 Data(H)'!$A$1:$A$288,'Copy of PY1 Data(H)'!$A$1:$CZ$288))</f>
        <v>0</v>
      </c>
      <c r="BT31" s="180" cm="1">
        <f t="array" ref="BT31">_xlfn.XLOOKUP(BT$1,'Copy of PY1 Data(H)'!$A$1:$CZ$1,_xlfn.XLOOKUP($A31,'Copy of PY1 Data(H)'!$A$1:$A$288,'Copy of PY1 Data(H)'!$A$1:$CZ$288))</f>
        <v>0</v>
      </c>
      <c r="BU31" s="180" cm="1">
        <f t="array" ref="BU31">_xlfn.XLOOKUP(BU$1,'Copy of PY1 Data(H)'!$A$1:$CZ$1,_xlfn.XLOOKUP($A31,'Copy of PY1 Data(H)'!$A$1:$A$288,'Copy of PY1 Data(H)'!$A$1:$CZ$288))</f>
        <v>0</v>
      </c>
      <c r="BV31" s="180" cm="1">
        <f t="array" ref="BV31">_xlfn.XLOOKUP(BV$1,'Copy of PY1 Data(H)'!$A$1:$CZ$1,_xlfn.XLOOKUP($A31,'Copy of PY1 Data(H)'!$A$1:$A$288,'Copy of PY1 Data(H)'!$A$1:$CZ$288))</f>
        <v>0</v>
      </c>
    </row>
    <row r="32" spans="1:78" x14ac:dyDescent="0.3">
      <c r="A32" s="180">
        <v>389</v>
      </c>
      <c r="C32" s="180"/>
      <c r="D32" s="180" cm="1">
        <f t="array" ref="D32">_xlfn.XLOOKUP(D$1,'Copy of PY1 Data(H)'!$A$1:$CZ$1,_xlfn.XLOOKUP($A32,'Copy of PY1 Data(H)'!$A$1:$A$288,'Copy of PY1 Data(H)'!$A$1:$CZ$288))</f>
        <v>0</v>
      </c>
      <c r="E32" s="180" cm="1">
        <f t="array" ref="E32">_xlfn.XLOOKUP(E$1,'Copy of PY1 Data(H)'!$A$1:$CZ$1,_xlfn.XLOOKUP($A32,'Copy of PY1 Data(H)'!$A$1:$A$288,'Copy of PY1 Data(H)'!$A$1:$CZ$288))</f>
        <v>0</v>
      </c>
      <c r="F32" s="180" cm="1">
        <f t="array" ref="F32">_xlfn.XLOOKUP(F$1,'Copy of PY1 Data(H)'!$A$1:$CZ$1,_xlfn.XLOOKUP($A32,'Copy of PY1 Data(H)'!$A$1:$A$288,'Copy of PY1 Data(H)'!$A$1:$CZ$288))</f>
        <v>0</v>
      </c>
      <c r="G32" s="180" cm="1">
        <f t="array" ref="G32">_xlfn.XLOOKUP(G$1,'Copy of PY1 Data(H)'!$A$1:$CZ$1,_xlfn.XLOOKUP($A32,'Copy of PY1 Data(H)'!$A$1:$A$288,'Copy of PY1 Data(H)'!$A$1:$CZ$288))</f>
        <v>0</v>
      </c>
      <c r="H32" s="180" cm="1">
        <f t="array" ref="H32">_xlfn.XLOOKUP(H$1,'Copy of PY1 Data(H)'!$A$1:$CZ$1,_xlfn.XLOOKUP($A32,'Copy of PY1 Data(H)'!$A$1:$A$288,'Copy of PY1 Data(H)'!$A$1:$CZ$288))</f>
        <v>0</v>
      </c>
      <c r="I32" s="180" cm="1">
        <f t="array" ref="I32">_xlfn.XLOOKUP(I$1,'Copy of PY1 Data(H)'!$A$1:$CZ$1,_xlfn.XLOOKUP($A32,'Copy of PY1 Data(H)'!$A$1:$A$288,'Copy of PY1 Data(H)'!$A$1:$CZ$288))</f>
        <v>0</v>
      </c>
      <c r="J32" s="180" cm="1">
        <f t="array" ref="J32">_xlfn.XLOOKUP(J$1,'Copy of PY1 Data(H)'!$A$1:$CZ$1,_xlfn.XLOOKUP($A32,'Copy of PY1 Data(H)'!$A$1:$A$288,'Copy of PY1 Data(H)'!$A$1:$CZ$288))</f>
        <v>0</v>
      </c>
      <c r="K32" s="180" cm="1">
        <f t="array" ref="K32">_xlfn.XLOOKUP(K$1,'Copy of PY1 Data(H)'!$A$1:$CZ$1,_xlfn.XLOOKUP($A32,'Copy of PY1 Data(H)'!$A$1:$A$288,'Copy of PY1 Data(H)'!$A$1:$CZ$288))</f>
        <v>0</v>
      </c>
      <c r="L32" s="180" cm="1">
        <f t="array" ref="L32">_xlfn.XLOOKUP(L$1,'Copy of PY1 Data(H)'!$A$1:$CZ$1,_xlfn.XLOOKUP($A32,'Copy of PY1 Data(H)'!$A$1:$A$288,'Copy of PY1 Data(H)'!$A$1:$CZ$288))</f>
        <v>0</v>
      </c>
      <c r="M32" s="180" cm="1">
        <f t="array" ref="M32">_xlfn.XLOOKUP(M$1,'Copy of PY1 Data(H)'!$A$1:$CZ$1,_xlfn.XLOOKUP($A32,'Copy of PY1 Data(H)'!$A$1:$A$288,'Copy of PY1 Data(H)'!$A$1:$CZ$288))</f>
        <v>0</v>
      </c>
      <c r="N32" s="180" cm="1">
        <f t="array" ref="N32">_xlfn.XLOOKUP(N$1,'Copy of PY1 Data(H)'!$A$1:$CZ$1,_xlfn.XLOOKUP($A32,'Copy of PY1 Data(H)'!$A$1:$A$288,'Copy of PY1 Data(H)'!$A$1:$CZ$288))</f>
        <v>0</v>
      </c>
      <c r="O32" s="180" cm="1">
        <f t="array" ref="O32">_xlfn.XLOOKUP(O$1,'Copy of PY1 Data(H)'!$A$1:$CZ$1,_xlfn.XLOOKUP($A32,'Copy of PY1 Data(H)'!$A$1:$A$288,'Copy of PY1 Data(H)'!$A$1:$CZ$288))</f>
        <v>0</v>
      </c>
      <c r="P32" s="180" cm="1">
        <f t="array" ref="P32">_xlfn.XLOOKUP(P$1,'Copy of PY1 Data(H)'!$A$1:$CZ$1,_xlfn.XLOOKUP($A32,'Copy of PY1 Data(H)'!$A$1:$A$288,'Copy of PY1 Data(H)'!$A$1:$CZ$288))</f>
        <v>0</v>
      </c>
      <c r="Q32" s="180" cm="1">
        <f t="array" ref="Q32">_xlfn.XLOOKUP(Q$1,'Copy of PY1 Data(H)'!$A$1:$CZ$1,_xlfn.XLOOKUP($A32,'Copy of PY1 Data(H)'!$A$1:$A$288,'Copy of PY1 Data(H)'!$A$1:$CZ$288))</f>
        <v>0</v>
      </c>
      <c r="R32" s="180" cm="1">
        <f t="array" ref="R32">_xlfn.XLOOKUP(R$1,'Copy of PY1 Data(H)'!$A$1:$CZ$1,_xlfn.XLOOKUP($A32,'Copy of PY1 Data(H)'!$A$1:$A$288,'Copy of PY1 Data(H)'!$A$1:$CZ$288))</f>
        <v>0</v>
      </c>
      <c r="S32" s="180" cm="1">
        <f t="array" ref="S32">_xlfn.XLOOKUP(S$1,'Copy of PY1 Data(H)'!$A$1:$CZ$1,_xlfn.XLOOKUP($A32,'Copy of PY1 Data(H)'!$A$1:$A$288,'Copy of PY1 Data(H)'!$A$1:$CZ$288))</f>
        <v>0</v>
      </c>
      <c r="T32" s="180" cm="1">
        <f t="array" ref="T32">_xlfn.XLOOKUP(T$1,'Copy of PY1 Data(H)'!$A$1:$CZ$1,_xlfn.XLOOKUP($A32,'Copy of PY1 Data(H)'!$A$1:$A$288,'Copy of PY1 Data(H)'!$A$1:$CZ$288))</f>
        <v>0</v>
      </c>
      <c r="U32" s="180" cm="1">
        <f t="array" ref="U32">_xlfn.XLOOKUP(U$1,'Copy of PY1 Data(H)'!$A$1:$CZ$1,_xlfn.XLOOKUP($A32,'Copy of PY1 Data(H)'!$A$1:$A$288,'Copy of PY1 Data(H)'!$A$1:$CZ$288))</f>
        <v>0</v>
      </c>
      <c r="V32" s="180" cm="1">
        <f t="array" ref="V32">_xlfn.XLOOKUP(V$1,'Copy of PY1 Data(H)'!$A$1:$CZ$1,_xlfn.XLOOKUP($A32,'Copy of PY1 Data(H)'!$A$1:$A$288,'Copy of PY1 Data(H)'!$A$1:$CZ$288))</f>
        <v>0</v>
      </c>
      <c r="W32" s="180" cm="1">
        <f t="array" ref="W32">_xlfn.XLOOKUP(W$1,'Copy of PY1 Data(H)'!$A$1:$CZ$1,_xlfn.XLOOKUP($A32,'Copy of PY1 Data(H)'!$A$1:$A$288,'Copy of PY1 Data(H)'!$A$1:$CZ$288))</f>
        <v>0</v>
      </c>
      <c r="X32" s="180" cm="1">
        <f t="array" ref="X32">_xlfn.XLOOKUP(X$1,'Copy of PY1 Data(H)'!$A$1:$CZ$1,_xlfn.XLOOKUP($A32,'Copy of PY1 Data(H)'!$A$1:$A$288,'Copy of PY1 Data(H)'!$A$1:$CZ$288))</f>
        <v>0</v>
      </c>
      <c r="Y32" s="180" cm="1">
        <f t="array" ref="Y32">_xlfn.XLOOKUP(Y$1,'Copy of PY1 Data(H)'!$A$1:$CZ$1,_xlfn.XLOOKUP($A32,'Copy of PY1 Data(H)'!$A$1:$A$288,'Copy of PY1 Data(H)'!$A$1:$CZ$288))</f>
        <v>0</v>
      </c>
      <c r="Z32" s="180" cm="1">
        <f t="array" ref="Z32">_xlfn.XLOOKUP(Z$1,'Copy of PY1 Data(H)'!$A$1:$CZ$1,_xlfn.XLOOKUP($A32,'Copy of PY1 Data(H)'!$A$1:$A$288,'Copy of PY1 Data(H)'!$A$1:$CZ$288))</f>
        <v>0</v>
      </c>
      <c r="AA32" s="180" cm="1">
        <f t="array" ref="AA32">_xlfn.XLOOKUP(AA$1,'Copy of PY1 Data(H)'!$A$1:$CZ$1,_xlfn.XLOOKUP($A32,'Copy of PY1 Data(H)'!$A$1:$A$288,'Copy of PY1 Data(H)'!$A$1:$CZ$288))</f>
        <v>0</v>
      </c>
      <c r="AB32" s="180" cm="1">
        <f t="array" ref="AB32">_xlfn.XLOOKUP(AB$1,'Copy of PY1 Data(H)'!$A$1:$CZ$1,_xlfn.XLOOKUP($A32,'Copy of PY1 Data(H)'!$A$1:$A$288,'Copy of PY1 Data(H)'!$A$1:$CZ$288))</f>
        <v>0</v>
      </c>
      <c r="AC32" s="180" cm="1">
        <f t="array" ref="AC32">_xlfn.XLOOKUP(AC$1,'Copy of PY1 Data(H)'!$A$1:$CZ$1,_xlfn.XLOOKUP($A32,'Copy of PY1 Data(H)'!$A$1:$A$288,'Copy of PY1 Data(H)'!$A$1:$CZ$288))</f>
        <v>0</v>
      </c>
      <c r="AD32" s="180" cm="1">
        <f t="array" ref="AD32">_xlfn.XLOOKUP(AD$1,'Copy of PY1 Data(H)'!$A$1:$CZ$1,_xlfn.XLOOKUP($A32,'Copy of PY1 Data(H)'!$A$1:$A$288,'Copy of PY1 Data(H)'!$A$1:$CZ$288))</f>
        <v>0</v>
      </c>
      <c r="AE32" s="180" cm="1">
        <f t="array" ref="AE32">_xlfn.XLOOKUP(AE$1,'Copy of PY1 Data(H)'!$A$1:$CZ$1,_xlfn.XLOOKUP($A32,'Copy of PY1 Data(H)'!$A$1:$A$288,'Copy of PY1 Data(H)'!$A$1:$CZ$288))</f>
        <v>0</v>
      </c>
      <c r="AF32" s="180" cm="1">
        <f t="array" ref="AF32">_xlfn.XLOOKUP(AF$1,'Copy of PY1 Data(H)'!$A$1:$CZ$1,_xlfn.XLOOKUP($A32,'Copy of PY1 Data(H)'!$A$1:$A$288,'Copy of PY1 Data(H)'!$A$1:$CZ$288))</f>
        <v>0</v>
      </c>
      <c r="AG32" s="180" cm="1">
        <f t="array" ref="AG32">_xlfn.XLOOKUP(AG$1,'Copy of PY1 Data(H)'!$A$1:$CZ$1,_xlfn.XLOOKUP($A32,'Copy of PY1 Data(H)'!$A$1:$A$288,'Copy of PY1 Data(H)'!$A$1:$CZ$288))</f>
        <v>0</v>
      </c>
      <c r="AH32" s="180" cm="1">
        <f t="array" ref="AH32">_xlfn.XLOOKUP(AH$1,'Copy of PY1 Data(H)'!$A$1:$CZ$1,_xlfn.XLOOKUP($A32,'Copy of PY1 Data(H)'!$A$1:$A$288,'Copy of PY1 Data(H)'!$A$1:$CZ$288))</f>
        <v>0</v>
      </c>
      <c r="AI32" s="180" cm="1">
        <f t="array" ref="AI32">_xlfn.XLOOKUP(AI$1,'Copy of PY1 Data(H)'!$A$1:$CZ$1,_xlfn.XLOOKUP($A32,'Copy of PY1 Data(H)'!$A$1:$A$288,'Copy of PY1 Data(H)'!$A$1:$CZ$288))</f>
        <v>0</v>
      </c>
      <c r="AJ32" s="180" cm="1">
        <f t="array" ref="AJ32">_xlfn.XLOOKUP(AJ$1,'Copy of PY1 Data(H)'!$A$1:$CZ$1,_xlfn.XLOOKUP($A32,'Copy of PY1 Data(H)'!$A$1:$A$288,'Copy of PY1 Data(H)'!$A$1:$CZ$288))</f>
        <v>0</v>
      </c>
      <c r="AK32" s="180" cm="1">
        <f t="array" ref="AK32">_xlfn.XLOOKUP(AK$1,'Copy of PY1 Data(H)'!$A$1:$CZ$1,_xlfn.XLOOKUP($A32,'Copy of PY1 Data(H)'!$A$1:$A$288,'Copy of PY1 Data(H)'!$A$1:$CZ$288))</f>
        <v>0</v>
      </c>
      <c r="AL32" s="180" cm="1">
        <f t="array" ref="AL32">_xlfn.XLOOKUP(AL$1,'Copy of PY1 Data(H)'!$A$1:$CZ$1,_xlfn.XLOOKUP($A32,'Copy of PY1 Data(H)'!$A$1:$A$288,'Copy of PY1 Data(H)'!$A$1:$CZ$288))</f>
        <v>0</v>
      </c>
      <c r="AM32" s="180" cm="1">
        <f t="array" ref="AM32">_xlfn.XLOOKUP(AM$1,'Copy of PY1 Data(H)'!$A$1:$CZ$1,_xlfn.XLOOKUP($A32,'Copy of PY1 Data(H)'!$A$1:$A$288,'Copy of PY1 Data(H)'!$A$1:$CZ$288))</f>
        <v>0</v>
      </c>
      <c r="AN32" s="180" cm="1">
        <f t="array" ref="AN32">_xlfn.XLOOKUP(AN$1,'Copy of PY1 Data(H)'!$A$1:$CZ$1,_xlfn.XLOOKUP($A32,'Copy of PY1 Data(H)'!$A$1:$A$288,'Copy of PY1 Data(H)'!$A$1:$CZ$288))</f>
        <v>0</v>
      </c>
      <c r="AO32" s="180" cm="1">
        <f t="array" ref="AO32">_xlfn.XLOOKUP(AO$1,'Copy of PY1 Data(H)'!$A$1:$CZ$1,_xlfn.XLOOKUP($A32,'Copy of PY1 Data(H)'!$A$1:$A$288,'Copy of PY1 Data(H)'!$A$1:$CZ$288))</f>
        <v>0</v>
      </c>
      <c r="AP32" s="180" cm="1">
        <f t="array" ref="AP32">_xlfn.XLOOKUP(AP$1,'Copy of PY1 Data(H)'!$A$1:$CZ$1,_xlfn.XLOOKUP($A32,'Copy of PY1 Data(H)'!$A$1:$A$288,'Copy of PY1 Data(H)'!$A$1:$CZ$288))</f>
        <v>0</v>
      </c>
      <c r="AQ32" s="180" cm="1">
        <f t="array" ref="AQ32">_xlfn.XLOOKUP(AQ$1,'Copy of PY1 Data(H)'!$A$1:$CZ$1,_xlfn.XLOOKUP($A32,'Copy of PY1 Data(H)'!$A$1:$A$288,'Copy of PY1 Data(H)'!$A$1:$CZ$288))</f>
        <v>0</v>
      </c>
      <c r="AR32" s="180" cm="1">
        <f t="array" ref="AR32">_xlfn.XLOOKUP(AR$1,'Copy of PY1 Data(H)'!$A$1:$CZ$1,_xlfn.XLOOKUP($A32,'Copy of PY1 Data(H)'!$A$1:$A$288,'Copy of PY1 Data(H)'!$A$1:$CZ$288))</f>
        <v>0</v>
      </c>
      <c r="AS32" s="180" cm="1">
        <f t="array" ref="AS32">_xlfn.XLOOKUP(AS$1,'Copy of PY1 Data(H)'!$A$1:$CZ$1,_xlfn.XLOOKUP($A32,'Copy of PY1 Data(H)'!$A$1:$A$288,'Copy of PY1 Data(H)'!$A$1:$CZ$288))</f>
        <v>0</v>
      </c>
      <c r="AT32" s="180" cm="1">
        <f t="array" ref="AT32">_xlfn.XLOOKUP(AT$1,'Copy of PY1 Data(H)'!$A$1:$CZ$1,_xlfn.XLOOKUP($A32,'Copy of PY1 Data(H)'!$A$1:$A$288,'Copy of PY1 Data(H)'!$A$1:$CZ$288))</f>
        <v>0</v>
      </c>
      <c r="AU32" s="180" cm="1">
        <f t="array" ref="AU32">_xlfn.XLOOKUP(AU$1,'Copy of PY1 Data(H)'!$A$1:$CZ$1,_xlfn.XLOOKUP($A32,'Copy of PY1 Data(H)'!$A$1:$A$288,'Copy of PY1 Data(H)'!$A$1:$CZ$288))</f>
        <v>0</v>
      </c>
      <c r="AV32" s="180" cm="1">
        <f t="array" ref="AV32">_xlfn.XLOOKUP(AV$1,'Copy of PY1 Data(H)'!$A$1:$CZ$1,_xlfn.XLOOKUP($A32,'Copy of PY1 Data(H)'!$A$1:$A$288,'Copy of PY1 Data(H)'!$A$1:$CZ$288))</f>
        <v>0</v>
      </c>
      <c r="AW32" s="180" cm="1">
        <f t="array" ref="AW32">_xlfn.XLOOKUP(AW$1,'Copy of PY1 Data(H)'!$A$1:$CZ$1,_xlfn.XLOOKUP($A32,'Copy of PY1 Data(H)'!$A$1:$A$288,'Copy of PY1 Data(H)'!$A$1:$CZ$288))</f>
        <v>0</v>
      </c>
      <c r="AX32" s="180" cm="1">
        <f t="array" ref="AX32">_xlfn.XLOOKUP(AX$1,'Copy of PY1 Data(H)'!$A$1:$CZ$1,_xlfn.XLOOKUP($A32,'Copy of PY1 Data(H)'!$A$1:$A$288,'Copy of PY1 Data(H)'!$A$1:$CZ$288))</f>
        <v>0</v>
      </c>
      <c r="AY32" s="180" cm="1">
        <f t="array" ref="AY32">_xlfn.XLOOKUP(AY$1,'Copy of PY1 Data(H)'!$A$1:$CZ$1,_xlfn.XLOOKUP($A32,'Copy of PY1 Data(H)'!$A$1:$A$288,'Copy of PY1 Data(H)'!$A$1:$CZ$288))</f>
        <v>0</v>
      </c>
      <c r="AZ32" s="180" cm="1">
        <f t="array" ref="AZ32">_xlfn.XLOOKUP(AZ$1,'Copy of PY1 Data(H)'!$A$1:$CZ$1,_xlfn.XLOOKUP($A32,'Copy of PY1 Data(H)'!$A$1:$A$288,'Copy of PY1 Data(H)'!$A$1:$CZ$288))</f>
        <v>0</v>
      </c>
      <c r="BA32" s="180" cm="1">
        <f t="array" ref="BA32">_xlfn.XLOOKUP(BA$1,'Copy of PY1 Data(H)'!$A$1:$CZ$1,_xlfn.XLOOKUP($A32,'Copy of PY1 Data(H)'!$A$1:$A$288,'Copy of PY1 Data(H)'!$A$1:$CZ$288))</f>
        <v>0</v>
      </c>
      <c r="BB32" s="180" cm="1">
        <f t="array" ref="BB32">_xlfn.XLOOKUP(BB$1,'Copy of PY1 Data(H)'!$A$1:$CZ$1,_xlfn.XLOOKUP($A32,'Copy of PY1 Data(H)'!$A$1:$A$288,'Copy of PY1 Data(H)'!$A$1:$CZ$288))</f>
        <v>0</v>
      </c>
      <c r="BC32" s="180" cm="1">
        <f t="array" ref="BC32">_xlfn.XLOOKUP(BC$1,'Copy of PY1 Data(H)'!$A$1:$CZ$1,_xlfn.XLOOKUP($A32,'Copy of PY1 Data(H)'!$A$1:$A$288,'Copy of PY1 Data(H)'!$A$1:$CZ$288))</f>
        <v>0</v>
      </c>
      <c r="BD32" s="180" cm="1">
        <f t="array" ref="BD32">_xlfn.XLOOKUP(BD$1,'Copy of PY1 Data(H)'!$A$1:$CZ$1,_xlfn.XLOOKUP($A32,'Copy of PY1 Data(H)'!$A$1:$A$288,'Copy of PY1 Data(H)'!$A$1:$CZ$288))</f>
        <v>0</v>
      </c>
      <c r="BE32" s="180" cm="1">
        <f t="array" ref="BE32">_xlfn.XLOOKUP(BE$1,'Copy of PY1 Data(H)'!$A$1:$CZ$1,_xlfn.XLOOKUP($A32,'Copy of PY1 Data(H)'!$A$1:$A$288,'Copy of PY1 Data(H)'!$A$1:$CZ$288))</f>
        <v>0</v>
      </c>
      <c r="BF32" s="180" cm="1">
        <f t="array" ref="BF32">_xlfn.XLOOKUP(BF$1,'Copy of PY1 Data(H)'!$A$1:$CZ$1,_xlfn.XLOOKUP($A32,'Copy of PY1 Data(H)'!$A$1:$A$288,'Copy of PY1 Data(H)'!$A$1:$CZ$288))</f>
        <v>0</v>
      </c>
      <c r="BG32" s="180" cm="1">
        <f t="array" ref="BG32">_xlfn.XLOOKUP(BG$1,'Copy of PY1 Data(H)'!$A$1:$CZ$1,_xlfn.XLOOKUP($A32,'Copy of PY1 Data(H)'!$A$1:$A$288,'Copy of PY1 Data(H)'!$A$1:$CZ$288))</f>
        <v>0</v>
      </c>
      <c r="BH32" s="180" cm="1">
        <f t="array" ref="BH32">_xlfn.XLOOKUP(BH$1,'Copy of PY1 Data(H)'!$A$1:$CZ$1,_xlfn.XLOOKUP($A32,'Copy of PY1 Data(H)'!$A$1:$A$288,'Copy of PY1 Data(H)'!$A$1:$CZ$288))</f>
        <v>0</v>
      </c>
      <c r="BI32" s="180" cm="1">
        <f t="array" ref="BI32">_xlfn.XLOOKUP(BI$1,'Copy of PY1 Data(H)'!$A$1:$CZ$1,_xlfn.XLOOKUP($A32,'Copy of PY1 Data(H)'!$A$1:$A$288,'Copy of PY1 Data(H)'!$A$1:$CZ$288))</f>
        <v>0</v>
      </c>
      <c r="BJ32" s="180" cm="1">
        <f t="array" ref="BJ32">_xlfn.XLOOKUP(BJ$1,'Copy of PY1 Data(H)'!$A$1:$CZ$1,_xlfn.XLOOKUP($A32,'Copy of PY1 Data(H)'!$A$1:$A$288,'Copy of PY1 Data(H)'!$A$1:$CZ$288))</f>
        <v>0</v>
      </c>
      <c r="BK32" s="180" cm="1">
        <f t="array" ref="BK32">_xlfn.XLOOKUP(BK$1,'Copy of PY1 Data(H)'!$A$1:$CZ$1,_xlfn.XLOOKUP($A32,'Copy of PY1 Data(H)'!$A$1:$A$288,'Copy of PY1 Data(H)'!$A$1:$CZ$288))</f>
        <v>0</v>
      </c>
      <c r="BL32" s="180" cm="1">
        <f t="array" ref="BL32">_xlfn.XLOOKUP(BL$1,'Copy of PY1 Data(H)'!$A$1:$CZ$1,_xlfn.XLOOKUP($A32,'Copy of PY1 Data(H)'!$A$1:$A$288,'Copy of PY1 Data(H)'!$A$1:$CZ$288))</f>
        <v>0</v>
      </c>
      <c r="BM32" s="180" cm="1">
        <f t="array" ref="BM32">_xlfn.XLOOKUP(BM$1,'Copy of PY1 Data(H)'!$A$1:$CZ$1,_xlfn.XLOOKUP($A32,'Copy of PY1 Data(H)'!$A$1:$A$288,'Copy of PY1 Data(H)'!$A$1:$CZ$288))</f>
        <v>0</v>
      </c>
      <c r="BN32" s="180" cm="1">
        <f t="array" ref="BN32">_xlfn.XLOOKUP(BN$1,'Copy of PY1 Data(H)'!$A$1:$CZ$1,_xlfn.XLOOKUP($A32,'Copy of PY1 Data(H)'!$A$1:$A$288,'Copy of PY1 Data(H)'!$A$1:$CZ$288))</f>
        <v>0</v>
      </c>
      <c r="BO32" s="180" cm="1">
        <f t="array" ref="BO32">_xlfn.XLOOKUP(BO$1,'Copy of PY1 Data(H)'!$A$1:$CZ$1,_xlfn.XLOOKUP($A32,'Copy of PY1 Data(H)'!$A$1:$A$288,'Copy of PY1 Data(H)'!$A$1:$CZ$288))</f>
        <v>0</v>
      </c>
      <c r="BP32" s="180" cm="1">
        <f t="array" ref="BP32">_xlfn.XLOOKUP(BP$1,'Copy of PY1 Data(H)'!$A$1:$CZ$1,_xlfn.XLOOKUP($A32,'Copy of PY1 Data(H)'!$A$1:$A$288,'Copy of PY1 Data(H)'!$A$1:$CZ$288))</f>
        <v>0</v>
      </c>
      <c r="BQ32" s="180" cm="1">
        <f t="array" ref="BQ32">_xlfn.XLOOKUP(BQ$1,'Copy of PY1 Data(H)'!$A$1:$CZ$1,_xlfn.XLOOKUP($A32,'Copy of PY1 Data(H)'!$A$1:$A$288,'Copy of PY1 Data(H)'!$A$1:$CZ$288))</f>
        <v>0</v>
      </c>
      <c r="BR32" s="180" cm="1">
        <f t="array" ref="BR32">_xlfn.XLOOKUP(BR$1,'Copy of PY1 Data(H)'!$A$1:$CZ$1,_xlfn.XLOOKUP($A32,'Copy of PY1 Data(H)'!$A$1:$A$288,'Copy of PY1 Data(H)'!$A$1:$CZ$288))</f>
        <v>0</v>
      </c>
      <c r="BS32" s="180" cm="1">
        <f t="array" ref="BS32">_xlfn.XLOOKUP(BS$1,'Copy of PY1 Data(H)'!$A$1:$CZ$1,_xlfn.XLOOKUP($A32,'Copy of PY1 Data(H)'!$A$1:$A$288,'Copy of PY1 Data(H)'!$A$1:$CZ$288))</f>
        <v>0</v>
      </c>
      <c r="BT32" s="180" cm="1">
        <f t="array" ref="BT32">_xlfn.XLOOKUP(BT$1,'Copy of PY1 Data(H)'!$A$1:$CZ$1,_xlfn.XLOOKUP($A32,'Copy of PY1 Data(H)'!$A$1:$A$288,'Copy of PY1 Data(H)'!$A$1:$CZ$288))</f>
        <v>0</v>
      </c>
      <c r="BU32" s="180" cm="1">
        <f t="array" ref="BU32">_xlfn.XLOOKUP(BU$1,'Copy of PY1 Data(H)'!$A$1:$CZ$1,_xlfn.XLOOKUP($A32,'Copy of PY1 Data(H)'!$A$1:$A$288,'Copy of PY1 Data(H)'!$A$1:$CZ$288))</f>
        <v>0</v>
      </c>
      <c r="BV32" s="180" cm="1">
        <f t="array" ref="BV32">_xlfn.XLOOKUP(BV$1,'Copy of PY1 Data(H)'!$A$1:$CZ$1,_xlfn.XLOOKUP($A32,'Copy of PY1 Data(H)'!$A$1:$A$288,'Copy of PY1 Data(H)'!$A$1:$CZ$288))</f>
        <v>0</v>
      </c>
    </row>
    <row r="33" spans="1:74" x14ac:dyDescent="0.3">
      <c r="A33" s="180">
        <v>255</v>
      </c>
      <c r="C33" s="180"/>
      <c r="D33" s="180" cm="1">
        <f t="array" ref="D33">_xlfn.XLOOKUP(D$1,'Copy of PY1 Data(H)'!$A$1:$CZ$1,_xlfn.XLOOKUP($A33,'Copy of PY1 Data(H)'!$A$1:$A$288,'Copy of PY1 Data(H)'!$A$1:$CZ$288))</f>
        <v>1241983</v>
      </c>
      <c r="E33" s="180" cm="1">
        <f t="array" ref="E33">_xlfn.XLOOKUP(E$1,'Copy of PY1 Data(H)'!$A$1:$CZ$1,_xlfn.XLOOKUP($A33,'Copy of PY1 Data(H)'!$A$1:$A$288,'Copy of PY1 Data(H)'!$A$1:$CZ$288))</f>
        <v>65680632</v>
      </c>
      <c r="F33" s="180" cm="1">
        <f t="array" ref="F33">_xlfn.XLOOKUP(F$1,'Copy of PY1 Data(H)'!$A$1:$CZ$1,_xlfn.XLOOKUP($A33,'Copy of PY1 Data(H)'!$A$1:$A$288,'Copy of PY1 Data(H)'!$A$1:$CZ$288))</f>
        <v>0</v>
      </c>
      <c r="G33" s="180" cm="1">
        <f t="array" ref="G33">_xlfn.XLOOKUP(G$1,'Copy of PY1 Data(H)'!$A$1:$CZ$1,_xlfn.XLOOKUP($A33,'Copy of PY1 Data(H)'!$A$1:$A$288,'Copy of PY1 Data(H)'!$A$1:$CZ$288))</f>
        <v>7072</v>
      </c>
      <c r="H33" s="180" cm="1">
        <f t="array" ref="H33">_xlfn.XLOOKUP(H$1,'Copy of PY1 Data(H)'!$A$1:$CZ$1,_xlfn.XLOOKUP($A33,'Copy of PY1 Data(H)'!$A$1:$A$288,'Copy of PY1 Data(H)'!$A$1:$CZ$288))</f>
        <v>-134875</v>
      </c>
      <c r="I33" s="180" cm="1">
        <f t="array" ref="I33">_xlfn.XLOOKUP(I$1,'Copy of PY1 Data(H)'!$A$1:$CZ$1,_xlfn.XLOOKUP($A33,'Copy of PY1 Data(H)'!$A$1:$A$288,'Copy of PY1 Data(H)'!$A$1:$CZ$288))</f>
        <v>10966</v>
      </c>
      <c r="J33" s="180" cm="1">
        <f t="array" ref="J33">_xlfn.XLOOKUP(J$1,'Copy of PY1 Data(H)'!$A$1:$CZ$1,_xlfn.XLOOKUP($A33,'Copy of PY1 Data(H)'!$A$1:$A$288,'Copy of PY1 Data(H)'!$A$1:$CZ$288))</f>
        <v>47553</v>
      </c>
      <c r="K33" s="180" cm="1">
        <f t="array" ref="K33">_xlfn.XLOOKUP(K$1,'Copy of PY1 Data(H)'!$A$1:$CZ$1,_xlfn.XLOOKUP($A33,'Copy of PY1 Data(H)'!$A$1:$A$288,'Copy of PY1 Data(H)'!$A$1:$CZ$288))</f>
        <v>502693</v>
      </c>
      <c r="L33" s="180" cm="1">
        <f t="array" ref="L33">_xlfn.XLOOKUP(L$1,'Copy of PY1 Data(H)'!$A$1:$CZ$1,_xlfn.XLOOKUP($A33,'Copy of PY1 Data(H)'!$A$1:$A$288,'Copy of PY1 Data(H)'!$A$1:$CZ$288))</f>
        <v>21998</v>
      </c>
      <c r="M33" s="180" cm="1">
        <f t="array" ref="M33">_xlfn.XLOOKUP(M$1,'Copy of PY1 Data(H)'!$A$1:$CZ$1,_xlfn.XLOOKUP($A33,'Copy of PY1 Data(H)'!$A$1:$A$288,'Copy of PY1 Data(H)'!$A$1:$CZ$288))</f>
        <v>694627</v>
      </c>
      <c r="N33" s="180" cm="1">
        <f t="array" ref="N33">_xlfn.XLOOKUP(N$1,'Copy of PY1 Data(H)'!$A$1:$CZ$1,_xlfn.XLOOKUP($A33,'Copy of PY1 Data(H)'!$A$1:$A$288,'Copy of PY1 Data(H)'!$A$1:$CZ$288))</f>
        <v>91540</v>
      </c>
      <c r="O33" s="180" cm="1">
        <f t="array" ref="O33">_xlfn.XLOOKUP(O$1,'Copy of PY1 Data(H)'!$A$1:$CZ$1,_xlfn.XLOOKUP($A33,'Copy of PY1 Data(H)'!$A$1:$A$288,'Copy of PY1 Data(H)'!$A$1:$CZ$288))</f>
        <v>182136</v>
      </c>
      <c r="P33" s="180" cm="1">
        <f t="array" ref="P33">_xlfn.XLOOKUP(P$1,'Copy of PY1 Data(H)'!$A$1:$CZ$1,_xlfn.XLOOKUP($A33,'Copy of PY1 Data(H)'!$A$1:$A$288,'Copy of PY1 Data(H)'!$A$1:$CZ$288))</f>
        <v>0</v>
      </c>
      <c r="Q33" s="180" cm="1">
        <f t="array" ref="Q33">_xlfn.XLOOKUP(Q$1,'Copy of PY1 Data(H)'!$A$1:$CZ$1,_xlfn.XLOOKUP($A33,'Copy of PY1 Data(H)'!$A$1:$A$288,'Copy of PY1 Data(H)'!$A$1:$CZ$288))</f>
        <v>151977</v>
      </c>
      <c r="R33" s="180" cm="1">
        <f t="array" ref="R33">_xlfn.XLOOKUP(R$1,'Copy of PY1 Data(H)'!$A$1:$CZ$1,_xlfn.XLOOKUP($A33,'Copy of PY1 Data(H)'!$A$1:$A$288,'Copy of PY1 Data(H)'!$A$1:$CZ$288))</f>
        <v>158443</v>
      </c>
      <c r="S33" s="180" cm="1">
        <f t="array" ref="S33">_xlfn.XLOOKUP(S$1,'Copy of PY1 Data(H)'!$A$1:$CZ$1,_xlfn.XLOOKUP($A33,'Copy of PY1 Data(H)'!$A$1:$A$288,'Copy of PY1 Data(H)'!$A$1:$CZ$288))</f>
        <v>-241897</v>
      </c>
      <c r="T33" s="180" cm="1">
        <f t="array" ref="T33">_xlfn.XLOOKUP(T$1,'Copy of PY1 Data(H)'!$A$1:$CZ$1,_xlfn.XLOOKUP($A33,'Copy of PY1 Data(H)'!$A$1:$A$288,'Copy of PY1 Data(H)'!$A$1:$CZ$288))</f>
        <v>1572797</v>
      </c>
      <c r="U33" s="180" cm="1">
        <f t="array" ref="U33">_xlfn.XLOOKUP(U$1,'Copy of PY1 Data(H)'!$A$1:$CZ$1,_xlfn.XLOOKUP($A33,'Copy of PY1 Data(H)'!$A$1:$A$288,'Copy of PY1 Data(H)'!$A$1:$CZ$288))</f>
        <v>0</v>
      </c>
      <c r="V33" s="180" cm="1">
        <f t="array" ref="V33">_xlfn.XLOOKUP(V$1,'Copy of PY1 Data(H)'!$A$1:$CZ$1,_xlfn.XLOOKUP($A33,'Copy of PY1 Data(H)'!$A$1:$A$288,'Copy of PY1 Data(H)'!$A$1:$CZ$288))</f>
        <v>100126</v>
      </c>
      <c r="W33" s="180" cm="1">
        <f t="array" ref="W33">_xlfn.XLOOKUP(W$1,'Copy of PY1 Data(H)'!$A$1:$CZ$1,_xlfn.XLOOKUP($A33,'Copy of PY1 Data(H)'!$A$1:$A$288,'Copy of PY1 Data(H)'!$A$1:$CZ$288))</f>
        <v>0</v>
      </c>
      <c r="X33" s="180" cm="1">
        <f t="array" ref="X33">_xlfn.XLOOKUP(X$1,'Copy of PY1 Data(H)'!$A$1:$CZ$1,_xlfn.XLOOKUP($A33,'Copy of PY1 Data(H)'!$A$1:$A$288,'Copy of PY1 Data(H)'!$A$1:$CZ$288))</f>
        <v>4343051</v>
      </c>
      <c r="Y33" s="180" cm="1">
        <f t="array" ref="Y33">_xlfn.XLOOKUP(Y$1,'Copy of PY1 Data(H)'!$A$1:$CZ$1,_xlfn.XLOOKUP($A33,'Copy of PY1 Data(H)'!$A$1:$A$288,'Copy of PY1 Data(H)'!$A$1:$CZ$288))</f>
        <v>242972</v>
      </c>
      <c r="Z33" s="180" cm="1">
        <f t="array" ref="Z33">_xlfn.XLOOKUP(Z$1,'Copy of PY1 Data(H)'!$A$1:$CZ$1,_xlfn.XLOOKUP($A33,'Copy of PY1 Data(H)'!$A$1:$A$288,'Copy of PY1 Data(H)'!$A$1:$CZ$288))</f>
        <v>9201841</v>
      </c>
      <c r="AA33" s="180" cm="1">
        <f t="array" ref="AA33">_xlfn.XLOOKUP(AA$1,'Copy of PY1 Data(H)'!$A$1:$CZ$1,_xlfn.XLOOKUP($A33,'Copy of PY1 Data(H)'!$A$1:$A$288,'Copy of PY1 Data(H)'!$A$1:$CZ$288))</f>
        <v>5704898</v>
      </c>
      <c r="AB33" s="180" cm="1">
        <f t="array" ref="AB33">_xlfn.XLOOKUP(AB$1,'Copy of PY1 Data(H)'!$A$1:$CZ$1,_xlfn.XLOOKUP($A33,'Copy of PY1 Data(H)'!$A$1:$A$288,'Copy of PY1 Data(H)'!$A$1:$CZ$288))</f>
        <v>0</v>
      </c>
      <c r="AC33" s="180" cm="1">
        <f t="array" ref="AC33">_xlfn.XLOOKUP(AC$1,'Copy of PY1 Data(H)'!$A$1:$CZ$1,_xlfn.XLOOKUP($A33,'Copy of PY1 Data(H)'!$A$1:$A$288,'Copy of PY1 Data(H)'!$A$1:$CZ$288))</f>
        <v>96246</v>
      </c>
      <c r="AD33" s="180" cm="1">
        <f t="array" ref="AD33">_xlfn.XLOOKUP(AD$1,'Copy of PY1 Data(H)'!$A$1:$CZ$1,_xlfn.XLOOKUP($A33,'Copy of PY1 Data(H)'!$A$1:$A$288,'Copy of PY1 Data(H)'!$A$1:$CZ$288))</f>
        <v>-74783</v>
      </c>
      <c r="AE33" s="180" cm="1">
        <f t="array" ref="AE33">_xlfn.XLOOKUP(AE$1,'Copy of PY1 Data(H)'!$A$1:$CZ$1,_xlfn.XLOOKUP($A33,'Copy of PY1 Data(H)'!$A$1:$A$288,'Copy of PY1 Data(H)'!$A$1:$CZ$288))</f>
        <v>409891</v>
      </c>
      <c r="AF33" s="180" cm="1">
        <f t="array" ref="AF33">_xlfn.XLOOKUP(AF$1,'Copy of PY1 Data(H)'!$A$1:$CZ$1,_xlfn.XLOOKUP($A33,'Copy of PY1 Data(H)'!$A$1:$A$288,'Copy of PY1 Data(H)'!$A$1:$CZ$288))</f>
        <v>41621</v>
      </c>
      <c r="AG33" s="180" cm="1">
        <f t="array" ref="AG33">_xlfn.XLOOKUP(AG$1,'Copy of PY1 Data(H)'!$A$1:$CZ$1,_xlfn.XLOOKUP($A33,'Copy of PY1 Data(H)'!$A$1:$A$288,'Copy of PY1 Data(H)'!$A$1:$CZ$288))</f>
        <v>8488</v>
      </c>
      <c r="AH33" s="180" cm="1">
        <f t="array" ref="AH33">_xlfn.XLOOKUP(AH$1,'Copy of PY1 Data(H)'!$A$1:$CZ$1,_xlfn.XLOOKUP($A33,'Copy of PY1 Data(H)'!$A$1:$A$288,'Copy of PY1 Data(H)'!$A$1:$CZ$288))</f>
        <v>0</v>
      </c>
      <c r="AI33" s="180" cm="1">
        <f t="array" ref="AI33">_xlfn.XLOOKUP(AI$1,'Copy of PY1 Data(H)'!$A$1:$CZ$1,_xlfn.XLOOKUP($A33,'Copy of PY1 Data(H)'!$A$1:$A$288,'Copy of PY1 Data(H)'!$A$1:$CZ$288))</f>
        <v>16197</v>
      </c>
      <c r="AJ33" s="180" cm="1">
        <f t="array" ref="AJ33">_xlfn.XLOOKUP(AJ$1,'Copy of PY1 Data(H)'!$A$1:$CZ$1,_xlfn.XLOOKUP($A33,'Copy of PY1 Data(H)'!$A$1:$A$288,'Copy of PY1 Data(H)'!$A$1:$CZ$288))</f>
        <v>23657</v>
      </c>
      <c r="AK33" s="180" cm="1">
        <f t="array" ref="AK33">_xlfn.XLOOKUP(AK$1,'Copy of PY1 Data(H)'!$A$1:$CZ$1,_xlfn.XLOOKUP($A33,'Copy of PY1 Data(H)'!$A$1:$A$288,'Copy of PY1 Data(H)'!$A$1:$CZ$288))</f>
        <v>15932</v>
      </c>
      <c r="AL33" s="180" cm="1">
        <f t="array" ref="AL33">_xlfn.XLOOKUP(AL$1,'Copy of PY1 Data(H)'!$A$1:$CZ$1,_xlfn.XLOOKUP($A33,'Copy of PY1 Data(H)'!$A$1:$A$288,'Copy of PY1 Data(H)'!$A$1:$CZ$288))</f>
        <v>66392</v>
      </c>
      <c r="AM33" s="180" cm="1">
        <f t="array" ref="AM33">_xlfn.XLOOKUP(AM$1,'Copy of PY1 Data(H)'!$A$1:$CZ$1,_xlfn.XLOOKUP($A33,'Copy of PY1 Data(H)'!$A$1:$A$288,'Copy of PY1 Data(H)'!$A$1:$CZ$288))</f>
        <v>374506</v>
      </c>
      <c r="AN33" s="180" cm="1">
        <f t="array" ref="AN33">_xlfn.XLOOKUP(AN$1,'Copy of PY1 Data(H)'!$A$1:$CZ$1,_xlfn.XLOOKUP($A33,'Copy of PY1 Data(H)'!$A$1:$A$288,'Copy of PY1 Data(H)'!$A$1:$CZ$288))</f>
        <v>63169</v>
      </c>
      <c r="AO33" s="180" cm="1">
        <f t="array" ref="AO33">_xlfn.XLOOKUP(AO$1,'Copy of PY1 Data(H)'!$A$1:$CZ$1,_xlfn.XLOOKUP($A33,'Copy of PY1 Data(H)'!$A$1:$A$288,'Copy of PY1 Data(H)'!$A$1:$CZ$288))</f>
        <v>4404174</v>
      </c>
      <c r="AP33" s="180" cm="1">
        <f t="array" ref="AP33">_xlfn.XLOOKUP(AP$1,'Copy of PY1 Data(H)'!$A$1:$CZ$1,_xlfn.XLOOKUP($A33,'Copy of PY1 Data(H)'!$A$1:$A$288,'Copy of PY1 Data(H)'!$A$1:$CZ$288))</f>
        <v>229087</v>
      </c>
      <c r="AQ33" s="180" cm="1">
        <f t="array" ref="AQ33">_xlfn.XLOOKUP(AQ$1,'Copy of PY1 Data(H)'!$A$1:$CZ$1,_xlfn.XLOOKUP($A33,'Copy of PY1 Data(H)'!$A$1:$A$288,'Copy of PY1 Data(H)'!$A$1:$CZ$288))</f>
        <v>86172</v>
      </c>
      <c r="AR33" s="180" cm="1">
        <f t="array" ref="AR33">_xlfn.XLOOKUP(AR$1,'Copy of PY1 Data(H)'!$A$1:$CZ$1,_xlfn.XLOOKUP($A33,'Copy of PY1 Data(H)'!$A$1:$A$288,'Copy of PY1 Data(H)'!$A$1:$CZ$288))</f>
        <v>102593</v>
      </c>
      <c r="AS33" s="180" cm="1">
        <f t="array" ref="AS33">_xlfn.XLOOKUP(AS$1,'Copy of PY1 Data(H)'!$A$1:$CZ$1,_xlfn.XLOOKUP($A33,'Copy of PY1 Data(H)'!$A$1:$A$288,'Copy of PY1 Data(H)'!$A$1:$CZ$288))</f>
        <v>1957078</v>
      </c>
      <c r="AT33" s="180" cm="1">
        <f t="array" ref="AT33">_xlfn.XLOOKUP(AT$1,'Copy of PY1 Data(H)'!$A$1:$CZ$1,_xlfn.XLOOKUP($A33,'Copy of PY1 Data(H)'!$A$1:$A$288,'Copy of PY1 Data(H)'!$A$1:$CZ$288))</f>
        <v>28007</v>
      </c>
      <c r="AU33" s="180" cm="1">
        <f t="array" ref="AU33">_xlfn.XLOOKUP(AU$1,'Copy of PY1 Data(H)'!$A$1:$CZ$1,_xlfn.XLOOKUP($A33,'Copy of PY1 Data(H)'!$A$1:$A$288,'Copy of PY1 Data(H)'!$A$1:$CZ$288))</f>
        <v>750405</v>
      </c>
      <c r="AV33" s="180" cm="1">
        <f t="array" ref="AV33">_xlfn.XLOOKUP(AV$1,'Copy of PY1 Data(H)'!$A$1:$CZ$1,_xlfn.XLOOKUP($A33,'Copy of PY1 Data(H)'!$A$1:$A$288,'Copy of PY1 Data(H)'!$A$1:$CZ$288))</f>
        <v>185644</v>
      </c>
      <c r="AW33" s="180" cm="1">
        <f t="array" ref="AW33">_xlfn.XLOOKUP(AW$1,'Copy of PY1 Data(H)'!$A$1:$CZ$1,_xlfn.XLOOKUP($A33,'Copy of PY1 Data(H)'!$A$1:$A$288,'Copy of PY1 Data(H)'!$A$1:$CZ$288))</f>
        <v>133562</v>
      </c>
      <c r="AX33" s="180" cm="1">
        <f t="array" ref="AX33">_xlfn.XLOOKUP(AX$1,'Copy of PY1 Data(H)'!$A$1:$CZ$1,_xlfn.XLOOKUP($A33,'Copy of PY1 Data(H)'!$A$1:$A$288,'Copy of PY1 Data(H)'!$A$1:$CZ$288))</f>
        <v>60193</v>
      </c>
      <c r="AY33" s="180" cm="1">
        <f t="array" ref="AY33">_xlfn.XLOOKUP(AY$1,'Copy of PY1 Data(H)'!$A$1:$CZ$1,_xlfn.XLOOKUP($A33,'Copy of PY1 Data(H)'!$A$1:$A$288,'Copy of PY1 Data(H)'!$A$1:$CZ$288))</f>
        <v>25797</v>
      </c>
      <c r="AZ33" s="180" cm="1">
        <f t="array" ref="AZ33">_xlfn.XLOOKUP(AZ$1,'Copy of PY1 Data(H)'!$A$1:$CZ$1,_xlfn.XLOOKUP($A33,'Copy of PY1 Data(H)'!$A$1:$A$288,'Copy of PY1 Data(H)'!$A$1:$CZ$288))</f>
        <v>1019721</v>
      </c>
      <c r="BA33" s="180" cm="1">
        <f t="array" ref="BA33">_xlfn.XLOOKUP(BA$1,'Copy of PY1 Data(H)'!$A$1:$CZ$1,_xlfn.XLOOKUP($A33,'Copy of PY1 Data(H)'!$A$1:$A$288,'Copy of PY1 Data(H)'!$A$1:$CZ$288))</f>
        <v>209034</v>
      </c>
      <c r="BB33" s="180" cm="1">
        <f t="array" ref="BB33">_xlfn.XLOOKUP(BB$1,'Copy of PY1 Data(H)'!$A$1:$CZ$1,_xlfn.XLOOKUP($A33,'Copy of PY1 Data(H)'!$A$1:$A$288,'Copy of PY1 Data(H)'!$A$1:$CZ$288))</f>
        <v>-6451</v>
      </c>
      <c r="BC33" s="180" cm="1">
        <f t="array" ref="BC33">_xlfn.XLOOKUP(BC$1,'Copy of PY1 Data(H)'!$A$1:$CZ$1,_xlfn.XLOOKUP($A33,'Copy of PY1 Data(H)'!$A$1:$A$288,'Copy of PY1 Data(H)'!$A$1:$CZ$288))</f>
        <v>54681</v>
      </c>
      <c r="BD33" s="180" cm="1">
        <f t="array" ref="BD33">_xlfn.XLOOKUP(BD$1,'Copy of PY1 Data(H)'!$A$1:$CZ$1,_xlfn.XLOOKUP($A33,'Copy of PY1 Data(H)'!$A$1:$A$288,'Copy of PY1 Data(H)'!$A$1:$CZ$288))</f>
        <v>924382</v>
      </c>
      <c r="BE33" s="180" cm="1">
        <f t="array" ref="BE33">_xlfn.XLOOKUP(BE$1,'Copy of PY1 Data(H)'!$A$1:$CZ$1,_xlfn.XLOOKUP($A33,'Copy of PY1 Data(H)'!$A$1:$A$288,'Copy of PY1 Data(H)'!$A$1:$CZ$288))</f>
        <v>311071</v>
      </c>
      <c r="BF33" s="180" cm="1">
        <f t="array" ref="BF33">_xlfn.XLOOKUP(BF$1,'Copy of PY1 Data(H)'!$A$1:$CZ$1,_xlfn.XLOOKUP($A33,'Copy of PY1 Data(H)'!$A$1:$A$288,'Copy of PY1 Data(H)'!$A$1:$CZ$288))</f>
        <v>3975225</v>
      </c>
      <c r="BG33" s="180" cm="1">
        <f t="array" ref="BG33">_xlfn.XLOOKUP(BG$1,'Copy of PY1 Data(H)'!$A$1:$CZ$1,_xlfn.XLOOKUP($A33,'Copy of PY1 Data(H)'!$A$1:$A$288,'Copy of PY1 Data(H)'!$A$1:$CZ$288))</f>
        <v>0</v>
      </c>
      <c r="BH33" s="180" cm="1">
        <f t="array" ref="BH33">_xlfn.XLOOKUP(BH$1,'Copy of PY1 Data(H)'!$A$1:$CZ$1,_xlfn.XLOOKUP($A33,'Copy of PY1 Data(H)'!$A$1:$A$288,'Copy of PY1 Data(H)'!$A$1:$CZ$288))</f>
        <v>16441</v>
      </c>
      <c r="BI33" s="180" cm="1">
        <f t="array" ref="BI33">_xlfn.XLOOKUP(BI$1,'Copy of PY1 Data(H)'!$A$1:$CZ$1,_xlfn.XLOOKUP($A33,'Copy of PY1 Data(H)'!$A$1:$A$288,'Copy of PY1 Data(H)'!$A$1:$CZ$288))</f>
        <v>35106</v>
      </c>
      <c r="BJ33" s="180" cm="1">
        <f t="array" ref="BJ33">_xlfn.XLOOKUP(BJ$1,'Copy of PY1 Data(H)'!$A$1:$CZ$1,_xlfn.XLOOKUP($A33,'Copy of PY1 Data(H)'!$A$1:$A$288,'Copy of PY1 Data(H)'!$A$1:$CZ$288))</f>
        <v>1220104</v>
      </c>
      <c r="BK33" s="180" cm="1">
        <f t="array" ref="BK33">_xlfn.XLOOKUP(BK$1,'Copy of PY1 Data(H)'!$A$1:$CZ$1,_xlfn.XLOOKUP($A33,'Copy of PY1 Data(H)'!$A$1:$A$288,'Copy of PY1 Data(H)'!$A$1:$CZ$288))</f>
        <v>157730</v>
      </c>
      <c r="BL33" s="180" cm="1">
        <f t="array" ref="BL33">_xlfn.XLOOKUP(BL$1,'Copy of PY1 Data(H)'!$A$1:$CZ$1,_xlfn.XLOOKUP($A33,'Copy of PY1 Data(H)'!$A$1:$A$288,'Copy of PY1 Data(H)'!$A$1:$CZ$288))</f>
        <v>2501885</v>
      </c>
      <c r="BM33" s="180" cm="1">
        <f t="array" ref="BM33">_xlfn.XLOOKUP(BM$1,'Copy of PY1 Data(H)'!$A$1:$CZ$1,_xlfn.XLOOKUP($A33,'Copy of PY1 Data(H)'!$A$1:$A$288,'Copy of PY1 Data(H)'!$A$1:$CZ$288))</f>
        <v>0</v>
      </c>
      <c r="BN33" s="180" cm="1">
        <f t="array" ref="BN33">_xlfn.XLOOKUP(BN$1,'Copy of PY1 Data(H)'!$A$1:$CZ$1,_xlfn.XLOOKUP($A33,'Copy of PY1 Data(H)'!$A$1:$A$288,'Copy of PY1 Data(H)'!$A$1:$CZ$288))</f>
        <v>1339935</v>
      </c>
      <c r="BO33" s="180" cm="1">
        <f t="array" ref="BO33">_xlfn.XLOOKUP(BO$1,'Copy of PY1 Data(H)'!$A$1:$CZ$1,_xlfn.XLOOKUP($A33,'Copy of PY1 Data(H)'!$A$1:$A$288,'Copy of PY1 Data(H)'!$A$1:$CZ$288))</f>
        <v>666553</v>
      </c>
      <c r="BP33" s="180" cm="1">
        <f t="array" ref="BP33">_xlfn.XLOOKUP(BP$1,'Copy of PY1 Data(H)'!$A$1:$CZ$1,_xlfn.XLOOKUP($A33,'Copy of PY1 Data(H)'!$A$1:$A$288,'Copy of PY1 Data(H)'!$A$1:$CZ$288))</f>
        <v>7224</v>
      </c>
      <c r="BQ33" s="180" cm="1">
        <f t="array" ref="BQ33">_xlfn.XLOOKUP(BQ$1,'Copy of PY1 Data(H)'!$A$1:$CZ$1,_xlfn.XLOOKUP($A33,'Copy of PY1 Data(H)'!$A$1:$A$288,'Copy of PY1 Data(H)'!$A$1:$CZ$288))</f>
        <v>306365</v>
      </c>
      <c r="BR33" s="180" cm="1">
        <f t="array" ref="BR33">_xlfn.XLOOKUP(BR$1,'Copy of PY1 Data(H)'!$A$1:$CZ$1,_xlfn.XLOOKUP($A33,'Copy of PY1 Data(H)'!$A$1:$A$288,'Copy of PY1 Data(H)'!$A$1:$CZ$288))</f>
        <v>0</v>
      </c>
      <c r="BS33" s="180" cm="1">
        <f t="array" ref="BS33">_xlfn.XLOOKUP(BS$1,'Copy of PY1 Data(H)'!$A$1:$CZ$1,_xlfn.XLOOKUP($A33,'Copy of PY1 Data(H)'!$A$1:$A$288,'Copy of PY1 Data(H)'!$A$1:$CZ$288))</f>
        <v>47898</v>
      </c>
      <c r="BT33" s="180" cm="1">
        <f t="array" ref="BT33">_xlfn.XLOOKUP(BT$1,'Copy of PY1 Data(H)'!$A$1:$CZ$1,_xlfn.XLOOKUP($A33,'Copy of PY1 Data(H)'!$A$1:$A$288,'Copy of PY1 Data(H)'!$A$1:$CZ$288))</f>
        <v>76961</v>
      </c>
      <c r="BU33" s="180" cm="1">
        <f t="array" ref="BU33">_xlfn.XLOOKUP(BU$1,'Copy of PY1 Data(H)'!$A$1:$CZ$1,_xlfn.XLOOKUP($A33,'Copy of PY1 Data(H)'!$A$1:$A$288,'Copy of PY1 Data(H)'!$A$1:$CZ$288))</f>
        <v>0</v>
      </c>
      <c r="BV33" s="180" cm="1">
        <f t="array" ref="BV33">_xlfn.XLOOKUP(BV$1,'Copy of PY1 Data(H)'!$A$1:$CZ$1,_xlfn.XLOOKUP($A33,'Copy of PY1 Data(H)'!$A$1:$A$288,'Copy of PY1 Data(H)'!$A$1:$CZ$288))</f>
        <v>232565</v>
      </c>
    </row>
    <row r="34" spans="1:74" x14ac:dyDescent="0.3">
      <c r="A34" s="180">
        <v>376</v>
      </c>
      <c r="C34" s="180"/>
      <c r="D34" s="180" cm="1">
        <f t="array" ref="D34">_xlfn.XLOOKUP(D$1,'Copy of PY1 Data(H)'!$A$1:$CZ$1,_xlfn.XLOOKUP($A34,'Copy of PY1 Data(H)'!$A$1:$A$288,'Copy of PY1 Data(H)'!$A$1:$CZ$288))</f>
        <v>-1</v>
      </c>
      <c r="E34" s="180" cm="1">
        <f t="array" ref="E34">_xlfn.XLOOKUP(E$1,'Copy of PY1 Data(H)'!$A$1:$CZ$1,_xlfn.XLOOKUP($A34,'Copy of PY1 Data(H)'!$A$1:$A$288,'Copy of PY1 Data(H)'!$A$1:$CZ$288))</f>
        <v>0</v>
      </c>
      <c r="F34" s="180" cm="1">
        <f t="array" ref="F34">_xlfn.XLOOKUP(F$1,'Copy of PY1 Data(H)'!$A$1:$CZ$1,_xlfn.XLOOKUP($A34,'Copy of PY1 Data(H)'!$A$1:$A$288,'Copy of PY1 Data(H)'!$A$1:$CZ$288))</f>
        <v>0</v>
      </c>
      <c r="G34" s="180" cm="1">
        <f t="array" ref="G34">_xlfn.XLOOKUP(G$1,'Copy of PY1 Data(H)'!$A$1:$CZ$1,_xlfn.XLOOKUP($A34,'Copy of PY1 Data(H)'!$A$1:$A$288,'Copy of PY1 Data(H)'!$A$1:$CZ$288))</f>
        <v>0</v>
      </c>
      <c r="H34" s="180" cm="1">
        <f t="array" ref="H34">_xlfn.XLOOKUP(H$1,'Copy of PY1 Data(H)'!$A$1:$CZ$1,_xlfn.XLOOKUP($A34,'Copy of PY1 Data(H)'!$A$1:$A$288,'Copy of PY1 Data(H)'!$A$1:$CZ$288))</f>
        <v>2</v>
      </c>
      <c r="I34" s="180" cm="1">
        <f t="array" ref="I34">_xlfn.XLOOKUP(I$1,'Copy of PY1 Data(H)'!$A$1:$CZ$1,_xlfn.XLOOKUP($A34,'Copy of PY1 Data(H)'!$A$1:$A$288,'Copy of PY1 Data(H)'!$A$1:$CZ$288))</f>
        <v>0</v>
      </c>
      <c r="J34" s="180" cm="1">
        <f t="array" ref="J34">_xlfn.XLOOKUP(J$1,'Copy of PY1 Data(H)'!$A$1:$CZ$1,_xlfn.XLOOKUP($A34,'Copy of PY1 Data(H)'!$A$1:$A$288,'Copy of PY1 Data(H)'!$A$1:$CZ$288))</f>
        <v>0</v>
      </c>
      <c r="K34" s="180" cm="1">
        <f t="array" ref="K34">_xlfn.XLOOKUP(K$1,'Copy of PY1 Data(H)'!$A$1:$CZ$1,_xlfn.XLOOKUP($A34,'Copy of PY1 Data(H)'!$A$1:$A$288,'Copy of PY1 Data(H)'!$A$1:$CZ$288))</f>
        <v>0</v>
      </c>
      <c r="L34" s="180" cm="1">
        <f t="array" ref="L34">_xlfn.XLOOKUP(L$1,'Copy of PY1 Data(H)'!$A$1:$CZ$1,_xlfn.XLOOKUP($A34,'Copy of PY1 Data(H)'!$A$1:$A$288,'Copy of PY1 Data(H)'!$A$1:$CZ$288))</f>
        <v>-223024</v>
      </c>
      <c r="M34" s="180" cm="1">
        <f t="array" ref="M34">_xlfn.XLOOKUP(M$1,'Copy of PY1 Data(H)'!$A$1:$CZ$1,_xlfn.XLOOKUP($A34,'Copy of PY1 Data(H)'!$A$1:$A$288,'Copy of PY1 Data(H)'!$A$1:$CZ$288))</f>
        <v>0</v>
      </c>
      <c r="N34" s="180" cm="1">
        <f t="array" ref="N34">_xlfn.XLOOKUP(N$1,'Copy of PY1 Data(H)'!$A$1:$CZ$1,_xlfn.XLOOKUP($A34,'Copy of PY1 Data(H)'!$A$1:$A$288,'Copy of PY1 Data(H)'!$A$1:$CZ$288))</f>
        <v>0</v>
      </c>
      <c r="O34" s="180" cm="1">
        <f t="array" ref="O34">_xlfn.XLOOKUP(O$1,'Copy of PY1 Data(H)'!$A$1:$CZ$1,_xlfn.XLOOKUP($A34,'Copy of PY1 Data(H)'!$A$1:$A$288,'Copy of PY1 Data(H)'!$A$1:$CZ$288))</f>
        <v>0</v>
      </c>
      <c r="P34" s="180" cm="1">
        <f t="array" ref="P34">_xlfn.XLOOKUP(P$1,'Copy of PY1 Data(H)'!$A$1:$CZ$1,_xlfn.XLOOKUP($A34,'Copy of PY1 Data(H)'!$A$1:$A$288,'Copy of PY1 Data(H)'!$A$1:$CZ$288))</f>
        <v>0</v>
      </c>
      <c r="Q34" s="180" cm="1">
        <f t="array" ref="Q34">_xlfn.XLOOKUP(Q$1,'Copy of PY1 Data(H)'!$A$1:$CZ$1,_xlfn.XLOOKUP($A34,'Copy of PY1 Data(H)'!$A$1:$A$288,'Copy of PY1 Data(H)'!$A$1:$CZ$288))</f>
        <v>0</v>
      </c>
      <c r="R34" s="180" cm="1">
        <f t="array" ref="R34">_xlfn.XLOOKUP(R$1,'Copy of PY1 Data(H)'!$A$1:$CZ$1,_xlfn.XLOOKUP($A34,'Copy of PY1 Data(H)'!$A$1:$A$288,'Copy of PY1 Data(H)'!$A$1:$CZ$288))</f>
        <v>0</v>
      </c>
      <c r="S34" s="180" cm="1">
        <f t="array" ref="S34">_xlfn.XLOOKUP(S$1,'Copy of PY1 Data(H)'!$A$1:$CZ$1,_xlfn.XLOOKUP($A34,'Copy of PY1 Data(H)'!$A$1:$A$288,'Copy of PY1 Data(H)'!$A$1:$CZ$288))</f>
        <v>0</v>
      </c>
      <c r="T34" s="180" cm="1">
        <f t="array" ref="T34">_xlfn.XLOOKUP(T$1,'Copy of PY1 Data(H)'!$A$1:$CZ$1,_xlfn.XLOOKUP($A34,'Copy of PY1 Data(H)'!$A$1:$A$288,'Copy of PY1 Data(H)'!$A$1:$CZ$288))</f>
        <v>0</v>
      </c>
      <c r="U34" s="180" cm="1">
        <f t="array" ref="U34">_xlfn.XLOOKUP(U$1,'Copy of PY1 Data(H)'!$A$1:$CZ$1,_xlfn.XLOOKUP($A34,'Copy of PY1 Data(H)'!$A$1:$A$288,'Copy of PY1 Data(H)'!$A$1:$CZ$288))</f>
        <v>0</v>
      </c>
      <c r="V34" s="180" cm="1">
        <f t="array" ref="V34">_xlfn.XLOOKUP(V$1,'Copy of PY1 Data(H)'!$A$1:$CZ$1,_xlfn.XLOOKUP($A34,'Copy of PY1 Data(H)'!$A$1:$A$288,'Copy of PY1 Data(H)'!$A$1:$CZ$288))</f>
        <v>0</v>
      </c>
      <c r="W34" s="180" cm="1">
        <f t="array" ref="W34">_xlfn.XLOOKUP(W$1,'Copy of PY1 Data(H)'!$A$1:$CZ$1,_xlfn.XLOOKUP($A34,'Copy of PY1 Data(H)'!$A$1:$A$288,'Copy of PY1 Data(H)'!$A$1:$CZ$288))</f>
        <v>0</v>
      </c>
      <c r="X34" s="180" cm="1">
        <f t="array" ref="X34">_xlfn.XLOOKUP(X$1,'Copy of PY1 Data(H)'!$A$1:$CZ$1,_xlfn.XLOOKUP($A34,'Copy of PY1 Data(H)'!$A$1:$A$288,'Copy of PY1 Data(H)'!$A$1:$CZ$288))</f>
        <v>-936663</v>
      </c>
      <c r="Y34" s="180" cm="1">
        <f t="array" ref="Y34">_xlfn.XLOOKUP(Y$1,'Copy of PY1 Data(H)'!$A$1:$CZ$1,_xlfn.XLOOKUP($A34,'Copy of PY1 Data(H)'!$A$1:$A$288,'Copy of PY1 Data(H)'!$A$1:$CZ$288))</f>
        <v>0</v>
      </c>
      <c r="Z34" s="180" cm="1">
        <f t="array" ref="Z34">_xlfn.XLOOKUP(Z$1,'Copy of PY1 Data(H)'!$A$1:$CZ$1,_xlfn.XLOOKUP($A34,'Copy of PY1 Data(H)'!$A$1:$A$288,'Copy of PY1 Data(H)'!$A$1:$CZ$288))</f>
        <v>0</v>
      </c>
      <c r="AA34" s="180" cm="1">
        <f t="array" ref="AA34">_xlfn.XLOOKUP(AA$1,'Copy of PY1 Data(H)'!$A$1:$CZ$1,_xlfn.XLOOKUP($A34,'Copy of PY1 Data(H)'!$A$1:$A$288,'Copy of PY1 Data(H)'!$A$1:$CZ$288))</f>
        <v>0</v>
      </c>
      <c r="AB34" s="180" cm="1">
        <f t="array" ref="AB34">_xlfn.XLOOKUP(AB$1,'Copy of PY1 Data(H)'!$A$1:$CZ$1,_xlfn.XLOOKUP($A34,'Copy of PY1 Data(H)'!$A$1:$A$288,'Copy of PY1 Data(H)'!$A$1:$CZ$288))</f>
        <v>0</v>
      </c>
      <c r="AC34" s="180" cm="1">
        <f t="array" ref="AC34">_xlfn.XLOOKUP(AC$1,'Copy of PY1 Data(H)'!$A$1:$CZ$1,_xlfn.XLOOKUP($A34,'Copy of PY1 Data(H)'!$A$1:$A$288,'Copy of PY1 Data(H)'!$A$1:$CZ$288))</f>
        <v>0</v>
      </c>
      <c r="AD34" s="180" cm="1">
        <f t="array" ref="AD34">_xlfn.XLOOKUP(AD$1,'Copy of PY1 Data(H)'!$A$1:$CZ$1,_xlfn.XLOOKUP($A34,'Copy of PY1 Data(H)'!$A$1:$A$288,'Copy of PY1 Data(H)'!$A$1:$CZ$288))</f>
        <v>0</v>
      </c>
      <c r="AE34" s="180" cm="1">
        <f t="array" ref="AE34">_xlfn.XLOOKUP(AE$1,'Copy of PY1 Data(H)'!$A$1:$CZ$1,_xlfn.XLOOKUP($A34,'Copy of PY1 Data(H)'!$A$1:$A$288,'Copy of PY1 Data(H)'!$A$1:$CZ$288))</f>
        <v>0</v>
      </c>
      <c r="AF34" s="180" cm="1">
        <f t="array" ref="AF34">_xlfn.XLOOKUP(AF$1,'Copy of PY1 Data(H)'!$A$1:$CZ$1,_xlfn.XLOOKUP($A34,'Copy of PY1 Data(H)'!$A$1:$A$288,'Copy of PY1 Data(H)'!$A$1:$CZ$288))</f>
        <v>0</v>
      </c>
      <c r="AG34" s="180" cm="1">
        <f t="array" ref="AG34">_xlfn.XLOOKUP(AG$1,'Copy of PY1 Data(H)'!$A$1:$CZ$1,_xlfn.XLOOKUP($A34,'Copy of PY1 Data(H)'!$A$1:$A$288,'Copy of PY1 Data(H)'!$A$1:$CZ$288))</f>
        <v>0</v>
      </c>
      <c r="AH34" s="180" cm="1">
        <f t="array" ref="AH34">_xlfn.XLOOKUP(AH$1,'Copy of PY1 Data(H)'!$A$1:$CZ$1,_xlfn.XLOOKUP($A34,'Copy of PY1 Data(H)'!$A$1:$A$288,'Copy of PY1 Data(H)'!$A$1:$CZ$288))</f>
        <v>0</v>
      </c>
      <c r="AI34" s="180" cm="1">
        <f t="array" ref="AI34">_xlfn.XLOOKUP(AI$1,'Copy of PY1 Data(H)'!$A$1:$CZ$1,_xlfn.XLOOKUP($A34,'Copy of PY1 Data(H)'!$A$1:$A$288,'Copy of PY1 Data(H)'!$A$1:$CZ$288))</f>
        <v>0</v>
      </c>
      <c r="AJ34" s="180" cm="1">
        <f t="array" ref="AJ34">_xlfn.XLOOKUP(AJ$1,'Copy of PY1 Data(H)'!$A$1:$CZ$1,_xlfn.XLOOKUP($A34,'Copy of PY1 Data(H)'!$A$1:$A$288,'Copy of PY1 Data(H)'!$A$1:$CZ$288))</f>
        <v>3</v>
      </c>
      <c r="AK34" s="180" cm="1">
        <f t="array" ref="AK34">_xlfn.XLOOKUP(AK$1,'Copy of PY1 Data(H)'!$A$1:$CZ$1,_xlfn.XLOOKUP($A34,'Copy of PY1 Data(H)'!$A$1:$A$288,'Copy of PY1 Data(H)'!$A$1:$CZ$288))</f>
        <v>0</v>
      </c>
      <c r="AL34" s="180" cm="1">
        <f t="array" ref="AL34">_xlfn.XLOOKUP(AL$1,'Copy of PY1 Data(H)'!$A$1:$CZ$1,_xlfn.XLOOKUP($A34,'Copy of PY1 Data(H)'!$A$1:$A$288,'Copy of PY1 Data(H)'!$A$1:$CZ$288))</f>
        <v>0</v>
      </c>
      <c r="AM34" s="180" cm="1">
        <f t="array" ref="AM34">_xlfn.XLOOKUP(AM$1,'Copy of PY1 Data(H)'!$A$1:$CZ$1,_xlfn.XLOOKUP($A34,'Copy of PY1 Data(H)'!$A$1:$A$288,'Copy of PY1 Data(H)'!$A$1:$CZ$288))</f>
        <v>0</v>
      </c>
      <c r="AN34" s="180" cm="1">
        <f t="array" ref="AN34">_xlfn.XLOOKUP(AN$1,'Copy of PY1 Data(H)'!$A$1:$CZ$1,_xlfn.XLOOKUP($A34,'Copy of PY1 Data(H)'!$A$1:$A$288,'Copy of PY1 Data(H)'!$A$1:$CZ$288))</f>
        <v>0</v>
      </c>
      <c r="AO34" s="180" cm="1">
        <f t="array" ref="AO34">_xlfn.XLOOKUP(AO$1,'Copy of PY1 Data(H)'!$A$1:$CZ$1,_xlfn.XLOOKUP($A34,'Copy of PY1 Data(H)'!$A$1:$A$288,'Copy of PY1 Data(H)'!$A$1:$CZ$288))</f>
        <v>0</v>
      </c>
      <c r="AP34" s="180" cm="1">
        <f t="array" ref="AP34">_xlfn.XLOOKUP(AP$1,'Copy of PY1 Data(H)'!$A$1:$CZ$1,_xlfn.XLOOKUP($A34,'Copy of PY1 Data(H)'!$A$1:$A$288,'Copy of PY1 Data(H)'!$A$1:$CZ$288))</f>
        <v>0</v>
      </c>
      <c r="AQ34" s="180" cm="1">
        <f t="array" ref="AQ34">_xlfn.XLOOKUP(AQ$1,'Copy of PY1 Data(H)'!$A$1:$CZ$1,_xlfn.XLOOKUP($A34,'Copy of PY1 Data(H)'!$A$1:$A$288,'Copy of PY1 Data(H)'!$A$1:$CZ$288))</f>
        <v>0</v>
      </c>
      <c r="AR34" s="180" cm="1">
        <f t="array" ref="AR34">_xlfn.XLOOKUP(AR$1,'Copy of PY1 Data(H)'!$A$1:$CZ$1,_xlfn.XLOOKUP($A34,'Copy of PY1 Data(H)'!$A$1:$A$288,'Copy of PY1 Data(H)'!$A$1:$CZ$288))</f>
        <v>0</v>
      </c>
      <c r="AS34" s="180" cm="1">
        <f t="array" ref="AS34">_xlfn.XLOOKUP(AS$1,'Copy of PY1 Data(H)'!$A$1:$CZ$1,_xlfn.XLOOKUP($A34,'Copy of PY1 Data(H)'!$A$1:$A$288,'Copy of PY1 Data(H)'!$A$1:$CZ$288))</f>
        <v>77936</v>
      </c>
      <c r="AT34" s="180" cm="1">
        <f t="array" ref="AT34">_xlfn.XLOOKUP(AT$1,'Copy of PY1 Data(H)'!$A$1:$CZ$1,_xlfn.XLOOKUP($A34,'Copy of PY1 Data(H)'!$A$1:$A$288,'Copy of PY1 Data(H)'!$A$1:$CZ$288))</f>
        <v>0</v>
      </c>
      <c r="AU34" s="180" cm="1">
        <f t="array" ref="AU34">_xlfn.XLOOKUP(AU$1,'Copy of PY1 Data(H)'!$A$1:$CZ$1,_xlfn.XLOOKUP($A34,'Copy of PY1 Data(H)'!$A$1:$A$288,'Copy of PY1 Data(H)'!$A$1:$CZ$288))</f>
        <v>0</v>
      </c>
      <c r="AV34" s="180" cm="1">
        <f t="array" ref="AV34">_xlfn.XLOOKUP(AV$1,'Copy of PY1 Data(H)'!$A$1:$CZ$1,_xlfn.XLOOKUP($A34,'Copy of PY1 Data(H)'!$A$1:$A$288,'Copy of PY1 Data(H)'!$A$1:$CZ$288))</f>
        <v>0</v>
      </c>
      <c r="AW34" s="180" cm="1">
        <f t="array" ref="AW34">_xlfn.XLOOKUP(AW$1,'Copy of PY1 Data(H)'!$A$1:$CZ$1,_xlfn.XLOOKUP($A34,'Copy of PY1 Data(H)'!$A$1:$A$288,'Copy of PY1 Data(H)'!$A$1:$CZ$288))</f>
        <v>-1</v>
      </c>
      <c r="AX34" s="180" cm="1">
        <f t="array" ref="AX34">_xlfn.XLOOKUP(AX$1,'Copy of PY1 Data(H)'!$A$1:$CZ$1,_xlfn.XLOOKUP($A34,'Copy of PY1 Data(H)'!$A$1:$A$288,'Copy of PY1 Data(H)'!$A$1:$CZ$288))</f>
        <v>0</v>
      </c>
      <c r="AY34" s="180" cm="1">
        <f t="array" ref="AY34">_xlfn.XLOOKUP(AY$1,'Copy of PY1 Data(H)'!$A$1:$CZ$1,_xlfn.XLOOKUP($A34,'Copy of PY1 Data(H)'!$A$1:$A$288,'Copy of PY1 Data(H)'!$A$1:$CZ$288))</f>
        <v>3</v>
      </c>
      <c r="AZ34" s="180" cm="1">
        <f t="array" ref="AZ34">_xlfn.XLOOKUP(AZ$1,'Copy of PY1 Data(H)'!$A$1:$CZ$1,_xlfn.XLOOKUP($A34,'Copy of PY1 Data(H)'!$A$1:$A$288,'Copy of PY1 Data(H)'!$A$1:$CZ$288))</f>
        <v>0</v>
      </c>
      <c r="BA34" s="180" cm="1">
        <f t="array" ref="BA34">_xlfn.XLOOKUP(BA$1,'Copy of PY1 Data(H)'!$A$1:$CZ$1,_xlfn.XLOOKUP($A34,'Copy of PY1 Data(H)'!$A$1:$A$288,'Copy of PY1 Data(H)'!$A$1:$CZ$288))</f>
        <v>0</v>
      </c>
      <c r="BB34" s="180" cm="1">
        <f t="array" ref="BB34">_xlfn.XLOOKUP(BB$1,'Copy of PY1 Data(H)'!$A$1:$CZ$1,_xlfn.XLOOKUP($A34,'Copy of PY1 Data(H)'!$A$1:$A$288,'Copy of PY1 Data(H)'!$A$1:$CZ$288))</f>
        <v>0</v>
      </c>
      <c r="BC34" s="180" cm="1">
        <f t="array" ref="BC34">_xlfn.XLOOKUP(BC$1,'Copy of PY1 Data(H)'!$A$1:$CZ$1,_xlfn.XLOOKUP($A34,'Copy of PY1 Data(H)'!$A$1:$A$288,'Copy of PY1 Data(H)'!$A$1:$CZ$288))</f>
        <v>0</v>
      </c>
      <c r="BD34" s="180" cm="1">
        <f t="array" ref="BD34">_xlfn.XLOOKUP(BD$1,'Copy of PY1 Data(H)'!$A$1:$CZ$1,_xlfn.XLOOKUP($A34,'Copy of PY1 Data(H)'!$A$1:$A$288,'Copy of PY1 Data(H)'!$A$1:$CZ$288))</f>
        <v>0</v>
      </c>
      <c r="BE34" s="180" cm="1">
        <f t="array" ref="BE34">_xlfn.XLOOKUP(BE$1,'Copy of PY1 Data(H)'!$A$1:$CZ$1,_xlfn.XLOOKUP($A34,'Copy of PY1 Data(H)'!$A$1:$A$288,'Copy of PY1 Data(H)'!$A$1:$CZ$288))</f>
        <v>0</v>
      </c>
      <c r="BF34" s="180" cm="1">
        <f t="array" ref="BF34">_xlfn.XLOOKUP(BF$1,'Copy of PY1 Data(H)'!$A$1:$CZ$1,_xlfn.XLOOKUP($A34,'Copy of PY1 Data(H)'!$A$1:$A$288,'Copy of PY1 Data(H)'!$A$1:$CZ$288))</f>
        <v>0</v>
      </c>
      <c r="BG34" s="180" cm="1">
        <f t="array" ref="BG34">_xlfn.XLOOKUP(BG$1,'Copy of PY1 Data(H)'!$A$1:$CZ$1,_xlfn.XLOOKUP($A34,'Copy of PY1 Data(H)'!$A$1:$A$288,'Copy of PY1 Data(H)'!$A$1:$CZ$288))</f>
        <v>0</v>
      </c>
      <c r="BH34" s="180" cm="1">
        <f t="array" ref="BH34">_xlfn.XLOOKUP(BH$1,'Copy of PY1 Data(H)'!$A$1:$CZ$1,_xlfn.XLOOKUP($A34,'Copy of PY1 Data(H)'!$A$1:$A$288,'Copy of PY1 Data(H)'!$A$1:$CZ$288))</f>
        <v>0</v>
      </c>
      <c r="BI34" s="180" cm="1">
        <f t="array" ref="BI34">_xlfn.XLOOKUP(BI$1,'Copy of PY1 Data(H)'!$A$1:$CZ$1,_xlfn.XLOOKUP($A34,'Copy of PY1 Data(H)'!$A$1:$A$288,'Copy of PY1 Data(H)'!$A$1:$CZ$288))</f>
        <v>0</v>
      </c>
      <c r="BJ34" s="180" cm="1">
        <f t="array" ref="BJ34">_xlfn.XLOOKUP(BJ$1,'Copy of PY1 Data(H)'!$A$1:$CZ$1,_xlfn.XLOOKUP($A34,'Copy of PY1 Data(H)'!$A$1:$A$288,'Copy of PY1 Data(H)'!$A$1:$CZ$288))</f>
        <v>0</v>
      </c>
      <c r="BK34" s="180" cm="1">
        <f t="array" ref="BK34">_xlfn.XLOOKUP(BK$1,'Copy of PY1 Data(H)'!$A$1:$CZ$1,_xlfn.XLOOKUP($A34,'Copy of PY1 Data(H)'!$A$1:$A$288,'Copy of PY1 Data(H)'!$A$1:$CZ$288))</f>
        <v>0</v>
      </c>
      <c r="BL34" s="180" cm="1">
        <f t="array" ref="BL34">_xlfn.XLOOKUP(BL$1,'Copy of PY1 Data(H)'!$A$1:$CZ$1,_xlfn.XLOOKUP($A34,'Copy of PY1 Data(H)'!$A$1:$A$288,'Copy of PY1 Data(H)'!$A$1:$CZ$288))</f>
        <v>0</v>
      </c>
      <c r="BM34" s="180" cm="1">
        <f t="array" ref="BM34">_xlfn.XLOOKUP(BM$1,'Copy of PY1 Data(H)'!$A$1:$CZ$1,_xlfn.XLOOKUP($A34,'Copy of PY1 Data(H)'!$A$1:$A$288,'Copy of PY1 Data(H)'!$A$1:$CZ$288))</f>
        <v>0</v>
      </c>
      <c r="BN34" s="180" cm="1">
        <f t="array" ref="BN34">_xlfn.XLOOKUP(BN$1,'Copy of PY1 Data(H)'!$A$1:$CZ$1,_xlfn.XLOOKUP($A34,'Copy of PY1 Data(H)'!$A$1:$A$288,'Copy of PY1 Data(H)'!$A$1:$CZ$288))</f>
        <v>0</v>
      </c>
      <c r="BO34" s="180" cm="1">
        <f t="array" ref="BO34">_xlfn.XLOOKUP(BO$1,'Copy of PY1 Data(H)'!$A$1:$CZ$1,_xlfn.XLOOKUP($A34,'Copy of PY1 Data(H)'!$A$1:$A$288,'Copy of PY1 Data(H)'!$A$1:$CZ$288))</f>
        <v>0</v>
      </c>
      <c r="BP34" s="180" cm="1">
        <f t="array" ref="BP34">_xlfn.XLOOKUP(BP$1,'Copy of PY1 Data(H)'!$A$1:$CZ$1,_xlfn.XLOOKUP($A34,'Copy of PY1 Data(H)'!$A$1:$A$288,'Copy of PY1 Data(H)'!$A$1:$CZ$288))</f>
        <v>0</v>
      </c>
      <c r="BQ34" s="180" cm="1">
        <f t="array" ref="BQ34">_xlfn.XLOOKUP(BQ$1,'Copy of PY1 Data(H)'!$A$1:$CZ$1,_xlfn.XLOOKUP($A34,'Copy of PY1 Data(H)'!$A$1:$A$288,'Copy of PY1 Data(H)'!$A$1:$CZ$288))</f>
        <v>0</v>
      </c>
      <c r="BR34" s="180" cm="1">
        <f t="array" ref="BR34">_xlfn.XLOOKUP(BR$1,'Copy of PY1 Data(H)'!$A$1:$CZ$1,_xlfn.XLOOKUP($A34,'Copy of PY1 Data(H)'!$A$1:$A$288,'Copy of PY1 Data(H)'!$A$1:$CZ$288))</f>
        <v>0</v>
      </c>
      <c r="BS34" s="180" cm="1">
        <f t="array" ref="BS34">_xlfn.XLOOKUP(BS$1,'Copy of PY1 Data(H)'!$A$1:$CZ$1,_xlfn.XLOOKUP($A34,'Copy of PY1 Data(H)'!$A$1:$A$288,'Copy of PY1 Data(H)'!$A$1:$CZ$288))</f>
        <v>0</v>
      </c>
      <c r="BT34" s="180" cm="1">
        <f t="array" ref="BT34">_xlfn.XLOOKUP(BT$1,'Copy of PY1 Data(H)'!$A$1:$CZ$1,_xlfn.XLOOKUP($A34,'Copy of PY1 Data(H)'!$A$1:$A$288,'Copy of PY1 Data(H)'!$A$1:$CZ$288))</f>
        <v>0</v>
      </c>
      <c r="BU34" s="180" cm="1">
        <f t="array" ref="BU34">_xlfn.XLOOKUP(BU$1,'Copy of PY1 Data(H)'!$A$1:$CZ$1,_xlfn.XLOOKUP($A34,'Copy of PY1 Data(H)'!$A$1:$A$288,'Copy of PY1 Data(H)'!$A$1:$CZ$288))</f>
        <v>0</v>
      </c>
      <c r="BV34" s="180" cm="1">
        <f t="array" ref="BV34">_xlfn.XLOOKUP(BV$1,'Copy of PY1 Data(H)'!$A$1:$CZ$1,_xlfn.XLOOKUP($A34,'Copy of PY1 Data(H)'!$A$1:$A$288,'Copy of PY1 Data(H)'!$A$1:$CZ$288))</f>
        <v>0</v>
      </c>
    </row>
    <row r="35" spans="1:74" x14ac:dyDescent="0.3">
      <c r="A35" s="180">
        <v>597</v>
      </c>
      <c r="C35" s="180"/>
      <c r="D35" s="180" cm="1">
        <f t="array" ref="D35">_xlfn.XLOOKUP(D$1,'Copy of PY1 Data(H)'!$A$1:$CZ$1,_xlfn.XLOOKUP($A35,'Copy of PY1 Data(H)'!$A$1:$A$288,'Copy of PY1 Data(H)'!$A$1:$CZ$288))</f>
        <v>2755</v>
      </c>
      <c r="E35" s="180" cm="1">
        <f t="array" ref="E35">_xlfn.XLOOKUP(E$1,'Copy of PY1 Data(H)'!$A$1:$CZ$1,_xlfn.XLOOKUP($A35,'Copy of PY1 Data(H)'!$A$1:$A$288,'Copy of PY1 Data(H)'!$A$1:$CZ$288))</f>
        <v>23349722</v>
      </c>
      <c r="F35" s="180" cm="1">
        <f t="array" ref="F35">_xlfn.XLOOKUP(F$1,'Copy of PY1 Data(H)'!$A$1:$CZ$1,_xlfn.XLOOKUP($A35,'Copy of PY1 Data(H)'!$A$1:$A$288,'Copy of PY1 Data(H)'!$A$1:$CZ$288))</f>
        <v>0</v>
      </c>
      <c r="G35" s="180" cm="1">
        <f t="array" ref="G35">_xlfn.XLOOKUP(G$1,'Copy of PY1 Data(H)'!$A$1:$CZ$1,_xlfn.XLOOKUP($A35,'Copy of PY1 Data(H)'!$A$1:$A$288,'Copy of PY1 Data(H)'!$A$1:$CZ$288))</f>
        <v>2161</v>
      </c>
      <c r="H35" s="180" cm="1">
        <f t="array" ref="H35">_xlfn.XLOOKUP(H$1,'Copy of PY1 Data(H)'!$A$1:$CZ$1,_xlfn.XLOOKUP($A35,'Copy of PY1 Data(H)'!$A$1:$A$288,'Copy of PY1 Data(H)'!$A$1:$CZ$288))</f>
        <v>446</v>
      </c>
      <c r="I35" s="180" cm="1">
        <f t="array" ref="I35">_xlfn.XLOOKUP(I$1,'Copy of PY1 Data(H)'!$A$1:$CZ$1,_xlfn.XLOOKUP($A35,'Copy of PY1 Data(H)'!$A$1:$A$288,'Copy of PY1 Data(H)'!$A$1:$CZ$288))</f>
        <v>0</v>
      </c>
      <c r="J35" s="180" cm="1">
        <f t="array" ref="J35">_xlfn.XLOOKUP(J$1,'Copy of PY1 Data(H)'!$A$1:$CZ$1,_xlfn.XLOOKUP($A35,'Copy of PY1 Data(H)'!$A$1:$A$288,'Copy of PY1 Data(H)'!$A$1:$CZ$288))</f>
        <v>16769</v>
      </c>
      <c r="K35" s="180" cm="1">
        <f t="array" ref="K35">_xlfn.XLOOKUP(K$1,'Copy of PY1 Data(H)'!$A$1:$CZ$1,_xlfn.XLOOKUP($A35,'Copy of PY1 Data(H)'!$A$1:$A$288,'Copy of PY1 Data(H)'!$A$1:$CZ$288))</f>
        <v>26414</v>
      </c>
      <c r="L35" s="180" cm="1">
        <f t="array" ref="L35">_xlfn.XLOOKUP(L$1,'Copy of PY1 Data(H)'!$A$1:$CZ$1,_xlfn.XLOOKUP($A35,'Copy of PY1 Data(H)'!$A$1:$A$288,'Copy of PY1 Data(H)'!$A$1:$CZ$288))</f>
        <v>26091</v>
      </c>
      <c r="M35" s="180" cm="1">
        <f t="array" ref="M35">_xlfn.XLOOKUP(M$1,'Copy of PY1 Data(H)'!$A$1:$CZ$1,_xlfn.XLOOKUP($A35,'Copy of PY1 Data(H)'!$A$1:$A$288,'Copy of PY1 Data(H)'!$A$1:$CZ$288))</f>
        <v>16838</v>
      </c>
      <c r="N35" s="180" cm="1">
        <f t="array" ref="N35">_xlfn.XLOOKUP(N$1,'Copy of PY1 Data(H)'!$A$1:$CZ$1,_xlfn.XLOOKUP($A35,'Copy of PY1 Data(H)'!$A$1:$A$288,'Copy of PY1 Data(H)'!$A$1:$CZ$288))</f>
        <v>0</v>
      </c>
      <c r="O35" s="180" cm="1">
        <f t="array" ref="O35">_xlfn.XLOOKUP(O$1,'Copy of PY1 Data(H)'!$A$1:$CZ$1,_xlfn.XLOOKUP($A35,'Copy of PY1 Data(H)'!$A$1:$A$288,'Copy of PY1 Data(H)'!$A$1:$CZ$288))</f>
        <v>477</v>
      </c>
      <c r="P35" s="180" cm="1">
        <f t="array" ref="P35">_xlfn.XLOOKUP(P$1,'Copy of PY1 Data(H)'!$A$1:$CZ$1,_xlfn.XLOOKUP($A35,'Copy of PY1 Data(H)'!$A$1:$A$288,'Copy of PY1 Data(H)'!$A$1:$CZ$288))</f>
        <v>0</v>
      </c>
      <c r="Q35" s="180" cm="1">
        <f t="array" ref="Q35">_xlfn.XLOOKUP(Q$1,'Copy of PY1 Data(H)'!$A$1:$CZ$1,_xlfn.XLOOKUP($A35,'Copy of PY1 Data(H)'!$A$1:$A$288,'Copy of PY1 Data(H)'!$A$1:$CZ$288))</f>
        <v>572</v>
      </c>
      <c r="R35" s="180" cm="1">
        <f t="array" ref="R35">_xlfn.XLOOKUP(R$1,'Copy of PY1 Data(H)'!$A$1:$CZ$1,_xlfn.XLOOKUP($A35,'Copy of PY1 Data(H)'!$A$1:$A$288,'Copy of PY1 Data(H)'!$A$1:$CZ$288))</f>
        <v>117</v>
      </c>
      <c r="S35" s="180" cm="1">
        <f t="array" ref="S35">_xlfn.XLOOKUP(S$1,'Copy of PY1 Data(H)'!$A$1:$CZ$1,_xlfn.XLOOKUP($A35,'Copy of PY1 Data(H)'!$A$1:$A$288,'Copy of PY1 Data(H)'!$A$1:$CZ$288))</f>
        <v>810</v>
      </c>
      <c r="T35" s="180" cm="1">
        <f t="array" ref="T35">_xlfn.XLOOKUP(T$1,'Copy of PY1 Data(H)'!$A$1:$CZ$1,_xlfn.XLOOKUP($A35,'Copy of PY1 Data(H)'!$A$1:$A$288,'Copy of PY1 Data(H)'!$A$1:$CZ$288))</f>
        <v>921</v>
      </c>
      <c r="U35" s="180" cm="1">
        <f t="array" ref="U35">_xlfn.XLOOKUP(U$1,'Copy of PY1 Data(H)'!$A$1:$CZ$1,_xlfn.XLOOKUP($A35,'Copy of PY1 Data(H)'!$A$1:$A$288,'Copy of PY1 Data(H)'!$A$1:$CZ$288))</f>
        <v>0</v>
      </c>
      <c r="V35" s="180" cm="1">
        <f t="array" ref="V35">_xlfn.XLOOKUP(V$1,'Copy of PY1 Data(H)'!$A$1:$CZ$1,_xlfn.XLOOKUP($A35,'Copy of PY1 Data(H)'!$A$1:$A$288,'Copy of PY1 Data(H)'!$A$1:$CZ$288))</f>
        <v>731</v>
      </c>
      <c r="W35" s="180" cm="1">
        <f t="array" ref="W35">_xlfn.XLOOKUP(W$1,'Copy of PY1 Data(H)'!$A$1:$CZ$1,_xlfn.XLOOKUP($A35,'Copy of PY1 Data(H)'!$A$1:$A$288,'Copy of PY1 Data(H)'!$A$1:$CZ$288))</f>
        <v>0</v>
      </c>
      <c r="X35" s="180" cm="1">
        <f t="array" ref="X35">_xlfn.XLOOKUP(X$1,'Copy of PY1 Data(H)'!$A$1:$CZ$1,_xlfn.XLOOKUP($A35,'Copy of PY1 Data(H)'!$A$1:$A$288,'Copy of PY1 Data(H)'!$A$1:$CZ$288))</f>
        <v>2701</v>
      </c>
      <c r="Y35" s="180" cm="1">
        <f t="array" ref="Y35">_xlfn.XLOOKUP(Y$1,'Copy of PY1 Data(H)'!$A$1:$CZ$1,_xlfn.XLOOKUP($A35,'Copy of PY1 Data(H)'!$A$1:$A$288,'Copy of PY1 Data(H)'!$A$1:$CZ$288))</f>
        <v>4531</v>
      </c>
      <c r="Z35" s="180" cm="1">
        <f t="array" ref="Z35">_xlfn.XLOOKUP(Z$1,'Copy of PY1 Data(H)'!$A$1:$CZ$1,_xlfn.XLOOKUP($A35,'Copy of PY1 Data(H)'!$A$1:$A$288,'Copy of PY1 Data(H)'!$A$1:$CZ$288))</f>
        <v>337749</v>
      </c>
      <c r="AA35" s="180" cm="1">
        <f t="array" ref="AA35">_xlfn.XLOOKUP(AA$1,'Copy of PY1 Data(H)'!$A$1:$CZ$1,_xlfn.XLOOKUP($A35,'Copy of PY1 Data(H)'!$A$1:$A$288,'Copy of PY1 Data(H)'!$A$1:$CZ$288))</f>
        <v>2485</v>
      </c>
      <c r="AB35" s="180" cm="1">
        <f t="array" ref="AB35">_xlfn.XLOOKUP(AB$1,'Copy of PY1 Data(H)'!$A$1:$CZ$1,_xlfn.XLOOKUP($A35,'Copy of PY1 Data(H)'!$A$1:$A$288,'Copy of PY1 Data(H)'!$A$1:$CZ$288))</f>
        <v>0</v>
      </c>
      <c r="AC35" s="180" cm="1">
        <f t="array" ref="AC35">_xlfn.XLOOKUP(AC$1,'Copy of PY1 Data(H)'!$A$1:$CZ$1,_xlfn.XLOOKUP($A35,'Copy of PY1 Data(H)'!$A$1:$A$288,'Copy of PY1 Data(H)'!$A$1:$CZ$288))</f>
        <v>0</v>
      </c>
      <c r="AD35" s="180" cm="1">
        <f t="array" ref="AD35">_xlfn.XLOOKUP(AD$1,'Copy of PY1 Data(H)'!$A$1:$CZ$1,_xlfn.XLOOKUP($A35,'Copy of PY1 Data(H)'!$A$1:$A$288,'Copy of PY1 Data(H)'!$A$1:$CZ$288))</f>
        <v>511</v>
      </c>
      <c r="AE35" s="180" cm="1">
        <f t="array" ref="AE35">_xlfn.XLOOKUP(AE$1,'Copy of PY1 Data(H)'!$A$1:$CZ$1,_xlfn.XLOOKUP($A35,'Copy of PY1 Data(H)'!$A$1:$A$288,'Copy of PY1 Data(H)'!$A$1:$CZ$288))</f>
        <v>962</v>
      </c>
      <c r="AF35" s="180" cm="1">
        <f t="array" ref="AF35">_xlfn.XLOOKUP(AF$1,'Copy of PY1 Data(H)'!$A$1:$CZ$1,_xlfn.XLOOKUP($A35,'Copy of PY1 Data(H)'!$A$1:$A$288,'Copy of PY1 Data(H)'!$A$1:$CZ$288))</f>
        <v>1072</v>
      </c>
      <c r="AG35" s="180" cm="1">
        <f t="array" ref="AG35">_xlfn.XLOOKUP(AG$1,'Copy of PY1 Data(H)'!$A$1:$CZ$1,_xlfn.XLOOKUP($A35,'Copy of PY1 Data(H)'!$A$1:$A$288,'Copy of PY1 Data(H)'!$A$1:$CZ$288))</f>
        <v>0</v>
      </c>
      <c r="AH35" s="180" cm="1">
        <f t="array" ref="AH35">_xlfn.XLOOKUP(AH$1,'Copy of PY1 Data(H)'!$A$1:$CZ$1,_xlfn.XLOOKUP($A35,'Copy of PY1 Data(H)'!$A$1:$A$288,'Copy of PY1 Data(H)'!$A$1:$CZ$288))</f>
        <v>0</v>
      </c>
      <c r="AI35" s="180" cm="1">
        <f t="array" ref="AI35">_xlfn.XLOOKUP(AI$1,'Copy of PY1 Data(H)'!$A$1:$CZ$1,_xlfn.XLOOKUP($A35,'Copy of PY1 Data(H)'!$A$1:$A$288,'Copy of PY1 Data(H)'!$A$1:$CZ$288))</f>
        <v>564</v>
      </c>
      <c r="AJ35" s="180" cm="1">
        <f t="array" ref="AJ35">_xlfn.XLOOKUP(AJ$1,'Copy of PY1 Data(H)'!$A$1:$CZ$1,_xlfn.XLOOKUP($A35,'Copy of PY1 Data(H)'!$A$1:$A$288,'Copy of PY1 Data(H)'!$A$1:$CZ$288))</f>
        <v>1083</v>
      </c>
      <c r="AK35" s="180" cm="1">
        <f t="array" ref="AK35">_xlfn.XLOOKUP(AK$1,'Copy of PY1 Data(H)'!$A$1:$CZ$1,_xlfn.XLOOKUP($A35,'Copy of PY1 Data(H)'!$A$1:$A$288,'Copy of PY1 Data(H)'!$A$1:$CZ$288))</f>
        <v>1193</v>
      </c>
      <c r="AL35" s="180" cm="1">
        <f t="array" ref="AL35">_xlfn.XLOOKUP(AL$1,'Copy of PY1 Data(H)'!$A$1:$CZ$1,_xlfn.XLOOKUP($A35,'Copy of PY1 Data(H)'!$A$1:$A$288,'Copy of PY1 Data(H)'!$A$1:$CZ$288))</f>
        <v>257</v>
      </c>
      <c r="AM35" s="180" cm="1">
        <f t="array" ref="AM35">_xlfn.XLOOKUP(AM$1,'Copy of PY1 Data(H)'!$A$1:$CZ$1,_xlfn.XLOOKUP($A35,'Copy of PY1 Data(H)'!$A$1:$A$288,'Copy of PY1 Data(H)'!$A$1:$CZ$288))</f>
        <v>-17653</v>
      </c>
      <c r="AN35" s="180" cm="1">
        <f t="array" ref="AN35">_xlfn.XLOOKUP(AN$1,'Copy of PY1 Data(H)'!$A$1:$CZ$1,_xlfn.XLOOKUP($A35,'Copy of PY1 Data(H)'!$A$1:$A$288,'Copy of PY1 Data(H)'!$A$1:$CZ$288))</f>
        <v>400</v>
      </c>
      <c r="AO35" s="180" cm="1">
        <f t="array" ref="AO35">_xlfn.XLOOKUP(AO$1,'Copy of PY1 Data(H)'!$A$1:$CZ$1,_xlfn.XLOOKUP($A35,'Copy of PY1 Data(H)'!$A$1:$A$288,'Copy of PY1 Data(H)'!$A$1:$CZ$288))</f>
        <v>201472</v>
      </c>
      <c r="AP35" s="180" cm="1">
        <f t="array" ref="AP35">_xlfn.XLOOKUP(AP$1,'Copy of PY1 Data(H)'!$A$1:$CZ$1,_xlfn.XLOOKUP($A35,'Copy of PY1 Data(H)'!$A$1:$A$288,'Copy of PY1 Data(H)'!$A$1:$CZ$288))</f>
        <v>875</v>
      </c>
      <c r="AQ35" s="180" cm="1">
        <f t="array" ref="AQ35">_xlfn.XLOOKUP(AQ$1,'Copy of PY1 Data(H)'!$A$1:$CZ$1,_xlfn.XLOOKUP($A35,'Copy of PY1 Data(H)'!$A$1:$A$288,'Copy of PY1 Data(H)'!$A$1:$CZ$288))</f>
        <v>21</v>
      </c>
      <c r="AR35" s="180" cm="1">
        <f t="array" ref="AR35">_xlfn.XLOOKUP(AR$1,'Copy of PY1 Data(H)'!$A$1:$CZ$1,_xlfn.XLOOKUP($A35,'Copy of PY1 Data(H)'!$A$1:$A$288,'Copy of PY1 Data(H)'!$A$1:$CZ$288))</f>
        <v>63</v>
      </c>
      <c r="AS35" s="180" cm="1">
        <f t="array" ref="AS35">_xlfn.XLOOKUP(AS$1,'Copy of PY1 Data(H)'!$A$1:$CZ$1,_xlfn.XLOOKUP($A35,'Copy of PY1 Data(H)'!$A$1:$A$288,'Copy of PY1 Data(H)'!$A$1:$CZ$288))</f>
        <v>31428</v>
      </c>
      <c r="AT35" s="180" cm="1">
        <f t="array" ref="AT35">_xlfn.XLOOKUP(AT$1,'Copy of PY1 Data(H)'!$A$1:$CZ$1,_xlfn.XLOOKUP($A35,'Copy of PY1 Data(H)'!$A$1:$A$288,'Copy of PY1 Data(H)'!$A$1:$CZ$288))</f>
        <v>1806</v>
      </c>
      <c r="AU35" s="180" cm="1">
        <f t="array" ref="AU35">_xlfn.XLOOKUP(AU$1,'Copy of PY1 Data(H)'!$A$1:$CZ$1,_xlfn.XLOOKUP($A35,'Copy of PY1 Data(H)'!$A$1:$A$288,'Copy of PY1 Data(H)'!$A$1:$CZ$288))</f>
        <v>2969</v>
      </c>
      <c r="AV35" s="180" cm="1">
        <f t="array" ref="AV35">_xlfn.XLOOKUP(AV$1,'Copy of PY1 Data(H)'!$A$1:$CZ$1,_xlfn.XLOOKUP($A35,'Copy of PY1 Data(H)'!$A$1:$A$288,'Copy of PY1 Data(H)'!$A$1:$CZ$288))</f>
        <v>1710</v>
      </c>
      <c r="AW35" s="180" cm="1">
        <f t="array" ref="AW35">_xlfn.XLOOKUP(AW$1,'Copy of PY1 Data(H)'!$A$1:$CZ$1,_xlfn.XLOOKUP($A35,'Copy of PY1 Data(H)'!$A$1:$A$288,'Copy of PY1 Data(H)'!$A$1:$CZ$288))</f>
        <v>15</v>
      </c>
      <c r="AX35" s="180" cm="1">
        <f t="array" ref="AX35">_xlfn.XLOOKUP(AX$1,'Copy of PY1 Data(H)'!$A$1:$CZ$1,_xlfn.XLOOKUP($A35,'Copy of PY1 Data(H)'!$A$1:$A$288,'Copy of PY1 Data(H)'!$A$1:$CZ$288))</f>
        <v>18</v>
      </c>
      <c r="AY35" s="180" cm="1">
        <f t="array" ref="AY35">_xlfn.XLOOKUP(AY$1,'Copy of PY1 Data(H)'!$A$1:$CZ$1,_xlfn.XLOOKUP($A35,'Copy of PY1 Data(H)'!$A$1:$A$288,'Copy of PY1 Data(H)'!$A$1:$CZ$288))</f>
        <v>82</v>
      </c>
      <c r="AZ35" s="180" cm="1">
        <f t="array" ref="AZ35">_xlfn.XLOOKUP(AZ$1,'Copy of PY1 Data(H)'!$A$1:$CZ$1,_xlfn.XLOOKUP($A35,'Copy of PY1 Data(H)'!$A$1:$A$288,'Copy of PY1 Data(H)'!$A$1:$CZ$288))</f>
        <v>10307</v>
      </c>
      <c r="BA35" s="180" cm="1">
        <f t="array" ref="BA35">_xlfn.XLOOKUP(BA$1,'Copy of PY1 Data(H)'!$A$1:$CZ$1,_xlfn.XLOOKUP($A35,'Copy of PY1 Data(H)'!$A$1:$A$288,'Copy of PY1 Data(H)'!$A$1:$CZ$288))</f>
        <v>19607</v>
      </c>
      <c r="BB35" s="180" cm="1">
        <f t="array" ref="BB35">_xlfn.XLOOKUP(BB$1,'Copy of PY1 Data(H)'!$A$1:$CZ$1,_xlfn.XLOOKUP($A35,'Copy of PY1 Data(H)'!$A$1:$A$288,'Copy of PY1 Data(H)'!$A$1:$CZ$288))</f>
        <v>526</v>
      </c>
      <c r="BC35" s="180" cm="1">
        <f t="array" ref="BC35">_xlfn.XLOOKUP(BC$1,'Copy of PY1 Data(H)'!$A$1:$CZ$1,_xlfn.XLOOKUP($A35,'Copy of PY1 Data(H)'!$A$1:$A$288,'Copy of PY1 Data(H)'!$A$1:$CZ$288))</f>
        <v>0</v>
      </c>
      <c r="BD35" s="180" cm="1">
        <f t="array" ref="BD35">_xlfn.XLOOKUP(BD$1,'Copy of PY1 Data(H)'!$A$1:$CZ$1,_xlfn.XLOOKUP($A35,'Copy of PY1 Data(H)'!$A$1:$A$288,'Copy of PY1 Data(H)'!$A$1:$CZ$288))</f>
        <v>7200</v>
      </c>
      <c r="BE35" s="180" cm="1">
        <f t="array" ref="BE35">_xlfn.XLOOKUP(BE$1,'Copy of PY1 Data(H)'!$A$1:$CZ$1,_xlfn.XLOOKUP($A35,'Copy of PY1 Data(H)'!$A$1:$A$288,'Copy of PY1 Data(H)'!$A$1:$CZ$288))</f>
        <v>1067</v>
      </c>
      <c r="BF35" s="180" cm="1">
        <f t="array" ref="BF35">_xlfn.XLOOKUP(BF$1,'Copy of PY1 Data(H)'!$A$1:$CZ$1,_xlfn.XLOOKUP($A35,'Copy of PY1 Data(H)'!$A$1:$A$288,'Copy of PY1 Data(H)'!$A$1:$CZ$288))</f>
        <v>29022</v>
      </c>
      <c r="BG35" s="180" cm="1">
        <f t="array" ref="BG35">_xlfn.XLOOKUP(BG$1,'Copy of PY1 Data(H)'!$A$1:$CZ$1,_xlfn.XLOOKUP($A35,'Copy of PY1 Data(H)'!$A$1:$A$288,'Copy of PY1 Data(H)'!$A$1:$CZ$288))</f>
        <v>0</v>
      </c>
      <c r="BH35" s="180" cm="1">
        <f t="array" ref="BH35">_xlfn.XLOOKUP(BH$1,'Copy of PY1 Data(H)'!$A$1:$CZ$1,_xlfn.XLOOKUP($A35,'Copy of PY1 Data(H)'!$A$1:$A$288,'Copy of PY1 Data(H)'!$A$1:$CZ$288))</f>
        <v>242</v>
      </c>
      <c r="BI35" s="180" cm="1">
        <f t="array" ref="BI35">_xlfn.XLOOKUP(BI$1,'Copy of PY1 Data(H)'!$A$1:$CZ$1,_xlfn.XLOOKUP($A35,'Copy of PY1 Data(H)'!$A$1:$A$288,'Copy of PY1 Data(H)'!$A$1:$CZ$288))</f>
        <v>848</v>
      </c>
      <c r="BJ35" s="180" cm="1">
        <f t="array" ref="BJ35">_xlfn.XLOOKUP(BJ$1,'Copy of PY1 Data(H)'!$A$1:$CZ$1,_xlfn.XLOOKUP($A35,'Copy of PY1 Data(H)'!$A$1:$A$288,'Copy of PY1 Data(H)'!$A$1:$CZ$288))</f>
        <v>39651</v>
      </c>
      <c r="BK35" s="180" cm="1">
        <f t="array" ref="BK35">_xlfn.XLOOKUP(BK$1,'Copy of PY1 Data(H)'!$A$1:$CZ$1,_xlfn.XLOOKUP($A35,'Copy of PY1 Data(H)'!$A$1:$A$288,'Copy of PY1 Data(H)'!$A$1:$CZ$288))</f>
        <v>0</v>
      </c>
      <c r="BL35" s="180" cm="1">
        <f t="array" ref="BL35">_xlfn.XLOOKUP(BL$1,'Copy of PY1 Data(H)'!$A$1:$CZ$1,_xlfn.XLOOKUP($A35,'Copy of PY1 Data(H)'!$A$1:$A$288,'Copy of PY1 Data(H)'!$A$1:$CZ$288))</f>
        <v>71101</v>
      </c>
      <c r="BM35" s="180" cm="1">
        <f t="array" ref="BM35">_xlfn.XLOOKUP(BM$1,'Copy of PY1 Data(H)'!$A$1:$CZ$1,_xlfn.XLOOKUP($A35,'Copy of PY1 Data(H)'!$A$1:$A$288,'Copy of PY1 Data(H)'!$A$1:$CZ$288))</f>
        <v>0</v>
      </c>
      <c r="BN35" s="180" cm="1">
        <f t="array" ref="BN35">_xlfn.XLOOKUP(BN$1,'Copy of PY1 Data(H)'!$A$1:$CZ$1,_xlfn.XLOOKUP($A35,'Copy of PY1 Data(H)'!$A$1:$A$288,'Copy of PY1 Data(H)'!$A$1:$CZ$288))</f>
        <v>44256</v>
      </c>
      <c r="BO35" s="180" cm="1">
        <f t="array" ref="BO35">_xlfn.XLOOKUP(BO$1,'Copy of PY1 Data(H)'!$A$1:$CZ$1,_xlfn.XLOOKUP($A35,'Copy of PY1 Data(H)'!$A$1:$A$288,'Copy of PY1 Data(H)'!$A$1:$CZ$288))</f>
        <v>2627</v>
      </c>
      <c r="BP35" s="180" cm="1">
        <f t="array" ref="BP35">_xlfn.XLOOKUP(BP$1,'Copy of PY1 Data(H)'!$A$1:$CZ$1,_xlfn.XLOOKUP($A35,'Copy of PY1 Data(H)'!$A$1:$A$288,'Copy of PY1 Data(H)'!$A$1:$CZ$288))</f>
        <v>19</v>
      </c>
      <c r="BQ35" s="180" cm="1">
        <f t="array" ref="BQ35">_xlfn.XLOOKUP(BQ$1,'Copy of PY1 Data(H)'!$A$1:$CZ$1,_xlfn.XLOOKUP($A35,'Copy of PY1 Data(H)'!$A$1:$A$288,'Copy of PY1 Data(H)'!$A$1:$CZ$288))</f>
        <v>218</v>
      </c>
      <c r="BR35" s="180" cm="1">
        <f t="array" ref="BR35">_xlfn.XLOOKUP(BR$1,'Copy of PY1 Data(H)'!$A$1:$CZ$1,_xlfn.XLOOKUP($A35,'Copy of PY1 Data(H)'!$A$1:$A$288,'Copy of PY1 Data(H)'!$A$1:$CZ$288))</f>
        <v>0</v>
      </c>
      <c r="BS35" s="180" cm="1">
        <f t="array" ref="BS35">_xlfn.XLOOKUP(BS$1,'Copy of PY1 Data(H)'!$A$1:$CZ$1,_xlfn.XLOOKUP($A35,'Copy of PY1 Data(H)'!$A$1:$A$288,'Copy of PY1 Data(H)'!$A$1:$CZ$288))</f>
        <v>4205</v>
      </c>
      <c r="BT35" s="180" cm="1">
        <f t="array" ref="BT35">_xlfn.XLOOKUP(BT$1,'Copy of PY1 Data(H)'!$A$1:$CZ$1,_xlfn.XLOOKUP($A35,'Copy of PY1 Data(H)'!$A$1:$A$288,'Copy of PY1 Data(H)'!$A$1:$CZ$288))</f>
        <v>135</v>
      </c>
      <c r="BU35" s="180" cm="1">
        <f t="array" ref="BU35">_xlfn.XLOOKUP(BU$1,'Copy of PY1 Data(H)'!$A$1:$CZ$1,_xlfn.XLOOKUP($A35,'Copy of PY1 Data(H)'!$A$1:$A$288,'Copy of PY1 Data(H)'!$A$1:$CZ$288))</f>
        <v>0</v>
      </c>
      <c r="BV35" s="180" cm="1">
        <f t="array" ref="BV35">_xlfn.XLOOKUP(BV$1,'Copy of PY1 Data(H)'!$A$1:$CZ$1,_xlfn.XLOOKUP($A35,'Copy of PY1 Data(H)'!$A$1:$A$288,'Copy of PY1 Data(H)'!$A$1:$CZ$288))</f>
        <v>553</v>
      </c>
    </row>
    <row r="36" spans="1:74" s="968" customFormat="1" x14ac:dyDescent="0.3">
      <c r="B36" s="968" t="s">
        <v>2841</v>
      </c>
    </row>
    <row r="37" spans="1:74" x14ac:dyDescent="0.3">
      <c r="A37" s="180">
        <v>592</v>
      </c>
      <c r="C37" s="180"/>
      <c r="D37" s="180" cm="1">
        <f t="array" ref="D37">_xlfn.XLOOKUP(D$1,'Copy of PY1 Data(H)'!$A$1:$CZ$1,_xlfn.XLOOKUP($A37,'Copy of PY1 Data(H)'!$A$1:$A$288,'Copy of PY1 Data(H)'!$A$1:$CZ$288))</f>
        <v>-62805</v>
      </c>
      <c r="E37" s="180" cm="1">
        <f t="array" ref="E37">_xlfn.XLOOKUP(E$1,'Copy of PY1 Data(H)'!$A$1:$CZ$1,_xlfn.XLOOKUP($A37,'Copy of PY1 Data(H)'!$A$1:$A$288,'Copy of PY1 Data(H)'!$A$1:$CZ$288))</f>
        <v>133937260</v>
      </c>
      <c r="F37" s="180" cm="1">
        <f t="array" ref="F37">_xlfn.XLOOKUP(F$1,'Copy of PY1 Data(H)'!$A$1:$CZ$1,_xlfn.XLOOKUP($A37,'Copy of PY1 Data(H)'!$A$1:$A$288,'Copy of PY1 Data(H)'!$A$1:$CZ$288))</f>
        <v>0</v>
      </c>
      <c r="G37" s="180" cm="1">
        <f t="array" ref="G37">_xlfn.XLOOKUP(G$1,'Copy of PY1 Data(H)'!$A$1:$CZ$1,_xlfn.XLOOKUP($A37,'Copy of PY1 Data(H)'!$A$1:$A$288,'Copy of PY1 Data(H)'!$A$1:$CZ$288))</f>
        <v>414480</v>
      </c>
      <c r="H37" s="180" cm="1">
        <f t="array" ref="H37">_xlfn.XLOOKUP(H$1,'Copy of PY1 Data(H)'!$A$1:$CZ$1,_xlfn.XLOOKUP($A37,'Copy of PY1 Data(H)'!$A$1:$A$288,'Copy of PY1 Data(H)'!$A$1:$CZ$288))</f>
        <v>-289222</v>
      </c>
      <c r="I37" s="180" cm="1">
        <f t="array" ref="I37">_xlfn.XLOOKUP(I$1,'Copy of PY1 Data(H)'!$A$1:$CZ$1,_xlfn.XLOOKUP($A37,'Copy of PY1 Data(H)'!$A$1:$A$288,'Copy of PY1 Data(H)'!$A$1:$CZ$288))</f>
        <v>0</v>
      </c>
      <c r="J37" s="180" cm="1">
        <f t="array" ref="J37">_xlfn.XLOOKUP(J$1,'Copy of PY1 Data(H)'!$A$1:$CZ$1,_xlfn.XLOOKUP($A37,'Copy of PY1 Data(H)'!$A$1:$A$288,'Copy of PY1 Data(H)'!$A$1:$CZ$288))</f>
        <v>0</v>
      </c>
      <c r="K37" s="180" cm="1">
        <f t="array" ref="K37">_xlfn.XLOOKUP(K$1,'Copy of PY1 Data(H)'!$A$1:$CZ$1,_xlfn.XLOOKUP($A37,'Copy of PY1 Data(H)'!$A$1:$A$288,'Copy of PY1 Data(H)'!$A$1:$CZ$288))</f>
        <v>0</v>
      </c>
      <c r="L37" s="180" cm="1">
        <f t="array" ref="L37">_xlfn.XLOOKUP(L$1,'Copy of PY1 Data(H)'!$A$1:$CZ$1,_xlfn.XLOOKUP($A37,'Copy of PY1 Data(H)'!$A$1:$A$288,'Copy of PY1 Data(H)'!$A$1:$CZ$288))</f>
        <v>2488286</v>
      </c>
      <c r="M37" s="180" cm="1">
        <f t="array" ref="M37">_xlfn.XLOOKUP(M$1,'Copy of PY1 Data(H)'!$A$1:$CZ$1,_xlfn.XLOOKUP($A37,'Copy of PY1 Data(H)'!$A$1:$A$288,'Copy of PY1 Data(H)'!$A$1:$CZ$288))</f>
        <v>1561890</v>
      </c>
      <c r="N37" s="180" cm="1">
        <f t="array" ref="N37">_xlfn.XLOOKUP(N$1,'Copy of PY1 Data(H)'!$A$1:$CZ$1,_xlfn.XLOOKUP($A37,'Copy of PY1 Data(H)'!$A$1:$A$288,'Copy of PY1 Data(H)'!$A$1:$CZ$288))</f>
        <v>0</v>
      </c>
      <c r="O37" s="180" cm="1">
        <f t="array" ref="O37">_xlfn.XLOOKUP(O$1,'Copy of PY1 Data(H)'!$A$1:$CZ$1,_xlfn.XLOOKUP($A37,'Copy of PY1 Data(H)'!$A$1:$A$288,'Copy of PY1 Data(H)'!$A$1:$CZ$288))</f>
        <v>215517</v>
      </c>
      <c r="P37" s="180" cm="1">
        <f t="array" ref="P37">_xlfn.XLOOKUP(P$1,'Copy of PY1 Data(H)'!$A$1:$CZ$1,_xlfn.XLOOKUP($A37,'Copy of PY1 Data(H)'!$A$1:$A$288,'Copy of PY1 Data(H)'!$A$1:$CZ$288))</f>
        <v>0</v>
      </c>
      <c r="Q37" s="180" cm="1">
        <f t="array" ref="Q37">_xlfn.XLOOKUP(Q$1,'Copy of PY1 Data(H)'!$A$1:$CZ$1,_xlfn.XLOOKUP($A37,'Copy of PY1 Data(H)'!$A$1:$A$288,'Copy of PY1 Data(H)'!$A$1:$CZ$288))</f>
        <v>0</v>
      </c>
      <c r="R37" s="180" cm="1">
        <f t="array" ref="R37">_xlfn.XLOOKUP(R$1,'Copy of PY1 Data(H)'!$A$1:$CZ$1,_xlfn.XLOOKUP($A37,'Copy of PY1 Data(H)'!$A$1:$A$288,'Copy of PY1 Data(H)'!$A$1:$CZ$288))</f>
        <v>0</v>
      </c>
      <c r="S37" s="180" cm="1">
        <f t="array" ref="S37">_xlfn.XLOOKUP(S$1,'Copy of PY1 Data(H)'!$A$1:$CZ$1,_xlfn.XLOOKUP($A37,'Copy of PY1 Data(H)'!$A$1:$A$288,'Copy of PY1 Data(H)'!$A$1:$CZ$288))</f>
        <v>86547</v>
      </c>
      <c r="T37" s="180" cm="1">
        <f t="array" ref="T37">_xlfn.XLOOKUP(T$1,'Copy of PY1 Data(H)'!$A$1:$CZ$1,_xlfn.XLOOKUP($A37,'Copy of PY1 Data(H)'!$A$1:$A$288,'Copy of PY1 Data(H)'!$A$1:$CZ$288))</f>
        <v>0</v>
      </c>
      <c r="U37" s="180" cm="1">
        <f t="array" ref="U37">_xlfn.XLOOKUP(U$1,'Copy of PY1 Data(H)'!$A$1:$CZ$1,_xlfn.XLOOKUP($A37,'Copy of PY1 Data(H)'!$A$1:$A$288,'Copy of PY1 Data(H)'!$A$1:$CZ$288))</f>
        <v>0</v>
      </c>
      <c r="V37" s="180" cm="1">
        <f t="array" ref="V37">_xlfn.XLOOKUP(V$1,'Copy of PY1 Data(H)'!$A$1:$CZ$1,_xlfn.XLOOKUP($A37,'Copy of PY1 Data(H)'!$A$1:$A$288,'Copy of PY1 Data(H)'!$A$1:$CZ$288))</f>
        <v>-323776</v>
      </c>
      <c r="W37" s="180" cm="1">
        <f t="array" ref="W37">_xlfn.XLOOKUP(W$1,'Copy of PY1 Data(H)'!$A$1:$CZ$1,_xlfn.XLOOKUP($A37,'Copy of PY1 Data(H)'!$A$1:$A$288,'Copy of PY1 Data(H)'!$A$1:$CZ$288))</f>
        <v>0</v>
      </c>
      <c r="X37" s="180" cm="1">
        <f t="array" ref="X37">_xlfn.XLOOKUP(X$1,'Copy of PY1 Data(H)'!$A$1:$CZ$1,_xlfn.XLOOKUP($A37,'Copy of PY1 Data(H)'!$A$1:$A$288,'Copy of PY1 Data(H)'!$A$1:$CZ$288))</f>
        <v>97461</v>
      </c>
      <c r="Y37" s="180" cm="1">
        <f t="array" ref="Y37">_xlfn.XLOOKUP(Y$1,'Copy of PY1 Data(H)'!$A$1:$CZ$1,_xlfn.XLOOKUP($A37,'Copy of PY1 Data(H)'!$A$1:$A$288,'Copy of PY1 Data(H)'!$A$1:$CZ$288))</f>
        <v>0</v>
      </c>
      <c r="Z37" s="180" cm="1">
        <f t="array" ref="Z37">_xlfn.XLOOKUP(Z$1,'Copy of PY1 Data(H)'!$A$1:$CZ$1,_xlfn.XLOOKUP($A37,'Copy of PY1 Data(H)'!$A$1:$A$288,'Copy of PY1 Data(H)'!$A$1:$CZ$288))</f>
        <v>4712410</v>
      </c>
      <c r="AA37" s="180" cm="1">
        <f t="array" ref="AA37">_xlfn.XLOOKUP(AA$1,'Copy of PY1 Data(H)'!$A$1:$CZ$1,_xlfn.XLOOKUP($A37,'Copy of PY1 Data(H)'!$A$1:$A$288,'Copy of PY1 Data(H)'!$A$1:$CZ$288))</f>
        <v>0</v>
      </c>
      <c r="AB37" s="180" cm="1">
        <f t="array" ref="AB37">_xlfn.XLOOKUP(AB$1,'Copy of PY1 Data(H)'!$A$1:$CZ$1,_xlfn.XLOOKUP($A37,'Copy of PY1 Data(H)'!$A$1:$A$288,'Copy of PY1 Data(H)'!$A$1:$CZ$288))</f>
        <v>0</v>
      </c>
      <c r="AC37" s="180" cm="1">
        <f t="array" ref="AC37">_xlfn.XLOOKUP(AC$1,'Copy of PY1 Data(H)'!$A$1:$CZ$1,_xlfn.XLOOKUP($A37,'Copy of PY1 Data(H)'!$A$1:$A$288,'Copy of PY1 Data(H)'!$A$1:$CZ$288))</f>
        <v>674392</v>
      </c>
      <c r="AD37" s="180" cm="1">
        <f t="array" ref="AD37">_xlfn.XLOOKUP(AD$1,'Copy of PY1 Data(H)'!$A$1:$CZ$1,_xlfn.XLOOKUP($A37,'Copy of PY1 Data(H)'!$A$1:$A$288,'Copy of PY1 Data(H)'!$A$1:$CZ$288))</f>
        <v>-77986</v>
      </c>
      <c r="AE37" s="180" cm="1">
        <f t="array" ref="AE37">_xlfn.XLOOKUP(AE$1,'Copy of PY1 Data(H)'!$A$1:$CZ$1,_xlfn.XLOOKUP($A37,'Copy of PY1 Data(H)'!$A$1:$A$288,'Copy of PY1 Data(H)'!$A$1:$CZ$288))</f>
        <v>-9821</v>
      </c>
      <c r="AF37" s="180" cm="1">
        <f t="array" ref="AF37">_xlfn.XLOOKUP(AF$1,'Copy of PY1 Data(H)'!$A$1:$CZ$1,_xlfn.XLOOKUP($A37,'Copy of PY1 Data(H)'!$A$1:$A$288,'Copy of PY1 Data(H)'!$A$1:$CZ$288))</f>
        <v>-158047</v>
      </c>
      <c r="AG37" s="180" cm="1">
        <f t="array" ref="AG37">_xlfn.XLOOKUP(AG$1,'Copy of PY1 Data(H)'!$A$1:$CZ$1,_xlfn.XLOOKUP($A37,'Copy of PY1 Data(H)'!$A$1:$A$288,'Copy of PY1 Data(H)'!$A$1:$CZ$288))</f>
        <v>-112186</v>
      </c>
      <c r="AH37" s="180" cm="1">
        <f t="array" ref="AH37">_xlfn.XLOOKUP(AH$1,'Copy of PY1 Data(H)'!$A$1:$CZ$1,_xlfn.XLOOKUP($A37,'Copy of PY1 Data(H)'!$A$1:$A$288,'Copy of PY1 Data(H)'!$A$1:$CZ$288))</f>
        <v>0</v>
      </c>
      <c r="AI37" s="180" cm="1">
        <f t="array" ref="AI37">_xlfn.XLOOKUP(AI$1,'Copy of PY1 Data(H)'!$A$1:$CZ$1,_xlfn.XLOOKUP($A37,'Copy of PY1 Data(H)'!$A$1:$A$288,'Copy of PY1 Data(H)'!$A$1:$CZ$288))</f>
        <v>0</v>
      </c>
      <c r="AJ37" s="180" cm="1">
        <f t="array" ref="AJ37">_xlfn.XLOOKUP(AJ$1,'Copy of PY1 Data(H)'!$A$1:$CZ$1,_xlfn.XLOOKUP($A37,'Copy of PY1 Data(H)'!$A$1:$A$288,'Copy of PY1 Data(H)'!$A$1:$CZ$288))</f>
        <v>0</v>
      </c>
      <c r="AK37" s="180" cm="1">
        <f t="array" ref="AK37">_xlfn.XLOOKUP(AK$1,'Copy of PY1 Data(H)'!$A$1:$CZ$1,_xlfn.XLOOKUP($A37,'Copy of PY1 Data(H)'!$A$1:$A$288,'Copy of PY1 Data(H)'!$A$1:$CZ$288))</f>
        <v>0</v>
      </c>
      <c r="AL37" s="180" cm="1">
        <f t="array" ref="AL37">_xlfn.XLOOKUP(AL$1,'Copy of PY1 Data(H)'!$A$1:$CZ$1,_xlfn.XLOOKUP($A37,'Copy of PY1 Data(H)'!$A$1:$A$288,'Copy of PY1 Data(H)'!$A$1:$CZ$288))</f>
        <v>-30147</v>
      </c>
      <c r="AM37" s="180" cm="1">
        <f t="array" ref="AM37">_xlfn.XLOOKUP(AM$1,'Copy of PY1 Data(H)'!$A$1:$CZ$1,_xlfn.XLOOKUP($A37,'Copy of PY1 Data(H)'!$A$1:$A$288,'Copy of PY1 Data(H)'!$A$1:$CZ$288))</f>
        <v>-231060</v>
      </c>
      <c r="AN37" s="180" cm="1">
        <f t="array" ref="AN37">_xlfn.XLOOKUP(AN$1,'Copy of PY1 Data(H)'!$A$1:$CZ$1,_xlfn.XLOOKUP($A37,'Copy of PY1 Data(H)'!$A$1:$A$288,'Copy of PY1 Data(H)'!$A$1:$CZ$288))</f>
        <v>9</v>
      </c>
      <c r="AO37" s="180" cm="1">
        <f t="array" ref="AO37">_xlfn.XLOOKUP(AO$1,'Copy of PY1 Data(H)'!$A$1:$CZ$1,_xlfn.XLOOKUP($A37,'Copy of PY1 Data(H)'!$A$1:$A$288,'Copy of PY1 Data(H)'!$A$1:$CZ$288))</f>
        <v>4964344</v>
      </c>
      <c r="AP37" s="180" cm="1">
        <f t="array" ref="AP37">_xlfn.XLOOKUP(AP$1,'Copy of PY1 Data(H)'!$A$1:$CZ$1,_xlfn.XLOOKUP($A37,'Copy of PY1 Data(H)'!$A$1:$A$288,'Copy of PY1 Data(H)'!$A$1:$CZ$288))</f>
        <v>115918</v>
      </c>
      <c r="AQ37" s="180" cm="1">
        <f t="array" ref="AQ37">_xlfn.XLOOKUP(AQ$1,'Copy of PY1 Data(H)'!$A$1:$CZ$1,_xlfn.XLOOKUP($A37,'Copy of PY1 Data(H)'!$A$1:$A$288,'Copy of PY1 Data(H)'!$A$1:$CZ$288))</f>
        <v>0</v>
      </c>
      <c r="AR37" s="180" cm="1">
        <f t="array" ref="AR37">_xlfn.XLOOKUP(AR$1,'Copy of PY1 Data(H)'!$A$1:$CZ$1,_xlfn.XLOOKUP($A37,'Copy of PY1 Data(H)'!$A$1:$A$288,'Copy of PY1 Data(H)'!$A$1:$CZ$288))</f>
        <v>-19796</v>
      </c>
      <c r="AS37" s="180" cm="1">
        <f t="array" ref="AS37">_xlfn.XLOOKUP(AS$1,'Copy of PY1 Data(H)'!$A$1:$CZ$1,_xlfn.XLOOKUP($A37,'Copy of PY1 Data(H)'!$A$1:$A$288,'Copy of PY1 Data(H)'!$A$1:$CZ$288))</f>
        <v>5580528</v>
      </c>
      <c r="AT37" s="180" cm="1">
        <f t="array" ref="AT37">_xlfn.XLOOKUP(AT$1,'Copy of PY1 Data(H)'!$A$1:$CZ$1,_xlfn.XLOOKUP($A37,'Copy of PY1 Data(H)'!$A$1:$A$288,'Copy of PY1 Data(H)'!$A$1:$CZ$288))</f>
        <v>-16035</v>
      </c>
      <c r="AU37" s="180" cm="1">
        <f t="array" ref="AU37">_xlfn.XLOOKUP(AU$1,'Copy of PY1 Data(H)'!$A$1:$CZ$1,_xlfn.XLOOKUP($A37,'Copy of PY1 Data(H)'!$A$1:$A$288,'Copy of PY1 Data(H)'!$A$1:$CZ$288))</f>
        <v>362823</v>
      </c>
      <c r="AV37" s="180" cm="1">
        <f t="array" ref="AV37">_xlfn.XLOOKUP(AV$1,'Copy of PY1 Data(H)'!$A$1:$CZ$1,_xlfn.XLOOKUP($A37,'Copy of PY1 Data(H)'!$A$1:$A$288,'Copy of PY1 Data(H)'!$A$1:$CZ$288))</f>
        <v>0</v>
      </c>
      <c r="AW37" s="180" cm="1">
        <f t="array" ref="AW37">_xlfn.XLOOKUP(AW$1,'Copy of PY1 Data(H)'!$A$1:$CZ$1,_xlfn.XLOOKUP($A37,'Copy of PY1 Data(H)'!$A$1:$A$288,'Copy of PY1 Data(H)'!$A$1:$CZ$288))</f>
        <v>6025</v>
      </c>
      <c r="AX37" s="180" cm="1">
        <f t="array" ref="AX37">_xlfn.XLOOKUP(AX$1,'Copy of PY1 Data(H)'!$A$1:$CZ$1,_xlfn.XLOOKUP($A37,'Copy of PY1 Data(H)'!$A$1:$A$288,'Copy of PY1 Data(H)'!$A$1:$CZ$288))</f>
        <v>0</v>
      </c>
      <c r="AY37" s="180" cm="1">
        <f t="array" ref="AY37">_xlfn.XLOOKUP(AY$1,'Copy of PY1 Data(H)'!$A$1:$CZ$1,_xlfn.XLOOKUP($A37,'Copy of PY1 Data(H)'!$A$1:$A$288,'Copy of PY1 Data(H)'!$A$1:$CZ$288))</f>
        <v>2</v>
      </c>
      <c r="AZ37" s="180" cm="1">
        <f t="array" ref="AZ37">_xlfn.XLOOKUP(AZ$1,'Copy of PY1 Data(H)'!$A$1:$CZ$1,_xlfn.XLOOKUP($A37,'Copy of PY1 Data(H)'!$A$1:$A$288,'Copy of PY1 Data(H)'!$A$1:$CZ$288))</f>
        <v>1284397</v>
      </c>
      <c r="BA37" s="180" cm="1">
        <f t="array" ref="BA37">_xlfn.XLOOKUP(BA$1,'Copy of PY1 Data(H)'!$A$1:$CZ$1,_xlfn.XLOOKUP($A37,'Copy of PY1 Data(H)'!$A$1:$A$288,'Copy of PY1 Data(H)'!$A$1:$CZ$288))</f>
        <v>104159</v>
      </c>
      <c r="BB37" s="180" cm="1">
        <f t="array" ref="BB37">_xlfn.XLOOKUP(BB$1,'Copy of PY1 Data(H)'!$A$1:$CZ$1,_xlfn.XLOOKUP($A37,'Copy of PY1 Data(H)'!$A$1:$A$288,'Copy of PY1 Data(H)'!$A$1:$CZ$288))</f>
        <v>-59419</v>
      </c>
      <c r="BC37" s="180" cm="1">
        <f t="array" ref="BC37">_xlfn.XLOOKUP(BC$1,'Copy of PY1 Data(H)'!$A$1:$CZ$1,_xlfn.XLOOKUP($A37,'Copy of PY1 Data(H)'!$A$1:$A$288,'Copy of PY1 Data(H)'!$A$1:$CZ$288))</f>
        <v>-3947</v>
      </c>
      <c r="BD37" s="180" cm="1">
        <f t="array" ref="BD37">_xlfn.XLOOKUP(BD$1,'Copy of PY1 Data(H)'!$A$1:$CZ$1,_xlfn.XLOOKUP($A37,'Copy of PY1 Data(H)'!$A$1:$A$288,'Copy of PY1 Data(H)'!$A$1:$CZ$288))</f>
        <v>654489</v>
      </c>
      <c r="BE37" s="180" cm="1">
        <f t="array" ref="BE37">_xlfn.XLOOKUP(BE$1,'Copy of PY1 Data(H)'!$A$1:$CZ$1,_xlfn.XLOOKUP($A37,'Copy of PY1 Data(H)'!$A$1:$A$288,'Copy of PY1 Data(H)'!$A$1:$CZ$288))</f>
        <v>-176100</v>
      </c>
      <c r="BF37" s="180" cm="1">
        <f t="array" ref="BF37">_xlfn.XLOOKUP(BF$1,'Copy of PY1 Data(H)'!$A$1:$CZ$1,_xlfn.XLOOKUP($A37,'Copy of PY1 Data(H)'!$A$1:$A$288,'Copy of PY1 Data(H)'!$A$1:$CZ$288))</f>
        <v>11548618</v>
      </c>
      <c r="BG37" s="180" cm="1">
        <f t="array" ref="BG37">_xlfn.XLOOKUP(BG$1,'Copy of PY1 Data(H)'!$A$1:$CZ$1,_xlfn.XLOOKUP($A37,'Copy of PY1 Data(H)'!$A$1:$A$288,'Copy of PY1 Data(H)'!$A$1:$CZ$288))</f>
        <v>0</v>
      </c>
      <c r="BH37" s="180" cm="1">
        <f t="array" ref="BH37">_xlfn.XLOOKUP(BH$1,'Copy of PY1 Data(H)'!$A$1:$CZ$1,_xlfn.XLOOKUP($A37,'Copy of PY1 Data(H)'!$A$1:$A$288,'Copy of PY1 Data(H)'!$A$1:$CZ$288))</f>
        <v>0</v>
      </c>
      <c r="BI37" s="180" cm="1">
        <f t="array" ref="BI37">_xlfn.XLOOKUP(BI$1,'Copy of PY1 Data(H)'!$A$1:$CZ$1,_xlfn.XLOOKUP($A37,'Copy of PY1 Data(H)'!$A$1:$A$288,'Copy of PY1 Data(H)'!$A$1:$CZ$288))</f>
        <v>-50262</v>
      </c>
      <c r="BJ37" s="180" cm="1">
        <f t="array" ref="BJ37">_xlfn.XLOOKUP(BJ$1,'Copy of PY1 Data(H)'!$A$1:$CZ$1,_xlfn.XLOOKUP($A37,'Copy of PY1 Data(H)'!$A$1:$A$288,'Copy of PY1 Data(H)'!$A$1:$CZ$288))</f>
        <v>3046536</v>
      </c>
      <c r="BK37" s="180" cm="1">
        <f t="array" ref="BK37">_xlfn.XLOOKUP(BK$1,'Copy of PY1 Data(H)'!$A$1:$CZ$1,_xlfn.XLOOKUP($A37,'Copy of PY1 Data(H)'!$A$1:$A$288,'Copy of PY1 Data(H)'!$A$1:$CZ$288))</f>
        <v>-10879</v>
      </c>
      <c r="BL37" s="180" cm="1">
        <f t="array" ref="BL37">_xlfn.XLOOKUP(BL$1,'Copy of PY1 Data(H)'!$A$1:$CZ$1,_xlfn.XLOOKUP($A37,'Copy of PY1 Data(H)'!$A$1:$A$288,'Copy of PY1 Data(H)'!$A$1:$CZ$288))</f>
        <v>5375156</v>
      </c>
      <c r="BM37" s="180" cm="1">
        <f t="array" ref="BM37">_xlfn.XLOOKUP(BM$1,'Copy of PY1 Data(H)'!$A$1:$CZ$1,_xlfn.XLOOKUP($A37,'Copy of PY1 Data(H)'!$A$1:$A$288,'Copy of PY1 Data(H)'!$A$1:$CZ$288))</f>
        <v>0</v>
      </c>
      <c r="BN37" s="180" cm="1">
        <f t="array" ref="BN37">_xlfn.XLOOKUP(BN$1,'Copy of PY1 Data(H)'!$A$1:$CZ$1,_xlfn.XLOOKUP($A37,'Copy of PY1 Data(H)'!$A$1:$A$288,'Copy of PY1 Data(H)'!$A$1:$CZ$288))</f>
        <v>3131320</v>
      </c>
      <c r="BO37" s="180" cm="1">
        <f t="array" ref="BO37">_xlfn.XLOOKUP(BO$1,'Copy of PY1 Data(H)'!$A$1:$CZ$1,_xlfn.XLOOKUP($A37,'Copy of PY1 Data(H)'!$A$1:$A$288,'Copy of PY1 Data(H)'!$A$1:$CZ$288))</f>
        <v>1442653</v>
      </c>
      <c r="BP37" s="180" cm="1">
        <f t="array" ref="BP37">_xlfn.XLOOKUP(BP$1,'Copy of PY1 Data(H)'!$A$1:$CZ$1,_xlfn.XLOOKUP($A37,'Copy of PY1 Data(H)'!$A$1:$A$288,'Copy of PY1 Data(H)'!$A$1:$CZ$288))</f>
        <v>0</v>
      </c>
      <c r="BQ37" s="180" cm="1">
        <f t="array" ref="BQ37">_xlfn.XLOOKUP(BQ$1,'Copy of PY1 Data(H)'!$A$1:$CZ$1,_xlfn.XLOOKUP($A37,'Copy of PY1 Data(H)'!$A$1:$A$288,'Copy of PY1 Data(H)'!$A$1:$CZ$288))</f>
        <v>0</v>
      </c>
      <c r="BR37" s="180" cm="1">
        <f t="array" ref="BR37">_xlfn.XLOOKUP(BR$1,'Copy of PY1 Data(H)'!$A$1:$CZ$1,_xlfn.XLOOKUP($A37,'Copy of PY1 Data(H)'!$A$1:$A$288,'Copy of PY1 Data(H)'!$A$1:$CZ$288))</f>
        <v>0</v>
      </c>
      <c r="BS37" s="180" cm="1">
        <f t="array" ref="BS37">_xlfn.XLOOKUP(BS$1,'Copy of PY1 Data(H)'!$A$1:$CZ$1,_xlfn.XLOOKUP($A37,'Copy of PY1 Data(H)'!$A$1:$A$288,'Copy of PY1 Data(H)'!$A$1:$CZ$288))</f>
        <v>-177434</v>
      </c>
      <c r="BT37" s="180" cm="1">
        <f t="array" ref="BT37">_xlfn.XLOOKUP(BT$1,'Copy of PY1 Data(H)'!$A$1:$CZ$1,_xlfn.XLOOKUP($A37,'Copy of PY1 Data(H)'!$A$1:$A$288,'Copy of PY1 Data(H)'!$A$1:$CZ$288))</f>
        <v>0</v>
      </c>
      <c r="BU37" s="180" cm="1">
        <f t="array" ref="BU37">_xlfn.XLOOKUP(BU$1,'Copy of PY1 Data(H)'!$A$1:$CZ$1,_xlfn.XLOOKUP($A37,'Copy of PY1 Data(H)'!$A$1:$A$288,'Copy of PY1 Data(H)'!$A$1:$CZ$288))</f>
        <v>0</v>
      </c>
      <c r="BV37" s="180" cm="1">
        <f t="array" ref="BV37">_xlfn.XLOOKUP(BV$1,'Copy of PY1 Data(H)'!$A$1:$CZ$1,_xlfn.XLOOKUP($A37,'Copy of PY1 Data(H)'!$A$1:$A$288,'Copy of PY1 Data(H)'!$A$1:$CZ$288))</f>
        <v>-543804</v>
      </c>
    </row>
    <row r="38" spans="1:74" x14ac:dyDescent="0.3">
      <c r="A38" s="180">
        <v>591</v>
      </c>
      <c r="C38" s="180"/>
      <c r="D38" s="180" cm="1">
        <f t="array" ref="D38">_xlfn.XLOOKUP(D$1,'Copy of PY1 Data(H)'!$A$1:$CZ$1,_xlfn.XLOOKUP($A38,'Copy of PY1 Data(H)'!$A$1:$A$288,'Copy of PY1 Data(H)'!$A$1:$CZ$288))</f>
        <v>2591436</v>
      </c>
      <c r="E38" s="180" cm="1">
        <f t="array" ref="E38">_xlfn.XLOOKUP(E$1,'Copy of PY1 Data(H)'!$A$1:$CZ$1,_xlfn.XLOOKUP($A38,'Copy of PY1 Data(H)'!$A$1:$A$288,'Copy of PY1 Data(H)'!$A$1:$CZ$288))</f>
        <v>323471782</v>
      </c>
      <c r="F38" s="180" cm="1">
        <f t="array" ref="F38">_xlfn.XLOOKUP(F$1,'Copy of PY1 Data(H)'!$A$1:$CZ$1,_xlfn.XLOOKUP($A38,'Copy of PY1 Data(H)'!$A$1:$A$288,'Copy of PY1 Data(H)'!$A$1:$CZ$288))</f>
        <v>0</v>
      </c>
      <c r="G38" s="180" cm="1">
        <f t="array" ref="G38">_xlfn.XLOOKUP(G$1,'Copy of PY1 Data(H)'!$A$1:$CZ$1,_xlfn.XLOOKUP($A38,'Copy of PY1 Data(H)'!$A$1:$A$288,'Copy of PY1 Data(H)'!$A$1:$CZ$288))</f>
        <v>2282845</v>
      </c>
      <c r="H38" s="180" cm="1">
        <f t="array" ref="H38">_xlfn.XLOOKUP(H$1,'Copy of PY1 Data(H)'!$A$1:$CZ$1,_xlfn.XLOOKUP($A38,'Copy of PY1 Data(H)'!$A$1:$A$288,'Copy of PY1 Data(H)'!$A$1:$CZ$288))</f>
        <v>1719244</v>
      </c>
      <c r="I38" s="180" cm="1">
        <f t="array" ref="I38">_xlfn.XLOOKUP(I$1,'Copy of PY1 Data(H)'!$A$1:$CZ$1,_xlfn.XLOOKUP($A38,'Copy of PY1 Data(H)'!$A$1:$A$288,'Copy of PY1 Data(H)'!$A$1:$CZ$288))</f>
        <v>0</v>
      </c>
      <c r="J38" s="180" cm="1">
        <f t="array" ref="J38">_xlfn.XLOOKUP(J$1,'Copy of PY1 Data(H)'!$A$1:$CZ$1,_xlfn.XLOOKUP($A38,'Copy of PY1 Data(H)'!$A$1:$A$288,'Copy of PY1 Data(H)'!$A$1:$CZ$288))</f>
        <v>0</v>
      </c>
      <c r="K38" s="180" cm="1">
        <f t="array" ref="K38">_xlfn.XLOOKUP(K$1,'Copy of PY1 Data(H)'!$A$1:$CZ$1,_xlfn.XLOOKUP($A38,'Copy of PY1 Data(H)'!$A$1:$A$288,'Copy of PY1 Data(H)'!$A$1:$CZ$288))</f>
        <v>0</v>
      </c>
      <c r="L38" s="180" cm="1">
        <f t="array" ref="L38">_xlfn.XLOOKUP(L$1,'Copy of PY1 Data(H)'!$A$1:$CZ$1,_xlfn.XLOOKUP($A38,'Copy of PY1 Data(H)'!$A$1:$A$288,'Copy of PY1 Data(H)'!$A$1:$CZ$288))</f>
        <v>5920127</v>
      </c>
      <c r="M38" s="180" cm="1">
        <f t="array" ref="M38">_xlfn.XLOOKUP(M$1,'Copy of PY1 Data(H)'!$A$1:$CZ$1,_xlfn.XLOOKUP($A38,'Copy of PY1 Data(H)'!$A$1:$A$288,'Copy of PY1 Data(H)'!$A$1:$CZ$288))</f>
        <v>8599080</v>
      </c>
      <c r="N38" s="180" cm="1">
        <f t="array" ref="N38">_xlfn.XLOOKUP(N$1,'Copy of PY1 Data(H)'!$A$1:$CZ$1,_xlfn.XLOOKUP($A38,'Copy of PY1 Data(H)'!$A$1:$A$288,'Copy of PY1 Data(H)'!$A$1:$CZ$288))</f>
        <v>0</v>
      </c>
      <c r="O38" s="180" cm="1">
        <f t="array" ref="O38">_xlfn.XLOOKUP(O$1,'Copy of PY1 Data(H)'!$A$1:$CZ$1,_xlfn.XLOOKUP($A38,'Copy of PY1 Data(H)'!$A$1:$A$288,'Copy of PY1 Data(H)'!$A$1:$CZ$288))</f>
        <v>397688</v>
      </c>
      <c r="P38" s="180" cm="1">
        <f t="array" ref="P38">_xlfn.XLOOKUP(P$1,'Copy of PY1 Data(H)'!$A$1:$CZ$1,_xlfn.XLOOKUP($A38,'Copy of PY1 Data(H)'!$A$1:$A$288,'Copy of PY1 Data(H)'!$A$1:$CZ$288))</f>
        <v>0</v>
      </c>
      <c r="Q38" s="180" cm="1">
        <f t="array" ref="Q38">_xlfn.XLOOKUP(Q$1,'Copy of PY1 Data(H)'!$A$1:$CZ$1,_xlfn.XLOOKUP($A38,'Copy of PY1 Data(H)'!$A$1:$A$288,'Copy of PY1 Data(H)'!$A$1:$CZ$288))</f>
        <v>0</v>
      </c>
      <c r="R38" s="180" cm="1">
        <f t="array" ref="R38">_xlfn.XLOOKUP(R$1,'Copy of PY1 Data(H)'!$A$1:$CZ$1,_xlfn.XLOOKUP($A38,'Copy of PY1 Data(H)'!$A$1:$A$288,'Copy of PY1 Data(H)'!$A$1:$CZ$288))</f>
        <v>0</v>
      </c>
      <c r="S38" s="180" cm="1">
        <f t="array" ref="S38">_xlfn.XLOOKUP(S$1,'Copy of PY1 Data(H)'!$A$1:$CZ$1,_xlfn.XLOOKUP($A38,'Copy of PY1 Data(H)'!$A$1:$A$288,'Copy of PY1 Data(H)'!$A$1:$CZ$288))</f>
        <v>1046488</v>
      </c>
      <c r="T38" s="180" cm="1">
        <f t="array" ref="T38">_xlfn.XLOOKUP(T$1,'Copy of PY1 Data(H)'!$A$1:$CZ$1,_xlfn.XLOOKUP($A38,'Copy of PY1 Data(H)'!$A$1:$A$288,'Copy of PY1 Data(H)'!$A$1:$CZ$288))</f>
        <v>0</v>
      </c>
      <c r="U38" s="180" cm="1">
        <f t="array" ref="U38">_xlfn.XLOOKUP(U$1,'Copy of PY1 Data(H)'!$A$1:$CZ$1,_xlfn.XLOOKUP($A38,'Copy of PY1 Data(H)'!$A$1:$A$288,'Copy of PY1 Data(H)'!$A$1:$CZ$288))</f>
        <v>0</v>
      </c>
      <c r="V38" s="180" cm="1">
        <f t="array" ref="V38">_xlfn.XLOOKUP(V$1,'Copy of PY1 Data(H)'!$A$1:$CZ$1,_xlfn.XLOOKUP($A38,'Copy of PY1 Data(H)'!$A$1:$A$288,'Copy of PY1 Data(H)'!$A$1:$CZ$288))</f>
        <v>1454338</v>
      </c>
      <c r="W38" s="180" cm="1">
        <f t="array" ref="W38">_xlfn.XLOOKUP(W$1,'Copy of PY1 Data(H)'!$A$1:$CZ$1,_xlfn.XLOOKUP($A38,'Copy of PY1 Data(H)'!$A$1:$A$288,'Copy of PY1 Data(H)'!$A$1:$CZ$288))</f>
        <v>0</v>
      </c>
      <c r="X38" s="180" cm="1">
        <f t="array" ref="X38">_xlfn.XLOOKUP(X$1,'Copy of PY1 Data(H)'!$A$1:$CZ$1,_xlfn.XLOOKUP($A38,'Copy of PY1 Data(H)'!$A$1:$A$288,'Copy of PY1 Data(H)'!$A$1:$CZ$288))</f>
        <v>6913065</v>
      </c>
      <c r="Y38" s="180" cm="1">
        <f t="array" ref="Y38">_xlfn.XLOOKUP(Y$1,'Copy of PY1 Data(H)'!$A$1:$CZ$1,_xlfn.XLOOKUP($A38,'Copy of PY1 Data(H)'!$A$1:$A$288,'Copy of PY1 Data(H)'!$A$1:$CZ$288))</f>
        <v>0</v>
      </c>
      <c r="Z38" s="180" cm="1">
        <f t="array" ref="Z38">_xlfn.XLOOKUP(Z$1,'Copy of PY1 Data(H)'!$A$1:$CZ$1,_xlfn.XLOOKUP($A38,'Copy of PY1 Data(H)'!$A$1:$A$288,'Copy of PY1 Data(H)'!$A$1:$CZ$288))</f>
        <v>121152233</v>
      </c>
      <c r="AA38" s="180" cm="1">
        <f t="array" ref="AA38">_xlfn.XLOOKUP(AA$1,'Copy of PY1 Data(H)'!$A$1:$CZ$1,_xlfn.XLOOKUP($A38,'Copy of PY1 Data(H)'!$A$1:$A$288,'Copy of PY1 Data(H)'!$A$1:$CZ$288))</f>
        <v>0</v>
      </c>
      <c r="AB38" s="180" cm="1">
        <f t="array" ref="AB38">_xlfn.XLOOKUP(AB$1,'Copy of PY1 Data(H)'!$A$1:$CZ$1,_xlfn.XLOOKUP($A38,'Copy of PY1 Data(H)'!$A$1:$A$288,'Copy of PY1 Data(H)'!$A$1:$CZ$288))</f>
        <v>0</v>
      </c>
      <c r="AC38" s="180" cm="1">
        <f t="array" ref="AC38">_xlfn.XLOOKUP(AC$1,'Copy of PY1 Data(H)'!$A$1:$CZ$1,_xlfn.XLOOKUP($A38,'Copy of PY1 Data(H)'!$A$1:$A$288,'Copy of PY1 Data(H)'!$A$1:$CZ$288))</f>
        <v>264934</v>
      </c>
      <c r="AD38" s="180" cm="1">
        <f t="array" ref="AD38">_xlfn.XLOOKUP(AD$1,'Copy of PY1 Data(H)'!$A$1:$CZ$1,_xlfn.XLOOKUP($A38,'Copy of PY1 Data(H)'!$A$1:$A$288,'Copy of PY1 Data(H)'!$A$1:$CZ$288))</f>
        <v>1188379</v>
      </c>
      <c r="AE38" s="180" cm="1">
        <f t="array" ref="AE38">_xlfn.XLOOKUP(AE$1,'Copy of PY1 Data(H)'!$A$1:$CZ$1,_xlfn.XLOOKUP($A38,'Copy of PY1 Data(H)'!$A$1:$A$288,'Copy of PY1 Data(H)'!$A$1:$CZ$288))</f>
        <v>701066</v>
      </c>
      <c r="AF38" s="180" cm="1">
        <f t="array" ref="AF38">_xlfn.XLOOKUP(AF$1,'Copy of PY1 Data(H)'!$A$1:$CZ$1,_xlfn.XLOOKUP($A38,'Copy of PY1 Data(H)'!$A$1:$A$288,'Copy of PY1 Data(H)'!$A$1:$CZ$288))</f>
        <v>652511</v>
      </c>
      <c r="AG38" s="180" cm="1">
        <f t="array" ref="AG38">_xlfn.XLOOKUP(AG$1,'Copy of PY1 Data(H)'!$A$1:$CZ$1,_xlfn.XLOOKUP($A38,'Copy of PY1 Data(H)'!$A$1:$A$288,'Copy of PY1 Data(H)'!$A$1:$CZ$288))</f>
        <v>628512</v>
      </c>
      <c r="AH38" s="180" cm="1">
        <f t="array" ref="AH38">_xlfn.XLOOKUP(AH$1,'Copy of PY1 Data(H)'!$A$1:$CZ$1,_xlfn.XLOOKUP($A38,'Copy of PY1 Data(H)'!$A$1:$A$288,'Copy of PY1 Data(H)'!$A$1:$CZ$288))</f>
        <v>0</v>
      </c>
      <c r="AI38" s="180" cm="1">
        <f t="array" ref="AI38">_xlfn.XLOOKUP(AI$1,'Copy of PY1 Data(H)'!$A$1:$CZ$1,_xlfn.XLOOKUP($A38,'Copy of PY1 Data(H)'!$A$1:$A$288,'Copy of PY1 Data(H)'!$A$1:$CZ$288))</f>
        <v>0</v>
      </c>
      <c r="AJ38" s="180" cm="1">
        <f t="array" ref="AJ38">_xlfn.XLOOKUP(AJ$1,'Copy of PY1 Data(H)'!$A$1:$CZ$1,_xlfn.XLOOKUP($A38,'Copy of PY1 Data(H)'!$A$1:$A$288,'Copy of PY1 Data(H)'!$A$1:$CZ$288))</f>
        <v>0</v>
      </c>
      <c r="AK38" s="180" cm="1">
        <f t="array" ref="AK38">_xlfn.XLOOKUP(AK$1,'Copy of PY1 Data(H)'!$A$1:$CZ$1,_xlfn.XLOOKUP($A38,'Copy of PY1 Data(H)'!$A$1:$A$288,'Copy of PY1 Data(H)'!$A$1:$CZ$288))</f>
        <v>0</v>
      </c>
      <c r="AL38" s="180" cm="1">
        <f t="array" ref="AL38">_xlfn.XLOOKUP(AL$1,'Copy of PY1 Data(H)'!$A$1:$CZ$1,_xlfn.XLOOKUP($A38,'Copy of PY1 Data(H)'!$A$1:$A$288,'Copy of PY1 Data(H)'!$A$1:$CZ$288))</f>
        <v>752317</v>
      </c>
      <c r="AM38" s="180" cm="1">
        <f t="array" ref="AM38">_xlfn.XLOOKUP(AM$1,'Copy of PY1 Data(H)'!$A$1:$CZ$1,_xlfn.XLOOKUP($A38,'Copy of PY1 Data(H)'!$A$1:$A$288,'Copy of PY1 Data(H)'!$A$1:$CZ$288))</f>
        <v>1162465</v>
      </c>
      <c r="AN38" s="180" cm="1">
        <f t="array" ref="AN38">_xlfn.XLOOKUP(AN$1,'Copy of PY1 Data(H)'!$A$1:$CZ$1,_xlfn.XLOOKUP($A38,'Copy of PY1 Data(H)'!$A$1:$A$288,'Copy of PY1 Data(H)'!$A$1:$CZ$288))</f>
        <v>448950</v>
      </c>
      <c r="AO38" s="180" cm="1">
        <f t="array" ref="AO38">_xlfn.XLOOKUP(AO$1,'Copy of PY1 Data(H)'!$A$1:$CZ$1,_xlfn.XLOOKUP($A38,'Copy of PY1 Data(H)'!$A$1:$A$288,'Copy of PY1 Data(H)'!$A$1:$CZ$288))</f>
        <v>29383231</v>
      </c>
      <c r="AP38" s="180" cm="1">
        <f t="array" ref="AP38">_xlfn.XLOOKUP(AP$1,'Copy of PY1 Data(H)'!$A$1:$CZ$1,_xlfn.XLOOKUP($A38,'Copy of PY1 Data(H)'!$A$1:$A$288,'Copy of PY1 Data(H)'!$A$1:$CZ$288))</f>
        <v>843551</v>
      </c>
      <c r="AQ38" s="180" cm="1">
        <f t="array" ref="AQ38">_xlfn.XLOOKUP(AQ$1,'Copy of PY1 Data(H)'!$A$1:$CZ$1,_xlfn.XLOOKUP($A38,'Copy of PY1 Data(H)'!$A$1:$A$288,'Copy of PY1 Data(H)'!$A$1:$CZ$288))</f>
        <v>0</v>
      </c>
      <c r="AR38" s="180" cm="1">
        <f t="array" ref="AR38">_xlfn.XLOOKUP(AR$1,'Copy of PY1 Data(H)'!$A$1:$CZ$1,_xlfn.XLOOKUP($A38,'Copy of PY1 Data(H)'!$A$1:$A$288,'Copy of PY1 Data(H)'!$A$1:$CZ$288))</f>
        <v>66023</v>
      </c>
      <c r="AS38" s="180" cm="1">
        <f t="array" ref="AS38">_xlfn.XLOOKUP(AS$1,'Copy of PY1 Data(H)'!$A$1:$CZ$1,_xlfn.XLOOKUP($A38,'Copy of PY1 Data(H)'!$A$1:$A$288,'Copy of PY1 Data(H)'!$A$1:$CZ$288))</f>
        <v>25675701</v>
      </c>
      <c r="AT38" s="180" cm="1">
        <f t="array" ref="AT38">_xlfn.XLOOKUP(AT$1,'Copy of PY1 Data(H)'!$A$1:$CZ$1,_xlfn.XLOOKUP($A38,'Copy of PY1 Data(H)'!$A$1:$A$288,'Copy of PY1 Data(H)'!$A$1:$CZ$288))</f>
        <v>367793</v>
      </c>
      <c r="AU38" s="180" cm="1">
        <f t="array" ref="AU38">_xlfn.XLOOKUP(AU$1,'Copy of PY1 Data(H)'!$A$1:$CZ$1,_xlfn.XLOOKUP($A38,'Copy of PY1 Data(H)'!$A$1:$A$288,'Copy of PY1 Data(H)'!$A$1:$CZ$288))</f>
        <v>836536</v>
      </c>
      <c r="AV38" s="180" cm="1">
        <f t="array" ref="AV38">_xlfn.XLOOKUP(AV$1,'Copy of PY1 Data(H)'!$A$1:$CZ$1,_xlfn.XLOOKUP($A38,'Copy of PY1 Data(H)'!$A$1:$A$288,'Copy of PY1 Data(H)'!$A$1:$CZ$288))</f>
        <v>0</v>
      </c>
      <c r="AW38" s="180" cm="1">
        <f t="array" ref="AW38">_xlfn.XLOOKUP(AW$1,'Copy of PY1 Data(H)'!$A$1:$CZ$1,_xlfn.XLOOKUP($A38,'Copy of PY1 Data(H)'!$A$1:$A$288,'Copy of PY1 Data(H)'!$A$1:$CZ$288))</f>
        <v>533792</v>
      </c>
      <c r="AX38" s="180" cm="1">
        <f t="array" ref="AX38">_xlfn.XLOOKUP(AX$1,'Copy of PY1 Data(H)'!$A$1:$CZ$1,_xlfn.XLOOKUP($A38,'Copy of PY1 Data(H)'!$A$1:$A$288,'Copy of PY1 Data(H)'!$A$1:$CZ$288))</f>
        <v>0</v>
      </c>
      <c r="AY38" s="180" cm="1">
        <f t="array" ref="AY38">_xlfn.XLOOKUP(AY$1,'Copy of PY1 Data(H)'!$A$1:$CZ$1,_xlfn.XLOOKUP($A38,'Copy of PY1 Data(H)'!$A$1:$A$288,'Copy of PY1 Data(H)'!$A$1:$CZ$288))</f>
        <v>0</v>
      </c>
      <c r="AZ38" s="180" cm="1">
        <f t="array" ref="AZ38">_xlfn.XLOOKUP(AZ$1,'Copy of PY1 Data(H)'!$A$1:$CZ$1,_xlfn.XLOOKUP($A38,'Copy of PY1 Data(H)'!$A$1:$A$288,'Copy of PY1 Data(H)'!$A$1:$CZ$288))</f>
        <v>11690133</v>
      </c>
      <c r="BA38" s="180" cm="1">
        <f t="array" ref="BA38">_xlfn.XLOOKUP(BA$1,'Copy of PY1 Data(H)'!$A$1:$CZ$1,_xlfn.XLOOKUP($A38,'Copy of PY1 Data(H)'!$A$1:$A$288,'Copy of PY1 Data(H)'!$A$1:$CZ$288))</f>
        <v>198022</v>
      </c>
      <c r="BB38" s="180" cm="1">
        <f t="array" ref="BB38">_xlfn.XLOOKUP(BB$1,'Copy of PY1 Data(H)'!$A$1:$CZ$1,_xlfn.XLOOKUP($A38,'Copy of PY1 Data(H)'!$A$1:$A$288,'Copy of PY1 Data(H)'!$A$1:$CZ$288))</f>
        <v>556156</v>
      </c>
      <c r="BC38" s="180" cm="1">
        <f t="array" ref="BC38">_xlfn.XLOOKUP(BC$1,'Copy of PY1 Data(H)'!$A$1:$CZ$1,_xlfn.XLOOKUP($A38,'Copy of PY1 Data(H)'!$A$1:$A$288,'Copy of PY1 Data(H)'!$A$1:$CZ$288))</f>
        <v>104114</v>
      </c>
      <c r="BD38" s="180" cm="1">
        <f t="array" ref="BD38">_xlfn.XLOOKUP(BD$1,'Copy of PY1 Data(H)'!$A$1:$CZ$1,_xlfn.XLOOKUP($A38,'Copy of PY1 Data(H)'!$A$1:$A$288,'Copy of PY1 Data(H)'!$A$1:$CZ$288))</f>
        <v>3529804</v>
      </c>
      <c r="BE38" s="180" cm="1">
        <f t="array" ref="BE38">_xlfn.XLOOKUP(BE$1,'Copy of PY1 Data(H)'!$A$1:$CZ$1,_xlfn.XLOOKUP($A38,'Copy of PY1 Data(H)'!$A$1:$A$288,'Copy of PY1 Data(H)'!$A$1:$CZ$288))</f>
        <v>3898909</v>
      </c>
      <c r="BF38" s="180" cm="1">
        <f t="array" ref="BF38">_xlfn.XLOOKUP(BF$1,'Copy of PY1 Data(H)'!$A$1:$CZ$1,_xlfn.XLOOKUP($A38,'Copy of PY1 Data(H)'!$A$1:$A$288,'Copy of PY1 Data(H)'!$A$1:$CZ$288))</f>
        <v>44709160</v>
      </c>
      <c r="BG38" s="180" cm="1">
        <f t="array" ref="BG38">_xlfn.XLOOKUP(BG$1,'Copy of PY1 Data(H)'!$A$1:$CZ$1,_xlfn.XLOOKUP($A38,'Copy of PY1 Data(H)'!$A$1:$A$288,'Copy of PY1 Data(H)'!$A$1:$CZ$288))</f>
        <v>0</v>
      </c>
      <c r="BH38" s="180" cm="1">
        <f t="array" ref="BH38">_xlfn.XLOOKUP(BH$1,'Copy of PY1 Data(H)'!$A$1:$CZ$1,_xlfn.XLOOKUP($A38,'Copy of PY1 Data(H)'!$A$1:$A$288,'Copy of PY1 Data(H)'!$A$1:$CZ$288))</f>
        <v>0</v>
      </c>
      <c r="BI38" s="180" cm="1">
        <f t="array" ref="BI38">_xlfn.XLOOKUP(BI$1,'Copy of PY1 Data(H)'!$A$1:$CZ$1,_xlfn.XLOOKUP($A38,'Copy of PY1 Data(H)'!$A$1:$A$288,'Copy of PY1 Data(H)'!$A$1:$CZ$288))</f>
        <v>187160</v>
      </c>
      <c r="BJ38" s="180" cm="1">
        <f t="array" ref="BJ38">_xlfn.XLOOKUP(BJ$1,'Copy of PY1 Data(H)'!$A$1:$CZ$1,_xlfn.XLOOKUP($A38,'Copy of PY1 Data(H)'!$A$1:$A$288,'Copy of PY1 Data(H)'!$A$1:$CZ$288))</f>
        <v>22272211</v>
      </c>
      <c r="BK38" s="180" cm="1">
        <f t="array" ref="BK38">_xlfn.XLOOKUP(BK$1,'Copy of PY1 Data(H)'!$A$1:$CZ$1,_xlfn.XLOOKUP($A38,'Copy of PY1 Data(H)'!$A$1:$A$288,'Copy of PY1 Data(H)'!$A$1:$CZ$288))</f>
        <v>1236376</v>
      </c>
      <c r="BL38" s="180" cm="1">
        <f t="array" ref="BL38">_xlfn.XLOOKUP(BL$1,'Copy of PY1 Data(H)'!$A$1:$CZ$1,_xlfn.XLOOKUP($A38,'Copy of PY1 Data(H)'!$A$1:$A$288,'Copy of PY1 Data(H)'!$A$1:$CZ$288))</f>
        <v>8654092</v>
      </c>
      <c r="BM38" s="180" cm="1">
        <f t="array" ref="BM38">_xlfn.XLOOKUP(BM$1,'Copy of PY1 Data(H)'!$A$1:$CZ$1,_xlfn.XLOOKUP($A38,'Copy of PY1 Data(H)'!$A$1:$A$288,'Copy of PY1 Data(H)'!$A$1:$CZ$288))</f>
        <v>0</v>
      </c>
      <c r="BN38" s="180" cm="1">
        <f t="array" ref="BN38">_xlfn.XLOOKUP(BN$1,'Copy of PY1 Data(H)'!$A$1:$CZ$1,_xlfn.XLOOKUP($A38,'Copy of PY1 Data(H)'!$A$1:$A$288,'Copy of PY1 Data(H)'!$A$1:$CZ$288))</f>
        <v>11591446</v>
      </c>
      <c r="BO38" s="180" cm="1">
        <f t="array" ref="BO38">_xlfn.XLOOKUP(BO$1,'Copy of PY1 Data(H)'!$A$1:$CZ$1,_xlfn.XLOOKUP($A38,'Copy of PY1 Data(H)'!$A$1:$A$288,'Copy of PY1 Data(H)'!$A$1:$CZ$288))</f>
        <v>2896328</v>
      </c>
      <c r="BP38" s="180" cm="1">
        <f t="array" ref="BP38">_xlfn.XLOOKUP(BP$1,'Copy of PY1 Data(H)'!$A$1:$CZ$1,_xlfn.XLOOKUP($A38,'Copy of PY1 Data(H)'!$A$1:$A$288,'Copy of PY1 Data(H)'!$A$1:$CZ$288))</f>
        <v>0</v>
      </c>
      <c r="BQ38" s="180" cm="1">
        <f t="array" ref="BQ38">_xlfn.XLOOKUP(BQ$1,'Copy of PY1 Data(H)'!$A$1:$CZ$1,_xlfn.XLOOKUP($A38,'Copy of PY1 Data(H)'!$A$1:$A$288,'Copy of PY1 Data(H)'!$A$1:$CZ$288))</f>
        <v>0</v>
      </c>
      <c r="BR38" s="180" cm="1">
        <f t="array" ref="BR38">_xlfn.XLOOKUP(BR$1,'Copy of PY1 Data(H)'!$A$1:$CZ$1,_xlfn.XLOOKUP($A38,'Copy of PY1 Data(H)'!$A$1:$A$288,'Copy of PY1 Data(H)'!$A$1:$CZ$288))</f>
        <v>0</v>
      </c>
      <c r="BS38" s="180" cm="1">
        <f t="array" ref="BS38">_xlfn.XLOOKUP(BS$1,'Copy of PY1 Data(H)'!$A$1:$CZ$1,_xlfn.XLOOKUP($A38,'Copy of PY1 Data(H)'!$A$1:$A$288,'Copy of PY1 Data(H)'!$A$1:$CZ$288))</f>
        <v>1657448</v>
      </c>
      <c r="BT38" s="180" cm="1">
        <f t="array" ref="BT38">_xlfn.XLOOKUP(BT$1,'Copy of PY1 Data(H)'!$A$1:$CZ$1,_xlfn.XLOOKUP($A38,'Copy of PY1 Data(H)'!$A$1:$A$288,'Copy of PY1 Data(H)'!$A$1:$CZ$288))</f>
        <v>0</v>
      </c>
      <c r="BU38" s="180" cm="1">
        <f t="array" ref="BU38">_xlfn.XLOOKUP(BU$1,'Copy of PY1 Data(H)'!$A$1:$CZ$1,_xlfn.XLOOKUP($A38,'Copy of PY1 Data(H)'!$A$1:$A$288,'Copy of PY1 Data(H)'!$A$1:$CZ$288))</f>
        <v>0</v>
      </c>
      <c r="BV38" s="180" cm="1">
        <f t="array" ref="BV38">_xlfn.XLOOKUP(BV$1,'Copy of PY1 Data(H)'!$A$1:$CZ$1,_xlfn.XLOOKUP($A38,'Copy of PY1 Data(H)'!$A$1:$A$288,'Copy of PY1 Data(H)'!$A$1:$CZ$288))</f>
        <v>2819994</v>
      </c>
    </row>
    <row r="39" spans="1:74" s="968" customFormat="1" x14ac:dyDescent="0.3">
      <c r="B39" s="968" t="s">
        <v>2841</v>
      </c>
    </row>
    <row r="40" spans="1:74" x14ac:dyDescent="0.3">
      <c r="A40" s="180">
        <v>506</v>
      </c>
      <c r="C40" s="180"/>
      <c r="D40" s="180" cm="1">
        <f t="array" ref="D40">_xlfn.XLOOKUP(D$1,'Copy of PY1 Data(H)'!$A$1:$CZ$1,_xlfn.XLOOKUP($A40,'Copy of PY1 Data(H)'!$A$1:$A$288,'Copy of PY1 Data(H)'!$A$1:$CZ$288))</f>
        <v>8044621</v>
      </c>
      <c r="E40" s="180" cm="1">
        <f t="array" ref="E40">_xlfn.XLOOKUP(E$1,'Copy of PY1 Data(H)'!$A$1:$CZ$1,_xlfn.XLOOKUP($A40,'Copy of PY1 Data(H)'!$A$1:$A$288,'Copy of PY1 Data(H)'!$A$1:$CZ$288))</f>
        <v>337289989</v>
      </c>
      <c r="F40" s="180" cm="1">
        <f t="array" ref="F40">_xlfn.XLOOKUP(F$1,'Copy of PY1 Data(H)'!$A$1:$CZ$1,_xlfn.XLOOKUP($A40,'Copy of PY1 Data(H)'!$A$1:$A$288,'Copy of PY1 Data(H)'!$A$1:$CZ$288))</f>
        <v>0</v>
      </c>
      <c r="G40" s="180" cm="1">
        <f t="array" ref="G40">_xlfn.XLOOKUP(G$1,'Copy of PY1 Data(H)'!$A$1:$CZ$1,_xlfn.XLOOKUP($A40,'Copy of PY1 Data(H)'!$A$1:$A$288,'Copy of PY1 Data(H)'!$A$1:$CZ$288))</f>
        <v>5251457</v>
      </c>
      <c r="H40" s="180" cm="1">
        <f t="array" ref="H40">_xlfn.XLOOKUP(H$1,'Copy of PY1 Data(H)'!$A$1:$CZ$1,_xlfn.XLOOKUP($A40,'Copy of PY1 Data(H)'!$A$1:$A$288,'Copy of PY1 Data(H)'!$A$1:$CZ$288))</f>
        <v>782223</v>
      </c>
      <c r="I40" s="180" cm="1">
        <f t="array" ref="I40">_xlfn.XLOOKUP(I$1,'Copy of PY1 Data(H)'!$A$1:$CZ$1,_xlfn.XLOOKUP($A40,'Copy of PY1 Data(H)'!$A$1:$A$288,'Copy of PY1 Data(H)'!$A$1:$CZ$288))</f>
        <v>71858</v>
      </c>
      <c r="J40" s="180" cm="1">
        <f t="array" ref="J40">_xlfn.XLOOKUP(J$1,'Copy of PY1 Data(H)'!$A$1:$CZ$1,_xlfn.XLOOKUP($A40,'Copy of PY1 Data(H)'!$A$1:$A$288,'Copy of PY1 Data(H)'!$A$1:$CZ$288))</f>
        <v>1408379</v>
      </c>
      <c r="K40" s="180" cm="1">
        <f t="array" ref="K40">_xlfn.XLOOKUP(K$1,'Copy of PY1 Data(H)'!$A$1:$CZ$1,_xlfn.XLOOKUP($A40,'Copy of PY1 Data(H)'!$A$1:$A$288,'Copy of PY1 Data(H)'!$A$1:$CZ$288))</f>
        <v>7607748</v>
      </c>
      <c r="L40" s="180" cm="1">
        <f t="array" ref="L40">_xlfn.XLOOKUP(L$1,'Copy of PY1 Data(H)'!$A$1:$CZ$1,_xlfn.XLOOKUP($A40,'Copy of PY1 Data(H)'!$A$1:$A$288,'Copy of PY1 Data(H)'!$A$1:$CZ$288))</f>
        <v>2132587</v>
      </c>
      <c r="M40" s="180" cm="1">
        <f t="array" ref="M40">_xlfn.XLOOKUP(M$1,'Copy of PY1 Data(H)'!$A$1:$CZ$1,_xlfn.XLOOKUP($A40,'Copy of PY1 Data(H)'!$A$1:$A$288,'Copy of PY1 Data(H)'!$A$1:$CZ$288))</f>
        <v>11940726</v>
      </c>
      <c r="N40" s="180" cm="1">
        <f t="array" ref="N40">_xlfn.XLOOKUP(N$1,'Copy of PY1 Data(H)'!$A$1:$CZ$1,_xlfn.XLOOKUP($A40,'Copy of PY1 Data(H)'!$A$1:$A$288,'Copy of PY1 Data(H)'!$A$1:$CZ$288))</f>
        <v>764433</v>
      </c>
      <c r="O40" s="180" cm="1">
        <f t="array" ref="O40">_xlfn.XLOOKUP(O$1,'Copy of PY1 Data(H)'!$A$1:$CZ$1,_xlfn.XLOOKUP($A40,'Copy of PY1 Data(H)'!$A$1:$A$288,'Copy of PY1 Data(H)'!$A$1:$CZ$288))</f>
        <v>972706</v>
      </c>
      <c r="P40" s="180" cm="1">
        <f t="array" ref="P40">_xlfn.XLOOKUP(P$1,'Copy of PY1 Data(H)'!$A$1:$CZ$1,_xlfn.XLOOKUP($A40,'Copy of PY1 Data(H)'!$A$1:$A$288,'Copy of PY1 Data(H)'!$A$1:$CZ$288))</f>
        <v>0</v>
      </c>
      <c r="Q40" s="180" cm="1">
        <f t="array" ref="Q40">_xlfn.XLOOKUP(Q$1,'Copy of PY1 Data(H)'!$A$1:$CZ$1,_xlfn.XLOOKUP($A40,'Copy of PY1 Data(H)'!$A$1:$A$288,'Copy of PY1 Data(H)'!$A$1:$CZ$288))</f>
        <v>577861</v>
      </c>
      <c r="R40" s="180" cm="1">
        <f t="array" ref="R40">_xlfn.XLOOKUP(R$1,'Copy of PY1 Data(H)'!$A$1:$CZ$1,_xlfn.XLOOKUP($A40,'Copy of PY1 Data(H)'!$A$1:$A$288,'Copy of PY1 Data(H)'!$A$1:$CZ$288))</f>
        <v>1049991</v>
      </c>
      <c r="S40" s="180" cm="1">
        <f t="array" ref="S40">_xlfn.XLOOKUP(S$1,'Copy of PY1 Data(H)'!$A$1:$CZ$1,_xlfn.XLOOKUP($A40,'Copy of PY1 Data(H)'!$A$1:$A$288,'Copy of PY1 Data(H)'!$A$1:$CZ$288))</f>
        <v>1061105</v>
      </c>
      <c r="T40" s="180" cm="1">
        <f t="array" ref="T40">_xlfn.XLOOKUP(T$1,'Copy of PY1 Data(H)'!$A$1:$CZ$1,_xlfn.XLOOKUP($A40,'Copy of PY1 Data(H)'!$A$1:$A$288,'Copy of PY1 Data(H)'!$A$1:$CZ$288))</f>
        <v>4371954</v>
      </c>
      <c r="U40" s="180" cm="1">
        <f t="array" ref="U40">_xlfn.XLOOKUP(U$1,'Copy of PY1 Data(H)'!$A$1:$CZ$1,_xlfn.XLOOKUP($A40,'Copy of PY1 Data(H)'!$A$1:$A$288,'Copy of PY1 Data(H)'!$A$1:$CZ$288))</f>
        <v>0</v>
      </c>
      <c r="V40" s="180" cm="1">
        <f t="array" ref="V40">_xlfn.XLOOKUP(V$1,'Copy of PY1 Data(H)'!$A$1:$CZ$1,_xlfn.XLOOKUP($A40,'Copy of PY1 Data(H)'!$A$1:$A$288,'Copy of PY1 Data(H)'!$A$1:$CZ$288))</f>
        <v>1098391</v>
      </c>
      <c r="W40" s="180" cm="1">
        <f t="array" ref="W40">_xlfn.XLOOKUP(W$1,'Copy of PY1 Data(H)'!$A$1:$CZ$1,_xlfn.XLOOKUP($A40,'Copy of PY1 Data(H)'!$A$1:$A$288,'Copy of PY1 Data(H)'!$A$1:$CZ$288))</f>
        <v>0</v>
      </c>
      <c r="X40" s="180" cm="1">
        <f t="array" ref="X40">_xlfn.XLOOKUP(X$1,'Copy of PY1 Data(H)'!$A$1:$CZ$1,_xlfn.XLOOKUP($A40,'Copy of PY1 Data(H)'!$A$1:$A$288,'Copy of PY1 Data(H)'!$A$1:$CZ$288))</f>
        <v>4254929</v>
      </c>
      <c r="Y40" s="180" cm="1">
        <f t="array" ref="Y40">_xlfn.XLOOKUP(Y$1,'Copy of PY1 Data(H)'!$A$1:$CZ$1,_xlfn.XLOOKUP($A40,'Copy of PY1 Data(H)'!$A$1:$A$288,'Copy of PY1 Data(H)'!$A$1:$CZ$288))</f>
        <v>1561760</v>
      </c>
      <c r="Z40" s="180" cm="1">
        <f t="array" ref="Z40">_xlfn.XLOOKUP(Z$1,'Copy of PY1 Data(H)'!$A$1:$CZ$1,_xlfn.XLOOKUP($A40,'Copy of PY1 Data(H)'!$A$1:$A$288,'Copy of PY1 Data(H)'!$A$1:$CZ$288))</f>
        <v>31953702</v>
      </c>
      <c r="AA40" s="180" cm="1">
        <f t="array" ref="AA40">_xlfn.XLOOKUP(AA$1,'Copy of PY1 Data(H)'!$A$1:$CZ$1,_xlfn.XLOOKUP($A40,'Copy of PY1 Data(H)'!$A$1:$A$288,'Copy of PY1 Data(H)'!$A$1:$CZ$288))</f>
        <v>8953459</v>
      </c>
      <c r="AB40" s="180" cm="1">
        <f t="array" ref="AB40">_xlfn.XLOOKUP(AB$1,'Copy of PY1 Data(H)'!$A$1:$CZ$1,_xlfn.XLOOKUP($A40,'Copy of PY1 Data(H)'!$A$1:$A$288,'Copy of PY1 Data(H)'!$A$1:$CZ$288))</f>
        <v>0</v>
      </c>
      <c r="AC40" s="180" cm="1">
        <f t="array" ref="AC40">_xlfn.XLOOKUP(AC$1,'Copy of PY1 Data(H)'!$A$1:$CZ$1,_xlfn.XLOOKUP($A40,'Copy of PY1 Data(H)'!$A$1:$A$288,'Copy of PY1 Data(H)'!$A$1:$CZ$288))</f>
        <v>405944</v>
      </c>
      <c r="AD40" s="180" cm="1">
        <f t="array" ref="AD40">_xlfn.XLOOKUP(AD$1,'Copy of PY1 Data(H)'!$A$1:$CZ$1,_xlfn.XLOOKUP($A40,'Copy of PY1 Data(H)'!$A$1:$A$288,'Copy of PY1 Data(H)'!$A$1:$CZ$288))</f>
        <v>987141</v>
      </c>
      <c r="AE40" s="180" cm="1">
        <f t="array" ref="AE40">_xlfn.XLOOKUP(AE$1,'Copy of PY1 Data(H)'!$A$1:$CZ$1,_xlfn.XLOOKUP($A40,'Copy of PY1 Data(H)'!$A$1:$A$288,'Copy of PY1 Data(H)'!$A$1:$CZ$288))</f>
        <v>2281557</v>
      </c>
      <c r="AF40" s="180" cm="1">
        <f t="array" ref="AF40">_xlfn.XLOOKUP(AF$1,'Copy of PY1 Data(H)'!$A$1:$CZ$1,_xlfn.XLOOKUP($A40,'Copy of PY1 Data(H)'!$A$1:$A$288,'Copy of PY1 Data(H)'!$A$1:$CZ$288))</f>
        <v>407702</v>
      </c>
      <c r="AG40" s="180" cm="1">
        <f t="array" ref="AG40">_xlfn.XLOOKUP(AG$1,'Copy of PY1 Data(H)'!$A$1:$CZ$1,_xlfn.XLOOKUP($A40,'Copy of PY1 Data(H)'!$A$1:$A$288,'Copy of PY1 Data(H)'!$A$1:$CZ$288))</f>
        <v>452495</v>
      </c>
      <c r="AH40" s="180" cm="1">
        <f t="array" ref="AH40">_xlfn.XLOOKUP(AH$1,'Copy of PY1 Data(H)'!$A$1:$CZ$1,_xlfn.XLOOKUP($A40,'Copy of PY1 Data(H)'!$A$1:$A$288,'Copy of PY1 Data(H)'!$A$1:$CZ$288))</f>
        <v>0</v>
      </c>
      <c r="AI40" s="180" cm="1">
        <f t="array" ref="AI40">_xlfn.XLOOKUP(AI$1,'Copy of PY1 Data(H)'!$A$1:$CZ$1,_xlfn.XLOOKUP($A40,'Copy of PY1 Data(H)'!$A$1:$A$288,'Copy of PY1 Data(H)'!$A$1:$CZ$288))</f>
        <v>280858</v>
      </c>
      <c r="AJ40" s="180" cm="1">
        <f t="array" ref="AJ40">_xlfn.XLOOKUP(AJ$1,'Copy of PY1 Data(H)'!$A$1:$CZ$1,_xlfn.XLOOKUP($A40,'Copy of PY1 Data(H)'!$A$1:$A$288,'Copy of PY1 Data(H)'!$A$1:$CZ$288))</f>
        <v>3546807</v>
      </c>
      <c r="AK40" s="180" cm="1">
        <f t="array" ref="AK40">_xlfn.XLOOKUP(AK$1,'Copy of PY1 Data(H)'!$A$1:$CZ$1,_xlfn.XLOOKUP($A40,'Copy of PY1 Data(H)'!$A$1:$A$288,'Copy of PY1 Data(H)'!$A$1:$CZ$288))</f>
        <v>621802</v>
      </c>
      <c r="AL40" s="180" cm="1">
        <f t="array" ref="AL40">_xlfn.XLOOKUP(AL$1,'Copy of PY1 Data(H)'!$A$1:$CZ$1,_xlfn.XLOOKUP($A40,'Copy of PY1 Data(H)'!$A$1:$A$288,'Copy of PY1 Data(H)'!$A$1:$CZ$288))</f>
        <v>1026023</v>
      </c>
      <c r="AM40" s="180" cm="1">
        <f t="array" ref="AM40">_xlfn.XLOOKUP(AM$1,'Copy of PY1 Data(H)'!$A$1:$CZ$1,_xlfn.XLOOKUP($A40,'Copy of PY1 Data(H)'!$A$1:$A$288,'Copy of PY1 Data(H)'!$A$1:$CZ$288))</f>
        <v>1949516</v>
      </c>
      <c r="AN40" s="180" cm="1">
        <f t="array" ref="AN40">_xlfn.XLOOKUP(AN$1,'Copy of PY1 Data(H)'!$A$1:$CZ$1,_xlfn.XLOOKUP($A40,'Copy of PY1 Data(H)'!$A$1:$A$288,'Copy of PY1 Data(H)'!$A$1:$CZ$288))</f>
        <v>595317</v>
      </c>
      <c r="AO40" s="180" cm="1">
        <f t="array" ref="AO40">_xlfn.XLOOKUP(AO$1,'Copy of PY1 Data(H)'!$A$1:$CZ$1,_xlfn.XLOOKUP($A40,'Copy of PY1 Data(H)'!$A$1:$A$288,'Copy of PY1 Data(H)'!$A$1:$CZ$288))</f>
        <v>18024866</v>
      </c>
      <c r="AP40" s="180" cm="1">
        <f t="array" ref="AP40">_xlfn.XLOOKUP(AP$1,'Copy of PY1 Data(H)'!$A$1:$CZ$1,_xlfn.XLOOKUP($A40,'Copy of PY1 Data(H)'!$A$1:$A$288,'Copy of PY1 Data(H)'!$A$1:$CZ$288))</f>
        <v>1231207</v>
      </c>
      <c r="AQ40" s="180" cm="1">
        <f t="array" ref="AQ40">_xlfn.XLOOKUP(AQ$1,'Copy of PY1 Data(H)'!$A$1:$CZ$1,_xlfn.XLOOKUP($A40,'Copy of PY1 Data(H)'!$A$1:$A$288,'Copy of PY1 Data(H)'!$A$1:$CZ$288))</f>
        <v>623757</v>
      </c>
      <c r="AR40" s="180" cm="1">
        <f t="array" ref="AR40">_xlfn.XLOOKUP(AR$1,'Copy of PY1 Data(H)'!$A$1:$CZ$1,_xlfn.XLOOKUP($A40,'Copy of PY1 Data(H)'!$A$1:$A$288,'Copy of PY1 Data(H)'!$A$1:$CZ$288))</f>
        <v>599029</v>
      </c>
      <c r="AS40" s="180" cm="1">
        <f t="array" ref="AS40">_xlfn.XLOOKUP(AS$1,'Copy of PY1 Data(H)'!$A$1:$CZ$1,_xlfn.XLOOKUP($A40,'Copy of PY1 Data(H)'!$A$1:$A$288,'Copy of PY1 Data(H)'!$A$1:$CZ$288))</f>
        <v>19882994</v>
      </c>
      <c r="AT40" s="180" cm="1">
        <f t="array" ref="AT40">_xlfn.XLOOKUP(AT$1,'Copy of PY1 Data(H)'!$A$1:$CZ$1,_xlfn.XLOOKUP($A40,'Copy of PY1 Data(H)'!$A$1:$A$288,'Copy of PY1 Data(H)'!$A$1:$CZ$288))</f>
        <v>398514</v>
      </c>
      <c r="AU40" s="180" cm="1">
        <f t="array" ref="AU40">_xlfn.XLOOKUP(AU$1,'Copy of PY1 Data(H)'!$A$1:$CZ$1,_xlfn.XLOOKUP($A40,'Copy of PY1 Data(H)'!$A$1:$A$288,'Copy of PY1 Data(H)'!$A$1:$CZ$288))</f>
        <v>6291094</v>
      </c>
      <c r="AV40" s="180" cm="1">
        <f t="array" ref="AV40">_xlfn.XLOOKUP(AV$1,'Copy of PY1 Data(H)'!$A$1:$CZ$1,_xlfn.XLOOKUP($A40,'Copy of PY1 Data(H)'!$A$1:$A$288,'Copy of PY1 Data(H)'!$A$1:$CZ$288))</f>
        <v>419785</v>
      </c>
      <c r="AW40" s="180" cm="1">
        <f t="array" ref="AW40">_xlfn.XLOOKUP(AW$1,'Copy of PY1 Data(H)'!$A$1:$CZ$1,_xlfn.XLOOKUP($A40,'Copy of PY1 Data(H)'!$A$1:$A$288,'Copy of PY1 Data(H)'!$A$1:$CZ$288))</f>
        <v>403912</v>
      </c>
      <c r="AX40" s="180" cm="1">
        <f t="array" ref="AX40">_xlfn.XLOOKUP(AX$1,'Copy of PY1 Data(H)'!$A$1:$CZ$1,_xlfn.XLOOKUP($A40,'Copy of PY1 Data(H)'!$A$1:$A$288,'Copy of PY1 Data(H)'!$A$1:$CZ$288))</f>
        <v>244532</v>
      </c>
      <c r="AY40" s="180" cm="1">
        <f t="array" ref="AY40">_xlfn.XLOOKUP(AY$1,'Copy of PY1 Data(H)'!$A$1:$CZ$1,_xlfn.XLOOKUP($A40,'Copy of PY1 Data(H)'!$A$1:$A$288,'Copy of PY1 Data(H)'!$A$1:$CZ$288))</f>
        <v>438772</v>
      </c>
      <c r="AZ40" s="180" cm="1">
        <f t="array" ref="AZ40">_xlfn.XLOOKUP(AZ$1,'Copy of PY1 Data(H)'!$A$1:$CZ$1,_xlfn.XLOOKUP($A40,'Copy of PY1 Data(H)'!$A$1:$A$288,'Copy of PY1 Data(H)'!$A$1:$CZ$288))</f>
        <v>3740156</v>
      </c>
      <c r="BA40" s="180" cm="1">
        <f t="array" ref="BA40">_xlfn.XLOOKUP(BA$1,'Copy of PY1 Data(H)'!$A$1:$CZ$1,_xlfn.XLOOKUP($A40,'Copy of PY1 Data(H)'!$A$1:$A$288,'Copy of PY1 Data(H)'!$A$1:$CZ$288))</f>
        <v>1228338</v>
      </c>
      <c r="BB40" s="180" cm="1">
        <f t="array" ref="BB40">_xlfn.XLOOKUP(BB$1,'Copy of PY1 Data(H)'!$A$1:$CZ$1,_xlfn.XLOOKUP($A40,'Copy of PY1 Data(H)'!$A$1:$A$288,'Copy of PY1 Data(H)'!$A$1:$CZ$288))</f>
        <v>189303</v>
      </c>
      <c r="BC40" s="180" cm="1">
        <f t="array" ref="BC40">_xlfn.XLOOKUP(BC$1,'Copy of PY1 Data(H)'!$A$1:$CZ$1,_xlfn.XLOOKUP($A40,'Copy of PY1 Data(H)'!$A$1:$A$288,'Copy of PY1 Data(H)'!$A$1:$CZ$288))</f>
        <v>1361985</v>
      </c>
      <c r="BD40" s="180" cm="1">
        <f t="array" ref="BD40">_xlfn.XLOOKUP(BD$1,'Copy of PY1 Data(H)'!$A$1:$CZ$1,_xlfn.XLOOKUP($A40,'Copy of PY1 Data(H)'!$A$1:$A$288,'Copy of PY1 Data(H)'!$A$1:$CZ$288))</f>
        <v>7255437</v>
      </c>
      <c r="BE40" s="180" cm="1">
        <f t="array" ref="BE40">_xlfn.XLOOKUP(BE$1,'Copy of PY1 Data(H)'!$A$1:$CZ$1,_xlfn.XLOOKUP($A40,'Copy of PY1 Data(H)'!$A$1:$A$288,'Copy of PY1 Data(H)'!$A$1:$CZ$288))</f>
        <v>1195448</v>
      </c>
      <c r="BF40" s="180" cm="1">
        <f t="array" ref="BF40">_xlfn.XLOOKUP(BF$1,'Copy of PY1 Data(H)'!$A$1:$CZ$1,_xlfn.XLOOKUP($A40,'Copy of PY1 Data(H)'!$A$1:$A$288,'Copy of PY1 Data(H)'!$A$1:$CZ$288))</f>
        <v>7338012</v>
      </c>
      <c r="BG40" s="180" cm="1">
        <f t="array" ref="BG40">_xlfn.XLOOKUP(BG$1,'Copy of PY1 Data(H)'!$A$1:$CZ$1,_xlfn.XLOOKUP($A40,'Copy of PY1 Data(H)'!$A$1:$A$288,'Copy of PY1 Data(H)'!$A$1:$CZ$288))</f>
        <v>0</v>
      </c>
      <c r="BH40" s="180" cm="1">
        <f t="array" ref="BH40">_xlfn.XLOOKUP(BH$1,'Copy of PY1 Data(H)'!$A$1:$CZ$1,_xlfn.XLOOKUP($A40,'Copy of PY1 Data(H)'!$A$1:$A$288,'Copy of PY1 Data(H)'!$A$1:$CZ$288))</f>
        <v>272714</v>
      </c>
      <c r="BI40" s="180" cm="1">
        <f t="array" ref="BI40">_xlfn.XLOOKUP(BI$1,'Copy of PY1 Data(H)'!$A$1:$CZ$1,_xlfn.XLOOKUP($A40,'Copy of PY1 Data(H)'!$A$1:$A$288,'Copy of PY1 Data(H)'!$A$1:$CZ$288))</f>
        <v>457244</v>
      </c>
      <c r="BJ40" s="180" cm="1">
        <f t="array" ref="BJ40">_xlfn.XLOOKUP(BJ$1,'Copy of PY1 Data(H)'!$A$1:$CZ$1,_xlfn.XLOOKUP($A40,'Copy of PY1 Data(H)'!$A$1:$A$288,'Copy of PY1 Data(H)'!$A$1:$CZ$288))</f>
        <v>13611131</v>
      </c>
      <c r="BK40" s="180" cm="1">
        <f t="array" ref="BK40">_xlfn.XLOOKUP(BK$1,'Copy of PY1 Data(H)'!$A$1:$CZ$1,_xlfn.XLOOKUP($A40,'Copy of PY1 Data(H)'!$A$1:$A$288,'Copy of PY1 Data(H)'!$A$1:$CZ$288))</f>
        <v>1368280</v>
      </c>
      <c r="BL40" s="180" cm="1">
        <f t="array" ref="BL40">_xlfn.XLOOKUP(BL$1,'Copy of PY1 Data(H)'!$A$1:$CZ$1,_xlfn.XLOOKUP($A40,'Copy of PY1 Data(H)'!$A$1:$A$288,'Copy of PY1 Data(H)'!$A$1:$CZ$288))</f>
        <v>12093408</v>
      </c>
      <c r="BM40" s="180" cm="1">
        <f t="array" ref="BM40">_xlfn.XLOOKUP(BM$1,'Copy of PY1 Data(H)'!$A$1:$CZ$1,_xlfn.XLOOKUP($A40,'Copy of PY1 Data(H)'!$A$1:$A$288,'Copy of PY1 Data(H)'!$A$1:$CZ$288))</f>
        <v>7832994</v>
      </c>
      <c r="BN40" s="180" cm="1">
        <f t="array" ref="BN40">_xlfn.XLOOKUP(BN$1,'Copy of PY1 Data(H)'!$A$1:$CZ$1,_xlfn.XLOOKUP($A40,'Copy of PY1 Data(H)'!$A$1:$A$288,'Copy of PY1 Data(H)'!$A$1:$CZ$288))</f>
        <v>3963389</v>
      </c>
      <c r="BO40" s="180" cm="1">
        <f t="array" ref="BO40">_xlfn.XLOOKUP(BO$1,'Copy of PY1 Data(H)'!$A$1:$CZ$1,_xlfn.XLOOKUP($A40,'Copy of PY1 Data(H)'!$A$1:$A$288,'Copy of PY1 Data(H)'!$A$1:$CZ$288))</f>
        <v>2319760</v>
      </c>
      <c r="BP40" s="180" cm="1">
        <f t="array" ref="BP40">_xlfn.XLOOKUP(BP$1,'Copy of PY1 Data(H)'!$A$1:$CZ$1,_xlfn.XLOOKUP($A40,'Copy of PY1 Data(H)'!$A$1:$A$288,'Copy of PY1 Data(H)'!$A$1:$CZ$288))</f>
        <v>43431</v>
      </c>
      <c r="BQ40" s="180" cm="1">
        <f t="array" ref="BQ40">_xlfn.XLOOKUP(BQ$1,'Copy of PY1 Data(H)'!$A$1:$CZ$1,_xlfn.XLOOKUP($A40,'Copy of PY1 Data(H)'!$A$1:$A$288,'Copy of PY1 Data(H)'!$A$1:$CZ$288))</f>
        <v>2132757</v>
      </c>
      <c r="BR40" s="180" cm="1">
        <f t="array" ref="BR40">_xlfn.XLOOKUP(BR$1,'Copy of PY1 Data(H)'!$A$1:$CZ$1,_xlfn.XLOOKUP($A40,'Copy of PY1 Data(H)'!$A$1:$A$288,'Copy of PY1 Data(H)'!$A$1:$CZ$288))</f>
        <v>0</v>
      </c>
      <c r="BS40" s="180" cm="1">
        <f t="array" ref="BS40">_xlfn.XLOOKUP(BS$1,'Copy of PY1 Data(H)'!$A$1:$CZ$1,_xlfn.XLOOKUP($A40,'Copy of PY1 Data(H)'!$A$1:$A$288,'Copy of PY1 Data(H)'!$A$1:$CZ$288))</f>
        <v>2212242</v>
      </c>
      <c r="BT40" s="180" cm="1">
        <f t="array" ref="BT40">_xlfn.XLOOKUP(BT$1,'Copy of PY1 Data(H)'!$A$1:$CZ$1,_xlfn.XLOOKUP($A40,'Copy of PY1 Data(H)'!$A$1:$A$288,'Copy of PY1 Data(H)'!$A$1:$CZ$288))</f>
        <v>1107035</v>
      </c>
      <c r="BU40" s="180" cm="1">
        <f t="array" ref="BU40">_xlfn.XLOOKUP(BU$1,'Copy of PY1 Data(H)'!$A$1:$CZ$1,_xlfn.XLOOKUP($A40,'Copy of PY1 Data(H)'!$A$1:$A$288,'Copy of PY1 Data(H)'!$A$1:$CZ$288))</f>
        <v>0</v>
      </c>
      <c r="BV40" s="180" cm="1">
        <f t="array" ref="BV40">_xlfn.XLOOKUP(BV$1,'Copy of PY1 Data(H)'!$A$1:$CZ$1,_xlfn.XLOOKUP($A40,'Copy of PY1 Data(H)'!$A$1:$A$288,'Copy of PY1 Data(H)'!$A$1:$CZ$288))</f>
        <v>3549248</v>
      </c>
    </row>
    <row r="41" spans="1:74" x14ac:dyDescent="0.3">
      <c r="A41" s="180">
        <v>536</v>
      </c>
      <c r="C41" s="180"/>
      <c r="D41" s="180" cm="1">
        <f t="array" ref="D41">_xlfn.XLOOKUP(D$1,'Copy of PY1 Data(H)'!$A$1:$CZ$1,_xlfn.XLOOKUP($A41,'Copy of PY1 Data(H)'!$A$1:$A$288,'Copy of PY1 Data(H)'!$A$1:$CZ$288))</f>
        <v>830823</v>
      </c>
      <c r="E41" s="180" cm="1">
        <f t="array" ref="E41">_xlfn.XLOOKUP(E$1,'Copy of PY1 Data(H)'!$A$1:$CZ$1,_xlfn.XLOOKUP($A41,'Copy of PY1 Data(H)'!$A$1:$A$288,'Copy of PY1 Data(H)'!$A$1:$CZ$288))</f>
        <v>2848770</v>
      </c>
      <c r="F41" s="180" cm="1">
        <f t="array" ref="F41">_xlfn.XLOOKUP(F$1,'Copy of PY1 Data(H)'!$A$1:$CZ$1,_xlfn.XLOOKUP($A41,'Copy of PY1 Data(H)'!$A$1:$A$288,'Copy of PY1 Data(H)'!$A$1:$CZ$288))</f>
        <v>0</v>
      </c>
      <c r="G41" s="180" cm="1">
        <f t="array" ref="G41">_xlfn.XLOOKUP(G$1,'Copy of PY1 Data(H)'!$A$1:$CZ$1,_xlfn.XLOOKUP($A41,'Copy of PY1 Data(H)'!$A$1:$A$288,'Copy of PY1 Data(H)'!$A$1:$CZ$288))</f>
        <v>774552</v>
      </c>
      <c r="H41" s="180" cm="1">
        <f t="array" ref="H41">_xlfn.XLOOKUP(H$1,'Copy of PY1 Data(H)'!$A$1:$CZ$1,_xlfn.XLOOKUP($A41,'Copy of PY1 Data(H)'!$A$1:$A$288,'Copy of PY1 Data(H)'!$A$1:$CZ$288))</f>
        <v>409114</v>
      </c>
      <c r="I41" s="180" cm="1">
        <f t="array" ref="I41">_xlfn.XLOOKUP(I$1,'Copy of PY1 Data(H)'!$A$1:$CZ$1,_xlfn.XLOOKUP($A41,'Copy of PY1 Data(H)'!$A$1:$A$288,'Copy of PY1 Data(H)'!$A$1:$CZ$288))</f>
        <v>1040</v>
      </c>
      <c r="J41" s="180" cm="1">
        <f t="array" ref="J41">_xlfn.XLOOKUP(J$1,'Copy of PY1 Data(H)'!$A$1:$CZ$1,_xlfn.XLOOKUP($A41,'Copy of PY1 Data(H)'!$A$1:$A$288,'Copy of PY1 Data(H)'!$A$1:$CZ$288))</f>
        <v>33009</v>
      </c>
      <c r="K41" s="180" cm="1">
        <f t="array" ref="K41">_xlfn.XLOOKUP(K$1,'Copy of PY1 Data(H)'!$A$1:$CZ$1,_xlfn.XLOOKUP($A41,'Copy of PY1 Data(H)'!$A$1:$A$288,'Copy of PY1 Data(H)'!$A$1:$CZ$288))</f>
        <v>0</v>
      </c>
      <c r="L41" s="180" cm="1">
        <f t="array" ref="L41">_xlfn.XLOOKUP(L$1,'Copy of PY1 Data(H)'!$A$1:$CZ$1,_xlfn.XLOOKUP($A41,'Copy of PY1 Data(H)'!$A$1:$A$288,'Copy of PY1 Data(H)'!$A$1:$CZ$288))</f>
        <v>12755</v>
      </c>
      <c r="M41" s="180" cm="1">
        <f t="array" ref="M41">_xlfn.XLOOKUP(M$1,'Copy of PY1 Data(H)'!$A$1:$CZ$1,_xlfn.XLOOKUP($A41,'Copy of PY1 Data(H)'!$A$1:$A$288,'Copy of PY1 Data(H)'!$A$1:$CZ$288))</f>
        <v>0</v>
      </c>
      <c r="N41" s="180" cm="1">
        <f t="array" ref="N41">_xlfn.XLOOKUP(N$1,'Copy of PY1 Data(H)'!$A$1:$CZ$1,_xlfn.XLOOKUP($A41,'Copy of PY1 Data(H)'!$A$1:$A$288,'Copy of PY1 Data(H)'!$A$1:$CZ$288))</f>
        <v>64781</v>
      </c>
      <c r="O41" s="180" cm="1">
        <f t="array" ref="O41">_xlfn.XLOOKUP(O$1,'Copy of PY1 Data(H)'!$A$1:$CZ$1,_xlfn.XLOOKUP($A41,'Copy of PY1 Data(H)'!$A$1:$A$288,'Copy of PY1 Data(H)'!$A$1:$CZ$288))</f>
        <v>32647</v>
      </c>
      <c r="P41" s="180" cm="1">
        <f t="array" ref="P41">_xlfn.XLOOKUP(P$1,'Copy of PY1 Data(H)'!$A$1:$CZ$1,_xlfn.XLOOKUP($A41,'Copy of PY1 Data(H)'!$A$1:$A$288,'Copy of PY1 Data(H)'!$A$1:$CZ$288))</f>
        <v>0</v>
      </c>
      <c r="Q41" s="180" cm="1">
        <f t="array" ref="Q41">_xlfn.XLOOKUP(Q$1,'Copy of PY1 Data(H)'!$A$1:$CZ$1,_xlfn.XLOOKUP($A41,'Copy of PY1 Data(H)'!$A$1:$A$288,'Copy of PY1 Data(H)'!$A$1:$CZ$288))</f>
        <v>116463</v>
      </c>
      <c r="R41" s="180" cm="1">
        <f t="array" ref="R41">_xlfn.XLOOKUP(R$1,'Copy of PY1 Data(H)'!$A$1:$CZ$1,_xlfn.XLOOKUP($A41,'Copy of PY1 Data(H)'!$A$1:$A$288,'Copy of PY1 Data(H)'!$A$1:$CZ$288))</f>
        <v>24197</v>
      </c>
      <c r="S41" s="180" cm="1">
        <f t="array" ref="S41">_xlfn.XLOOKUP(S$1,'Copy of PY1 Data(H)'!$A$1:$CZ$1,_xlfn.XLOOKUP($A41,'Copy of PY1 Data(H)'!$A$1:$A$288,'Copy of PY1 Data(H)'!$A$1:$CZ$288))</f>
        <v>129108</v>
      </c>
      <c r="T41" s="180" cm="1">
        <f t="array" ref="T41">_xlfn.XLOOKUP(T$1,'Copy of PY1 Data(H)'!$A$1:$CZ$1,_xlfn.XLOOKUP($A41,'Copy of PY1 Data(H)'!$A$1:$A$288,'Copy of PY1 Data(H)'!$A$1:$CZ$288))</f>
        <v>226934</v>
      </c>
      <c r="U41" s="180" cm="1">
        <f t="array" ref="U41">_xlfn.XLOOKUP(U$1,'Copy of PY1 Data(H)'!$A$1:$CZ$1,_xlfn.XLOOKUP($A41,'Copy of PY1 Data(H)'!$A$1:$A$288,'Copy of PY1 Data(H)'!$A$1:$CZ$288))</f>
        <v>0</v>
      </c>
      <c r="V41" s="180" cm="1">
        <f t="array" ref="V41">_xlfn.XLOOKUP(V$1,'Copy of PY1 Data(H)'!$A$1:$CZ$1,_xlfn.XLOOKUP($A41,'Copy of PY1 Data(H)'!$A$1:$A$288,'Copy of PY1 Data(H)'!$A$1:$CZ$288))</f>
        <v>579</v>
      </c>
      <c r="W41" s="180" cm="1">
        <f t="array" ref="W41">_xlfn.XLOOKUP(W$1,'Copy of PY1 Data(H)'!$A$1:$CZ$1,_xlfn.XLOOKUP($A41,'Copy of PY1 Data(H)'!$A$1:$A$288,'Copy of PY1 Data(H)'!$A$1:$CZ$288))</f>
        <v>0</v>
      </c>
      <c r="X41" s="180" cm="1">
        <f t="array" ref="X41">_xlfn.XLOOKUP(X$1,'Copy of PY1 Data(H)'!$A$1:$CZ$1,_xlfn.XLOOKUP($A41,'Copy of PY1 Data(H)'!$A$1:$A$288,'Copy of PY1 Data(H)'!$A$1:$CZ$288))</f>
        <v>360786</v>
      </c>
      <c r="Y41" s="180" cm="1">
        <f t="array" ref="Y41">_xlfn.XLOOKUP(Y$1,'Copy of PY1 Data(H)'!$A$1:$CZ$1,_xlfn.XLOOKUP($A41,'Copy of PY1 Data(H)'!$A$1:$A$288,'Copy of PY1 Data(H)'!$A$1:$CZ$288))</f>
        <v>131369</v>
      </c>
      <c r="Z41" s="180" cm="1">
        <f t="array" ref="Z41">_xlfn.XLOOKUP(Z$1,'Copy of PY1 Data(H)'!$A$1:$CZ$1,_xlfn.XLOOKUP($A41,'Copy of PY1 Data(H)'!$A$1:$A$288,'Copy of PY1 Data(H)'!$A$1:$CZ$288))</f>
        <v>1718816</v>
      </c>
      <c r="AA41" s="180" cm="1">
        <f t="array" ref="AA41">_xlfn.XLOOKUP(AA$1,'Copy of PY1 Data(H)'!$A$1:$CZ$1,_xlfn.XLOOKUP($A41,'Copy of PY1 Data(H)'!$A$1:$A$288,'Copy of PY1 Data(H)'!$A$1:$CZ$288))</f>
        <v>789696</v>
      </c>
      <c r="AB41" s="180" cm="1">
        <f t="array" ref="AB41">_xlfn.XLOOKUP(AB$1,'Copy of PY1 Data(H)'!$A$1:$CZ$1,_xlfn.XLOOKUP($A41,'Copy of PY1 Data(H)'!$A$1:$A$288,'Copy of PY1 Data(H)'!$A$1:$CZ$288))</f>
        <v>0</v>
      </c>
      <c r="AC41" s="180" cm="1">
        <f t="array" ref="AC41">_xlfn.XLOOKUP(AC$1,'Copy of PY1 Data(H)'!$A$1:$CZ$1,_xlfn.XLOOKUP($A41,'Copy of PY1 Data(H)'!$A$1:$A$288,'Copy of PY1 Data(H)'!$A$1:$CZ$288))</f>
        <v>38861</v>
      </c>
      <c r="AD41" s="180" cm="1">
        <f t="array" ref="AD41">_xlfn.XLOOKUP(AD$1,'Copy of PY1 Data(H)'!$A$1:$CZ$1,_xlfn.XLOOKUP($A41,'Copy of PY1 Data(H)'!$A$1:$A$288,'Copy of PY1 Data(H)'!$A$1:$CZ$288))</f>
        <v>0</v>
      </c>
      <c r="AE41" s="180" cm="1">
        <f t="array" ref="AE41">_xlfn.XLOOKUP(AE$1,'Copy of PY1 Data(H)'!$A$1:$CZ$1,_xlfn.XLOOKUP($A41,'Copy of PY1 Data(H)'!$A$1:$A$288,'Copy of PY1 Data(H)'!$A$1:$CZ$288))</f>
        <v>0</v>
      </c>
      <c r="AF41" s="180" cm="1">
        <f t="array" ref="AF41">_xlfn.XLOOKUP(AF$1,'Copy of PY1 Data(H)'!$A$1:$CZ$1,_xlfn.XLOOKUP($A41,'Copy of PY1 Data(H)'!$A$1:$A$288,'Copy of PY1 Data(H)'!$A$1:$CZ$288))</f>
        <v>47048</v>
      </c>
      <c r="AG41" s="180" cm="1">
        <f t="array" ref="AG41">_xlfn.XLOOKUP(AG$1,'Copy of PY1 Data(H)'!$A$1:$CZ$1,_xlfn.XLOOKUP($A41,'Copy of PY1 Data(H)'!$A$1:$A$288,'Copy of PY1 Data(H)'!$A$1:$CZ$288))</f>
        <v>0</v>
      </c>
      <c r="AH41" s="180" cm="1">
        <f t="array" ref="AH41">_xlfn.XLOOKUP(AH$1,'Copy of PY1 Data(H)'!$A$1:$CZ$1,_xlfn.XLOOKUP($A41,'Copy of PY1 Data(H)'!$A$1:$A$288,'Copy of PY1 Data(H)'!$A$1:$CZ$288))</f>
        <v>0</v>
      </c>
      <c r="AI41" s="180" cm="1">
        <f t="array" ref="AI41">_xlfn.XLOOKUP(AI$1,'Copy of PY1 Data(H)'!$A$1:$CZ$1,_xlfn.XLOOKUP($A41,'Copy of PY1 Data(H)'!$A$1:$A$288,'Copy of PY1 Data(H)'!$A$1:$CZ$288))</f>
        <v>8244</v>
      </c>
      <c r="AJ41" s="180" cm="1">
        <f t="array" ref="AJ41">_xlfn.XLOOKUP(AJ$1,'Copy of PY1 Data(H)'!$A$1:$CZ$1,_xlfn.XLOOKUP($A41,'Copy of PY1 Data(H)'!$A$1:$A$288,'Copy of PY1 Data(H)'!$A$1:$CZ$288))</f>
        <v>181726</v>
      </c>
      <c r="AK41" s="180" cm="1">
        <f t="array" ref="AK41">_xlfn.XLOOKUP(AK$1,'Copy of PY1 Data(H)'!$A$1:$CZ$1,_xlfn.XLOOKUP($A41,'Copy of PY1 Data(H)'!$A$1:$A$288,'Copy of PY1 Data(H)'!$A$1:$CZ$288))</f>
        <v>17290</v>
      </c>
      <c r="AL41" s="180" cm="1">
        <f t="array" ref="AL41">_xlfn.XLOOKUP(AL$1,'Copy of PY1 Data(H)'!$A$1:$CZ$1,_xlfn.XLOOKUP($A41,'Copy of PY1 Data(H)'!$A$1:$A$288,'Copy of PY1 Data(H)'!$A$1:$CZ$288))</f>
        <v>0</v>
      </c>
      <c r="AM41" s="180" cm="1">
        <f t="array" ref="AM41">_xlfn.XLOOKUP(AM$1,'Copy of PY1 Data(H)'!$A$1:$CZ$1,_xlfn.XLOOKUP($A41,'Copy of PY1 Data(H)'!$A$1:$A$288,'Copy of PY1 Data(H)'!$A$1:$CZ$288))</f>
        <v>215854</v>
      </c>
      <c r="AN41" s="180" cm="1">
        <f t="array" ref="AN41">_xlfn.XLOOKUP(AN$1,'Copy of PY1 Data(H)'!$A$1:$CZ$1,_xlfn.XLOOKUP($A41,'Copy of PY1 Data(H)'!$A$1:$A$288,'Copy of PY1 Data(H)'!$A$1:$CZ$288))</f>
        <v>73179</v>
      </c>
      <c r="AO41" s="180" cm="1">
        <f t="array" ref="AO41">_xlfn.XLOOKUP(AO$1,'Copy of PY1 Data(H)'!$A$1:$CZ$1,_xlfn.XLOOKUP($A41,'Copy of PY1 Data(H)'!$A$1:$A$288,'Copy of PY1 Data(H)'!$A$1:$CZ$288))</f>
        <v>1235955</v>
      </c>
      <c r="AP41" s="180" cm="1">
        <f t="array" ref="AP41">_xlfn.XLOOKUP(AP$1,'Copy of PY1 Data(H)'!$A$1:$CZ$1,_xlfn.XLOOKUP($A41,'Copy of PY1 Data(H)'!$A$1:$A$288,'Copy of PY1 Data(H)'!$A$1:$CZ$288))</f>
        <v>16241</v>
      </c>
      <c r="AQ41" s="180" cm="1">
        <f t="array" ref="AQ41">_xlfn.XLOOKUP(AQ$1,'Copy of PY1 Data(H)'!$A$1:$CZ$1,_xlfn.XLOOKUP($A41,'Copy of PY1 Data(H)'!$A$1:$A$288,'Copy of PY1 Data(H)'!$A$1:$CZ$288))</f>
        <v>19075</v>
      </c>
      <c r="AR41" s="180" cm="1">
        <f t="array" ref="AR41">_xlfn.XLOOKUP(AR$1,'Copy of PY1 Data(H)'!$A$1:$CZ$1,_xlfn.XLOOKUP($A41,'Copy of PY1 Data(H)'!$A$1:$A$288,'Copy of PY1 Data(H)'!$A$1:$CZ$288))</f>
        <v>89250</v>
      </c>
      <c r="AS41" s="180" cm="1">
        <f t="array" ref="AS41">_xlfn.XLOOKUP(AS$1,'Copy of PY1 Data(H)'!$A$1:$CZ$1,_xlfn.XLOOKUP($A41,'Copy of PY1 Data(H)'!$A$1:$A$288,'Copy of PY1 Data(H)'!$A$1:$CZ$288))</f>
        <v>2442469</v>
      </c>
      <c r="AT41" s="180" cm="1">
        <f t="array" ref="AT41">_xlfn.XLOOKUP(AT$1,'Copy of PY1 Data(H)'!$A$1:$CZ$1,_xlfn.XLOOKUP($A41,'Copy of PY1 Data(H)'!$A$1:$A$288,'Copy of PY1 Data(H)'!$A$1:$CZ$288))</f>
        <v>61966</v>
      </c>
      <c r="AU41" s="180" cm="1">
        <f t="array" ref="AU41">_xlfn.XLOOKUP(AU$1,'Copy of PY1 Data(H)'!$A$1:$CZ$1,_xlfn.XLOOKUP($A41,'Copy of PY1 Data(H)'!$A$1:$A$288,'Copy of PY1 Data(H)'!$A$1:$CZ$288))</f>
        <v>462265</v>
      </c>
      <c r="AV41" s="180" cm="1">
        <f t="array" ref="AV41">_xlfn.XLOOKUP(AV$1,'Copy of PY1 Data(H)'!$A$1:$CZ$1,_xlfn.XLOOKUP($A41,'Copy of PY1 Data(H)'!$A$1:$A$288,'Copy of PY1 Data(H)'!$A$1:$CZ$288))</f>
        <v>203019</v>
      </c>
      <c r="AW41" s="180" cm="1">
        <f t="array" ref="AW41">_xlfn.XLOOKUP(AW$1,'Copy of PY1 Data(H)'!$A$1:$CZ$1,_xlfn.XLOOKUP($A41,'Copy of PY1 Data(H)'!$A$1:$A$288,'Copy of PY1 Data(H)'!$A$1:$CZ$288))</f>
        <v>56242</v>
      </c>
      <c r="AX41" s="180" cm="1">
        <f t="array" ref="AX41">_xlfn.XLOOKUP(AX$1,'Copy of PY1 Data(H)'!$A$1:$CZ$1,_xlfn.XLOOKUP($A41,'Copy of PY1 Data(H)'!$A$1:$A$288,'Copy of PY1 Data(H)'!$A$1:$CZ$288))</f>
        <v>19793</v>
      </c>
      <c r="AY41" s="180" cm="1">
        <f t="array" ref="AY41">_xlfn.XLOOKUP(AY$1,'Copy of PY1 Data(H)'!$A$1:$CZ$1,_xlfn.XLOOKUP($A41,'Copy of PY1 Data(H)'!$A$1:$A$288,'Copy of PY1 Data(H)'!$A$1:$CZ$288))</f>
        <v>109700</v>
      </c>
      <c r="AZ41" s="180" cm="1">
        <f t="array" ref="AZ41">_xlfn.XLOOKUP(AZ$1,'Copy of PY1 Data(H)'!$A$1:$CZ$1,_xlfn.XLOOKUP($A41,'Copy of PY1 Data(H)'!$A$1:$A$288,'Copy of PY1 Data(H)'!$A$1:$CZ$288))</f>
        <v>695366</v>
      </c>
      <c r="BA41" s="180" cm="1">
        <f t="array" ref="BA41">_xlfn.XLOOKUP(BA$1,'Copy of PY1 Data(H)'!$A$1:$CZ$1,_xlfn.XLOOKUP($A41,'Copy of PY1 Data(H)'!$A$1:$A$288,'Copy of PY1 Data(H)'!$A$1:$CZ$288))</f>
        <v>0</v>
      </c>
      <c r="BB41" s="180" cm="1">
        <f t="array" ref="BB41">_xlfn.XLOOKUP(BB$1,'Copy of PY1 Data(H)'!$A$1:$CZ$1,_xlfn.XLOOKUP($A41,'Copy of PY1 Data(H)'!$A$1:$A$288,'Copy of PY1 Data(H)'!$A$1:$CZ$288))</f>
        <v>37554</v>
      </c>
      <c r="BC41" s="180" cm="1">
        <f t="array" ref="BC41">_xlfn.XLOOKUP(BC$1,'Copy of PY1 Data(H)'!$A$1:$CZ$1,_xlfn.XLOOKUP($A41,'Copy of PY1 Data(H)'!$A$1:$A$288,'Copy of PY1 Data(H)'!$A$1:$CZ$288))</f>
        <v>40266</v>
      </c>
      <c r="BD41" s="180" cm="1">
        <f t="array" ref="BD41">_xlfn.XLOOKUP(BD$1,'Copy of PY1 Data(H)'!$A$1:$CZ$1,_xlfn.XLOOKUP($A41,'Copy of PY1 Data(H)'!$A$1:$A$288,'Copy of PY1 Data(H)'!$A$1:$CZ$288))</f>
        <v>327383</v>
      </c>
      <c r="BE41" s="180" cm="1">
        <f t="array" ref="BE41">_xlfn.XLOOKUP(BE$1,'Copy of PY1 Data(H)'!$A$1:$CZ$1,_xlfn.XLOOKUP($A41,'Copy of PY1 Data(H)'!$A$1:$A$288,'Copy of PY1 Data(H)'!$A$1:$CZ$288))</f>
        <v>46013</v>
      </c>
      <c r="BF41" s="180" cm="1">
        <f t="array" ref="BF41">_xlfn.XLOOKUP(BF$1,'Copy of PY1 Data(H)'!$A$1:$CZ$1,_xlfn.XLOOKUP($A41,'Copy of PY1 Data(H)'!$A$1:$A$288,'Copy of PY1 Data(H)'!$A$1:$CZ$288))</f>
        <v>896848</v>
      </c>
      <c r="BG41" s="180" cm="1">
        <f t="array" ref="BG41">_xlfn.XLOOKUP(BG$1,'Copy of PY1 Data(H)'!$A$1:$CZ$1,_xlfn.XLOOKUP($A41,'Copy of PY1 Data(H)'!$A$1:$A$288,'Copy of PY1 Data(H)'!$A$1:$CZ$288))</f>
        <v>0</v>
      </c>
      <c r="BH41" s="180" cm="1">
        <f t="array" ref="BH41">_xlfn.XLOOKUP(BH$1,'Copy of PY1 Data(H)'!$A$1:$CZ$1,_xlfn.XLOOKUP($A41,'Copy of PY1 Data(H)'!$A$1:$A$288,'Copy of PY1 Data(H)'!$A$1:$CZ$288))</f>
        <v>177</v>
      </c>
      <c r="BI41" s="180" cm="1">
        <f t="array" ref="BI41">_xlfn.XLOOKUP(BI$1,'Copy of PY1 Data(H)'!$A$1:$CZ$1,_xlfn.XLOOKUP($A41,'Copy of PY1 Data(H)'!$A$1:$A$288,'Copy of PY1 Data(H)'!$A$1:$CZ$288))</f>
        <v>43953</v>
      </c>
      <c r="BJ41" s="180" cm="1">
        <f t="array" ref="BJ41">_xlfn.XLOOKUP(BJ$1,'Copy of PY1 Data(H)'!$A$1:$CZ$1,_xlfn.XLOOKUP($A41,'Copy of PY1 Data(H)'!$A$1:$A$288,'Copy of PY1 Data(H)'!$A$1:$CZ$288))</f>
        <v>642219</v>
      </c>
      <c r="BK41" s="180" cm="1">
        <f t="array" ref="BK41">_xlfn.XLOOKUP(BK$1,'Copy of PY1 Data(H)'!$A$1:$CZ$1,_xlfn.XLOOKUP($A41,'Copy of PY1 Data(H)'!$A$1:$A$288,'Copy of PY1 Data(H)'!$A$1:$CZ$288))</f>
        <v>116822</v>
      </c>
      <c r="BL41" s="180" cm="1">
        <f t="array" ref="BL41">_xlfn.XLOOKUP(BL$1,'Copy of PY1 Data(H)'!$A$1:$CZ$1,_xlfn.XLOOKUP($A41,'Copy of PY1 Data(H)'!$A$1:$A$288,'Copy of PY1 Data(H)'!$A$1:$CZ$288))</f>
        <v>193799</v>
      </c>
      <c r="BM41" s="180" cm="1">
        <f t="array" ref="BM41">_xlfn.XLOOKUP(BM$1,'Copy of PY1 Data(H)'!$A$1:$CZ$1,_xlfn.XLOOKUP($A41,'Copy of PY1 Data(H)'!$A$1:$A$288,'Copy of PY1 Data(H)'!$A$1:$CZ$288))</f>
        <v>466941</v>
      </c>
      <c r="BN41" s="180" cm="1">
        <f t="array" ref="BN41">_xlfn.XLOOKUP(BN$1,'Copy of PY1 Data(H)'!$A$1:$CZ$1,_xlfn.XLOOKUP($A41,'Copy of PY1 Data(H)'!$A$1:$A$288,'Copy of PY1 Data(H)'!$A$1:$CZ$288))</f>
        <v>77419</v>
      </c>
      <c r="BO41" s="180" cm="1">
        <f t="array" ref="BO41">_xlfn.XLOOKUP(BO$1,'Copy of PY1 Data(H)'!$A$1:$CZ$1,_xlfn.XLOOKUP($A41,'Copy of PY1 Data(H)'!$A$1:$A$288,'Copy of PY1 Data(H)'!$A$1:$CZ$288))</f>
        <v>70094</v>
      </c>
      <c r="BP41" s="180" cm="1">
        <f t="array" ref="BP41">_xlfn.XLOOKUP(BP$1,'Copy of PY1 Data(H)'!$A$1:$CZ$1,_xlfn.XLOOKUP($A41,'Copy of PY1 Data(H)'!$A$1:$A$288,'Copy of PY1 Data(H)'!$A$1:$CZ$288))</f>
        <v>2605</v>
      </c>
      <c r="BQ41" s="180" cm="1">
        <f t="array" ref="BQ41">_xlfn.XLOOKUP(BQ$1,'Copy of PY1 Data(H)'!$A$1:$CZ$1,_xlfn.XLOOKUP($A41,'Copy of PY1 Data(H)'!$A$1:$A$288,'Copy of PY1 Data(H)'!$A$1:$CZ$288))</f>
        <v>295916</v>
      </c>
      <c r="BR41" s="180" cm="1">
        <f t="array" ref="BR41">_xlfn.XLOOKUP(BR$1,'Copy of PY1 Data(H)'!$A$1:$CZ$1,_xlfn.XLOOKUP($A41,'Copy of PY1 Data(H)'!$A$1:$A$288,'Copy of PY1 Data(H)'!$A$1:$CZ$288))</f>
        <v>0</v>
      </c>
      <c r="BS41" s="180" cm="1">
        <f t="array" ref="BS41">_xlfn.XLOOKUP(BS$1,'Copy of PY1 Data(H)'!$A$1:$CZ$1,_xlfn.XLOOKUP($A41,'Copy of PY1 Data(H)'!$A$1:$A$288,'Copy of PY1 Data(H)'!$A$1:$CZ$288))</f>
        <v>33280</v>
      </c>
      <c r="BT41" s="180" cm="1">
        <f t="array" ref="BT41">_xlfn.XLOOKUP(BT$1,'Copy of PY1 Data(H)'!$A$1:$CZ$1,_xlfn.XLOOKUP($A41,'Copy of PY1 Data(H)'!$A$1:$A$288,'Copy of PY1 Data(H)'!$A$1:$CZ$288))</f>
        <v>437772</v>
      </c>
      <c r="BU41" s="180" cm="1">
        <f t="array" ref="BU41">_xlfn.XLOOKUP(BU$1,'Copy of PY1 Data(H)'!$A$1:$CZ$1,_xlfn.XLOOKUP($A41,'Copy of PY1 Data(H)'!$A$1:$A$288,'Copy of PY1 Data(H)'!$A$1:$CZ$288))</f>
        <v>0</v>
      </c>
      <c r="BV41" s="180" cm="1">
        <f t="array" ref="BV41">_xlfn.XLOOKUP(BV$1,'Copy of PY1 Data(H)'!$A$1:$CZ$1,_xlfn.XLOOKUP($A41,'Copy of PY1 Data(H)'!$A$1:$A$288,'Copy of PY1 Data(H)'!$A$1:$CZ$288))</f>
        <v>9847</v>
      </c>
    </row>
    <row r="42" spans="1:74" x14ac:dyDescent="0.3">
      <c r="A42" s="180">
        <v>586</v>
      </c>
      <c r="C42" s="180"/>
      <c r="D42" s="180" cm="1">
        <f t="array" ref="D42">_xlfn.XLOOKUP(D$1,'Copy of PY1 Data(H)'!$A$1:$CZ$1,_xlfn.XLOOKUP($A42,'Copy of PY1 Data(H)'!$A$1:$A$288,'Copy of PY1 Data(H)'!$A$1:$CZ$288))</f>
        <v>0</v>
      </c>
      <c r="E42" s="180" cm="1">
        <f t="array" ref="E42">_xlfn.XLOOKUP(E$1,'Copy of PY1 Data(H)'!$A$1:$CZ$1,_xlfn.XLOOKUP($A42,'Copy of PY1 Data(H)'!$A$1:$A$288,'Copy of PY1 Data(H)'!$A$1:$CZ$288))</f>
        <v>5931594</v>
      </c>
      <c r="F42" s="180" cm="1">
        <f t="array" ref="F42">_xlfn.XLOOKUP(F$1,'Copy of PY1 Data(H)'!$A$1:$CZ$1,_xlfn.XLOOKUP($A42,'Copy of PY1 Data(H)'!$A$1:$A$288,'Copy of PY1 Data(H)'!$A$1:$CZ$288))</f>
        <v>0</v>
      </c>
      <c r="G42" s="180" cm="1">
        <f t="array" ref="G42">_xlfn.XLOOKUP(G$1,'Copy of PY1 Data(H)'!$A$1:$CZ$1,_xlfn.XLOOKUP($A42,'Copy of PY1 Data(H)'!$A$1:$A$288,'Copy of PY1 Data(H)'!$A$1:$CZ$288))</f>
        <v>0</v>
      </c>
      <c r="H42" s="180" cm="1">
        <f t="array" ref="H42">_xlfn.XLOOKUP(H$1,'Copy of PY1 Data(H)'!$A$1:$CZ$1,_xlfn.XLOOKUP($A42,'Copy of PY1 Data(H)'!$A$1:$A$288,'Copy of PY1 Data(H)'!$A$1:$CZ$288))</f>
        <v>0</v>
      </c>
      <c r="I42" s="180" cm="1">
        <f t="array" ref="I42">_xlfn.XLOOKUP(I$1,'Copy of PY1 Data(H)'!$A$1:$CZ$1,_xlfn.XLOOKUP($A42,'Copy of PY1 Data(H)'!$A$1:$A$288,'Copy of PY1 Data(H)'!$A$1:$CZ$288))</f>
        <v>0</v>
      </c>
      <c r="J42" s="180" cm="1">
        <f t="array" ref="J42">_xlfn.XLOOKUP(J$1,'Copy of PY1 Data(H)'!$A$1:$CZ$1,_xlfn.XLOOKUP($A42,'Copy of PY1 Data(H)'!$A$1:$A$288,'Copy of PY1 Data(H)'!$A$1:$CZ$288))</f>
        <v>0</v>
      </c>
      <c r="K42" s="180" cm="1">
        <f t="array" ref="K42">_xlfn.XLOOKUP(K$1,'Copy of PY1 Data(H)'!$A$1:$CZ$1,_xlfn.XLOOKUP($A42,'Copy of PY1 Data(H)'!$A$1:$A$288,'Copy of PY1 Data(H)'!$A$1:$CZ$288))</f>
        <v>0</v>
      </c>
      <c r="L42" s="180" cm="1">
        <f t="array" ref="L42">_xlfn.XLOOKUP(L$1,'Copy of PY1 Data(H)'!$A$1:$CZ$1,_xlfn.XLOOKUP($A42,'Copy of PY1 Data(H)'!$A$1:$A$288,'Copy of PY1 Data(H)'!$A$1:$CZ$288))</f>
        <v>0</v>
      </c>
      <c r="M42" s="180" cm="1">
        <f t="array" ref="M42">_xlfn.XLOOKUP(M$1,'Copy of PY1 Data(H)'!$A$1:$CZ$1,_xlfn.XLOOKUP($A42,'Copy of PY1 Data(H)'!$A$1:$A$288,'Copy of PY1 Data(H)'!$A$1:$CZ$288))</f>
        <v>0</v>
      </c>
      <c r="N42" s="180" cm="1">
        <f t="array" ref="N42">_xlfn.XLOOKUP(N$1,'Copy of PY1 Data(H)'!$A$1:$CZ$1,_xlfn.XLOOKUP($A42,'Copy of PY1 Data(H)'!$A$1:$A$288,'Copy of PY1 Data(H)'!$A$1:$CZ$288))</f>
        <v>0</v>
      </c>
      <c r="O42" s="180" cm="1">
        <f t="array" ref="O42">_xlfn.XLOOKUP(O$1,'Copy of PY1 Data(H)'!$A$1:$CZ$1,_xlfn.XLOOKUP($A42,'Copy of PY1 Data(H)'!$A$1:$A$288,'Copy of PY1 Data(H)'!$A$1:$CZ$288))</f>
        <v>0</v>
      </c>
      <c r="P42" s="180" cm="1">
        <f t="array" ref="P42">_xlfn.XLOOKUP(P$1,'Copy of PY1 Data(H)'!$A$1:$CZ$1,_xlfn.XLOOKUP($A42,'Copy of PY1 Data(H)'!$A$1:$A$288,'Copy of PY1 Data(H)'!$A$1:$CZ$288))</f>
        <v>0</v>
      </c>
      <c r="Q42" s="180" cm="1">
        <f t="array" ref="Q42">_xlfn.XLOOKUP(Q$1,'Copy of PY1 Data(H)'!$A$1:$CZ$1,_xlfn.XLOOKUP($A42,'Copy of PY1 Data(H)'!$A$1:$A$288,'Copy of PY1 Data(H)'!$A$1:$CZ$288))</f>
        <v>0</v>
      </c>
      <c r="R42" s="180" cm="1">
        <f t="array" ref="R42">_xlfn.XLOOKUP(R$1,'Copy of PY1 Data(H)'!$A$1:$CZ$1,_xlfn.XLOOKUP($A42,'Copy of PY1 Data(H)'!$A$1:$A$288,'Copy of PY1 Data(H)'!$A$1:$CZ$288))</f>
        <v>0</v>
      </c>
      <c r="S42" s="180" cm="1">
        <f t="array" ref="S42">_xlfn.XLOOKUP(S$1,'Copy of PY1 Data(H)'!$A$1:$CZ$1,_xlfn.XLOOKUP($A42,'Copy of PY1 Data(H)'!$A$1:$A$288,'Copy of PY1 Data(H)'!$A$1:$CZ$288))</f>
        <v>0</v>
      </c>
      <c r="T42" s="180" cm="1">
        <f t="array" ref="T42">_xlfn.XLOOKUP(T$1,'Copy of PY1 Data(H)'!$A$1:$CZ$1,_xlfn.XLOOKUP($A42,'Copy of PY1 Data(H)'!$A$1:$A$288,'Copy of PY1 Data(H)'!$A$1:$CZ$288))</f>
        <v>0</v>
      </c>
      <c r="U42" s="180" cm="1">
        <f t="array" ref="U42">_xlfn.XLOOKUP(U$1,'Copy of PY1 Data(H)'!$A$1:$CZ$1,_xlfn.XLOOKUP($A42,'Copy of PY1 Data(H)'!$A$1:$A$288,'Copy of PY1 Data(H)'!$A$1:$CZ$288))</f>
        <v>0</v>
      </c>
      <c r="V42" s="180" cm="1">
        <f t="array" ref="V42">_xlfn.XLOOKUP(V$1,'Copy of PY1 Data(H)'!$A$1:$CZ$1,_xlfn.XLOOKUP($A42,'Copy of PY1 Data(H)'!$A$1:$A$288,'Copy of PY1 Data(H)'!$A$1:$CZ$288))</f>
        <v>0</v>
      </c>
      <c r="W42" s="180" cm="1">
        <f t="array" ref="W42">_xlfn.XLOOKUP(W$1,'Copy of PY1 Data(H)'!$A$1:$CZ$1,_xlfn.XLOOKUP($A42,'Copy of PY1 Data(H)'!$A$1:$A$288,'Copy of PY1 Data(H)'!$A$1:$CZ$288))</f>
        <v>0</v>
      </c>
      <c r="X42" s="180" cm="1">
        <f t="array" ref="X42">_xlfn.XLOOKUP(X$1,'Copy of PY1 Data(H)'!$A$1:$CZ$1,_xlfn.XLOOKUP($A42,'Copy of PY1 Data(H)'!$A$1:$A$288,'Copy of PY1 Data(H)'!$A$1:$CZ$288))</f>
        <v>0</v>
      </c>
      <c r="Y42" s="180" cm="1">
        <f t="array" ref="Y42">_xlfn.XLOOKUP(Y$1,'Copy of PY1 Data(H)'!$A$1:$CZ$1,_xlfn.XLOOKUP($A42,'Copy of PY1 Data(H)'!$A$1:$A$288,'Copy of PY1 Data(H)'!$A$1:$CZ$288))</f>
        <v>0</v>
      </c>
      <c r="Z42" s="180" cm="1">
        <f t="array" ref="Z42">_xlfn.XLOOKUP(Z$1,'Copy of PY1 Data(H)'!$A$1:$CZ$1,_xlfn.XLOOKUP($A42,'Copy of PY1 Data(H)'!$A$1:$A$288,'Copy of PY1 Data(H)'!$A$1:$CZ$288))</f>
        <v>16649800</v>
      </c>
      <c r="AA42" s="180" cm="1">
        <f t="array" ref="AA42">_xlfn.XLOOKUP(AA$1,'Copy of PY1 Data(H)'!$A$1:$CZ$1,_xlfn.XLOOKUP($A42,'Copy of PY1 Data(H)'!$A$1:$A$288,'Copy of PY1 Data(H)'!$A$1:$CZ$288))</f>
        <v>0</v>
      </c>
      <c r="AB42" s="180" cm="1">
        <f t="array" ref="AB42">_xlfn.XLOOKUP(AB$1,'Copy of PY1 Data(H)'!$A$1:$CZ$1,_xlfn.XLOOKUP($A42,'Copy of PY1 Data(H)'!$A$1:$A$288,'Copy of PY1 Data(H)'!$A$1:$CZ$288))</f>
        <v>0</v>
      </c>
      <c r="AC42" s="180" cm="1">
        <f t="array" ref="AC42">_xlfn.XLOOKUP(AC$1,'Copy of PY1 Data(H)'!$A$1:$CZ$1,_xlfn.XLOOKUP($A42,'Copy of PY1 Data(H)'!$A$1:$A$288,'Copy of PY1 Data(H)'!$A$1:$CZ$288))</f>
        <v>0</v>
      </c>
      <c r="AD42" s="180" cm="1">
        <f t="array" ref="AD42">_xlfn.XLOOKUP(AD$1,'Copy of PY1 Data(H)'!$A$1:$CZ$1,_xlfn.XLOOKUP($A42,'Copy of PY1 Data(H)'!$A$1:$A$288,'Copy of PY1 Data(H)'!$A$1:$CZ$288))</f>
        <v>0</v>
      </c>
      <c r="AE42" s="180" cm="1">
        <f t="array" ref="AE42">_xlfn.XLOOKUP(AE$1,'Copy of PY1 Data(H)'!$A$1:$CZ$1,_xlfn.XLOOKUP($A42,'Copy of PY1 Data(H)'!$A$1:$A$288,'Copy of PY1 Data(H)'!$A$1:$CZ$288))</f>
        <v>0</v>
      </c>
      <c r="AF42" s="180" cm="1">
        <f t="array" ref="AF42">_xlfn.XLOOKUP(AF$1,'Copy of PY1 Data(H)'!$A$1:$CZ$1,_xlfn.XLOOKUP($A42,'Copy of PY1 Data(H)'!$A$1:$A$288,'Copy of PY1 Data(H)'!$A$1:$CZ$288))</f>
        <v>0</v>
      </c>
      <c r="AG42" s="180" cm="1">
        <f t="array" ref="AG42">_xlfn.XLOOKUP(AG$1,'Copy of PY1 Data(H)'!$A$1:$CZ$1,_xlfn.XLOOKUP($A42,'Copy of PY1 Data(H)'!$A$1:$A$288,'Copy of PY1 Data(H)'!$A$1:$CZ$288))</f>
        <v>0</v>
      </c>
      <c r="AH42" s="180" cm="1">
        <f t="array" ref="AH42">_xlfn.XLOOKUP(AH$1,'Copy of PY1 Data(H)'!$A$1:$CZ$1,_xlfn.XLOOKUP($A42,'Copy of PY1 Data(H)'!$A$1:$A$288,'Copy of PY1 Data(H)'!$A$1:$CZ$288))</f>
        <v>0</v>
      </c>
      <c r="AI42" s="180" cm="1">
        <f t="array" ref="AI42">_xlfn.XLOOKUP(AI$1,'Copy of PY1 Data(H)'!$A$1:$CZ$1,_xlfn.XLOOKUP($A42,'Copy of PY1 Data(H)'!$A$1:$A$288,'Copy of PY1 Data(H)'!$A$1:$CZ$288))</f>
        <v>0</v>
      </c>
      <c r="AJ42" s="180" cm="1">
        <f t="array" ref="AJ42">_xlfn.XLOOKUP(AJ$1,'Copy of PY1 Data(H)'!$A$1:$CZ$1,_xlfn.XLOOKUP($A42,'Copy of PY1 Data(H)'!$A$1:$A$288,'Copy of PY1 Data(H)'!$A$1:$CZ$288))</f>
        <v>0</v>
      </c>
      <c r="AK42" s="180" cm="1">
        <f t="array" ref="AK42">_xlfn.XLOOKUP(AK$1,'Copy of PY1 Data(H)'!$A$1:$CZ$1,_xlfn.XLOOKUP($A42,'Copy of PY1 Data(H)'!$A$1:$A$288,'Copy of PY1 Data(H)'!$A$1:$CZ$288))</f>
        <v>0</v>
      </c>
      <c r="AL42" s="180" cm="1">
        <f t="array" ref="AL42">_xlfn.XLOOKUP(AL$1,'Copy of PY1 Data(H)'!$A$1:$CZ$1,_xlfn.XLOOKUP($A42,'Copy of PY1 Data(H)'!$A$1:$A$288,'Copy of PY1 Data(H)'!$A$1:$CZ$288))</f>
        <v>0</v>
      </c>
      <c r="AM42" s="180" cm="1">
        <f t="array" ref="AM42">_xlfn.XLOOKUP(AM$1,'Copy of PY1 Data(H)'!$A$1:$CZ$1,_xlfn.XLOOKUP($A42,'Copy of PY1 Data(H)'!$A$1:$A$288,'Copy of PY1 Data(H)'!$A$1:$CZ$288))</f>
        <v>0</v>
      </c>
      <c r="AN42" s="180" cm="1">
        <f t="array" ref="AN42">_xlfn.XLOOKUP(AN$1,'Copy of PY1 Data(H)'!$A$1:$CZ$1,_xlfn.XLOOKUP($A42,'Copy of PY1 Data(H)'!$A$1:$A$288,'Copy of PY1 Data(H)'!$A$1:$CZ$288))</f>
        <v>0</v>
      </c>
      <c r="AO42" s="180" cm="1">
        <f t="array" ref="AO42">_xlfn.XLOOKUP(AO$1,'Copy of PY1 Data(H)'!$A$1:$CZ$1,_xlfn.XLOOKUP($A42,'Copy of PY1 Data(H)'!$A$1:$A$288,'Copy of PY1 Data(H)'!$A$1:$CZ$288))</f>
        <v>0</v>
      </c>
      <c r="AP42" s="180" cm="1">
        <f t="array" ref="AP42">_xlfn.XLOOKUP(AP$1,'Copy of PY1 Data(H)'!$A$1:$CZ$1,_xlfn.XLOOKUP($A42,'Copy of PY1 Data(H)'!$A$1:$A$288,'Copy of PY1 Data(H)'!$A$1:$CZ$288))</f>
        <v>0</v>
      </c>
      <c r="AQ42" s="180" cm="1">
        <f t="array" ref="AQ42">_xlfn.XLOOKUP(AQ$1,'Copy of PY1 Data(H)'!$A$1:$CZ$1,_xlfn.XLOOKUP($A42,'Copy of PY1 Data(H)'!$A$1:$A$288,'Copy of PY1 Data(H)'!$A$1:$CZ$288))</f>
        <v>0</v>
      </c>
      <c r="AR42" s="180" cm="1">
        <f t="array" ref="AR42">_xlfn.XLOOKUP(AR$1,'Copy of PY1 Data(H)'!$A$1:$CZ$1,_xlfn.XLOOKUP($A42,'Copy of PY1 Data(H)'!$A$1:$A$288,'Copy of PY1 Data(H)'!$A$1:$CZ$288))</f>
        <v>0</v>
      </c>
      <c r="AS42" s="180" cm="1">
        <f t="array" ref="AS42">_xlfn.XLOOKUP(AS$1,'Copy of PY1 Data(H)'!$A$1:$CZ$1,_xlfn.XLOOKUP($A42,'Copy of PY1 Data(H)'!$A$1:$A$288,'Copy of PY1 Data(H)'!$A$1:$CZ$288))</f>
        <v>0</v>
      </c>
      <c r="AT42" s="180" cm="1">
        <f t="array" ref="AT42">_xlfn.XLOOKUP(AT$1,'Copy of PY1 Data(H)'!$A$1:$CZ$1,_xlfn.XLOOKUP($A42,'Copy of PY1 Data(H)'!$A$1:$A$288,'Copy of PY1 Data(H)'!$A$1:$CZ$288))</f>
        <v>0</v>
      </c>
      <c r="AU42" s="180" cm="1">
        <f t="array" ref="AU42">_xlfn.XLOOKUP(AU$1,'Copy of PY1 Data(H)'!$A$1:$CZ$1,_xlfn.XLOOKUP($A42,'Copy of PY1 Data(H)'!$A$1:$A$288,'Copy of PY1 Data(H)'!$A$1:$CZ$288))</f>
        <v>0</v>
      </c>
      <c r="AV42" s="180" cm="1">
        <f t="array" ref="AV42">_xlfn.XLOOKUP(AV$1,'Copy of PY1 Data(H)'!$A$1:$CZ$1,_xlfn.XLOOKUP($A42,'Copy of PY1 Data(H)'!$A$1:$A$288,'Copy of PY1 Data(H)'!$A$1:$CZ$288))</f>
        <v>0</v>
      </c>
      <c r="AW42" s="180" cm="1">
        <f t="array" ref="AW42">_xlfn.XLOOKUP(AW$1,'Copy of PY1 Data(H)'!$A$1:$CZ$1,_xlfn.XLOOKUP($A42,'Copy of PY1 Data(H)'!$A$1:$A$288,'Copy of PY1 Data(H)'!$A$1:$CZ$288))</f>
        <v>0</v>
      </c>
      <c r="AX42" s="180" cm="1">
        <f t="array" ref="AX42">_xlfn.XLOOKUP(AX$1,'Copy of PY1 Data(H)'!$A$1:$CZ$1,_xlfn.XLOOKUP($A42,'Copy of PY1 Data(H)'!$A$1:$A$288,'Copy of PY1 Data(H)'!$A$1:$CZ$288))</f>
        <v>0</v>
      </c>
      <c r="AY42" s="180" cm="1">
        <f t="array" ref="AY42">_xlfn.XLOOKUP(AY$1,'Copy of PY1 Data(H)'!$A$1:$CZ$1,_xlfn.XLOOKUP($A42,'Copy of PY1 Data(H)'!$A$1:$A$288,'Copy of PY1 Data(H)'!$A$1:$CZ$288))</f>
        <v>0</v>
      </c>
      <c r="AZ42" s="180" cm="1">
        <f t="array" ref="AZ42">_xlfn.XLOOKUP(AZ$1,'Copy of PY1 Data(H)'!$A$1:$CZ$1,_xlfn.XLOOKUP($A42,'Copy of PY1 Data(H)'!$A$1:$A$288,'Copy of PY1 Data(H)'!$A$1:$CZ$288))</f>
        <v>0</v>
      </c>
      <c r="BA42" s="180" cm="1">
        <f t="array" ref="BA42">_xlfn.XLOOKUP(BA$1,'Copy of PY1 Data(H)'!$A$1:$CZ$1,_xlfn.XLOOKUP($A42,'Copy of PY1 Data(H)'!$A$1:$A$288,'Copy of PY1 Data(H)'!$A$1:$CZ$288))</f>
        <v>0</v>
      </c>
      <c r="BB42" s="180" cm="1">
        <f t="array" ref="BB42">_xlfn.XLOOKUP(BB$1,'Copy of PY1 Data(H)'!$A$1:$CZ$1,_xlfn.XLOOKUP($A42,'Copy of PY1 Data(H)'!$A$1:$A$288,'Copy of PY1 Data(H)'!$A$1:$CZ$288))</f>
        <v>0</v>
      </c>
      <c r="BC42" s="180" cm="1">
        <f t="array" ref="BC42">_xlfn.XLOOKUP(BC$1,'Copy of PY1 Data(H)'!$A$1:$CZ$1,_xlfn.XLOOKUP($A42,'Copy of PY1 Data(H)'!$A$1:$A$288,'Copy of PY1 Data(H)'!$A$1:$CZ$288))</f>
        <v>0</v>
      </c>
      <c r="BD42" s="180" cm="1">
        <f t="array" ref="BD42">_xlfn.XLOOKUP(BD$1,'Copy of PY1 Data(H)'!$A$1:$CZ$1,_xlfn.XLOOKUP($A42,'Copy of PY1 Data(H)'!$A$1:$A$288,'Copy of PY1 Data(H)'!$A$1:$CZ$288))</f>
        <v>0</v>
      </c>
      <c r="BE42" s="180" cm="1">
        <f t="array" ref="BE42">_xlfn.XLOOKUP(BE$1,'Copy of PY1 Data(H)'!$A$1:$CZ$1,_xlfn.XLOOKUP($A42,'Copy of PY1 Data(H)'!$A$1:$A$288,'Copy of PY1 Data(H)'!$A$1:$CZ$288))</f>
        <v>0</v>
      </c>
      <c r="BF42" s="180" cm="1">
        <f t="array" ref="BF42">_xlfn.XLOOKUP(BF$1,'Copy of PY1 Data(H)'!$A$1:$CZ$1,_xlfn.XLOOKUP($A42,'Copy of PY1 Data(H)'!$A$1:$A$288,'Copy of PY1 Data(H)'!$A$1:$CZ$288))</f>
        <v>0</v>
      </c>
      <c r="BG42" s="180" cm="1">
        <f t="array" ref="BG42">_xlfn.XLOOKUP(BG$1,'Copy of PY1 Data(H)'!$A$1:$CZ$1,_xlfn.XLOOKUP($A42,'Copy of PY1 Data(H)'!$A$1:$A$288,'Copy of PY1 Data(H)'!$A$1:$CZ$288))</f>
        <v>0</v>
      </c>
      <c r="BH42" s="180" cm="1">
        <f t="array" ref="BH42">_xlfn.XLOOKUP(BH$1,'Copy of PY1 Data(H)'!$A$1:$CZ$1,_xlfn.XLOOKUP($A42,'Copy of PY1 Data(H)'!$A$1:$A$288,'Copy of PY1 Data(H)'!$A$1:$CZ$288))</f>
        <v>0</v>
      </c>
      <c r="BI42" s="180" cm="1">
        <f t="array" ref="BI42">_xlfn.XLOOKUP(BI$1,'Copy of PY1 Data(H)'!$A$1:$CZ$1,_xlfn.XLOOKUP($A42,'Copy of PY1 Data(H)'!$A$1:$A$288,'Copy of PY1 Data(H)'!$A$1:$CZ$288))</f>
        <v>0</v>
      </c>
      <c r="BJ42" s="180" cm="1">
        <f t="array" ref="BJ42">_xlfn.XLOOKUP(BJ$1,'Copy of PY1 Data(H)'!$A$1:$CZ$1,_xlfn.XLOOKUP($A42,'Copy of PY1 Data(H)'!$A$1:$A$288,'Copy of PY1 Data(H)'!$A$1:$CZ$288))</f>
        <v>0</v>
      </c>
      <c r="BK42" s="180" cm="1">
        <f t="array" ref="BK42">_xlfn.XLOOKUP(BK$1,'Copy of PY1 Data(H)'!$A$1:$CZ$1,_xlfn.XLOOKUP($A42,'Copy of PY1 Data(H)'!$A$1:$A$288,'Copy of PY1 Data(H)'!$A$1:$CZ$288))</f>
        <v>0</v>
      </c>
      <c r="BL42" s="180" cm="1">
        <f t="array" ref="BL42">_xlfn.XLOOKUP(BL$1,'Copy of PY1 Data(H)'!$A$1:$CZ$1,_xlfn.XLOOKUP($A42,'Copy of PY1 Data(H)'!$A$1:$A$288,'Copy of PY1 Data(H)'!$A$1:$CZ$288))</f>
        <v>0</v>
      </c>
      <c r="BM42" s="180" cm="1">
        <f t="array" ref="BM42">_xlfn.XLOOKUP(BM$1,'Copy of PY1 Data(H)'!$A$1:$CZ$1,_xlfn.XLOOKUP($A42,'Copy of PY1 Data(H)'!$A$1:$A$288,'Copy of PY1 Data(H)'!$A$1:$CZ$288))</f>
        <v>0</v>
      </c>
      <c r="BN42" s="180" cm="1">
        <f t="array" ref="BN42">_xlfn.XLOOKUP(BN$1,'Copy of PY1 Data(H)'!$A$1:$CZ$1,_xlfn.XLOOKUP($A42,'Copy of PY1 Data(H)'!$A$1:$A$288,'Copy of PY1 Data(H)'!$A$1:$CZ$288))</f>
        <v>0</v>
      </c>
      <c r="BO42" s="180" cm="1">
        <f t="array" ref="BO42">_xlfn.XLOOKUP(BO$1,'Copy of PY1 Data(H)'!$A$1:$CZ$1,_xlfn.XLOOKUP($A42,'Copy of PY1 Data(H)'!$A$1:$A$288,'Copy of PY1 Data(H)'!$A$1:$CZ$288))</f>
        <v>0</v>
      </c>
      <c r="BP42" s="180" cm="1">
        <f t="array" ref="BP42">_xlfn.XLOOKUP(BP$1,'Copy of PY1 Data(H)'!$A$1:$CZ$1,_xlfn.XLOOKUP($A42,'Copy of PY1 Data(H)'!$A$1:$A$288,'Copy of PY1 Data(H)'!$A$1:$CZ$288))</f>
        <v>0</v>
      </c>
      <c r="BQ42" s="180" cm="1">
        <f t="array" ref="BQ42">_xlfn.XLOOKUP(BQ$1,'Copy of PY1 Data(H)'!$A$1:$CZ$1,_xlfn.XLOOKUP($A42,'Copy of PY1 Data(H)'!$A$1:$A$288,'Copy of PY1 Data(H)'!$A$1:$CZ$288))</f>
        <v>0</v>
      </c>
      <c r="BR42" s="180" cm="1">
        <f t="array" ref="BR42">_xlfn.XLOOKUP(BR$1,'Copy of PY1 Data(H)'!$A$1:$CZ$1,_xlfn.XLOOKUP($A42,'Copy of PY1 Data(H)'!$A$1:$A$288,'Copy of PY1 Data(H)'!$A$1:$CZ$288))</f>
        <v>0</v>
      </c>
      <c r="BS42" s="180" cm="1">
        <f t="array" ref="BS42">_xlfn.XLOOKUP(BS$1,'Copy of PY1 Data(H)'!$A$1:$CZ$1,_xlfn.XLOOKUP($A42,'Copy of PY1 Data(H)'!$A$1:$A$288,'Copy of PY1 Data(H)'!$A$1:$CZ$288))</f>
        <v>0</v>
      </c>
      <c r="BT42" s="180" cm="1">
        <f t="array" ref="BT42">_xlfn.XLOOKUP(BT$1,'Copy of PY1 Data(H)'!$A$1:$CZ$1,_xlfn.XLOOKUP($A42,'Copy of PY1 Data(H)'!$A$1:$A$288,'Copy of PY1 Data(H)'!$A$1:$CZ$288))</f>
        <v>0</v>
      </c>
      <c r="BU42" s="180" cm="1">
        <f t="array" ref="BU42">_xlfn.XLOOKUP(BU$1,'Copy of PY1 Data(H)'!$A$1:$CZ$1,_xlfn.XLOOKUP($A42,'Copy of PY1 Data(H)'!$A$1:$A$288,'Copy of PY1 Data(H)'!$A$1:$CZ$288))</f>
        <v>0</v>
      </c>
      <c r="BV42" s="180" cm="1">
        <f t="array" ref="BV42">_xlfn.XLOOKUP(BV$1,'Copy of PY1 Data(H)'!$A$1:$CZ$1,_xlfn.XLOOKUP($A42,'Copy of PY1 Data(H)'!$A$1:$A$288,'Copy of PY1 Data(H)'!$A$1:$CZ$288))</f>
        <v>0</v>
      </c>
    </row>
    <row r="43" spans="1:74" x14ac:dyDescent="0.3">
      <c r="A43" s="180">
        <v>379</v>
      </c>
      <c r="C43" s="180"/>
      <c r="D43" s="180" cm="1">
        <f t="array" ref="D43">_xlfn.XLOOKUP(D$1,'Copy of PY1 Data(H)'!$A$1:$CZ$1,_xlfn.XLOOKUP($A43,'Copy of PY1 Data(H)'!$A$1:$A$288,'Copy of PY1 Data(H)'!$A$1:$CZ$288))</f>
        <v>9636701</v>
      </c>
      <c r="E43" s="180" cm="1">
        <f t="array" ref="E43">_xlfn.XLOOKUP(E$1,'Copy of PY1 Data(H)'!$A$1:$CZ$1,_xlfn.XLOOKUP($A43,'Copy of PY1 Data(H)'!$A$1:$A$288,'Copy of PY1 Data(H)'!$A$1:$CZ$288))</f>
        <v>426532511</v>
      </c>
      <c r="F43" s="180" cm="1">
        <f t="array" ref="F43">_xlfn.XLOOKUP(F$1,'Copy of PY1 Data(H)'!$A$1:$CZ$1,_xlfn.XLOOKUP($A43,'Copy of PY1 Data(H)'!$A$1:$A$288,'Copy of PY1 Data(H)'!$A$1:$CZ$288))</f>
        <v>0</v>
      </c>
      <c r="G43" s="180" cm="1">
        <f t="array" ref="G43">_xlfn.XLOOKUP(G$1,'Copy of PY1 Data(H)'!$A$1:$CZ$1,_xlfn.XLOOKUP($A43,'Copy of PY1 Data(H)'!$A$1:$A$288,'Copy of PY1 Data(H)'!$A$1:$CZ$288))</f>
        <v>6594891</v>
      </c>
      <c r="H43" s="180" cm="1">
        <f t="array" ref="H43">_xlfn.XLOOKUP(H$1,'Copy of PY1 Data(H)'!$A$1:$CZ$1,_xlfn.XLOOKUP($A43,'Copy of PY1 Data(H)'!$A$1:$A$288,'Copy of PY1 Data(H)'!$A$1:$CZ$288))</f>
        <v>1408858</v>
      </c>
      <c r="I43" s="180" cm="1">
        <f t="array" ref="I43">_xlfn.XLOOKUP(I$1,'Copy of PY1 Data(H)'!$A$1:$CZ$1,_xlfn.XLOOKUP($A43,'Copy of PY1 Data(H)'!$A$1:$A$288,'Copy of PY1 Data(H)'!$A$1:$CZ$288))</f>
        <v>74079</v>
      </c>
      <c r="J43" s="180" cm="1">
        <f t="array" ref="J43">_xlfn.XLOOKUP(J$1,'Copy of PY1 Data(H)'!$A$1:$CZ$1,_xlfn.XLOOKUP($A43,'Copy of PY1 Data(H)'!$A$1:$A$288,'Copy of PY1 Data(H)'!$A$1:$CZ$288))</f>
        <v>1507866</v>
      </c>
      <c r="K43" s="180" cm="1">
        <f t="array" ref="K43">_xlfn.XLOOKUP(K$1,'Copy of PY1 Data(H)'!$A$1:$CZ$1,_xlfn.XLOOKUP($A43,'Copy of PY1 Data(H)'!$A$1:$A$288,'Copy of PY1 Data(H)'!$A$1:$CZ$288))</f>
        <v>7821310</v>
      </c>
      <c r="L43" s="180" cm="1">
        <f t="array" ref="L43">_xlfn.XLOOKUP(L$1,'Copy of PY1 Data(H)'!$A$1:$CZ$1,_xlfn.XLOOKUP($A43,'Copy of PY1 Data(H)'!$A$1:$A$288,'Copy of PY1 Data(H)'!$A$1:$CZ$288))</f>
        <v>3292626</v>
      </c>
      <c r="M43" s="180" cm="1">
        <f t="array" ref="M43">_xlfn.XLOOKUP(M$1,'Copy of PY1 Data(H)'!$A$1:$CZ$1,_xlfn.XLOOKUP($A43,'Copy of PY1 Data(H)'!$A$1:$A$288,'Copy of PY1 Data(H)'!$A$1:$CZ$288))</f>
        <v>15629020</v>
      </c>
      <c r="N43" s="180" cm="1">
        <f t="array" ref="N43">_xlfn.XLOOKUP(N$1,'Copy of PY1 Data(H)'!$A$1:$CZ$1,_xlfn.XLOOKUP($A43,'Copy of PY1 Data(H)'!$A$1:$A$288,'Copy of PY1 Data(H)'!$A$1:$CZ$288))</f>
        <v>833090</v>
      </c>
      <c r="O43" s="180" cm="1">
        <f t="array" ref="O43">_xlfn.XLOOKUP(O$1,'Copy of PY1 Data(H)'!$A$1:$CZ$1,_xlfn.XLOOKUP($A43,'Copy of PY1 Data(H)'!$A$1:$A$288,'Copy of PY1 Data(H)'!$A$1:$CZ$288))</f>
        <v>1081051</v>
      </c>
      <c r="P43" s="180" cm="1">
        <f t="array" ref="P43">_xlfn.XLOOKUP(P$1,'Copy of PY1 Data(H)'!$A$1:$CZ$1,_xlfn.XLOOKUP($A43,'Copy of PY1 Data(H)'!$A$1:$A$288,'Copy of PY1 Data(H)'!$A$1:$CZ$288))</f>
        <v>0</v>
      </c>
      <c r="Q43" s="180" cm="1">
        <f t="array" ref="Q43">_xlfn.XLOOKUP(Q$1,'Copy of PY1 Data(H)'!$A$1:$CZ$1,_xlfn.XLOOKUP($A43,'Copy of PY1 Data(H)'!$A$1:$A$288,'Copy of PY1 Data(H)'!$A$1:$CZ$288))</f>
        <v>748197</v>
      </c>
      <c r="R43" s="180" cm="1">
        <f t="array" ref="R43">_xlfn.XLOOKUP(R$1,'Copy of PY1 Data(H)'!$A$1:$CZ$1,_xlfn.XLOOKUP($A43,'Copy of PY1 Data(H)'!$A$1:$A$288,'Copy of PY1 Data(H)'!$A$1:$CZ$288))</f>
        <v>1208258</v>
      </c>
      <c r="S43" s="180" cm="1">
        <f t="array" ref="S43">_xlfn.XLOOKUP(S$1,'Copy of PY1 Data(H)'!$A$1:$CZ$1,_xlfn.XLOOKUP($A43,'Copy of PY1 Data(H)'!$A$1:$A$288,'Copy of PY1 Data(H)'!$A$1:$CZ$288))</f>
        <v>1347272</v>
      </c>
      <c r="T43" s="180" cm="1">
        <f t="array" ref="T43">_xlfn.XLOOKUP(T$1,'Copy of PY1 Data(H)'!$A$1:$CZ$1,_xlfn.XLOOKUP($A43,'Copy of PY1 Data(H)'!$A$1:$A$288,'Copy of PY1 Data(H)'!$A$1:$CZ$288))</f>
        <v>6185243</v>
      </c>
      <c r="U43" s="180" cm="1">
        <f t="array" ref="U43">_xlfn.XLOOKUP(U$1,'Copy of PY1 Data(H)'!$A$1:$CZ$1,_xlfn.XLOOKUP($A43,'Copy of PY1 Data(H)'!$A$1:$A$288,'Copy of PY1 Data(H)'!$A$1:$CZ$288))</f>
        <v>0</v>
      </c>
      <c r="V43" s="180" cm="1">
        <f t="array" ref="V43">_xlfn.XLOOKUP(V$1,'Copy of PY1 Data(H)'!$A$1:$CZ$1,_xlfn.XLOOKUP($A43,'Copy of PY1 Data(H)'!$A$1:$A$288,'Copy of PY1 Data(H)'!$A$1:$CZ$288))</f>
        <v>1178950</v>
      </c>
      <c r="W43" s="180" cm="1">
        <f t="array" ref="W43">_xlfn.XLOOKUP(W$1,'Copy of PY1 Data(H)'!$A$1:$CZ$1,_xlfn.XLOOKUP($A43,'Copy of PY1 Data(H)'!$A$1:$A$288,'Copy of PY1 Data(H)'!$A$1:$CZ$288))</f>
        <v>0</v>
      </c>
      <c r="X43" s="180" cm="1">
        <f t="array" ref="X43">_xlfn.XLOOKUP(X$1,'Copy of PY1 Data(H)'!$A$1:$CZ$1,_xlfn.XLOOKUP($A43,'Copy of PY1 Data(H)'!$A$1:$A$288,'Copy of PY1 Data(H)'!$A$1:$CZ$288))</f>
        <v>6103140</v>
      </c>
      <c r="Y43" s="180" cm="1">
        <f t="array" ref="Y43">_xlfn.XLOOKUP(Y$1,'Copy of PY1 Data(H)'!$A$1:$CZ$1,_xlfn.XLOOKUP($A43,'Copy of PY1 Data(H)'!$A$1:$A$288,'Copy of PY1 Data(H)'!$A$1:$CZ$288))</f>
        <v>1930931</v>
      </c>
      <c r="Z43" s="180" cm="1">
        <f t="array" ref="Z43">_xlfn.XLOOKUP(Z$1,'Copy of PY1 Data(H)'!$A$1:$CZ$1,_xlfn.XLOOKUP($A43,'Copy of PY1 Data(H)'!$A$1:$A$288,'Copy of PY1 Data(H)'!$A$1:$CZ$288))</f>
        <v>70399202</v>
      </c>
      <c r="AA43" s="180" cm="1">
        <f t="array" ref="AA43">_xlfn.XLOOKUP(AA$1,'Copy of PY1 Data(H)'!$A$1:$CZ$1,_xlfn.XLOOKUP($A43,'Copy of PY1 Data(H)'!$A$1:$A$288,'Copy of PY1 Data(H)'!$A$1:$CZ$288))</f>
        <v>10463601</v>
      </c>
      <c r="AB43" s="180" cm="1">
        <f t="array" ref="AB43">_xlfn.XLOOKUP(AB$1,'Copy of PY1 Data(H)'!$A$1:$CZ$1,_xlfn.XLOOKUP($A43,'Copy of PY1 Data(H)'!$A$1:$A$288,'Copy of PY1 Data(H)'!$A$1:$CZ$288))</f>
        <v>0</v>
      </c>
      <c r="AC43" s="180" cm="1">
        <f t="array" ref="AC43">_xlfn.XLOOKUP(AC$1,'Copy of PY1 Data(H)'!$A$1:$CZ$1,_xlfn.XLOOKUP($A43,'Copy of PY1 Data(H)'!$A$1:$A$288,'Copy of PY1 Data(H)'!$A$1:$CZ$288))</f>
        <v>560903</v>
      </c>
      <c r="AD43" s="180" cm="1">
        <f t="array" ref="AD43">_xlfn.XLOOKUP(AD$1,'Copy of PY1 Data(H)'!$A$1:$CZ$1,_xlfn.XLOOKUP($A43,'Copy of PY1 Data(H)'!$A$1:$A$288,'Copy of PY1 Data(H)'!$A$1:$CZ$288))</f>
        <v>1151695</v>
      </c>
      <c r="AE43" s="180" cm="1">
        <f t="array" ref="AE43">_xlfn.XLOOKUP(AE$1,'Copy of PY1 Data(H)'!$A$1:$CZ$1,_xlfn.XLOOKUP($A43,'Copy of PY1 Data(H)'!$A$1:$A$288,'Copy of PY1 Data(H)'!$A$1:$CZ$288))</f>
        <v>2488545</v>
      </c>
      <c r="AF43" s="180" cm="1">
        <f t="array" ref="AF43">_xlfn.XLOOKUP(AF$1,'Copy of PY1 Data(H)'!$A$1:$CZ$1,_xlfn.XLOOKUP($A43,'Copy of PY1 Data(H)'!$A$1:$A$288,'Copy of PY1 Data(H)'!$A$1:$CZ$288))</f>
        <v>491338</v>
      </c>
      <c r="AG43" s="180" cm="1">
        <f t="array" ref="AG43">_xlfn.XLOOKUP(AG$1,'Copy of PY1 Data(H)'!$A$1:$CZ$1,_xlfn.XLOOKUP($A43,'Copy of PY1 Data(H)'!$A$1:$A$288,'Copy of PY1 Data(H)'!$A$1:$CZ$288))</f>
        <v>692417</v>
      </c>
      <c r="AH43" s="180" cm="1">
        <f t="array" ref="AH43">_xlfn.XLOOKUP(AH$1,'Copy of PY1 Data(H)'!$A$1:$CZ$1,_xlfn.XLOOKUP($A43,'Copy of PY1 Data(H)'!$A$1:$A$288,'Copy of PY1 Data(H)'!$A$1:$CZ$288))</f>
        <v>0</v>
      </c>
      <c r="AI43" s="180" cm="1">
        <f t="array" ref="AI43">_xlfn.XLOOKUP(AI$1,'Copy of PY1 Data(H)'!$A$1:$CZ$1,_xlfn.XLOOKUP($A43,'Copy of PY1 Data(H)'!$A$1:$A$288,'Copy of PY1 Data(H)'!$A$1:$CZ$288))</f>
        <v>303947</v>
      </c>
      <c r="AJ43" s="180" cm="1">
        <f t="array" ref="AJ43">_xlfn.XLOOKUP(AJ$1,'Copy of PY1 Data(H)'!$A$1:$CZ$1,_xlfn.XLOOKUP($A43,'Copy of PY1 Data(H)'!$A$1:$A$288,'Copy of PY1 Data(H)'!$A$1:$CZ$288))</f>
        <v>3854007</v>
      </c>
      <c r="AK43" s="180" cm="1">
        <f t="array" ref="AK43">_xlfn.XLOOKUP(AK$1,'Copy of PY1 Data(H)'!$A$1:$CZ$1,_xlfn.XLOOKUP($A43,'Copy of PY1 Data(H)'!$A$1:$A$288,'Copy of PY1 Data(H)'!$A$1:$CZ$288))</f>
        <v>655291</v>
      </c>
      <c r="AL43" s="180" cm="1">
        <f t="array" ref="AL43">_xlfn.XLOOKUP(AL$1,'Copy of PY1 Data(H)'!$A$1:$CZ$1,_xlfn.XLOOKUP($A43,'Copy of PY1 Data(H)'!$A$1:$A$288,'Copy of PY1 Data(H)'!$A$1:$CZ$288))</f>
        <v>1099758</v>
      </c>
      <c r="AM43" s="180" cm="1">
        <f t="array" ref="AM43">_xlfn.XLOOKUP(AM$1,'Copy of PY1 Data(H)'!$A$1:$CZ$1,_xlfn.XLOOKUP($A43,'Copy of PY1 Data(H)'!$A$1:$A$288,'Copy of PY1 Data(H)'!$A$1:$CZ$288))</f>
        <v>2802220</v>
      </c>
      <c r="AN43" s="180" cm="1">
        <f t="array" ref="AN43">_xlfn.XLOOKUP(AN$1,'Copy of PY1 Data(H)'!$A$1:$CZ$1,_xlfn.XLOOKUP($A43,'Copy of PY1 Data(H)'!$A$1:$A$288,'Copy of PY1 Data(H)'!$A$1:$CZ$288))</f>
        <v>706665</v>
      </c>
      <c r="AO43" s="180" cm="1">
        <f t="array" ref="AO43">_xlfn.XLOOKUP(AO$1,'Copy of PY1 Data(H)'!$A$1:$CZ$1,_xlfn.XLOOKUP($A43,'Copy of PY1 Data(H)'!$A$1:$A$288,'Copy of PY1 Data(H)'!$A$1:$CZ$288))</f>
        <v>27346224</v>
      </c>
      <c r="AP43" s="180" cm="1">
        <f t="array" ref="AP43">_xlfn.XLOOKUP(AP$1,'Copy of PY1 Data(H)'!$A$1:$CZ$1,_xlfn.XLOOKUP($A43,'Copy of PY1 Data(H)'!$A$1:$A$288,'Copy of PY1 Data(H)'!$A$1:$CZ$288))</f>
        <v>1381561</v>
      </c>
      <c r="AQ43" s="180" cm="1">
        <f t="array" ref="AQ43">_xlfn.XLOOKUP(AQ$1,'Copy of PY1 Data(H)'!$A$1:$CZ$1,_xlfn.XLOOKUP($A43,'Copy of PY1 Data(H)'!$A$1:$A$288,'Copy of PY1 Data(H)'!$A$1:$CZ$288))</f>
        <v>668283</v>
      </c>
      <c r="AR43" s="180" cm="1">
        <f t="array" ref="AR43">_xlfn.XLOOKUP(AR$1,'Copy of PY1 Data(H)'!$A$1:$CZ$1,_xlfn.XLOOKUP($A43,'Copy of PY1 Data(H)'!$A$1:$A$288,'Copy of PY1 Data(H)'!$A$1:$CZ$288))</f>
        <v>717717</v>
      </c>
      <c r="AS43" s="180" cm="1">
        <f t="array" ref="AS43">_xlfn.XLOOKUP(AS$1,'Copy of PY1 Data(H)'!$A$1:$CZ$1,_xlfn.XLOOKUP($A43,'Copy of PY1 Data(H)'!$A$1:$A$288,'Copy of PY1 Data(H)'!$A$1:$CZ$288))</f>
        <v>26154502</v>
      </c>
      <c r="AT43" s="180" cm="1">
        <f t="array" ref="AT43">_xlfn.XLOOKUP(AT$1,'Copy of PY1 Data(H)'!$A$1:$CZ$1,_xlfn.XLOOKUP($A43,'Copy of PY1 Data(H)'!$A$1:$A$288,'Copy of PY1 Data(H)'!$A$1:$CZ$288))</f>
        <v>518859</v>
      </c>
      <c r="AU43" s="180" cm="1">
        <f t="array" ref="AU43">_xlfn.XLOOKUP(AU$1,'Copy of PY1 Data(H)'!$A$1:$CZ$1,_xlfn.XLOOKUP($A43,'Copy of PY1 Data(H)'!$A$1:$A$288,'Copy of PY1 Data(H)'!$A$1:$CZ$288))</f>
        <v>7034955</v>
      </c>
      <c r="AV43" s="180" cm="1">
        <f t="array" ref="AV43">_xlfn.XLOOKUP(AV$1,'Copy of PY1 Data(H)'!$A$1:$CZ$1,_xlfn.XLOOKUP($A43,'Copy of PY1 Data(H)'!$A$1:$A$288,'Copy of PY1 Data(H)'!$A$1:$CZ$288))</f>
        <v>852985</v>
      </c>
      <c r="AW43" s="180" cm="1">
        <f t="array" ref="AW43">_xlfn.XLOOKUP(AW$1,'Copy of PY1 Data(H)'!$A$1:$CZ$1,_xlfn.XLOOKUP($A43,'Copy of PY1 Data(H)'!$A$1:$A$288,'Copy of PY1 Data(H)'!$A$1:$CZ$288))</f>
        <v>578069</v>
      </c>
      <c r="AX43" s="180" cm="1">
        <f t="array" ref="AX43">_xlfn.XLOOKUP(AX$1,'Copy of PY1 Data(H)'!$A$1:$CZ$1,_xlfn.XLOOKUP($A43,'Copy of PY1 Data(H)'!$A$1:$A$288,'Copy of PY1 Data(H)'!$A$1:$CZ$288))</f>
        <v>292592</v>
      </c>
      <c r="AY43" s="180" cm="1">
        <f t="array" ref="AY43">_xlfn.XLOOKUP(AY$1,'Copy of PY1 Data(H)'!$A$1:$CZ$1,_xlfn.XLOOKUP($A43,'Copy of PY1 Data(H)'!$A$1:$A$288,'Copy of PY1 Data(H)'!$A$1:$CZ$288))</f>
        <v>591488</v>
      </c>
      <c r="AZ43" s="180" cm="1">
        <f t="array" ref="AZ43">_xlfn.XLOOKUP(AZ$1,'Copy of PY1 Data(H)'!$A$1:$CZ$1,_xlfn.XLOOKUP($A43,'Copy of PY1 Data(H)'!$A$1:$A$288,'Copy of PY1 Data(H)'!$A$1:$CZ$288))</f>
        <v>5216962</v>
      </c>
      <c r="BA43" s="180" cm="1">
        <f t="array" ref="BA43">_xlfn.XLOOKUP(BA$1,'Copy of PY1 Data(H)'!$A$1:$CZ$1,_xlfn.XLOOKUP($A43,'Copy of PY1 Data(H)'!$A$1:$A$288,'Copy of PY1 Data(H)'!$A$1:$CZ$288))</f>
        <v>1379388</v>
      </c>
      <c r="BB43" s="180" cm="1">
        <f t="array" ref="BB43">_xlfn.XLOOKUP(BB$1,'Copy of PY1 Data(H)'!$A$1:$CZ$1,_xlfn.XLOOKUP($A43,'Copy of PY1 Data(H)'!$A$1:$A$288,'Copy of PY1 Data(H)'!$A$1:$CZ$288))</f>
        <v>243048</v>
      </c>
      <c r="BC43" s="180" cm="1">
        <f t="array" ref="BC43">_xlfn.XLOOKUP(BC$1,'Copy of PY1 Data(H)'!$A$1:$CZ$1,_xlfn.XLOOKUP($A43,'Copy of PY1 Data(H)'!$A$1:$A$288,'Copy of PY1 Data(H)'!$A$1:$CZ$288))</f>
        <v>1422324</v>
      </c>
      <c r="BD43" s="180" cm="1">
        <f t="array" ref="BD43">_xlfn.XLOOKUP(BD$1,'Copy of PY1 Data(H)'!$A$1:$CZ$1,_xlfn.XLOOKUP($A43,'Copy of PY1 Data(H)'!$A$1:$A$288,'Copy of PY1 Data(H)'!$A$1:$CZ$288))</f>
        <v>8301285</v>
      </c>
      <c r="BE43" s="180" cm="1">
        <f t="array" ref="BE43">_xlfn.XLOOKUP(BE$1,'Copy of PY1 Data(H)'!$A$1:$CZ$1,_xlfn.XLOOKUP($A43,'Copy of PY1 Data(H)'!$A$1:$A$288,'Copy of PY1 Data(H)'!$A$1:$CZ$288))</f>
        <v>1617810</v>
      </c>
      <c r="BF43" s="180" cm="1">
        <f t="array" ref="BF43">_xlfn.XLOOKUP(BF$1,'Copy of PY1 Data(H)'!$A$1:$CZ$1,_xlfn.XLOOKUP($A43,'Copy of PY1 Data(H)'!$A$1:$A$288,'Copy of PY1 Data(H)'!$A$1:$CZ$288))</f>
        <v>13544842</v>
      </c>
      <c r="BG43" s="180" cm="1">
        <f t="array" ref="BG43">_xlfn.XLOOKUP(BG$1,'Copy of PY1 Data(H)'!$A$1:$CZ$1,_xlfn.XLOOKUP($A43,'Copy of PY1 Data(H)'!$A$1:$A$288,'Copy of PY1 Data(H)'!$A$1:$CZ$288))</f>
        <v>0</v>
      </c>
      <c r="BH43" s="180" cm="1">
        <f t="array" ref="BH43">_xlfn.XLOOKUP(BH$1,'Copy of PY1 Data(H)'!$A$1:$CZ$1,_xlfn.XLOOKUP($A43,'Copy of PY1 Data(H)'!$A$1:$A$288,'Copy of PY1 Data(H)'!$A$1:$CZ$288))</f>
        <v>303072</v>
      </c>
      <c r="BI43" s="180" cm="1">
        <f t="array" ref="BI43">_xlfn.XLOOKUP(BI$1,'Copy of PY1 Data(H)'!$A$1:$CZ$1,_xlfn.XLOOKUP($A43,'Copy of PY1 Data(H)'!$A$1:$A$288,'Copy of PY1 Data(H)'!$A$1:$CZ$288))</f>
        <v>540501</v>
      </c>
      <c r="BJ43" s="180" cm="1">
        <f t="array" ref="BJ43">_xlfn.XLOOKUP(BJ$1,'Copy of PY1 Data(H)'!$A$1:$CZ$1,_xlfn.XLOOKUP($A43,'Copy of PY1 Data(H)'!$A$1:$A$288,'Copy of PY1 Data(H)'!$A$1:$CZ$288))</f>
        <v>16311619</v>
      </c>
      <c r="BK43" s="180" cm="1">
        <f t="array" ref="BK43">_xlfn.XLOOKUP(BK$1,'Copy of PY1 Data(H)'!$A$1:$CZ$1,_xlfn.XLOOKUP($A43,'Copy of PY1 Data(H)'!$A$1:$A$288,'Copy of PY1 Data(H)'!$A$1:$CZ$288))</f>
        <v>1641232</v>
      </c>
      <c r="BL43" s="180" cm="1">
        <f t="array" ref="BL43">_xlfn.XLOOKUP(BL$1,'Copy of PY1 Data(H)'!$A$1:$CZ$1,_xlfn.XLOOKUP($A43,'Copy of PY1 Data(H)'!$A$1:$A$288,'Copy of PY1 Data(H)'!$A$1:$CZ$288))</f>
        <v>14625936</v>
      </c>
      <c r="BM43" s="180" cm="1">
        <f t="array" ref="BM43">_xlfn.XLOOKUP(BM$1,'Copy of PY1 Data(H)'!$A$1:$CZ$1,_xlfn.XLOOKUP($A43,'Copy of PY1 Data(H)'!$A$1:$A$288,'Copy of PY1 Data(H)'!$A$1:$CZ$288))</f>
        <v>9181711</v>
      </c>
      <c r="BN43" s="180" cm="1">
        <f t="array" ref="BN43">_xlfn.XLOOKUP(BN$1,'Copy of PY1 Data(H)'!$A$1:$CZ$1,_xlfn.XLOOKUP($A43,'Copy of PY1 Data(H)'!$A$1:$A$288,'Copy of PY1 Data(H)'!$A$1:$CZ$288))</f>
        <v>5380448</v>
      </c>
      <c r="BO43" s="180" cm="1">
        <f t="array" ref="BO43">_xlfn.XLOOKUP(BO$1,'Copy of PY1 Data(H)'!$A$1:$CZ$1,_xlfn.XLOOKUP($A43,'Copy of PY1 Data(H)'!$A$1:$A$288,'Copy of PY1 Data(H)'!$A$1:$CZ$288))</f>
        <v>2733674</v>
      </c>
      <c r="BP43" s="180" cm="1">
        <f t="array" ref="BP43">_xlfn.XLOOKUP(BP$1,'Copy of PY1 Data(H)'!$A$1:$CZ$1,_xlfn.XLOOKUP($A43,'Copy of PY1 Data(H)'!$A$1:$A$288,'Copy of PY1 Data(H)'!$A$1:$CZ$288))</f>
        <v>64982</v>
      </c>
      <c r="BQ43" s="180" cm="1">
        <f t="array" ref="BQ43">_xlfn.XLOOKUP(BQ$1,'Copy of PY1 Data(H)'!$A$1:$CZ$1,_xlfn.XLOOKUP($A43,'Copy of PY1 Data(H)'!$A$1:$A$288,'Copy of PY1 Data(H)'!$A$1:$CZ$288))</f>
        <v>2848454</v>
      </c>
      <c r="BR43" s="180" cm="1">
        <f t="array" ref="BR43">_xlfn.XLOOKUP(BR$1,'Copy of PY1 Data(H)'!$A$1:$CZ$1,_xlfn.XLOOKUP($A43,'Copy of PY1 Data(H)'!$A$1:$A$288,'Copy of PY1 Data(H)'!$A$1:$CZ$288))</f>
        <v>0</v>
      </c>
      <c r="BS43" s="180" cm="1">
        <f t="array" ref="BS43">_xlfn.XLOOKUP(BS$1,'Copy of PY1 Data(H)'!$A$1:$CZ$1,_xlfn.XLOOKUP($A43,'Copy of PY1 Data(H)'!$A$1:$A$288,'Copy of PY1 Data(H)'!$A$1:$CZ$288))</f>
        <v>3380072</v>
      </c>
      <c r="BT43" s="180" cm="1">
        <f t="array" ref="BT43">_xlfn.XLOOKUP(BT$1,'Copy of PY1 Data(H)'!$A$1:$CZ$1,_xlfn.XLOOKUP($A43,'Copy of PY1 Data(H)'!$A$1:$A$288,'Copy of PY1 Data(H)'!$A$1:$CZ$288))</f>
        <v>1655666</v>
      </c>
      <c r="BU43" s="180" cm="1">
        <f t="array" ref="BU43">_xlfn.XLOOKUP(BU$1,'Copy of PY1 Data(H)'!$A$1:$CZ$1,_xlfn.XLOOKUP($A43,'Copy of PY1 Data(H)'!$A$1:$A$288,'Copy of PY1 Data(H)'!$A$1:$CZ$288))</f>
        <v>0</v>
      </c>
      <c r="BV43" s="180" cm="1">
        <f t="array" ref="BV43">_xlfn.XLOOKUP(BV$1,'Copy of PY1 Data(H)'!$A$1:$CZ$1,_xlfn.XLOOKUP($A43,'Copy of PY1 Data(H)'!$A$1:$A$288,'Copy of PY1 Data(H)'!$A$1:$CZ$288))</f>
        <v>4017590</v>
      </c>
    </row>
    <row r="44" spans="1:74" x14ac:dyDescent="0.3">
      <c r="A44" s="180">
        <v>368</v>
      </c>
      <c r="C44" s="180"/>
      <c r="D44" s="180" cm="1">
        <f t="array" ref="D44">_xlfn.XLOOKUP(D$1,'Copy of PY1 Data(H)'!$A$1:$CZ$1,_xlfn.XLOOKUP($A44,'Copy of PY1 Data(H)'!$A$1:$A$288,'Copy of PY1 Data(H)'!$A$1:$CZ$288))</f>
        <v>0</v>
      </c>
      <c r="E44" s="180" cm="1">
        <f t="array" ref="E44">_xlfn.XLOOKUP(E$1,'Copy of PY1 Data(H)'!$A$1:$CZ$1,_xlfn.XLOOKUP($A44,'Copy of PY1 Data(H)'!$A$1:$A$288,'Copy of PY1 Data(H)'!$A$1:$CZ$288))</f>
        <v>129614</v>
      </c>
      <c r="F44" s="180" cm="1">
        <f t="array" ref="F44">_xlfn.XLOOKUP(F$1,'Copy of PY1 Data(H)'!$A$1:$CZ$1,_xlfn.XLOOKUP($A44,'Copy of PY1 Data(H)'!$A$1:$A$288,'Copy of PY1 Data(H)'!$A$1:$CZ$288))</f>
        <v>0</v>
      </c>
      <c r="G44" s="180" cm="1">
        <f t="array" ref="G44">_xlfn.XLOOKUP(G$1,'Copy of PY1 Data(H)'!$A$1:$CZ$1,_xlfn.XLOOKUP($A44,'Copy of PY1 Data(H)'!$A$1:$A$288,'Copy of PY1 Data(H)'!$A$1:$CZ$288))</f>
        <v>0</v>
      </c>
      <c r="H44" s="180" cm="1">
        <f t="array" ref="H44">_xlfn.XLOOKUP(H$1,'Copy of PY1 Data(H)'!$A$1:$CZ$1,_xlfn.XLOOKUP($A44,'Copy of PY1 Data(H)'!$A$1:$A$288,'Copy of PY1 Data(H)'!$A$1:$CZ$288))</f>
        <v>0</v>
      </c>
      <c r="I44" s="180" cm="1">
        <f t="array" ref="I44">_xlfn.XLOOKUP(I$1,'Copy of PY1 Data(H)'!$A$1:$CZ$1,_xlfn.XLOOKUP($A44,'Copy of PY1 Data(H)'!$A$1:$A$288,'Copy of PY1 Data(H)'!$A$1:$CZ$288))</f>
        <v>0</v>
      </c>
      <c r="J44" s="180" cm="1">
        <f t="array" ref="J44">_xlfn.XLOOKUP(J$1,'Copy of PY1 Data(H)'!$A$1:$CZ$1,_xlfn.XLOOKUP($A44,'Copy of PY1 Data(H)'!$A$1:$A$288,'Copy of PY1 Data(H)'!$A$1:$CZ$288))</f>
        <v>0</v>
      </c>
      <c r="K44" s="180" cm="1">
        <f t="array" ref="K44">_xlfn.XLOOKUP(K$1,'Copy of PY1 Data(H)'!$A$1:$CZ$1,_xlfn.XLOOKUP($A44,'Copy of PY1 Data(H)'!$A$1:$A$288,'Copy of PY1 Data(H)'!$A$1:$CZ$288))</f>
        <v>0</v>
      </c>
      <c r="L44" s="180" cm="1">
        <f t="array" ref="L44">_xlfn.XLOOKUP(L$1,'Copy of PY1 Data(H)'!$A$1:$CZ$1,_xlfn.XLOOKUP($A44,'Copy of PY1 Data(H)'!$A$1:$A$288,'Copy of PY1 Data(H)'!$A$1:$CZ$288))</f>
        <v>0</v>
      </c>
      <c r="M44" s="180" cm="1">
        <f t="array" ref="M44">_xlfn.XLOOKUP(M$1,'Copy of PY1 Data(H)'!$A$1:$CZ$1,_xlfn.XLOOKUP($A44,'Copy of PY1 Data(H)'!$A$1:$A$288,'Copy of PY1 Data(H)'!$A$1:$CZ$288))</f>
        <v>0</v>
      </c>
      <c r="N44" s="180" cm="1">
        <f t="array" ref="N44">_xlfn.XLOOKUP(N$1,'Copy of PY1 Data(H)'!$A$1:$CZ$1,_xlfn.XLOOKUP($A44,'Copy of PY1 Data(H)'!$A$1:$A$288,'Copy of PY1 Data(H)'!$A$1:$CZ$288))</f>
        <v>0</v>
      </c>
      <c r="O44" s="180" cm="1">
        <f t="array" ref="O44">_xlfn.XLOOKUP(O$1,'Copy of PY1 Data(H)'!$A$1:$CZ$1,_xlfn.XLOOKUP($A44,'Copy of PY1 Data(H)'!$A$1:$A$288,'Copy of PY1 Data(H)'!$A$1:$CZ$288))</f>
        <v>0</v>
      </c>
      <c r="P44" s="180" cm="1">
        <f t="array" ref="P44">_xlfn.XLOOKUP(P$1,'Copy of PY1 Data(H)'!$A$1:$CZ$1,_xlfn.XLOOKUP($A44,'Copy of PY1 Data(H)'!$A$1:$A$288,'Copy of PY1 Data(H)'!$A$1:$CZ$288))</f>
        <v>0</v>
      </c>
      <c r="Q44" s="180" cm="1">
        <f t="array" ref="Q44">_xlfn.XLOOKUP(Q$1,'Copy of PY1 Data(H)'!$A$1:$CZ$1,_xlfn.XLOOKUP($A44,'Copy of PY1 Data(H)'!$A$1:$A$288,'Copy of PY1 Data(H)'!$A$1:$CZ$288))</f>
        <v>0</v>
      </c>
      <c r="R44" s="180" cm="1">
        <f t="array" ref="R44">_xlfn.XLOOKUP(R$1,'Copy of PY1 Data(H)'!$A$1:$CZ$1,_xlfn.XLOOKUP($A44,'Copy of PY1 Data(H)'!$A$1:$A$288,'Copy of PY1 Data(H)'!$A$1:$CZ$288))</f>
        <v>0</v>
      </c>
      <c r="S44" s="180" cm="1">
        <f t="array" ref="S44">_xlfn.XLOOKUP(S$1,'Copy of PY1 Data(H)'!$A$1:$CZ$1,_xlfn.XLOOKUP($A44,'Copy of PY1 Data(H)'!$A$1:$A$288,'Copy of PY1 Data(H)'!$A$1:$CZ$288))</f>
        <v>0</v>
      </c>
      <c r="T44" s="180" cm="1">
        <f t="array" ref="T44">_xlfn.XLOOKUP(T$1,'Copy of PY1 Data(H)'!$A$1:$CZ$1,_xlfn.XLOOKUP($A44,'Copy of PY1 Data(H)'!$A$1:$A$288,'Copy of PY1 Data(H)'!$A$1:$CZ$288))</f>
        <v>0</v>
      </c>
      <c r="U44" s="180" cm="1">
        <f t="array" ref="U44">_xlfn.XLOOKUP(U$1,'Copy of PY1 Data(H)'!$A$1:$CZ$1,_xlfn.XLOOKUP($A44,'Copy of PY1 Data(H)'!$A$1:$A$288,'Copy of PY1 Data(H)'!$A$1:$CZ$288))</f>
        <v>0</v>
      </c>
      <c r="V44" s="180" cm="1">
        <f t="array" ref="V44">_xlfn.XLOOKUP(V$1,'Copy of PY1 Data(H)'!$A$1:$CZ$1,_xlfn.XLOOKUP($A44,'Copy of PY1 Data(H)'!$A$1:$A$288,'Copy of PY1 Data(H)'!$A$1:$CZ$288))</f>
        <v>0</v>
      </c>
      <c r="W44" s="180" cm="1">
        <f t="array" ref="W44">_xlfn.XLOOKUP(W$1,'Copy of PY1 Data(H)'!$A$1:$CZ$1,_xlfn.XLOOKUP($A44,'Copy of PY1 Data(H)'!$A$1:$A$288,'Copy of PY1 Data(H)'!$A$1:$CZ$288))</f>
        <v>0</v>
      </c>
      <c r="X44" s="180" cm="1">
        <f t="array" ref="X44">_xlfn.XLOOKUP(X$1,'Copy of PY1 Data(H)'!$A$1:$CZ$1,_xlfn.XLOOKUP($A44,'Copy of PY1 Data(H)'!$A$1:$A$288,'Copy of PY1 Data(H)'!$A$1:$CZ$288))</f>
        <v>0</v>
      </c>
      <c r="Y44" s="180" cm="1">
        <f t="array" ref="Y44">_xlfn.XLOOKUP(Y$1,'Copy of PY1 Data(H)'!$A$1:$CZ$1,_xlfn.XLOOKUP($A44,'Copy of PY1 Data(H)'!$A$1:$A$288,'Copy of PY1 Data(H)'!$A$1:$CZ$288))</f>
        <v>0</v>
      </c>
      <c r="Z44" s="180" cm="1">
        <f t="array" ref="Z44">_xlfn.XLOOKUP(Z$1,'Copy of PY1 Data(H)'!$A$1:$CZ$1,_xlfn.XLOOKUP($A44,'Copy of PY1 Data(H)'!$A$1:$A$288,'Copy of PY1 Data(H)'!$A$1:$CZ$288))</f>
        <v>314329</v>
      </c>
      <c r="AA44" s="180" cm="1">
        <f t="array" ref="AA44">_xlfn.XLOOKUP(AA$1,'Copy of PY1 Data(H)'!$A$1:$CZ$1,_xlfn.XLOOKUP($A44,'Copy of PY1 Data(H)'!$A$1:$A$288,'Copy of PY1 Data(H)'!$A$1:$CZ$288))</f>
        <v>0</v>
      </c>
      <c r="AB44" s="180" cm="1">
        <f t="array" ref="AB44">_xlfn.XLOOKUP(AB$1,'Copy of PY1 Data(H)'!$A$1:$CZ$1,_xlfn.XLOOKUP($A44,'Copy of PY1 Data(H)'!$A$1:$A$288,'Copy of PY1 Data(H)'!$A$1:$CZ$288))</f>
        <v>0</v>
      </c>
      <c r="AC44" s="180" cm="1">
        <f t="array" ref="AC44">_xlfn.XLOOKUP(AC$1,'Copy of PY1 Data(H)'!$A$1:$CZ$1,_xlfn.XLOOKUP($A44,'Copy of PY1 Data(H)'!$A$1:$A$288,'Copy of PY1 Data(H)'!$A$1:$CZ$288))</f>
        <v>0</v>
      </c>
      <c r="AD44" s="180" cm="1">
        <f t="array" ref="AD44">_xlfn.XLOOKUP(AD$1,'Copy of PY1 Data(H)'!$A$1:$CZ$1,_xlfn.XLOOKUP($A44,'Copy of PY1 Data(H)'!$A$1:$A$288,'Copy of PY1 Data(H)'!$A$1:$CZ$288))</f>
        <v>0</v>
      </c>
      <c r="AE44" s="180" cm="1">
        <f t="array" ref="AE44">_xlfn.XLOOKUP(AE$1,'Copy of PY1 Data(H)'!$A$1:$CZ$1,_xlfn.XLOOKUP($A44,'Copy of PY1 Data(H)'!$A$1:$A$288,'Copy of PY1 Data(H)'!$A$1:$CZ$288))</f>
        <v>0</v>
      </c>
      <c r="AF44" s="180" cm="1">
        <f t="array" ref="AF44">_xlfn.XLOOKUP(AF$1,'Copy of PY1 Data(H)'!$A$1:$CZ$1,_xlfn.XLOOKUP($A44,'Copy of PY1 Data(H)'!$A$1:$A$288,'Copy of PY1 Data(H)'!$A$1:$CZ$288))</f>
        <v>0</v>
      </c>
      <c r="AG44" s="180" cm="1">
        <f t="array" ref="AG44">_xlfn.XLOOKUP(AG$1,'Copy of PY1 Data(H)'!$A$1:$CZ$1,_xlfn.XLOOKUP($A44,'Copy of PY1 Data(H)'!$A$1:$A$288,'Copy of PY1 Data(H)'!$A$1:$CZ$288))</f>
        <v>0</v>
      </c>
      <c r="AH44" s="180" cm="1">
        <f t="array" ref="AH44">_xlfn.XLOOKUP(AH$1,'Copy of PY1 Data(H)'!$A$1:$CZ$1,_xlfn.XLOOKUP($A44,'Copy of PY1 Data(H)'!$A$1:$A$288,'Copy of PY1 Data(H)'!$A$1:$CZ$288))</f>
        <v>0</v>
      </c>
      <c r="AI44" s="180" cm="1">
        <f t="array" ref="AI44">_xlfn.XLOOKUP(AI$1,'Copy of PY1 Data(H)'!$A$1:$CZ$1,_xlfn.XLOOKUP($A44,'Copy of PY1 Data(H)'!$A$1:$A$288,'Copy of PY1 Data(H)'!$A$1:$CZ$288))</f>
        <v>0</v>
      </c>
      <c r="AJ44" s="180" cm="1">
        <f t="array" ref="AJ44">_xlfn.XLOOKUP(AJ$1,'Copy of PY1 Data(H)'!$A$1:$CZ$1,_xlfn.XLOOKUP($A44,'Copy of PY1 Data(H)'!$A$1:$A$288,'Copy of PY1 Data(H)'!$A$1:$CZ$288))</f>
        <v>0</v>
      </c>
      <c r="AK44" s="180" cm="1">
        <f t="array" ref="AK44">_xlfn.XLOOKUP(AK$1,'Copy of PY1 Data(H)'!$A$1:$CZ$1,_xlfn.XLOOKUP($A44,'Copy of PY1 Data(H)'!$A$1:$A$288,'Copy of PY1 Data(H)'!$A$1:$CZ$288))</f>
        <v>0</v>
      </c>
      <c r="AL44" s="180" cm="1">
        <f t="array" ref="AL44">_xlfn.XLOOKUP(AL$1,'Copy of PY1 Data(H)'!$A$1:$CZ$1,_xlfn.XLOOKUP($A44,'Copy of PY1 Data(H)'!$A$1:$A$288,'Copy of PY1 Data(H)'!$A$1:$CZ$288))</f>
        <v>0</v>
      </c>
      <c r="AM44" s="180" cm="1">
        <f t="array" ref="AM44">_xlfn.XLOOKUP(AM$1,'Copy of PY1 Data(H)'!$A$1:$CZ$1,_xlfn.XLOOKUP($A44,'Copy of PY1 Data(H)'!$A$1:$A$288,'Copy of PY1 Data(H)'!$A$1:$CZ$288))</f>
        <v>0</v>
      </c>
      <c r="AN44" s="180" cm="1">
        <f t="array" ref="AN44">_xlfn.XLOOKUP(AN$1,'Copy of PY1 Data(H)'!$A$1:$CZ$1,_xlfn.XLOOKUP($A44,'Copy of PY1 Data(H)'!$A$1:$A$288,'Copy of PY1 Data(H)'!$A$1:$CZ$288))</f>
        <v>0</v>
      </c>
      <c r="AO44" s="180" cm="1">
        <f t="array" ref="AO44">_xlfn.XLOOKUP(AO$1,'Copy of PY1 Data(H)'!$A$1:$CZ$1,_xlfn.XLOOKUP($A44,'Copy of PY1 Data(H)'!$A$1:$A$288,'Copy of PY1 Data(H)'!$A$1:$CZ$288))</f>
        <v>0</v>
      </c>
      <c r="AP44" s="180" cm="1">
        <f t="array" ref="AP44">_xlfn.XLOOKUP(AP$1,'Copy of PY1 Data(H)'!$A$1:$CZ$1,_xlfn.XLOOKUP($A44,'Copy of PY1 Data(H)'!$A$1:$A$288,'Copy of PY1 Data(H)'!$A$1:$CZ$288))</f>
        <v>0</v>
      </c>
      <c r="AQ44" s="180" cm="1">
        <f t="array" ref="AQ44">_xlfn.XLOOKUP(AQ$1,'Copy of PY1 Data(H)'!$A$1:$CZ$1,_xlfn.XLOOKUP($A44,'Copy of PY1 Data(H)'!$A$1:$A$288,'Copy of PY1 Data(H)'!$A$1:$CZ$288))</f>
        <v>0</v>
      </c>
      <c r="AR44" s="180" cm="1">
        <f t="array" ref="AR44">_xlfn.XLOOKUP(AR$1,'Copy of PY1 Data(H)'!$A$1:$CZ$1,_xlfn.XLOOKUP($A44,'Copy of PY1 Data(H)'!$A$1:$A$288,'Copy of PY1 Data(H)'!$A$1:$CZ$288))</f>
        <v>0</v>
      </c>
      <c r="AS44" s="180" cm="1">
        <f t="array" ref="AS44">_xlfn.XLOOKUP(AS$1,'Copy of PY1 Data(H)'!$A$1:$CZ$1,_xlfn.XLOOKUP($A44,'Copy of PY1 Data(H)'!$A$1:$A$288,'Copy of PY1 Data(H)'!$A$1:$CZ$288))</f>
        <v>0</v>
      </c>
      <c r="AT44" s="180" cm="1">
        <f t="array" ref="AT44">_xlfn.XLOOKUP(AT$1,'Copy of PY1 Data(H)'!$A$1:$CZ$1,_xlfn.XLOOKUP($A44,'Copy of PY1 Data(H)'!$A$1:$A$288,'Copy of PY1 Data(H)'!$A$1:$CZ$288))</f>
        <v>0</v>
      </c>
      <c r="AU44" s="180" cm="1">
        <f t="array" ref="AU44">_xlfn.XLOOKUP(AU$1,'Copy of PY1 Data(H)'!$A$1:$CZ$1,_xlfn.XLOOKUP($A44,'Copy of PY1 Data(H)'!$A$1:$A$288,'Copy of PY1 Data(H)'!$A$1:$CZ$288))</f>
        <v>0</v>
      </c>
      <c r="AV44" s="180" cm="1">
        <f t="array" ref="AV44">_xlfn.XLOOKUP(AV$1,'Copy of PY1 Data(H)'!$A$1:$CZ$1,_xlfn.XLOOKUP($A44,'Copy of PY1 Data(H)'!$A$1:$A$288,'Copy of PY1 Data(H)'!$A$1:$CZ$288))</f>
        <v>0</v>
      </c>
      <c r="AW44" s="180" cm="1">
        <f t="array" ref="AW44">_xlfn.XLOOKUP(AW$1,'Copy of PY1 Data(H)'!$A$1:$CZ$1,_xlfn.XLOOKUP($A44,'Copy of PY1 Data(H)'!$A$1:$A$288,'Copy of PY1 Data(H)'!$A$1:$CZ$288))</f>
        <v>0</v>
      </c>
      <c r="AX44" s="180" cm="1">
        <f t="array" ref="AX44">_xlfn.XLOOKUP(AX$1,'Copy of PY1 Data(H)'!$A$1:$CZ$1,_xlfn.XLOOKUP($A44,'Copy of PY1 Data(H)'!$A$1:$A$288,'Copy of PY1 Data(H)'!$A$1:$CZ$288))</f>
        <v>0</v>
      </c>
      <c r="AY44" s="180" cm="1">
        <f t="array" ref="AY44">_xlfn.XLOOKUP(AY$1,'Copy of PY1 Data(H)'!$A$1:$CZ$1,_xlfn.XLOOKUP($A44,'Copy of PY1 Data(H)'!$A$1:$A$288,'Copy of PY1 Data(H)'!$A$1:$CZ$288))</f>
        <v>0</v>
      </c>
      <c r="AZ44" s="180" cm="1">
        <f t="array" ref="AZ44">_xlfn.XLOOKUP(AZ$1,'Copy of PY1 Data(H)'!$A$1:$CZ$1,_xlfn.XLOOKUP($A44,'Copy of PY1 Data(H)'!$A$1:$A$288,'Copy of PY1 Data(H)'!$A$1:$CZ$288))</f>
        <v>0</v>
      </c>
      <c r="BA44" s="180" cm="1">
        <f t="array" ref="BA44">_xlfn.XLOOKUP(BA$1,'Copy of PY1 Data(H)'!$A$1:$CZ$1,_xlfn.XLOOKUP($A44,'Copy of PY1 Data(H)'!$A$1:$A$288,'Copy of PY1 Data(H)'!$A$1:$CZ$288))</f>
        <v>0</v>
      </c>
      <c r="BB44" s="180" cm="1">
        <f t="array" ref="BB44">_xlfn.XLOOKUP(BB$1,'Copy of PY1 Data(H)'!$A$1:$CZ$1,_xlfn.XLOOKUP($A44,'Copy of PY1 Data(H)'!$A$1:$A$288,'Copy of PY1 Data(H)'!$A$1:$CZ$288))</f>
        <v>0</v>
      </c>
      <c r="BC44" s="180" cm="1">
        <f t="array" ref="BC44">_xlfn.XLOOKUP(BC$1,'Copy of PY1 Data(H)'!$A$1:$CZ$1,_xlfn.XLOOKUP($A44,'Copy of PY1 Data(H)'!$A$1:$A$288,'Copy of PY1 Data(H)'!$A$1:$CZ$288))</f>
        <v>0</v>
      </c>
      <c r="BD44" s="180" cm="1">
        <f t="array" ref="BD44">_xlfn.XLOOKUP(BD$1,'Copy of PY1 Data(H)'!$A$1:$CZ$1,_xlfn.XLOOKUP($A44,'Copy of PY1 Data(H)'!$A$1:$A$288,'Copy of PY1 Data(H)'!$A$1:$CZ$288))</f>
        <v>0</v>
      </c>
      <c r="BE44" s="180" cm="1">
        <f t="array" ref="BE44">_xlfn.XLOOKUP(BE$1,'Copy of PY1 Data(H)'!$A$1:$CZ$1,_xlfn.XLOOKUP($A44,'Copy of PY1 Data(H)'!$A$1:$A$288,'Copy of PY1 Data(H)'!$A$1:$CZ$288))</f>
        <v>0</v>
      </c>
      <c r="BF44" s="180" cm="1">
        <f t="array" ref="BF44">_xlfn.XLOOKUP(BF$1,'Copy of PY1 Data(H)'!$A$1:$CZ$1,_xlfn.XLOOKUP($A44,'Copy of PY1 Data(H)'!$A$1:$A$288,'Copy of PY1 Data(H)'!$A$1:$CZ$288))</f>
        <v>0</v>
      </c>
      <c r="BG44" s="180" cm="1">
        <f t="array" ref="BG44">_xlfn.XLOOKUP(BG$1,'Copy of PY1 Data(H)'!$A$1:$CZ$1,_xlfn.XLOOKUP($A44,'Copy of PY1 Data(H)'!$A$1:$A$288,'Copy of PY1 Data(H)'!$A$1:$CZ$288))</f>
        <v>0</v>
      </c>
      <c r="BH44" s="180" cm="1">
        <f t="array" ref="BH44">_xlfn.XLOOKUP(BH$1,'Copy of PY1 Data(H)'!$A$1:$CZ$1,_xlfn.XLOOKUP($A44,'Copy of PY1 Data(H)'!$A$1:$A$288,'Copy of PY1 Data(H)'!$A$1:$CZ$288))</f>
        <v>0</v>
      </c>
      <c r="BI44" s="180" cm="1">
        <f t="array" ref="BI44">_xlfn.XLOOKUP(BI$1,'Copy of PY1 Data(H)'!$A$1:$CZ$1,_xlfn.XLOOKUP($A44,'Copy of PY1 Data(H)'!$A$1:$A$288,'Copy of PY1 Data(H)'!$A$1:$CZ$288))</f>
        <v>0</v>
      </c>
      <c r="BJ44" s="180" cm="1">
        <f t="array" ref="BJ44">_xlfn.XLOOKUP(BJ$1,'Copy of PY1 Data(H)'!$A$1:$CZ$1,_xlfn.XLOOKUP($A44,'Copy of PY1 Data(H)'!$A$1:$A$288,'Copy of PY1 Data(H)'!$A$1:$CZ$288))</f>
        <v>0</v>
      </c>
      <c r="BK44" s="180" cm="1">
        <f t="array" ref="BK44">_xlfn.XLOOKUP(BK$1,'Copy of PY1 Data(H)'!$A$1:$CZ$1,_xlfn.XLOOKUP($A44,'Copy of PY1 Data(H)'!$A$1:$A$288,'Copy of PY1 Data(H)'!$A$1:$CZ$288))</f>
        <v>0</v>
      </c>
      <c r="BL44" s="180" cm="1">
        <f t="array" ref="BL44">_xlfn.XLOOKUP(BL$1,'Copy of PY1 Data(H)'!$A$1:$CZ$1,_xlfn.XLOOKUP($A44,'Copy of PY1 Data(H)'!$A$1:$A$288,'Copy of PY1 Data(H)'!$A$1:$CZ$288))</f>
        <v>193799</v>
      </c>
      <c r="BM44" s="180" cm="1">
        <f t="array" ref="BM44">_xlfn.XLOOKUP(BM$1,'Copy of PY1 Data(H)'!$A$1:$CZ$1,_xlfn.XLOOKUP($A44,'Copy of PY1 Data(H)'!$A$1:$A$288,'Copy of PY1 Data(H)'!$A$1:$CZ$288))</f>
        <v>0</v>
      </c>
      <c r="BN44" s="180" cm="1">
        <f t="array" ref="BN44">_xlfn.XLOOKUP(BN$1,'Copy of PY1 Data(H)'!$A$1:$CZ$1,_xlfn.XLOOKUP($A44,'Copy of PY1 Data(H)'!$A$1:$A$288,'Copy of PY1 Data(H)'!$A$1:$CZ$288))</f>
        <v>0</v>
      </c>
      <c r="BO44" s="180" cm="1">
        <f t="array" ref="BO44">_xlfn.XLOOKUP(BO$1,'Copy of PY1 Data(H)'!$A$1:$CZ$1,_xlfn.XLOOKUP($A44,'Copy of PY1 Data(H)'!$A$1:$A$288,'Copy of PY1 Data(H)'!$A$1:$CZ$288))</f>
        <v>0</v>
      </c>
      <c r="BP44" s="180" cm="1">
        <f t="array" ref="BP44">_xlfn.XLOOKUP(BP$1,'Copy of PY1 Data(H)'!$A$1:$CZ$1,_xlfn.XLOOKUP($A44,'Copy of PY1 Data(H)'!$A$1:$A$288,'Copy of PY1 Data(H)'!$A$1:$CZ$288))</f>
        <v>0</v>
      </c>
      <c r="BQ44" s="180" cm="1">
        <f t="array" ref="BQ44">_xlfn.XLOOKUP(BQ$1,'Copy of PY1 Data(H)'!$A$1:$CZ$1,_xlfn.XLOOKUP($A44,'Copy of PY1 Data(H)'!$A$1:$A$288,'Copy of PY1 Data(H)'!$A$1:$CZ$288))</f>
        <v>0</v>
      </c>
      <c r="BR44" s="180" cm="1">
        <f t="array" ref="BR44">_xlfn.XLOOKUP(BR$1,'Copy of PY1 Data(H)'!$A$1:$CZ$1,_xlfn.XLOOKUP($A44,'Copy of PY1 Data(H)'!$A$1:$A$288,'Copy of PY1 Data(H)'!$A$1:$CZ$288))</f>
        <v>0</v>
      </c>
      <c r="BS44" s="180" cm="1">
        <f t="array" ref="BS44">_xlfn.XLOOKUP(BS$1,'Copy of PY1 Data(H)'!$A$1:$CZ$1,_xlfn.XLOOKUP($A44,'Copy of PY1 Data(H)'!$A$1:$A$288,'Copy of PY1 Data(H)'!$A$1:$CZ$288))</f>
        <v>0</v>
      </c>
      <c r="BT44" s="180" cm="1">
        <f t="array" ref="BT44">_xlfn.XLOOKUP(BT$1,'Copy of PY1 Data(H)'!$A$1:$CZ$1,_xlfn.XLOOKUP($A44,'Copy of PY1 Data(H)'!$A$1:$A$288,'Copy of PY1 Data(H)'!$A$1:$CZ$288))</f>
        <v>0</v>
      </c>
      <c r="BU44" s="180" cm="1">
        <f t="array" ref="BU44">_xlfn.XLOOKUP(BU$1,'Copy of PY1 Data(H)'!$A$1:$CZ$1,_xlfn.XLOOKUP($A44,'Copy of PY1 Data(H)'!$A$1:$A$288,'Copy of PY1 Data(H)'!$A$1:$CZ$288))</f>
        <v>0</v>
      </c>
      <c r="BV44" s="180" cm="1">
        <f t="array" ref="BV44">_xlfn.XLOOKUP(BV$1,'Copy of PY1 Data(H)'!$A$1:$CZ$1,_xlfn.XLOOKUP($A44,'Copy of PY1 Data(H)'!$A$1:$A$288,'Copy of PY1 Data(H)'!$A$1:$CZ$288))</f>
        <v>0</v>
      </c>
    </row>
    <row r="45" spans="1:74" x14ac:dyDescent="0.3">
      <c r="A45" s="180">
        <v>4</v>
      </c>
      <c r="C45" s="180"/>
      <c r="D45" s="180" cm="1">
        <f t="array" ref="D45">_xlfn.XLOOKUP(D$1,'Copy of PY1 Data(H)'!$A$1:$CZ$1,_xlfn.XLOOKUP($A45,'Copy of PY1 Data(H)'!$A$1:$A$288,'Copy of PY1 Data(H)'!$A$1:$CZ$288))</f>
        <v>148353</v>
      </c>
      <c r="E45" s="180" cm="1">
        <f t="array" ref="E45">_xlfn.XLOOKUP(E$1,'Copy of PY1 Data(H)'!$A$1:$CZ$1,_xlfn.XLOOKUP($A45,'Copy of PY1 Data(H)'!$A$1:$A$288,'Copy of PY1 Data(H)'!$A$1:$CZ$288))</f>
        <v>19972653</v>
      </c>
      <c r="F45" s="180" cm="1">
        <f t="array" ref="F45">_xlfn.XLOOKUP(F$1,'Copy of PY1 Data(H)'!$A$1:$CZ$1,_xlfn.XLOOKUP($A45,'Copy of PY1 Data(H)'!$A$1:$A$288,'Copy of PY1 Data(H)'!$A$1:$CZ$288))</f>
        <v>0</v>
      </c>
      <c r="G45" s="180" cm="1">
        <f t="array" ref="G45">_xlfn.XLOOKUP(G$1,'Copy of PY1 Data(H)'!$A$1:$CZ$1,_xlfn.XLOOKUP($A45,'Copy of PY1 Data(H)'!$A$1:$A$288,'Copy of PY1 Data(H)'!$A$1:$CZ$288))</f>
        <v>71422</v>
      </c>
      <c r="H45" s="180" cm="1">
        <f t="array" ref="H45">_xlfn.XLOOKUP(H$1,'Copy of PY1 Data(H)'!$A$1:$CZ$1,_xlfn.XLOOKUP($A45,'Copy of PY1 Data(H)'!$A$1:$A$288,'Copy of PY1 Data(H)'!$A$1:$CZ$288))</f>
        <v>25645</v>
      </c>
      <c r="I45" s="180" cm="1">
        <f t="array" ref="I45">_xlfn.XLOOKUP(I$1,'Copy of PY1 Data(H)'!$A$1:$CZ$1,_xlfn.XLOOKUP($A45,'Copy of PY1 Data(H)'!$A$1:$A$288,'Copy of PY1 Data(H)'!$A$1:$CZ$288))</f>
        <v>0</v>
      </c>
      <c r="J45" s="180" cm="1">
        <f t="array" ref="J45">_xlfn.XLOOKUP(J$1,'Copy of PY1 Data(H)'!$A$1:$CZ$1,_xlfn.XLOOKUP($A45,'Copy of PY1 Data(H)'!$A$1:$A$288,'Copy of PY1 Data(H)'!$A$1:$CZ$288))</f>
        <v>509</v>
      </c>
      <c r="K45" s="180" cm="1">
        <f t="array" ref="K45">_xlfn.XLOOKUP(K$1,'Copy of PY1 Data(H)'!$A$1:$CZ$1,_xlfn.XLOOKUP($A45,'Copy of PY1 Data(H)'!$A$1:$A$288,'Copy of PY1 Data(H)'!$A$1:$CZ$288))</f>
        <v>14627</v>
      </c>
      <c r="L45" s="180" cm="1">
        <f t="array" ref="L45">_xlfn.XLOOKUP(L$1,'Copy of PY1 Data(H)'!$A$1:$CZ$1,_xlfn.XLOOKUP($A45,'Copy of PY1 Data(H)'!$A$1:$A$288,'Copy of PY1 Data(H)'!$A$1:$CZ$288))</f>
        <v>322798</v>
      </c>
      <c r="M45" s="180" cm="1">
        <f t="array" ref="M45">_xlfn.XLOOKUP(M$1,'Copy of PY1 Data(H)'!$A$1:$CZ$1,_xlfn.XLOOKUP($A45,'Copy of PY1 Data(H)'!$A$1:$A$288,'Copy of PY1 Data(H)'!$A$1:$CZ$288))</f>
        <v>1058558</v>
      </c>
      <c r="N45" s="180" cm="1">
        <f t="array" ref="N45">_xlfn.XLOOKUP(N$1,'Copy of PY1 Data(H)'!$A$1:$CZ$1,_xlfn.XLOOKUP($A45,'Copy of PY1 Data(H)'!$A$1:$A$288,'Copy of PY1 Data(H)'!$A$1:$CZ$288))</f>
        <v>5950</v>
      </c>
      <c r="O45" s="180" cm="1">
        <f t="array" ref="O45">_xlfn.XLOOKUP(O$1,'Copy of PY1 Data(H)'!$A$1:$CZ$1,_xlfn.XLOOKUP($A45,'Copy of PY1 Data(H)'!$A$1:$A$288,'Copy of PY1 Data(H)'!$A$1:$CZ$288))</f>
        <v>11333</v>
      </c>
      <c r="P45" s="180" cm="1">
        <f t="array" ref="P45">_xlfn.XLOOKUP(P$1,'Copy of PY1 Data(H)'!$A$1:$CZ$1,_xlfn.XLOOKUP($A45,'Copy of PY1 Data(H)'!$A$1:$A$288,'Copy of PY1 Data(H)'!$A$1:$CZ$288))</f>
        <v>0</v>
      </c>
      <c r="Q45" s="180" cm="1">
        <f t="array" ref="Q45">_xlfn.XLOOKUP(Q$1,'Copy of PY1 Data(H)'!$A$1:$CZ$1,_xlfn.XLOOKUP($A45,'Copy of PY1 Data(H)'!$A$1:$A$288,'Copy of PY1 Data(H)'!$A$1:$CZ$288))</f>
        <v>5890</v>
      </c>
      <c r="R45" s="180" cm="1">
        <f t="array" ref="R45">_xlfn.XLOOKUP(R$1,'Copy of PY1 Data(H)'!$A$1:$CZ$1,_xlfn.XLOOKUP($A45,'Copy of PY1 Data(H)'!$A$1:$A$288,'Copy of PY1 Data(H)'!$A$1:$CZ$288))</f>
        <v>26220</v>
      </c>
      <c r="S45" s="180" cm="1">
        <f t="array" ref="S45">_xlfn.XLOOKUP(S$1,'Copy of PY1 Data(H)'!$A$1:$CZ$1,_xlfn.XLOOKUP($A45,'Copy of PY1 Data(H)'!$A$1:$A$288,'Copy of PY1 Data(H)'!$A$1:$CZ$288))</f>
        <v>37462</v>
      </c>
      <c r="T45" s="180" cm="1">
        <f t="array" ref="T45">_xlfn.XLOOKUP(T$1,'Copy of PY1 Data(H)'!$A$1:$CZ$1,_xlfn.XLOOKUP($A45,'Copy of PY1 Data(H)'!$A$1:$A$288,'Copy of PY1 Data(H)'!$A$1:$CZ$288))</f>
        <v>341464</v>
      </c>
      <c r="U45" s="180" cm="1">
        <f t="array" ref="U45">_xlfn.XLOOKUP(U$1,'Copy of PY1 Data(H)'!$A$1:$CZ$1,_xlfn.XLOOKUP($A45,'Copy of PY1 Data(H)'!$A$1:$A$288,'Copy of PY1 Data(H)'!$A$1:$CZ$288))</f>
        <v>0</v>
      </c>
      <c r="V45" s="180" cm="1">
        <f t="array" ref="V45">_xlfn.XLOOKUP(V$1,'Copy of PY1 Data(H)'!$A$1:$CZ$1,_xlfn.XLOOKUP($A45,'Copy of PY1 Data(H)'!$A$1:$A$288,'Copy of PY1 Data(H)'!$A$1:$CZ$288))</f>
        <v>1592</v>
      </c>
      <c r="W45" s="180" cm="1">
        <f t="array" ref="W45">_xlfn.XLOOKUP(W$1,'Copy of PY1 Data(H)'!$A$1:$CZ$1,_xlfn.XLOOKUP($A45,'Copy of PY1 Data(H)'!$A$1:$A$288,'Copy of PY1 Data(H)'!$A$1:$CZ$288))</f>
        <v>0</v>
      </c>
      <c r="X45" s="180" cm="1">
        <f t="array" ref="X45">_xlfn.XLOOKUP(X$1,'Copy of PY1 Data(H)'!$A$1:$CZ$1,_xlfn.XLOOKUP($A45,'Copy of PY1 Data(H)'!$A$1:$A$288,'Copy of PY1 Data(H)'!$A$1:$CZ$288))</f>
        <v>256041</v>
      </c>
      <c r="Y45" s="180" cm="1">
        <f t="array" ref="Y45">_xlfn.XLOOKUP(Y$1,'Copy of PY1 Data(H)'!$A$1:$CZ$1,_xlfn.XLOOKUP($A45,'Copy of PY1 Data(H)'!$A$1:$A$288,'Copy of PY1 Data(H)'!$A$1:$CZ$288))</f>
        <v>13103</v>
      </c>
      <c r="Z45" s="180" cm="1">
        <f t="array" ref="Z45">_xlfn.XLOOKUP(Z$1,'Copy of PY1 Data(H)'!$A$1:$CZ$1,_xlfn.XLOOKUP($A45,'Copy of PY1 Data(H)'!$A$1:$A$288,'Copy of PY1 Data(H)'!$A$1:$CZ$288))</f>
        <v>4741782</v>
      </c>
      <c r="AA45" s="180" cm="1">
        <f t="array" ref="AA45">_xlfn.XLOOKUP(AA$1,'Copy of PY1 Data(H)'!$A$1:$CZ$1,_xlfn.XLOOKUP($A45,'Copy of PY1 Data(H)'!$A$1:$A$288,'Copy of PY1 Data(H)'!$A$1:$CZ$288))</f>
        <v>219433</v>
      </c>
      <c r="AB45" s="180" cm="1">
        <f t="array" ref="AB45">_xlfn.XLOOKUP(AB$1,'Copy of PY1 Data(H)'!$A$1:$CZ$1,_xlfn.XLOOKUP($A45,'Copy of PY1 Data(H)'!$A$1:$A$288,'Copy of PY1 Data(H)'!$A$1:$CZ$288))</f>
        <v>0</v>
      </c>
      <c r="AC45" s="180" cm="1">
        <f t="array" ref="AC45">_xlfn.XLOOKUP(AC$1,'Copy of PY1 Data(H)'!$A$1:$CZ$1,_xlfn.XLOOKUP($A45,'Copy of PY1 Data(H)'!$A$1:$A$288,'Copy of PY1 Data(H)'!$A$1:$CZ$288))</f>
        <v>15168</v>
      </c>
      <c r="AD45" s="180" cm="1">
        <f t="array" ref="AD45">_xlfn.XLOOKUP(AD$1,'Copy of PY1 Data(H)'!$A$1:$CZ$1,_xlfn.XLOOKUP($A45,'Copy of PY1 Data(H)'!$A$1:$A$288,'Copy of PY1 Data(H)'!$A$1:$CZ$288))</f>
        <v>34949</v>
      </c>
      <c r="AE45" s="180" cm="1">
        <f t="array" ref="AE45">_xlfn.XLOOKUP(AE$1,'Copy of PY1 Data(H)'!$A$1:$CZ$1,_xlfn.XLOOKUP($A45,'Copy of PY1 Data(H)'!$A$1:$A$288,'Copy of PY1 Data(H)'!$A$1:$CZ$288))</f>
        <v>82060</v>
      </c>
      <c r="AF45" s="180" cm="1">
        <f t="array" ref="AF45">_xlfn.XLOOKUP(AF$1,'Copy of PY1 Data(H)'!$A$1:$CZ$1,_xlfn.XLOOKUP($A45,'Copy of PY1 Data(H)'!$A$1:$A$288,'Copy of PY1 Data(H)'!$A$1:$CZ$288))</f>
        <v>20335</v>
      </c>
      <c r="AG45" s="180" cm="1">
        <f t="array" ref="AG45">_xlfn.XLOOKUP(AG$1,'Copy of PY1 Data(H)'!$A$1:$CZ$1,_xlfn.XLOOKUP($A45,'Copy of PY1 Data(H)'!$A$1:$A$288,'Copy of PY1 Data(H)'!$A$1:$CZ$288))</f>
        <v>74800</v>
      </c>
      <c r="AH45" s="180" cm="1">
        <f t="array" ref="AH45">_xlfn.XLOOKUP(AH$1,'Copy of PY1 Data(H)'!$A$1:$CZ$1,_xlfn.XLOOKUP($A45,'Copy of PY1 Data(H)'!$A$1:$A$288,'Copy of PY1 Data(H)'!$A$1:$CZ$288))</f>
        <v>0</v>
      </c>
      <c r="AI45" s="180" cm="1">
        <f t="array" ref="AI45">_xlfn.XLOOKUP(AI$1,'Copy of PY1 Data(H)'!$A$1:$CZ$1,_xlfn.XLOOKUP($A45,'Copy of PY1 Data(H)'!$A$1:$A$288,'Copy of PY1 Data(H)'!$A$1:$CZ$288))</f>
        <v>4759</v>
      </c>
      <c r="AJ45" s="180" cm="1">
        <f t="array" ref="AJ45">_xlfn.XLOOKUP(AJ$1,'Copy of PY1 Data(H)'!$A$1:$CZ$1,_xlfn.XLOOKUP($A45,'Copy of PY1 Data(H)'!$A$1:$A$288,'Copy of PY1 Data(H)'!$A$1:$CZ$288))</f>
        <v>249793</v>
      </c>
      <c r="AK45" s="180" cm="1">
        <f t="array" ref="AK45">_xlfn.XLOOKUP(AK$1,'Copy of PY1 Data(H)'!$A$1:$CZ$1,_xlfn.XLOOKUP($A45,'Copy of PY1 Data(H)'!$A$1:$A$288,'Copy of PY1 Data(H)'!$A$1:$CZ$288))</f>
        <v>5902</v>
      </c>
      <c r="AL45" s="180" cm="1">
        <f t="array" ref="AL45">_xlfn.XLOOKUP(AL$1,'Copy of PY1 Data(H)'!$A$1:$CZ$1,_xlfn.XLOOKUP($A45,'Copy of PY1 Data(H)'!$A$1:$A$288,'Copy of PY1 Data(H)'!$A$1:$CZ$288))</f>
        <v>105431</v>
      </c>
      <c r="AM45" s="180" cm="1">
        <f t="array" ref="AM45">_xlfn.XLOOKUP(AM$1,'Copy of PY1 Data(H)'!$A$1:$CZ$1,_xlfn.XLOOKUP($A45,'Copy of PY1 Data(H)'!$A$1:$A$288,'Copy of PY1 Data(H)'!$A$1:$CZ$288))</f>
        <v>291440</v>
      </c>
      <c r="AN45" s="180" cm="1">
        <f t="array" ref="AN45">_xlfn.XLOOKUP(AN$1,'Copy of PY1 Data(H)'!$A$1:$CZ$1,_xlfn.XLOOKUP($A45,'Copy of PY1 Data(H)'!$A$1:$A$288,'Copy of PY1 Data(H)'!$A$1:$CZ$288))</f>
        <v>19335</v>
      </c>
      <c r="AO45" s="180" cm="1">
        <f t="array" ref="AO45">_xlfn.XLOOKUP(AO$1,'Copy of PY1 Data(H)'!$A$1:$CZ$1,_xlfn.XLOOKUP($A45,'Copy of PY1 Data(H)'!$A$1:$A$288,'Copy of PY1 Data(H)'!$A$1:$CZ$288))</f>
        <v>3678653</v>
      </c>
      <c r="AP45" s="180" cm="1">
        <f t="array" ref="AP45">_xlfn.XLOOKUP(AP$1,'Copy of PY1 Data(H)'!$A$1:$CZ$1,_xlfn.XLOOKUP($A45,'Copy of PY1 Data(H)'!$A$1:$A$288,'Copy of PY1 Data(H)'!$A$1:$CZ$288))</f>
        <v>39429</v>
      </c>
      <c r="AQ45" s="180" cm="1">
        <f t="array" ref="AQ45">_xlfn.XLOOKUP(AQ$1,'Copy of PY1 Data(H)'!$A$1:$CZ$1,_xlfn.XLOOKUP($A45,'Copy of PY1 Data(H)'!$A$1:$A$288,'Copy of PY1 Data(H)'!$A$1:$CZ$288))</f>
        <v>340</v>
      </c>
      <c r="AR45" s="180" cm="1">
        <f t="array" ref="AR45">_xlfn.XLOOKUP(AR$1,'Copy of PY1 Data(H)'!$A$1:$CZ$1,_xlfn.XLOOKUP($A45,'Copy of PY1 Data(H)'!$A$1:$A$288,'Copy of PY1 Data(H)'!$A$1:$CZ$288))</f>
        <v>2198</v>
      </c>
      <c r="AS45" s="180" cm="1">
        <f t="array" ref="AS45">_xlfn.XLOOKUP(AS$1,'Copy of PY1 Data(H)'!$A$1:$CZ$1,_xlfn.XLOOKUP($A45,'Copy of PY1 Data(H)'!$A$1:$A$288,'Copy of PY1 Data(H)'!$A$1:$CZ$288))</f>
        <v>1480620</v>
      </c>
      <c r="AT45" s="180" cm="1">
        <f t="array" ref="AT45">_xlfn.XLOOKUP(AT$1,'Copy of PY1 Data(H)'!$A$1:$CZ$1,_xlfn.XLOOKUP($A45,'Copy of PY1 Data(H)'!$A$1:$A$288,'Copy of PY1 Data(H)'!$A$1:$CZ$288))</f>
        <v>2693</v>
      </c>
      <c r="AU45" s="180" cm="1">
        <f t="array" ref="AU45">_xlfn.XLOOKUP(AU$1,'Copy of PY1 Data(H)'!$A$1:$CZ$1,_xlfn.XLOOKUP($A45,'Copy of PY1 Data(H)'!$A$1:$A$288,'Copy of PY1 Data(H)'!$A$1:$CZ$288))</f>
        <v>51455</v>
      </c>
      <c r="AV45" s="180" cm="1">
        <f t="array" ref="AV45">_xlfn.XLOOKUP(AV$1,'Copy of PY1 Data(H)'!$A$1:$CZ$1,_xlfn.XLOOKUP($A45,'Copy of PY1 Data(H)'!$A$1:$A$288,'Copy of PY1 Data(H)'!$A$1:$CZ$288))</f>
        <v>18833</v>
      </c>
      <c r="AW45" s="180" cm="1">
        <f t="array" ref="AW45">_xlfn.XLOOKUP(AW$1,'Copy of PY1 Data(H)'!$A$1:$CZ$1,_xlfn.XLOOKUP($A45,'Copy of PY1 Data(H)'!$A$1:$A$288,'Copy of PY1 Data(H)'!$A$1:$CZ$288))</f>
        <v>39723</v>
      </c>
      <c r="AX45" s="180" cm="1">
        <f t="array" ref="AX45">_xlfn.XLOOKUP(AX$1,'Copy of PY1 Data(H)'!$A$1:$CZ$1,_xlfn.XLOOKUP($A45,'Copy of PY1 Data(H)'!$A$1:$A$288,'Copy of PY1 Data(H)'!$A$1:$CZ$288))</f>
        <v>37268</v>
      </c>
      <c r="AY45" s="180" cm="1">
        <f t="array" ref="AY45">_xlfn.XLOOKUP(AY$1,'Copy of PY1 Data(H)'!$A$1:$CZ$1,_xlfn.XLOOKUP($A45,'Copy of PY1 Data(H)'!$A$1:$A$288,'Copy of PY1 Data(H)'!$A$1:$CZ$288))</f>
        <v>12795</v>
      </c>
      <c r="AZ45" s="180" cm="1">
        <f t="array" ref="AZ45">_xlfn.XLOOKUP(AZ$1,'Copy of PY1 Data(H)'!$A$1:$CZ$1,_xlfn.XLOOKUP($A45,'Copy of PY1 Data(H)'!$A$1:$A$288,'Copy of PY1 Data(H)'!$A$1:$CZ$288))</f>
        <v>324010</v>
      </c>
      <c r="BA45" s="180" cm="1">
        <f t="array" ref="BA45">_xlfn.XLOOKUP(BA$1,'Copy of PY1 Data(H)'!$A$1:$CZ$1,_xlfn.XLOOKUP($A45,'Copy of PY1 Data(H)'!$A$1:$A$288,'Copy of PY1 Data(H)'!$A$1:$CZ$288))</f>
        <v>67178</v>
      </c>
      <c r="BB45" s="180" cm="1">
        <f t="array" ref="BB45">_xlfn.XLOOKUP(BB$1,'Copy of PY1 Data(H)'!$A$1:$CZ$1,_xlfn.XLOOKUP($A45,'Copy of PY1 Data(H)'!$A$1:$A$288,'Copy of PY1 Data(H)'!$A$1:$CZ$288))</f>
        <v>4007</v>
      </c>
      <c r="BC45" s="180" cm="1">
        <f t="array" ref="BC45">_xlfn.XLOOKUP(BC$1,'Copy of PY1 Data(H)'!$A$1:$CZ$1,_xlfn.XLOOKUP($A45,'Copy of PY1 Data(H)'!$A$1:$A$288,'Copy of PY1 Data(H)'!$A$1:$CZ$288))</f>
        <v>19162</v>
      </c>
      <c r="BD45" s="180" cm="1">
        <f t="array" ref="BD45">_xlfn.XLOOKUP(BD$1,'Copy of PY1 Data(H)'!$A$1:$CZ$1,_xlfn.XLOOKUP($A45,'Copy of PY1 Data(H)'!$A$1:$A$288,'Copy of PY1 Data(H)'!$A$1:$CZ$288))</f>
        <v>436648</v>
      </c>
      <c r="BE45" s="180" cm="1">
        <f t="array" ref="BE45">_xlfn.XLOOKUP(BE$1,'Copy of PY1 Data(H)'!$A$1:$CZ$1,_xlfn.XLOOKUP($A45,'Copy of PY1 Data(H)'!$A$1:$A$288,'Copy of PY1 Data(H)'!$A$1:$CZ$288))</f>
        <v>95845</v>
      </c>
      <c r="BF45" s="180" cm="1">
        <f t="array" ref="BF45">_xlfn.XLOOKUP(BF$1,'Copy of PY1 Data(H)'!$A$1:$CZ$1,_xlfn.XLOOKUP($A45,'Copy of PY1 Data(H)'!$A$1:$A$288,'Copy of PY1 Data(H)'!$A$1:$CZ$288))</f>
        <v>913252</v>
      </c>
      <c r="BG45" s="180" cm="1">
        <f t="array" ref="BG45">_xlfn.XLOOKUP(BG$1,'Copy of PY1 Data(H)'!$A$1:$CZ$1,_xlfn.XLOOKUP($A45,'Copy of PY1 Data(H)'!$A$1:$A$288,'Copy of PY1 Data(H)'!$A$1:$CZ$288))</f>
        <v>0</v>
      </c>
      <c r="BH45" s="180" cm="1">
        <f t="array" ref="BH45">_xlfn.XLOOKUP(BH$1,'Copy of PY1 Data(H)'!$A$1:$CZ$1,_xlfn.XLOOKUP($A45,'Copy of PY1 Data(H)'!$A$1:$A$288,'Copy of PY1 Data(H)'!$A$1:$CZ$288))</f>
        <v>9814</v>
      </c>
      <c r="BI45" s="180" cm="1">
        <f t="array" ref="BI45">_xlfn.XLOOKUP(BI$1,'Copy of PY1 Data(H)'!$A$1:$CZ$1,_xlfn.XLOOKUP($A45,'Copy of PY1 Data(H)'!$A$1:$A$288,'Copy of PY1 Data(H)'!$A$1:$CZ$288))</f>
        <v>6131</v>
      </c>
      <c r="BJ45" s="180" cm="1">
        <f t="array" ref="BJ45">_xlfn.XLOOKUP(BJ$1,'Copy of PY1 Data(H)'!$A$1:$CZ$1,_xlfn.XLOOKUP($A45,'Copy of PY1 Data(H)'!$A$1:$A$288,'Copy of PY1 Data(H)'!$A$1:$CZ$288))</f>
        <v>473213</v>
      </c>
      <c r="BK45" s="180" cm="1">
        <f t="array" ref="BK45">_xlfn.XLOOKUP(BK$1,'Copy of PY1 Data(H)'!$A$1:$CZ$1,_xlfn.XLOOKUP($A45,'Copy of PY1 Data(H)'!$A$1:$A$288,'Copy of PY1 Data(H)'!$A$1:$CZ$288))</f>
        <v>87763</v>
      </c>
      <c r="BL45" s="180" cm="1">
        <f t="array" ref="BL45">_xlfn.XLOOKUP(BL$1,'Copy of PY1 Data(H)'!$A$1:$CZ$1,_xlfn.XLOOKUP($A45,'Copy of PY1 Data(H)'!$A$1:$A$288,'Copy of PY1 Data(H)'!$A$1:$CZ$288))</f>
        <v>1032755</v>
      </c>
      <c r="BM45" s="180" cm="1">
        <f t="array" ref="BM45">_xlfn.XLOOKUP(BM$1,'Copy of PY1 Data(H)'!$A$1:$CZ$1,_xlfn.XLOOKUP($A45,'Copy of PY1 Data(H)'!$A$1:$A$288,'Copy of PY1 Data(H)'!$A$1:$CZ$288))</f>
        <v>523386</v>
      </c>
      <c r="BN45" s="180" cm="1">
        <f t="array" ref="BN45">_xlfn.XLOOKUP(BN$1,'Copy of PY1 Data(H)'!$A$1:$CZ$1,_xlfn.XLOOKUP($A45,'Copy of PY1 Data(H)'!$A$1:$A$288,'Copy of PY1 Data(H)'!$A$1:$CZ$288))</f>
        <v>357521</v>
      </c>
      <c r="BO45" s="180" cm="1">
        <f t="array" ref="BO45">_xlfn.XLOOKUP(BO$1,'Copy of PY1 Data(H)'!$A$1:$CZ$1,_xlfn.XLOOKUP($A45,'Copy of PY1 Data(H)'!$A$1:$A$288,'Copy of PY1 Data(H)'!$A$1:$CZ$288))</f>
        <v>52314</v>
      </c>
      <c r="BP45" s="180" cm="1">
        <f t="array" ref="BP45">_xlfn.XLOOKUP(BP$1,'Copy of PY1 Data(H)'!$A$1:$CZ$1,_xlfn.XLOOKUP($A45,'Copy of PY1 Data(H)'!$A$1:$A$288,'Copy of PY1 Data(H)'!$A$1:$CZ$288))</f>
        <v>3235</v>
      </c>
      <c r="BQ45" s="180" cm="1">
        <f t="array" ref="BQ45">_xlfn.XLOOKUP(BQ$1,'Copy of PY1 Data(H)'!$A$1:$CZ$1,_xlfn.XLOOKUP($A45,'Copy of PY1 Data(H)'!$A$1:$A$288,'Copy of PY1 Data(H)'!$A$1:$CZ$288))</f>
        <v>153208</v>
      </c>
      <c r="BR45" s="180" cm="1">
        <f t="array" ref="BR45">_xlfn.XLOOKUP(BR$1,'Copy of PY1 Data(H)'!$A$1:$CZ$1,_xlfn.XLOOKUP($A45,'Copy of PY1 Data(H)'!$A$1:$A$288,'Copy of PY1 Data(H)'!$A$1:$CZ$288))</f>
        <v>0</v>
      </c>
      <c r="BS45" s="180" cm="1">
        <f t="array" ref="BS45">_xlfn.XLOOKUP(BS$1,'Copy of PY1 Data(H)'!$A$1:$CZ$1,_xlfn.XLOOKUP($A45,'Copy of PY1 Data(H)'!$A$1:$A$288,'Copy of PY1 Data(H)'!$A$1:$CZ$288))</f>
        <v>222816</v>
      </c>
      <c r="BT45" s="180" cm="1">
        <f t="array" ref="BT45">_xlfn.XLOOKUP(BT$1,'Copy of PY1 Data(H)'!$A$1:$CZ$1,_xlfn.XLOOKUP($A45,'Copy of PY1 Data(H)'!$A$1:$A$288,'Copy of PY1 Data(H)'!$A$1:$CZ$288))</f>
        <v>34277</v>
      </c>
      <c r="BU45" s="180" cm="1">
        <f t="array" ref="BU45">_xlfn.XLOOKUP(BU$1,'Copy of PY1 Data(H)'!$A$1:$CZ$1,_xlfn.XLOOKUP($A45,'Copy of PY1 Data(H)'!$A$1:$A$288,'Copy of PY1 Data(H)'!$A$1:$CZ$288))</f>
        <v>0</v>
      </c>
      <c r="BV45" s="180" cm="1">
        <f t="array" ref="BV45">_xlfn.XLOOKUP(BV$1,'Copy of PY1 Data(H)'!$A$1:$CZ$1,_xlfn.XLOOKUP($A45,'Copy of PY1 Data(H)'!$A$1:$A$288,'Copy of PY1 Data(H)'!$A$1:$CZ$288))</f>
        <v>130213</v>
      </c>
    </row>
    <row r="46" spans="1:74" x14ac:dyDescent="0.3">
      <c r="A46" s="180">
        <v>5</v>
      </c>
      <c r="C46" s="180"/>
      <c r="D46" s="180" cm="1">
        <f t="array" ref="D46">_xlfn.XLOOKUP(D$1,'Copy of PY1 Data(H)'!$A$1:$CZ$1,_xlfn.XLOOKUP($A46,'Copy of PY1 Data(H)'!$A$1:$A$288,'Copy of PY1 Data(H)'!$A$1:$CZ$288))</f>
        <v>7162</v>
      </c>
      <c r="E46" s="180" cm="1">
        <f t="array" ref="E46">_xlfn.XLOOKUP(E$1,'Copy of PY1 Data(H)'!$A$1:$CZ$1,_xlfn.XLOOKUP($A46,'Copy of PY1 Data(H)'!$A$1:$A$288,'Copy of PY1 Data(H)'!$A$1:$CZ$288))</f>
        <v>492652</v>
      </c>
      <c r="F46" s="180" cm="1">
        <f t="array" ref="F46">_xlfn.XLOOKUP(F$1,'Copy of PY1 Data(H)'!$A$1:$CZ$1,_xlfn.XLOOKUP($A46,'Copy of PY1 Data(H)'!$A$1:$A$288,'Copy of PY1 Data(H)'!$A$1:$CZ$288))</f>
        <v>0</v>
      </c>
      <c r="G46" s="180" cm="1">
        <f t="array" ref="G46">_xlfn.XLOOKUP(G$1,'Copy of PY1 Data(H)'!$A$1:$CZ$1,_xlfn.XLOOKUP($A46,'Copy of PY1 Data(H)'!$A$1:$A$288,'Copy of PY1 Data(H)'!$A$1:$CZ$288))</f>
        <v>13</v>
      </c>
      <c r="H46" s="180" cm="1">
        <f t="array" ref="H46">_xlfn.XLOOKUP(H$1,'Copy of PY1 Data(H)'!$A$1:$CZ$1,_xlfn.XLOOKUP($A46,'Copy of PY1 Data(H)'!$A$1:$A$288,'Copy of PY1 Data(H)'!$A$1:$CZ$288))</f>
        <v>558</v>
      </c>
      <c r="I46" s="180" cm="1">
        <f t="array" ref="I46">_xlfn.XLOOKUP(I$1,'Copy of PY1 Data(H)'!$A$1:$CZ$1,_xlfn.XLOOKUP($A46,'Copy of PY1 Data(H)'!$A$1:$A$288,'Copy of PY1 Data(H)'!$A$1:$CZ$288))</f>
        <v>0</v>
      </c>
      <c r="J46" s="180" cm="1">
        <f t="array" ref="J46">_xlfn.XLOOKUP(J$1,'Copy of PY1 Data(H)'!$A$1:$CZ$1,_xlfn.XLOOKUP($A46,'Copy of PY1 Data(H)'!$A$1:$A$288,'Copy of PY1 Data(H)'!$A$1:$CZ$288))</f>
        <v>0</v>
      </c>
      <c r="K46" s="180" cm="1">
        <f t="array" ref="K46">_xlfn.XLOOKUP(K$1,'Copy of PY1 Data(H)'!$A$1:$CZ$1,_xlfn.XLOOKUP($A46,'Copy of PY1 Data(H)'!$A$1:$A$288,'Copy of PY1 Data(H)'!$A$1:$CZ$288))</f>
        <v>0</v>
      </c>
      <c r="L46" s="180" cm="1">
        <f t="array" ref="L46">_xlfn.XLOOKUP(L$1,'Copy of PY1 Data(H)'!$A$1:$CZ$1,_xlfn.XLOOKUP($A46,'Copy of PY1 Data(H)'!$A$1:$A$288,'Copy of PY1 Data(H)'!$A$1:$CZ$288))</f>
        <v>0</v>
      </c>
      <c r="M46" s="180" cm="1">
        <f t="array" ref="M46">_xlfn.XLOOKUP(M$1,'Copy of PY1 Data(H)'!$A$1:$CZ$1,_xlfn.XLOOKUP($A46,'Copy of PY1 Data(H)'!$A$1:$A$288,'Copy of PY1 Data(H)'!$A$1:$CZ$288))</f>
        <v>9487</v>
      </c>
      <c r="N46" s="180" cm="1">
        <f t="array" ref="N46">_xlfn.XLOOKUP(N$1,'Copy of PY1 Data(H)'!$A$1:$CZ$1,_xlfn.XLOOKUP($A46,'Copy of PY1 Data(H)'!$A$1:$A$288,'Copy of PY1 Data(H)'!$A$1:$CZ$288))</f>
        <v>0</v>
      </c>
      <c r="O46" s="180" cm="1">
        <f t="array" ref="O46">_xlfn.XLOOKUP(O$1,'Copy of PY1 Data(H)'!$A$1:$CZ$1,_xlfn.XLOOKUP($A46,'Copy of PY1 Data(H)'!$A$1:$A$288,'Copy of PY1 Data(H)'!$A$1:$CZ$288))</f>
        <v>0</v>
      </c>
      <c r="P46" s="180" cm="1">
        <f t="array" ref="P46">_xlfn.XLOOKUP(P$1,'Copy of PY1 Data(H)'!$A$1:$CZ$1,_xlfn.XLOOKUP($A46,'Copy of PY1 Data(H)'!$A$1:$A$288,'Copy of PY1 Data(H)'!$A$1:$CZ$288))</f>
        <v>0</v>
      </c>
      <c r="Q46" s="180" cm="1">
        <f t="array" ref="Q46">_xlfn.XLOOKUP(Q$1,'Copy of PY1 Data(H)'!$A$1:$CZ$1,_xlfn.XLOOKUP($A46,'Copy of PY1 Data(H)'!$A$1:$A$288,'Copy of PY1 Data(H)'!$A$1:$CZ$288))</f>
        <v>0</v>
      </c>
      <c r="R46" s="180" cm="1">
        <f t="array" ref="R46">_xlfn.XLOOKUP(R$1,'Copy of PY1 Data(H)'!$A$1:$CZ$1,_xlfn.XLOOKUP($A46,'Copy of PY1 Data(H)'!$A$1:$A$288,'Copy of PY1 Data(H)'!$A$1:$CZ$288))</f>
        <v>0</v>
      </c>
      <c r="S46" s="180" cm="1">
        <f t="array" ref="S46">_xlfn.XLOOKUP(S$1,'Copy of PY1 Data(H)'!$A$1:$CZ$1,_xlfn.XLOOKUP($A46,'Copy of PY1 Data(H)'!$A$1:$A$288,'Copy of PY1 Data(H)'!$A$1:$CZ$288))</f>
        <v>0</v>
      </c>
      <c r="T46" s="180" cm="1">
        <f t="array" ref="T46">_xlfn.XLOOKUP(T$1,'Copy of PY1 Data(H)'!$A$1:$CZ$1,_xlfn.XLOOKUP($A46,'Copy of PY1 Data(H)'!$A$1:$A$288,'Copy of PY1 Data(H)'!$A$1:$CZ$288))</f>
        <v>35871</v>
      </c>
      <c r="U46" s="180" cm="1">
        <f t="array" ref="U46">_xlfn.XLOOKUP(U$1,'Copy of PY1 Data(H)'!$A$1:$CZ$1,_xlfn.XLOOKUP($A46,'Copy of PY1 Data(H)'!$A$1:$A$288,'Copy of PY1 Data(H)'!$A$1:$CZ$288))</f>
        <v>0</v>
      </c>
      <c r="V46" s="180" cm="1">
        <f t="array" ref="V46">_xlfn.XLOOKUP(V$1,'Copy of PY1 Data(H)'!$A$1:$CZ$1,_xlfn.XLOOKUP($A46,'Copy of PY1 Data(H)'!$A$1:$A$288,'Copy of PY1 Data(H)'!$A$1:$CZ$288))</f>
        <v>0</v>
      </c>
      <c r="W46" s="180" cm="1">
        <f t="array" ref="W46">_xlfn.XLOOKUP(W$1,'Copy of PY1 Data(H)'!$A$1:$CZ$1,_xlfn.XLOOKUP($A46,'Copy of PY1 Data(H)'!$A$1:$A$288,'Copy of PY1 Data(H)'!$A$1:$CZ$288))</f>
        <v>0</v>
      </c>
      <c r="X46" s="180" cm="1">
        <f t="array" ref="X46">_xlfn.XLOOKUP(X$1,'Copy of PY1 Data(H)'!$A$1:$CZ$1,_xlfn.XLOOKUP($A46,'Copy of PY1 Data(H)'!$A$1:$A$288,'Copy of PY1 Data(H)'!$A$1:$CZ$288))</f>
        <v>23690</v>
      </c>
      <c r="Y46" s="180" cm="1">
        <f t="array" ref="Y46">_xlfn.XLOOKUP(Y$1,'Copy of PY1 Data(H)'!$A$1:$CZ$1,_xlfn.XLOOKUP($A46,'Copy of PY1 Data(H)'!$A$1:$A$288,'Copy of PY1 Data(H)'!$A$1:$CZ$288))</f>
        <v>0</v>
      </c>
      <c r="Z46" s="180" cm="1">
        <f t="array" ref="Z46">_xlfn.XLOOKUP(Z$1,'Copy of PY1 Data(H)'!$A$1:$CZ$1,_xlfn.XLOOKUP($A46,'Copy of PY1 Data(H)'!$A$1:$A$288,'Copy of PY1 Data(H)'!$A$1:$CZ$288))</f>
        <v>92411</v>
      </c>
      <c r="AA46" s="180" cm="1">
        <f t="array" ref="AA46">_xlfn.XLOOKUP(AA$1,'Copy of PY1 Data(H)'!$A$1:$CZ$1,_xlfn.XLOOKUP($A46,'Copy of PY1 Data(H)'!$A$1:$A$288,'Copy of PY1 Data(H)'!$A$1:$CZ$288))</f>
        <v>0</v>
      </c>
      <c r="AB46" s="180" cm="1">
        <f t="array" ref="AB46">_xlfn.XLOOKUP(AB$1,'Copy of PY1 Data(H)'!$A$1:$CZ$1,_xlfn.XLOOKUP($A46,'Copy of PY1 Data(H)'!$A$1:$A$288,'Copy of PY1 Data(H)'!$A$1:$CZ$288))</f>
        <v>0</v>
      </c>
      <c r="AC46" s="180" cm="1">
        <f t="array" ref="AC46">_xlfn.XLOOKUP(AC$1,'Copy of PY1 Data(H)'!$A$1:$CZ$1,_xlfn.XLOOKUP($A46,'Copy of PY1 Data(H)'!$A$1:$A$288,'Copy of PY1 Data(H)'!$A$1:$CZ$288))</f>
        <v>0</v>
      </c>
      <c r="AD46" s="180" cm="1">
        <f t="array" ref="AD46">_xlfn.XLOOKUP(AD$1,'Copy of PY1 Data(H)'!$A$1:$CZ$1,_xlfn.XLOOKUP($A46,'Copy of PY1 Data(H)'!$A$1:$A$288,'Copy of PY1 Data(H)'!$A$1:$CZ$288))</f>
        <v>33426</v>
      </c>
      <c r="AE46" s="180" cm="1">
        <f t="array" ref="AE46">_xlfn.XLOOKUP(AE$1,'Copy of PY1 Data(H)'!$A$1:$CZ$1,_xlfn.XLOOKUP($A46,'Copy of PY1 Data(H)'!$A$1:$A$288,'Copy of PY1 Data(H)'!$A$1:$CZ$288))</f>
        <v>8940</v>
      </c>
      <c r="AF46" s="180" cm="1">
        <f t="array" ref="AF46">_xlfn.XLOOKUP(AF$1,'Copy of PY1 Data(H)'!$A$1:$CZ$1,_xlfn.XLOOKUP($A46,'Copy of PY1 Data(H)'!$A$1:$A$288,'Copy of PY1 Data(H)'!$A$1:$CZ$288))</f>
        <v>0</v>
      </c>
      <c r="AG46" s="180" cm="1">
        <f t="array" ref="AG46">_xlfn.XLOOKUP(AG$1,'Copy of PY1 Data(H)'!$A$1:$CZ$1,_xlfn.XLOOKUP($A46,'Copy of PY1 Data(H)'!$A$1:$A$288,'Copy of PY1 Data(H)'!$A$1:$CZ$288))</f>
        <v>0</v>
      </c>
      <c r="AH46" s="180" cm="1">
        <f t="array" ref="AH46">_xlfn.XLOOKUP(AH$1,'Copy of PY1 Data(H)'!$A$1:$CZ$1,_xlfn.XLOOKUP($A46,'Copy of PY1 Data(H)'!$A$1:$A$288,'Copy of PY1 Data(H)'!$A$1:$CZ$288))</f>
        <v>0</v>
      </c>
      <c r="AI46" s="180" cm="1">
        <f t="array" ref="AI46">_xlfn.XLOOKUP(AI$1,'Copy of PY1 Data(H)'!$A$1:$CZ$1,_xlfn.XLOOKUP($A46,'Copy of PY1 Data(H)'!$A$1:$A$288,'Copy of PY1 Data(H)'!$A$1:$CZ$288))</f>
        <v>0</v>
      </c>
      <c r="AJ46" s="180" cm="1">
        <f t="array" ref="AJ46">_xlfn.XLOOKUP(AJ$1,'Copy of PY1 Data(H)'!$A$1:$CZ$1,_xlfn.XLOOKUP($A46,'Copy of PY1 Data(H)'!$A$1:$A$288,'Copy of PY1 Data(H)'!$A$1:$CZ$288))</f>
        <v>0</v>
      </c>
      <c r="AK46" s="180" cm="1">
        <f t="array" ref="AK46">_xlfn.XLOOKUP(AK$1,'Copy of PY1 Data(H)'!$A$1:$CZ$1,_xlfn.XLOOKUP($A46,'Copy of PY1 Data(H)'!$A$1:$A$288,'Copy of PY1 Data(H)'!$A$1:$CZ$288))</f>
        <v>0</v>
      </c>
      <c r="AL46" s="180" cm="1">
        <f t="array" ref="AL46">_xlfn.XLOOKUP(AL$1,'Copy of PY1 Data(H)'!$A$1:$CZ$1,_xlfn.XLOOKUP($A46,'Copy of PY1 Data(H)'!$A$1:$A$288,'Copy of PY1 Data(H)'!$A$1:$CZ$288))</f>
        <v>0</v>
      </c>
      <c r="AM46" s="180" cm="1">
        <f t="array" ref="AM46">_xlfn.XLOOKUP(AM$1,'Copy of PY1 Data(H)'!$A$1:$CZ$1,_xlfn.XLOOKUP($A46,'Copy of PY1 Data(H)'!$A$1:$A$288,'Copy of PY1 Data(H)'!$A$1:$CZ$288))</f>
        <v>176</v>
      </c>
      <c r="AN46" s="180" cm="1">
        <f t="array" ref="AN46">_xlfn.XLOOKUP(AN$1,'Copy of PY1 Data(H)'!$A$1:$CZ$1,_xlfn.XLOOKUP($A46,'Copy of PY1 Data(H)'!$A$1:$A$288,'Copy of PY1 Data(H)'!$A$1:$CZ$288))</f>
        <v>0</v>
      </c>
      <c r="AO46" s="180" cm="1">
        <f t="array" ref="AO46">_xlfn.XLOOKUP(AO$1,'Copy of PY1 Data(H)'!$A$1:$CZ$1,_xlfn.XLOOKUP($A46,'Copy of PY1 Data(H)'!$A$1:$A$288,'Copy of PY1 Data(H)'!$A$1:$CZ$288))</f>
        <v>445299</v>
      </c>
      <c r="AP46" s="180" cm="1">
        <f t="array" ref="AP46">_xlfn.XLOOKUP(AP$1,'Copy of PY1 Data(H)'!$A$1:$CZ$1,_xlfn.XLOOKUP($A46,'Copy of PY1 Data(H)'!$A$1:$A$288,'Copy of PY1 Data(H)'!$A$1:$CZ$288))</f>
        <v>500</v>
      </c>
      <c r="AQ46" s="180" cm="1">
        <f t="array" ref="AQ46">_xlfn.XLOOKUP(AQ$1,'Copy of PY1 Data(H)'!$A$1:$CZ$1,_xlfn.XLOOKUP($A46,'Copy of PY1 Data(H)'!$A$1:$A$288,'Copy of PY1 Data(H)'!$A$1:$CZ$288))</f>
        <v>0</v>
      </c>
      <c r="AR46" s="180" cm="1">
        <f t="array" ref="AR46">_xlfn.XLOOKUP(AR$1,'Copy of PY1 Data(H)'!$A$1:$CZ$1,_xlfn.XLOOKUP($A46,'Copy of PY1 Data(H)'!$A$1:$A$288,'Copy of PY1 Data(H)'!$A$1:$CZ$288))</f>
        <v>0</v>
      </c>
      <c r="AS46" s="180" cm="1">
        <f t="array" ref="AS46">_xlfn.XLOOKUP(AS$1,'Copy of PY1 Data(H)'!$A$1:$CZ$1,_xlfn.XLOOKUP($A46,'Copy of PY1 Data(H)'!$A$1:$A$288,'Copy of PY1 Data(H)'!$A$1:$CZ$288))</f>
        <v>25505</v>
      </c>
      <c r="AT46" s="180" cm="1">
        <f t="array" ref="AT46">_xlfn.XLOOKUP(AT$1,'Copy of PY1 Data(H)'!$A$1:$CZ$1,_xlfn.XLOOKUP($A46,'Copy of PY1 Data(H)'!$A$1:$A$288,'Copy of PY1 Data(H)'!$A$1:$CZ$288))</f>
        <v>0</v>
      </c>
      <c r="AU46" s="180" cm="1">
        <f t="array" ref="AU46">_xlfn.XLOOKUP(AU$1,'Copy of PY1 Data(H)'!$A$1:$CZ$1,_xlfn.XLOOKUP($A46,'Copy of PY1 Data(H)'!$A$1:$A$288,'Copy of PY1 Data(H)'!$A$1:$CZ$288))</f>
        <v>0</v>
      </c>
      <c r="AV46" s="180" cm="1">
        <f t="array" ref="AV46">_xlfn.XLOOKUP(AV$1,'Copy of PY1 Data(H)'!$A$1:$CZ$1,_xlfn.XLOOKUP($A46,'Copy of PY1 Data(H)'!$A$1:$A$288,'Copy of PY1 Data(H)'!$A$1:$CZ$288))</f>
        <v>0</v>
      </c>
      <c r="AW46" s="180" cm="1">
        <f t="array" ref="AW46">_xlfn.XLOOKUP(AW$1,'Copy of PY1 Data(H)'!$A$1:$CZ$1,_xlfn.XLOOKUP($A46,'Copy of PY1 Data(H)'!$A$1:$A$288,'Copy of PY1 Data(H)'!$A$1:$CZ$288))</f>
        <v>0</v>
      </c>
      <c r="AX46" s="180" cm="1">
        <f t="array" ref="AX46">_xlfn.XLOOKUP(AX$1,'Copy of PY1 Data(H)'!$A$1:$CZ$1,_xlfn.XLOOKUP($A46,'Copy of PY1 Data(H)'!$A$1:$A$288,'Copy of PY1 Data(H)'!$A$1:$CZ$288))</f>
        <v>0</v>
      </c>
      <c r="AY46" s="180" cm="1">
        <f t="array" ref="AY46">_xlfn.XLOOKUP(AY$1,'Copy of PY1 Data(H)'!$A$1:$CZ$1,_xlfn.XLOOKUP($A46,'Copy of PY1 Data(H)'!$A$1:$A$288,'Copy of PY1 Data(H)'!$A$1:$CZ$288))</f>
        <v>0</v>
      </c>
      <c r="AZ46" s="180" cm="1">
        <f t="array" ref="AZ46">_xlfn.XLOOKUP(AZ$1,'Copy of PY1 Data(H)'!$A$1:$CZ$1,_xlfn.XLOOKUP($A46,'Copy of PY1 Data(H)'!$A$1:$A$288,'Copy of PY1 Data(H)'!$A$1:$CZ$288))</f>
        <v>0</v>
      </c>
      <c r="BA46" s="180" cm="1">
        <f t="array" ref="BA46">_xlfn.XLOOKUP(BA$1,'Copy of PY1 Data(H)'!$A$1:$CZ$1,_xlfn.XLOOKUP($A46,'Copy of PY1 Data(H)'!$A$1:$A$288,'Copy of PY1 Data(H)'!$A$1:$CZ$288))</f>
        <v>3624</v>
      </c>
      <c r="BB46" s="180" cm="1">
        <f t="array" ref="BB46">_xlfn.XLOOKUP(BB$1,'Copy of PY1 Data(H)'!$A$1:$CZ$1,_xlfn.XLOOKUP($A46,'Copy of PY1 Data(H)'!$A$1:$A$288,'Copy of PY1 Data(H)'!$A$1:$CZ$288))</f>
        <v>0</v>
      </c>
      <c r="BC46" s="180" cm="1">
        <f t="array" ref="BC46">_xlfn.XLOOKUP(BC$1,'Copy of PY1 Data(H)'!$A$1:$CZ$1,_xlfn.XLOOKUP($A46,'Copy of PY1 Data(H)'!$A$1:$A$288,'Copy of PY1 Data(H)'!$A$1:$CZ$288))</f>
        <v>0</v>
      </c>
      <c r="BD46" s="180" cm="1">
        <f t="array" ref="BD46">_xlfn.XLOOKUP(BD$1,'Copy of PY1 Data(H)'!$A$1:$CZ$1,_xlfn.XLOOKUP($A46,'Copy of PY1 Data(H)'!$A$1:$A$288,'Copy of PY1 Data(H)'!$A$1:$CZ$288))</f>
        <v>0</v>
      </c>
      <c r="BE46" s="180" cm="1">
        <f t="array" ref="BE46">_xlfn.XLOOKUP(BE$1,'Copy of PY1 Data(H)'!$A$1:$CZ$1,_xlfn.XLOOKUP($A46,'Copy of PY1 Data(H)'!$A$1:$A$288,'Copy of PY1 Data(H)'!$A$1:$CZ$288))</f>
        <v>0</v>
      </c>
      <c r="BF46" s="180" cm="1">
        <f t="array" ref="BF46">_xlfn.XLOOKUP(BF$1,'Copy of PY1 Data(H)'!$A$1:$CZ$1,_xlfn.XLOOKUP($A46,'Copy of PY1 Data(H)'!$A$1:$A$288,'Copy of PY1 Data(H)'!$A$1:$CZ$288))</f>
        <v>0</v>
      </c>
      <c r="BG46" s="180" cm="1">
        <f t="array" ref="BG46">_xlfn.XLOOKUP(BG$1,'Copy of PY1 Data(H)'!$A$1:$CZ$1,_xlfn.XLOOKUP($A46,'Copy of PY1 Data(H)'!$A$1:$A$288,'Copy of PY1 Data(H)'!$A$1:$CZ$288))</f>
        <v>0</v>
      </c>
      <c r="BH46" s="180" cm="1">
        <f t="array" ref="BH46">_xlfn.XLOOKUP(BH$1,'Copy of PY1 Data(H)'!$A$1:$CZ$1,_xlfn.XLOOKUP($A46,'Copy of PY1 Data(H)'!$A$1:$A$288,'Copy of PY1 Data(H)'!$A$1:$CZ$288))</f>
        <v>0</v>
      </c>
      <c r="BI46" s="180" cm="1">
        <f t="array" ref="BI46">_xlfn.XLOOKUP(BI$1,'Copy of PY1 Data(H)'!$A$1:$CZ$1,_xlfn.XLOOKUP($A46,'Copy of PY1 Data(H)'!$A$1:$A$288,'Copy of PY1 Data(H)'!$A$1:$CZ$288))</f>
        <v>0</v>
      </c>
      <c r="BJ46" s="180" cm="1">
        <f t="array" ref="BJ46">_xlfn.XLOOKUP(BJ$1,'Copy of PY1 Data(H)'!$A$1:$CZ$1,_xlfn.XLOOKUP($A46,'Copy of PY1 Data(H)'!$A$1:$A$288,'Copy of PY1 Data(H)'!$A$1:$CZ$288))</f>
        <v>0</v>
      </c>
      <c r="BK46" s="180" cm="1">
        <f t="array" ref="BK46">_xlfn.XLOOKUP(BK$1,'Copy of PY1 Data(H)'!$A$1:$CZ$1,_xlfn.XLOOKUP($A46,'Copy of PY1 Data(H)'!$A$1:$A$288,'Copy of PY1 Data(H)'!$A$1:$CZ$288))</f>
        <v>0</v>
      </c>
      <c r="BL46" s="180" cm="1">
        <f t="array" ref="BL46">_xlfn.XLOOKUP(BL$1,'Copy of PY1 Data(H)'!$A$1:$CZ$1,_xlfn.XLOOKUP($A46,'Copy of PY1 Data(H)'!$A$1:$A$288,'Copy of PY1 Data(H)'!$A$1:$CZ$288))</f>
        <v>0</v>
      </c>
      <c r="BM46" s="180" cm="1">
        <f t="array" ref="BM46">_xlfn.XLOOKUP(BM$1,'Copy of PY1 Data(H)'!$A$1:$CZ$1,_xlfn.XLOOKUP($A46,'Copy of PY1 Data(H)'!$A$1:$A$288,'Copy of PY1 Data(H)'!$A$1:$CZ$288))</f>
        <v>352062</v>
      </c>
      <c r="BN46" s="180" cm="1">
        <f t="array" ref="BN46">_xlfn.XLOOKUP(BN$1,'Copy of PY1 Data(H)'!$A$1:$CZ$1,_xlfn.XLOOKUP($A46,'Copy of PY1 Data(H)'!$A$1:$A$288,'Copy of PY1 Data(H)'!$A$1:$CZ$288))</f>
        <v>12745</v>
      </c>
      <c r="BO46" s="180" cm="1">
        <f t="array" ref="BO46">_xlfn.XLOOKUP(BO$1,'Copy of PY1 Data(H)'!$A$1:$CZ$1,_xlfn.XLOOKUP($A46,'Copy of PY1 Data(H)'!$A$1:$A$288,'Copy of PY1 Data(H)'!$A$1:$CZ$288))</f>
        <v>0</v>
      </c>
      <c r="BP46" s="180" cm="1">
        <f t="array" ref="BP46">_xlfn.XLOOKUP(BP$1,'Copy of PY1 Data(H)'!$A$1:$CZ$1,_xlfn.XLOOKUP($A46,'Copy of PY1 Data(H)'!$A$1:$A$288,'Copy of PY1 Data(H)'!$A$1:$CZ$288))</f>
        <v>0</v>
      </c>
      <c r="BQ46" s="180" cm="1">
        <f t="array" ref="BQ46">_xlfn.XLOOKUP(BQ$1,'Copy of PY1 Data(H)'!$A$1:$CZ$1,_xlfn.XLOOKUP($A46,'Copy of PY1 Data(H)'!$A$1:$A$288,'Copy of PY1 Data(H)'!$A$1:$CZ$288))</f>
        <v>0</v>
      </c>
      <c r="BR46" s="180" cm="1">
        <f t="array" ref="BR46">_xlfn.XLOOKUP(BR$1,'Copy of PY1 Data(H)'!$A$1:$CZ$1,_xlfn.XLOOKUP($A46,'Copy of PY1 Data(H)'!$A$1:$A$288,'Copy of PY1 Data(H)'!$A$1:$CZ$288))</f>
        <v>0</v>
      </c>
      <c r="BS46" s="180" cm="1">
        <f t="array" ref="BS46">_xlfn.XLOOKUP(BS$1,'Copy of PY1 Data(H)'!$A$1:$CZ$1,_xlfn.XLOOKUP($A46,'Copy of PY1 Data(H)'!$A$1:$A$288,'Copy of PY1 Data(H)'!$A$1:$CZ$288))</f>
        <v>0</v>
      </c>
      <c r="BT46" s="180" cm="1">
        <f t="array" ref="BT46">_xlfn.XLOOKUP(BT$1,'Copy of PY1 Data(H)'!$A$1:$CZ$1,_xlfn.XLOOKUP($A46,'Copy of PY1 Data(H)'!$A$1:$A$288,'Copy of PY1 Data(H)'!$A$1:$CZ$288))</f>
        <v>0</v>
      </c>
      <c r="BU46" s="180" cm="1">
        <f t="array" ref="BU46">_xlfn.XLOOKUP(BU$1,'Copy of PY1 Data(H)'!$A$1:$CZ$1,_xlfn.XLOOKUP($A46,'Copy of PY1 Data(H)'!$A$1:$A$288,'Copy of PY1 Data(H)'!$A$1:$CZ$288))</f>
        <v>0</v>
      </c>
      <c r="BV46" s="180" cm="1">
        <f t="array" ref="BV46">_xlfn.XLOOKUP(BV$1,'Copy of PY1 Data(H)'!$A$1:$CZ$1,_xlfn.XLOOKUP($A46,'Copy of PY1 Data(H)'!$A$1:$A$288,'Copy of PY1 Data(H)'!$A$1:$CZ$288))</f>
        <v>2609</v>
      </c>
    </row>
    <row r="47" spans="1:74" x14ac:dyDescent="0.3">
      <c r="A47" s="180">
        <v>380</v>
      </c>
      <c r="C47" s="180"/>
      <c r="D47" s="180" cm="1">
        <f t="array" ref="D47">_xlfn.XLOOKUP(D$1,'Copy of PY1 Data(H)'!$A$1:$CZ$1,_xlfn.XLOOKUP($A47,'Copy of PY1 Data(H)'!$A$1:$A$288,'Copy of PY1 Data(H)'!$A$1:$CZ$288))</f>
        <v>132366</v>
      </c>
      <c r="E47" s="180" cm="1">
        <f t="array" ref="E47">_xlfn.XLOOKUP(E$1,'Copy of PY1 Data(H)'!$A$1:$CZ$1,_xlfn.XLOOKUP($A47,'Copy of PY1 Data(H)'!$A$1:$A$288,'Copy of PY1 Data(H)'!$A$1:$CZ$288))</f>
        <v>910549</v>
      </c>
      <c r="F47" s="180" cm="1">
        <f t="array" ref="F47">_xlfn.XLOOKUP(F$1,'Copy of PY1 Data(H)'!$A$1:$CZ$1,_xlfn.XLOOKUP($A47,'Copy of PY1 Data(H)'!$A$1:$A$288,'Copy of PY1 Data(H)'!$A$1:$CZ$288))</f>
        <v>0</v>
      </c>
      <c r="G47" s="180" cm="1">
        <f t="array" ref="G47">_xlfn.XLOOKUP(G$1,'Copy of PY1 Data(H)'!$A$1:$CZ$1,_xlfn.XLOOKUP($A47,'Copy of PY1 Data(H)'!$A$1:$A$288,'Copy of PY1 Data(H)'!$A$1:$CZ$288))</f>
        <v>98019</v>
      </c>
      <c r="H47" s="180" cm="1">
        <f t="array" ref="H47">_xlfn.XLOOKUP(H$1,'Copy of PY1 Data(H)'!$A$1:$CZ$1,_xlfn.XLOOKUP($A47,'Copy of PY1 Data(H)'!$A$1:$A$288,'Copy of PY1 Data(H)'!$A$1:$CZ$288))</f>
        <v>53812</v>
      </c>
      <c r="I47" s="180" cm="1">
        <f t="array" ref="I47">_xlfn.XLOOKUP(I$1,'Copy of PY1 Data(H)'!$A$1:$CZ$1,_xlfn.XLOOKUP($A47,'Copy of PY1 Data(H)'!$A$1:$A$288,'Copy of PY1 Data(H)'!$A$1:$CZ$288))</f>
        <v>1181</v>
      </c>
      <c r="J47" s="180" cm="1">
        <f t="array" ref="J47">_xlfn.XLOOKUP(J$1,'Copy of PY1 Data(H)'!$A$1:$CZ$1,_xlfn.XLOOKUP($A47,'Copy of PY1 Data(H)'!$A$1:$A$288,'Copy of PY1 Data(H)'!$A$1:$CZ$288))</f>
        <v>8280</v>
      </c>
      <c r="K47" s="180" cm="1">
        <f t="array" ref="K47">_xlfn.XLOOKUP(K$1,'Copy of PY1 Data(H)'!$A$1:$CZ$1,_xlfn.XLOOKUP($A47,'Copy of PY1 Data(H)'!$A$1:$A$288,'Copy of PY1 Data(H)'!$A$1:$CZ$288))</f>
        <v>0</v>
      </c>
      <c r="L47" s="180" cm="1">
        <f t="array" ref="L47">_xlfn.XLOOKUP(L$1,'Copy of PY1 Data(H)'!$A$1:$CZ$1,_xlfn.XLOOKUP($A47,'Copy of PY1 Data(H)'!$A$1:$A$288,'Copy of PY1 Data(H)'!$A$1:$CZ$288))</f>
        <v>807775</v>
      </c>
      <c r="M47" s="180" cm="1">
        <f t="array" ref="M47">_xlfn.XLOOKUP(M$1,'Copy of PY1 Data(H)'!$A$1:$CZ$1,_xlfn.XLOOKUP($A47,'Copy of PY1 Data(H)'!$A$1:$A$288,'Copy of PY1 Data(H)'!$A$1:$CZ$288))</f>
        <v>1229637</v>
      </c>
      <c r="N47" s="180" cm="1">
        <f t="array" ref="N47">_xlfn.XLOOKUP(N$1,'Copy of PY1 Data(H)'!$A$1:$CZ$1,_xlfn.XLOOKUP($A47,'Copy of PY1 Data(H)'!$A$1:$A$288,'Copy of PY1 Data(H)'!$A$1:$CZ$288))</f>
        <v>3876</v>
      </c>
      <c r="O47" s="180" cm="1">
        <f t="array" ref="O47">_xlfn.XLOOKUP(O$1,'Copy of PY1 Data(H)'!$A$1:$CZ$1,_xlfn.XLOOKUP($A47,'Copy of PY1 Data(H)'!$A$1:$A$288,'Copy of PY1 Data(H)'!$A$1:$CZ$288))</f>
        <v>12889</v>
      </c>
      <c r="P47" s="180" cm="1">
        <f t="array" ref="P47">_xlfn.XLOOKUP(P$1,'Copy of PY1 Data(H)'!$A$1:$CZ$1,_xlfn.XLOOKUP($A47,'Copy of PY1 Data(H)'!$A$1:$A$288,'Copy of PY1 Data(H)'!$A$1:$CZ$288))</f>
        <v>0</v>
      </c>
      <c r="Q47" s="180" cm="1">
        <f t="array" ref="Q47">_xlfn.XLOOKUP(Q$1,'Copy of PY1 Data(H)'!$A$1:$CZ$1,_xlfn.XLOOKUP($A47,'Copy of PY1 Data(H)'!$A$1:$A$288,'Copy of PY1 Data(H)'!$A$1:$CZ$288))</f>
        <v>5661</v>
      </c>
      <c r="R47" s="180" cm="1">
        <f t="array" ref="R47">_xlfn.XLOOKUP(R$1,'Copy of PY1 Data(H)'!$A$1:$CZ$1,_xlfn.XLOOKUP($A47,'Copy of PY1 Data(H)'!$A$1:$A$288,'Copy of PY1 Data(H)'!$A$1:$CZ$288))</f>
        <v>35886</v>
      </c>
      <c r="S47" s="180" cm="1">
        <f t="array" ref="S47">_xlfn.XLOOKUP(S$1,'Copy of PY1 Data(H)'!$A$1:$CZ$1,_xlfn.XLOOKUP($A47,'Copy of PY1 Data(H)'!$A$1:$A$288,'Copy of PY1 Data(H)'!$A$1:$CZ$288))</f>
        <v>3682</v>
      </c>
      <c r="T47" s="180" cm="1">
        <f t="array" ref="T47">_xlfn.XLOOKUP(T$1,'Copy of PY1 Data(H)'!$A$1:$CZ$1,_xlfn.XLOOKUP($A47,'Copy of PY1 Data(H)'!$A$1:$A$288,'Copy of PY1 Data(H)'!$A$1:$CZ$288))</f>
        <v>272509</v>
      </c>
      <c r="U47" s="180" cm="1">
        <f t="array" ref="U47">_xlfn.XLOOKUP(U$1,'Copy of PY1 Data(H)'!$A$1:$CZ$1,_xlfn.XLOOKUP($A47,'Copy of PY1 Data(H)'!$A$1:$A$288,'Copy of PY1 Data(H)'!$A$1:$CZ$288))</f>
        <v>0</v>
      </c>
      <c r="V47" s="180" cm="1">
        <f t="array" ref="V47">_xlfn.XLOOKUP(V$1,'Copy of PY1 Data(H)'!$A$1:$CZ$1,_xlfn.XLOOKUP($A47,'Copy of PY1 Data(H)'!$A$1:$A$288,'Copy of PY1 Data(H)'!$A$1:$CZ$288))</f>
        <v>12995</v>
      </c>
      <c r="W47" s="180" cm="1">
        <f t="array" ref="W47">_xlfn.XLOOKUP(W$1,'Copy of PY1 Data(H)'!$A$1:$CZ$1,_xlfn.XLOOKUP($A47,'Copy of PY1 Data(H)'!$A$1:$A$288,'Copy of PY1 Data(H)'!$A$1:$CZ$288))</f>
        <v>0</v>
      </c>
      <c r="X47" s="180" cm="1">
        <f t="array" ref="X47">_xlfn.XLOOKUP(X$1,'Copy of PY1 Data(H)'!$A$1:$CZ$1,_xlfn.XLOOKUP($A47,'Copy of PY1 Data(H)'!$A$1:$A$288,'Copy of PY1 Data(H)'!$A$1:$CZ$288))</f>
        <v>57172</v>
      </c>
      <c r="Y47" s="180" cm="1">
        <f t="array" ref="Y47">_xlfn.XLOOKUP(Y$1,'Copy of PY1 Data(H)'!$A$1:$CZ$1,_xlfn.XLOOKUP($A47,'Copy of PY1 Data(H)'!$A$1:$A$288,'Copy of PY1 Data(H)'!$A$1:$CZ$288))</f>
        <v>27471</v>
      </c>
      <c r="Z47" s="180" cm="1">
        <f t="array" ref="Z47">_xlfn.XLOOKUP(Z$1,'Copy of PY1 Data(H)'!$A$1:$CZ$1,_xlfn.XLOOKUP($A47,'Copy of PY1 Data(H)'!$A$1:$A$288,'Copy of PY1 Data(H)'!$A$1:$CZ$288))</f>
        <v>12234158</v>
      </c>
      <c r="AA47" s="180" cm="1">
        <f t="array" ref="AA47">_xlfn.XLOOKUP(AA$1,'Copy of PY1 Data(H)'!$A$1:$CZ$1,_xlfn.XLOOKUP($A47,'Copy of PY1 Data(H)'!$A$1:$A$288,'Copy of PY1 Data(H)'!$A$1:$CZ$288))</f>
        <v>55800</v>
      </c>
      <c r="AB47" s="180" cm="1">
        <f t="array" ref="AB47">_xlfn.XLOOKUP(AB$1,'Copy of PY1 Data(H)'!$A$1:$CZ$1,_xlfn.XLOOKUP($A47,'Copy of PY1 Data(H)'!$A$1:$A$288,'Copy of PY1 Data(H)'!$A$1:$CZ$288))</f>
        <v>0</v>
      </c>
      <c r="AC47" s="180" cm="1">
        <f t="array" ref="AC47">_xlfn.XLOOKUP(AC$1,'Copy of PY1 Data(H)'!$A$1:$CZ$1,_xlfn.XLOOKUP($A47,'Copy of PY1 Data(H)'!$A$1:$A$288,'Copy of PY1 Data(H)'!$A$1:$CZ$288))</f>
        <v>90912</v>
      </c>
      <c r="AD47" s="180" cm="1">
        <f t="array" ref="AD47">_xlfn.XLOOKUP(AD$1,'Copy of PY1 Data(H)'!$A$1:$CZ$1,_xlfn.XLOOKUP($A47,'Copy of PY1 Data(H)'!$A$1:$A$288,'Copy of PY1 Data(H)'!$A$1:$CZ$288))</f>
        <v>0</v>
      </c>
      <c r="AE47" s="180" cm="1">
        <f t="array" ref="AE47">_xlfn.XLOOKUP(AE$1,'Copy of PY1 Data(H)'!$A$1:$CZ$1,_xlfn.XLOOKUP($A47,'Copy of PY1 Data(H)'!$A$1:$A$288,'Copy of PY1 Data(H)'!$A$1:$CZ$288))</f>
        <v>61708</v>
      </c>
      <c r="AF47" s="180" cm="1">
        <f t="array" ref="AF47">_xlfn.XLOOKUP(AF$1,'Copy of PY1 Data(H)'!$A$1:$CZ$1,_xlfn.XLOOKUP($A47,'Copy of PY1 Data(H)'!$A$1:$A$288,'Copy of PY1 Data(H)'!$A$1:$CZ$288))</f>
        <v>826</v>
      </c>
      <c r="AG47" s="180" cm="1">
        <f t="array" ref="AG47">_xlfn.XLOOKUP(AG$1,'Copy of PY1 Data(H)'!$A$1:$CZ$1,_xlfn.XLOOKUP($A47,'Copy of PY1 Data(H)'!$A$1:$A$288,'Copy of PY1 Data(H)'!$A$1:$CZ$288))</f>
        <v>136030</v>
      </c>
      <c r="AH47" s="180" cm="1">
        <f t="array" ref="AH47">_xlfn.XLOOKUP(AH$1,'Copy of PY1 Data(H)'!$A$1:$CZ$1,_xlfn.XLOOKUP($A47,'Copy of PY1 Data(H)'!$A$1:$A$288,'Copy of PY1 Data(H)'!$A$1:$CZ$288))</f>
        <v>0</v>
      </c>
      <c r="AI47" s="180" cm="1">
        <f t="array" ref="AI47">_xlfn.XLOOKUP(AI$1,'Copy of PY1 Data(H)'!$A$1:$CZ$1,_xlfn.XLOOKUP($A47,'Copy of PY1 Data(H)'!$A$1:$A$288,'Copy of PY1 Data(H)'!$A$1:$CZ$288))</f>
        <v>3215</v>
      </c>
      <c r="AJ47" s="180" cm="1">
        <f t="array" ref="AJ47">_xlfn.XLOOKUP(AJ$1,'Copy of PY1 Data(H)'!$A$1:$CZ$1,_xlfn.XLOOKUP($A47,'Copy of PY1 Data(H)'!$A$1:$A$288,'Copy of PY1 Data(H)'!$A$1:$CZ$288))</f>
        <v>8604</v>
      </c>
      <c r="AK47" s="180" cm="1">
        <f t="array" ref="AK47">_xlfn.XLOOKUP(AK$1,'Copy of PY1 Data(H)'!$A$1:$CZ$1,_xlfn.XLOOKUP($A47,'Copy of PY1 Data(H)'!$A$1:$A$288,'Copy of PY1 Data(H)'!$A$1:$CZ$288))</f>
        <v>4376</v>
      </c>
      <c r="AL47" s="180" cm="1">
        <f t="array" ref="AL47">_xlfn.XLOOKUP(AL$1,'Copy of PY1 Data(H)'!$A$1:$CZ$1,_xlfn.XLOOKUP($A47,'Copy of PY1 Data(H)'!$A$1:$A$288,'Copy of PY1 Data(H)'!$A$1:$CZ$288))</f>
        <v>3088</v>
      </c>
      <c r="AM47" s="180" cm="1">
        <f t="array" ref="AM47">_xlfn.XLOOKUP(AM$1,'Copy of PY1 Data(H)'!$A$1:$CZ$1,_xlfn.XLOOKUP($A47,'Copy of PY1 Data(H)'!$A$1:$A$288,'Copy of PY1 Data(H)'!$A$1:$CZ$288))</f>
        <v>48804</v>
      </c>
      <c r="AN47" s="180" cm="1">
        <f t="array" ref="AN47">_xlfn.XLOOKUP(AN$1,'Copy of PY1 Data(H)'!$A$1:$CZ$1,_xlfn.XLOOKUP($A47,'Copy of PY1 Data(H)'!$A$1:$A$288,'Copy of PY1 Data(H)'!$A$1:$CZ$288))</f>
        <v>997</v>
      </c>
      <c r="AO47" s="180" cm="1">
        <f t="array" ref="AO47">_xlfn.XLOOKUP(AO$1,'Copy of PY1 Data(H)'!$A$1:$CZ$1,_xlfn.XLOOKUP($A47,'Copy of PY1 Data(H)'!$A$1:$A$288,'Copy of PY1 Data(H)'!$A$1:$CZ$288))</f>
        <v>1136532</v>
      </c>
      <c r="AP47" s="180" cm="1">
        <f t="array" ref="AP47">_xlfn.XLOOKUP(AP$1,'Copy of PY1 Data(H)'!$A$1:$CZ$1,_xlfn.XLOOKUP($A47,'Copy of PY1 Data(H)'!$A$1:$A$288,'Copy of PY1 Data(H)'!$A$1:$CZ$288))</f>
        <v>12214</v>
      </c>
      <c r="AQ47" s="180" cm="1">
        <f t="array" ref="AQ47">_xlfn.XLOOKUP(AQ$1,'Copy of PY1 Data(H)'!$A$1:$CZ$1,_xlfn.XLOOKUP($A47,'Copy of PY1 Data(H)'!$A$1:$A$288,'Copy of PY1 Data(H)'!$A$1:$CZ$288))</f>
        <v>2679</v>
      </c>
      <c r="AR47" s="180" cm="1">
        <f t="array" ref="AR47">_xlfn.XLOOKUP(AR$1,'Copy of PY1 Data(H)'!$A$1:$CZ$1,_xlfn.XLOOKUP($A47,'Copy of PY1 Data(H)'!$A$1:$A$288,'Copy of PY1 Data(H)'!$A$1:$CZ$288))</f>
        <v>4509</v>
      </c>
      <c r="AS47" s="180" cm="1">
        <f t="array" ref="AS47">_xlfn.XLOOKUP(AS$1,'Copy of PY1 Data(H)'!$A$1:$CZ$1,_xlfn.XLOOKUP($A47,'Copy of PY1 Data(H)'!$A$1:$A$288,'Copy of PY1 Data(H)'!$A$1:$CZ$288))</f>
        <v>469205</v>
      </c>
      <c r="AT47" s="180" cm="1">
        <f t="array" ref="AT47">_xlfn.XLOOKUP(AT$1,'Copy of PY1 Data(H)'!$A$1:$CZ$1,_xlfn.XLOOKUP($A47,'Copy of PY1 Data(H)'!$A$1:$A$288,'Copy of PY1 Data(H)'!$A$1:$CZ$288))</f>
        <v>33664</v>
      </c>
      <c r="AU47" s="180" cm="1">
        <f t="array" ref="AU47">_xlfn.XLOOKUP(AU$1,'Copy of PY1 Data(H)'!$A$1:$CZ$1,_xlfn.XLOOKUP($A47,'Copy of PY1 Data(H)'!$A$1:$A$288,'Copy of PY1 Data(H)'!$A$1:$CZ$288))</f>
        <v>55722</v>
      </c>
      <c r="AV47" s="180" cm="1">
        <f t="array" ref="AV47">_xlfn.XLOOKUP(AV$1,'Copy of PY1 Data(H)'!$A$1:$CZ$1,_xlfn.XLOOKUP($A47,'Copy of PY1 Data(H)'!$A$1:$A$288,'Copy of PY1 Data(H)'!$A$1:$CZ$288))</f>
        <v>113447</v>
      </c>
      <c r="AW47" s="180" cm="1">
        <f t="array" ref="AW47">_xlfn.XLOOKUP(AW$1,'Copy of PY1 Data(H)'!$A$1:$CZ$1,_xlfn.XLOOKUP($A47,'Copy of PY1 Data(H)'!$A$1:$A$288,'Copy of PY1 Data(H)'!$A$1:$CZ$288))</f>
        <v>83545</v>
      </c>
      <c r="AX47" s="180" cm="1">
        <f t="array" ref="AX47">_xlfn.XLOOKUP(AX$1,'Copy of PY1 Data(H)'!$A$1:$CZ$1,_xlfn.XLOOKUP($A47,'Copy of PY1 Data(H)'!$A$1:$A$288,'Copy of PY1 Data(H)'!$A$1:$CZ$288))</f>
        <v>722</v>
      </c>
      <c r="AY47" s="180" cm="1">
        <f t="array" ref="AY47">_xlfn.XLOOKUP(AY$1,'Copy of PY1 Data(H)'!$A$1:$CZ$1,_xlfn.XLOOKUP($A47,'Copy of PY1 Data(H)'!$A$1:$A$288,'Copy of PY1 Data(H)'!$A$1:$CZ$288))</f>
        <v>15784</v>
      </c>
      <c r="AZ47" s="180" cm="1">
        <f t="array" ref="AZ47">_xlfn.XLOOKUP(AZ$1,'Copy of PY1 Data(H)'!$A$1:$CZ$1,_xlfn.XLOOKUP($A47,'Copy of PY1 Data(H)'!$A$1:$A$288,'Copy of PY1 Data(H)'!$A$1:$CZ$288))</f>
        <v>40875</v>
      </c>
      <c r="BA47" s="180" cm="1">
        <f t="array" ref="BA47">_xlfn.XLOOKUP(BA$1,'Copy of PY1 Data(H)'!$A$1:$CZ$1,_xlfn.XLOOKUP($A47,'Copy of PY1 Data(H)'!$A$1:$A$288,'Copy of PY1 Data(H)'!$A$1:$CZ$288))</f>
        <v>21925</v>
      </c>
      <c r="BB47" s="180" cm="1">
        <f t="array" ref="BB47">_xlfn.XLOOKUP(BB$1,'Copy of PY1 Data(H)'!$A$1:$CZ$1,_xlfn.XLOOKUP($A47,'Copy of PY1 Data(H)'!$A$1:$A$288,'Copy of PY1 Data(H)'!$A$1:$CZ$288))</f>
        <v>2654</v>
      </c>
      <c r="BC47" s="180" cm="1">
        <f t="array" ref="BC47">_xlfn.XLOOKUP(BC$1,'Copy of PY1 Data(H)'!$A$1:$CZ$1,_xlfn.XLOOKUP($A47,'Copy of PY1 Data(H)'!$A$1:$A$288,'Copy of PY1 Data(H)'!$A$1:$CZ$288))</f>
        <v>5698</v>
      </c>
      <c r="BD47" s="180" cm="1">
        <f t="array" ref="BD47">_xlfn.XLOOKUP(BD$1,'Copy of PY1 Data(H)'!$A$1:$CZ$1,_xlfn.XLOOKUP($A47,'Copy of PY1 Data(H)'!$A$1:$A$288,'Copy of PY1 Data(H)'!$A$1:$CZ$288))</f>
        <v>104686</v>
      </c>
      <c r="BE47" s="180" cm="1">
        <f t="array" ref="BE47">_xlfn.XLOOKUP(BE$1,'Copy of PY1 Data(H)'!$A$1:$CZ$1,_xlfn.XLOOKUP($A47,'Copy of PY1 Data(H)'!$A$1:$A$288,'Copy of PY1 Data(H)'!$A$1:$CZ$288))</f>
        <v>64704</v>
      </c>
      <c r="BF47" s="180" cm="1">
        <f t="array" ref="BF47">_xlfn.XLOOKUP(BF$1,'Copy of PY1 Data(H)'!$A$1:$CZ$1,_xlfn.XLOOKUP($A47,'Copy of PY1 Data(H)'!$A$1:$A$288,'Copy of PY1 Data(H)'!$A$1:$CZ$288))</f>
        <v>428825</v>
      </c>
      <c r="BG47" s="180" cm="1">
        <f t="array" ref="BG47">_xlfn.XLOOKUP(BG$1,'Copy of PY1 Data(H)'!$A$1:$CZ$1,_xlfn.XLOOKUP($A47,'Copy of PY1 Data(H)'!$A$1:$A$288,'Copy of PY1 Data(H)'!$A$1:$CZ$288))</f>
        <v>0</v>
      </c>
      <c r="BH47" s="180" cm="1">
        <f t="array" ref="BH47">_xlfn.XLOOKUP(BH$1,'Copy of PY1 Data(H)'!$A$1:$CZ$1,_xlfn.XLOOKUP($A47,'Copy of PY1 Data(H)'!$A$1:$A$288,'Copy of PY1 Data(H)'!$A$1:$CZ$288))</f>
        <v>6843</v>
      </c>
      <c r="BI47" s="180" cm="1">
        <f t="array" ref="BI47">_xlfn.XLOOKUP(BI$1,'Copy of PY1 Data(H)'!$A$1:$CZ$1,_xlfn.XLOOKUP($A47,'Copy of PY1 Data(H)'!$A$1:$A$288,'Copy of PY1 Data(H)'!$A$1:$CZ$288))</f>
        <v>845</v>
      </c>
      <c r="BJ47" s="180" cm="1">
        <f t="array" ref="BJ47">_xlfn.XLOOKUP(BJ$1,'Copy of PY1 Data(H)'!$A$1:$CZ$1,_xlfn.XLOOKUP($A47,'Copy of PY1 Data(H)'!$A$1:$A$288,'Copy of PY1 Data(H)'!$A$1:$CZ$288))</f>
        <v>23902</v>
      </c>
      <c r="BK47" s="180" cm="1">
        <f t="array" ref="BK47">_xlfn.XLOOKUP(BK$1,'Copy of PY1 Data(H)'!$A$1:$CZ$1,_xlfn.XLOOKUP($A47,'Copy of PY1 Data(H)'!$A$1:$A$288,'Copy of PY1 Data(H)'!$A$1:$CZ$288))</f>
        <v>36328</v>
      </c>
      <c r="BL47" s="180" cm="1">
        <f t="array" ref="BL47">_xlfn.XLOOKUP(BL$1,'Copy of PY1 Data(H)'!$A$1:$CZ$1,_xlfn.XLOOKUP($A47,'Copy of PY1 Data(H)'!$A$1:$A$288,'Copy of PY1 Data(H)'!$A$1:$CZ$288))</f>
        <v>133045</v>
      </c>
      <c r="BM47" s="180" cm="1">
        <f t="array" ref="BM47">_xlfn.XLOOKUP(BM$1,'Copy of PY1 Data(H)'!$A$1:$CZ$1,_xlfn.XLOOKUP($A47,'Copy of PY1 Data(H)'!$A$1:$A$288,'Copy of PY1 Data(H)'!$A$1:$CZ$288))</f>
        <v>40850</v>
      </c>
      <c r="BN47" s="180" cm="1">
        <f t="array" ref="BN47">_xlfn.XLOOKUP(BN$1,'Copy of PY1 Data(H)'!$A$1:$CZ$1,_xlfn.XLOOKUP($A47,'Copy of PY1 Data(H)'!$A$1:$A$288,'Copy of PY1 Data(H)'!$A$1:$CZ$288))</f>
        <v>54217</v>
      </c>
      <c r="BO47" s="180" cm="1">
        <f t="array" ref="BO47">_xlfn.XLOOKUP(BO$1,'Copy of PY1 Data(H)'!$A$1:$CZ$1,_xlfn.XLOOKUP($A47,'Copy of PY1 Data(H)'!$A$1:$A$288,'Copy of PY1 Data(H)'!$A$1:$CZ$288))</f>
        <v>3766</v>
      </c>
      <c r="BP47" s="180" cm="1">
        <f t="array" ref="BP47">_xlfn.XLOOKUP(BP$1,'Copy of PY1 Data(H)'!$A$1:$CZ$1,_xlfn.XLOOKUP($A47,'Copy of PY1 Data(H)'!$A$1:$A$288,'Copy of PY1 Data(H)'!$A$1:$CZ$288))</f>
        <v>15021</v>
      </c>
      <c r="BQ47" s="180" cm="1">
        <f t="array" ref="BQ47">_xlfn.XLOOKUP(BQ$1,'Copy of PY1 Data(H)'!$A$1:$CZ$1,_xlfn.XLOOKUP($A47,'Copy of PY1 Data(H)'!$A$1:$A$288,'Copy of PY1 Data(H)'!$A$1:$CZ$288))</f>
        <v>116301</v>
      </c>
      <c r="BR47" s="180" cm="1">
        <f t="array" ref="BR47">_xlfn.XLOOKUP(BR$1,'Copy of PY1 Data(H)'!$A$1:$CZ$1,_xlfn.XLOOKUP($A47,'Copy of PY1 Data(H)'!$A$1:$A$288,'Copy of PY1 Data(H)'!$A$1:$CZ$288))</f>
        <v>0</v>
      </c>
      <c r="BS47" s="180" cm="1">
        <f t="array" ref="BS47">_xlfn.XLOOKUP(BS$1,'Copy of PY1 Data(H)'!$A$1:$CZ$1,_xlfn.XLOOKUP($A47,'Copy of PY1 Data(H)'!$A$1:$A$288,'Copy of PY1 Data(H)'!$A$1:$CZ$288))</f>
        <v>155220</v>
      </c>
      <c r="BT47" s="180" cm="1">
        <f t="array" ref="BT47">_xlfn.XLOOKUP(BT$1,'Copy of PY1 Data(H)'!$A$1:$CZ$1,_xlfn.XLOOKUP($A47,'Copy of PY1 Data(H)'!$A$1:$A$288,'Copy of PY1 Data(H)'!$A$1:$CZ$288))</f>
        <v>13062</v>
      </c>
      <c r="BU47" s="180" cm="1">
        <f t="array" ref="BU47">_xlfn.XLOOKUP(BU$1,'Copy of PY1 Data(H)'!$A$1:$CZ$1,_xlfn.XLOOKUP($A47,'Copy of PY1 Data(H)'!$A$1:$A$288,'Copy of PY1 Data(H)'!$A$1:$CZ$288))</f>
        <v>0</v>
      </c>
      <c r="BV47" s="180" cm="1">
        <f t="array" ref="BV47">_xlfn.XLOOKUP(BV$1,'Copy of PY1 Data(H)'!$A$1:$CZ$1,_xlfn.XLOOKUP($A47,'Copy of PY1 Data(H)'!$A$1:$A$288,'Copy of PY1 Data(H)'!$A$1:$CZ$288))</f>
        <v>382055</v>
      </c>
    </row>
    <row r="48" spans="1:74" x14ac:dyDescent="0.3">
      <c r="A48" s="180">
        <v>391</v>
      </c>
      <c r="C48" s="180"/>
      <c r="D48" s="180" cm="1">
        <f t="array" ref="D48">_xlfn.XLOOKUP(D$1,'Copy of PY1 Data(H)'!$A$1:$CZ$1,_xlfn.XLOOKUP($A48,'Copy of PY1 Data(H)'!$A$1:$A$288,'Copy of PY1 Data(H)'!$A$1:$CZ$288))</f>
        <v>628891</v>
      </c>
      <c r="E48" s="180" cm="1">
        <f t="array" ref="E48">_xlfn.XLOOKUP(E$1,'Copy of PY1 Data(H)'!$A$1:$CZ$1,_xlfn.XLOOKUP($A48,'Copy of PY1 Data(H)'!$A$1:$A$288,'Copy of PY1 Data(H)'!$A$1:$CZ$288))</f>
        <v>63349343</v>
      </c>
      <c r="F48" s="180" cm="1">
        <f t="array" ref="F48">_xlfn.XLOOKUP(F$1,'Copy of PY1 Data(H)'!$A$1:$CZ$1,_xlfn.XLOOKUP($A48,'Copy of PY1 Data(H)'!$A$1:$A$288,'Copy of PY1 Data(H)'!$A$1:$CZ$288))</f>
        <v>0</v>
      </c>
      <c r="G48" s="180" cm="1">
        <f t="array" ref="G48">_xlfn.XLOOKUP(G$1,'Copy of PY1 Data(H)'!$A$1:$CZ$1,_xlfn.XLOOKUP($A48,'Copy of PY1 Data(H)'!$A$1:$A$288,'Copy of PY1 Data(H)'!$A$1:$CZ$288))</f>
        <v>846238</v>
      </c>
      <c r="H48" s="180" cm="1">
        <f t="array" ref="H48">_xlfn.XLOOKUP(H$1,'Copy of PY1 Data(H)'!$A$1:$CZ$1,_xlfn.XLOOKUP($A48,'Copy of PY1 Data(H)'!$A$1:$A$288,'Copy of PY1 Data(H)'!$A$1:$CZ$288))</f>
        <v>163709</v>
      </c>
      <c r="I48" s="180" cm="1">
        <f t="array" ref="I48">_xlfn.XLOOKUP(I$1,'Copy of PY1 Data(H)'!$A$1:$CZ$1,_xlfn.XLOOKUP($A48,'Copy of PY1 Data(H)'!$A$1:$A$288,'Copy of PY1 Data(H)'!$A$1:$CZ$288))</f>
        <v>0</v>
      </c>
      <c r="J48" s="180" cm="1">
        <f t="array" ref="J48">_xlfn.XLOOKUP(J$1,'Copy of PY1 Data(H)'!$A$1:$CZ$1,_xlfn.XLOOKUP($A48,'Copy of PY1 Data(H)'!$A$1:$A$288,'Copy of PY1 Data(H)'!$A$1:$CZ$288))</f>
        <v>58198</v>
      </c>
      <c r="K48" s="180" cm="1">
        <f t="array" ref="K48">_xlfn.XLOOKUP(K$1,'Copy of PY1 Data(H)'!$A$1:$CZ$1,_xlfn.XLOOKUP($A48,'Copy of PY1 Data(H)'!$A$1:$A$288,'Copy of PY1 Data(H)'!$A$1:$CZ$288))</f>
        <v>203664</v>
      </c>
      <c r="L48" s="180" cm="1">
        <f t="array" ref="L48">_xlfn.XLOOKUP(L$1,'Copy of PY1 Data(H)'!$A$1:$CZ$1,_xlfn.XLOOKUP($A48,'Copy of PY1 Data(H)'!$A$1:$A$288,'Copy of PY1 Data(H)'!$A$1:$CZ$288))</f>
        <v>339567</v>
      </c>
      <c r="M48" s="180" cm="1">
        <f t="array" ref="M48">_xlfn.XLOOKUP(M$1,'Copy of PY1 Data(H)'!$A$1:$CZ$1,_xlfn.XLOOKUP($A48,'Copy of PY1 Data(H)'!$A$1:$A$288,'Copy of PY1 Data(H)'!$A$1:$CZ$288))</f>
        <v>4766523</v>
      </c>
      <c r="N48" s="180" cm="1">
        <f t="array" ref="N48">_xlfn.XLOOKUP(N$1,'Copy of PY1 Data(H)'!$A$1:$CZ$1,_xlfn.XLOOKUP($A48,'Copy of PY1 Data(H)'!$A$1:$A$288,'Copy of PY1 Data(H)'!$A$1:$CZ$288))</f>
        <v>0</v>
      </c>
      <c r="O48" s="180" cm="1">
        <f t="array" ref="O48">_xlfn.XLOOKUP(O$1,'Copy of PY1 Data(H)'!$A$1:$CZ$1,_xlfn.XLOOKUP($A48,'Copy of PY1 Data(H)'!$A$1:$A$288,'Copy of PY1 Data(H)'!$A$1:$CZ$288))</f>
        <v>62809</v>
      </c>
      <c r="P48" s="180" cm="1">
        <f t="array" ref="P48">_xlfn.XLOOKUP(P$1,'Copy of PY1 Data(H)'!$A$1:$CZ$1,_xlfn.XLOOKUP($A48,'Copy of PY1 Data(H)'!$A$1:$A$288,'Copy of PY1 Data(H)'!$A$1:$CZ$288))</f>
        <v>0</v>
      </c>
      <c r="Q48" s="180" cm="1">
        <f t="array" ref="Q48">_xlfn.XLOOKUP(Q$1,'Copy of PY1 Data(H)'!$A$1:$CZ$1,_xlfn.XLOOKUP($A48,'Copy of PY1 Data(H)'!$A$1:$A$288,'Copy of PY1 Data(H)'!$A$1:$CZ$288))</f>
        <v>48212</v>
      </c>
      <c r="R48" s="180" cm="1">
        <f t="array" ref="R48">_xlfn.XLOOKUP(R$1,'Copy of PY1 Data(H)'!$A$1:$CZ$1,_xlfn.XLOOKUP($A48,'Copy of PY1 Data(H)'!$A$1:$A$288,'Copy of PY1 Data(H)'!$A$1:$CZ$288))</f>
        <v>98185</v>
      </c>
      <c r="S48" s="180" cm="1">
        <f t="array" ref="S48">_xlfn.XLOOKUP(S$1,'Copy of PY1 Data(H)'!$A$1:$CZ$1,_xlfn.XLOOKUP($A48,'Copy of PY1 Data(H)'!$A$1:$A$288,'Copy of PY1 Data(H)'!$A$1:$CZ$288))</f>
        <v>156054</v>
      </c>
      <c r="T48" s="180" cm="1">
        <f t="array" ref="T48">_xlfn.XLOOKUP(T$1,'Copy of PY1 Data(H)'!$A$1:$CZ$1,_xlfn.XLOOKUP($A48,'Copy of PY1 Data(H)'!$A$1:$A$288,'Copy of PY1 Data(H)'!$A$1:$CZ$288))</f>
        <v>1226046</v>
      </c>
      <c r="U48" s="180" cm="1">
        <f t="array" ref="U48">_xlfn.XLOOKUP(U$1,'Copy of PY1 Data(H)'!$A$1:$CZ$1,_xlfn.XLOOKUP($A48,'Copy of PY1 Data(H)'!$A$1:$A$288,'Copy of PY1 Data(H)'!$A$1:$CZ$288))</f>
        <v>0</v>
      </c>
      <c r="V48" s="180" cm="1">
        <f t="array" ref="V48">_xlfn.XLOOKUP(V$1,'Copy of PY1 Data(H)'!$A$1:$CZ$1,_xlfn.XLOOKUP($A48,'Copy of PY1 Data(H)'!$A$1:$A$288,'Copy of PY1 Data(H)'!$A$1:$CZ$288))</f>
        <v>66985</v>
      </c>
      <c r="W48" s="180" cm="1">
        <f t="array" ref="W48">_xlfn.XLOOKUP(W$1,'Copy of PY1 Data(H)'!$A$1:$CZ$1,_xlfn.XLOOKUP($A48,'Copy of PY1 Data(H)'!$A$1:$A$288,'Copy of PY1 Data(H)'!$A$1:$CZ$288))</f>
        <v>0</v>
      </c>
      <c r="X48" s="180" cm="1">
        <f t="array" ref="X48">_xlfn.XLOOKUP(X$1,'Copy of PY1 Data(H)'!$A$1:$CZ$1,_xlfn.XLOOKUP($A48,'Copy of PY1 Data(H)'!$A$1:$A$288,'Copy of PY1 Data(H)'!$A$1:$CZ$288))</f>
        <v>1415134</v>
      </c>
      <c r="Y48" s="180" cm="1">
        <f t="array" ref="Y48">_xlfn.XLOOKUP(Y$1,'Copy of PY1 Data(H)'!$A$1:$CZ$1,_xlfn.XLOOKUP($A48,'Copy of PY1 Data(H)'!$A$1:$A$288,'Copy of PY1 Data(H)'!$A$1:$CZ$288))</f>
        <v>224993</v>
      </c>
      <c r="Z48" s="180" cm="1">
        <f t="array" ref="Z48">_xlfn.XLOOKUP(Z$1,'Copy of PY1 Data(H)'!$A$1:$CZ$1,_xlfn.XLOOKUP($A48,'Copy of PY1 Data(H)'!$A$1:$A$288,'Copy of PY1 Data(H)'!$A$1:$CZ$288))</f>
        <v>7421384</v>
      </c>
      <c r="AA48" s="180" cm="1">
        <f t="array" ref="AA48">_xlfn.XLOOKUP(AA$1,'Copy of PY1 Data(H)'!$A$1:$CZ$1,_xlfn.XLOOKUP($A48,'Copy of PY1 Data(H)'!$A$1:$A$288,'Copy of PY1 Data(H)'!$A$1:$CZ$288))</f>
        <v>720446</v>
      </c>
      <c r="AB48" s="180" cm="1">
        <f t="array" ref="AB48">_xlfn.XLOOKUP(AB$1,'Copy of PY1 Data(H)'!$A$1:$CZ$1,_xlfn.XLOOKUP($A48,'Copy of PY1 Data(H)'!$A$1:$A$288,'Copy of PY1 Data(H)'!$A$1:$CZ$288))</f>
        <v>0</v>
      </c>
      <c r="AC48" s="180" cm="1">
        <f t="array" ref="AC48">_xlfn.XLOOKUP(AC$1,'Copy of PY1 Data(H)'!$A$1:$CZ$1,_xlfn.XLOOKUP($A48,'Copy of PY1 Data(H)'!$A$1:$A$288,'Copy of PY1 Data(H)'!$A$1:$CZ$288))</f>
        <v>29318</v>
      </c>
      <c r="AD48" s="180" cm="1">
        <f t="array" ref="AD48">_xlfn.XLOOKUP(AD$1,'Copy of PY1 Data(H)'!$A$1:$CZ$1,_xlfn.XLOOKUP($A48,'Copy of PY1 Data(H)'!$A$1:$A$288,'Copy of PY1 Data(H)'!$A$1:$CZ$288))</f>
        <v>131128</v>
      </c>
      <c r="AE48" s="180" cm="1">
        <f t="array" ref="AE48">_xlfn.XLOOKUP(AE$1,'Copy of PY1 Data(H)'!$A$1:$CZ$1,_xlfn.XLOOKUP($A48,'Copy of PY1 Data(H)'!$A$1:$A$288,'Copy of PY1 Data(H)'!$A$1:$CZ$288))</f>
        <v>387769</v>
      </c>
      <c r="AF48" s="180" cm="1">
        <f t="array" ref="AF48">_xlfn.XLOOKUP(AF$1,'Copy of PY1 Data(H)'!$A$1:$CZ$1,_xlfn.XLOOKUP($A48,'Copy of PY1 Data(H)'!$A$1:$A$288,'Copy of PY1 Data(H)'!$A$1:$CZ$288))</f>
        <v>32762</v>
      </c>
      <c r="AG48" s="180" cm="1">
        <f t="array" ref="AG48">_xlfn.XLOOKUP(AG$1,'Copy of PY1 Data(H)'!$A$1:$CZ$1,_xlfn.XLOOKUP($A48,'Copy of PY1 Data(H)'!$A$1:$A$288,'Copy of PY1 Data(H)'!$A$1:$CZ$288))</f>
        <v>103892</v>
      </c>
      <c r="AH48" s="180" cm="1">
        <f t="array" ref="AH48">_xlfn.XLOOKUP(AH$1,'Copy of PY1 Data(H)'!$A$1:$CZ$1,_xlfn.XLOOKUP($A48,'Copy of PY1 Data(H)'!$A$1:$A$288,'Copy of PY1 Data(H)'!$A$1:$CZ$288))</f>
        <v>0</v>
      </c>
      <c r="AI48" s="180" cm="1">
        <f t="array" ref="AI48">_xlfn.XLOOKUP(AI$1,'Copy of PY1 Data(H)'!$A$1:$CZ$1,_xlfn.XLOOKUP($A48,'Copy of PY1 Data(H)'!$A$1:$A$288,'Copy of PY1 Data(H)'!$A$1:$CZ$288))</f>
        <v>8244</v>
      </c>
      <c r="AJ48" s="180" cm="1">
        <f t="array" ref="AJ48">_xlfn.XLOOKUP(AJ$1,'Copy of PY1 Data(H)'!$A$1:$CZ$1,_xlfn.XLOOKUP($A48,'Copy of PY1 Data(H)'!$A$1:$A$288,'Copy of PY1 Data(H)'!$A$1:$CZ$288))</f>
        <v>116870</v>
      </c>
      <c r="AK48" s="180" cm="1">
        <f t="array" ref="AK48">_xlfn.XLOOKUP(AK$1,'Copy of PY1 Data(H)'!$A$1:$CZ$1,_xlfn.XLOOKUP($A48,'Copy of PY1 Data(H)'!$A$1:$A$288,'Copy of PY1 Data(H)'!$A$1:$CZ$288))</f>
        <v>11823</v>
      </c>
      <c r="AL48" s="180" cm="1">
        <f t="array" ref="AL48">_xlfn.XLOOKUP(AL$1,'Copy of PY1 Data(H)'!$A$1:$CZ$1,_xlfn.XLOOKUP($A48,'Copy of PY1 Data(H)'!$A$1:$A$288,'Copy of PY1 Data(H)'!$A$1:$CZ$288))</f>
        <v>70647</v>
      </c>
      <c r="AM48" s="180" cm="1">
        <f t="array" ref="AM48">_xlfn.XLOOKUP(AM$1,'Copy of PY1 Data(H)'!$A$1:$CZ$1,_xlfn.XLOOKUP($A48,'Copy of PY1 Data(H)'!$A$1:$A$288,'Copy of PY1 Data(H)'!$A$1:$CZ$288))</f>
        <v>588046</v>
      </c>
      <c r="AN48" s="180" cm="1">
        <f t="array" ref="AN48">_xlfn.XLOOKUP(AN$1,'Copy of PY1 Data(H)'!$A$1:$CZ$1,_xlfn.XLOOKUP($A48,'Copy of PY1 Data(H)'!$A$1:$A$288,'Copy of PY1 Data(H)'!$A$1:$CZ$288))</f>
        <v>37172</v>
      </c>
      <c r="AO48" s="180" cm="1">
        <f t="array" ref="AO48">_xlfn.XLOOKUP(AO$1,'Copy of PY1 Data(H)'!$A$1:$CZ$1,_xlfn.XLOOKUP($A48,'Copy of PY1 Data(H)'!$A$1:$A$288,'Copy of PY1 Data(H)'!$A$1:$CZ$288))</f>
        <v>6260723</v>
      </c>
      <c r="AP48" s="180" cm="1">
        <f t="array" ref="AP48">_xlfn.XLOOKUP(AP$1,'Copy of PY1 Data(H)'!$A$1:$CZ$1,_xlfn.XLOOKUP($A48,'Copy of PY1 Data(H)'!$A$1:$A$288,'Copy of PY1 Data(H)'!$A$1:$CZ$288))</f>
        <v>121899</v>
      </c>
      <c r="AQ48" s="180" cm="1">
        <f t="array" ref="AQ48">_xlfn.XLOOKUP(AQ$1,'Copy of PY1 Data(H)'!$A$1:$CZ$1,_xlfn.XLOOKUP($A48,'Copy of PY1 Data(H)'!$A$1:$A$288,'Copy of PY1 Data(H)'!$A$1:$CZ$288))</f>
        <v>22772</v>
      </c>
      <c r="AR48" s="180" cm="1">
        <f t="array" ref="AR48">_xlfn.XLOOKUP(AR$1,'Copy of PY1 Data(H)'!$A$1:$CZ$1,_xlfn.XLOOKUP($A48,'Copy of PY1 Data(H)'!$A$1:$A$288,'Copy of PY1 Data(H)'!$A$1:$CZ$288))</f>
        <v>24929</v>
      </c>
      <c r="AS48" s="180" cm="1">
        <f t="array" ref="AS48">_xlfn.XLOOKUP(AS$1,'Copy of PY1 Data(H)'!$A$1:$CZ$1,_xlfn.XLOOKUP($A48,'Copy of PY1 Data(H)'!$A$1:$A$288,'Copy of PY1 Data(H)'!$A$1:$CZ$288))</f>
        <v>4318895</v>
      </c>
      <c r="AT48" s="180" cm="1">
        <f t="array" ref="AT48">_xlfn.XLOOKUP(AT$1,'Copy of PY1 Data(H)'!$A$1:$CZ$1,_xlfn.XLOOKUP($A48,'Copy of PY1 Data(H)'!$A$1:$A$288,'Copy of PY1 Data(H)'!$A$1:$CZ$288))</f>
        <v>24715</v>
      </c>
      <c r="AU48" s="180" cm="1">
        <f t="array" ref="AU48">_xlfn.XLOOKUP(AU$1,'Copy of PY1 Data(H)'!$A$1:$CZ$1,_xlfn.XLOOKUP($A48,'Copy of PY1 Data(H)'!$A$1:$A$288,'Copy of PY1 Data(H)'!$A$1:$CZ$288))</f>
        <v>225874</v>
      </c>
      <c r="AV48" s="180" cm="1">
        <f t="array" ref="AV48">_xlfn.XLOOKUP(AV$1,'Copy of PY1 Data(H)'!$A$1:$CZ$1,_xlfn.XLOOKUP($A48,'Copy of PY1 Data(H)'!$A$1:$A$288,'Copy of PY1 Data(H)'!$A$1:$CZ$288))</f>
        <v>105535</v>
      </c>
      <c r="AW48" s="180" cm="1">
        <f t="array" ref="AW48">_xlfn.XLOOKUP(AW$1,'Copy of PY1 Data(H)'!$A$1:$CZ$1,_xlfn.XLOOKUP($A48,'Copy of PY1 Data(H)'!$A$1:$A$288,'Copy of PY1 Data(H)'!$A$1:$CZ$288))</f>
        <v>34683</v>
      </c>
      <c r="AX48" s="180" cm="1">
        <f t="array" ref="AX48">_xlfn.XLOOKUP(AX$1,'Copy of PY1 Data(H)'!$A$1:$CZ$1,_xlfn.XLOOKUP($A48,'Copy of PY1 Data(H)'!$A$1:$A$288,'Copy of PY1 Data(H)'!$A$1:$CZ$288))</f>
        <v>27545</v>
      </c>
      <c r="AY48" s="180" cm="1">
        <f t="array" ref="AY48">_xlfn.XLOOKUP(AY$1,'Copy of PY1 Data(H)'!$A$1:$CZ$1,_xlfn.XLOOKUP($A48,'Copy of PY1 Data(H)'!$A$1:$A$288,'Copy of PY1 Data(H)'!$A$1:$CZ$288))</f>
        <v>24800</v>
      </c>
      <c r="AZ48" s="180" cm="1">
        <f t="array" ref="AZ48">_xlfn.XLOOKUP(AZ$1,'Copy of PY1 Data(H)'!$A$1:$CZ$1,_xlfn.XLOOKUP($A48,'Copy of PY1 Data(H)'!$A$1:$A$288,'Copy of PY1 Data(H)'!$A$1:$CZ$288))</f>
        <v>642663</v>
      </c>
      <c r="BA48" s="180" cm="1">
        <f t="array" ref="BA48">_xlfn.XLOOKUP(BA$1,'Copy of PY1 Data(H)'!$A$1:$CZ$1,_xlfn.XLOOKUP($A48,'Copy of PY1 Data(H)'!$A$1:$A$288,'Copy of PY1 Data(H)'!$A$1:$CZ$288))</f>
        <v>129125</v>
      </c>
      <c r="BB48" s="180" cm="1">
        <f t="array" ref="BB48">_xlfn.XLOOKUP(BB$1,'Copy of PY1 Data(H)'!$A$1:$CZ$1,_xlfn.XLOOKUP($A48,'Copy of PY1 Data(H)'!$A$1:$A$288,'Copy of PY1 Data(H)'!$A$1:$CZ$288))</f>
        <v>13537</v>
      </c>
      <c r="BC48" s="180" cm="1">
        <f t="array" ref="BC48">_xlfn.XLOOKUP(BC$1,'Copy of PY1 Data(H)'!$A$1:$CZ$1,_xlfn.XLOOKUP($A48,'Copy of PY1 Data(H)'!$A$1:$A$288,'Copy of PY1 Data(H)'!$A$1:$CZ$288))</f>
        <v>14375</v>
      </c>
      <c r="BD48" s="180" cm="1">
        <f t="array" ref="BD48">_xlfn.XLOOKUP(BD$1,'Copy of PY1 Data(H)'!$A$1:$CZ$1,_xlfn.XLOOKUP($A48,'Copy of PY1 Data(H)'!$A$1:$A$288,'Copy of PY1 Data(H)'!$A$1:$CZ$288))</f>
        <v>601313</v>
      </c>
      <c r="BE48" s="180" cm="1">
        <f t="array" ref="BE48">_xlfn.XLOOKUP(BE$1,'Copy of PY1 Data(H)'!$A$1:$CZ$1,_xlfn.XLOOKUP($A48,'Copy of PY1 Data(H)'!$A$1:$A$288,'Copy of PY1 Data(H)'!$A$1:$CZ$288))</f>
        <v>311645</v>
      </c>
      <c r="BF48" s="180" cm="1">
        <f t="array" ref="BF48">_xlfn.XLOOKUP(BF$1,'Copy of PY1 Data(H)'!$A$1:$CZ$1,_xlfn.XLOOKUP($A48,'Copy of PY1 Data(H)'!$A$1:$A$288,'Copy of PY1 Data(H)'!$A$1:$CZ$288))</f>
        <v>4307083</v>
      </c>
      <c r="BG48" s="180" cm="1">
        <f t="array" ref="BG48">_xlfn.XLOOKUP(BG$1,'Copy of PY1 Data(H)'!$A$1:$CZ$1,_xlfn.XLOOKUP($A48,'Copy of PY1 Data(H)'!$A$1:$A$288,'Copy of PY1 Data(H)'!$A$1:$CZ$288))</f>
        <v>0</v>
      </c>
      <c r="BH48" s="180" cm="1">
        <f t="array" ref="BH48">_xlfn.XLOOKUP(BH$1,'Copy of PY1 Data(H)'!$A$1:$CZ$1,_xlfn.XLOOKUP($A48,'Copy of PY1 Data(H)'!$A$1:$A$288,'Copy of PY1 Data(H)'!$A$1:$CZ$288))</f>
        <v>23338</v>
      </c>
      <c r="BI48" s="180" cm="1">
        <f t="array" ref="BI48">_xlfn.XLOOKUP(BI$1,'Copy of PY1 Data(H)'!$A$1:$CZ$1,_xlfn.XLOOKUP($A48,'Copy of PY1 Data(H)'!$A$1:$A$288,'Copy of PY1 Data(H)'!$A$1:$CZ$288))</f>
        <v>38459</v>
      </c>
      <c r="BJ48" s="180" cm="1">
        <f t="array" ref="BJ48">_xlfn.XLOOKUP(BJ$1,'Copy of PY1 Data(H)'!$A$1:$CZ$1,_xlfn.XLOOKUP($A48,'Copy of PY1 Data(H)'!$A$1:$A$288,'Copy of PY1 Data(H)'!$A$1:$CZ$288))</f>
        <v>2763791</v>
      </c>
      <c r="BK48" s="180" cm="1">
        <f t="array" ref="BK48">_xlfn.XLOOKUP(BK$1,'Copy of PY1 Data(H)'!$A$1:$CZ$1,_xlfn.XLOOKUP($A48,'Copy of PY1 Data(H)'!$A$1:$A$288,'Copy of PY1 Data(H)'!$A$1:$CZ$288))</f>
        <v>119802</v>
      </c>
      <c r="BL48" s="180" cm="1">
        <f t="array" ref="BL48">_xlfn.XLOOKUP(BL$1,'Copy of PY1 Data(H)'!$A$1:$CZ$1,_xlfn.XLOOKUP($A48,'Copy of PY1 Data(H)'!$A$1:$A$288,'Copy of PY1 Data(H)'!$A$1:$CZ$288))</f>
        <v>2045909</v>
      </c>
      <c r="BM48" s="180" cm="1">
        <f t="array" ref="BM48">_xlfn.XLOOKUP(BM$1,'Copy of PY1 Data(H)'!$A$1:$CZ$1,_xlfn.XLOOKUP($A48,'Copy of PY1 Data(H)'!$A$1:$A$288,'Copy of PY1 Data(H)'!$A$1:$CZ$288))</f>
        <v>1082331</v>
      </c>
      <c r="BN48" s="180" cm="1">
        <f t="array" ref="BN48">_xlfn.XLOOKUP(BN$1,'Copy of PY1 Data(H)'!$A$1:$CZ$1,_xlfn.XLOOKUP($A48,'Copy of PY1 Data(H)'!$A$1:$A$288,'Copy of PY1 Data(H)'!$A$1:$CZ$288))</f>
        <v>1408544</v>
      </c>
      <c r="BO48" s="180" cm="1">
        <f t="array" ref="BO48">_xlfn.XLOOKUP(BO$1,'Copy of PY1 Data(H)'!$A$1:$CZ$1,_xlfn.XLOOKUP($A48,'Copy of PY1 Data(H)'!$A$1:$A$288,'Copy of PY1 Data(H)'!$A$1:$CZ$288))</f>
        <v>340054</v>
      </c>
      <c r="BP48" s="180" cm="1">
        <f t="array" ref="BP48">_xlfn.XLOOKUP(BP$1,'Copy of PY1 Data(H)'!$A$1:$CZ$1,_xlfn.XLOOKUP($A48,'Copy of PY1 Data(H)'!$A$1:$A$288,'Copy of PY1 Data(H)'!$A$1:$CZ$288))</f>
        <v>3925</v>
      </c>
      <c r="BQ48" s="180" cm="1">
        <f t="array" ref="BQ48">_xlfn.XLOOKUP(BQ$1,'Copy of PY1 Data(H)'!$A$1:$CZ$1,_xlfn.XLOOKUP($A48,'Copy of PY1 Data(H)'!$A$1:$A$288,'Copy of PY1 Data(H)'!$A$1:$CZ$288))</f>
        <v>303480</v>
      </c>
      <c r="BR48" s="180" cm="1">
        <f t="array" ref="BR48">_xlfn.XLOOKUP(BR$1,'Copy of PY1 Data(H)'!$A$1:$CZ$1,_xlfn.XLOOKUP($A48,'Copy of PY1 Data(H)'!$A$1:$A$288,'Copy of PY1 Data(H)'!$A$1:$CZ$288))</f>
        <v>0</v>
      </c>
      <c r="BS48" s="180" cm="1">
        <f t="array" ref="BS48">_xlfn.XLOOKUP(BS$1,'Copy of PY1 Data(H)'!$A$1:$CZ$1,_xlfn.XLOOKUP($A48,'Copy of PY1 Data(H)'!$A$1:$A$288,'Copy of PY1 Data(H)'!$A$1:$CZ$288))</f>
        <v>891839</v>
      </c>
      <c r="BT48" s="180" cm="1">
        <f t="array" ref="BT48">_xlfn.XLOOKUP(BT$1,'Copy of PY1 Data(H)'!$A$1:$CZ$1,_xlfn.XLOOKUP($A48,'Copy of PY1 Data(H)'!$A$1:$A$288,'Copy of PY1 Data(H)'!$A$1:$CZ$288))</f>
        <v>108352</v>
      </c>
      <c r="BU48" s="180" cm="1">
        <f t="array" ref="BU48">_xlfn.XLOOKUP(BU$1,'Copy of PY1 Data(H)'!$A$1:$CZ$1,_xlfn.XLOOKUP($A48,'Copy of PY1 Data(H)'!$A$1:$A$288,'Copy of PY1 Data(H)'!$A$1:$CZ$288))</f>
        <v>0</v>
      </c>
      <c r="BV48" s="180" cm="1">
        <f t="array" ref="BV48">_xlfn.XLOOKUP(BV$1,'Copy of PY1 Data(H)'!$A$1:$CZ$1,_xlfn.XLOOKUP($A48,'Copy of PY1 Data(H)'!$A$1:$A$288,'Copy of PY1 Data(H)'!$A$1:$CZ$288))</f>
        <v>36022</v>
      </c>
    </row>
    <row r="49" spans="1:74" x14ac:dyDescent="0.3">
      <c r="A49" s="180">
        <v>7</v>
      </c>
      <c r="C49" s="180"/>
      <c r="D49" s="180" cm="1">
        <f t="array" ref="D49">_xlfn.XLOOKUP(D$1,'Copy of PY1 Data(H)'!$A$1:$CZ$1,_xlfn.XLOOKUP($A49,'Copy of PY1 Data(H)'!$A$1:$A$288,'Copy of PY1 Data(H)'!$A$1:$CZ$288))</f>
        <v>0</v>
      </c>
      <c r="E49" s="180" cm="1">
        <f t="array" ref="E49">_xlfn.XLOOKUP(E$1,'Copy of PY1 Data(H)'!$A$1:$CZ$1,_xlfn.XLOOKUP($A49,'Copy of PY1 Data(H)'!$A$1:$A$288,'Copy of PY1 Data(H)'!$A$1:$CZ$288))</f>
        <v>13703879</v>
      </c>
      <c r="F49" s="180" cm="1">
        <f t="array" ref="F49">_xlfn.XLOOKUP(F$1,'Copy of PY1 Data(H)'!$A$1:$CZ$1,_xlfn.XLOOKUP($A49,'Copy of PY1 Data(H)'!$A$1:$A$288,'Copy of PY1 Data(H)'!$A$1:$CZ$288))</f>
        <v>0</v>
      </c>
      <c r="G49" s="180" cm="1">
        <f t="array" ref="G49">_xlfn.XLOOKUP(G$1,'Copy of PY1 Data(H)'!$A$1:$CZ$1,_xlfn.XLOOKUP($A49,'Copy of PY1 Data(H)'!$A$1:$A$288,'Copy of PY1 Data(H)'!$A$1:$CZ$288))</f>
        <v>0</v>
      </c>
      <c r="H49" s="180" cm="1">
        <f t="array" ref="H49">_xlfn.XLOOKUP(H$1,'Copy of PY1 Data(H)'!$A$1:$CZ$1,_xlfn.XLOOKUP($A49,'Copy of PY1 Data(H)'!$A$1:$A$288,'Copy of PY1 Data(H)'!$A$1:$CZ$288))</f>
        <v>0</v>
      </c>
      <c r="I49" s="180" cm="1">
        <f t="array" ref="I49">_xlfn.XLOOKUP(I$1,'Copy of PY1 Data(H)'!$A$1:$CZ$1,_xlfn.XLOOKUP($A49,'Copy of PY1 Data(H)'!$A$1:$A$288,'Copy of PY1 Data(H)'!$A$1:$CZ$288))</f>
        <v>0</v>
      </c>
      <c r="J49" s="180" cm="1">
        <f t="array" ref="J49">_xlfn.XLOOKUP(J$1,'Copy of PY1 Data(H)'!$A$1:$CZ$1,_xlfn.XLOOKUP($A49,'Copy of PY1 Data(H)'!$A$1:$A$288,'Copy of PY1 Data(H)'!$A$1:$CZ$288))</f>
        <v>0</v>
      </c>
      <c r="K49" s="180" cm="1">
        <f t="array" ref="K49">_xlfn.XLOOKUP(K$1,'Copy of PY1 Data(H)'!$A$1:$CZ$1,_xlfn.XLOOKUP($A49,'Copy of PY1 Data(H)'!$A$1:$A$288,'Copy of PY1 Data(H)'!$A$1:$CZ$288))</f>
        <v>9898</v>
      </c>
      <c r="L49" s="180" cm="1">
        <f t="array" ref="L49">_xlfn.XLOOKUP(L$1,'Copy of PY1 Data(H)'!$A$1:$CZ$1,_xlfn.XLOOKUP($A49,'Copy of PY1 Data(H)'!$A$1:$A$288,'Copy of PY1 Data(H)'!$A$1:$CZ$288))</f>
        <v>0</v>
      </c>
      <c r="M49" s="180" cm="1">
        <f t="array" ref="M49">_xlfn.XLOOKUP(M$1,'Copy of PY1 Data(H)'!$A$1:$CZ$1,_xlfn.XLOOKUP($A49,'Copy of PY1 Data(H)'!$A$1:$A$288,'Copy of PY1 Data(H)'!$A$1:$CZ$288))</f>
        <v>154099</v>
      </c>
      <c r="N49" s="180" cm="1">
        <f t="array" ref="N49">_xlfn.XLOOKUP(N$1,'Copy of PY1 Data(H)'!$A$1:$CZ$1,_xlfn.XLOOKUP($A49,'Copy of PY1 Data(H)'!$A$1:$A$288,'Copy of PY1 Data(H)'!$A$1:$CZ$288))</f>
        <v>0</v>
      </c>
      <c r="O49" s="180" cm="1">
        <f t="array" ref="O49">_xlfn.XLOOKUP(O$1,'Copy of PY1 Data(H)'!$A$1:$CZ$1,_xlfn.XLOOKUP($A49,'Copy of PY1 Data(H)'!$A$1:$A$288,'Copy of PY1 Data(H)'!$A$1:$CZ$288))</f>
        <v>0</v>
      </c>
      <c r="P49" s="180" cm="1">
        <f t="array" ref="P49">_xlfn.XLOOKUP(P$1,'Copy of PY1 Data(H)'!$A$1:$CZ$1,_xlfn.XLOOKUP($A49,'Copy of PY1 Data(H)'!$A$1:$A$288,'Copy of PY1 Data(H)'!$A$1:$CZ$288))</f>
        <v>0</v>
      </c>
      <c r="Q49" s="180" cm="1">
        <f t="array" ref="Q49">_xlfn.XLOOKUP(Q$1,'Copy of PY1 Data(H)'!$A$1:$CZ$1,_xlfn.XLOOKUP($A49,'Copy of PY1 Data(H)'!$A$1:$A$288,'Copy of PY1 Data(H)'!$A$1:$CZ$288))</f>
        <v>0</v>
      </c>
      <c r="R49" s="180" cm="1">
        <f t="array" ref="R49">_xlfn.XLOOKUP(R$1,'Copy of PY1 Data(H)'!$A$1:$CZ$1,_xlfn.XLOOKUP($A49,'Copy of PY1 Data(H)'!$A$1:$A$288,'Copy of PY1 Data(H)'!$A$1:$CZ$288))</f>
        <v>0</v>
      </c>
      <c r="S49" s="180" cm="1">
        <f t="array" ref="S49">_xlfn.XLOOKUP(S$1,'Copy of PY1 Data(H)'!$A$1:$CZ$1,_xlfn.XLOOKUP($A49,'Copy of PY1 Data(H)'!$A$1:$A$288,'Copy of PY1 Data(H)'!$A$1:$CZ$288))</f>
        <v>0</v>
      </c>
      <c r="T49" s="180" cm="1">
        <f t="array" ref="T49">_xlfn.XLOOKUP(T$1,'Copy of PY1 Data(H)'!$A$1:$CZ$1,_xlfn.XLOOKUP($A49,'Copy of PY1 Data(H)'!$A$1:$A$288,'Copy of PY1 Data(H)'!$A$1:$CZ$288))</f>
        <v>87800</v>
      </c>
      <c r="U49" s="180" cm="1">
        <f t="array" ref="U49">_xlfn.XLOOKUP(U$1,'Copy of PY1 Data(H)'!$A$1:$CZ$1,_xlfn.XLOOKUP($A49,'Copy of PY1 Data(H)'!$A$1:$A$288,'Copy of PY1 Data(H)'!$A$1:$CZ$288))</f>
        <v>0</v>
      </c>
      <c r="V49" s="180" cm="1">
        <f t="array" ref="V49">_xlfn.XLOOKUP(V$1,'Copy of PY1 Data(H)'!$A$1:$CZ$1,_xlfn.XLOOKUP($A49,'Copy of PY1 Data(H)'!$A$1:$A$288,'Copy of PY1 Data(H)'!$A$1:$CZ$288))</f>
        <v>0</v>
      </c>
      <c r="W49" s="180" cm="1">
        <f t="array" ref="W49">_xlfn.XLOOKUP(W$1,'Copy of PY1 Data(H)'!$A$1:$CZ$1,_xlfn.XLOOKUP($A49,'Copy of PY1 Data(H)'!$A$1:$A$288,'Copy of PY1 Data(H)'!$A$1:$CZ$288))</f>
        <v>0</v>
      </c>
      <c r="X49" s="180" cm="1">
        <f t="array" ref="X49">_xlfn.XLOOKUP(X$1,'Copy of PY1 Data(H)'!$A$1:$CZ$1,_xlfn.XLOOKUP($A49,'Copy of PY1 Data(H)'!$A$1:$A$288,'Copy of PY1 Data(H)'!$A$1:$CZ$288))</f>
        <v>15119</v>
      </c>
      <c r="Y49" s="180" cm="1">
        <f t="array" ref="Y49">_xlfn.XLOOKUP(Y$1,'Copy of PY1 Data(H)'!$A$1:$CZ$1,_xlfn.XLOOKUP($A49,'Copy of PY1 Data(H)'!$A$1:$A$288,'Copy of PY1 Data(H)'!$A$1:$CZ$288))</f>
        <v>0</v>
      </c>
      <c r="Z49" s="180" cm="1">
        <f t="array" ref="Z49">_xlfn.XLOOKUP(Z$1,'Copy of PY1 Data(H)'!$A$1:$CZ$1,_xlfn.XLOOKUP($A49,'Copy of PY1 Data(H)'!$A$1:$A$288,'Copy of PY1 Data(H)'!$A$1:$CZ$288))</f>
        <v>17071142</v>
      </c>
      <c r="AA49" s="180" cm="1">
        <f t="array" ref="AA49">_xlfn.XLOOKUP(AA$1,'Copy of PY1 Data(H)'!$A$1:$CZ$1,_xlfn.XLOOKUP($A49,'Copy of PY1 Data(H)'!$A$1:$A$288,'Copy of PY1 Data(H)'!$A$1:$CZ$288))</f>
        <v>0</v>
      </c>
      <c r="AB49" s="180" cm="1">
        <f t="array" ref="AB49">_xlfn.XLOOKUP(AB$1,'Copy of PY1 Data(H)'!$A$1:$CZ$1,_xlfn.XLOOKUP($A49,'Copy of PY1 Data(H)'!$A$1:$A$288,'Copy of PY1 Data(H)'!$A$1:$CZ$288))</f>
        <v>0</v>
      </c>
      <c r="AC49" s="180" cm="1">
        <f t="array" ref="AC49">_xlfn.XLOOKUP(AC$1,'Copy of PY1 Data(H)'!$A$1:$CZ$1,_xlfn.XLOOKUP($A49,'Copy of PY1 Data(H)'!$A$1:$A$288,'Copy of PY1 Data(H)'!$A$1:$CZ$288))</f>
        <v>0</v>
      </c>
      <c r="AD49" s="180" cm="1">
        <f t="array" ref="AD49">_xlfn.XLOOKUP(AD$1,'Copy of PY1 Data(H)'!$A$1:$CZ$1,_xlfn.XLOOKUP($A49,'Copy of PY1 Data(H)'!$A$1:$A$288,'Copy of PY1 Data(H)'!$A$1:$CZ$288))</f>
        <v>0</v>
      </c>
      <c r="AE49" s="180" cm="1">
        <f t="array" ref="AE49">_xlfn.XLOOKUP(AE$1,'Copy of PY1 Data(H)'!$A$1:$CZ$1,_xlfn.XLOOKUP($A49,'Copy of PY1 Data(H)'!$A$1:$A$288,'Copy of PY1 Data(H)'!$A$1:$CZ$288))</f>
        <v>0</v>
      </c>
      <c r="AF49" s="180" cm="1">
        <f t="array" ref="AF49">_xlfn.XLOOKUP(AF$1,'Copy of PY1 Data(H)'!$A$1:$CZ$1,_xlfn.XLOOKUP($A49,'Copy of PY1 Data(H)'!$A$1:$A$288,'Copy of PY1 Data(H)'!$A$1:$CZ$288))</f>
        <v>3000</v>
      </c>
      <c r="AG49" s="180" cm="1">
        <f t="array" ref="AG49">_xlfn.XLOOKUP(AG$1,'Copy of PY1 Data(H)'!$A$1:$CZ$1,_xlfn.XLOOKUP($A49,'Copy of PY1 Data(H)'!$A$1:$A$288,'Copy of PY1 Data(H)'!$A$1:$CZ$288))</f>
        <v>0</v>
      </c>
      <c r="AH49" s="180" cm="1">
        <f t="array" ref="AH49">_xlfn.XLOOKUP(AH$1,'Copy of PY1 Data(H)'!$A$1:$CZ$1,_xlfn.XLOOKUP($A49,'Copy of PY1 Data(H)'!$A$1:$A$288,'Copy of PY1 Data(H)'!$A$1:$CZ$288))</f>
        <v>0</v>
      </c>
      <c r="AI49" s="180" cm="1">
        <f t="array" ref="AI49">_xlfn.XLOOKUP(AI$1,'Copy of PY1 Data(H)'!$A$1:$CZ$1,_xlfn.XLOOKUP($A49,'Copy of PY1 Data(H)'!$A$1:$A$288,'Copy of PY1 Data(H)'!$A$1:$CZ$288))</f>
        <v>0</v>
      </c>
      <c r="AJ49" s="180" cm="1">
        <f t="array" ref="AJ49">_xlfn.XLOOKUP(AJ$1,'Copy of PY1 Data(H)'!$A$1:$CZ$1,_xlfn.XLOOKUP($A49,'Copy of PY1 Data(H)'!$A$1:$A$288,'Copy of PY1 Data(H)'!$A$1:$CZ$288))</f>
        <v>0</v>
      </c>
      <c r="AK49" s="180" cm="1">
        <f t="array" ref="AK49">_xlfn.XLOOKUP(AK$1,'Copy of PY1 Data(H)'!$A$1:$CZ$1,_xlfn.XLOOKUP($A49,'Copy of PY1 Data(H)'!$A$1:$A$288,'Copy of PY1 Data(H)'!$A$1:$CZ$288))</f>
        <v>0</v>
      </c>
      <c r="AL49" s="180" cm="1">
        <f t="array" ref="AL49">_xlfn.XLOOKUP(AL$1,'Copy of PY1 Data(H)'!$A$1:$CZ$1,_xlfn.XLOOKUP($A49,'Copy of PY1 Data(H)'!$A$1:$A$288,'Copy of PY1 Data(H)'!$A$1:$CZ$288))</f>
        <v>0</v>
      </c>
      <c r="AM49" s="180" cm="1">
        <f t="array" ref="AM49">_xlfn.XLOOKUP(AM$1,'Copy of PY1 Data(H)'!$A$1:$CZ$1,_xlfn.XLOOKUP($A49,'Copy of PY1 Data(H)'!$A$1:$A$288,'Copy of PY1 Data(H)'!$A$1:$CZ$288))</f>
        <v>0</v>
      </c>
      <c r="AN49" s="180" cm="1">
        <f t="array" ref="AN49">_xlfn.XLOOKUP(AN$1,'Copy of PY1 Data(H)'!$A$1:$CZ$1,_xlfn.XLOOKUP($A49,'Copy of PY1 Data(H)'!$A$1:$A$288,'Copy of PY1 Data(H)'!$A$1:$CZ$288))</f>
        <v>0</v>
      </c>
      <c r="AO49" s="180" cm="1">
        <f t="array" ref="AO49">_xlfn.XLOOKUP(AO$1,'Copy of PY1 Data(H)'!$A$1:$CZ$1,_xlfn.XLOOKUP($A49,'Copy of PY1 Data(H)'!$A$1:$A$288,'Copy of PY1 Data(H)'!$A$1:$CZ$288))</f>
        <v>688148</v>
      </c>
      <c r="AP49" s="180" cm="1">
        <f t="array" ref="AP49">_xlfn.XLOOKUP(AP$1,'Copy of PY1 Data(H)'!$A$1:$CZ$1,_xlfn.XLOOKUP($A49,'Copy of PY1 Data(H)'!$A$1:$A$288,'Copy of PY1 Data(H)'!$A$1:$CZ$288))</f>
        <v>0</v>
      </c>
      <c r="AQ49" s="180" cm="1">
        <f t="array" ref="AQ49">_xlfn.XLOOKUP(AQ$1,'Copy of PY1 Data(H)'!$A$1:$CZ$1,_xlfn.XLOOKUP($A49,'Copy of PY1 Data(H)'!$A$1:$A$288,'Copy of PY1 Data(H)'!$A$1:$CZ$288))</f>
        <v>0</v>
      </c>
      <c r="AR49" s="180" cm="1">
        <f t="array" ref="AR49">_xlfn.XLOOKUP(AR$1,'Copy of PY1 Data(H)'!$A$1:$CZ$1,_xlfn.XLOOKUP($A49,'Copy of PY1 Data(H)'!$A$1:$A$288,'Copy of PY1 Data(H)'!$A$1:$CZ$288))</f>
        <v>0</v>
      </c>
      <c r="AS49" s="180" cm="1">
        <f t="array" ref="AS49">_xlfn.XLOOKUP(AS$1,'Copy of PY1 Data(H)'!$A$1:$CZ$1,_xlfn.XLOOKUP($A49,'Copy of PY1 Data(H)'!$A$1:$A$288,'Copy of PY1 Data(H)'!$A$1:$CZ$288))</f>
        <v>264979</v>
      </c>
      <c r="AT49" s="180" cm="1">
        <f t="array" ref="AT49">_xlfn.XLOOKUP(AT$1,'Copy of PY1 Data(H)'!$A$1:$CZ$1,_xlfn.XLOOKUP($A49,'Copy of PY1 Data(H)'!$A$1:$A$288,'Copy of PY1 Data(H)'!$A$1:$CZ$288))</f>
        <v>0</v>
      </c>
      <c r="AU49" s="180" cm="1">
        <f t="array" ref="AU49">_xlfn.XLOOKUP(AU$1,'Copy of PY1 Data(H)'!$A$1:$CZ$1,_xlfn.XLOOKUP($A49,'Copy of PY1 Data(H)'!$A$1:$A$288,'Copy of PY1 Data(H)'!$A$1:$CZ$288))</f>
        <v>0</v>
      </c>
      <c r="AV49" s="180" cm="1">
        <f t="array" ref="AV49">_xlfn.XLOOKUP(AV$1,'Copy of PY1 Data(H)'!$A$1:$CZ$1,_xlfn.XLOOKUP($A49,'Copy of PY1 Data(H)'!$A$1:$A$288,'Copy of PY1 Data(H)'!$A$1:$CZ$288))</f>
        <v>0</v>
      </c>
      <c r="AW49" s="180" cm="1">
        <f t="array" ref="AW49">_xlfn.XLOOKUP(AW$1,'Copy of PY1 Data(H)'!$A$1:$CZ$1,_xlfn.XLOOKUP($A49,'Copy of PY1 Data(H)'!$A$1:$A$288,'Copy of PY1 Data(H)'!$A$1:$CZ$288))</f>
        <v>0</v>
      </c>
      <c r="AX49" s="180" cm="1">
        <f t="array" ref="AX49">_xlfn.XLOOKUP(AX$1,'Copy of PY1 Data(H)'!$A$1:$CZ$1,_xlfn.XLOOKUP($A49,'Copy of PY1 Data(H)'!$A$1:$A$288,'Copy of PY1 Data(H)'!$A$1:$CZ$288))</f>
        <v>0</v>
      </c>
      <c r="AY49" s="180" cm="1">
        <f t="array" ref="AY49">_xlfn.XLOOKUP(AY$1,'Copy of PY1 Data(H)'!$A$1:$CZ$1,_xlfn.XLOOKUP($A49,'Copy of PY1 Data(H)'!$A$1:$A$288,'Copy of PY1 Data(H)'!$A$1:$CZ$288))</f>
        <v>2432</v>
      </c>
      <c r="AZ49" s="180" cm="1">
        <f t="array" ref="AZ49">_xlfn.XLOOKUP(AZ$1,'Copy of PY1 Data(H)'!$A$1:$CZ$1,_xlfn.XLOOKUP($A49,'Copy of PY1 Data(H)'!$A$1:$A$288,'Copy of PY1 Data(H)'!$A$1:$CZ$288))</f>
        <v>97902</v>
      </c>
      <c r="BA49" s="180" cm="1">
        <f t="array" ref="BA49">_xlfn.XLOOKUP(BA$1,'Copy of PY1 Data(H)'!$A$1:$CZ$1,_xlfn.XLOOKUP($A49,'Copy of PY1 Data(H)'!$A$1:$A$288,'Copy of PY1 Data(H)'!$A$1:$CZ$288))</f>
        <v>0</v>
      </c>
      <c r="BB49" s="180" cm="1">
        <f t="array" ref="BB49">_xlfn.XLOOKUP(BB$1,'Copy of PY1 Data(H)'!$A$1:$CZ$1,_xlfn.XLOOKUP($A49,'Copy of PY1 Data(H)'!$A$1:$A$288,'Copy of PY1 Data(H)'!$A$1:$CZ$288))</f>
        <v>0</v>
      </c>
      <c r="BC49" s="180" cm="1">
        <f t="array" ref="BC49">_xlfn.XLOOKUP(BC$1,'Copy of PY1 Data(H)'!$A$1:$CZ$1,_xlfn.XLOOKUP($A49,'Copy of PY1 Data(H)'!$A$1:$A$288,'Copy of PY1 Data(H)'!$A$1:$CZ$288))</f>
        <v>0</v>
      </c>
      <c r="BD49" s="180" cm="1">
        <f t="array" ref="BD49">_xlfn.XLOOKUP(BD$1,'Copy of PY1 Data(H)'!$A$1:$CZ$1,_xlfn.XLOOKUP($A49,'Copy of PY1 Data(H)'!$A$1:$A$288,'Copy of PY1 Data(H)'!$A$1:$CZ$288))</f>
        <v>12465</v>
      </c>
      <c r="BE49" s="180" cm="1">
        <f t="array" ref="BE49">_xlfn.XLOOKUP(BE$1,'Copy of PY1 Data(H)'!$A$1:$CZ$1,_xlfn.XLOOKUP($A49,'Copy of PY1 Data(H)'!$A$1:$A$288,'Copy of PY1 Data(H)'!$A$1:$CZ$288))</f>
        <v>0</v>
      </c>
      <c r="BF49" s="180" cm="1">
        <f t="array" ref="BF49">_xlfn.XLOOKUP(BF$1,'Copy of PY1 Data(H)'!$A$1:$CZ$1,_xlfn.XLOOKUP($A49,'Copy of PY1 Data(H)'!$A$1:$A$288,'Copy of PY1 Data(H)'!$A$1:$CZ$288))</f>
        <v>574074</v>
      </c>
      <c r="BG49" s="180" cm="1">
        <f t="array" ref="BG49">_xlfn.XLOOKUP(BG$1,'Copy of PY1 Data(H)'!$A$1:$CZ$1,_xlfn.XLOOKUP($A49,'Copy of PY1 Data(H)'!$A$1:$A$288,'Copy of PY1 Data(H)'!$A$1:$CZ$288))</f>
        <v>0</v>
      </c>
      <c r="BH49" s="180" cm="1">
        <f t="array" ref="BH49">_xlfn.XLOOKUP(BH$1,'Copy of PY1 Data(H)'!$A$1:$CZ$1,_xlfn.XLOOKUP($A49,'Copy of PY1 Data(H)'!$A$1:$A$288,'Copy of PY1 Data(H)'!$A$1:$CZ$288))</f>
        <v>0</v>
      </c>
      <c r="BI49" s="180" cm="1">
        <f t="array" ref="BI49">_xlfn.XLOOKUP(BI$1,'Copy of PY1 Data(H)'!$A$1:$CZ$1,_xlfn.XLOOKUP($A49,'Copy of PY1 Data(H)'!$A$1:$A$288,'Copy of PY1 Data(H)'!$A$1:$CZ$288))</f>
        <v>0</v>
      </c>
      <c r="BJ49" s="180" cm="1">
        <f t="array" ref="BJ49">_xlfn.XLOOKUP(BJ$1,'Copy of PY1 Data(H)'!$A$1:$CZ$1,_xlfn.XLOOKUP($A49,'Copy of PY1 Data(H)'!$A$1:$A$288,'Copy of PY1 Data(H)'!$A$1:$CZ$288))</f>
        <v>21043</v>
      </c>
      <c r="BK49" s="180" cm="1">
        <f t="array" ref="BK49">_xlfn.XLOOKUP(BK$1,'Copy of PY1 Data(H)'!$A$1:$CZ$1,_xlfn.XLOOKUP($A49,'Copy of PY1 Data(H)'!$A$1:$A$288,'Copy of PY1 Data(H)'!$A$1:$CZ$288))</f>
        <v>0</v>
      </c>
      <c r="BL49" s="180" cm="1">
        <f t="array" ref="BL49">_xlfn.XLOOKUP(BL$1,'Copy of PY1 Data(H)'!$A$1:$CZ$1,_xlfn.XLOOKUP($A49,'Copy of PY1 Data(H)'!$A$1:$A$288,'Copy of PY1 Data(H)'!$A$1:$CZ$288))</f>
        <v>159750</v>
      </c>
      <c r="BM49" s="180" cm="1">
        <f t="array" ref="BM49">_xlfn.XLOOKUP(BM$1,'Copy of PY1 Data(H)'!$A$1:$CZ$1,_xlfn.XLOOKUP($A49,'Copy of PY1 Data(H)'!$A$1:$A$288,'Copy of PY1 Data(H)'!$A$1:$CZ$288))</f>
        <v>6115</v>
      </c>
      <c r="BN49" s="180" cm="1">
        <f t="array" ref="BN49">_xlfn.XLOOKUP(BN$1,'Copy of PY1 Data(H)'!$A$1:$CZ$1,_xlfn.XLOOKUP($A49,'Copy of PY1 Data(H)'!$A$1:$A$288,'Copy of PY1 Data(H)'!$A$1:$CZ$288))</f>
        <v>0</v>
      </c>
      <c r="BO49" s="180" cm="1">
        <f t="array" ref="BO49">_xlfn.XLOOKUP(BO$1,'Copy of PY1 Data(H)'!$A$1:$CZ$1,_xlfn.XLOOKUP($A49,'Copy of PY1 Data(H)'!$A$1:$A$288,'Copy of PY1 Data(H)'!$A$1:$CZ$288))</f>
        <v>0</v>
      </c>
      <c r="BP49" s="180" cm="1">
        <f t="array" ref="BP49">_xlfn.XLOOKUP(BP$1,'Copy of PY1 Data(H)'!$A$1:$CZ$1,_xlfn.XLOOKUP($A49,'Copy of PY1 Data(H)'!$A$1:$A$288,'Copy of PY1 Data(H)'!$A$1:$CZ$288))</f>
        <v>0</v>
      </c>
      <c r="BQ49" s="180" cm="1">
        <f t="array" ref="BQ49">_xlfn.XLOOKUP(BQ$1,'Copy of PY1 Data(H)'!$A$1:$CZ$1,_xlfn.XLOOKUP($A49,'Copy of PY1 Data(H)'!$A$1:$A$288,'Copy of PY1 Data(H)'!$A$1:$CZ$288))</f>
        <v>0</v>
      </c>
      <c r="BR49" s="180" cm="1">
        <f t="array" ref="BR49">_xlfn.XLOOKUP(BR$1,'Copy of PY1 Data(H)'!$A$1:$CZ$1,_xlfn.XLOOKUP($A49,'Copy of PY1 Data(H)'!$A$1:$A$288,'Copy of PY1 Data(H)'!$A$1:$CZ$288))</f>
        <v>0</v>
      </c>
      <c r="BS49" s="180" cm="1">
        <f t="array" ref="BS49">_xlfn.XLOOKUP(BS$1,'Copy of PY1 Data(H)'!$A$1:$CZ$1,_xlfn.XLOOKUP($A49,'Copy of PY1 Data(H)'!$A$1:$A$288,'Copy of PY1 Data(H)'!$A$1:$CZ$288))</f>
        <v>87491</v>
      </c>
      <c r="BT49" s="180" cm="1">
        <f t="array" ref="BT49">_xlfn.XLOOKUP(BT$1,'Copy of PY1 Data(H)'!$A$1:$CZ$1,_xlfn.XLOOKUP($A49,'Copy of PY1 Data(H)'!$A$1:$A$288,'Copy of PY1 Data(H)'!$A$1:$CZ$288))</f>
        <v>0</v>
      </c>
      <c r="BU49" s="180" cm="1">
        <f t="array" ref="BU49">_xlfn.XLOOKUP(BU$1,'Copy of PY1 Data(H)'!$A$1:$CZ$1,_xlfn.XLOOKUP($A49,'Copy of PY1 Data(H)'!$A$1:$A$288,'Copy of PY1 Data(H)'!$A$1:$CZ$288))</f>
        <v>0</v>
      </c>
      <c r="BV49" s="180" cm="1">
        <f t="array" ref="BV49">_xlfn.XLOOKUP(BV$1,'Copy of PY1 Data(H)'!$A$1:$CZ$1,_xlfn.XLOOKUP($A49,'Copy of PY1 Data(H)'!$A$1:$A$288,'Copy of PY1 Data(H)'!$A$1:$CZ$288))</f>
        <v>40418</v>
      </c>
    </row>
    <row r="50" spans="1:74" x14ac:dyDescent="0.3">
      <c r="A50" s="180">
        <v>11</v>
      </c>
      <c r="C50" s="180"/>
      <c r="D50" s="180" cm="1">
        <f t="array" ref="D50">_xlfn.XLOOKUP(D$1,'Copy of PY1 Data(H)'!$A$1:$CZ$1,_xlfn.XLOOKUP($A50,'Copy of PY1 Data(H)'!$A$1:$A$288,'Copy of PY1 Data(H)'!$A$1:$CZ$288))</f>
        <v>670823</v>
      </c>
      <c r="E50" s="180" cm="1">
        <f t="array" ref="E50">_xlfn.XLOOKUP(E$1,'Copy of PY1 Data(H)'!$A$1:$CZ$1,_xlfn.XLOOKUP($A50,'Copy of PY1 Data(H)'!$A$1:$A$288,'Copy of PY1 Data(H)'!$A$1:$CZ$288))</f>
        <v>0</v>
      </c>
      <c r="F50" s="180" cm="1">
        <f t="array" ref="F50">_xlfn.XLOOKUP(F$1,'Copy of PY1 Data(H)'!$A$1:$CZ$1,_xlfn.XLOOKUP($A50,'Copy of PY1 Data(H)'!$A$1:$A$288,'Copy of PY1 Data(H)'!$A$1:$CZ$288))</f>
        <v>0</v>
      </c>
      <c r="G50" s="180" cm="1">
        <f t="array" ref="G50">_xlfn.XLOOKUP(G$1,'Copy of PY1 Data(H)'!$A$1:$CZ$1,_xlfn.XLOOKUP($A50,'Copy of PY1 Data(H)'!$A$1:$A$288,'Copy of PY1 Data(H)'!$A$1:$CZ$288))</f>
        <v>774552</v>
      </c>
      <c r="H50" s="180" cm="1">
        <f t="array" ref="H50">_xlfn.XLOOKUP(H$1,'Copy of PY1 Data(H)'!$A$1:$CZ$1,_xlfn.XLOOKUP($A50,'Copy of PY1 Data(H)'!$A$1:$A$288,'Copy of PY1 Data(H)'!$A$1:$CZ$288))</f>
        <v>409114</v>
      </c>
      <c r="I50" s="180" cm="1">
        <f t="array" ref="I50">_xlfn.XLOOKUP(I$1,'Copy of PY1 Data(H)'!$A$1:$CZ$1,_xlfn.XLOOKUP($A50,'Copy of PY1 Data(H)'!$A$1:$A$288,'Copy of PY1 Data(H)'!$A$1:$CZ$288))</f>
        <v>1040</v>
      </c>
      <c r="J50" s="180" cm="1">
        <f t="array" ref="J50">_xlfn.XLOOKUP(J$1,'Copy of PY1 Data(H)'!$A$1:$CZ$1,_xlfn.XLOOKUP($A50,'Copy of PY1 Data(H)'!$A$1:$A$288,'Copy of PY1 Data(H)'!$A$1:$CZ$288))</f>
        <v>33009</v>
      </c>
      <c r="K50" s="180" cm="1">
        <f t="array" ref="K50">_xlfn.XLOOKUP(K$1,'Copy of PY1 Data(H)'!$A$1:$CZ$1,_xlfn.XLOOKUP($A50,'Copy of PY1 Data(H)'!$A$1:$A$288,'Copy of PY1 Data(H)'!$A$1:$CZ$288))</f>
        <v>0</v>
      </c>
      <c r="L50" s="180" cm="1">
        <f t="array" ref="L50">_xlfn.XLOOKUP(L$1,'Copy of PY1 Data(H)'!$A$1:$CZ$1,_xlfn.XLOOKUP($A50,'Copy of PY1 Data(H)'!$A$1:$A$288,'Copy of PY1 Data(H)'!$A$1:$CZ$288))</f>
        <v>12755</v>
      </c>
      <c r="M50" s="180" cm="1">
        <f t="array" ref="M50">_xlfn.XLOOKUP(M$1,'Copy of PY1 Data(H)'!$A$1:$CZ$1,_xlfn.XLOOKUP($A50,'Copy of PY1 Data(H)'!$A$1:$A$288,'Copy of PY1 Data(H)'!$A$1:$CZ$288))</f>
        <v>0</v>
      </c>
      <c r="N50" s="180" cm="1">
        <f t="array" ref="N50">_xlfn.XLOOKUP(N$1,'Copy of PY1 Data(H)'!$A$1:$CZ$1,_xlfn.XLOOKUP($A50,'Copy of PY1 Data(H)'!$A$1:$A$288,'Copy of PY1 Data(H)'!$A$1:$CZ$288))</f>
        <v>64781</v>
      </c>
      <c r="O50" s="180" cm="1">
        <f t="array" ref="O50">_xlfn.XLOOKUP(O$1,'Copy of PY1 Data(H)'!$A$1:$CZ$1,_xlfn.XLOOKUP($A50,'Copy of PY1 Data(H)'!$A$1:$A$288,'Copy of PY1 Data(H)'!$A$1:$CZ$288))</f>
        <v>32647</v>
      </c>
      <c r="P50" s="180" cm="1">
        <f t="array" ref="P50">_xlfn.XLOOKUP(P$1,'Copy of PY1 Data(H)'!$A$1:$CZ$1,_xlfn.XLOOKUP($A50,'Copy of PY1 Data(H)'!$A$1:$A$288,'Copy of PY1 Data(H)'!$A$1:$CZ$288))</f>
        <v>0</v>
      </c>
      <c r="Q50" s="180" cm="1">
        <f t="array" ref="Q50">_xlfn.XLOOKUP(Q$1,'Copy of PY1 Data(H)'!$A$1:$CZ$1,_xlfn.XLOOKUP($A50,'Copy of PY1 Data(H)'!$A$1:$A$288,'Copy of PY1 Data(H)'!$A$1:$CZ$288))</f>
        <v>116463</v>
      </c>
      <c r="R50" s="180" cm="1">
        <f t="array" ref="R50">_xlfn.XLOOKUP(R$1,'Copy of PY1 Data(H)'!$A$1:$CZ$1,_xlfn.XLOOKUP($A50,'Copy of PY1 Data(H)'!$A$1:$A$288,'Copy of PY1 Data(H)'!$A$1:$CZ$288))</f>
        <v>24197</v>
      </c>
      <c r="S50" s="180" cm="1">
        <f t="array" ref="S50">_xlfn.XLOOKUP(S$1,'Copy of PY1 Data(H)'!$A$1:$CZ$1,_xlfn.XLOOKUP($A50,'Copy of PY1 Data(H)'!$A$1:$A$288,'Copy of PY1 Data(H)'!$A$1:$CZ$288))</f>
        <v>0</v>
      </c>
      <c r="T50" s="180" cm="1">
        <f t="array" ref="T50">_xlfn.XLOOKUP(T$1,'Copy of PY1 Data(H)'!$A$1:$CZ$1,_xlfn.XLOOKUP($A50,'Copy of PY1 Data(H)'!$A$1:$A$288,'Copy of PY1 Data(H)'!$A$1:$CZ$288))</f>
        <v>0</v>
      </c>
      <c r="U50" s="180" cm="1">
        <f t="array" ref="U50">_xlfn.XLOOKUP(U$1,'Copy of PY1 Data(H)'!$A$1:$CZ$1,_xlfn.XLOOKUP($A50,'Copy of PY1 Data(H)'!$A$1:$A$288,'Copy of PY1 Data(H)'!$A$1:$CZ$288))</f>
        <v>0</v>
      </c>
      <c r="V50" s="180" cm="1">
        <f t="array" ref="V50">_xlfn.XLOOKUP(V$1,'Copy of PY1 Data(H)'!$A$1:$CZ$1,_xlfn.XLOOKUP($A50,'Copy of PY1 Data(H)'!$A$1:$A$288,'Copy of PY1 Data(H)'!$A$1:$CZ$288))</f>
        <v>579</v>
      </c>
      <c r="W50" s="180" cm="1">
        <f t="array" ref="W50">_xlfn.XLOOKUP(W$1,'Copy of PY1 Data(H)'!$A$1:$CZ$1,_xlfn.XLOOKUP($A50,'Copy of PY1 Data(H)'!$A$1:$A$288,'Copy of PY1 Data(H)'!$A$1:$CZ$288))</f>
        <v>0</v>
      </c>
      <c r="X50" s="180" cm="1">
        <f t="array" ref="X50">_xlfn.XLOOKUP(X$1,'Copy of PY1 Data(H)'!$A$1:$CZ$1,_xlfn.XLOOKUP($A50,'Copy of PY1 Data(H)'!$A$1:$A$288,'Copy of PY1 Data(H)'!$A$1:$CZ$288))</f>
        <v>303294</v>
      </c>
      <c r="Y50" s="180" cm="1">
        <f t="array" ref="Y50">_xlfn.XLOOKUP(Y$1,'Copy of PY1 Data(H)'!$A$1:$CZ$1,_xlfn.XLOOKUP($A50,'Copy of PY1 Data(H)'!$A$1:$A$288,'Copy of PY1 Data(H)'!$A$1:$CZ$288))</f>
        <v>129952</v>
      </c>
      <c r="Z50" s="180" cm="1">
        <f t="array" ref="Z50">_xlfn.XLOOKUP(Z$1,'Copy of PY1 Data(H)'!$A$1:$CZ$1,_xlfn.XLOOKUP($A50,'Copy of PY1 Data(H)'!$A$1:$A$288,'Copy of PY1 Data(H)'!$A$1:$CZ$288))</f>
        <v>1404487</v>
      </c>
      <c r="AA50" s="180" cm="1">
        <f t="array" ref="AA50">_xlfn.XLOOKUP(AA$1,'Copy of PY1 Data(H)'!$A$1:$CZ$1,_xlfn.XLOOKUP($A50,'Copy of PY1 Data(H)'!$A$1:$A$288,'Copy of PY1 Data(H)'!$A$1:$CZ$288))</f>
        <v>712122</v>
      </c>
      <c r="AB50" s="180" cm="1">
        <f t="array" ref="AB50">_xlfn.XLOOKUP(AB$1,'Copy of PY1 Data(H)'!$A$1:$CZ$1,_xlfn.XLOOKUP($A50,'Copy of PY1 Data(H)'!$A$1:$A$288,'Copy of PY1 Data(H)'!$A$1:$CZ$288))</f>
        <v>0</v>
      </c>
      <c r="AC50" s="180" cm="1">
        <f t="array" ref="AC50">_xlfn.XLOOKUP(AC$1,'Copy of PY1 Data(H)'!$A$1:$CZ$1,_xlfn.XLOOKUP($A50,'Copy of PY1 Data(H)'!$A$1:$A$288,'Copy of PY1 Data(H)'!$A$1:$CZ$288))</f>
        <v>38861</v>
      </c>
      <c r="AD50" s="180" cm="1">
        <f t="array" ref="AD50">_xlfn.XLOOKUP(AD$1,'Copy of PY1 Data(H)'!$A$1:$CZ$1,_xlfn.XLOOKUP($A50,'Copy of PY1 Data(H)'!$A$1:$A$288,'Copy of PY1 Data(H)'!$A$1:$CZ$288))</f>
        <v>0</v>
      </c>
      <c r="AE50" s="180" cm="1">
        <f t="array" ref="AE50">_xlfn.XLOOKUP(AE$1,'Copy of PY1 Data(H)'!$A$1:$CZ$1,_xlfn.XLOOKUP($A50,'Copy of PY1 Data(H)'!$A$1:$A$288,'Copy of PY1 Data(H)'!$A$1:$CZ$288))</f>
        <v>0</v>
      </c>
      <c r="AF50" s="180" cm="1">
        <f t="array" ref="AF50">_xlfn.XLOOKUP(AF$1,'Copy of PY1 Data(H)'!$A$1:$CZ$1,_xlfn.XLOOKUP($A50,'Copy of PY1 Data(H)'!$A$1:$A$288,'Copy of PY1 Data(H)'!$A$1:$CZ$288))</f>
        <v>47048</v>
      </c>
      <c r="AG50" s="180" cm="1">
        <f t="array" ref="AG50">_xlfn.XLOOKUP(AG$1,'Copy of PY1 Data(H)'!$A$1:$CZ$1,_xlfn.XLOOKUP($A50,'Copy of PY1 Data(H)'!$A$1:$A$288,'Copy of PY1 Data(H)'!$A$1:$CZ$288))</f>
        <v>0</v>
      </c>
      <c r="AH50" s="180" cm="1">
        <f t="array" ref="AH50">_xlfn.XLOOKUP(AH$1,'Copy of PY1 Data(H)'!$A$1:$CZ$1,_xlfn.XLOOKUP($A50,'Copy of PY1 Data(H)'!$A$1:$A$288,'Copy of PY1 Data(H)'!$A$1:$CZ$288))</f>
        <v>0</v>
      </c>
      <c r="AI50" s="180" cm="1">
        <f t="array" ref="AI50">_xlfn.XLOOKUP(AI$1,'Copy of PY1 Data(H)'!$A$1:$CZ$1,_xlfn.XLOOKUP($A50,'Copy of PY1 Data(H)'!$A$1:$A$288,'Copy of PY1 Data(H)'!$A$1:$CZ$288))</f>
        <v>0</v>
      </c>
      <c r="AJ50" s="180" cm="1">
        <f t="array" ref="AJ50">_xlfn.XLOOKUP(AJ$1,'Copy of PY1 Data(H)'!$A$1:$CZ$1,_xlfn.XLOOKUP($A50,'Copy of PY1 Data(H)'!$A$1:$A$288,'Copy of PY1 Data(H)'!$A$1:$CZ$288))</f>
        <v>181726</v>
      </c>
      <c r="AK50" s="180" cm="1">
        <f t="array" ref="AK50">_xlfn.XLOOKUP(AK$1,'Copy of PY1 Data(H)'!$A$1:$CZ$1,_xlfn.XLOOKUP($A50,'Copy of PY1 Data(H)'!$A$1:$A$288,'Copy of PY1 Data(H)'!$A$1:$CZ$288))</f>
        <v>17290</v>
      </c>
      <c r="AL50" s="180" cm="1">
        <f t="array" ref="AL50">_xlfn.XLOOKUP(AL$1,'Copy of PY1 Data(H)'!$A$1:$CZ$1,_xlfn.XLOOKUP($A50,'Copy of PY1 Data(H)'!$A$1:$A$288,'Copy of PY1 Data(H)'!$A$1:$CZ$288))</f>
        <v>0</v>
      </c>
      <c r="AM50" s="180" cm="1">
        <f t="array" ref="AM50">_xlfn.XLOOKUP(AM$1,'Copy of PY1 Data(H)'!$A$1:$CZ$1,_xlfn.XLOOKUP($A50,'Copy of PY1 Data(H)'!$A$1:$A$288,'Copy of PY1 Data(H)'!$A$1:$CZ$288))</f>
        <v>195791</v>
      </c>
      <c r="AN50" s="180" cm="1">
        <f t="array" ref="AN50">_xlfn.XLOOKUP(AN$1,'Copy of PY1 Data(H)'!$A$1:$CZ$1,_xlfn.XLOOKUP($A50,'Copy of PY1 Data(H)'!$A$1:$A$288,'Copy of PY1 Data(H)'!$A$1:$CZ$288))</f>
        <v>73179</v>
      </c>
      <c r="AO50" s="180" cm="1">
        <f t="array" ref="AO50">_xlfn.XLOOKUP(AO$1,'Copy of PY1 Data(H)'!$A$1:$CZ$1,_xlfn.XLOOKUP($A50,'Copy of PY1 Data(H)'!$A$1:$A$288,'Copy of PY1 Data(H)'!$A$1:$CZ$288))</f>
        <v>0</v>
      </c>
      <c r="AP50" s="180" cm="1">
        <f t="array" ref="AP50">_xlfn.XLOOKUP(AP$1,'Copy of PY1 Data(H)'!$A$1:$CZ$1,_xlfn.XLOOKUP($A50,'Copy of PY1 Data(H)'!$A$1:$A$288,'Copy of PY1 Data(H)'!$A$1:$CZ$288))</f>
        <v>0</v>
      </c>
      <c r="AQ50" s="180" cm="1">
        <f t="array" ref="AQ50">_xlfn.XLOOKUP(AQ$1,'Copy of PY1 Data(H)'!$A$1:$CZ$1,_xlfn.XLOOKUP($A50,'Copy of PY1 Data(H)'!$A$1:$A$288,'Copy of PY1 Data(H)'!$A$1:$CZ$288))</f>
        <v>19075</v>
      </c>
      <c r="AR50" s="180" cm="1">
        <f t="array" ref="AR50">_xlfn.XLOOKUP(AR$1,'Copy of PY1 Data(H)'!$A$1:$CZ$1,_xlfn.XLOOKUP($A50,'Copy of PY1 Data(H)'!$A$1:$A$288,'Copy of PY1 Data(H)'!$A$1:$CZ$288))</f>
        <v>68598</v>
      </c>
      <c r="AS50" s="180" cm="1">
        <f t="array" ref="AS50">_xlfn.XLOOKUP(AS$1,'Copy of PY1 Data(H)'!$A$1:$CZ$1,_xlfn.XLOOKUP($A50,'Copy of PY1 Data(H)'!$A$1:$A$288,'Copy of PY1 Data(H)'!$A$1:$CZ$288))</f>
        <v>193574</v>
      </c>
      <c r="AT50" s="180" cm="1">
        <f t="array" ref="AT50">_xlfn.XLOOKUP(AT$1,'Copy of PY1 Data(H)'!$A$1:$CZ$1,_xlfn.XLOOKUP($A50,'Copy of PY1 Data(H)'!$A$1:$A$288,'Copy of PY1 Data(H)'!$A$1:$CZ$288))</f>
        <v>61966</v>
      </c>
      <c r="AU50" s="180" cm="1">
        <f t="array" ref="AU50">_xlfn.XLOOKUP(AU$1,'Copy of PY1 Data(H)'!$A$1:$CZ$1,_xlfn.XLOOKUP($A50,'Copy of PY1 Data(H)'!$A$1:$A$288,'Copy of PY1 Data(H)'!$A$1:$CZ$288))</f>
        <v>462265</v>
      </c>
      <c r="AV50" s="180" cm="1">
        <f t="array" ref="AV50">_xlfn.XLOOKUP(AV$1,'Copy of PY1 Data(H)'!$A$1:$CZ$1,_xlfn.XLOOKUP($A50,'Copy of PY1 Data(H)'!$A$1:$A$288,'Copy of PY1 Data(H)'!$A$1:$CZ$288))</f>
        <v>181120</v>
      </c>
      <c r="AW50" s="180" cm="1">
        <f t="array" ref="AW50">_xlfn.XLOOKUP(AW$1,'Copy of PY1 Data(H)'!$A$1:$CZ$1,_xlfn.XLOOKUP($A50,'Copy of PY1 Data(H)'!$A$1:$A$288,'Copy of PY1 Data(H)'!$A$1:$CZ$288))</f>
        <v>56242</v>
      </c>
      <c r="AX50" s="180" cm="1">
        <f t="array" ref="AX50">_xlfn.XLOOKUP(AX$1,'Copy of PY1 Data(H)'!$A$1:$CZ$1,_xlfn.XLOOKUP($A50,'Copy of PY1 Data(H)'!$A$1:$A$288,'Copy of PY1 Data(H)'!$A$1:$CZ$288))</f>
        <v>19119</v>
      </c>
      <c r="AY50" s="180" cm="1">
        <f t="array" ref="AY50">_xlfn.XLOOKUP(AY$1,'Copy of PY1 Data(H)'!$A$1:$CZ$1,_xlfn.XLOOKUP($A50,'Copy of PY1 Data(H)'!$A$1:$A$288,'Copy of PY1 Data(H)'!$A$1:$CZ$288))</f>
        <v>109700</v>
      </c>
      <c r="AZ50" s="180" cm="1">
        <f t="array" ref="AZ50">_xlfn.XLOOKUP(AZ$1,'Copy of PY1 Data(H)'!$A$1:$CZ$1,_xlfn.XLOOKUP($A50,'Copy of PY1 Data(H)'!$A$1:$A$288,'Copy of PY1 Data(H)'!$A$1:$CZ$288))</f>
        <v>253559</v>
      </c>
      <c r="BA50" s="180" cm="1">
        <f t="array" ref="BA50">_xlfn.XLOOKUP(BA$1,'Copy of PY1 Data(H)'!$A$1:$CZ$1,_xlfn.XLOOKUP($A50,'Copy of PY1 Data(H)'!$A$1:$A$288,'Copy of PY1 Data(H)'!$A$1:$CZ$288))</f>
        <v>0</v>
      </c>
      <c r="BB50" s="180" cm="1">
        <f t="array" ref="BB50">_xlfn.XLOOKUP(BB$1,'Copy of PY1 Data(H)'!$A$1:$CZ$1,_xlfn.XLOOKUP($A50,'Copy of PY1 Data(H)'!$A$1:$A$288,'Copy of PY1 Data(H)'!$A$1:$CZ$288))</f>
        <v>37554</v>
      </c>
      <c r="BC50" s="180" cm="1">
        <f t="array" ref="BC50">_xlfn.XLOOKUP(BC$1,'Copy of PY1 Data(H)'!$A$1:$CZ$1,_xlfn.XLOOKUP($A50,'Copy of PY1 Data(H)'!$A$1:$A$288,'Copy of PY1 Data(H)'!$A$1:$CZ$288))</f>
        <v>40286</v>
      </c>
      <c r="BD50" s="180" cm="1">
        <f t="array" ref="BD50">_xlfn.XLOOKUP(BD$1,'Copy of PY1 Data(H)'!$A$1:$CZ$1,_xlfn.XLOOKUP($A50,'Copy of PY1 Data(H)'!$A$1:$A$288,'Copy of PY1 Data(H)'!$A$1:$CZ$288))</f>
        <v>0</v>
      </c>
      <c r="BE50" s="180" cm="1">
        <f t="array" ref="BE50">_xlfn.XLOOKUP(BE$1,'Copy of PY1 Data(H)'!$A$1:$CZ$1,_xlfn.XLOOKUP($A50,'Copy of PY1 Data(H)'!$A$1:$A$288,'Copy of PY1 Data(H)'!$A$1:$CZ$288))</f>
        <v>46013</v>
      </c>
      <c r="BF50" s="180" cm="1">
        <f t="array" ref="BF50">_xlfn.XLOOKUP(BF$1,'Copy of PY1 Data(H)'!$A$1:$CZ$1,_xlfn.XLOOKUP($A50,'Copy of PY1 Data(H)'!$A$1:$A$288,'Copy of PY1 Data(H)'!$A$1:$CZ$288))</f>
        <v>321226</v>
      </c>
      <c r="BG50" s="180" cm="1">
        <f t="array" ref="BG50">_xlfn.XLOOKUP(BG$1,'Copy of PY1 Data(H)'!$A$1:$CZ$1,_xlfn.XLOOKUP($A50,'Copy of PY1 Data(H)'!$A$1:$A$288,'Copy of PY1 Data(H)'!$A$1:$CZ$288))</f>
        <v>0</v>
      </c>
      <c r="BH50" s="180" cm="1">
        <f t="array" ref="BH50">_xlfn.XLOOKUP(BH$1,'Copy of PY1 Data(H)'!$A$1:$CZ$1,_xlfn.XLOOKUP($A50,'Copy of PY1 Data(H)'!$A$1:$A$288,'Copy of PY1 Data(H)'!$A$1:$CZ$288))</f>
        <v>177</v>
      </c>
      <c r="BI50" s="180" cm="1">
        <f t="array" ref="BI50">_xlfn.XLOOKUP(BI$1,'Copy of PY1 Data(H)'!$A$1:$CZ$1,_xlfn.XLOOKUP($A50,'Copy of PY1 Data(H)'!$A$1:$A$288,'Copy of PY1 Data(H)'!$A$1:$CZ$288))</f>
        <v>43953</v>
      </c>
      <c r="BJ50" s="180" cm="1">
        <f t="array" ref="BJ50">_xlfn.XLOOKUP(BJ$1,'Copy of PY1 Data(H)'!$A$1:$CZ$1,_xlfn.XLOOKUP($A50,'Copy of PY1 Data(H)'!$A$1:$A$288,'Copy of PY1 Data(H)'!$A$1:$CZ$288))</f>
        <v>493273</v>
      </c>
      <c r="BK50" s="180" cm="1">
        <f t="array" ref="BK50">_xlfn.XLOOKUP(BK$1,'Copy of PY1 Data(H)'!$A$1:$CZ$1,_xlfn.XLOOKUP($A50,'Copy of PY1 Data(H)'!$A$1:$A$288,'Copy of PY1 Data(H)'!$A$1:$CZ$288))</f>
        <v>86774</v>
      </c>
      <c r="BL50" s="180" cm="1">
        <f t="array" ref="BL50">_xlfn.XLOOKUP(BL$1,'Copy of PY1 Data(H)'!$A$1:$CZ$1,_xlfn.XLOOKUP($A50,'Copy of PY1 Data(H)'!$A$1:$A$288,'Copy of PY1 Data(H)'!$A$1:$CZ$288))</f>
        <v>0</v>
      </c>
      <c r="BM50" s="180" cm="1">
        <f t="array" ref="BM50">_xlfn.XLOOKUP(BM$1,'Copy of PY1 Data(H)'!$A$1:$CZ$1,_xlfn.XLOOKUP($A50,'Copy of PY1 Data(H)'!$A$1:$A$288,'Copy of PY1 Data(H)'!$A$1:$CZ$288))</f>
        <v>0</v>
      </c>
      <c r="BN50" s="180" cm="1">
        <f t="array" ref="BN50">_xlfn.XLOOKUP(BN$1,'Copy of PY1 Data(H)'!$A$1:$CZ$1,_xlfn.XLOOKUP($A50,'Copy of PY1 Data(H)'!$A$1:$A$288,'Copy of PY1 Data(H)'!$A$1:$CZ$288))</f>
        <v>77419</v>
      </c>
      <c r="BO50" s="180" cm="1">
        <f t="array" ref="BO50">_xlfn.XLOOKUP(BO$1,'Copy of PY1 Data(H)'!$A$1:$CZ$1,_xlfn.XLOOKUP($A50,'Copy of PY1 Data(H)'!$A$1:$A$288,'Copy of PY1 Data(H)'!$A$1:$CZ$288))</f>
        <v>112497</v>
      </c>
      <c r="BP50" s="180" cm="1">
        <f t="array" ref="BP50">_xlfn.XLOOKUP(BP$1,'Copy of PY1 Data(H)'!$A$1:$CZ$1,_xlfn.XLOOKUP($A50,'Copy of PY1 Data(H)'!$A$1:$A$288,'Copy of PY1 Data(H)'!$A$1:$CZ$288))</f>
        <v>2605</v>
      </c>
      <c r="BQ50" s="180" cm="1">
        <f t="array" ref="BQ50">_xlfn.XLOOKUP(BQ$1,'Copy of PY1 Data(H)'!$A$1:$CZ$1,_xlfn.XLOOKUP($A50,'Copy of PY1 Data(H)'!$A$1:$A$288,'Copy of PY1 Data(H)'!$A$1:$CZ$288))</f>
        <v>295916</v>
      </c>
      <c r="BR50" s="180" cm="1">
        <f t="array" ref="BR50">_xlfn.XLOOKUP(BR$1,'Copy of PY1 Data(H)'!$A$1:$CZ$1,_xlfn.XLOOKUP($A50,'Copy of PY1 Data(H)'!$A$1:$A$288,'Copy of PY1 Data(H)'!$A$1:$CZ$288))</f>
        <v>0</v>
      </c>
      <c r="BS50" s="180" cm="1">
        <f t="array" ref="BS50">_xlfn.XLOOKUP(BS$1,'Copy of PY1 Data(H)'!$A$1:$CZ$1,_xlfn.XLOOKUP($A50,'Copy of PY1 Data(H)'!$A$1:$A$288,'Copy of PY1 Data(H)'!$A$1:$CZ$288))</f>
        <v>0</v>
      </c>
      <c r="BT50" s="180" cm="1">
        <f t="array" ref="BT50">_xlfn.XLOOKUP(BT$1,'Copy of PY1 Data(H)'!$A$1:$CZ$1,_xlfn.XLOOKUP($A50,'Copy of PY1 Data(H)'!$A$1:$A$288,'Copy of PY1 Data(H)'!$A$1:$CZ$288))</f>
        <v>131659</v>
      </c>
      <c r="BU50" s="180" cm="1">
        <f t="array" ref="BU50">_xlfn.XLOOKUP(BU$1,'Copy of PY1 Data(H)'!$A$1:$CZ$1,_xlfn.XLOOKUP($A50,'Copy of PY1 Data(H)'!$A$1:$A$288,'Copy of PY1 Data(H)'!$A$1:$CZ$288))</f>
        <v>0</v>
      </c>
      <c r="BV50" s="180" cm="1">
        <f t="array" ref="BV50">_xlfn.XLOOKUP(BV$1,'Copy of PY1 Data(H)'!$A$1:$CZ$1,_xlfn.XLOOKUP($A50,'Copy of PY1 Data(H)'!$A$1:$A$288,'Copy of PY1 Data(H)'!$A$1:$CZ$288))</f>
        <v>0</v>
      </c>
    </row>
    <row r="51" spans="1:74" x14ac:dyDescent="0.3">
      <c r="A51" s="180">
        <v>645</v>
      </c>
      <c r="C51" s="180"/>
      <c r="D51" s="180" cm="1">
        <f t="array" ref="D51">_xlfn.XLOOKUP(D$1,'Copy of PY1 Data(H)'!$A$1:$CZ$1,_xlfn.XLOOKUP($A51,'Copy of PY1 Data(H)'!$A$1:$A$288,'Copy of PY1 Data(H)'!$A$1:$CZ$288))</f>
        <v>523632</v>
      </c>
      <c r="E51" s="180" cm="1">
        <f t="array" ref="E51">_xlfn.XLOOKUP(E$1,'Copy of PY1 Data(H)'!$A$1:$CZ$1,_xlfn.XLOOKUP($A51,'Copy of PY1 Data(H)'!$A$1:$A$288,'Copy of PY1 Data(H)'!$A$1:$CZ$288))</f>
        <v>214304656</v>
      </c>
      <c r="F51" s="180" cm="1">
        <f t="array" ref="F51">_xlfn.XLOOKUP(F$1,'Copy of PY1 Data(H)'!$A$1:$CZ$1,_xlfn.XLOOKUP($A51,'Copy of PY1 Data(H)'!$A$1:$A$288,'Copy of PY1 Data(H)'!$A$1:$CZ$288))</f>
        <v>0</v>
      </c>
      <c r="G51" s="180" cm="1">
        <f t="array" ref="G51">_xlfn.XLOOKUP(G$1,'Copy of PY1 Data(H)'!$A$1:$CZ$1,_xlfn.XLOOKUP($A51,'Copy of PY1 Data(H)'!$A$1:$A$288,'Copy of PY1 Data(H)'!$A$1:$CZ$288))</f>
        <v>0</v>
      </c>
      <c r="H51" s="180" cm="1">
        <f t="array" ref="H51">_xlfn.XLOOKUP(H$1,'Copy of PY1 Data(H)'!$A$1:$CZ$1,_xlfn.XLOOKUP($A51,'Copy of PY1 Data(H)'!$A$1:$A$288,'Copy of PY1 Data(H)'!$A$1:$CZ$288))</f>
        <v>182091</v>
      </c>
      <c r="I51" s="180" cm="1">
        <f t="array" ref="I51">_xlfn.XLOOKUP(I$1,'Copy of PY1 Data(H)'!$A$1:$CZ$1,_xlfn.XLOOKUP($A51,'Copy of PY1 Data(H)'!$A$1:$A$288,'Copy of PY1 Data(H)'!$A$1:$CZ$288))</f>
        <v>0</v>
      </c>
      <c r="J51" s="180" cm="1">
        <f t="array" ref="J51">_xlfn.XLOOKUP(J$1,'Copy of PY1 Data(H)'!$A$1:$CZ$1,_xlfn.XLOOKUP($A51,'Copy of PY1 Data(H)'!$A$1:$A$288,'Copy of PY1 Data(H)'!$A$1:$CZ$288))</f>
        <v>0</v>
      </c>
      <c r="K51" s="180" cm="1">
        <f t="array" ref="K51">_xlfn.XLOOKUP(K$1,'Copy of PY1 Data(H)'!$A$1:$CZ$1,_xlfn.XLOOKUP($A51,'Copy of PY1 Data(H)'!$A$1:$A$288,'Copy of PY1 Data(H)'!$A$1:$CZ$288))</f>
        <v>0</v>
      </c>
      <c r="L51" s="180" cm="1">
        <f t="array" ref="L51">_xlfn.XLOOKUP(L$1,'Copy of PY1 Data(H)'!$A$1:$CZ$1,_xlfn.XLOOKUP($A51,'Copy of PY1 Data(H)'!$A$1:$A$288,'Copy of PY1 Data(H)'!$A$1:$CZ$288))</f>
        <v>0</v>
      </c>
      <c r="M51" s="180" cm="1">
        <f t="array" ref="M51">_xlfn.XLOOKUP(M$1,'Copy of PY1 Data(H)'!$A$1:$CZ$1,_xlfn.XLOOKUP($A51,'Copy of PY1 Data(H)'!$A$1:$A$288,'Copy of PY1 Data(H)'!$A$1:$CZ$288))</f>
        <v>4000</v>
      </c>
      <c r="N51" s="180" cm="1">
        <f t="array" ref="N51">_xlfn.XLOOKUP(N$1,'Copy of PY1 Data(H)'!$A$1:$CZ$1,_xlfn.XLOOKUP($A51,'Copy of PY1 Data(H)'!$A$1:$A$288,'Copy of PY1 Data(H)'!$A$1:$CZ$288))</f>
        <v>0</v>
      </c>
      <c r="O51" s="180" cm="1">
        <f t="array" ref="O51">_xlfn.XLOOKUP(O$1,'Copy of PY1 Data(H)'!$A$1:$CZ$1,_xlfn.XLOOKUP($A51,'Copy of PY1 Data(H)'!$A$1:$A$288,'Copy of PY1 Data(H)'!$A$1:$CZ$288))</f>
        <v>0</v>
      </c>
      <c r="P51" s="180" cm="1">
        <f t="array" ref="P51">_xlfn.XLOOKUP(P$1,'Copy of PY1 Data(H)'!$A$1:$CZ$1,_xlfn.XLOOKUP($A51,'Copy of PY1 Data(H)'!$A$1:$A$288,'Copy of PY1 Data(H)'!$A$1:$CZ$288))</f>
        <v>0</v>
      </c>
      <c r="Q51" s="180" cm="1">
        <f t="array" ref="Q51">_xlfn.XLOOKUP(Q$1,'Copy of PY1 Data(H)'!$A$1:$CZ$1,_xlfn.XLOOKUP($A51,'Copy of PY1 Data(H)'!$A$1:$A$288,'Copy of PY1 Data(H)'!$A$1:$CZ$288))</f>
        <v>0</v>
      </c>
      <c r="R51" s="180" cm="1">
        <f t="array" ref="R51">_xlfn.XLOOKUP(R$1,'Copy of PY1 Data(H)'!$A$1:$CZ$1,_xlfn.XLOOKUP($A51,'Copy of PY1 Data(H)'!$A$1:$A$288,'Copy of PY1 Data(H)'!$A$1:$CZ$288))</f>
        <v>0</v>
      </c>
      <c r="S51" s="180" cm="1">
        <f t="array" ref="S51">_xlfn.XLOOKUP(S$1,'Copy of PY1 Data(H)'!$A$1:$CZ$1,_xlfn.XLOOKUP($A51,'Copy of PY1 Data(H)'!$A$1:$A$288,'Copy of PY1 Data(H)'!$A$1:$CZ$288))</f>
        <v>254573</v>
      </c>
      <c r="T51" s="180" cm="1">
        <f t="array" ref="T51">_xlfn.XLOOKUP(T$1,'Copy of PY1 Data(H)'!$A$1:$CZ$1,_xlfn.XLOOKUP($A51,'Copy of PY1 Data(H)'!$A$1:$A$288,'Copy of PY1 Data(H)'!$A$1:$CZ$288))</f>
        <v>103228</v>
      </c>
      <c r="U51" s="180" cm="1">
        <f t="array" ref="U51">_xlfn.XLOOKUP(U$1,'Copy of PY1 Data(H)'!$A$1:$CZ$1,_xlfn.XLOOKUP($A51,'Copy of PY1 Data(H)'!$A$1:$A$288,'Copy of PY1 Data(H)'!$A$1:$CZ$288))</f>
        <v>0</v>
      </c>
      <c r="V51" s="180" cm="1">
        <f t="array" ref="V51">_xlfn.XLOOKUP(V$1,'Copy of PY1 Data(H)'!$A$1:$CZ$1,_xlfn.XLOOKUP($A51,'Copy of PY1 Data(H)'!$A$1:$A$288,'Copy of PY1 Data(H)'!$A$1:$CZ$288))</f>
        <v>0</v>
      </c>
      <c r="W51" s="180" cm="1">
        <f t="array" ref="W51">_xlfn.XLOOKUP(W$1,'Copy of PY1 Data(H)'!$A$1:$CZ$1,_xlfn.XLOOKUP($A51,'Copy of PY1 Data(H)'!$A$1:$A$288,'Copy of PY1 Data(H)'!$A$1:$CZ$288))</f>
        <v>0</v>
      </c>
      <c r="X51" s="180" cm="1">
        <f t="array" ref="X51">_xlfn.XLOOKUP(X$1,'Copy of PY1 Data(H)'!$A$1:$CZ$1,_xlfn.XLOOKUP($A51,'Copy of PY1 Data(H)'!$A$1:$A$288,'Copy of PY1 Data(H)'!$A$1:$CZ$288))</f>
        <v>750000</v>
      </c>
      <c r="Y51" s="180" cm="1">
        <f t="array" ref="Y51">_xlfn.XLOOKUP(Y$1,'Copy of PY1 Data(H)'!$A$1:$CZ$1,_xlfn.XLOOKUP($A51,'Copy of PY1 Data(H)'!$A$1:$A$288,'Copy of PY1 Data(H)'!$A$1:$CZ$288))</f>
        <v>119000</v>
      </c>
      <c r="Z51" s="180" cm="1">
        <f t="array" ref="Z51">_xlfn.XLOOKUP(Z$1,'Copy of PY1 Data(H)'!$A$1:$CZ$1,_xlfn.XLOOKUP($A51,'Copy of PY1 Data(H)'!$A$1:$A$288,'Copy of PY1 Data(H)'!$A$1:$CZ$288))</f>
        <v>4520486</v>
      </c>
      <c r="AA51" s="180" cm="1">
        <f t="array" ref="AA51">_xlfn.XLOOKUP(AA$1,'Copy of PY1 Data(H)'!$A$1:$CZ$1,_xlfn.XLOOKUP($A51,'Copy of PY1 Data(H)'!$A$1:$A$288,'Copy of PY1 Data(H)'!$A$1:$CZ$288))</f>
        <v>2233000</v>
      </c>
      <c r="AB51" s="180" cm="1">
        <f t="array" ref="AB51">_xlfn.XLOOKUP(AB$1,'Copy of PY1 Data(H)'!$A$1:$CZ$1,_xlfn.XLOOKUP($A51,'Copy of PY1 Data(H)'!$A$1:$A$288,'Copy of PY1 Data(H)'!$A$1:$CZ$288))</f>
        <v>0</v>
      </c>
      <c r="AC51" s="180" cm="1">
        <f t="array" ref="AC51">_xlfn.XLOOKUP(AC$1,'Copy of PY1 Data(H)'!$A$1:$CZ$1,_xlfn.XLOOKUP($A51,'Copy of PY1 Data(H)'!$A$1:$A$288,'Copy of PY1 Data(H)'!$A$1:$CZ$288))</f>
        <v>0</v>
      </c>
      <c r="AD51" s="180" cm="1">
        <f t="array" ref="AD51">_xlfn.XLOOKUP(AD$1,'Copy of PY1 Data(H)'!$A$1:$CZ$1,_xlfn.XLOOKUP($A51,'Copy of PY1 Data(H)'!$A$1:$A$288,'Copy of PY1 Data(H)'!$A$1:$CZ$288))</f>
        <v>0</v>
      </c>
      <c r="AE51" s="180" cm="1">
        <f t="array" ref="AE51">_xlfn.XLOOKUP(AE$1,'Copy of PY1 Data(H)'!$A$1:$CZ$1,_xlfn.XLOOKUP($A51,'Copy of PY1 Data(H)'!$A$1:$A$288,'Copy of PY1 Data(H)'!$A$1:$CZ$288))</f>
        <v>0</v>
      </c>
      <c r="AF51" s="180" cm="1">
        <f t="array" ref="AF51">_xlfn.XLOOKUP(AF$1,'Copy of PY1 Data(H)'!$A$1:$CZ$1,_xlfn.XLOOKUP($A51,'Copy of PY1 Data(H)'!$A$1:$A$288,'Copy of PY1 Data(H)'!$A$1:$CZ$288))</f>
        <v>87500</v>
      </c>
      <c r="AG51" s="180" cm="1">
        <f t="array" ref="AG51">_xlfn.XLOOKUP(AG$1,'Copy of PY1 Data(H)'!$A$1:$CZ$1,_xlfn.XLOOKUP($A51,'Copy of PY1 Data(H)'!$A$1:$A$288,'Copy of PY1 Data(H)'!$A$1:$CZ$288))</f>
        <v>0</v>
      </c>
      <c r="AH51" s="180" cm="1">
        <f t="array" ref="AH51">_xlfn.XLOOKUP(AH$1,'Copy of PY1 Data(H)'!$A$1:$CZ$1,_xlfn.XLOOKUP($A51,'Copy of PY1 Data(H)'!$A$1:$A$288,'Copy of PY1 Data(H)'!$A$1:$CZ$288))</f>
        <v>0</v>
      </c>
      <c r="AI51" s="180" cm="1">
        <f t="array" ref="AI51">_xlfn.XLOOKUP(AI$1,'Copy of PY1 Data(H)'!$A$1:$CZ$1,_xlfn.XLOOKUP($A51,'Copy of PY1 Data(H)'!$A$1:$A$288,'Copy of PY1 Data(H)'!$A$1:$CZ$288))</f>
        <v>0</v>
      </c>
      <c r="AJ51" s="180" cm="1">
        <f t="array" ref="AJ51">_xlfn.XLOOKUP(AJ$1,'Copy of PY1 Data(H)'!$A$1:$CZ$1,_xlfn.XLOOKUP($A51,'Copy of PY1 Data(H)'!$A$1:$A$288,'Copy of PY1 Data(H)'!$A$1:$CZ$288))</f>
        <v>242953</v>
      </c>
      <c r="AK51" s="180" cm="1">
        <f t="array" ref="AK51">_xlfn.XLOOKUP(AK$1,'Copy of PY1 Data(H)'!$A$1:$CZ$1,_xlfn.XLOOKUP($A51,'Copy of PY1 Data(H)'!$A$1:$A$288,'Copy of PY1 Data(H)'!$A$1:$CZ$288))</f>
        <v>46138</v>
      </c>
      <c r="AL51" s="180" cm="1">
        <f t="array" ref="AL51">_xlfn.XLOOKUP(AL$1,'Copy of PY1 Data(H)'!$A$1:$CZ$1,_xlfn.XLOOKUP($A51,'Copy of PY1 Data(H)'!$A$1:$A$288,'Copy of PY1 Data(H)'!$A$1:$CZ$288))</f>
        <v>15000</v>
      </c>
      <c r="AM51" s="180" cm="1">
        <f t="array" ref="AM51">_xlfn.XLOOKUP(AM$1,'Copy of PY1 Data(H)'!$A$1:$CZ$1,_xlfn.XLOOKUP($A51,'Copy of PY1 Data(H)'!$A$1:$A$288,'Copy of PY1 Data(H)'!$A$1:$CZ$288))</f>
        <v>264970</v>
      </c>
      <c r="AN51" s="180" cm="1">
        <f t="array" ref="AN51">_xlfn.XLOOKUP(AN$1,'Copy of PY1 Data(H)'!$A$1:$CZ$1,_xlfn.XLOOKUP($A51,'Copy of PY1 Data(H)'!$A$1:$A$288,'Copy of PY1 Data(H)'!$A$1:$CZ$288))</f>
        <v>73000</v>
      </c>
      <c r="AO51" s="180" cm="1">
        <f t="array" ref="AO51">_xlfn.XLOOKUP(AO$1,'Copy of PY1 Data(H)'!$A$1:$CZ$1,_xlfn.XLOOKUP($A51,'Copy of PY1 Data(H)'!$A$1:$A$288,'Copy of PY1 Data(H)'!$A$1:$CZ$288))</f>
        <v>3956669</v>
      </c>
      <c r="AP51" s="180" cm="1">
        <f t="array" ref="AP51">_xlfn.XLOOKUP(AP$1,'Copy of PY1 Data(H)'!$A$1:$CZ$1,_xlfn.XLOOKUP($A51,'Copy of PY1 Data(H)'!$A$1:$A$288,'Copy of PY1 Data(H)'!$A$1:$CZ$288))</f>
        <v>133486</v>
      </c>
      <c r="AQ51" s="180" cm="1">
        <f t="array" ref="AQ51">_xlfn.XLOOKUP(AQ$1,'Copy of PY1 Data(H)'!$A$1:$CZ$1,_xlfn.XLOOKUP($A51,'Copy of PY1 Data(H)'!$A$1:$A$288,'Copy of PY1 Data(H)'!$A$1:$CZ$288))</f>
        <v>23</v>
      </c>
      <c r="AR51" s="180" cm="1">
        <f t="array" ref="AR51">_xlfn.XLOOKUP(AR$1,'Copy of PY1 Data(H)'!$A$1:$CZ$1,_xlfn.XLOOKUP($A51,'Copy of PY1 Data(H)'!$A$1:$A$288,'Copy of PY1 Data(H)'!$A$1:$CZ$288))</f>
        <v>20918</v>
      </c>
      <c r="AS51" s="180" cm="1">
        <f t="array" ref="AS51">_xlfn.XLOOKUP(AS$1,'Copy of PY1 Data(H)'!$A$1:$CZ$1,_xlfn.XLOOKUP($A51,'Copy of PY1 Data(H)'!$A$1:$A$288,'Copy of PY1 Data(H)'!$A$1:$CZ$288))</f>
        <v>756641</v>
      </c>
      <c r="AT51" s="180" cm="1">
        <f t="array" ref="AT51">_xlfn.XLOOKUP(AT$1,'Copy of PY1 Data(H)'!$A$1:$CZ$1,_xlfn.XLOOKUP($A51,'Copy of PY1 Data(H)'!$A$1:$A$288,'Copy of PY1 Data(H)'!$A$1:$CZ$288))</f>
        <v>75000</v>
      </c>
      <c r="AU51" s="180" cm="1">
        <f t="array" ref="AU51">_xlfn.XLOOKUP(AU$1,'Copy of PY1 Data(H)'!$A$1:$CZ$1,_xlfn.XLOOKUP($A51,'Copy of PY1 Data(H)'!$A$1:$A$288,'Copy of PY1 Data(H)'!$A$1:$CZ$288))</f>
        <v>0</v>
      </c>
      <c r="AV51" s="180" cm="1">
        <f t="array" ref="AV51">_xlfn.XLOOKUP(AV$1,'Copy of PY1 Data(H)'!$A$1:$CZ$1,_xlfn.XLOOKUP($A51,'Copy of PY1 Data(H)'!$A$1:$A$288,'Copy of PY1 Data(H)'!$A$1:$CZ$288))</f>
        <v>308554</v>
      </c>
      <c r="AW51" s="180" cm="1">
        <f t="array" ref="AW51">_xlfn.XLOOKUP(AW$1,'Copy of PY1 Data(H)'!$A$1:$CZ$1,_xlfn.XLOOKUP($A51,'Copy of PY1 Data(H)'!$A$1:$A$288,'Copy of PY1 Data(H)'!$A$1:$CZ$288))</f>
        <v>0</v>
      </c>
      <c r="AX51" s="180" cm="1">
        <f t="array" ref="AX51">_xlfn.XLOOKUP(AX$1,'Copy of PY1 Data(H)'!$A$1:$CZ$1,_xlfn.XLOOKUP($A51,'Copy of PY1 Data(H)'!$A$1:$A$288,'Copy of PY1 Data(H)'!$A$1:$CZ$288))</f>
        <v>0</v>
      </c>
      <c r="AY51" s="180" cm="1">
        <f t="array" ref="AY51">_xlfn.XLOOKUP(AY$1,'Copy of PY1 Data(H)'!$A$1:$CZ$1,_xlfn.XLOOKUP($A51,'Copy of PY1 Data(H)'!$A$1:$A$288,'Copy of PY1 Data(H)'!$A$1:$CZ$288))</f>
        <v>0</v>
      </c>
      <c r="AZ51" s="180" cm="1">
        <f t="array" ref="AZ51">_xlfn.XLOOKUP(AZ$1,'Copy of PY1 Data(H)'!$A$1:$CZ$1,_xlfn.XLOOKUP($A51,'Copy of PY1 Data(H)'!$A$1:$A$288,'Copy of PY1 Data(H)'!$A$1:$CZ$288))</f>
        <v>174050</v>
      </c>
      <c r="BA51" s="180" cm="1">
        <f t="array" ref="BA51">_xlfn.XLOOKUP(BA$1,'Copy of PY1 Data(H)'!$A$1:$CZ$1,_xlfn.XLOOKUP($A51,'Copy of PY1 Data(H)'!$A$1:$A$288,'Copy of PY1 Data(H)'!$A$1:$CZ$288))</f>
        <v>129125</v>
      </c>
      <c r="BB51" s="180" cm="1">
        <f t="array" ref="BB51">_xlfn.XLOOKUP(BB$1,'Copy of PY1 Data(H)'!$A$1:$CZ$1,_xlfn.XLOOKUP($A51,'Copy of PY1 Data(H)'!$A$1:$A$288,'Copy of PY1 Data(H)'!$A$1:$CZ$288))</f>
        <v>14983</v>
      </c>
      <c r="BC51" s="180" cm="1">
        <f t="array" ref="BC51">_xlfn.XLOOKUP(BC$1,'Copy of PY1 Data(H)'!$A$1:$CZ$1,_xlfn.XLOOKUP($A51,'Copy of PY1 Data(H)'!$A$1:$A$288,'Copy of PY1 Data(H)'!$A$1:$CZ$288))</f>
        <v>16450</v>
      </c>
      <c r="BD51" s="180" cm="1">
        <f t="array" ref="BD51">_xlfn.XLOOKUP(BD$1,'Copy of PY1 Data(H)'!$A$1:$CZ$1,_xlfn.XLOOKUP($A51,'Copy of PY1 Data(H)'!$A$1:$A$288,'Copy of PY1 Data(H)'!$A$1:$CZ$288))</f>
        <v>1387497</v>
      </c>
      <c r="BE51" s="180" cm="1">
        <f t="array" ref="BE51">_xlfn.XLOOKUP(BE$1,'Copy of PY1 Data(H)'!$A$1:$CZ$1,_xlfn.XLOOKUP($A51,'Copy of PY1 Data(H)'!$A$1:$A$288,'Copy of PY1 Data(H)'!$A$1:$CZ$288))</f>
        <v>0</v>
      </c>
      <c r="BF51" s="180" cm="1">
        <f t="array" ref="BF51">_xlfn.XLOOKUP(BF$1,'Copy of PY1 Data(H)'!$A$1:$CZ$1,_xlfn.XLOOKUP($A51,'Copy of PY1 Data(H)'!$A$1:$A$288,'Copy of PY1 Data(H)'!$A$1:$CZ$288))</f>
        <v>0</v>
      </c>
      <c r="BG51" s="180" cm="1">
        <f t="array" ref="BG51">_xlfn.XLOOKUP(BG$1,'Copy of PY1 Data(H)'!$A$1:$CZ$1,_xlfn.XLOOKUP($A51,'Copy of PY1 Data(H)'!$A$1:$A$288,'Copy of PY1 Data(H)'!$A$1:$CZ$288))</f>
        <v>0</v>
      </c>
      <c r="BH51" s="180" cm="1">
        <f t="array" ref="BH51">_xlfn.XLOOKUP(BH$1,'Copy of PY1 Data(H)'!$A$1:$CZ$1,_xlfn.XLOOKUP($A51,'Copy of PY1 Data(H)'!$A$1:$A$288,'Copy of PY1 Data(H)'!$A$1:$CZ$288))</f>
        <v>0</v>
      </c>
      <c r="BI51" s="180" cm="1">
        <f t="array" ref="BI51">_xlfn.XLOOKUP(BI$1,'Copy of PY1 Data(H)'!$A$1:$CZ$1,_xlfn.XLOOKUP($A51,'Copy of PY1 Data(H)'!$A$1:$A$288,'Copy of PY1 Data(H)'!$A$1:$CZ$288))</f>
        <v>10000</v>
      </c>
      <c r="BJ51" s="180" cm="1">
        <f t="array" ref="BJ51">_xlfn.XLOOKUP(BJ$1,'Copy of PY1 Data(H)'!$A$1:$CZ$1,_xlfn.XLOOKUP($A51,'Copy of PY1 Data(H)'!$A$1:$A$288,'Copy of PY1 Data(H)'!$A$1:$CZ$288))</f>
        <v>782534</v>
      </c>
      <c r="BK51" s="180" cm="1">
        <f t="array" ref="BK51">_xlfn.XLOOKUP(BK$1,'Copy of PY1 Data(H)'!$A$1:$CZ$1,_xlfn.XLOOKUP($A51,'Copy of PY1 Data(H)'!$A$1:$A$288,'Copy of PY1 Data(H)'!$A$1:$CZ$288))</f>
        <v>0</v>
      </c>
      <c r="BL51" s="180" cm="1">
        <f t="array" ref="BL51">_xlfn.XLOOKUP(BL$1,'Copy of PY1 Data(H)'!$A$1:$CZ$1,_xlfn.XLOOKUP($A51,'Copy of PY1 Data(H)'!$A$1:$A$288,'Copy of PY1 Data(H)'!$A$1:$CZ$288))</f>
        <v>2834047</v>
      </c>
      <c r="BM51" s="180" cm="1">
        <f t="array" ref="BM51">_xlfn.XLOOKUP(BM$1,'Copy of PY1 Data(H)'!$A$1:$CZ$1,_xlfn.XLOOKUP($A51,'Copy of PY1 Data(H)'!$A$1:$A$288,'Copy of PY1 Data(H)'!$A$1:$CZ$288))</f>
        <v>1270519</v>
      </c>
      <c r="BN51" s="180" cm="1">
        <f t="array" ref="BN51">_xlfn.XLOOKUP(BN$1,'Copy of PY1 Data(H)'!$A$1:$CZ$1,_xlfn.XLOOKUP($A51,'Copy of PY1 Data(H)'!$A$1:$A$288,'Copy of PY1 Data(H)'!$A$1:$CZ$288))</f>
        <v>0</v>
      </c>
      <c r="BO51" s="180" cm="1">
        <f t="array" ref="BO51">_xlfn.XLOOKUP(BO$1,'Copy of PY1 Data(H)'!$A$1:$CZ$1,_xlfn.XLOOKUP($A51,'Copy of PY1 Data(H)'!$A$1:$A$288,'Copy of PY1 Data(H)'!$A$1:$CZ$288))</f>
        <v>116762</v>
      </c>
      <c r="BP51" s="180" cm="1">
        <f t="array" ref="BP51">_xlfn.XLOOKUP(BP$1,'Copy of PY1 Data(H)'!$A$1:$CZ$1,_xlfn.XLOOKUP($A51,'Copy of PY1 Data(H)'!$A$1:$A$288,'Copy of PY1 Data(H)'!$A$1:$CZ$288))</f>
        <v>0</v>
      </c>
      <c r="BQ51" s="180" cm="1">
        <f t="array" ref="BQ51">_xlfn.XLOOKUP(BQ$1,'Copy of PY1 Data(H)'!$A$1:$CZ$1,_xlfn.XLOOKUP($A51,'Copy of PY1 Data(H)'!$A$1:$A$288,'Copy of PY1 Data(H)'!$A$1:$CZ$288))</f>
        <v>287349</v>
      </c>
      <c r="BR51" s="180" cm="1">
        <f t="array" ref="BR51">_xlfn.XLOOKUP(BR$1,'Copy of PY1 Data(H)'!$A$1:$CZ$1,_xlfn.XLOOKUP($A51,'Copy of PY1 Data(H)'!$A$1:$A$288,'Copy of PY1 Data(H)'!$A$1:$CZ$288))</f>
        <v>0</v>
      </c>
      <c r="BS51" s="180" cm="1">
        <f t="array" ref="BS51">_xlfn.XLOOKUP(BS$1,'Copy of PY1 Data(H)'!$A$1:$CZ$1,_xlfn.XLOOKUP($A51,'Copy of PY1 Data(H)'!$A$1:$A$288,'Copy of PY1 Data(H)'!$A$1:$CZ$288))</f>
        <v>377020</v>
      </c>
      <c r="BT51" s="180" cm="1">
        <f t="array" ref="BT51">_xlfn.XLOOKUP(BT$1,'Copy of PY1 Data(H)'!$A$1:$CZ$1,_xlfn.XLOOKUP($A51,'Copy of PY1 Data(H)'!$A$1:$A$288,'Copy of PY1 Data(H)'!$A$1:$CZ$288))</f>
        <v>546124</v>
      </c>
      <c r="BU51" s="180" cm="1">
        <f t="array" ref="BU51">_xlfn.XLOOKUP(BU$1,'Copy of PY1 Data(H)'!$A$1:$CZ$1,_xlfn.XLOOKUP($A51,'Copy of PY1 Data(H)'!$A$1:$A$288,'Copy of PY1 Data(H)'!$A$1:$CZ$288))</f>
        <v>0</v>
      </c>
      <c r="BV51" s="180" cm="1">
        <f t="array" ref="BV51">_xlfn.XLOOKUP(BV$1,'Copy of PY1 Data(H)'!$A$1:$CZ$1,_xlfn.XLOOKUP($A51,'Copy of PY1 Data(H)'!$A$1:$A$288,'Copy of PY1 Data(H)'!$A$1:$CZ$288))</f>
        <v>0</v>
      </c>
    </row>
    <row r="52" spans="1:74" x14ac:dyDescent="0.3">
      <c r="A52" s="180">
        <v>646</v>
      </c>
      <c r="C52" s="180"/>
      <c r="D52" s="180" cm="1">
        <f t="array" ref="D52">_xlfn.XLOOKUP(D$1,'Copy of PY1 Data(H)'!$A$1:$CZ$1,_xlfn.XLOOKUP($A52,'Copy of PY1 Data(H)'!$A$1:$A$288,'Copy of PY1 Data(H)'!$A$1:$CZ$288))</f>
        <v>7331786</v>
      </c>
      <c r="E52" s="180" cm="1">
        <f t="array" ref="E52">_xlfn.XLOOKUP(E$1,'Copy of PY1 Data(H)'!$A$1:$CZ$1,_xlfn.XLOOKUP($A52,'Copy of PY1 Data(H)'!$A$1:$A$288,'Copy of PY1 Data(H)'!$A$1:$CZ$288))</f>
        <v>104219526</v>
      </c>
      <c r="F52" s="180" cm="1">
        <f t="array" ref="F52">_xlfn.XLOOKUP(F$1,'Copy of PY1 Data(H)'!$A$1:$CZ$1,_xlfn.XLOOKUP($A52,'Copy of PY1 Data(H)'!$A$1:$A$288,'Copy of PY1 Data(H)'!$A$1:$CZ$288))</f>
        <v>0</v>
      </c>
      <c r="G52" s="180" cm="1">
        <f t="array" ref="G52">_xlfn.XLOOKUP(G$1,'Copy of PY1 Data(H)'!$A$1:$CZ$1,_xlfn.XLOOKUP($A52,'Copy of PY1 Data(H)'!$A$1:$A$288,'Copy of PY1 Data(H)'!$A$1:$CZ$288))</f>
        <v>4684557</v>
      </c>
      <c r="H52" s="180" cm="1">
        <f t="array" ref="H52">_xlfn.XLOOKUP(H$1,'Copy of PY1 Data(H)'!$A$1:$CZ$1,_xlfn.XLOOKUP($A52,'Copy of PY1 Data(H)'!$A$1:$A$288,'Copy of PY1 Data(H)'!$A$1:$CZ$288))</f>
        <v>573929</v>
      </c>
      <c r="I52" s="180" cm="1">
        <f t="array" ref="I52">_xlfn.XLOOKUP(I$1,'Copy of PY1 Data(H)'!$A$1:$CZ$1,_xlfn.XLOOKUP($A52,'Copy of PY1 Data(H)'!$A$1:$A$288,'Copy of PY1 Data(H)'!$A$1:$CZ$288))</f>
        <v>71858</v>
      </c>
      <c r="J52" s="180" cm="1">
        <f t="array" ref="J52">_xlfn.XLOOKUP(J$1,'Copy of PY1 Data(H)'!$A$1:$CZ$1,_xlfn.XLOOKUP($A52,'Copy of PY1 Data(H)'!$A$1:$A$288,'Copy of PY1 Data(H)'!$A$1:$CZ$288))</f>
        <v>1407871</v>
      </c>
      <c r="K52" s="180" cm="1">
        <f t="array" ref="K52">_xlfn.XLOOKUP(K$1,'Copy of PY1 Data(H)'!$A$1:$CZ$1,_xlfn.XLOOKUP($A52,'Copy of PY1 Data(H)'!$A$1:$A$288,'Copy of PY1 Data(H)'!$A$1:$CZ$288))</f>
        <v>0</v>
      </c>
      <c r="L52" s="180" cm="1">
        <f t="array" ref="L52">_xlfn.XLOOKUP(L$1,'Copy of PY1 Data(H)'!$A$1:$CZ$1,_xlfn.XLOOKUP($A52,'Copy of PY1 Data(H)'!$A$1:$A$288,'Copy of PY1 Data(H)'!$A$1:$CZ$288))</f>
        <v>1809731</v>
      </c>
      <c r="M52" s="180" cm="1">
        <f t="array" ref="M52">_xlfn.XLOOKUP(M$1,'Copy of PY1 Data(H)'!$A$1:$CZ$1,_xlfn.XLOOKUP($A52,'Copy of PY1 Data(H)'!$A$1:$A$288,'Copy of PY1 Data(H)'!$A$1:$CZ$288))</f>
        <v>7735740</v>
      </c>
      <c r="N52" s="180" cm="1">
        <f t="array" ref="N52">_xlfn.XLOOKUP(N$1,'Copy of PY1 Data(H)'!$A$1:$CZ$1,_xlfn.XLOOKUP($A52,'Copy of PY1 Data(H)'!$A$1:$A$288,'Copy of PY1 Data(H)'!$A$1:$CZ$288))</f>
        <v>758483</v>
      </c>
      <c r="O52" s="180" cm="1">
        <f t="array" ref="O52">_xlfn.XLOOKUP(O$1,'Copy of PY1 Data(H)'!$A$1:$CZ$1,_xlfn.XLOOKUP($A52,'Copy of PY1 Data(H)'!$A$1:$A$288,'Copy of PY1 Data(H)'!$A$1:$CZ$288))</f>
        <v>961373</v>
      </c>
      <c r="P52" s="180" cm="1">
        <f t="array" ref="P52">_xlfn.XLOOKUP(P$1,'Copy of PY1 Data(H)'!$A$1:$CZ$1,_xlfn.XLOOKUP($A52,'Copy of PY1 Data(H)'!$A$1:$A$288,'Copy of PY1 Data(H)'!$A$1:$CZ$288))</f>
        <v>0</v>
      </c>
      <c r="Q52" s="180" cm="1">
        <f t="array" ref="Q52">_xlfn.XLOOKUP(Q$1,'Copy of PY1 Data(H)'!$A$1:$CZ$1,_xlfn.XLOOKUP($A52,'Copy of PY1 Data(H)'!$A$1:$A$288,'Copy of PY1 Data(H)'!$A$1:$CZ$288))</f>
        <v>571971</v>
      </c>
      <c r="R52" s="180" cm="1">
        <f t="array" ref="R52">_xlfn.XLOOKUP(R$1,'Copy of PY1 Data(H)'!$A$1:$CZ$1,_xlfn.XLOOKUP($A52,'Copy of PY1 Data(H)'!$A$1:$A$288,'Copy of PY1 Data(H)'!$A$1:$CZ$288))</f>
        <v>1023770</v>
      </c>
      <c r="S52" s="180" cm="1">
        <f t="array" ref="S52">_xlfn.XLOOKUP(S$1,'Copy of PY1 Data(H)'!$A$1:$CZ$1,_xlfn.XLOOKUP($A52,'Copy of PY1 Data(H)'!$A$1:$A$288,'Copy of PY1 Data(H)'!$A$1:$CZ$288))</f>
        <v>895501</v>
      </c>
      <c r="T52" s="180" cm="1">
        <f t="array" ref="T52">_xlfn.XLOOKUP(T$1,'Copy of PY1 Data(H)'!$A$1:$CZ$1,_xlfn.XLOOKUP($A52,'Copy of PY1 Data(H)'!$A$1:$A$288,'Copy of PY1 Data(H)'!$A$1:$CZ$288))</f>
        <v>4118325</v>
      </c>
      <c r="U52" s="180" cm="1">
        <f t="array" ref="U52">_xlfn.XLOOKUP(U$1,'Copy of PY1 Data(H)'!$A$1:$CZ$1,_xlfn.XLOOKUP($A52,'Copy of PY1 Data(H)'!$A$1:$A$288,'Copy of PY1 Data(H)'!$A$1:$CZ$288))</f>
        <v>0</v>
      </c>
      <c r="V52" s="180" cm="1">
        <f t="array" ref="V52">_xlfn.XLOOKUP(V$1,'Copy of PY1 Data(H)'!$A$1:$CZ$1,_xlfn.XLOOKUP($A52,'Copy of PY1 Data(H)'!$A$1:$A$288,'Copy of PY1 Data(H)'!$A$1:$CZ$288))</f>
        <v>1096799</v>
      </c>
      <c r="W52" s="180" cm="1">
        <f t="array" ref="W52">_xlfn.XLOOKUP(W$1,'Copy of PY1 Data(H)'!$A$1:$CZ$1,_xlfn.XLOOKUP($A52,'Copy of PY1 Data(H)'!$A$1:$A$288,'Copy of PY1 Data(H)'!$A$1:$CZ$288))</f>
        <v>0</v>
      </c>
      <c r="X52" s="180" cm="1">
        <f t="array" ref="X52">_xlfn.XLOOKUP(X$1,'Copy of PY1 Data(H)'!$A$1:$CZ$1,_xlfn.XLOOKUP($A52,'Copy of PY1 Data(H)'!$A$1:$A$288,'Copy of PY1 Data(H)'!$A$1:$CZ$288))</f>
        <v>3225198</v>
      </c>
      <c r="Y52" s="180" cm="1">
        <f t="array" ref="Y52">_xlfn.XLOOKUP(Y$1,'Copy of PY1 Data(H)'!$A$1:$CZ$1,_xlfn.XLOOKUP($A52,'Copy of PY1 Data(H)'!$A$1:$A$288,'Copy of PY1 Data(H)'!$A$1:$CZ$288))</f>
        <v>1414995</v>
      </c>
      <c r="Z52" s="180" cm="1">
        <f t="array" ref="Z52">_xlfn.XLOOKUP(Z$1,'Copy of PY1 Data(H)'!$A$1:$CZ$1,_xlfn.XLOOKUP($A52,'Copy of PY1 Data(H)'!$A$1:$A$288,'Copy of PY1 Data(H)'!$A$1:$CZ$288))</f>
        <v>18918002</v>
      </c>
      <c r="AA52" s="180" cm="1">
        <f t="array" ref="AA52">_xlfn.XLOOKUP(AA$1,'Copy of PY1 Data(H)'!$A$1:$CZ$1,_xlfn.XLOOKUP($A52,'Copy of PY1 Data(H)'!$A$1:$A$288,'Copy of PY1 Data(H)'!$A$1:$CZ$288))</f>
        <v>6445226</v>
      </c>
      <c r="AB52" s="180" cm="1">
        <f t="array" ref="AB52">_xlfn.XLOOKUP(AB$1,'Copy of PY1 Data(H)'!$A$1:$CZ$1,_xlfn.XLOOKUP($A52,'Copy of PY1 Data(H)'!$A$1:$A$288,'Copy of PY1 Data(H)'!$A$1:$CZ$288))</f>
        <v>0</v>
      </c>
      <c r="AC52" s="180" cm="1">
        <f t="array" ref="AC52">_xlfn.XLOOKUP(AC$1,'Copy of PY1 Data(H)'!$A$1:$CZ$1,_xlfn.XLOOKUP($A52,'Copy of PY1 Data(H)'!$A$1:$A$288,'Copy of PY1 Data(H)'!$A$1:$CZ$288))</f>
        <v>386644</v>
      </c>
      <c r="AD52" s="180" cm="1">
        <f t="array" ref="AD52">_xlfn.XLOOKUP(AD$1,'Copy of PY1 Data(H)'!$A$1:$CZ$1,_xlfn.XLOOKUP($A52,'Copy of PY1 Data(H)'!$A$1:$A$288,'Copy of PY1 Data(H)'!$A$1:$CZ$288))</f>
        <v>952192</v>
      </c>
      <c r="AE52" s="180" cm="1">
        <f t="array" ref="AE52">_xlfn.XLOOKUP(AE$1,'Copy of PY1 Data(H)'!$A$1:$CZ$1,_xlfn.XLOOKUP($A52,'Copy of PY1 Data(H)'!$A$1:$A$288,'Copy of PY1 Data(H)'!$A$1:$CZ$288))</f>
        <v>1948068</v>
      </c>
      <c r="AF52" s="180" cm="1">
        <f t="array" ref="AF52">_xlfn.XLOOKUP(AF$1,'Copy of PY1 Data(H)'!$A$1:$CZ$1,_xlfn.XLOOKUP($A52,'Copy of PY1 Data(H)'!$A$1:$A$288,'Copy of PY1 Data(H)'!$A$1:$CZ$288))</f>
        <v>299867</v>
      </c>
      <c r="AG52" s="180" cm="1">
        <f t="array" ref="AG52">_xlfn.XLOOKUP(AG$1,'Copy of PY1 Data(H)'!$A$1:$CZ$1,_xlfn.XLOOKUP($A52,'Copy of PY1 Data(H)'!$A$1:$A$288,'Copy of PY1 Data(H)'!$A$1:$CZ$288))</f>
        <v>377695</v>
      </c>
      <c r="AH52" s="180" cm="1">
        <f t="array" ref="AH52">_xlfn.XLOOKUP(AH$1,'Copy of PY1 Data(H)'!$A$1:$CZ$1,_xlfn.XLOOKUP($A52,'Copy of PY1 Data(H)'!$A$1:$A$288,'Copy of PY1 Data(H)'!$A$1:$CZ$288))</f>
        <v>0</v>
      </c>
      <c r="AI52" s="180" cm="1">
        <f t="array" ref="AI52">_xlfn.XLOOKUP(AI$1,'Copy of PY1 Data(H)'!$A$1:$CZ$1,_xlfn.XLOOKUP($A52,'Copy of PY1 Data(H)'!$A$1:$A$288,'Copy of PY1 Data(H)'!$A$1:$CZ$288))</f>
        <v>276099</v>
      </c>
      <c r="AJ52" s="180" cm="1">
        <f t="array" ref="AJ52">_xlfn.XLOOKUP(AJ$1,'Copy of PY1 Data(H)'!$A$1:$CZ$1,_xlfn.XLOOKUP($A52,'Copy of PY1 Data(H)'!$A$1:$A$288,'Copy of PY1 Data(H)'!$A$1:$CZ$288))</f>
        <v>3054061</v>
      </c>
      <c r="AK52" s="180" cm="1">
        <f t="array" ref="AK52">_xlfn.XLOOKUP(AK$1,'Copy of PY1 Data(H)'!$A$1:$CZ$1,_xlfn.XLOOKUP($A52,'Copy of PY1 Data(H)'!$A$1:$A$288,'Copy of PY1 Data(H)'!$A$1:$CZ$288))</f>
        <v>569762</v>
      </c>
      <c r="AL52" s="180" cm="1">
        <f t="array" ref="AL52">_xlfn.XLOOKUP(AL$1,'Copy of PY1 Data(H)'!$A$1:$CZ$1,_xlfn.XLOOKUP($A52,'Copy of PY1 Data(H)'!$A$1:$A$288,'Copy of PY1 Data(H)'!$A$1:$CZ$288))</f>
        <v>905592</v>
      </c>
      <c r="AM52" s="180" cm="1">
        <f t="array" ref="AM52">_xlfn.XLOOKUP(AM$1,'Copy of PY1 Data(H)'!$A$1:$CZ$1,_xlfn.XLOOKUP($A52,'Copy of PY1 Data(H)'!$A$1:$A$288,'Copy of PY1 Data(H)'!$A$1:$CZ$288))</f>
        <v>1392930</v>
      </c>
      <c r="AN52" s="180" cm="1">
        <f t="array" ref="AN52">_xlfn.XLOOKUP(AN$1,'Copy of PY1 Data(H)'!$A$1:$CZ$1,_xlfn.XLOOKUP($A52,'Copy of PY1 Data(H)'!$A$1:$A$288,'Copy of PY1 Data(H)'!$A$1:$CZ$288))</f>
        <v>502982</v>
      </c>
      <c r="AO52" s="180" cm="1">
        <f t="array" ref="AO52">_xlfn.XLOOKUP(AO$1,'Copy of PY1 Data(H)'!$A$1:$CZ$1,_xlfn.XLOOKUP($A52,'Copy of PY1 Data(H)'!$A$1:$A$288,'Copy of PY1 Data(H)'!$A$1:$CZ$288))</f>
        <v>6825510</v>
      </c>
      <c r="AP52" s="180" cm="1">
        <f t="array" ref="AP52">_xlfn.XLOOKUP(AP$1,'Copy of PY1 Data(H)'!$A$1:$CZ$1,_xlfn.XLOOKUP($A52,'Copy of PY1 Data(H)'!$A$1:$A$288,'Copy of PY1 Data(H)'!$A$1:$CZ$288))</f>
        <v>1057792</v>
      </c>
      <c r="AQ52" s="180" cm="1">
        <f t="array" ref="AQ52">_xlfn.XLOOKUP(AQ$1,'Copy of PY1 Data(H)'!$A$1:$CZ$1,_xlfn.XLOOKUP($A52,'Copy of PY1 Data(H)'!$A$1:$A$288,'Copy of PY1 Data(H)'!$A$1:$CZ$288))</f>
        <v>623394</v>
      </c>
      <c r="AR52" s="180" cm="1">
        <f t="array" ref="AR52">_xlfn.XLOOKUP(AR$1,'Copy of PY1 Data(H)'!$A$1:$CZ$1,_xlfn.XLOOKUP($A52,'Copy of PY1 Data(H)'!$A$1:$A$288,'Copy of PY1 Data(H)'!$A$1:$CZ$288))</f>
        <v>575913</v>
      </c>
      <c r="AS52" s="180" cm="1">
        <f t="array" ref="AS52">_xlfn.XLOOKUP(AS$1,'Copy of PY1 Data(H)'!$A$1:$CZ$1,_xlfn.XLOOKUP($A52,'Copy of PY1 Data(H)'!$A$1:$A$288,'Copy of PY1 Data(H)'!$A$1:$CZ$288))</f>
        <v>14992210</v>
      </c>
      <c r="AT52" s="180" cm="1">
        <f t="array" ref="AT52">_xlfn.XLOOKUP(AT$1,'Copy of PY1 Data(H)'!$A$1:$CZ$1,_xlfn.XLOOKUP($A52,'Copy of PY1 Data(H)'!$A$1:$A$288,'Copy of PY1 Data(H)'!$A$1:$CZ$288))</f>
        <v>320821</v>
      </c>
      <c r="AU52" s="180" cm="1">
        <f t="array" ref="AU52">_xlfn.XLOOKUP(AU$1,'Copy of PY1 Data(H)'!$A$1:$CZ$1,_xlfn.XLOOKUP($A52,'Copy of PY1 Data(H)'!$A$1:$A$288,'Copy of PY1 Data(H)'!$A$1:$CZ$288))</f>
        <v>6239639</v>
      </c>
      <c r="AV52" s="180" cm="1">
        <f t="array" ref="AV52">_xlfn.XLOOKUP(AV$1,'Copy of PY1 Data(H)'!$A$1:$CZ$1,_xlfn.XLOOKUP($A52,'Copy of PY1 Data(H)'!$A$1:$A$288,'Copy of PY1 Data(H)'!$A$1:$CZ$288))</f>
        <v>412151</v>
      </c>
      <c r="AW52" s="180" cm="1">
        <f t="array" ref="AW52">_xlfn.XLOOKUP(AW$1,'Copy of PY1 Data(H)'!$A$1:$CZ$1,_xlfn.XLOOKUP($A52,'Copy of PY1 Data(H)'!$A$1:$A$288,'Copy of PY1 Data(H)'!$A$1:$CZ$288))</f>
        <v>363816</v>
      </c>
      <c r="AX52" s="180" cm="1">
        <f t="array" ref="AX52">_xlfn.XLOOKUP(AX$1,'Copy of PY1 Data(H)'!$A$1:$CZ$1,_xlfn.XLOOKUP($A52,'Copy of PY1 Data(H)'!$A$1:$A$288,'Copy of PY1 Data(H)'!$A$1:$CZ$288))</f>
        <v>207263</v>
      </c>
      <c r="AY52" s="180" cm="1">
        <f t="array" ref="AY52">_xlfn.XLOOKUP(AY$1,'Copy of PY1 Data(H)'!$A$1:$CZ$1,_xlfn.XLOOKUP($A52,'Copy of PY1 Data(H)'!$A$1:$A$288,'Copy of PY1 Data(H)'!$A$1:$CZ$288))</f>
        <v>425977</v>
      </c>
      <c r="AZ52" s="180" cm="1">
        <f t="array" ref="AZ52">_xlfn.XLOOKUP(AZ$1,'Copy of PY1 Data(H)'!$A$1:$CZ$1,_xlfn.XLOOKUP($A52,'Copy of PY1 Data(H)'!$A$1:$A$288,'Copy of PY1 Data(H)'!$A$1:$CZ$288))</f>
        <v>3132024</v>
      </c>
      <c r="BA52" s="180" cm="1">
        <f t="array" ref="BA52">_xlfn.XLOOKUP(BA$1,'Copy of PY1 Data(H)'!$A$1:$CZ$1,_xlfn.XLOOKUP($A52,'Copy of PY1 Data(H)'!$A$1:$A$288,'Copy of PY1 Data(H)'!$A$1:$CZ$288))</f>
        <v>1157536</v>
      </c>
      <c r="BB52" s="180" cm="1">
        <f t="array" ref="BB52">_xlfn.XLOOKUP(BB$1,'Copy of PY1 Data(H)'!$A$1:$CZ$1,_xlfn.XLOOKUP($A52,'Copy of PY1 Data(H)'!$A$1:$A$288,'Copy of PY1 Data(H)'!$A$1:$CZ$288))</f>
        <v>170313</v>
      </c>
      <c r="BC52" s="180" cm="1">
        <f t="array" ref="BC52">_xlfn.XLOOKUP(BC$1,'Copy of PY1 Data(H)'!$A$1:$CZ$1,_xlfn.XLOOKUP($A52,'Copy of PY1 Data(H)'!$A$1:$A$288,'Copy of PY1 Data(H)'!$A$1:$CZ$288))</f>
        <v>1326373</v>
      </c>
      <c r="BD52" s="180" cm="1">
        <f t="array" ref="BD52">_xlfn.XLOOKUP(BD$1,'Copy of PY1 Data(H)'!$A$1:$CZ$1,_xlfn.XLOOKUP($A52,'Copy of PY1 Data(H)'!$A$1:$A$288,'Copy of PY1 Data(H)'!$A$1:$CZ$288))</f>
        <v>5758676</v>
      </c>
      <c r="BE52" s="180" cm="1">
        <f t="array" ref="BE52">_xlfn.XLOOKUP(BE$1,'Copy of PY1 Data(H)'!$A$1:$CZ$1,_xlfn.XLOOKUP($A52,'Copy of PY1 Data(H)'!$A$1:$A$288,'Copy of PY1 Data(H)'!$A$1:$CZ$288))</f>
        <v>1098305</v>
      </c>
      <c r="BF52" s="180" cm="1">
        <f t="array" ref="BF52">_xlfn.XLOOKUP(BF$1,'Copy of PY1 Data(H)'!$A$1:$CZ$1,_xlfn.XLOOKUP($A52,'Copy of PY1 Data(H)'!$A$1:$A$288,'Copy of PY1 Data(H)'!$A$1:$CZ$288))</f>
        <v>6424760</v>
      </c>
      <c r="BG52" s="180" cm="1">
        <f t="array" ref="BG52">_xlfn.XLOOKUP(BG$1,'Copy of PY1 Data(H)'!$A$1:$CZ$1,_xlfn.XLOOKUP($A52,'Copy of PY1 Data(H)'!$A$1:$A$288,'Copy of PY1 Data(H)'!$A$1:$CZ$288))</f>
        <v>0</v>
      </c>
      <c r="BH52" s="180" cm="1">
        <f t="array" ref="BH52">_xlfn.XLOOKUP(BH$1,'Copy of PY1 Data(H)'!$A$1:$CZ$1,_xlfn.XLOOKUP($A52,'Copy of PY1 Data(H)'!$A$1:$A$288,'Copy of PY1 Data(H)'!$A$1:$CZ$288))</f>
        <v>262900</v>
      </c>
      <c r="BI52" s="180" cm="1">
        <f t="array" ref="BI52">_xlfn.XLOOKUP(BI$1,'Copy of PY1 Data(H)'!$A$1:$CZ$1,_xlfn.XLOOKUP($A52,'Copy of PY1 Data(H)'!$A$1:$A$288,'Copy of PY1 Data(H)'!$A$1:$CZ$288))</f>
        <v>441113</v>
      </c>
      <c r="BJ52" s="180" cm="1">
        <f t="array" ref="BJ52">_xlfn.XLOOKUP(BJ$1,'Copy of PY1 Data(H)'!$A$1:$CZ$1,_xlfn.XLOOKUP($A52,'Copy of PY1 Data(H)'!$A$1:$A$288,'Copy of PY1 Data(H)'!$A$1:$CZ$288))</f>
        <v>11248279</v>
      </c>
      <c r="BK52" s="180" cm="1">
        <f t="array" ref="BK52">_xlfn.XLOOKUP(BK$1,'Copy of PY1 Data(H)'!$A$1:$CZ$1,_xlfn.XLOOKUP($A52,'Copy of PY1 Data(H)'!$A$1:$A$288,'Copy of PY1 Data(H)'!$A$1:$CZ$288))</f>
        <v>1280517</v>
      </c>
      <c r="BL52" s="180" cm="1">
        <f t="array" ref="BL52">_xlfn.XLOOKUP(BL$1,'Copy of PY1 Data(H)'!$A$1:$CZ$1,_xlfn.XLOOKUP($A52,'Copy of PY1 Data(H)'!$A$1:$A$288,'Copy of PY1 Data(H)'!$A$1:$CZ$288))</f>
        <v>8420430</v>
      </c>
      <c r="BM52" s="180" cm="1">
        <f t="array" ref="BM52">_xlfn.XLOOKUP(BM$1,'Copy of PY1 Data(H)'!$A$1:$CZ$1,_xlfn.XLOOKUP($A52,'Copy of PY1 Data(H)'!$A$1:$A$288,'Copy of PY1 Data(H)'!$A$1:$CZ$288))</f>
        <v>5189116</v>
      </c>
      <c r="BN52" s="180" cm="1">
        <f t="array" ref="BN52">_xlfn.XLOOKUP(BN$1,'Copy of PY1 Data(H)'!$A$1:$CZ$1,_xlfn.XLOOKUP($A52,'Copy of PY1 Data(H)'!$A$1:$A$288,'Copy of PY1 Data(H)'!$A$1:$CZ$288))</f>
        <v>3434217</v>
      </c>
      <c r="BO52" s="180" cm="1">
        <f t="array" ref="BO52">_xlfn.XLOOKUP(BO$1,'Copy of PY1 Data(H)'!$A$1:$CZ$1,_xlfn.XLOOKUP($A52,'Copy of PY1 Data(H)'!$A$1:$A$288,'Copy of PY1 Data(H)'!$A$1:$CZ$288))</f>
        <v>2108281</v>
      </c>
      <c r="BP52" s="180" cm="1">
        <f t="array" ref="BP52">_xlfn.XLOOKUP(BP$1,'Copy of PY1 Data(H)'!$A$1:$CZ$1,_xlfn.XLOOKUP($A52,'Copy of PY1 Data(H)'!$A$1:$A$288,'Copy of PY1 Data(H)'!$A$1:$CZ$288))</f>
        <v>40196</v>
      </c>
      <c r="BQ52" s="180" cm="1">
        <f t="array" ref="BQ52">_xlfn.XLOOKUP(BQ$1,'Copy of PY1 Data(H)'!$A$1:$CZ$1,_xlfn.XLOOKUP($A52,'Copy of PY1 Data(H)'!$A$1:$A$288,'Copy of PY1 Data(H)'!$A$1:$CZ$288))</f>
        <v>1692200</v>
      </c>
      <c r="BR52" s="180" cm="1">
        <f t="array" ref="BR52">_xlfn.XLOOKUP(BR$1,'Copy of PY1 Data(H)'!$A$1:$CZ$1,_xlfn.XLOOKUP($A52,'Copy of PY1 Data(H)'!$A$1:$A$288,'Copy of PY1 Data(H)'!$A$1:$CZ$288))</f>
        <v>0</v>
      </c>
      <c r="BS52" s="180" cm="1">
        <f t="array" ref="BS52">_xlfn.XLOOKUP(BS$1,'Copy of PY1 Data(H)'!$A$1:$CZ$1,_xlfn.XLOOKUP($A52,'Copy of PY1 Data(H)'!$A$1:$A$288,'Copy of PY1 Data(H)'!$A$1:$CZ$288))</f>
        <v>1612406</v>
      </c>
      <c r="BT52" s="180" cm="1">
        <f t="array" ref="BT52">_xlfn.XLOOKUP(BT$1,'Copy of PY1 Data(H)'!$A$1:$CZ$1,_xlfn.XLOOKUP($A52,'Copy of PY1 Data(H)'!$A$1:$A$288,'Copy of PY1 Data(H)'!$A$1:$CZ$288))</f>
        <v>1062203</v>
      </c>
      <c r="BU52" s="180" cm="1">
        <f t="array" ref="BU52">_xlfn.XLOOKUP(BU$1,'Copy of PY1 Data(H)'!$A$1:$CZ$1,_xlfn.XLOOKUP($A52,'Copy of PY1 Data(H)'!$A$1:$A$288,'Copy of PY1 Data(H)'!$A$1:$CZ$288))</f>
        <v>0</v>
      </c>
      <c r="BV52" s="180" cm="1">
        <f t="array" ref="BV52">_xlfn.XLOOKUP(BV$1,'Copy of PY1 Data(H)'!$A$1:$CZ$1,_xlfn.XLOOKUP($A52,'Copy of PY1 Data(H)'!$A$1:$A$288,'Copy of PY1 Data(H)'!$A$1:$CZ$288))</f>
        <v>3349212</v>
      </c>
    </row>
    <row r="53" spans="1:74" x14ac:dyDescent="0.3">
      <c r="A53" s="180">
        <v>9</v>
      </c>
      <c r="C53" s="180"/>
      <c r="D53" s="180" cm="1">
        <f t="array" ref="D53">_xlfn.XLOOKUP(D$1,'Copy of PY1 Data(H)'!$A$1:$CZ$1,_xlfn.XLOOKUP($A53,'Copy of PY1 Data(H)'!$A$1:$A$288,'Copy of PY1 Data(H)'!$A$1:$CZ$288))</f>
        <v>9348820</v>
      </c>
      <c r="E53" s="180" cm="1">
        <f t="array" ref="E53">_xlfn.XLOOKUP(E$1,'Copy of PY1 Data(H)'!$A$1:$CZ$1,_xlfn.XLOOKUP($A53,'Copy of PY1 Data(H)'!$A$1:$A$288,'Copy of PY1 Data(H)'!$A$1:$CZ$288))</f>
        <v>405156657</v>
      </c>
      <c r="F53" s="180" cm="1">
        <f t="array" ref="F53">_xlfn.XLOOKUP(F$1,'Copy of PY1 Data(H)'!$A$1:$CZ$1,_xlfn.XLOOKUP($A53,'Copy of PY1 Data(H)'!$A$1:$A$288,'Copy of PY1 Data(H)'!$A$1:$CZ$288))</f>
        <v>0</v>
      </c>
      <c r="G53" s="180" cm="1">
        <f t="array" ref="G53">_xlfn.XLOOKUP(G$1,'Copy of PY1 Data(H)'!$A$1:$CZ$1,_xlfn.XLOOKUP($A53,'Copy of PY1 Data(H)'!$A$1:$A$288,'Copy of PY1 Data(H)'!$A$1:$CZ$288))</f>
        <v>6425437</v>
      </c>
      <c r="H53" s="180" cm="1">
        <f t="array" ref="H53">_xlfn.XLOOKUP(H$1,'Copy of PY1 Data(H)'!$A$1:$CZ$1,_xlfn.XLOOKUP($A53,'Copy of PY1 Data(H)'!$A$1:$A$288,'Copy of PY1 Data(H)'!$A$1:$CZ$288))</f>
        <v>1328843</v>
      </c>
      <c r="I53" s="180" cm="1">
        <f t="array" ref="I53">_xlfn.XLOOKUP(I$1,'Copy of PY1 Data(H)'!$A$1:$CZ$1,_xlfn.XLOOKUP($A53,'Copy of PY1 Data(H)'!$A$1:$A$288,'Copy of PY1 Data(H)'!$A$1:$CZ$288))</f>
        <v>72898</v>
      </c>
      <c r="J53" s="180" cm="1">
        <f t="array" ref="J53">_xlfn.XLOOKUP(J$1,'Copy of PY1 Data(H)'!$A$1:$CZ$1,_xlfn.XLOOKUP($A53,'Copy of PY1 Data(H)'!$A$1:$A$288,'Copy of PY1 Data(H)'!$A$1:$CZ$288))</f>
        <v>1499077</v>
      </c>
      <c r="K53" s="180" cm="1">
        <f t="array" ref="K53">_xlfn.XLOOKUP(K$1,'Copy of PY1 Data(H)'!$A$1:$CZ$1,_xlfn.XLOOKUP($A53,'Copy of PY1 Data(H)'!$A$1:$A$288,'Copy of PY1 Data(H)'!$A$1:$CZ$288))</f>
        <v>7806683</v>
      </c>
      <c r="L53" s="180" cm="1">
        <f t="array" ref="L53">_xlfn.XLOOKUP(L$1,'Copy of PY1 Data(H)'!$A$1:$CZ$1,_xlfn.XLOOKUP($A53,'Copy of PY1 Data(H)'!$A$1:$A$288,'Copy of PY1 Data(H)'!$A$1:$CZ$288))</f>
        <v>2162053</v>
      </c>
      <c r="M53" s="180" cm="1">
        <f t="array" ref="M53">_xlfn.XLOOKUP(M$1,'Copy of PY1 Data(H)'!$A$1:$CZ$1,_xlfn.XLOOKUP($A53,'Copy of PY1 Data(H)'!$A$1:$A$288,'Copy of PY1 Data(H)'!$A$1:$CZ$288))</f>
        <v>13331338</v>
      </c>
      <c r="N53" s="180" cm="1">
        <f t="array" ref="N53">_xlfn.XLOOKUP(N$1,'Copy of PY1 Data(H)'!$A$1:$CZ$1,_xlfn.XLOOKUP($A53,'Copy of PY1 Data(H)'!$A$1:$A$288,'Copy of PY1 Data(H)'!$A$1:$CZ$288))</f>
        <v>823264</v>
      </c>
      <c r="O53" s="180" cm="1">
        <f t="array" ref="O53">_xlfn.XLOOKUP(O$1,'Copy of PY1 Data(H)'!$A$1:$CZ$1,_xlfn.XLOOKUP($A53,'Copy of PY1 Data(H)'!$A$1:$A$288,'Copy of PY1 Data(H)'!$A$1:$CZ$288))</f>
        <v>1056829</v>
      </c>
      <c r="P53" s="180" cm="1">
        <f t="array" ref="P53">_xlfn.XLOOKUP(P$1,'Copy of PY1 Data(H)'!$A$1:$CZ$1,_xlfn.XLOOKUP($A53,'Copy of PY1 Data(H)'!$A$1:$A$288,'Copy of PY1 Data(H)'!$A$1:$CZ$288))</f>
        <v>0</v>
      </c>
      <c r="Q53" s="180" cm="1">
        <f t="array" ref="Q53">_xlfn.XLOOKUP(Q$1,'Copy of PY1 Data(H)'!$A$1:$CZ$1,_xlfn.XLOOKUP($A53,'Copy of PY1 Data(H)'!$A$1:$A$288,'Copy of PY1 Data(H)'!$A$1:$CZ$288))</f>
        <v>736646</v>
      </c>
      <c r="R53" s="180" cm="1">
        <f t="array" ref="R53">_xlfn.XLOOKUP(R$1,'Copy of PY1 Data(H)'!$A$1:$CZ$1,_xlfn.XLOOKUP($A53,'Copy of PY1 Data(H)'!$A$1:$A$288,'Copy of PY1 Data(H)'!$A$1:$CZ$288))</f>
        <v>1146152</v>
      </c>
      <c r="S53" s="180" cm="1">
        <f t="array" ref="S53">_xlfn.XLOOKUP(S$1,'Copy of PY1 Data(H)'!$A$1:$CZ$1,_xlfn.XLOOKUP($A53,'Copy of PY1 Data(H)'!$A$1:$A$288,'Copy of PY1 Data(H)'!$A$1:$CZ$288))</f>
        <v>1306128</v>
      </c>
      <c r="T53" s="180" cm="1">
        <f t="array" ref="T53">_xlfn.XLOOKUP(T$1,'Copy of PY1 Data(H)'!$A$1:$CZ$1,_xlfn.XLOOKUP($A53,'Copy of PY1 Data(H)'!$A$1:$A$288,'Copy of PY1 Data(H)'!$A$1:$CZ$288))</f>
        <v>5535399</v>
      </c>
      <c r="U53" s="180" cm="1">
        <f t="array" ref="U53">_xlfn.XLOOKUP(U$1,'Copy of PY1 Data(H)'!$A$1:$CZ$1,_xlfn.XLOOKUP($A53,'Copy of PY1 Data(H)'!$A$1:$A$288,'Copy of PY1 Data(H)'!$A$1:$CZ$288))</f>
        <v>0</v>
      </c>
      <c r="V53" s="180" cm="1">
        <f t="array" ref="V53">_xlfn.XLOOKUP(V$1,'Copy of PY1 Data(H)'!$A$1:$CZ$1,_xlfn.XLOOKUP($A53,'Copy of PY1 Data(H)'!$A$1:$A$288,'Copy of PY1 Data(H)'!$A$1:$CZ$288))</f>
        <v>1164363</v>
      </c>
      <c r="W53" s="180" cm="1">
        <f t="array" ref="W53">_xlfn.XLOOKUP(W$1,'Copy of PY1 Data(H)'!$A$1:$CZ$1,_xlfn.XLOOKUP($A53,'Copy of PY1 Data(H)'!$A$1:$A$288,'Copy of PY1 Data(H)'!$A$1:$CZ$288))</f>
        <v>0</v>
      </c>
      <c r="X53" s="180" cm="1">
        <f t="array" ref="X53">_xlfn.XLOOKUP(X$1,'Copy of PY1 Data(H)'!$A$1:$CZ$1,_xlfn.XLOOKUP($A53,'Copy of PY1 Data(H)'!$A$1:$A$288,'Copy of PY1 Data(H)'!$A$1:$CZ$288))</f>
        <v>5766237</v>
      </c>
      <c r="Y53" s="180" cm="1">
        <f t="array" ref="Y53">_xlfn.XLOOKUP(Y$1,'Copy of PY1 Data(H)'!$A$1:$CZ$1,_xlfn.XLOOKUP($A53,'Copy of PY1 Data(H)'!$A$1:$A$288,'Copy of PY1 Data(H)'!$A$1:$CZ$288))</f>
        <v>1890357</v>
      </c>
      <c r="Z53" s="180" cm="1">
        <f t="array" ref="Z53">_xlfn.XLOOKUP(Z$1,'Copy of PY1 Data(H)'!$A$1:$CZ$1,_xlfn.XLOOKUP($A53,'Copy of PY1 Data(H)'!$A$1:$A$288,'Copy of PY1 Data(H)'!$A$1:$CZ$288))</f>
        <v>53330851</v>
      </c>
      <c r="AA53" s="180" cm="1">
        <f t="array" ref="AA53">_xlfn.XLOOKUP(AA$1,'Copy of PY1 Data(H)'!$A$1:$CZ$1,_xlfn.XLOOKUP($A53,'Copy of PY1 Data(H)'!$A$1:$A$288,'Copy of PY1 Data(H)'!$A$1:$CZ$288))</f>
        <v>10188368</v>
      </c>
      <c r="AB53" s="180" cm="1">
        <f t="array" ref="AB53">_xlfn.XLOOKUP(AB$1,'Copy of PY1 Data(H)'!$A$1:$CZ$1,_xlfn.XLOOKUP($A53,'Copy of PY1 Data(H)'!$A$1:$A$288,'Copy of PY1 Data(H)'!$A$1:$CZ$288))</f>
        <v>0</v>
      </c>
      <c r="AC53" s="180" cm="1">
        <f t="array" ref="AC53">_xlfn.XLOOKUP(AC$1,'Copy of PY1 Data(H)'!$A$1:$CZ$1,_xlfn.XLOOKUP($A53,'Copy of PY1 Data(H)'!$A$1:$A$288,'Copy of PY1 Data(H)'!$A$1:$CZ$288))</f>
        <v>454823</v>
      </c>
      <c r="AD53" s="180" cm="1">
        <f t="array" ref="AD53">_xlfn.XLOOKUP(AD$1,'Copy of PY1 Data(H)'!$A$1:$CZ$1,_xlfn.XLOOKUP($A53,'Copy of PY1 Data(H)'!$A$1:$A$288,'Copy of PY1 Data(H)'!$A$1:$CZ$288))</f>
        <v>1083320</v>
      </c>
      <c r="AE53" s="180" cm="1">
        <f t="array" ref="AE53">_xlfn.XLOOKUP(AE$1,'Copy of PY1 Data(H)'!$A$1:$CZ$1,_xlfn.XLOOKUP($A53,'Copy of PY1 Data(H)'!$A$1:$A$288,'Copy of PY1 Data(H)'!$A$1:$CZ$288))</f>
        <v>2335837</v>
      </c>
      <c r="AF53" s="180" cm="1">
        <f t="array" ref="AF53">_xlfn.XLOOKUP(AF$1,'Copy of PY1 Data(H)'!$A$1:$CZ$1,_xlfn.XLOOKUP($A53,'Copy of PY1 Data(H)'!$A$1:$A$288,'Copy of PY1 Data(H)'!$A$1:$CZ$288))</f>
        <v>470177</v>
      </c>
      <c r="AG53" s="180" cm="1">
        <f t="array" ref="AG53">_xlfn.XLOOKUP(AG$1,'Copy of PY1 Data(H)'!$A$1:$CZ$1,_xlfn.XLOOKUP($A53,'Copy of PY1 Data(H)'!$A$1:$A$288,'Copy of PY1 Data(H)'!$A$1:$CZ$288))</f>
        <v>481587</v>
      </c>
      <c r="AH53" s="180" cm="1">
        <f t="array" ref="AH53">_xlfn.XLOOKUP(AH$1,'Copy of PY1 Data(H)'!$A$1:$CZ$1,_xlfn.XLOOKUP($A53,'Copy of PY1 Data(H)'!$A$1:$A$288,'Copy of PY1 Data(H)'!$A$1:$CZ$288))</f>
        <v>0</v>
      </c>
      <c r="AI53" s="180" cm="1">
        <f t="array" ref="AI53">_xlfn.XLOOKUP(AI$1,'Copy of PY1 Data(H)'!$A$1:$CZ$1,_xlfn.XLOOKUP($A53,'Copy of PY1 Data(H)'!$A$1:$A$288,'Copy of PY1 Data(H)'!$A$1:$CZ$288))</f>
        <v>295973</v>
      </c>
      <c r="AJ53" s="180" cm="1">
        <f t="array" ref="AJ53">_xlfn.XLOOKUP(AJ$1,'Copy of PY1 Data(H)'!$A$1:$CZ$1,_xlfn.XLOOKUP($A53,'Copy of PY1 Data(H)'!$A$1:$A$288,'Copy of PY1 Data(H)'!$A$1:$CZ$288))</f>
        <v>3595610</v>
      </c>
      <c r="AK53" s="180" cm="1">
        <f t="array" ref="AK53">_xlfn.XLOOKUP(AK$1,'Copy of PY1 Data(H)'!$A$1:$CZ$1,_xlfn.XLOOKUP($A53,'Copy of PY1 Data(H)'!$A$1:$A$288,'Copy of PY1 Data(H)'!$A$1:$CZ$288))</f>
        <v>645013</v>
      </c>
      <c r="AL53" s="180" cm="1">
        <f t="array" ref="AL53">_xlfn.XLOOKUP(AL$1,'Copy of PY1 Data(H)'!$A$1:$CZ$1,_xlfn.XLOOKUP($A53,'Copy of PY1 Data(H)'!$A$1:$A$288,'Copy of PY1 Data(H)'!$A$1:$CZ$288))</f>
        <v>991239</v>
      </c>
      <c r="AM53" s="180" cm="1">
        <f t="array" ref="AM53">_xlfn.XLOOKUP(AM$1,'Copy of PY1 Data(H)'!$A$1:$CZ$1,_xlfn.XLOOKUP($A53,'Copy of PY1 Data(H)'!$A$1:$A$288,'Copy of PY1 Data(H)'!$A$1:$CZ$288))</f>
        <v>2461800</v>
      </c>
      <c r="AN53" s="180" cm="1">
        <f t="array" ref="AN53">_xlfn.XLOOKUP(AN$1,'Copy of PY1 Data(H)'!$A$1:$CZ$1,_xlfn.XLOOKUP($A53,'Copy of PY1 Data(H)'!$A$1:$A$288,'Copy of PY1 Data(H)'!$A$1:$CZ$288))</f>
        <v>686333</v>
      </c>
      <c r="AO53" s="180" cm="1">
        <f t="array" ref="AO53">_xlfn.XLOOKUP(AO$1,'Copy of PY1 Data(H)'!$A$1:$CZ$1,_xlfn.XLOOKUP($A53,'Copy of PY1 Data(H)'!$A$1:$A$288,'Copy of PY1 Data(H)'!$A$1:$CZ$288))</f>
        <v>22085740</v>
      </c>
      <c r="AP53" s="180" cm="1">
        <f t="array" ref="AP53">_xlfn.XLOOKUP(AP$1,'Copy of PY1 Data(H)'!$A$1:$CZ$1,_xlfn.XLOOKUP($A53,'Copy of PY1 Data(H)'!$A$1:$A$288,'Copy of PY1 Data(H)'!$A$1:$CZ$288))</f>
        <v>1329418</v>
      </c>
      <c r="AQ53" s="180" cm="1">
        <f t="array" ref="AQ53">_xlfn.XLOOKUP(AQ$1,'Copy of PY1 Data(H)'!$A$1:$CZ$1,_xlfn.XLOOKUP($A53,'Copy of PY1 Data(H)'!$A$1:$A$288,'Copy of PY1 Data(H)'!$A$1:$CZ$288))</f>
        <v>665264</v>
      </c>
      <c r="AR53" s="180" cm="1">
        <f t="array" ref="AR53">_xlfn.XLOOKUP(AR$1,'Copy of PY1 Data(H)'!$A$1:$CZ$1,_xlfn.XLOOKUP($A53,'Copy of PY1 Data(H)'!$A$1:$A$288,'Copy of PY1 Data(H)'!$A$1:$CZ$288))</f>
        <v>711010</v>
      </c>
      <c r="AS53" s="180" cm="1">
        <f t="array" ref="AS53">_xlfn.XLOOKUP(AS$1,'Copy of PY1 Data(H)'!$A$1:$CZ$1,_xlfn.XLOOKUP($A53,'Copy of PY1 Data(H)'!$A$1:$A$288,'Copy of PY1 Data(H)'!$A$1:$CZ$288))</f>
        <v>24179172</v>
      </c>
      <c r="AT53" s="180" cm="1">
        <f t="array" ref="AT53">_xlfn.XLOOKUP(AT$1,'Copy of PY1 Data(H)'!$A$1:$CZ$1,_xlfn.XLOOKUP($A53,'Copy of PY1 Data(H)'!$A$1:$A$288,'Copy of PY1 Data(H)'!$A$1:$CZ$288))</f>
        <v>482502</v>
      </c>
      <c r="AU53" s="180" cm="1">
        <f t="array" ref="AU53">_xlfn.XLOOKUP(AU$1,'Copy of PY1 Data(H)'!$A$1:$CZ$1,_xlfn.XLOOKUP($A53,'Copy of PY1 Data(H)'!$A$1:$A$288,'Copy of PY1 Data(H)'!$A$1:$CZ$288))</f>
        <v>6927778</v>
      </c>
      <c r="AV53" s="180" cm="1">
        <f t="array" ref="AV53">_xlfn.XLOOKUP(AV$1,'Copy of PY1 Data(H)'!$A$1:$CZ$1,_xlfn.XLOOKUP($A53,'Copy of PY1 Data(H)'!$A$1:$A$288,'Copy of PY1 Data(H)'!$A$1:$CZ$288))</f>
        <v>720705</v>
      </c>
      <c r="AW53" s="180" cm="1">
        <f t="array" ref="AW53">_xlfn.XLOOKUP(AW$1,'Copy of PY1 Data(H)'!$A$1:$CZ$1,_xlfn.XLOOKUP($A53,'Copy of PY1 Data(H)'!$A$1:$A$288,'Copy of PY1 Data(H)'!$A$1:$CZ$288))</f>
        <v>454801</v>
      </c>
      <c r="AX53" s="180" cm="1">
        <f t="array" ref="AX53">_xlfn.XLOOKUP(AX$1,'Copy of PY1 Data(H)'!$A$1:$CZ$1,_xlfn.XLOOKUP($A53,'Copy of PY1 Data(H)'!$A$1:$A$288,'Copy of PY1 Data(H)'!$A$1:$CZ$288))</f>
        <v>254602</v>
      </c>
      <c r="AY53" s="180" cm="1">
        <f t="array" ref="AY53">_xlfn.XLOOKUP(AY$1,'Copy of PY1 Data(H)'!$A$1:$CZ$1,_xlfn.XLOOKUP($A53,'Copy of PY1 Data(H)'!$A$1:$A$288,'Copy of PY1 Data(H)'!$A$1:$CZ$288))</f>
        <v>562909</v>
      </c>
      <c r="AZ53" s="180" cm="1">
        <f t="array" ref="AZ53">_xlfn.XLOOKUP(AZ$1,'Copy of PY1 Data(H)'!$A$1:$CZ$1,_xlfn.XLOOKUP($A53,'Copy of PY1 Data(H)'!$A$1:$A$288,'Copy of PY1 Data(H)'!$A$1:$CZ$288))</f>
        <v>4852077</v>
      </c>
      <c r="BA53" s="180" cm="1">
        <f t="array" ref="BA53">_xlfn.XLOOKUP(BA$1,'Copy of PY1 Data(H)'!$A$1:$CZ$1,_xlfn.XLOOKUP($A53,'Copy of PY1 Data(H)'!$A$1:$A$288,'Copy of PY1 Data(H)'!$A$1:$CZ$288))</f>
        <v>1286661</v>
      </c>
      <c r="BB53" s="180" cm="1">
        <f t="array" ref="BB53">_xlfn.XLOOKUP(BB$1,'Copy of PY1 Data(H)'!$A$1:$CZ$1,_xlfn.XLOOKUP($A53,'Copy of PY1 Data(H)'!$A$1:$A$288,'Copy of PY1 Data(H)'!$A$1:$CZ$288))</f>
        <v>236387</v>
      </c>
      <c r="BC53" s="180" cm="1">
        <f t="array" ref="BC53">_xlfn.XLOOKUP(BC$1,'Copy of PY1 Data(H)'!$A$1:$CZ$1,_xlfn.XLOOKUP($A53,'Copy of PY1 Data(H)'!$A$1:$A$288,'Copy of PY1 Data(H)'!$A$1:$CZ$288))</f>
        <v>1397464</v>
      </c>
      <c r="BD53" s="180" cm="1">
        <f t="array" ref="BD53">_xlfn.XLOOKUP(BD$1,'Copy of PY1 Data(H)'!$A$1:$CZ$1,_xlfn.XLOOKUP($A53,'Copy of PY1 Data(H)'!$A$1:$A$288,'Copy of PY1 Data(H)'!$A$1:$CZ$288))</f>
        <v>7759951</v>
      </c>
      <c r="BE53" s="180" cm="1">
        <f t="array" ref="BE53">_xlfn.XLOOKUP(BE$1,'Copy of PY1 Data(H)'!$A$1:$CZ$1,_xlfn.XLOOKUP($A53,'Copy of PY1 Data(H)'!$A$1:$A$288,'Copy of PY1 Data(H)'!$A$1:$CZ$288))</f>
        <v>1457261</v>
      </c>
      <c r="BF53" s="180" cm="1">
        <f t="array" ref="BF53">_xlfn.XLOOKUP(BF$1,'Copy of PY1 Data(H)'!$A$1:$CZ$1,_xlfn.XLOOKUP($A53,'Copy of PY1 Data(H)'!$A$1:$A$288,'Copy of PY1 Data(H)'!$A$1:$CZ$288))</f>
        <v>12202765</v>
      </c>
      <c r="BG53" s="180" cm="1">
        <f t="array" ref="BG53">_xlfn.XLOOKUP(BG$1,'Copy of PY1 Data(H)'!$A$1:$CZ$1,_xlfn.XLOOKUP($A53,'Copy of PY1 Data(H)'!$A$1:$A$288,'Copy of PY1 Data(H)'!$A$1:$CZ$288))</f>
        <v>0</v>
      </c>
      <c r="BH53" s="180" cm="1">
        <f t="array" ref="BH53">_xlfn.XLOOKUP(BH$1,'Copy of PY1 Data(H)'!$A$1:$CZ$1,_xlfn.XLOOKUP($A53,'Copy of PY1 Data(H)'!$A$1:$A$288,'Copy of PY1 Data(H)'!$A$1:$CZ$288))</f>
        <v>286415</v>
      </c>
      <c r="BI53" s="180" cm="1">
        <f t="array" ref="BI53">_xlfn.XLOOKUP(BI$1,'Copy of PY1 Data(H)'!$A$1:$CZ$1,_xlfn.XLOOKUP($A53,'Copy of PY1 Data(H)'!$A$1:$A$288,'Copy of PY1 Data(H)'!$A$1:$CZ$288))</f>
        <v>533525</v>
      </c>
      <c r="BJ53" s="180" cm="1">
        <f t="array" ref="BJ53">_xlfn.XLOOKUP(BJ$1,'Copy of PY1 Data(H)'!$A$1:$CZ$1,_xlfn.XLOOKUP($A53,'Copy of PY1 Data(H)'!$A$1:$A$288,'Copy of PY1 Data(H)'!$A$1:$CZ$288))</f>
        <v>15814504</v>
      </c>
      <c r="BK53" s="180" cm="1">
        <f t="array" ref="BK53">_xlfn.XLOOKUP(BK$1,'Copy of PY1 Data(H)'!$A$1:$CZ$1,_xlfn.XLOOKUP($A53,'Copy of PY1 Data(H)'!$A$1:$A$288,'Copy of PY1 Data(H)'!$A$1:$CZ$288))</f>
        <v>1517141</v>
      </c>
      <c r="BL53" s="180" cm="1">
        <f t="array" ref="BL53">_xlfn.XLOOKUP(BL$1,'Copy of PY1 Data(H)'!$A$1:$CZ$1,_xlfn.XLOOKUP($A53,'Copy of PY1 Data(H)'!$A$1:$A$288,'Copy of PY1 Data(H)'!$A$1:$CZ$288))</f>
        <v>13460136</v>
      </c>
      <c r="BM53" s="180" cm="1">
        <f t="array" ref="BM53">_xlfn.XLOOKUP(BM$1,'Copy of PY1 Data(H)'!$A$1:$CZ$1,_xlfn.XLOOKUP($A53,'Copy of PY1 Data(H)'!$A$1:$A$288,'Copy of PY1 Data(H)'!$A$1:$CZ$288))</f>
        <v>8265413</v>
      </c>
      <c r="BN53" s="180" cm="1">
        <f t="array" ref="BN53">_xlfn.XLOOKUP(BN$1,'Copy of PY1 Data(H)'!$A$1:$CZ$1,_xlfn.XLOOKUP($A53,'Copy of PY1 Data(H)'!$A$1:$A$288,'Copy of PY1 Data(H)'!$A$1:$CZ$288))</f>
        <v>4955965</v>
      </c>
      <c r="BO53" s="180" cm="1">
        <f t="array" ref="BO53">_xlfn.XLOOKUP(BO$1,'Copy of PY1 Data(H)'!$A$1:$CZ$1,_xlfn.XLOOKUP($A53,'Copy of PY1 Data(H)'!$A$1:$A$288,'Copy of PY1 Data(H)'!$A$1:$CZ$288))</f>
        <v>2677594</v>
      </c>
      <c r="BP53" s="180" cm="1">
        <f t="array" ref="BP53">_xlfn.XLOOKUP(BP$1,'Copy of PY1 Data(H)'!$A$1:$CZ$1,_xlfn.XLOOKUP($A53,'Copy of PY1 Data(H)'!$A$1:$A$288,'Copy of PY1 Data(H)'!$A$1:$CZ$288))</f>
        <v>46726</v>
      </c>
      <c r="BQ53" s="180" cm="1">
        <f t="array" ref="BQ53">_xlfn.XLOOKUP(BQ$1,'Copy of PY1 Data(H)'!$A$1:$CZ$1,_xlfn.XLOOKUP($A53,'Copy of PY1 Data(H)'!$A$1:$A$288,'Copy of PY1 Data(H)'!$A$1:$CZ$288))</f>
        <v>2578945</v>
      </c>
      <c r="BR53" s="180" cm="1">
        <f t="array" ref="BR53">_xlfn.XLOOKUP(BR$1,'Copy of PY1 Data(H)'!$A$1:$CZ$1,_xlfn.XLOOKUP($A53,'Copy of PY1 Data(H)'!$A$1:$A$288,'Copy of PY1 Data(H)'!$A$1:$CZ$288))</f>
        <v>0</v>
      </c>
      <c r="BS53" s="180" cm="1">
        <f t="array" ref="BS53">_xlfn.XLOOKUP(BS$1,'Copy of PY1 Data(H)'!$A$1:$CZ$1,_xlfn.XLOOKUP($A53,'Copy of PY1 Data(H)'!$A$1:$A$288,'Copy of PY1 Data(H)'!$A$1:$CZ$288))</f>
        <v>3002036</v>
      </c>
      <c r="BT53" s="180" cm="1">
        <f t="array" ref="BT53">_xlfn.XLOOKUP(BT$1,'Copy of PY1 Data(H)'!$A$1:$CZ$1,_xlfn.XLOOKUP($A53,'Copy of PY1 Data(H)'!$A$1:$A$288,'Copy of PY1 Data(H)'!$A$1:$CZ$288))</f>
        <v>1608327</v>
      </c>
      <c r="BU53" s="180" cm="1">
        <f t="array" ref="BU53">_xlfn.XLOOKUP(BU$1,'Copy of PY1 Data(H)'!$A$1:$CZ$1,_xlfn.XLOOKUP($A53,'Copy of PY1 Data(H)'!$A$1:$A$288,'Copy of PY1 Data(H)'!$A$1:$CZ$288))</f>
        <v>0</v>
      </c>
      <c r="BV53" s="180" cm="1">
        <f t="array" ref="BV53">_xlfn.XLOOKUP(BV$1,'Copy of PY1 Data(H)'!$A$1:$CZ$1,_xlfn.XLOOKUP($A53,'Copy of PY1 Data(H)'!$A$1:$A$288,'Copy of PY1 Data(H)'!$A$1:$CZ$288))</f>
        <v>3502713</v>
      </c>
    </row>
    <row r="54" spans="1:74" x14ac:dyDescent="0.3">
      <c r="A54" s="180">
        <v>540</v>
      </c>
      <c r="C54" s="180"/>
      <c r="D54" s="180" cm="1">
        <f t="array" ref="D54">_xlfn.XLOOKUP(D$1,'Copy of PY1 Data(H)'!$A$1:$CZ$1,_xlfn.XLOOKUP($A54,'Copy of PY1 Data(H)'!$A$1:$A$288,'Copy of PY1 Data(H)'!$A$1:$CZ$288))</f>
        <v>0</v>
      </c>
      <c r="E54" s="180" cm="1">
        <f t="array" ref="E54">_xlfn.XLOOKUP(E$1,'Copy of PY1 Data(H)'!$A$1:$CZ$1,_xlfn.XLOOKUP($A54,'Copy of PY1 Data(H)'!$A$1:$A$288,'Copy of PY1 Data(H)'!$A$1:$CZ$288))</f>
        <v>24092116</v>
      </c>
      <c r="F54" s="180" cm="1">
        <f t="array" ref="F54">_xlfn.XLOOKUP(F$1,'Copy of PY1 Data(H)'!$A$1:$CZ$1,_xlfn.XLOOKUP($A54,'Copy of PY1 Data(H)'!$A$1:$A$288,'Copy of PY1 Data(H)'!$A$1:$CZ$288))</f>
        <v>0</v>
      </c>
      <c r="G54" s="180" cm="1">
        <f t="array" ref="G54">_xlfn.XLOOKUP(G$1,'Copy of PY1 Data(H)'!$A$1:$CZ$1,_xlfn.XLOOKUP($A54,'Copy of PY1 Data(H)'!$A$1:$A$288,'Copy of PY1 Data(H)'!$A$1:$CZ$288))</f>
        <v>120000</v>
      </c>
      <c r="H54" s="180" cm="1">
        <f t="array" ref="H54">_xlfn.XLOOKUP(H$1,'Copy of PY1 Data(H)'!$A$1:$CZ$1,_xlfn.XLOOKUP($A54,'Copy of PY1 Data(H)'!$A$1:$A$288,'Copy of PY1 Data(H)'!$A$1:$CZ$288))</f>
        <v>0</v>
      </c>
      <c r="I54" s="180" cm="1">
        <f t="array" ref="I54">_xlfn.XLOOKUP(I$1,'Copy of PY1 Data(H)'!$A$1:$CZ$1,_xlfn.XLOOKUP($A54,'Copy of PY1 Data(H)'!$A$1:$A$288,'Copy of PY1 Data(H)'!$A$1:$CZ$288))</f>
        <v>0</v>
      </c>
      <c r="J54" s="180" cm="1">
        <f t="array" ref="J54">_xlfn.XLOOKUP(J$1,'Copy of PY1 Data(H)'!$A$1:$CZ$1,_xlfn.XLOOKUP($A54,'Copy of PY1 Data(H)'!$A$1:$A$288,'Copy of PY1 Data(H)'!$A$1:$CZ$288))</f>
        <v>0</v>
      </c>
      <c r="K54" s="180" cm="1">
        <f t="array" ref="K54">_xlfn.XLOOKUP(K$1,'Copy of PY1 Data(H)'!$A$1:$CZ$1,_xlfn.XLOOKUP($A54,'Copy of PY1 Data(H)'!$A$1:$A$288,'Copy of PY1 Data(H)'!$A$1:$CZ$288))</f>
        <v>0</v>
      </c>
      <c r="L54" s="180" cm="1">
        <f t="array" ref="L54">_xlfn.XLOOKUP(L$1,'Copy of PY1 Data(H)'!$A$1:$CZ$1,_xlfn.XLOOKUP($A54,'Copy of PY1 Data(H)'!$A$1:$A$288,'Copy of PY1 Data(H)'!$A$1:$CZ$288))</f>
        <v>0</v>
      </c>
      <c r="M54" s="180" cm="1">
        <f t="array" ref="M54">_xlfn.XLOOKUP(M$1,'Copy of PY1 Data(H)'!$A$1:$CZ$1,_xlfn.XLOOKUP($A54,'Copy of PY1 Data(H)'!$A$1:$A$288,'Copy of PY1 Data(H)'!$A$1:$CZ$288))</f>
        <v>0</v>
      </c>
      <c r="N54" s="180" cm="1">
        <f t="array" ref="N54">_xlfn.XLOOKUP(N$1,'Copy of PY1 Data(H)'!$A$1:$CZ$1,_xlfn.XLOOKUP($A54,'Copy of PY1 Data(H)'!$A$1:$A$288,'Copy of PY1 Data(H)'!$A$1:$CZ$288))</f>
        <v>0</v>
      </c>
      <c r="O54" s="180" cm="1">
        <f t="array" ref="O54">_xlfn.XLOOKUP(O$1,'Copy of PY1 Data(H)'!$A$1:$CZ$1,_xlfn.XLOOKUP($A54,'Copy of PY1 Data(H)'!$A$1:$A$288,'Copy of PY1 Data(H)'!$A$1:$CZ$288))</f>
        <v>0</v>
      </c>
      <c r="P54" s="180" cm="1">
        <f t="array" ref="P54">_xlfn.XLOOKUP(P$1,'Copy of PY1 Data(H)'!$A$1:$CZ$1,_xlfn.XLOOKUP($A54,'Copy of PY1 Data(H)'!$A$1:$A$288,'Copy of PY1 Data(H)'!$A$1:$CZ$288))</f>
        <v>0</v>
      </c>
      <c r="Q54" s="180" cm="1">
        <f t="array" ref="Q54">_xlfn.XLOOKUP(Q$1,'Copy of PY1 Data(H)'!$A$1:$CZ$1,_xlfn.XLOOKUP($A54,'Copy of PY1 Data(H)'!$A$1:$A$288,'Copy of PY1 Data(H)'!$A$1:$CZ$288))</f>
        <v>0</v>
      </c>
      <c r="R54" s="180" cm="1">
        <f t="array" ref="R54">_xlfn.XLOOKUP(R$1,'Copy of PY1 Data(H)'!$A$1:$CZ$1,_xlfn.XLOOKUP($A54,'Copy of PY1 Data(H)'!$A$1:$A$288,'Copy of PY1 Data(H)'!$A$1:$CZ$288))</f>
        <v>0</v>
      </c>
      <c r="S54" s="180" cm="1">
        <f t="array" ref="S54">_xlfn.XLOOKUP(S$1,'Copy of PY1 Data(H)'!$A$1:$CZ$1,_xlfn.XLOOKUP($A54,'Copy of PY1 Data(H)'!$A$1:$A$288,'Copy of PY1 Data(H)'!$A$1:$CZ$288))</f>
        <v>244602</v>
      </c>
      <c r="T54" s="180" cm="1">
        <f t="array" ref="T54">_xlfn.XLOOKUP(T$1,'Copy of PY1 Data(H)'!$A$1:$CZ$1,_xlfn.XLOOKUP($A54,'Copy of PY1 Data(H)'!$A$1:$A$288,'Copy of PY1 Data(H)'!$A$1:$CZ$288))</f>
        <v>0</v>
      </c>
      <c r="U54" s="180" cm="1">
        <f t="array" ref="U54">_xlfn.XLOOKUP(U$1,'Copy of PY1 Data(H)'!$A$1:$CZ$1,_xlfn.XLOOKUP($A54,'Copy of PY1 Data(H)'!$A$1:$A$288,'Copy of PY1 Data(H)'!$A$1:$CZ$288))</f>
        <v>0</v>
      </c>
      <c r="V54" s="180" cm="1">
        <f t="array" ref="V54">_xlfn.XLOOKUP(V$1,'Copy of PY1 Data(H)'!$A$1:$CZ$1,_xlfn.XLOOKUP($A54,'Copy of PY1 Data(H)'!$A$1:$A$288,'Copy of PY1 Data(H)'!$A$1:$CZ$288))</f>
        <v>0</v>
      </c>
      <c r="W54" s="180" cm="1">
        <f t="array" ref="W54">_xlfn.XLOOKUP(W$1,'Copy of PY1 Data(H)'!$A$1:$CZ$1,_xlfn.XLOOKUP($A54,'Copy of PY1 Data(H)'!$A$1:$A$288,'Copy of PY1 Data(H)'!$A$1:$CZ$288))</f>
        <v>0</v>
      </c>
      <c r="X54" s="180" cm="1">
        <f t="array" ref="X54">_xlfn.XLOOKUP(X$1,'Copy of PY1 Data(H)'!$A$1:$CZ$1,_xlfn.XLOOKUP($A54,'Copy of PY1 Data(H)'!$A$1:$A$288,'Copy of PY1 Data(H)'!$A$1:$CZ$288))</f>
        <v>750000</v>
      </c>
      <c r="Y54" s="180" cm="1">
        <f t="array" ref="Y54">_xlfn.XLOOKUP(Y$1,'Copy of PY1 Data(H)'!$A$1:$CZ$1,_xlfn.XLOOKUP($A54,'Copy of PY1 Data(H)'!$A$1:$A$288,'Copy of PY1 Data(H)'!$A$1:$CZ$288))</f>
        <v>119000</v>
      </c>
      <c r="Z54" s="180" cm="1">
        <f t="array" ref="Z54">_xlfn.XLOOKUP(Z$1,'Copy of PY1 Data(H)'!$A$1:$CZ$1,_xlfn.XLOOKUP($A54,'Copy of PY1 Data(H)'!$A$1:$A$288,'Copy of PY1 Data(H)'!$A$1:$CZ$288))</f>
        <v>4520486</v>
      </c>
      <c r="AA54" s="180" cm="1">
        <f t="array" ref="AA54">_xlfn.XLOOKUP(AA$1,'Copy of PY1 Data(H)'!$A$1:$CZ$1,_xlfn.XLOOKUP($A54,'Copy of PY1 Data(H)'!$A$1:$A$288,'Copy of PY1 Data(H)'!$A$1:$CZ$288))</f>
        <v>0</v>
      </c>
      <c r="AB54" s="180" cm="1">
        <f t="array" ref="AB54">_xlfn.XLOOKUP(AB$1,'Copy of PY1 Data(H)'!$A$1:$CZ$1,_xlfn.XLOOKUP($A54,'Copy of PY1 Data(H)'!$A$1:$A$288,'Copy of PY1 Data(H)'!$A$1:$CZ$288))</f>
        <v>0</v>
      </c>
      <c r="AC54" s="180" cm="1">
        <f t="array" ref="AC54">_xlfn.XLOOKUP(AC$1,'Copy of PY1 Data(H)'!$A$1:$CZ$1,_xlfn.XLOOKUP($A54,'Copy of PY1 Data(H)'!$A$1:$A$288,'Copy of PY1 Data(H)'!$A$1:$CZ$288))</f>
        <v>0</v>
      </c>
      <c r="AD54" s="180" cm="1">
        <f t="array" ref="AD54">_xlfn.XLOOKUP(AD$1,'Copy of PY1 Data(H)'!$A$1:$CZ$1,_xlfn.XLOOKUP($A54,'Copy of PY1 Data(H)'!$A$1:$A$288,'Copy of PY1 Data(H)'!$A$1:$CZ$288))</f>
        <v>0</v>
      </c>
      <c r="AE54" s="180" cm="1">
        <f t="array" ref="AE54">_xlfn.XLOOKUP(AE$1,'Copy of PY1 Data(H)'!$A$1:$CZ$1,_xlfn.XLOOKUP($A54,'Copy of PY1 Data(H)'!$A$1:$A$288,'Copy of PY1 Data(H)'!$A$1:$CZ$288))</f>
        <v>0</v>
      </c>
      <c r="AF54" s="180" cm="1">
        <f t="array" ref="AF54">_xlfn.XLOOKUP(AF$1,'Copy of PY1 Data(H)'!$A$1:$CZ$1,_xlfn.XLOOKUP($A54,'Copy of PY1 Data(H)'!$A$1:$A$288,'Copy of PY1 Data(H)'!$A$1:$CZ$288))</f>
        <v>87500</v>
      </c>
      <c r="AG54" s="180" cm="1">
        <f t="array" ref="AG54">_xlfn.XLOOKUP(AG$1,'Copy of PY1 Data(H)'!$A$1:$CZ$1,_xlfn.XLOOKUP($A54,'Copy of PY1 Data(H)'!$A$1:$A$288,'Copy of PY1 Data(H)'!$A$1:$CZ$288))</f>
        <v>0</v>
      </c>
      <c r="AH54" s="180" cm="1">
        <f t="array" ref="AH54">_xlfn.XLOOKUP(AH$1,'Copy of PY1 Data(H)'!$A$1:$CZ$1,_xlfn.XLOOKUP($A54,'Copy of PY1 Data(H)'!$A$1:$A$288,'Copy of PY1 Data(H)'!$A$1:$CZ$288))</f>
        <v>0</v>
      </c>
      <c r="AI54" s="180" cm="1">
        <f t="array" ref="AI54">_xlfn.XLOOKUP(AI$1,'Copy of PY1 Data(H)'!$A$1:$CZ$1,_xlfn.XLOOKUP($A54,'Copy of PY1 Data(H)'!$A$1:$A$288,'Copy of PY1 Data(H)'!$A$1:$CZ$288))</f>
        <v>0</v>
      </c>
      <c r="AJ54" s="180" cm="1">
        <f t="array" ref="AJ54">_xlfn.XLOOKUP(AJ$1,'Copy of PY1 Data(H)'!$A$1:$CZ$1,_xlfn.XLOOKUP($A54,'Copy of PY1 Data(H)'!$A$1:$A$288,'Copy of PY1 Data(H)'!$A$1:$CZ$288))</f>
        <v>242953</v>
      </c>
      <c r="AK54" s="180" cm="1">
        <f t="array" ref="AK54">_xlfn.XLOOKUP(AK$1,'Copy of PY1 Data(H)'!$A$1:$CZ$1,_xlfn.XLOOKUP($A54,'Copy of PY1 Data(H)'!$A$1:$A$288,'Copy of PY1 Data(H)'!$A$1:$CZ$288))</f>
        <v>46138</v>
      </c>
      <c r="AL54" s="180" cm="1">
        <f t="array" ref="AL54">_xlfn.XLOOKUP(AL$1,'Copy of PY1 Data(H)'!$A$1:$CZ$1,_xlfn.XLOOKUP($A54,'Copy of PY1 Data(H)'!$A$1:$A$288,'Copy of PY1 Data(H)'!$A$1:$CZ$288))</f>
        <v>15000</v>
      </c>
      <c r="AM54" s="180" cm="1">
        <f t="array" ref="AM54">_xlfn.XLOOKUP(AM$1,'Copy of PY1 Data(H)'!$A$1:$CZ$1,_xlfn.XLOOKUP($A54,'Copy of PY1 Data(H)'!$A$1:$A$288,'Copy of PY1 Data(H)'!$A$1:$CZ$288))</f>
        <v>0</v>
      </c>
      <c r="AN54" s="180" cm="1">
        <f t="array" ref="AN54">_xlfn.XLOOKUP(AN$1,'Copy of PY1 Data(H)'!$A$1:$CZ$1,_xlfn.XLOOKUP($A54,'Copy of PY1 Data(H)'!$A$1:$A$288,'Copy of PY1 Data(H)'!$A$1:$CZ$288))</f>
        <v>73000</v>
      </c>
      <c r="AO54" s="180" cm="1">
        <f t="array" ref="AO54">_xlfn.XLOOKUP(AO$1,'Copy of PY1 Data(H)'!$A$1:$CZ$1,_xlfn.XLOOKUP($A54,'Copy of PY1 Data(H)'!$A$1:$A$288,'Copy of PY1 Data(H)'!$A$1:$CZ$288))</f>
        <v>3956669</v>
      </c>
      <c r="AP54" s="180" cm="1">
        <f t="array" ref="AP54">_xlfn.XLOOKUP(AP$1,'Copy of PY1 Data(H)'!$A$1:$CZ$1,_xlfn.XLOOKUP($A54,'Copy of PY1 Data(H)'!$A$1:$A$288,'Copy of PY1 Data(H)'!$A$1:$CZ$288))</f>
        <v>133486</v>
      </c>
      <c r="AQ54" s="180" cm="1">
        <f t="array" ref="AQ54">_xlfn.XLOOKUP(AQ$1,'Copy of PY1 Data(H)'!$A$1:$CZ$1,_xlfn.XLOOKUP($A54,'Copy of PY1 Data(H)'!$A$1:$A$288,'Copy of PY1 Data(H)'!$A$1:$CZ$288))</f>
        <v>23</v>
      </c>
      <c r="AR54" s="180" cm="1">
        <f t="array" ref="AR54">_xlfn.XLOOKUP(AR$1,'Copy of PY1 Data(H)'!$A$1:$CZ$1,_xlfn.XLOOKUP($A54,'Copy of PY1 Data(H)'!$A$1:$A$288,'Copy of PY1 Data(H)'!$A$1:$CZ$288))</f>
        <v>20918</v>
      </c>
      <c r="AS54" s="180" cm="1">
        <f t="array" ref="AS54">_xlfn.XLOOKUP(AS$1,'Copy of PY1 Data(H)'!$A$1:$CZ$1,_xlfn.XLOOKUP($A54,'Copy of PY1 Data(H)'!$A$1:$A$288,'Copy of PY1 Data(H)'!$A$1:$CZ$288))</f>
        <v>756641</v>
      </c>
      <c r="AT54" s="180" cm="1">
        <f t="array" ref="AT54">_xlfn.XLOOKUP(AT$1,'Copy of PY1 Data(H)'!$A$1:$CZ$1,_xlfn.XLOOKUP($A54,'Copy of PY1 Data(H)'!$A$1:$A$288,'Copy of PY1 Data(H)'!$A$1:$CZ$288))</f>
        <v>75000</v>
      </c>
      <c r="AU54" s="180" cm="1">
        <f t="array" ref="AU54">_xlfn.XLOOKUP(AU$1,'Copy of PY1 Data(H)'!$A$1:$CZ$1,_xlfn.XLOOKUP($A54,'Copy of PY1 Data(H)'!$A$1:$A$288,'Copy of PY1 Data(H)'!$A$1:$CZ$288))</f>
        <v>0</v>
      </c>
      <c r="AV54" s="180" cm="1">
        <f t="array" ref="AV54">_xlfn.XLOOKUP(AV$1,'Copy of PY1 Data(H)'!$A$1:$CZ$1,_xlfn.XLOOKUP($A54,'Copy of PY1 Data(H)'!$A$1:$A$288,'Copy of PY1 Data(H)'!$A$1:$CZ$288))</f>
        <v>0</v>
      </c>
      <c r="AW54" s="180" cm="1">
        <f t="array" ref="AW54">_xlfn.XLOOKUP(AW$1,'Copy of PY1 Data(H)'!$A$1:$CZ$1,_xlfn.XLOOKUP($A54,'Copy of PY1 Data(H)'!$A$1:$A$288,'Copy of PY1 Data(H)'!$A$1:$CZ$288))</f>
        <v>0</v>
      </c>
      <c r="AX54" s="180" cm="1">
        <f t="array" ref="AX54">_xlfn.XLOOKUP(AX$1,'Copy of PY1 Data(H)'!$A$1:$CZ$1,_xlfn.XLOOKUP($A54,'Copy of PY1 Data(H)'!$A$1:$A$288,'Copy of PY1 Data(H)'!$A$1:$CZ$288))</f>
        <v>0</v>
      </c>
      <c r="AY54" s="180" cm="1">
        <f t="array" ref="AY54">_xlfn.XLOOKUP(AY$1,'Copy of PY1 Data(H)'!$A$1:$CZ$1,_xlfn.XLOOKUP($A54,'Copy of PY1 Data(H)'!$A$1:$A$288,'Copy of PY1 Data(H)'!$A$1:$CZ$288))</f>
        <v>0</v>
      </c>
      <c r="AZ54" s="180" cm="1">
        <f t="array" ref="AZ54">_xlfn.XLOOKUP(AZ$1,'Copy of PY1 Data(H)'!$A$1:$CZ$1,_xlfn.XLOOKUP($A54,'Copy of PY1 Data(H)'!$A$1:$A$288,'Copy of PY1 Data(H)'!$A$1:$CZ$288))</f>
        <v>55000</v>
      </c>
      <c r="BA54" s="180" cm="1">
        <f t="array" ref="BA54">_xlfn.XLOOKUP(BA$1,'Copy of PY1 Data(H)'!$A$1:$CZ$1,_xlfn.XLOOKUP($A54,'Copy of PY1 Data(H)'!$A$1:$A$288,'Copy of PY1 Data(H)'!$A$1:$CZ$288))</f>
        <v>0</v>
      </c>
      <c r="BB54" s="180" cm="1">
        <f t="array" ref="BB54">_xlfn.XLOOKUP(BB$1,'Copy of PY1 Data(H)'!$A$1:$CZ$1,_xlfn.XLOOKUP($A54,'Copy of PY1 Data(H)'!$A$1:$A$288,'Copy of PY1 Data(H)'!$A$1:$CZ$288))</f>
        <v>0</v>
      </c>
      <c r="BC54" s="180" cm="1">
        <f t="array" ref="BC54">_xlfn.XLOOKUP(BC$1,'Copy of PY1 Data(H)'!$A$1:$CZ$1,_xlfn.XLOOKUP($A54,'Copy of PY1 Data(H)'!$A$1:$A$288,'Copy of PY1 Data(H)'!$A$1:$CZ$288))</f>
        <v>0</v>
      </c>
      <c r="BD54" s="180" cm="1">
        <f t="array" ref="BD54">_xlfn.XLOOKUP(BD$1,'Copy of PY1 Data(H)'!$A$1:$CZ$1,_xlfn.XLOOKUP($A54,'Copy of PY1 Data(H)'!$A$1:$A$288,'Copy of PY1 Data(H)'!$A$1:$CZ$288))</f>
        <v>1293635</v>
      </c>
      <c r="BE54" s="180" cm="1">
        <f t="array" ref="BE54">_xlfn.XLOOKUP(BE$1,'Copy of PY1 Data(H)'!$A$1:$CZ$1,_xlfn.XLOOKUP($A54,'Copy of PY1 Data(H)'!$A$1:$A$288,'Copy of PY1 Data(H)'!$A$1:$CZ$288))</f>
        <v>0</v>
      </c>
      <c r="BF54" s="180" cm="1">
        <f t="array" ref="BF54">_xlfn.XLOOKUP(BF$1,'Copy of PY1 Data(H)'!$A$1:$CZ$1,_xlfn.XLOOKUP($A54,'Copy of PY1 Data(H)'!$A$1:$A$288,'Copy of PY1 Data(H)'!$A$1:$CZ$288))</f>
        <v>0</v>
      </c>
      <c r="BG54" s="180" cm="1">
        <f t="array" ref="BG54">_xlfn.XLOOKUP(BG$1,'Copy of PY1 Data(H)'!$A$1:$CZ$1,_xlfn.XLOOKUP($A54,'Copy of PY1 Data(H)'!$A$1:$A$288,'Copy of PY1 Data(H)'!$A$1:$CZ$288))</f>
        <v>0</v>
      </c>
      <c r="BH54" s="180" cm="1">
        <f t="array" ref="BH54">_xlfn.XLOOKUP(BH$1,'Copy of PY1 Data(H)'!$A$1:$CZ$1,_xlfn.XLOOKUP($A54,'Copy of PY1 Data(H)'!$A$1:$A$288,'Copy of PY1 Data(H)'!$A$1:$CZ$288))</f>
        <v>0</v>
      </c>
      <c r="BI54" s="180" cm="1">
        <f t="array" ref="BI54">_xlfn.XLOOKUP(BI$1,'Copy of PY1 Data(H)'!$A$1:$CZ$1,_xlfn.XLOOKUP($A54,'Copy of PY1 Data(H)'!$A$1:$A$288,'Copy of PY1 Data(H)'!$A$1:$CZ$288))</f>
        <v>10000</v>
      </c>
      <c r="BJ54" s="180" cm="1">
        <f t="array" ref="BJ54">_xlfn.XLOOKUP(BJ$1,'Copy of PY1 Data(H)'!$A$1:$CZ$1,_xlfn.XLOOKUP($A54,'Copy of PY1 Data(H)'!$A$1:$A$288,'Copy of PY1 Data(H)'!$A$1:$CZ$288))</f>
        <v>613305</v>
      </c>
      <c r="BK54" s="180" cm="1">
        <f t="array" ref="BK54">_xlfn.XLOOKUP(BK$1,'Copy of PY1 Data(H)'!$A$1:$CZ$1,_xlfn.XLOOKUP($A54,'Copy of PY1 Data(H)'!$A$1:$A$288,'Copy of PY1 Data(H)'!$A$1:$CZ$288))</f>
        <v>0</v>
      </c>
      <c r="BL54" s="180" cm="1">
        <f t="array" ref="BL54">_xlfn.XLOOKUP(BL$1,'Copy of PY1 Data(H)'!$A$1:$CZ$1,_xlfn.XLOOKUP($A54,'Copy of PY1 Data(H)'!$A$1:$A$288,'Copy of PY1 Data(H)'!$A$1:$CZ$288))</f>
        <v>2834047</v>
      </c>
      <c r="BM54" s="180" cm="1">
        <f t="array" ref="BM54">_xlfn.XLOOKUP(BM$1,'Copy of PY1 Data(H)'!$A$1:$CZ$1,_xlfn.XLOOKUP($A54,'Copy of PY1 Data(H)'!$A$1:$A$288,'Copy of PY1 Data(H)'!$A$1:$CZ$288))</f>
        <v>1270519</v>
      </c>
      <c r="BN54" s="180" cm="1">
        <f t="array" ref="BN54">_xlfn.XLOOKUP(BN$1,'Copy of PY1 Data(H)'!$A$1:$CZ$1,_xlfn.XLOOKUP($A54,'Copy of PY1 Data(H)'!$A$1:$A$288,'Copy of PY1 Data(H)'!$A$1:$CZ$288))</f>
        <v>0</v>
      </c>
      <c r="BO54" s="180" cm="1">
        <f t="array" ref="BO54">_xlfn.XLOOKUP(BO$1,'Copy of PY1 Data(H)'!$A$1:$CZ$1,_xlfn.XLOOKUP($A54,'Copy of PY1 Data(H)'!$A$1:$A$288,'Copy of PY1 Data(H)'!$A$1:$CZ$288))</f>
        <v>0</v>
      </c>
      <c r="BP54" s="180" cm="1">
        <f t="array" ref="BP54">_xlfn.XLOOKUP(BP$1,'Copy of PY1 Data(H)'!$A$1:$CZ$1,_xlfn.XLOOKUP($A54,'Copy of PY1 Data(H)'!$A$1:$A$288,'Copy of PY1 Data(H)'!$A$1:$CZ$288))</f>
        <v>0</v>
      </c>
      <c r="BQ54" s="180" cm="1">
        <f t="array" ref="BQ54">_xlfn.XLOOKUP(BQ$1,'Copy of PY1 Data(H)'!$A$1:$CZ$1,_xlfn.XLOOKUP($A54,'Copy of PY1 Data(H)'!$A$1:$A$288,'Copy of PY1 Data(H)'!$A$1:$CZ$288))</f>
        <v>287349</v>
      </c>
      <c r="BR54" s="180" cm="1">
        <f t="array" ref="BR54">_xlfn.XLOOKUP(BR$1,'Copy of PY1 Data(H)'!$A$1:$CZ$1,_xlfn.XLOOKUP($A54,'Copy of PY1 Data(H)'!$A$1:$A$288,'Copy of PY1 Data(H)'!$A$1:$CZ$288))</f>
        <v>0</v>
      </c>
      <c r="BS54" s="180" cm="1">
        <f t="array" ref="BS54">_xlfn.XLOOKUP(BS$1,'Copy of PY1 Data(H)'!$A$1:$CZ$1,_xlfn.XLOOKUP($A54,'Copy of PY1 Data(H)'!$A$1:$A$288,'Copy of PY1 Data(H)'!$A$1:$CZ$288))</f>
        <v>377020</v>
      </c>
      <c r="BT54" s="180" cm="1">
        <f t="array" ref="BT54">_xlfn.XLOOKUP(BT$1,'Copy of PY1 Data(H)'!$A$1:$CZ$1,_xlfn.XLOOKUP($A54,'Copy of PY1 Data(H)'!$A$1:$A$288,'Copy of PY1 Data(H)'!$A$1:$CZ$288))</f>
        <v>0</v>
      </c>
      <c r="BU54" s="180" cm="1">
        <f t="array" ref="BU54">_xlfn.XLOOKUP(BU$1,'Copy of PY1 Data(H)'!$A$1:$CZ$1,_xlfn.XLOOKUP($A54,'Copy of PY1 Data(H)'!$A$1:$A$288,'Copy of PY1 Data(H)'!$A$1:$CZ$288))</f>
        <v>0</v>
      </c>
      <c r="BV54" s="180" cm="1">
        <f t="array" ref="BV54">_xlfn.XLOOKUP(BV$1,'Copy of PY1 Data(H)'!$A$1:$CZ$1,_xlfn.XLOOKUP($A54,'Copy of PY1 Data(H)'!$A$1:$A$288,'Copy of PY1 Data(H)'!$A$1:$CZ$288))</f>
        <v>0</v>
      </c>
    </row>
    <row r="55" spans="1:74" s="969" customFormat="1" x14ac:dyDescent="0.3">
      <c r="A55" s="969">
        <v>1052</v>
      </c>
      <c r="C55" s="969" t="s">
        <v>2842</v>
      </c>
    </row>
    <row r="56" spans="1:74" s="968" customFormat="1" x14ac:dyDescent="0.3">
      <c r="B56" s="968" t="s">
        <v>2841</v>
      </c>
    </row>
    <row r="57" spans="1:74" x14ac:dyDescent="0.3">
      <c r="A57" s="180">
        <v>984</v>
      </c>
      <c r="C57" s="180"/>
      <c r="D57" s="180" cm="1">
        <f t="array" ref="D57">_xlfn.XLOOKUP(D$1,'Copy of PY1 Data(H)'!$A$1:$CZ$1,_xlfn.XLOOKUP($A57,'Copy of PY1 Data(H)'!$A$1:$A$288,'Copy of PY1 Data(H)'!$A$1:$CZ$288))</f>
        <v>2507476</v>
      </c>
      <c r="E57" s="180" cm="1">
        <f t="array" ref="E57">_xlfn.XLOOKUP(E$1,'Copy of PY1 Data(H)'!$A$1:$CZ$1,_xlfn.XLOOKUP($A57,'Copy of PY1 Data(H)'!$A$1:$A$288,'Copy of PY1 Data(H)'!$A$1:$CZ$288))</f>
        <v>275621842</v>
      </c>
      <c r="F57" s="180" cm="1">
        <f t="array" ref="F57">_xlfn.XLOOKUP(F$1,'Copy of PY1 Data(H)'!$A$1:$CZ$1,_xlfn.XLOOKUP($A57,'Copy of PY1 Data(H)'!$A$1:$A$288,'Copy of PY1 Data(H)'!$A$1:$CZ$288))</f>
        <v>0</v>
      </c>
      <c r="G57" s="180" cm="1">
        <f t="array" ref="G57">_xlfn.XLOOKUP(G$1,'Copy of PY1 Data(H)'!$A$1:$CZ$1,_xlfn.XLOOKUP($A57,'Copy of PY1 Data(H)'!$A$1:$A$288,'Copy of PY1 Data(H)'!$A$1:$CZ$288))</f>
        <v>2828088</v>
      </c>
      <c r="H57" s="180" cm="1">
        <f t="array" ref="H57">_xlfn.XLOOKUP(H$1,'Copy of PY1 Data(H)'!$A$1:$CZ$1,_xlfn.XLOOKUP($A57,'Copy of PY1 Data(H)'!$A$1:$A$288,'Copy of PY1 Data(H)'!$A$1:$CZ$288))</f>
        <v>1158979</v>
      </c>
      <c r="I57" s="180" cm="1">
        <f t="array" ref="I57">_xlfn.XLOOKUP(I$1,'Copy of PY1 Data(H)'!$A$1:$CZ$1,_xlfn.XLOOKUP($A57,'Copy of PY1 Data(H)'!$A$1:$A$288,'Copy of PY1 Data(H)'!$A$1:$CZ$288))</f>
        <v>1729</v>
      </c>
      <c r="J57" s="180" cm="1">
        <f t="array" ref="J57">_xlfn.XLOOKUP(J$1,'Copy of PY1 Data(H)'!$A$1:$CZ$1,_xlfn.XLOOKUP($A57,'Copy of PY1 Data(H)'!$A$1:$A$288,'Copy of PY1 Data(H)'!$A$1:$CZ$288))</f>
        <v>90695</v>
      </c>
      <c r="K57" s="180" cm="1">
        <f t="array" ref="K57">_xlfn.XLOOKUP(K$1,'Copy of PY1 Data(H)'!$A$1:$CZ$1,_xlfn.XLOOKUP($A57,'Copy of PY1 Data(H)'!$A$1:$A$288,'Copy of PY1 Data(H)'!$A$1:$CZ$288))</f>
        <v>0</v>
      </c>
      <c r="L57" s="180" cm="1">
        <f t="array" ref="L57">_xlfn.XLOOKUP(L$1,'Copy of PY1 Data(H)'!$A$1:$CZ$1,_xlfn.XLOOKUP($A57,'Copy of PY1 Data(H)'!$A$1:$A$288,'Copy of PY1 Data(H)'!$A$1:$CZ$288))</f>
        <v>1231586</v>
      </c>
      <c r="M57" s="180" cm="1">
        <f t="array" ref="M57">_xlfn.XLOOKUP(M$1,'Copy of PY1 Data(H)'!$A$1:$CZ$1,_xlfn.XLOOKUP($A57,'Copy of PY1 Data(H)'!$A$1:$A$288,'Copy of PY1 Data(H)'!$A$1:$CZ$288))</f>
        <v>9025953</v>
      </c>
      <c r="N57" s="180" cm="1">
        <f t="array" ref="N57">_xlfn.XLOOKUP(N$1,'Copy of PY1 Data(H)'!$A$1:$CZ$1,_xlfn.XLOOKUP($A57,'Copy of PY1 Data(H)'!$A$1:$A$288,'Copy of PY1 Data(H)'!$A$1:$CZ$288))</f>
        <v>11319</v>
      </c>
      <c r="O57" s="180" cm="1">
        <f t="array" ref="O57">_xlfn.XLOOKUP(O$1,'Copy of PY1 Data(H)'!$A$1:$CZ$1,_xlfn.XLOOKUP($A57,'Copy of PY1 Data(H)'!$A$1:$A$288,'Copy of PY1 Data(H)'!$A$1:$CZ$288))</f>
        <v>242041</v>
      </c>
      <c r="P57" s="180" cm="1">
        <f t="array" ref="P57">_xlfn.XLOOKUP(P$1,'Copy of PY1 Data(H)'!$A$1:$CZ$1,_xlfn.XLOOKUP($A57,'Copy of PY1 Data(H)'!$A$1:$A$288,'Copy of PY1 Data(H)'!$A$1:$CZ$288))</f>
        <v>0</v>
      </c>
      <c r="Q57" s="180" cm="1">
        <f t="array" ref="Q57">_xlfn.XLOOKUP(Q$1,'Copy of PY1 Data(H)'!$A$1:$CZ$1,_xlfn.XLOOKUP($A57,'Copy of PY1 Data(H)'!$A$1:$A$288,'Copy of PY1 Data(H)'!$A$1:$CZ$288))</f>
        <v>163226</v>
      </c>
      <c r="R57" s="180" cm="1">
        <f t="array" ref="R57">_xlfn.XLOOKUP(R$1,'Copy of PY1 Data(H)'!$A$1:$CZ$1,_xlfn.XLOOKUP($A57,'Copy of PY1 Data(H)'!$A$1:$A$288,'Copy of PY1 Data(H)'!$A$1:$CZ$288))</f>
        <v>663966</v>
      </c>
      <c r="S57" s="180" cm="1">
        <f t="array" ref="S57">_xlfn.XLOOKUP(S$1,'Copy of PY1 Data(H)'!$A$1:$CZ$1,_xlfn.XLOOKUP($A57,'Copy of PY1 Data(H)'!$A$1:$A$288,'Copy of PY1 Data(H)'!$A$1:$CZ$288))</f>
        <v>809357</v>
      </c>
      <c r="T57" s="180" cm="1">
        <f t="array" ref="T57">_xlfn.XLOOKUP(T$1,'Copy of PY1 Data(H)'!$A$1:$CZ$1,_xlfn.XLOOKUP($A57,'Copy of PY1 Data(H)'!$A$1:$A$288,'Copy of PY1 Data(H)'!$A$1:$CZ$288))</f>
        <v>8281637</v>
      </c>
      <c r="U57" s="180" cm="1">
        <f t="array" ref="U57">_xlfn.XLOOKUP(U$1,'Copy of PY1 Data(H)'!$A$1:$CZ$1,_xlfn.XLOOKUP($A57,'Copy of PY1 Data(H)'!$A$1:$A$288,'Copy of PY1 Data(H)'!$A$1:$CZ$288))</f>
        <v>0</v>
      </c>
      <c r="V57" s="180" cm="1">
        <f t="array" ref="V57">_xlfn.XLOOKUP(V$1,'Copy of PY1 Data(H)'!$A$1:$CZ$1,_xlfn.XLOOKUP($A57,'Copy of PY1 Data(H)'!$A$1:$A$288,'Copy of PY1 Data(H)'!$A$1:$CZ$288))</f>
        <v>331968</v>
      </c>
      <c r="W57" s="180" cm="1">
        <f t="array" ref="W57">_xlfn.XLOOKUP(W$1,'Copy of PY1 Data(H)'!$A$1:$CZ$1,_xlfn.XLOOKUP($A57,'Copy of PY1 Data(H)'!$A$1:$A$288,'Copy of PY1 Data(H)'!$A$1:$CZ$288))</f>
        <v>0</v>
      </c>
      <c r="X57" s="180" cm="1">
        <f t="array" ref="X57">_xlfn.XLOOKUP(X$1,'Copy of PY1 Data(H)'!$A$1:$CZ$1,_xlfn.XLOOKUP($A57,'Copy of PY1 Data(H)'!$A$1:$A$288,'Copy of PY1 Data(H)'!$A$1:$CZ$288))</f>
        <v>4026624</v>
      </c>
      <c r="Y57" s="180" cm="1">
        <f t="array" ref="Y57">_xlfn.XLOOKUP(Y$1,'Copy of PY1 Data(H)'!$A$1:$CZ$1,_xlfn.XLOOKUP($A57,'Copy of PY1 Data(H)'!$A$1:$A$288,'Copy of PY1 Data(H)'!$A$1:$CZ$288))</f>
        <v>907666</v>
      </c>
      <c r="Z57" s="180" cm="1">
        <f t="array" ref="Z57">_xlfn.XLOOKUP(Z$1,'Copy of PY1 Data(H)'!$A$1:$CZ$1,_xlfn.XLOOKUP($A57,'Copy of PY1 Data(H)'!$A$1:$A$288,'Copy of PY1 Data(H)'!$A$1:$CZ$288))</f>
        <v>28732213</v>
      </c>
      <c r="AA57" s="180" cm="1">
        <f t="array" ref="AA57">_xlfn.XLOOKUP(AA$1,'Copy of PY1 Data(H)'!$A$1:$CZ$1,_xlfn.XLOOKUP($A57,'Copy of PY1 Data(H)'!$A$1:$A$288,'Copy of PY1 Data(H)'!$A$1:$CZ$288))</f>
        <v>5884008</v>
      </c>
      <c r="AB57" s="180" cm="1">
        <f t="array" ref="AB57">_xlfn.XLOOKUP(AB$1,'Copy of PY1 Data(H)'!$A$1:$CZ$1,_xlfn.XLOOKUP($A57,'Copy of PY1 Data(H)'!$A$1:$A$288,'Copy of PY1 Data(H)'!$A$1:$CZ$288))</f>
        <v>0</v>
      </c>
      <c r="AC57" s="180" cm="1">
        <f t="array" ref="AC57">_xlfn.XLOOKUP(AC$1,'Copy of PY1 Data(H)'!$A$1:$CZ$1,_xlfn.XLOOKUP($A57,'Copy of PY1 Data(H)'!$A$1:$A$288,'Copy of PY1 Data(H)'!$A$1:$CZ$288))</f>
        <v>145732</v>
      </c>
      <c r="AD57" s="180" cm="1">
        <f t="array" ref="AD57">_xlfn.XLOOKUP(AD$1,'Copy of PY1 Data(H)'!$A$1:$CZ$1,_xlfn.XLOOKUP($A57,'Copy of PY1 Data(H)'!$A$1:$A$288,'Copy of PY1 Data(H)'!$A$1:$CZ$288))</f>
        <v>557051</v>
      </c>
      <c r="AE57" s="180" cm="1">
        <f t="array" ref="AE57">_xlfn.XLOOKUP(AE$1,'Copy of PY1 Data(H)'!$A$1:$CZ$1,_xlfn.XLOOKUP($A57,'Copy of PY1 Data(H)'!$A$1:$A$288,'Copy of PY1 Data(H)'!$A$1:$CZ$288))</f>
        <v>566082</v>
      </c>
      <c r="AF57" s="180" cm="1">
        <f t="array" ref="AF57">_xlfn.XLOOKUP(AF$1,'Copy of PY1 Data(H)'!$A$1:$CZ$1,_xlfn.XLOOKUP($A57,'Copy of PY1 Data(H)'!$A$1:$A$288,'Copy of PY1 Data(H)'!$A$1:$CZ$288))</f>
        <v>104101</v>
      </c>
      <c r="AG57" s="180" cm="1">
        <f t="array" ref="AG57">_xlfn.XLOOKUP(AG$1,'Copy of PY1 Data(H)'!$A$1:$CZ$1,_xlfn.XLOOKUP($A57,'Copy of PY1 Data(H)'!$A$1:$A$288,'Copy of PY1 Data(H)'!$A$1:$CZ$288))</f>
        <v>424391</v>
      </c>
      <c r="AH57" s="180" cm="1">
        <f t="array" ref="AH57">_xlfn.XLOOKUP(AH$1,'Copy of PY1 Data(H)'!$A$1:$CZ$1,_xlfn.XLOOKUP($A57,'Copy of PY1 Data(H)'!$A$1:$A$288,'Copy of PY1 Data(H)'!$A$1:$CZ$288))</f>
        <v>0</v>
      </c>
      <c r="AI57" s="180" cm="1">
        <f t="array" ref="AI57">_xlfn.XLOOKUP(AI$1,'Copy of PY1 Data(H)'!$A$1:$CZ$1,_xlfn.XLOOKUP($A57,'Copy of PY1 Data(H)'!$A$1:$A$288,'Copy of PY1 Data(H)'!$A$1:$CZ$288))</f>
        <v>27040</v>
      </c>
      <c r="AJ57" s="180" cm="1">
        <f t="array" ref="AJ57">_xlfn.XLOOKUP(AJ$1,'Copy of PY1 Data(H)'!$A$1:$CZ$1,_xlfn.XLOOKUP($A57,'Copy of PY1 Data(H)'!$A$1:$A$288,'Copy of PY1 Data(H)'!$A$1:$CZ$288))</f>
        <v>1355715</v>
      </c>
      <c r="AK57" s="180" cm="1">
        <f t="array" ref="AK57">_xlfn.XLOOKUP(AK$1,'Copy of PY1 Data(H)'!$A$1:$CZ$1,_xlfn.XLOOKUP($A57,'Copy of PY1 Data(H)'!$A$1:$A$288,'Copy of PY1 Data(H)'!$A$1:$CZ$288))</f>
        <v>97451</v>
      </c>
      <c r="AL57" s="180" cm="1">
        <f t="array" ref="AL57">_xlfn.XLOOKUP(AL$1,'Copy of PY1 Data(H)'!$A$1:$CZ$1,_xlfn.XLOOKUP($A57,'Copy of PY1 Data(H)'!$A$1:$A$288,'Copy of PY1 Data(H)'!$A$1:$CZ$288))</f>
        <v>169084</v>
      </c>
      <c r="AM57" s="180" cm="1">
        <f t="array" ref="AM57">_xlfn.XLOOKUP(AM$1,'Copy of PY1 Data(H)'!$A$1:$CZ$1,_xlfn.XLOOKUP($A57,'Copy of PY1 Data(H)'!$A$1:$A$288,'Copy of PY1 Data(H)'!$A$1:$CZ$288))</f>
        <v>2128705</v>
      </c>
      <c r="AN57" s="180" cm="1">
        <f t="array" ref="AN57">_xlfn.XLOOKUP(AN$1,'Copy of PY1 Data(H)'!$A$1:$CZ$1,_xlfn.XLOOKUP($A57,'Copy of PY1 Data(H)'!$A$1:$A$288,'Copy of PY1 Data(H)'!$A$1:$CZ$288))</f>
        <v>105768</v>
      </c>
      <c r="AO57" s="180" cm="1">
        <f t="array" ref="AO57">_xlfn.XLOOKUP(AO$1,'Copy of PY1 Data(H)'!$A$1:$CZ$1,_xlfn.XLOOKUP($A57,'Copy of PY1 Data(H)'!$A$1:$A$288,'Copy of PY1 Data(H)'!$A$1:$CZ$288))</f>
        <v>23171591</v>
      </c>
      <c r="AP57" s="180" cm="1">
        <f t="array" ref="AP57">_xlfn.XLOOKUP(AP$1,'Copy of PY1 Data(H)'!$A$1:$CZ$1,_xlfn.XLOOKUP($A57,'Copy of PY1 Data(H)'!$A$1:$A$288,'Copy of PY1 Data(H)'!$A$1:$CZ$288))</f>
        <v>805858</v>
      </c>
      <c r="AQ57" s="180" cm="1">
        <f t="array" ref="AQ57">_xlfn.XLOOKUP(AQ$1,'Copy of PY1 Data(H)'!$A$1:$CZ$1,_xlfn.XLOOKUP($A57,'Copy of PY1 Data(H)'!$A$1:$A$288,'Copy of PY1 Data(H)'!$A$1:$CZ$288))</f>
        <v>50072</v>
      </c>
      <c r="AR57" s="180" cm="1">
        <f t="array" ref="AR57">_xlfn.XLOOKUP(AR$1,'Copy of PY1 Data(H)'!$A$1:$CZ$1,_xlfn.XLOOKUP($A57,'Copy of PY1 Data(H)'!$A$1:$A$288,'Copy of PY1 Data(H)'!$A$1:$CZ$288))</f>
        <v>75393</v>
      </c>
      <c r="AS57" s="180" cm="1">
        <f t="array" ref="AS57">_xlfn.XLOOKUP(AS$1,'Copy of PY1 Data(H)'!$A$1:$CZ$1,_xlfn.XLOOKUP($A57,'Copy of PY1 Data(H)'!$A$1:$A$288,'Copy of PY1 Data(H)'!$A$1:$CZ$288))</f>
        <v>17635742</v>
      </c>
      <c r="AT57" s="180" cm="1">
        <f t="array" ref="AT57">_xlfn.XLOOKUP(AT$1,'Copy of PY1 Data(H)'!$A$1:$CZ$1,_xlfn.XLOOKUP($A57,'Copy of PY1 Data(H)'!$A$1:$A$288,'Copy of PY1 Data(H)'!$A$1:$CZ$288))</f>
        <v>150856</v>
      </c>
      <c r="AU57" s="180" cm="1">
        <f t="array" ref="AU57">_xlfn.XLOOKUP(AU$1,'Copy of PY1 Data(H)'!$A$1:$CZ$1,_xlfn.XLOOKUP($A57,'Copy of PY1 Data(H)'!$A$1:$A$288,'Copy of PY1 Data(H)'!$A$1:$CZ$288))</f>
        <v>521519</v>
      </c>
      <c r="AV57" s="180" cm="1">
        <f t="array" ref="AV57">_xlfn.XLOOKUP(AV$1,'Copy of PY1 Data(H)'!$A$1:$CZ$1,_xlfn.XLOOKUP($A57,'Copy of PY1 Data(H)'!$A$1:$A$288,'Copy of PY1 Data(H)'!$A$1:$CZ$288))</f>
        <v>748225</v>
      </c>
      <c r="AW57" s="180" cm="1">
        <f t="array" ref="AW57">_xlfn.XLOOKUP(AW$1,'Copy of PY1 Data(H)'!$A$1:$CZ$1,_xlfn.XLOOKUP($A57,'Copy of PY1 Data(H)'!$A$1:$A$288,'Copy of PY1 Data(H)'!$A$1:$CZ$288))</f>
        <v>139156</v>
      </c>
      <c r="AX57" s="180" cm="1">
        <f t="array" ref="AX57">_xlfn.XLOOKUP(AX$1,'Copy of PY1 Data(H)'!$A$1:$CZ$1,_xlfn.XLOOKUP($A57,'Copy of PY1 Data(H)'!$A$1:$A$288,'Copy of PY1 Data(H)'!$A$1:$CZ$288))</f>
        <v>210794</v>
      </c>
      <c r="AY57" s="180" cm="1">
        <f t="array" ref="AY57">_xlfn.XLOOKUP(AY$1,'Copy of PY1 Data(H)'!$A$1:$CZ$1,_xlfn.XLOOKUP($A57,'Copy of PY1 Data(H)'!$A$1:$A$288,'Copy of PY1 Data(H)'!$A$1:$CZ$288))</f>
        <v>155868</v>
      </c>
      <c r="AZ57" s="180" cm="1">
        <f t="array" ref="AZ57">_xlfn.XLOOKUP(AZ$1,'Copy of PY1 Data(H)'!$A$1:$CZ$1,_xlfn.XLOOKUP($A57,'Copy of PY1 Data(H)'!$A$1:$A$288,'Copy of PY1 Data(H)'!$A$1:$CZ$288))</f>
        <v>3100008</v>
      </c>
      <c r="BA57" s="180" cm="1">
        <f t="array" ref="BA57">_xlfn.XLOOKUP(BA$1,'Copy of PY1 Data(H)'!$A$1:$CZ$1,_xlfn.XLOOKUP($A57,'Copy of PY1 Data(H)'!$A$1:$A$288,'Copy of PY1 Data(H)'!$A$1:$CZ$288))</f>
        <v>841761</v>
      </c>
      <c r="BB57" s="180" cm="1">
        <f t="array" ref="BB57">_xlfn.XLOOKUP(BB$1,'Copy of PY1 Data(H)'!$A$1:$CZ$1,_xlfn.XLOOKUP($A57,'Copy of PY1 Data(H)'!$A$1:$A$288,'Copy of PY1 Data(H)'!$A$1:$CZ$288))</f>
        <v>16411</v>
      </c>
      <c r="BC57" s="180" cm="1">
        <f t="array" ref="BC57">_xlfn.XLOOKUP(BC$1,'Copy of PY1 Data(H)'!$A$1:$CZ$1,_xlfn.XLOOKUP($A57,'Copy of PY1 Data(H)'!$A$1:$A$288,'Copy of PY1 Data(H)'!$A$1:$CZ$288))</f>
        <v>224001</v>
      </c>
      <c r="BD57" s="180" cm="1">
        <f t="array" ref="BD57">_xlfn.XLOOKUP(BD$1,'Copy of PY1 Data(H)'!$A$1:$CZ$1,_xlfn.XLOOKUP($A57,'Copy of PY1 Data(H)'!$A$1:$A$288,'Copy of PY1 Data(H)'!$A$1:$CZ$288))</f>
        <v>2590216</v>
      </c>
      <c r="BE57" s="180" cm="1">
        <f t="array" ref="BE57">_xlfn.XLOOKUP(BE$1,'Copy of PY1 Data(H)'!$A$1:$CZ$1,_xlfn.XLOOKUP($A57,'Copy of PY1 Data(H)'!$A$1:$A$288,'Copy of PY1 Data(H)'!$A$1:$CZ$288))</f>
        <v>402750</v>
      </c>
      <c r="BF57" s="180" cm="1">
        <f t="array" ref="BF57">_xlfn.XLOOKUP(BF$1,'Copy of PY1 Data(H)'!$A$1:$CZ$1,_xlfn.XLOOKUP($A57,'Copy of PY1 Data(H)'!$A$1:$A$288,'Copy of PY1 Data(H)'!$A$1:$CZ$288))</f>
        <v>13274915</v>
      </c>
      <c r="BG57" s="180" cm="1">
        <f t="array" ref="BG57">_xlfn.XLOOKUP(BG$1,'Copy of PY1 Data(H)'!$A$1:$CZ$1,_xlfn.XLOOKUP($A57,'Copy of PY1 Data(H)'!$A$1:$A$288,'Copy of PY1 Data(H)'!$A$1:$CZ$288))</f>
        <v>0</v>
      </c>
      <c r="BH57" s="180" cm="1">
        <f t="array" ref="BH57">_xlfn.XLOOKUP(BH$1,'Copy of PY1 Data(H)'!$A$1:$CZ$1,_xlfn.XLOOKUP($A57,'Copy of PY1 Data(H)'!$A$1:$A$288,'Copy of PY1 Data(H)'!$A$1:$CZ$288))</f>
        <v>112241</v>
      </c>
      <c r="BI57" s="180" cm="1">
        <f t="array" ref="BI57">_xlfn.XLOOKUP(BI$1,'Copy of PY1 Data(H)'!$A$1:$CZ$1,_xlfn.XLOOKUP($A57,'Copy of PY1 Data(H)'!$A$1:$A$288,'Copy of PY1 Data(H)'!$A$1:$CZ$288))</f>
        <v>106713</v>
      </c>
      <c r="BJ57" s="180" cm="1">
        <f t="array" ref="BJ57">_xlfn.XLOOKUP(BJ$1,'Copy of PY1 Data(H)'!$A$1:$CZ$1,_xlfn.XLOOKUP($A57,'Copy of PY1 Data(H)'!$A$1:$A$288,'Copy of PY1 Data(H)'!$A$1:$CZ$288))</f>
        <v>7393534</v>
      </c>
      <c r="BK57" s="180" cm="1">
        <f t="array" ref="BK57">_xlfn.XLOOKUP(BK$1,'Copy of PY1 Data(H)'!$A$1:$CZ$1,_xlfn.XLOOKUP($A57,'Copy of PY1 Data(H)'!$A$1:$A$288,'Copy of PY1 Data(H)'!$A$1:$CZ$288))</f>
        <v>0</v>
      </c>
      <c r="BL57" s="180" cm="1">
        <f t="array" ref="BL57">_xlfn.XLOOKUP(BL$1,'Copy of PY1 Data(H)'!$A$1:$CZ$1,_xlfn.XLOOKUP($A57,'Copy of PY1 Data(H)'!$A$1:$A$288,'Copy of PY1 Data(H)'!$A$1:$CZ$288))</f>
        <v>11209507</v>
      </c>
      <c r="BM57" s="180" cm="1">
        <f t="array" ref="BM57">_xlfn.XLOOKUP(BM$1,'Copy of PY1 Data(H)'!$A$1:$CZ$1,_xlfn.XLOOKUP($A57,'Copy of PY1 Data(H)'!$A$1:$A$288,'Copy of PY1 Data(H)'!$A$1:$CZ$288))</f>
        <v>3208461</v>
      </c>
      <c r="BN57" s="180" cm="1">
        <f t="array" ref="BN57">_xlfn.XLOOKUP(BN$1,'Copy of PY1 Data(H)'!$A$1:$CZ$1,_xlfn.XLOOKUP($A57,'Copy of PY1 Data(H)'!$A$1:$A$288,'Copy of PY1 Data(H)'!$A$1:$CZ$288))</f>
        <v>3226365</v>
      </c>
      <c r="BO57" s="180" cm="1">
        <f t="array" ref="BO57">_xlfn.XLOOKUP(BO$1,'Copy of PY1 Data(H)'!$A$1:$CZ$1,_xlfn.XLOOKUP($A57,'Copy of PY1 Data(H)'!$A$1:$A$288,'Copy of PY1 Data(H)'!$A$1:$CZ$288))</f>
        <v>598759</v>
      </c>
      <c r="BP57" s="180" cm="1">
        <f t="array" ref="BP57">_xlfn.XLOOKUP(BP$1,'Copy of PY1 Data(H)'!$A$1:$CZ$1,_xlfn.XLOOKUP($A57,'Copy of PY1 Data(H)'!$A$1:$A$288,'Copy of PY1 Data(H)'!$A$1:$CZ$288))</f>
        <v>14331</v>
      </c>
      <c r="BQ57" s="180" cm="1">
        <f t="array" ref="BQ57">_xlfn.XLOOKUP(BQ$1,'Copy of PY1 Data(H)'!$A$1:$CZ$1,_xlfn.XLOOKUP($A57,'Copy of PY1 Data(H)'!$A$1:$A$288,'Copy of PY1 Data(H)'!$A$1:$CZ$288))</f>
        <v>1677751</v>
      </c>
      <c r="BR57" s="180" cm="1">
        <f t="array" ref="BR57">_xlfn.XLOOKUP(BR$1,'Copy of PY1 Data(H)'!$A$1:$CZ$1,_xlfn.XLOOKUP($A57,'Copy of PY1 Data(H)'!$A$1:$A$288,'Copy of PY1 Data(H)'!$A$1:$CZ$288))</f>
        <v>0</v>
      </c>
      <c r="BS57" s="180" cm="1">
        <f t="array" ref="BS57">_xlfn.XLOOKUP(BS$1,'Copy of PY1 Data(H)'!$A$1:$CZ$1,_xlfn.XLOOKUP($A57,'Copy of PY1 Data(H)'!$A$1:$A$288,'Copy of PY1 Data(H)'!$A$1:$CZ$288))</f>
        <v>1529370</v>
      </c>
      <c r="BT57" s="180" cm="1">
        <f t="array" ref="BT57">_xlfn.XLOOKUP(BT$1,'Copy of PY1 Data(H)'!$A$1:$CZ$1,_xlfn.XLOOKUP($A57,'Copy of PY1 Data(H)'!$A$1:$A$288,'Copy of PY1 Data(H)'!$A$1:$CZ$288))</f>
        <v>628723</v>
      </c>
      <c r="BU57" s="180" cm="1">
        <f t="array" ref="BU57">_xlfn.XLOOKUP(BU$1,'Copy of PY1 Data(H)'!$A$1:$CZ$1,_xlfn.XLOOKUP($A57,'Copy of PY1 Data(H)'!$A$1:$A$288,'Copy of PY1 Data(H)'!$A$1:$CZ$288))</f>
        <v>0</v>
      </c>
      <c r="BV57" s="180" cm="1">
        <f t="array" ref="BV57">_xlfn.XLOOKUP(BV$1,'Copy of PY1 Data(H)'!$A$1:$CZ$1,_xlfn.XLOOKUP($A57,'Copy of PY1 Data(H)'!$A$1:$A$288,'Copy of PY1 Data(H)'!$A$1:$CZ$288))</f>
        <v>1413259</v>
      </c>
    </row>
    <row r="58" spans="1:74" x14ac:dyDescent="0.3">
      <c r="A58" s="180">
        <v>985</v>
      </c>
      <c r="C58" s="180"/>
      <c r="D58" s="180" cm="1">
        <f t="array" ref="D58">_xlfn.XLOOKUP(D$1,'Copy of PY1 Data(H)'!$A$1:$CZ$1,_xlfn.XLOOKUP($A58,'Copy of PY1 Data(H)'!$A$1:$A$288,'Copy of PY1 Data(H)'!$A$1:$CZ$288))</f>
        <v>2511454</v>
      </c>
      <c r="E58" s="180" cm="1">
        <f t="array" ref="E58">_xlfn.XLOOKUP(E$1,'Copy of PY1 Data(H)'!$A$1:$CZ$1,_xlfn.XLOOKUP($A58,'Copy of PY1 Data(H)'!$A$1:$A$288,'Copy of PY1 Data(H)'!$A$1:$CZ$288))</f>
        <v>274728496</v>
      </c>
      <c r="F58" s="180" cm="1">
        <f t="array" ref="F58">_xlfn.XLOOKUP(F$1,'Copy of PY1 Data(H)'!$A$1:$CZ$1,_xlfn.XLOOKUP($A58,'Copy of PY1 Data(H)'!$A$1:$A$288,'Copy of PY1 Data(H)'!$A$1:$CZ$288))</f>
        <v>0</v>
      </c>
      <c r="G58" s="180" cm="1">
        <f t="array" ref="G58">_xlfn.XLOOKUP(G$1,'Copy of PY1 Data(H)'!$A$1:$CZ$1,_xlfn.XLOOKUP($A58,'Copy of PY1 Data(H)'!$A$1:$A$288,'Copy of PY1 Data(H)'!$A$1:$CZ$288))</f>
        <v>2700000</v>
      </c>
      <c r="H58" s="180" cm="1">
        <f t="array" ref="H58">_xlfn.XLOOKUP(H$1,'Copy of PY1 Data(H)'!$A$1:$CZ$1,_xlfn.XLOOKUP($A58,'Copy of PY1 Data(H)'!$A$1:$A$288,'Copy of PY1 Data(H)'!$A$1:$CZ$288))</f>
        <v>1157000</v>
      </c>
      <c r="I58" s="180" cm="1">
        <f t="array" ref="I58">_xlfn.XLOOKUP(I$1,'Copy of PY1 Data(H)'!$A$1:$CZ$1,_xlfn.XLOOKUP($A58,'Copy of PY1 Data(H)'!$A$1:$A$288,'Copy of PY1 Data(H)'!$A$1:$CZ$288))</f>
        <v>2353</v>
      </c>
      <c r="J58" s="180" cm="1">
        <f t="array" ref="J58">_xlfn.XLOOKUP(J$1,'Copy of PY1 Data(H)'!$A$1:$CZ$1,_xlfn.XLOOKUP($A58,'Copy of PY1 Data(H)'!$A$1:$A$288,'Copy of PY1 Data(H)'!$A$1:$CZ$288))</f>
        <v>85000</v>
      </c>
      <c r="K58" s="180" cm="1">
        <f t="array" ref="K58">_xlfn.XLOOKUP(K$1,'Copy of PY1 Data(H)'!$A$1:$CZ$1,_xlfn.XLOOKUP($A58,'Copy of PY1 Data(H)'!$A$1:$A$288,'Copy of PY1 Data(H)'!$A$1:$CZ$288))</f>
        <v>0</v>
      </c>
      <c r="L58" s="180" cm="1">
        <f t="array" ref="L58">_xlfn.XLOOKUP(L$1,'Copy of PY1 Data(H)'!$A$1:$CZ$1,_xlfn.XLOOKUP($A58,'Copy of PY1 Data(H)'!$A$1:$A$288,'Copy of PY1 Data(H)'!$A$1:$CZ$288))</f>
        <v>1234200</v>
      </c>
      <c r="M58" s="180" cm="1">
        <f t="array" ref="M58">_xlfn.XLOOKUP(M$1,'Copy of PY1 Data(H)'!$A$1:$CZ$1,_xlfn.XLOOKUP($A58,'Copy of PY1 Data(H)'!$A$1:$A$288,'Copy of PY1 Data(H)'!$A$1:$CZ$288))</f>
        <v>8473700</v>
      </c>
      <c r="N58" s="180" cm="1">
        <f t="array" ref="N58">_xlfn.XLOOKUP(N$1,'Copy of PY1 Data(H)'!$A$1:$CZ$1,_xlfn.XLOOKUP($A58,'Copy of PY1 Data(H)'!$A$1:$A$288,'Copy of PY1 Data(H)'!$A$1:$CZ$288))</f>
        <v>2600</v>
      </c>
      <c r="O58" s="180" cm="1">
        <f t="array" ref="O58">_xlfn.XLOOKUP(O$1,'Copy of PY1 Data(H)'!$A$1:$CZ$1,_xlfn.XLOOKUP($A58,'Copy of PY1 Data(H)'!$A$1:$A$288,'Copy of PY1 Data(H)'!$A$1:$CZ$288))</f>
        <v>234700</v>
      </c>
      <c r="P58" s="180" cm="1">
        <f t="array" ref="P58">_xlfn.XLOOKUP(P$1,'Copy of PY1 Data(H)'!$A$1:$CZ$1,_xlfn.XLOOKUP($A58,'Copy of PY1 Data(H)'!$A$1:$A$288,'Copy of PY1 Data(H)'!$A$1:$CZ$288))</f>
        <v>0</v>
      </c>
      <c r="Q58" s="180" cm="1">
        <f t="array" ref="Q58">_xlfn.XLOOKUP(Q$1,'Copy of PY1 Data(H)'!$A$1:$CZ$1,_xlfn.XLOOKUP($A58,'Copy of PY1 Data(H)'!$A$1:$A$288,'Copy of PY1 Data(H)'!$A$1:$CZ$288))</f>
        <v>158000</v>
      </c>
      <c r="R58" s="180" cm="1">
        <f t="array" ref="R58">_xlfn.XLOOKUP(R$1,'Copy of PY1 Data(H)'!$A$1:$CZ$1,_xlfn.XLOOKUP($A58,'Copy of PY1 Data(H)'!$A$1:$A$288,'Copy of PY1 Data(H)'!$A$1:$CZ$288))</f>
        <v>626500</v>
      </c>
      <c r="S58" s="180" cm="1">
        <f t="array" ref="S58">_xlfn.XLOOKUP(S$1,'Copy of PY1 Data(H)'!$A$1:$CZ$1,_xlfn.XLOOKUP($A58,'Copy of PY1 Data(H)'!$A$1:$A$288,'Copy of PY1 Data(H)'!$A$1:$CZ$288))</f>
        <v>796447</v>
      </c>
      <c r="T58" s="180" cm="1">
        <f t="array" ref="T58">_xlfn.XLOOKUP(T$1,'Copy of PY1 Data(H)'!$A$1:$CZ$1,_xlfn.XLOOKUP($A58,'Copy of PY1 Data(H)'!$A$1:$A$288,'Copy of PY1 Data(H)'!$A$1:$CZ$288))</f>
        <v>7729466</v>
      </c>
      <c r="U58" s="180" cm="1">
        <f t="array" ref="U58">_xlfn.XLOOKUP(U$1,'Copy of PY1 Data(H)'!$A$1:$CZ$1,_xlfn.XLOOKUP($A58,'Copy of PY1 Data(H)'!$A$1:$A$288,'Copy of PY1 Data(H)'!$A$1:$CZ$288))</f>
        <v>0</v>
      </c>
      <c r="V58" s="180" cm="1">
        <f t="array" ref="V58">_xlfn.XLOOKUP(V$1,'Copy of PY1 Data(H)'!$A$1:$CZ$1,_xlfn.XLOOKUP($A58,'Copy of PY1 Data(H)'!$A$1:$A$288,'Copy of PY1 Data(H)'!$A$1:$CZ$288))</f>
        <v>302620</v>
      </c>
      <c r="W58" s="180" cm="1">
        <f t="array" ref="W58">_xlfn.XLOOKUP(W$1,'Copy of PY1 Data(H)'!$A$1:$CZ$1,_xlfn.XLOOKUP($A58,'Copy of PY1 Data(H)'!$A$1:$A$288,'Copy of PY1 Data(H)'!$A$1:$CZ$288))</f>
        <v>0</v>
      </c>
      <c r="X58" s="180" cm="1">
        <f t="array" ref="X58">_xlfn.XLOOKUP(X$1,'Copy of PY1 Data(H)'!$A$1:$CZ$1,_xlfn.XLOOKUP($A58,'Copy of PY1 Data(H)'!$A$1:$A$288,'Copy of PY1 Data(H)'!$A$1:$CZ$288))</f>
        <v>3993063</v>
      </c>
      <c r="Y58" s="180" cm="1">
        <f t="array" ref="Y58">_xlfn.XLOOKUP(Y$1,'Copy of PY1 Data(H)'!$A$1:$CZ$1,_xlfn.XLOOKUP($A58,'Copy of PY1 Data(H)'!$A$1:$A$288,'Copy of PY1 Data(H)'!$A$1:$CZ$288))</f>
        <v>887500</v>
      </c>
      <c r="Z58" s="180" cm="1">
        <f t="array" ref="Z58">_xlfn.XLOOKUP(Z$1,'Copy of PY1 Data(H)'!$A$1:$CZ$1,_xlfn.XLOOKUP($A58,'Copy of PY1 Data(H)'!$A$1:$A$288,'Copy of PY1 Data(H)'!$A$1:$CZ$288))</f>
        <v>27845000</v>
      </c>
      <c r="AA58" s="180" cm="1">
        <f t="array" ref="AA58">_xlfn.XLOOKUP(AA$1,'Copy of PY1 Data(H)'!$A$1:$CZ$1,_xlfn.XLOOKUP($A58,'Copy of PY1 Data(H)'!$A$1:$A$288,'Copy of PY1 Data(H)'!$A$1:$CZ$288))</f>
        <v>5556500</v>
      </c>
      <c r="AB58" s="180" cm="1">
        <f t="array" ref="AB58">_xlfn.XLOOKUP(AB$1,'Copy of PY1 Data(H)'!$A$1:$CZ$1,_xlfn.XLOOKUP($A58,'Copy of PY1 Data(H)'!$A$1:$A$288,'Copy of PY1 Data(H)'!$A$1:$CZ$288))</f>
        <v>0</v>
      </c>
      <c r="AC58" s="180" cm="1">
        <f t="array" ref="AC58">_xlfn.XLOOKUP(AC$1,'Copy of PY1 Data(H)'!$A$1:$CZ$1,_xlfn.XLOOKUP($A58,'Copy of PY1 Data(H)'!$A$1:$A$288,'Copy of PY1 Data(H)'!$A$1:$CZ$288))</f>
        <v>143600</v>
      </c>
      <c r="AD58" s="180" cm="1">
        <f t="array" ref="AD58">_xlfn.XLOOKUP(AD$1,'Copy of PY1 Data(H)'!$A$1:$CZ$1,_xlfn.XLOOKUP($A58,'Copy of PY1 Data(H)'!$A$1:$A$288,'Copy of PY1 Data(H)'!$A$1:$CZ$288))</f>
        <v>496100</v>
      </c>
      <c r="AE58" s="180" cm="1">
        <f t="array" ref="AE58">_xlfn.XLOOKUP(AE$1,'Copy of PY1 Data(H)'!$A$1:$CZ$1,_xlfn.XLOOKUP($A58,'Copy of PY1 Data(H)'!$A$1:$A$288,'Copy of PY1 Data(H)'!$A$1:$CZ$288))</f>
        <v>521500</v>
      </c>
      <c r="AF58" s="180" cm="1">
        <f t="array" ref="AF58">_xlfn.XLOOKUP(AF$1,'Copy of PY1 Data(H)'!$A$1:$CZ$1,_xlfn.XLOOKUP($A58,'Copy of PY1 Data(H)'!$A$1:$A$288,'Copy of PY1 Data(H)'!$A$1:$CZ$288))</f>
        <v>94500</v>
      </c>
      <c r="AG58" s="180" cm="1">
        <f t="array" ref="AG58">_xlfn.XLOOKUP(AG$1,'Copy of PY1 Data(H)'!$A$1:$CZ$1,_xlfn.XLOOKUP($A58,'Copy of PY1 Data(H)'!$A$1:$A$288,'Copy of PY1 Data(H)'!$A$1:$CZ$288))</f>
        <v>548415</v>
      </c>
      <c r="AH58" s="180" cm="1">
        <f t="array" ref="AH58">_xlfn.XLOOKUP(AH$1,'Copy of PY1 Data(H)'!$A$1:$CZ$1,_xlfn.XLOOKUP($A58,'Copy of PY1 Data(H)'!$A$1:$A$288,'Copy of PY1 Data(H)'!$A$1:$CZ$288))</f>
        <v>0</v>
      </c>
      <c r="AI58" s="180" cm="1">
        <f t="array" ref="AI58">_xlfn.XLOOKUP(AI$1,'Copy of PY1 Data(H)'!$A$1:$CZ$1,_xlfn.XLOOKUP($A58,'Copy of PY1 Data(H)'!$A$1:$A$288,'Copy of PY1 Data(H)'!$A$1:$CZ$288))</f>
        <v>0</v>
      </c>
      <c r="AJ58" s="180" cm="1">
        <f t="array" ref="AJ58">_xlfn.XLOOKUP(AJ$1,'Copy of PY1 Data(H)'!$A$1:$CZ$1,_xlfn.XLOOKUP($A58,'Copy of PY1 Data(H)'!$A$1:$A$288,'Copy of PY1 Data(H)'!$A$1:$CZ$288))</f>
        <v>1291045</v>
      </c>
      <c r="AK58" s="180" cm="1">
        <f t="array" ref="AK58">_xlfn.XLOOKUP(AK$1,'Copy of PY1 Data(H)'!$A$1:$CZ$1,_xlfn.XLOOKUP($A58,'Copy of PY1 Data(H)'!$A$1:$A$288,'Copy of PY1 Data(H)'!$A$1:$CZ$288))</f>
        <v>87165</v>
      </c>
      <c r="AL58" s="180" cm="1">
        <f t="array" ref="AL58">_xlfn.XLOOKUP(AL$1,'Copy of PY1 Data(H)'!$A$1:$CZ$1,_xlfn.XLOOKUP($A58,'Copy of PY1 Data(H)'!$A$1:$A$288,'Copy of PY1 Data(H)'!$A$1:$CZ$288))</f>
        <v>159000</v>
      </c>
      <c r="AM58" s="180" cm="1">
        <f t="array" ref="AM58">_xlfn.XLOOKUP(AM$1,'Copy of PY1 Data(H)'!$A$1:$CZ$1,_xlfn.XLOOKUP($A58,'Copy of PY1 Data(H)'!$A$1:$A$288,'Copy of PY1 Data(H)'!$A$1:$CZ$288))</f>
        <v>2062974</v>
      </c>
      <c r="AN58" s="180" cm="1">
        <f t="array" ref="AN58">_xlfn.XLOOKUP(AN$1,'Copy of PY1 Data(H)'!$A$1:$CZ$1,_xlfn.XLOOKUP($A58,'Copy of PY1 Data(H)'!$A$1:$A$288,'Copy of PY1 Data(H)'!$A$1:$CZ$288))</f>
        <v>101317</v>
      </c>
      <c r="AO58" s="180" cm="1">
        <f t="array" ref="AO58">_xlfn.XLOOKUP(AO$1,'Copy of PY1 Data(H)'!$A$1:$CZ$1,_xlfn.XLOOKUP($A58,'Copy of PY1 Data(H)'!$A$1:$A$288,'Copy of PY1 Data(H)'!$A$1:$CZ$288))</f>
        <v>22192839</v>
      </c>
      <c r="AP58" s="180" cm="1">
        <f t="array" ref="AP58">_xlfn.XLOOKUP(AP$1,'Copy of PY1 Data(H)'!$A$1:$CZ$1,_xlfn.XLOOKUP($A58,'Copy of PY1 Data(H)'!$A$1:$A$288,'Copy of PY1 Data(H)'!$A$1:$CZ$288))</f>
        <v>775000</v>
      </c>
      <c r="AQ58" s="180" cm="1">
        <f t="array" ref="AQ58">_xlfn.XLOOKUP(AQ$1,'Copy of PY1 Data(H)'!$A$1:$CZ$1,_xlfn.XLOOKUP($A58,'Copy of PY1 Data(H)'!$A$1:$A$288,'Copy of PY1 Data(H)'!$A$1:$CZ$288))</f>
        <v>44092</v>
      </c>
      <c r="AR58" s="180" cm="1">
        <f t="array" ref="AR58">_xlfn.XLOOKUP(AR$1,'Copy of PY1 Data(H)'!$A$1:$CZ$1,_xlfn.XLOOKUP($A58,'Copy of PY1 Data(H)'!$A$1:$A$288,'Copy of PY1 Data(H)'!$A$1:$CZ$288))</f>
        <v>60084</v>
      </c>
      <c r="AS58" s="180" cm="1">
        <f t="array" ref="AS58">_xlfn.XLOOKUP(AS$1,'Copy of PY1 Data(H)'!$A$1:$CZ$1,_xlfn.XLOOKUP($A58,'Copy of PY1 Data(H)'!$A$1:$A$288,'Copy of PY1 Data(H)'!$A$1:$CZ$288))</f>
        <v>16896001</v>
      </c>
      <c r="AT58" s="180" cm="1">
        <f t="array" ref="AT58">_xlfn.XLOOKUP(AT$1,'Copy of PY1 Data(H)'!$A$1:$CZ$1,_xlfn.XLOOKUP($A58,'Copy of PY1 Data(H)'!$A$1:$A$288,'Copy of PY1 Data(H)'!$A$1:$CZ$288))</f>
        <v>141322</v>
      </c>
      <c r="AU58" s="180" cm="1">
        <f t="array" ref="AU58">_xlfn.XLOOKUP(AU$1,'Copy of PY1 Data(H)'!$A$1:$CZ$1,_xlfn.XLOOKUP($A58,'Copy of PY1 Data(H)'!$A$1:$A$288,'Copy of PY1 Data(H)'!$A$1:$CZ$288))</f>
        <v>476450</v>
      </c>
      <c r="AV58" s="180" cm="1">
        <f t="array" ref="AV58">_xlfn.XLOOKUP(AV$1,'Copy of PY1 Data(H)'!$A$1:$CZ$1,_xlfn.XLOOKUP($A58,'Copy of PY1 Data(H)'!$A$1:$A$288,'Copy of PY1 Data(H)'!$A$1:$CZ$288))</f>
        <v>675300</v>
      </c>
      <c r="AW58" s="180" cm="1">
        <f t="array" ref="AW58">_xlfn.XLOOKUP(AW$1,'Copy of PY1 Data(H)'!$A$1:$CZ$1,_xlfn.XLOOKUP($A58,'Copy of PY1 Data(H)'!$A$1:$A$288,'Copy of PY1 Data(H)'!$A$1:$CZ$288))</f>
        <v>105682</v>
      </c>
      <c r="AX58" s="180" cm="1">
        <f t="array" ref="AX58">_xlfn.XLOOKUP(AX$1,'Copy of PY1 Data(H)'!$A$1:$CZ$1,_xlfn.XLOOKUP($A58,'Copy of PY1 Data(H)'!$A$1:$A$288,'Copy of PY1 Data(H)'!$A$1:$CZ$288))</f>
        <v>207400</v>
      </c>
      <c r="AY58" s="180" cm="1">
        <f t="array" ref="AY58">_xlfn.XLOOKUP(AY$1,'Copy of PY1 Data(H)'!$A$1:$CZ$1,_xlfn.XLOOKUP($A58,'Copy of PY1 Data(H)'!$A$1:$A$288,'Copy of PY1 Data(H)'!$A$1:$CZ$288))</f>
        <v>145100</v>
      </c>
      <c r="AZ58" s="180" cm="1">
        <f t="array" ref="AZ58">_xlfn.XLOOKUP(AZ$1,'Copy of PY1 Data(H)'!$A$1:$CZ$1,_xlfn.XLOOKUP($A58,'Copy of PY1 Data(H)'!$A$1:$A$288,'Copy of PY1 Data(H)'!$A$1:$CZ$288))</f>
        <v>2886333</v>
      </c>
      <c r="BA58" s="180" cm="1">
        <f t="array" ref="BA58">_xlfn.XLOOKUP(BA$1,'Copy of PY1 Data(H)'!$A$1:$CZ$1,_xlfn.XLOOKUP($A58,'Copy of PY1 Data(H)'!$A$1:$A$288,'Copy of PY1 Data(H)'!$A$1:$CZ$288))</f>
        <v>838092</v>
      </c>
      <c r="BB58" s="180" cm="1">
        <f t="array" ref="BB58">_xlfn.XLOOKUP(BB$1,'Copy of PY1 Data(H)'!$A$1:$CZ$1,_xlfn.XLOOKUP($A58,'Copy of PY1 Data(H)'!$A$1:$A$288,'Copy of PY1 Data(H)'!$A$1:$CZ$288))</f>
        <v>13600</v>
      </c>
      <c r="BC58" s="180" cm="1">
        <f t="array" ref="BC58">_xlfn.XLOOKUP(BC$1,'Copy of PY1 Data(H)'!$A$1:$CZ$1,_xlfn.XLOOKUP($A58,'Copy of PY1 Data(H)'!$A$1:$A$288,'Copy of PY1 Data(H)'!$A$1:$CZ$288))</f>
        <v>222500</v>
      </c>
      <c r="BD58" s="180" cm="1">
        <f t="array" ref="BD58">_xlfn.XLOOKUP(BD$1,'Copy of PY1 Data(H)'!$A$1:$CZ$1,_xlfn.XLOOKUP($A58,'Copy of PY1 Data(H)'!$A$1:$A$288,'Copy of PY1 Data(H)'!$A$1:$CZ$288))</f>
        <v>2346418</v>
      </c>
      <c r="BE58" s="180" cm="1">
        <f t="array" ref="BE58">_xlfn.XLOOKUP(BE$1,'Copy of PY1 Data(H)'!$A$1:$CZ$1,_xlfn.XLOOKUP($A58,'Copy of PY1 Data(H)'!$A$1:$A$288,'Copy of PY1 Data(H)'!$A$1:$CZ$288))</f>
        <v>396800</v>
      </c>
      <c r="BF58" s="180" cm="1">
        <f t="array" ref="BF58">_xlfn.XLOOKUP(BF$1,'Copy of PY1 Data(H)'!$A$1:$CZ$1,_xlfn.XLOOKUP($A58,'Copy of PY1 Data(H)'!$A$1:$A$288,'Copy of PY1 Data(H)'!$A$1:$CZ$288))</f>
        <v>12573292</v>
      </c>
      <c r="BG58" s="180" cm="1">
        <f t="array" ref="BG58">_xlfn.XLOOKUP(BG$1,'Copy of PY1 Data(H)'!$A$1:$CZ$1,_xlfn.XLOOKUP($A58,'Copy of PY1 Data(H)'!$A$1:$A$288,'Copy of PY1 Data(H)'!$A$1:$CZ$288))</f>
        <v>0</v>
      </c>
      <c r="BH58" s="180" cm="1">
        <f t="array" ref="BH58">_xlfn.XLOOKUP(BH$1,'Copy of PY1 Data(H)'!$A$1:$CZ$1,_xlfn.XLOOKUP($A58,'Copy of PY1 Data(H)'!$A$1:$A$288,'Copy of PY1 Data(H)'!$A$1:$CZ$288))</f>
        <v>104232</v>
      </c>
      <c r="BI58" s="180" cm="1">
        <f t="array" ref="BI58">_xlfn.XLOOKUP(BI$1,'Copy of PY1 Data(H)'!$A$1:$CZ$1,_xlfn.XLOOKUP($A58,'Copy of PY1 Data(H)'!$A$1:$A$288,'Copy of PY1 Data(H)'!$A$1:$CZ$288))</f>
        <v>95000</v>
      </c>
      <c r="BJ58" s="180" cm="1">
        <f t="array" ref="BJ58">_xlfn.XLOOKUP(BJ$1,'Copy of PY1 Data(H)'!$A$1:$CZ$1,_xlfn.XLOOKUP($A58,'Copy of PY1 Data(H)'!$A$1:$A$288,'Copy of PY1 Data(H)'!$A$1:$CZ$288))</f>
        <v>7061000</v>
      </c>
      <c r="BK58" s="180" cm="1">
        <f t="array" ref="BK58">_xlfn.XLOOKUP(BK$1,'Copy of PY1 Data(H)'!$A$1:$CZ$1,_xlfn.XLOOKUP($A58,'Copy of PY1 Data(H)'!$A$1:$A$288,'Copy of PY1 Data(H)'!$A$1:$CZ$288))</f>
        <v>0</v>
      </c>
      <c r="BL58" s="180" cm="1">
        <f t="array" ref="BL58">_xlfn.XLOOKUP(BL$1,'Copy of PY1 Data(H)'!$A$1:$CZ$1,_xlfn.XLOOKUP($A58,'Copy of PY1 Data(H)'!$A$1:$A$288,'Copy of PY1 Data(H)'!$A$1:$CZ$288))</f>
        <v>10877565</v>
      </c>
      <c r="BM58" s="180" cm="1">
        <f t="array" ref="BM58">_xlfn.XLOOKUP(BM$1,'Copy of PY1 Data(H)'!$A$1:$CZ$1,_xlfn.XLOOKUP($A58,'Copy of PY1 Data(H)'!$A$1:$A$288,'Copy of PY1 Data(H)'!$A$1:$CZ$288))</f>
        <v>3071936</v>
      </c>
      <c r="BN58" s="180" cm="1">
        <f t="array" ref="BN58">_xlfn.XLOOKUP(BN$1,'Copy of PY1 Data(H)'!$A$1:$CZ$1,_xlfn.XLOOKUP($A58,'Copy of PY1 Data(H)'!$A$1:$A$288,'Copy of PY1 Data(H)'!$A$1:$CZ$288))</f>
        <v>3022160</v>
      </c>
      <c r="BO58" s="180" cm="1">
        <f t="array" ref="BO58">_xlfn.XLOOKUP(BO$1,'Copy of PY1 Data(H)'!$A$1:$CZ$1,_xlfn.XLOOKUP($A58,'Copy of PY1 Data(H)'!$A$1:$A$288,'Copy of PY1 Data(H)'!$A$1:$CZ$288))</f>
        <v>559532</v>
      </c>
      <c r="BP58" s="180" cm="1">
        <f t="array" ref="BP58">_xlfn.XLOOKUP(BP$1,'Copy of PY1 Data(H)'!$A$1:$CZ$1,_xlfn.XLOOKUP($A58,'Copy of PY1 Data(H)'!$A$1:$A$288,'Copy of PY1 Data(H)'!$A$1:$CZ$288))</f>
        <v>14000</v>
      </c>
      <c r="BQ58" s="180" cm="1">
        <f t="array" ref="BQ58">_xlfn.XLOOKUP(BQ$1,'Copy of PY1 Data(H)'!$A$1:$CZ$1,_xlfn.XLOOKUP($A58,'Copy of PY1 Data(H)'!$A$1:$A$288,'Copy of PY1 Data(H)'!$A$1:$CZ$288))</f>
        <v>1592074</v>
      </c>
      <c r="BR58" s="180" cm="1">
        <f t="array" ref="BR58">_xlfn.XLOOKUP(BR$1,'Copy of PY1 Data(H)'!$A$1:$CZ$1,_xlfn.XLOOKUP($A58,'Copy of PY1 Data(H)'!$A$1:$A$288,'Copy of PY1 Data(H)'!$A$1:$CZ$288))</f>
        <v>0</v>
      </c>
      <c r="BS58" s="180" cm="1">
        <f t="array" ref="BS58">_xlfn.XLOOKUP(BS$1,'Copy of PY1 Data(H)'!$A$1:$CZ$1,_xlfn.XLOOKUP($A58,'Copy of PY1 Data(H)'!$A$1:$A$288,'Copy of PY1 Data(H)'!$A$1:$CZ$288))</f>
        <v>1440300</v>
      </c>
      <c r="BT58" s="180" cm="1">
        <f t="array" ref="BT58">_xlfn.XLOOKUP(BT$1,'Copy of PY1 Data(H)'!$A$1:$CZ$1,_xlfn.XLOOKUP($A58,'Copy of PY1 Data(H)'!$A$1:$A$288,'Copy of PY1 Data(H)'!$A$1:$CZ$288))</f>
        <v>578900</v>
      </c>
      <c r="BU58" s="180" cm="1">
        <f t="array" ref="BU58">_xlfn.XLOOKUP(BU$1,'Copy of PY1 Data(H)'!$A$1:$CZ$1,_xlfn.XLOOKUP($A58,'Copy of PY1 Data(H)'!$A$1:$A$288,'Copy of PY1 Data(H)'!$A$1:$CZ$288))</f>
        <v>0</v>
      </c>
      <c r="BV58" s="180" cm="1">
        <f t="array" ref="BV58">_xlfn.XLOOKUP(BV$1,'Copy of PY1 Data(H)'!$A$1:$CZ$1,_xlfn.XLOOKUP($A58,'Copy of PY1 Data(H)'!$A$1:$A$288,'Copy of PY1 Data(H)'!$A$1:$CZ$288))</f>
        <v>1403926</v>
      </c>
    </row>
    <row r="59" spans="1:74" x14ac:dyDescent="0.3">
      <c r="A59" s="180">
        <v>369</v>
      </c>
      <c r="C59" s="180"/>
      <c r="D59" s="180" cm="1">
        <f t="array" ref="D59">_xlfn.XLOOKUP(D$1,'Copy of PY1 Data(H)'!$A$1:$CZ$1,_xlfn.XLOOKUP($A59,'Copy of PY1 Data(H)'!$A$1:$A$288,'Copy of PY1 Data(H)'!$A$1:$CZ$288))</f>
        <v>2349049</v>
      </c>
      <c r="E59" s="180" cm="1">
        <f t="array" ref="E59">_xlfn.XLOOKUP(E$1,'Copy of PY1 Data(H)'!$A$1:$CZ$1,_xlfn.XLOOKUP($A59,'Copy of PY1 Data(H)'!$A$1:$A$288,'Copy of PY1 Data(H)'!$A$1:$CZ$288))</f>
        <v>28687303</v>
      </c>
      <c r="F59" s="180" cm="1">
        <f t="array" ref="F59">_xlfn.XLOOKUP(F$1,'Copy of PY1 Data(H)'!$A$1:$CZ$1,_xlfn.XLOOKUP($A59,'Copy of PY1 Data(H)'!$A$1:$A$288,'Copy of PY1 Data(H)'!$A$1:$CZ$288))</f>
        <v>0</v>
      </c>
      <c r="G59" s="180" cm="1">
        <f t="array" ref="G59">_xlfn.XLOOKUP(G$1,'Copy of PY1 Data(H)'!$A$1:$CZ$1,_xlfn.XLOOKUP($A59,'Copy of PY1 Data(H)'!$A$1:$A$288,'Copy of PY1 Data(H)'!$A$1:$CZ$288))</f>
        <v>2862530</v>
      </c>
      <c r="H59" s="180" cm="1">
        <f t="array" ref="H59">_xlfn.XLOOKUP(H$1,'Copy of PY1 Data(H)'!$A$1:$CZ$1,_xlfn.XLOOKUP($A59,'Copy of PY1 Data(H)'!$A$1:$A$288,'Copy of PY1 Data(H)'!$A$1:$CZ$288))</f>
        <v>802293</v>
      </c>
      <c r="I59" s="180" cm="1">
        <f t="array" ref="I59">_xlfn.XLOOKUP(I$1,'Copy of PY1 Data(H)'!$A$1:$CZ$1,_xlfn.XLOOKUP($A59,'Copy of PY1 Data(H)'!$A$1:$A$288,'Copy of PY1 Data(H)'!$A$1:$CZ$288))</f>
        <v>36228</v>
      </c>
      <c r="J59" s="180" cm="1">
        <f t="array" ref="J59">_xlfn.XLOOKUP(J$1,'Copy of PY1 Data(H)'!$A$1:$CZ$1,_xlfn.XLOOKUP($A59,'Copy of PY1 Data(H)'!$A$1:$A$288,'Copy of PY1 Data(H)'!$A$1:$CZ$288))</f>
        <v>287773</v>
      </c>
      <c r="K59" s="180" cm="1">
        <f t="array" ref="K59">_xlfn.XLOOKUP(K$1,'Copy of PY1 Data(H)'!$A$1:$CZ$1,_xlfn.XLOOKUP($A59,'Copy of PY1 Data(H)'!$A$1:$A$288,'Copy of PY1 Data(H)'!$A$1:$CZ$288))</f>
        <v>1169403</v>
      </c>
      <c r="L59" s="180" cm="1">
        <f t="array" ref="L59">_xlfn.XLOOKUP(L$1,'Copy of PY1 Data(H)'!$A$1:$CZ$1,_xlfn.XLOOKUP($A59,'Copy of PY1 Data(H)'!$A$1:$A$288,'Copy of PY1 Data(H)'!$A$1:$CZ$288))</f>
        <v>1624042</v>
      </c>
      <c r="M59" s="180" cm="1">
        <f t="array" ref="M59">_xlfn.XLOOKUP(M$1,'Copy of PY1 Data(H)'!$A$1:$CZ$1,_xlfn.XLOOKUP($A59,'Copy of PY1 Data(H)'!$A$1:$A$288,'Copy of PY1 Data(H)'!$A$1:$CZ$288))</f>
        <v>2652054</v>
      </c>
      <c r="N59" s="180" cm="1">
        <f t="array" ref="N59">_xlfn.XLOOKUP(N$1,'Copy of PY1 Data(H)'!$A$1:$CZ$1,_xlfn.XLOOKUP($A59,'Copy of PY1 Data(H)'!$A$1:$A$288,'Copy of PY1 Data(H)'!$A$1:$CZ$288))</f>
        <v>147788</v>
      </c>
      <c r="O59" s="180" cm="1">
        <f t="array" ref="O59">_xlfn.XLOOKUP(O$1,'Copy of PY1 Data(H)'!$A$1:$CZ$1,_xlfn.XLOOKUP($A59,'Copy of PY1 Data(H)'!$A$1:$A$288,'Copy of PY1 Data(H)'!$A$1:$CZ$288))</f>
        <v>120048</v>
      </c>
      <c r="P59" s="180" cm="1">
        <f t="array" ref="P59">_xlfn.XLOOKUP(P$1,'Copy of PY1 Data(H)'!$A$1:$CZ$1,_xlfn.XLOOKUP($A59,'Copy of PY1 Data(H)'!$A$1:$A$288,'Copy of PY1 Data(H)'!$A$1:$CZ$288))</f>
        <v>0</v>
      </c>
      <c r="Q59" s="180" cm="1">
        <f t="array" ref="Q59">_xlfn.XLOOKUP(Q$1,'Copy of PY1 Data(H)'!$A$1:$CZ$1,_xlfn.XLOOKUP($A59,'Copy of PY1 Data(H)'!$A$1:$A$288,'Copy of PY1 Data(H)'!$A$1:$CZ$288))</f>
        <v>278874</v>
      </c>
      <c r="R59" s="180" cm="1">
        <f t="array" ref="R59">_xlfn.XLOOKUP(R$1,'Copy of PY1 Data(H)'!$A$1:$CZ$1,_xlfn.XLOOKUP($A59,'Copy of PY1 Data(H)'!$A$1:$A$288,'Copy of PY1 Data(H)'!$A$1:$CZ$288))</f>
        <v>695324</v>
      </c>
      <c r="S59" s="180" cm="1">
        <f t="array" ref="S59">_xlfn.XLOOKUP(S$1,'Copy of PY1 Data(H)'!$A$1:$CZ$1,_xlfn.XLOOKUP($A59,'Copy of PY1 Data(H)'!$A$1:$A$288,'Copy of PY1 Data(H)'!$A$1:$CZ$288))</f>
        <v>348249</v>
      </c>
      <c r="T59" s="180" cm="1">
        <f t="array" ref="T59">_xlfn.XLOOKUP(T$1,'Copy of PY1 Data(H)'!$A$1:$CZ$1,_xlfn.XLOOKUP($A59,'Copy of PY1 Data(H)'!$A$1:$A$288,'Copy of PY1 Data(H)'!$A$1:$CZ$288))</f>
        <v>4828253</v>
      </c>
      <c r="U59" s="180" cm="1">
        <f t="array" ref="U59">_xlfn.XLOOKUP(U$1,'Copy of PY1 Data(H)'!$A$1:$CZ$1,_xlfn.XLOOKUP($A59,'Copy of PY1 Data(H)'!$A$1:$A$288,'Copy of PY1 Data(H)'!$A$1:$CZ$288))</f>
        <v>0</v>
      </c>
      <c r="V59" s="180" cm="1">
        <f t="array" ref="V59">_xlfn.XLOOKUP(V$1,'Copy of PY1 Data(H)'!$A$1:$CZ$1,_xlfn.XLOOKUP($A59,'Copy of PY1 Data(H)'!$A$1:$A$288,'Copy of PY1 Data(H)'!$A$1:$CZ$288))</f>
        <v>267942</v>
      </c>
      <c r="W59" s="180" cm="1">
        <f t="array" ref="W59">_xlfn.XLOOKUP(W$1,'Copy of PY1 Data(H)'!$A$1:$CZ$1,_xlfn.XLOOKUP($A59,'Copy of PY1 Data(H)'!$A$1:$A$288,'Copy of PY1 Data(H)'!$A$1:$CZ$288))</f>
        <v>0</v>
      </c>
      <c r="X59" s="180" cm="1">
        <f t="array" ref="X59">_xlfn.XLOOKUP(X$1,'Copy of PY1 Data(H)'!$A$1:$CZ$1,_xlfn.XLOOKUP($A59,'Copy of PY1 Data(H)'!$A$1:$A$288,'Copy of PY1 Data(H)'!$A$1:$CZ$288))</f>
        <v>4031923</v>
      </c>
      <c r="Y59" s="180" cm="1">
        <f t="array" ref="Y59">_xlfn.XLOOKUP(Y$1,'Copy of PY1 Data(H)'!$A$1:$CZ$1,_xlfn.XLOOKUP($A59,'Copy of PY1 Data(H)'!$A$1:$A$288,'Copy of PY1 Data(H)'!$A$1:$CZ$288))</f>
        <v>887218</v>
      </c>
      <c r="Z59" s="180" cm="1">
        <f t="array" ref="Z59">_xlfn.XLOOKUP(Z$1,'Copy of PY1 Data(H)'!$A$1:$CZ$1,_xlfn.XLOOKUP($A59,'Copy of PY1 Data(H)'!$A$1:$A$288,'Copy of PY1 Data(H)'!$A$1:$CZ$288))</f>
        <v>24650706</v>
      </c>
      <c r="AA59" s="180" cm="1">
        <f t="array" ref="AA59">_xlfn.XLOOKUP(AA$1,'Copy of PY1 Data(H)'!$A$1:$CZ$1,_xlfn.XLOOKUP($A59,'Copy of PY1 Data(H)'!$A$1:$A$288,'Copy of PY1 Data(H)'!$A$1:$CZ$288))</f>
        <v>1160240</v>
      </c>
      <c r="AB59" s="180" cm="1">
        <f t="array" ref="AB59">_xlfn.XLOOKUP(AB$1,'Copy of PY1 Data(H)'!$A$1:$CZ$1,_xlfn.XLOOKUP($A59,'Copy of PY1 Data(H)'!$A$1:$A$288,'Copy of PY1 Data(H)'!$A$1:$CZ$288))</f>
        <v>0</v>
      </c>
      <c r="AC59" s="180" cm="1">
        <f t="array" ref="AC59">_xlfn.XLOOKUP(AC$1,'Copy of PY1 Data(H)'!$A$1:$CZ$1,_xlfn.XLOOKUP($A59,'Copy of PY1 Data(H)'!$A$1:$A$288,'Copy of PY1 Data(H)'!$A$1:$CZ$288))</f>
        <v>165120</v>
      </c>
      <c r="AD59" s="180" cm="1">
        <f t="array" ref="AD59">_xlfn.XLOOKUP(AD$1,'Copy of PY1 Data(H)'!$A$1:$CZ$1,_xlfn.XLOOKUP($A59,'Copy of PY1 Data(H)'!$A$1:$A$288,'Copy of PY1 Data(H)'!$A$1:$CZ$288))</f>
        <v>715436</v>
      </c>
      <c r="AE59" s="180" cm="1">
        <f t="array" ref="AE59">_xlfn.XLOOKUP(AE$1,'Copy of PY1 Data(H)'!$A$1:$CZ$1,_xlfn.XLOOKUP($A59,'Copy of PY1 Data(H)'!$A$1:$A$288,'Copy of PY1 Data(H)'!$A$1:$CZ$288))</f>
        <v>884164</v>
      </c>
      <c r="AF59" s="180" cm="1">
        <f t="array" ref="AF59">_xlfn.XLOOKUP(AF$1,'Copy of PY1 Data(H)'!$A$1:$CZ$1,_xlfn.XLOOKUP($A59,'Copy of PY1 Data(H)'!$A$1:$A$288,'Copy of PY1 Data(H)'!$A$1:$CZ$288))</f>
        <v>131235</v>
      </c>
      <c r="AG59" s="180" cm="1">
        <f t="array" ref="AG59">_xlfn.XLOOKUP(AG$1,'Copy of PY1 Data(H)'!$A$1:$CZ$1,_xlfn.XLOOKUP($A59,'Copy of PY1 Data(H)'!$A$1:$A$288,'Copy of PY1 Data(H)'!$A$1:$CZ$288))</f>
        <v>91867</v>
      </c>
      <c r="AH59" s="180" cm="1">
        <f t="array" ref="AH59">_xlfn.XLOOKUP(AH$1,'Copy of PY1 Data(H)'!$A$1:$CZ$1,_xlfn.XLOOKUP($A59,'Copy of PY1 Data(H)'!$A$1:$A$288,'Copy of PY1 Data(H)'!$A$1:$CZ$288))</f>
        <v>0</v>
      </c>
      <c r="AI59" s="180" cm="1">
        <f t="array" ref="AI59">_xlfn.XLOOKUP(AI$1,'Copy of PY1 Data(H)'!$A$1:$CZ$1,_xlfn.XLOOKUP($A59,'Copy of PY1 Data(H)'!$A$1:$A$288,'Copy of PY1 Data(H)'!$A$1:$CZ$288))</f>
        <v>76037</v>
      </c>
      <c r="AJ59" s="180" cm="1">
        <f t="array" ref="AJ59">_xlfn.XLOOKUP(AJ$1,'Copy of PY1 Data(H)'!$A$1:$CZ$1,_xlfn.XLOOKUP($A59,'Copy of PY1 Data(H)'!$A$1:$A$288,'Copy of PY1 Data(H)'!$A$1:$CZ$288))</f>
        <v>1466591</v>
      </c>
      <c r="AK59" s="180" cm="1">
        <f t="array" ref="AK59">_xlfn.XLOOKUP(AK$1,'Copy of PY1 Data(H)'!$A$1:$CZ$1,_xlfn.XLOOKUP($A59,'Copy of PY1 Data(H)'!$A$1:$A$288,'Copy of PY1 Data(H)'!$A$1:$CZ$288))</f>
        <v>113730</v>
      </c>
      <c r="AL59" s="180" cm="1">
        <f t="array" ref="AL59">_xlfn.XLOOKUP(AL$1,'Copy of PY1 Data(H)'!$A$1:$CZ$1,_xlfn.XLOOKUP($A59,'Copy of PY1 Data(H)'!$A$1:$A$288,'Copy of PY1 Data(H)'!$A$1:$CZ$288))</f>
        <v>242981</v>
      </c>
      <c r="AM59" s="180" cm="1">
        <f t="array" ref="AM59">_xlfn.XLOOKUP(AM$1,'Copy of PY1 Data(H)'!$A$1:$CZ$1,_xlfn.XLOOKUP($A59,'Copy of PY1 Data(H)'!$A$1:$A$288,'Copy of PY1 Data(H)'!$A$1:$CZ$288))</f>
        <v>2198853</v>
      </c>
      <c r="AN59" s="180" cm="1">
        <f t="array" ref="AN59">_xlfn.XLOOKUP(AN$1,'Copy of PY1 Data(H)'!$A$1:$CZ$1,_xlfn.XLOOKUP($A59,'Copy of PY1 Data(H)'!$A$1:$A$288,'Copy of PY1 Data(H)'!$A$1:$CZ$288))</f>
        <v>193162</v>
      </c>
      <c r="AO59" s="180" cm="1">
        <f t="array" ref="AO59">_xlfn.XLOOKUP(AO$1,'Copy of PY1 Data(H)'!$A$1:$CZ$1,_xlfn.XLOOKUP($A59,'Copy of PY1 Data(H)'!$A$1:$A$288,'Copy of PY1 Data(H)'!$A$1:$CZ$288))</f>
        <v>16456750</v>
      </c>
      <c r="AP59" s="180" cm="1">
        <f t="array" ref="AP59">_xlfn.XLOOKUP(AP$1,'Copy of PY1 Data(H)'!$A$1:$CZ$1,_xlfn.XLOOKUP($A59,'Copy of PY1 Data(H)'!$A$1:$A$288,'Copy of PY1 Data(H)'!$A$1:$CZ$288))</f>
        <v>433693</v>
      </c>
      <c r="AQ59" s="180" cm="1">
        <f t="array" ref="AQ59">_xlfn.XLOOKUP(AQ$1,'Copy of PY1 Data(H)'!$A$1:$CZ$1,_xlfn.XLOOKUP($A59,'Copy of PY1 Data(H)'!$A$1:$A$288,'Copy of PY1 Data(H)'!$A$1:$CZ$288))</f>
        <v>129076</v>
      </c>
      <c r="AR59" s="180" cm="1">
        <f t="array" ref="AR59">_xlfn.XLOOKUP(AR$1,'Copy of PY1 Data(H)'!$A$1:$CZ$1,_xlfn.XLOOKUP($A59,'Copy of PY1 Data(H)'!$A$1:$A$288,'Copy of PY1 Data(H)'!$A$1:$CZ$288))</f>
        <v>197003</v>
      </c>
      <c r="AS59" s="180" cm="1">
        <f t="array" ref="AS59">_xlfn.XLOOKUP(AS$1,'Copy of PY1 Data(H)'!$A$1:$CZ$1,_xlfn.XLOOKUP($A59,'Copy of PY1 Data(H)'!$A$1:$A$288,'Copy of PY1 Data(H)'!$A$1:$CZ$288))</f>
        <v>4950866</v>
      </c>
      <c r="AT59" s="180" cm="1">
        <f t="array" ref="AT59">_xlfn.XLOOKUP(AT$1,'Copy of PY1 Data(H)'!$A$1:$CZ$1,_xlfn.XLOOKUP($A59,'Copy of PY1 Data(H)'!$A$1:$A$288,'Copy of PY1 Data(H)'!$A$1:$CZ$288))</f>
        <v>104742</v>
      </c>
      <c r="AU59" s="180" cm="1">
        <f t="array" ref="AU59">_xlfn.XLOOKUP(AU$1,'Copy of PY1 Data(H)'!$A$1:$CZ$1,_xlfn.XLOOKUP($A59,'Copy of PY1 Data(H)'!$A$1:$A$288,'Copy of PY1 Data(H)'!$A$1:$CZ$288))</f>
        <v>313052</v>
      </c>
      <c r="AV59" s="180" cm="1">
        <f t="array" ref="AV59">_xlfn.XLOOKUP(AV$1,'Copy of PY1 Data(H)'!$A$1:$CZ$1,_xlfn.XLOOKUP($A59,'Copy of PY1 Data(H)'!$A$1:$A$288,'Copy of PY1 Data(H)'!$A$1:$CZ$288))</f>
        <v>858547</v>
      </c>
      <c r="AW59" s="180" cm="1">
        <f t="array" ref="AW59">_xlfn.XLOOKUP(AW$1,'Copy of PY1 Data(H)'!$A$1:$CZ$1,_xlfn.XLOOKUP($A59,'Copy of PY1 Data(H)'!$A$1:$A$288,'Copy of PY1 Data(H)'!$A$1:$CZ$288))</f>
        <v>214789</v>
      </c>
      <c r="AX59" s="180" cm="1">
        <f t="array" ref="AX59">_xlfn.XLOOKUP(AX$1,'Copy of PY1 Data(H)'!$A$1:$CZ$1,_xlfn.XLOOKUP($A59,'Copy of PY1 Data(H)'!$A$1:$A$288,'Copy of PY1 Data(H)'!$A$1:$CZ$288))</f>
        <v>111782</v>
      </c>
      <c r="AY59" s="180" cm="1">
        <f t="array" ref="AY59">_xlfn.XLOOKUP(AY$1,'Copy of PY1 Data(H)'!$A$1:$CZ$1,_xlfn.XLOOKUP($A59,'Copy of PY1 Data(H)'!$A$1:$A$288,'Copy of PY1 Data(H)'!$A$1:$CZ$288))</f>
        <v>44913</v>
      </c>
      <c r="AZ59" s="180" cm="1">
        <f t="array" ref="AZ59">_xlfn.XLOOKUP(AZ$1,'Copy of PY1 Data(H)'!$A$1:$CZ$1,_xlfn.XLOOKUP($A59,'Copy of PY1 Data(H)'!$A$1:$A$288,'Copy of PY1 Data(H)'!$A$1:$CZ$288))</f>
        <v>1326531</v>
      </c>
      <c r="BA59" s="180" cm="1">
        <f t="array" ref="BA59">_xlfn.XLOOKUP(BA$1,'Copy of PY1 Data(H)'!$A$1:$CZ$1,_xlfn.XLOOKUP($A59,'Copy of PY1 Data(H)'!$A$1:$A$288,'Copy of PY1 Data(H)'!$A$1:$CZ$288))</f>
        <v>627674</v>
      </c>
      <c r="BB59" s="180" cm="1">
        <f t="array" ref="BB59">_xlfn.XLOOKUP(BB$1,'Copy of PY1 Data(H)'!$A$1:$CZ$1,_xlfn.XLOOKUP($A59,'Copy of PY1 Data(H)'!$A$1:$A$288,'Copy of PY1 Data(H)'!$A$1:$CZ$288))</f>
        <v>20153</v>
      </c>
      <c r="BC59" s="180" cm="1">
        <f t="array" ref="BC59">_xlfn.XLOOKUP(BC$1,'Copy of PY1 Data(H)'!$A$1:$CZ$1,_xlfn.XLOOKUP($A59,'Copy of PY1 Data(H)'!$A$1:$A$288,'Copy of PY1 Data(H)'!$A$1:$CZ$288))</f>
        <v>56653</v>
      </c>
      <c r="BD59" s="180" cm="1">
        <f t="array" ref="BD59">_xlfn.XLOOKUP(BD$1,'Copy of PY1 Data(H)'!$A$1:$CZ$1,_xlfn.XLOOKUP($A59,'Copy of PY1 Data(H)'!$A$1:$A$288,'Copy of PY1 Data(H)'!$A$1:$CZ$288))</f>
        <v>3420337</v>
      </c>
      <c r="BE59" s="180" cm="1">
        <f t="array" ref="BE59">_xlfn.XLOOKUP(BE$1,'Copy of PY1 Data(H)'!$A$1:$CZ$1,_xlfn.XLOOKUP($A59,'Copy of PY1 Data(H)'!$A$1:$A$288,'Copy of PY1 Data(H)'!$A$1:$CZ$288))</f>
        <v>621013</v>
      </c>
      <c r="BF59" s="180" cm="1">
        <f t="array" ref="BF59">_xlfn.XLOOKUP(BF$1,'Copy of PY1 Data(H)'!$A$1:$CZ$1,_xlfn.XLOOKUP($A59,'Copy of PY1 Data(H)'!$A$1:$A$288,'Copy of PY1 Data(H)'!$A$1:$CZ$288))</f>
        <v>3582713</v>
      </c>
      <c r="BG59" s="180" cm="1">
        <f t="array" ref="BG59">_xlfn.XLOOKUP(BG$1,'Copy of PY1 Data(H)'!$A$1:$CZ$1,_xlfn.XLOOKUP($A59,'Copy of PY1 Data(H)'!$A$1:$A$288,'Copy of PY1 Data(H)'!$A$1:$CZ$288))</f>
        <v>0</v>
      </c>
      <c r="BH59" s="180" cm="1">
        <f t="array" ref="BH59">_xlfn.XLOOKUP(BH$1,'Copy of PY1 Data(H)'!$A$1:$CZ$1,_xlfn.XLOOKUP($A59,'Copy of PY1 Data(H)'!$A$1:$A$288,'Copy of PY1 Data(H)'!$A$1:$CZ$288))</f>
        <v>137248</v>
      </c>
      <c r="BI59" s="180" cm="1">
        <f t="array" ref="BI59">_xlfn.XLOOKUP(BI$1,'Copy of PY1 Data(H)'!$A$1:$CZ$1,_xlfn.XLOOKUP($A59,'Copy of PY1 Data(H)'!$A$1:$A$288,'Copy of PY1 Data(H)'!$A$1:$CZ$288))</f>
        <v>85454</v>
      </c>
      <c r="BJ59" s="180" cm="1">
        <f t="array" ref="BJ59">_xlfn.XLOOKUP(BJ$1,'Copy of PY1 Data(H)'!$A$1:$CZ$1,_xlfn.XLOOKUP($A59,'Copy of PY1 Data(H)'!$A$1:$A$288,'Copy of PY1 Data(H)'!$A$1:$CZ$288))</f>
        <v>5164269</v>
      </c>
      <c r="BK59" s="180" cm="1">
        <f t="array" ref="BK59">_xlfn.XLOOKUP(BK$1,'Copy of PY1 Data(H)'!$A$1:$CZ$1,_xlfn.XLOOKUP($A59,'Copy of PY1 Data(H)'!$A$1:$A$288,'Copy of PY1 Data(H)'!$A$1:$CZ$288))</f>
        <v>723373</v>
      </c>
      <c r="BL59" s="180" cm="1">
        <f t="array" ref="BL59">_xlfn.XLOOKUP(BL$1,'Copy of PY1 Data(H)'!$A$1:$CZ$1,_xlfn.XLOOKUP($A59,'Copy of PY1 Data(H)'!$A$1:$A$288,'Copy of PY1 Data(H)'!$A$1:$CZ$288))</f>
        <v>6706065</v>
      </c>
      <c r="BM59" s="180" cm="1">
        <f t="array" ref="BM59">_xlfn.XLOOKUP(BM$1,'Copy of PY1 Data(H)'!$A$1:$CZ$1,_xlfn.XLOOKUP($A59,'Copy of PY1 Data(H)'!$A$1:$A$288,'Copy of PY1 Data(H)'!$A$1:$CZ$288))</f>
        <v>922160</v>
      </c>
      <c r="BN59" s="180" cm="1">
        <f t="array" ref="BN59">_xlfn.XLOOKUP(BN$1,'Copy of PY1 Data(H)'!$A$1:$CZ$1,_xlfn.XLOOKUP($A59,'Copy of PY1 Data(H)'!$A$1:$A$288,'Copy of PY1 Data(H)'!$A$1:$CZ$288))</f>
        <v>4478881</v>
      </c>
      <c r="BO59" s="180" cm="1">
        <f t="array" ref="BO59">_xlfn.XLOOKUP(BO$1,'Copy of PY1 Data(H)'!$A$1:$CZ$1,_xlfn.XLOOKUP($A59,'Copy of PY1 Data(H)'!$A$1:$A$288,'Copy of PY1 Data(H)'!$A$1:$CZ$288))</f>
        <v>1270304</v>
      </c>
      <c r="BP59" s="180" cm="1">
        <f t="array" ref="BP59">_xlfn.XLOOKUP(BP$1,'Copy of PY1 Data(H)'!$A$1:$CZ$1,_xlfn.XLOOKUP($A59,'Copy of PY1 Data(H)'!$A$1:$A$288,'Copy of PY1 Data(H)'!$A$1:$CZ$288))</f>
        <v>29308</v>
      </c>
      <c r="BQ59" s="180" cm="1">
        <f t="array" ref="BQ59">_xlfn.XLOOKUP(BQ$1,'Copy of PY1 Data(H)'!$A$1:$CZ$1,_xlfn.XLOOKUP($A59,'Copy of PY1 Data(H)'!$A$1:$A$288,'Copy of PY1 Data(H)'!$A$1:$CZ$288))</f>
        <v>1341835</v>
      </c>
      <c r="BR59" s="180" cm="1">
        <f t="array" ref="BR59">_xlfn.XLOOKUP(BR$1,'Copy of PY1 Data(H)'!$A$1:$CZ$1,_xlfn.XLOOKUP($A59,'Copy of PY1 Data(H)'!$A$1:$A$288,'Copy of PY1 Data(H)'!$A$1:$CZ$288))</f>
        <v>0</v>
      </c>
      <c r="BS59" s="180" cm="1">
        <f t="array" ref="BS59">_xlfn.XLOOKUP(BS$1,'Copy of PY1 Data(H)'!$A$1:$CZ$1,_xlfn.XLOOKUP($A59,'Copy of PY1 Data(H)'!$A$1:$A$288,'Copy of PY1 Data(H)'!$A$1:$CZ$288))</f>
        <v>581069</v>
      </c>
      <c r="BT59" s="180" cm="1">
        <f t="array" ref="BT59">_xlfn.XLOOKUP(BT$1,'Copy of PY1 Data(H)'!$A$1:$CZ$1,_xlfn.XLOOKUP($A59,'Copy of PY1 Data(H)'!$A$1:$A$288,'Copy of PY1 Data(H)'!$A$1:$CZ$288))</f>
        <v>529110</v>
      </c>
      <c r="BU59" s="180" cm="1">
        <f t="array" ref="BU59">_xlfn.XLOOKUP(BU$1,'Copy of PY1 Data(H)'!$A$1:$CZ$1,_xlfn.XLOOKUP($A59,'Copy of PY1 Data(H)'!$A$1:$A$288,'Copy of PY1 Data(H)'!$A$1:$CZ$288))</f>
        <v>0</v>
      </c>
      <c r="BV59" s="180" cm="1">
        <f t="array" ref="BV59">_xlfn.XLOOKUP(BV$1,'Copy of PY1 Data(H)'!$A$1:$CZ$1,_xlfn.XLOOKUP($A59,'Copy of PY1 Data(H)'!$A$1:$A$288,'Copy of PY1 Data(H)'!$A$1:$CZ$288))</f>
        <v>1202427</v>
      </c>
    </row>
    <row r="60" spans="1:74" x14ac:dyDescent="0.3">
      <c r="A60" s="180">
        <v>16</v>
      </c>
      <c r="C60" s="180"/>
      <c r="D60" s="180" cm="1">
        <f t="array" ref="D60">_xlfn.XLOOKUP(D$1,'Copy of PY1 Data(H)'!$A$1:$CZ$1,_xlfn.XLOOKUP($A60,'Copy of PY1 Data(H)'!$A$1:$A$288,'Copy of PY1 Data(H)'!$A$1:$CZ$288))</f>
        <v>5563102</v>
      </c>
      <c r="E60" s="180" cm="1">
        <f t="array" ref="E60">_xlfn.XLOOKUP(E$1,'Copy of PY1 Data(H)'!$A$1:$CZ$1,_xlfn.XLOOKUP($A60,'Copy of PY1 Data(H)'!$A$1:$A$288,'Copy of PY1 Data(H)'!$A$1:$CZ$288))</f>
        <v>512037674</v>
      </c>
      <c r="F60" s="180" cm="1">
        <f t="array" ref="F60">_xlfn.XLOOKUP(F$1,'Copy of PY1 Data(H)'!$A$1:$CZ$1,_xlfn.XLOOKUP($A60,'Copy of PY1 Data(H)'!$A$1:$A$288,'Copy of PY1 Data(H)'!$A$1:$CZ$288))</f>
        <v>0</v>
      </c>
      <c r="G60" s="180" cm="1">
        <f t="array" ref="G60">_xlfn.XLOOKUP(G$1,'Copy of PY1 Data(H)'!$A$1:$CZ$1,_xlfn.XLOOKUP($A60,'Copy of PY1 Data(H)'!$A$1:$A$288,'Copy of PY1 Data(H)'!$A$1:$CZ$288))</f>
        <v>6399177</v>
      </c>
      <c r="H60" s="180" cm="1">
        <f t="array" ref="H60">_xlfn.XLOOKUP(H$1,'Copy of PY1 Data(H)'!$A$1:$CZ$1,_xlfn.XLOOKUP($A60,'Copy of PY1 Data(H)'!$A$1:$A$288,'Copy of PY1 Data(H)'!$A$1:$CZ$288))</f>
        <v>2297162</v>
      </c>
      <c r="I60" s="180" cm="1">
        <f t="array" ref="I60">_xlfn.XLOOKUP(I$1,'Copy of PY1 Data(H)'!$A$1:$CZ$1,_xlfn.XLOOKUP($A60,'Copy of PY1 Data(H)'!$A$1:$A$288,'Copy of PY1 Data(H)'!$A$1:$CZ$288))</f>
        <v>38177</v>
      </c>
      <c r="J60" s="180" cm="1">
        <f t="array" ref="J60">_xlfn.XLOOKUP(J$1,'Copy of PY1 Data(H)'!$A$1:$CZ$1,_xlfn.XLOOKUP($A60,'Copy of PY1 Data(H)'!$A$1:$A$288,'Copy of PY1 Data(H)'!$A$1:$CZ$288))</f>
        <v>397716</v>
      </c>
      <c r="K60" s="180" cm="1">
        <f t="array" ref="K60">_xlfn.XLOOKUP(K$1,'Copy of PY1 Data(H)'!$A$1:$CZ$1,_xlfn.XLOOKUP($A60,'Copy of PY1 Data(H)'!$A$1:$A$288,'Copy of PY1 Data(H)'!$A$1:$CZ$288))</f>
        <v>1263723</v>
      </c>
      <c r="L60" s="180" cm="1">
        <f t="array" ref="L60">_xlfn.XLOOKUP(L$1,'Copy of PY1 Data(H)'!$A$1:$CZ$1,_xlfn.XLOOKUP($A60,'Copy of PY1 Data(H)'!$A$1:$A$288,'Copy of PY1 Data(H)'!$A$1:$CZ$288))</f>
        <v>3617791</v>
      </c>
      <c r="M60" s="180" cm="1">
        <f t="array" ref="M60">_xlfn.XLOOKUP(M$1,'Copy of PY1 Data(H)'!$A$1:$CZ$1,_xlfn.XLOOKUP($A60,'Copy of PY1 Data(H)'!$A$1:$A$288,'Copy of PY1 Data(H)'!$A$1:$CZ$288))</f>
        <v>17592945</v>
      </c>
      <c r="N60" s="180" cm="1">
        <f t="array" ref="N60">_xlfn.XLOOKUP(N$1,'Copy of PY1 Data(H)'!$A$1:$CZ$1,_xlfn.XLOOKUP($A60,'Copy of PY1 Data(H)'!$A$1:$A$288,'Copy of PY1 Data(H)'!$A$1:$CZ$288))</f>
        <v>160438</v>
      </c>
      <c r="O60" s="180" cm="1">
        <f t="array" ref="O60">_xlfn.XLOOKUP(O$1,'Copy of PY1 Data(H)'!$A$1:$CZ$1,_xlfn.XLOOKUP($A60,'Copy of PY1 Data(H)'!$A$1:$A$288,'Copy of PY1 Data(H)'!$A$1:$CZ$288))</f>
        <v>744002</v>
      </c>
      <c r="P60" s="180" cm="1">
        <f t="array" ref="P60">_xlfn.XLOOKUP(P$1,'Copy of PY1 Data(H)'!$A$1:$CZ$1,_xlfn.XLOOKUP($A60,'Copy of PY1 Data(H)'!$A$1:$A$288,'Copy of PY1 Data(H)'!$A$1:$CZ$288))</f>
        <v>0</v>
      </c>
      <c r="Q60" s="180" cm="1">
        <f t="array" ref="Q60">_xlfn.XLOOKUP(Q$1,'Copy of PY1 Data(H)'!$A$1:$CZ$1,_xlfn.XLOOKUP($A60,'Copy of PY1 Data(H)'!$A$1:$A$288,'Copy of PY1 Data(H)'!$A$1:$CZ$288))</f>
        <v>487045</v>
      </c>
      <c r="R60" s="180" cm="1">
        <f t="array" ref="R60">_xlfn.XLOOKUP(R$1,'Copy of PY1 Data(H)'!$A$1:$CZ$1,_xlfn.XLOOKUP($A60,'Copy of PY1 Data(H)'!$A$1:$A$288,'Copy of PY1 Data(H)'!$A$1:$CZ$288))</f>
        <v>1644913</v>
      </c>
      <c r="S60" s="180" cm="1">
        <f t="array" ref="S60">_xlfn.XLOOKUP(S$1,'Copy of PY1 Data(H)'!$A$1:$CZ$1,_xlfn.XLOOKUP($A60,'Copy of PY1 Data(H)'!$A$1:$A$288,'Copy of PY1 Data(H)'!$A$1:$CZ$288))</f>
        <v>1664304</v>
      </c>
      <c r="T60" s="180" cm="1">
        <f t="array" ref="T60">_xlfn.XLOOKUP(T$1,'Copy of PY1 Data(H)'!$A$1:$CZ$1,_xlfn.XLOOKUP($A60,'Copy of PY1 Data(H)'!$A$1:$A$288,'Copy of PY1 Data(H)'!$A$1:$CZ$288))</f>
        <v>16077947</v>
      </c>
      <c r="U60" s="180" cm="1">
        <f t="array" ref="U60">_xlfn.XLOOKUP(U$1,'Copy of PY1 Data(H)'!$A$1:$CZ$1,_xlfn.XLOOKUP($A60,'Copy of PY1 Data(H)'!$A$1:$A$288,'Copy of PY1 Data(H)'!$A$1:$CZ$288))</f>
        <v>0</v>
      </c>
      <c r="V60" s="180" cm="1">
        <f t="array" ref="V60">_xlfn.XLOOKUP(V$1,'Copy of PY1 Data(H)'!$A$1:$CZ$1,_xlfn.XLOOKUP($A60,'Copy of PY1 Data(H)'!$A$1:$A$288,'Copy of PY1 Data(H)'!$A$1:$CZ$288))</f>
        <v>600356</v>
      </c>
      <c r="W60" s="180" cm="1">
        <f t="array" ref="W60">_xlfn.XLOOKUP(W$1,'Copy of PY1 Data(H)'!$A$1:$CZ$1,_xlfn.XLOOKUP($A60,'Copy of PY1 Data(H)'!$A$1:$A$288,'Copy of PY1 Data(H)'!$A$1:$CZ$288))</f>
        <v>0</v>
      </c>
      <c r="X60" s="180" cm="1">
        <f t="array" ref="X60">_xlfn.XLOOKUP(X$1,'Copy of PY1 Data(H)'!$A$1:$CZ$1,_xlfn.XLOOKUP($A60,'Copy of PY1 Data(H)'!$A$1:$A$288,'Copy of PY1 Data(H)'!$A$1:$CZ$288))</f>
        <v>9158250</v>
      </c>
      <c r="Y60" s="180" cm="1">
        <f t="array" ref="Y60">_xlfn.XLOOKUP(Y$1,'Copy of PY1 Data(H)'!$A$1:$CZ$1,_xlfn.XLOOKUP($A60,'Copy of PY1 Data(H)'!$A$1:$A$288,'Copy of PY1 Data(H)'!$A$1:$CZ$288))</f>
        <v>1874613</v>
      </c>
      <c r="Z60" s="180" cm="1">
        <f t="array" ref="Z60">_xlfn.XLOOKUP(Z$1,'Copy of PY1 Data(H)'!$A$1:$CZ$1,_xlfn.XLOOKUP($A60,'Copy of PY1 Data(H)'!$A$1:$A$288,'Copy of PY1 Data(H)'!$A$1:$CZ$288))</f>
        <v>65863127</v>
      </c>
      <c r="AA60" s="180" cm="1">
        <f t="array" ref="AA60">_xlfn.XLOOKUP(AA$1,'Copy of PY1 Data(H)'!$A$1:$CZ$1,_xlfn.XLOOKUP($A60,'Copy of PY1 Data(H)'!$A$1:$A$288,'Copy of PY1 Data(H)'!$A$1:$CZ$288))</f>
        <v>10120442</v>
      </c>
      <c r="AB60" s="180" cm="1">
        <f t="array" ref="AB60">_xlfn.XLOOKUP(AB$1,'Copy of PY1 Data(H)'!$A$1:$CZ$1,_xlfn.XLOOKUP($A60,'Copy of PY1 Data(H)'!$A$1:$A$288,'Copy of PY1 Data(H)'!$A$1:$CZ$288))</f>
        <v>0</v>
      </c>
      <c r="AC60" s="180" cm="1">
        <f t="array" ref="AC60">_xlfn.XLOOKUP(AC$1,'Copy of PY1 Data(H)'!$A$1:$CZ$1,_xlfn.XLOOKUP($A60,'Copy of PY1 Data(H)'!$A$1:$A$288,'Copy of PY1 Data(H)'!$A$1:$CZ$288))</f>
        <v>430396</v>
      </c>
      <c r="AD60" s="180" cm="1">
        <f t="array" ref="AD60">_xlfn.XLOOKUP(AD$1,'Copy of PY1 Data(H)'!$A$1:$CZ$1,_xlfn.XLOOKUP($A60,'Copy of PY1 Data(H)'!$A$1:$A$288,'Copy of PY1 Data(H)'!$A$1:$CZ$288))</f>
        <v>1318283</v>
      </c>
      <c r="AE60" s="180" cm="1">
        <f t="array" ref="AE60">_xlfn.XLOOKUP(AE$1,'Copy of PY1 Data(H)'!$A$1:$CZ$1,_xlfn.XLOOKUP($A60,'Copy of PY1 Data(H)'!$A$1:$A$288,'Copy of PY1 Data(H)'!$A$1:$CZ$288))</f>
        <v>1583659</v>
      </c>
      <c r="AF60" s="180" cm="1">
        <f t="array" ref="AF60">_xlfn.XLOOKUP(AF$1,'Copy of PY1 Data(H)'!$A$1:$CZ$1,_xlfn.XLOOKUP($A60,'Copy of PY1 Data(H)'!$A$1:$A$288,'Copy of PY1 Data(H)'!$A$1:$CZ$288))</f>
        <v>395925</v>
      </c>
      <c r="AG60" s="180" cm="1">
        <f t="array" ref="AG60">_xlfn.XLOOKUP(AG$1,'Copy of PY1 Data(H)'!$A$1:$CZ$1,_xlfn.XLOOKUP($A60,'Copy of PY1 Data(H)'!$A$1:$A$288,'Copy of PY1 Data(H)'!$A$1:$CZ$288))</f>
        <v>1140352</v>
      </c>
      <c r="AH60" s="180" cm="1">
        <f t="array" ref="AH60">_xlfn.XLOOKUP(AH$1,'Copy of PY1 Data(H)'!$A$1:$CZ$1,_xlfn.XLOOKUP($A60,'Copy of PY1 Data(H)'!$A$1:$A$288,'Copy of PY1 Data(H)'!$A$1:$CZ$288))</f>
        <v>0</v>
      </c>
      <c r="AI60" s="180" cm="1">
        <f t="array" ref="AI60">_xlfn.XLOOKUP(AI$1,'Copy of PY1 Data(H)'!$A$1:$CZ$1,_xlfn.XLOOKUP($A60,'Copy of PY1 Data(H)'!$A$1:$A$288,'Copy of PY1 Data(H)'!$A$1:$CZ$288))</f>
        <v>128838</v>
      </c>
      <c r="AJ60" s="180" cm="1">
        <f t="array" ref="AJ60">_xlfn.XLOOKUP(AJ$1,'Copy of PY1 Data(H)'!$A$1:$CZ$1,_xlfn.XLOOKUP($A60,'Copy of PY1 Data(H)'!$A$1:$A$288,'Copy of PY1 Data(H)'!$A$1:$CZ$288))</f>
        <v>3075900</v>
      </c>
      <c r="AK60" s="180" cm="1">
        <f t="array" ref="AK60">_xlfn.XLOOKUP(AK$1,'Copy of PY1 Data(H)'!$A$1:$CZ$1,_xlfn.XLOOKUP($A60,'Copy of PY1 Data(H)'!$A$1:$A$288,'Copy of PY1 Data(H)'!$A$1:$CZ$288))</f>
        <v>212374</v>
      </c>
      <c r="AL60" s="180" cm="1">
        <f t="array" ref="AL60">_xlfn.XLOOKUP(AL$1,'Copy of PY1 Data(H)'!$A$1:$CZ$1,_xlfn.XLOOKUP($A60,'Copy of PY1 Data(H)'!$A$1:$A$288,'Copy of PY1 Data(H)'!$A$1:$CZ$288))</f>
        <v>863861</v>
      </c>
      <c r="AM60" s="180" cm="1">
        <f t="array" ref="AM60">_xlfn.XLOOKUP(AM$1,'Copy of PY1 Data(H)'!$A$1:$CZ$1,_xlfn.XLOOKUP($A60,'Copy of PY1 Data(H)'!$A$1:$A$288,'Copy of PY1 Data(H)'!$A$1:$CZ$288))</f>
        <v>5021750</v>
      </c>
      <c r="AN60" s="180" cm="1">
        <f t="array" ref="AN60">_xlfn.XLOOKUP(AN$1,'Copy of PY1 Data(H)'!$A$1:$CZ$1,_xlfn.XLOOKUP($A60,'Copy of PY1 Data(H)'!$A$1:$A$288,'Copy of PY1 Data(H)'!$A$1:$CZ$288))</f>
        <v>371543</v>
      </c>
      <c r="AO60" s="180" cm="1">
        <f t="array" ref="AO60">_xlfn.XLOOKUP(AO$1,'Copy of PY1 Data(H)'!$A$1:$CZ$1,_xlfn.XLOOKUP($A60,'Copy of PY1 Data(H)'!$A$1:$A$288,'Copy of PY1 Data(H)'!$A$1:$CZ$288))</f>
        <v>44798648</v>
      </c>
      <c r="AP60" s="180" cm="1">
        <f t="array" ref="AP60">_xlfn.XLOOKUP(AP$1,'Copy of PY1 Data(H)'!$A$1:$CZ$1,_xlfn.XLOOKUP($A60,'Copy of PY1 Data(H)'!$A$1:$A$288,'Copy of PY1 Data(H)'!$A$1:$CZ$288))</f>
        <v>1416818</v>
      </c>
      <c r="AQ60" s="180" cm="1">
        <f t="array" ref="AQ60">_xlfn.XLOOKUP(AQ$1,'Copy of PY1 Data(H)'!$A$1:$CZ$1,_xlfn.XLOOKUP($A60,'Copy of PY1 Data(H)'!$A$1:$A$288,'Copy of PY1 Data(H)'!$A$1:$CZ$288))</f>
        <v>187346</v>
      </c>
      <c r="AR60" s="180" cm="1">
        <f t="array" ref="AR60">_xlfn.XLOOKUP(AR$1,'Copy of PY1 Data(H)'!$A$1:$CZ$1,_xlfn.XLOOKUP($A60,'Copy of PY1 Data(H)'!$A$1:$A$288,'Copy of PY1 Data(H)'!$A$1:$CZ$288))</f>
        <v>277826</v>
      </c>
      <c r="AS60" s="180" cm="1">
        <f t="array" ref="AS60">_xlfn.XLOOKUP(AS$1,'Copy of PY1 Data(H)'!$A$1:$CZ$1,_xlfn.XLOOKUP($A60,'Copy of PY1 Data(H)'!$A$1:$A$288,'Copy of PY1 Data(H)'!$A$1:$CZ$288))</f>
        <v>35374768</v>
      </c>
      <c r="AT60" s="180" cm="1">
        <f t="array" ref="AT60">_xlfn.XLOOKUP(AT$1,'Copy of PY1 Data(H)'!$A$1:$CZ$1,_xlfn.XLOOKUP($A60,'Copy of PY1 Data(H)'!$A$1:$A$288,'Copy of PY1 Data(H)'!$A$1:$CZ$288))</f>
        <v>311755</v>
      </c>
      <c r="AU60" s="180" cm="1">
        <f t="array" ref="AU60">_xlfn.XLOOKUP(AU$1,'Copy of PY1 Data(H)'!$A$1:$CZ$1,_xlfn.XLOOKUP($A60,'Copy of PY1 Data(H)'!$A$1:$A$288,'Copy of PY1 Data(H)'!$A$1:$CZ$288))</f>
        <v>2587322</v>
      </c>
      <c r="AV60" s="180" cm="1">
        <f t="array" ref="AV60">_xlfn.XLOOKUP(AV$1,'Copy of PY1 Data(H)'!$A$1:$CZ$1,_xlfn.XLOOKUP($A60,'Copy of PY1 Data(H)'!$A$1:$A$288,'Copy of PY1 Data(H)'!$A$1:$CZ$288))</f>
        <v>1897353</v>
      </c>
      <c r="AW60" s="180" cm="1">
        <f t="array" ref="AW60">_xlfn.XLOOKUP(AW$1,'Copy of PY1 Data(H)'!$A$1:$CZ$1,_xlfn.XLOOKUP($A60,'Copy of PY1 Data(H)'!$A$1:$A$288,'Copy of PY1 Data(H)'!$A$1:$CZ$288))</f>
        <v>392443</v>
      </c>
      <c r="AX60" s="180" cm="1">
        <f t="array" ref="AX60">_xlfn.XLOOKUP(AX$1,'Copy of PY1 Data(H)'!$A$1:$CZ$1,_xlfn.XLOOKUP($A60,'Copy of PY1 Data(H)'!$A$1:$A$288,'Copy of PY1 Data(H)'!$A$1:$CZ$288))</f>
        <v>331526</v>
      </c>
      <c r="AY60" s="180" cm="1">
        <f t="array" ref="AY60">_xlfn.XLOOKUP(AY$1,'Copy of PY1 Data(H)'!$A$1:$CZ$1,_xlfn.XLOOKUP($A60,'Copy of PY1 Data(H)'!$A$1:$A$288,'Copy of PY1 Data(H)'!$A$1:$CZ$288))</f>
        <v>263377</v>
      </c>
      <c r="AZ60" s="180" cm="1">
        <f t="array" ref="AZ60">_xlfn.XLOOKUP(AZ$1,'Copy of PY1 Data(H)'!$A$1:$CZ$1,_xlfn.XLOOKUP($A60,'Copy of PY1 Data(H)'!$A$1:$A$288,'Copy of PY1 Data(H)'!$A$1:$CZ$288))</f>
        <v>7037066</v>
      </c>
      <c r="BA60" s="180" cm="1">
        <f t="array" ref="BA60">_xlfn.XLOOKUP(BA$1,'Copy of PY1 Data(H)'!$A$1:$CZ$1,_xlfn.XLOOKUP($A60,'Copy of PY1 Data(H)'!$A$1:$A$288,'Copy of PY1 Data(H)'!$A$1:$CZ$288))</f>
        <v>2282617</v>
      </c>
      <c r="BB60" s="180" cm="1">
        <f t="array" ref="BB60">_xlfn.XLOOKUP(BB$1,'Copy of PY1 Data(H)'!$A$1:$CZ$1,_xlfn.XLOOKUP($A60,'Copy of PY1 Data(H)'!$A$1:$A$288,'Copy of PY1 Data(H)'!$A$1:$CZ$288))</f>
        <v>52127</v>
      </c>
      <c r="BC60" s="180" cm="1">
        <f t="array" ref="BC60">_xlfn.XLOOKUP(BC$1,'Copy of PY1 Data(H)'!$A$1:$CZ$1,_xlfn.XLOOKUP($A60,'Copy of PY1 Data(H)'!$A$1:$A$288,'Copy of PY1 Data(H)'!$A$1:$CZ$288))</f>
        <v>415611</v>
      </c>
      <c r="BD60" s="180" cm="1">
        <f t="array" ref="BD60">_xlfn.XLOOKUP(BD$1,'Copy of PY1 Data(H)'!$A$1:$CZ$1,_xlfn.XLOOKUP($A60,'Copy of PY1 Data(H)'!$A$1:$A$288,'Copy of PY1 Data(H)'!$A$1:$CZ$288))</f>
        <v>6170402</v>
      </c>
      <c r="BE60" s="180" cm="1">
        <f t="array" ref="BE60">_xlfn.XLOOKUP(BE$1,'Copy of PY1 Data(H)'!$A$1:$CZ$1,_xlfn.XLOOKUP($A60,'Copy of PY1 Data(H)'!$A$1:$A$288,'Copy of PY1 Data(H)'!$A$1:$CZ$288))</f>
        <v>1367079</v>
      </c>
      <c r="BF60" s="180" cm="1">
        <f t="array" ref="BF60">_xlfn.XLOOKUP(BF$1,'Copy of PY1 Data(H)'!$A$1:$CZ$1,_xlfn.XLOOKUP($A60,'Copy of PY1 Data(H)'!$A$1:$A$288,'Copy of PY1 Data(H)'!$A$1:$CZ$288))</f>
        <v>25366228</v>
      </c>
      <c r="BG60" s="180" cm="1">
        <f t="array" ref="BG60">_xlfn.XLOOKUP(BG$1,'Copy of PY1 Data(H)'!$A$1:$CZ$1,_xlfn.XLOOKUP($A60,'Copy of PY1 Data(H)'!$A$1:$A$288,'Copy of PY1 Data(H)'!$A$1:$CZ$288))</f>
        <v>0</v>
      </c>
      <c r="BH60" s="180" cm="1">
        <f t="array" ref="BH60">_xlfn.XLOOKUP(BH$1,'Copy of PY1 Data(H)'!$A$1:$CZ$1,_xlfn.XLOOKUP($A60,'Copy of PY1 Data(H)'!$A$1:$A$288,'Copy of PY1 Data(H)'!$A$1:$CZ$288))</f>
        <v>321125</v>
      </c>
      <c r="BI60" s="180" cm="1">
        <f t="array" ref="BI60">_xlfn.XLOOKUP(BI$1,'Copy of PY1 Data(H)'!$A$1:$CZ$1,_xlfn.XLOOKUP($A60,'Copy of PY1 Data(H)'!$A$1:$A$288,'Copy of PY1 Data(H)'!$A$1:$CZ$288))</f>
        <v>238172</v>
      </c>
      <c r="BJ60" s="180" cm="1">
        <f t="array" ref="BJ60">_xlfn.XLOOKUP(BJ$1,'Copy of PY1 Data(H)'!$A$1:$CZ$1,_xlfn.XLOOKUP($A60,'Copy of PY1 Data(H)'!$A$1:$A$288,'Copy of PY1 Data(H)'!$A$1:$CZ$288))</f>
        <v>14912836</v>
      </c>
      <c r="BK60" s="180" cm="1">
        <f t="array" ref="BK60">_xlfn.XLOOKUP(BK$1,'Copy of PY1 Data(H)'!$A$1:$CZ$1,_xlfn.XLOOKUP($A60,'Copy of PY1 Data(H)'!$A$1:$A$288,'Copy of PY1 Data(H)'!$A$1:$CZ$288))</f>
        <v>1541259</v>
      </c>
      <c r="BL60" s="180" cm="1">
        <f t="array" ref="BL60">_xlfn.XLOOKUP(BL$1,'Copy of PY1 Data(H)'!$A$1:$CZ$1,_xlfn.XLOOKUP($A60,'Copy of PY1 Data(H)'!$A$1:$A$288,'Copy of PY1 Data(H)'!$A$1:$CZ$288))</f>
        <v>21437489</v>
      </c>
      <c r="BM60" s="180" cm="1">
        <f t="array" ref="BM60">_xlfn.XLOOKUP(BM$1,'Copy of PY1 Data(H)'!$A$1:$CZ$1,_xlfn.XLOOKUP($A60,'Copy of PY1 Data(H)'!$A$1:$A$288,'Copy of PY1 Data(H)'!$A$1:$CZ$288))</f>
        <v>7478661</v>
      </c>
      <c r="BN60" s="180" cm="1">
        <f t="array" ref="BN60">_xlfn.XLOOKUP(BN$1,'Copy of PY1 Data(H)'!$A$1:$CZ$1,_xlfn.XLOOKUP($A60,'Copy of PY1 Data(H)'!$A$1:$A$288,'Copy of PY1 Data(H)'!$A$1:$CZ$288))</f>
        <v>9445325</v>
      </c>
      <c r="BO60" s="180" cm="1">
        <f t="array" ref="BO60">_xlfn.XLOOKUP(BO$1,'Copy of PY1 Data(H)'!$A$1:$CZ$1,_xlfn.XLOOKUP($A60,'Copy of PY1 Data(H)'!$A$1:$A$288,'Copy of PY1 Data(H)'!$A$1:$CZ$288))</f>
        <v>1999871</v>
      </c>
      <c r="BP60" s="180" cm="1">
        <f t="array" ref="BP60">_xlfn.XLOOKUP(BP$1,'Copy of PY1 Data(H)'!$A$1:$CZ$1,_xlfn.XLOOKUP($A60,'Copy of PY1 Data(H)'!$A$1:$A$288,'Copy of PY1 Data(H)'!$A$1:$CZ$288))</f>
        <v>43658</v>
      </c>
      <c r="BQ60" s="180" cm="1">
        <f t="array" ref="BQ60">_xlfn.XLOOKUP(BQ$1,'Copy of PY1 Data(H)'!$A$1:$CZ$1,_xlfn.XLOOKUP($A60,'Copy of PY1 Data(H)'!$A$1:$A$288,'Copy of PY1 Data(H)'!$A$1:$CZ$288))</f>
        <v>3474634</v>
      </c>
      <c r="BR60" s="180" cm="1">
        <f t="array" ref="BR60">_xlfn.XLOOKUP(BR$1,'Copy of PY1 Data(H)'!$A$1:$CZ$1,_xlfn.XLOOKUP($A60,'Copy of PY1 Data(H)'!$A$1:$A$288,'Copy of PY1 Data(H)'!$A$1:$CZ$288))</f>
        <v>0</v>
      </c>
      <c r="BS60" s="180" cm="1">
        <f t="array" ref="BS60">_xlfn.XLOOKUP(BS$1,'Copy of PY1 Data(H)'!$A$1:$CZ$1,_xlfn.XLOOKUP($A60,'Copy of PY1 Data(H)'!$A$1:$A$288,'Copy of PY1 Data(H)'!$A$1:$CZ$288))</f>
        <v>3273127</v>
      </c>
      <c r="BT60" s="180" cm="1">
        <f t="array" ref="BT60">_xlfn.XLOOKUP(BT$1,'Copy of PY1 Data(H)'!$A$1:$CZ$1,_xlfn.XLOOKUP($A60,'Copy of PY1 Data(H)'!$A$1:$A$288,'Copy of PY1 Data(H)'!$A$1:$CZ$288))</f>
        <v>1349262</v>
      </c>
      <c r="BU60" s="180" cm="1">
        <f t="array" ref="BU60">_xlfn.XLOOKUP(BU$1,'Copy of PY1 Data(H)'!$A$1:$CZ$1,_xlfn.XLOOKUP($A60,'Copy of PY1 Data(H)'!$A$1:$A$288,'Copy of PY1 Data(H)'!$A$1:$CZ$288))</f>
        <v>0</v>
      </c>
      <c r="BV60" s="180" cm="1">
        <f t="array" ref="BV60">_xlfn.XLOOKUP(BV$1,'Copy of PY1 Data(H)'!$A$1:$CZ$1,_xlfn.XLOOKUP($A60,'Copy of PY1 Data(H)'!$A$1:$A$288,'Copy of PY1 Data(H)'!$A$1:$CZ$288))</f>
        <v>2839096</v>
      </c>
    </row>
    <row r="61" spans="1:74" x14ac:dyDescent="0.3">
      <c r="A61" s="180">
        <v>370</v>
      </c>
      <c r="C61" s="180"/>
      <c r="D61" s="180" cm="1">
        <f t="array" ref="D61">_xlfn.XLOOKUP(D$1,'Copy of PY1 Data(H)'!$A$1:$CZ$1,_xlfn.XLOOKUP($A61,'Copy of PY1 Data(H)'!$A$1:$A$288,'Copy of PY1 Data(H)'!$A$1:$CZ$288))</f>
        <v>285818</v>
      </c>
      <c r="E61" s="180" cm="1">
        <f t="array" ref="E61">_xlfn.XLOOKUP(E$1,'Copy of PY1 Data(H)'!$A$1:$CZ$1,_xlfn.XLOOKUP($A61,'Copy of PY1 Data(H)'!$A$1:$A$288,'Copy of PY1 Data(H)'!$A$1:$CZ$288))</f>
        <v>60393487</v>
      </c>
      <c r="F61" s="180" cm="1">
        <f t="array" ref="F61">_xlfn.XLOOKUP(F$1,'Copy of PY1 Data(H)'!$A$1:$CZ$1,_xlfn.XLOOKUP($A61,'Copy of PY1 Data(H)'!$A$1:$A$288,'Copy of PY1 Data(H)'!$A$1:$CZ$288))</f>
        <v>0</v>
      </c>
      <c r="G61" s="180" cm="1">
        <f t="array" ref="G61">_xlfn.XLOOKUP(G$1,'Copy of PY1 Data(H)'!$A$1:$CZ$1,_xlfn.XLOOKUP($A61,'Copy of PY1 Data(H)'!$A$1:$A$288,'Copy of PY1 Data(H)'!$A$1:$CZ$288))</f>
        <v>168666</v>
      </c>
      <c r="H61" s="180" cm="1">
        <f t="array" ref="H61">_xlfn.XLOOKUP(H$1,'Copy of PY1 Data(H)'!$A$1:$CZ$1,_xlfn.XLOOKUP($A61,'Copy of PY1 Data(H)'!$A$1:$A$288,'Copy of PY1 Data(H)'!$A$1:$CZ$288))</f>
        <v>0</v>
      </c>
      <c r="I61" s="180" cm="1">
        <f t="array" ref="I61">_xlfn.XLOOKUP(I$1,'Copy of PY1 Data(H)'!$A$1:$CZ$1,_xlfn.XLOOKUP($A61,'Copy of PY1 Data(H)'!$A$1:$A$288,'Copy of PY1 Data(H)'!$A$1:$CZ$288))</f>
        <v>0</v>
      </c>
      <c r="J61" s="180" cm="1">
        <f t="array" ref="J61">_xlfn.XLOOKUP(J$1,'Copy of PY1 Data(H)'!$A$1:$CZ$1,_xlfn.XLOOKUP($A61,'Copy of PY1 Data(H)'!$A$1:$A$288,'Copy of PY1 Data(H)'!$A$1:$CZ$288))</f>
        <v>0</v>
      </c>
      <c r="K61" s="180" cm="1">
        <f t="array" ref="K61">_xlfn.XLOOKUP(K$1,'Copy of PY1 Data(H)'!$A$1:$CZ$1,_xlfn.XLOOKUP($A61,'Copy of PY1 Data(H)'!$A$1:$A$288,'Copy of PY1 Data(H)'!$A$1:$CZ$288))</f>
        <v>0</v>
      </c>
      <c r="L61" s="180" cm="1">
        <f t="array" ref="L61">_xlfn.XLOOKUP(L$1,'Copy of PY1 Data(H)'!$A$1:$CZ$1,_xlfn.XLOOKUP($A61,'Copy of PY1 Data(H)'!$A$1:$A$288,'Copy of PY1 Data(H)'!$A$1:$CZ$288))</f>
        <v>465798</v>
      </c>
      <c r="M61" s="180" cm="1">
        <f t="array" ref="M61">_xlfn.XLOOKUP(M$1,'Copy of PY1 Data(H)'!$A$1:$CZ$1,_xlfn.XLOOKUP($A61,'Copy of PY1 Data(H)'!$A$1:$A$288,'Copy of PY1 Data(H)'!$A$1:$CZ$288))</f>
        <v>366602</v>
      </c>
      <c r="N61" s="180" cm="1">
        <f t="array" ref="N61">_xlfn.XLOOKUP(N$1,'Copy of PY1 Data(H)'!$A$1:$CZ$1,_xlfn.XLOOKUP($A61,'Copy of PY1 Data(H)'!$A$1:$A$288,'Copy of PY1 Data(H)'!$A$1:$CZ$288))</f>
        <v>0</v>
      </c>
      <c r="O61" s="180" cm="1">
        <f t="array" ref="O61">_xlfn.XLOOKUP(O$1,'Copy of PY1 Data(H)'!$A$1:$CZ$1,_xlfn.XLOOKUP($A61,'Copy of PY1 Data(H)'!$A$1:$A$288,'Copy of PY1 Data(H)'!$A$1:$CZ$288))</f>
        <v>17567</v>
      </c>
      <c r="P61" s="180" cm="1">
        <f t="array" ref="P61">_xlfn.XLOOKUP(P$1,'Copy of PY1 Data(H)'!$A$1:$CZ$1,_xlfn.XLOOKUP($A61,'Copy of PY1 Data(H)'!$A$1:$A$288,'Copy of PY1 Data(H)'!$A$1:$CZ$288))</f>
        <v>0</v>
      </c>
      <c r="Q61" s="180" cm="1">
        <f t="array" ref="Q61">_xlfn.XLOOKUP(Q$1,'Copy of PY1 Data(H)'!$A$1:$CZ$1,_xlfn.XLOOKUP($A61,'Copy of PY1 Data(H)'!$A$1:$A$288,'Copy of PY1 Data(H)'!$A$1:$CZ$288))</f>
        <v>0</v>
      </c>
      <c r="R61" s="180" cm="1">
        <f t="array" ref="R61">_xlfn.XLOOKUP(R$1,'Copy of PY1 Data(H)'!$A$1:$CZ$1,_xlfn.XLOOKUP($A61,'Copy of PY1 Data(H)'!$A$1:$A$288,'Copy of PY1 Data(H)'!$A$1:$CZ$288))</f>
        <v>41528</v>
      </c>
      <c r="S61" s="180" cm="1">
        <f t="array" ref="S61">_xlfn.XLOOKUP(S$1,'Copy of PY1 Data(H)'!$A$1:$CZ$1,_xlfn.XLOOKUP($A61,'Copy of PY1 Data(H)'!$A$1:$A$288,'Copy of PY1 Data(H)'!$A$1:$CZ$288))</f>
        <v>0</v>
      </c>
      <c r="T61" s="180" cm="1">
        <f t="array" ref="T61">_xlfn.XLOOKUP(T$1,'Copy of PY1 Data(H)'!$A$1:$CZ$1,_xlfn.XLOOKUP($A61,'Copy of PY1 Data(H)'!$A$1:$A$288,'Copy of PY1 Data(H)'!$A$1:$CZ$288))</f>
        <v>1688415</v>
      </c>
      <c r="U61" s="180" cm="1">
        <f t="array" ref="U61">_xlfn.XLOOKUP(U$1,'Copy of PY1 Data(H)'!$A$1:$CZ$1,_xlfn.XLOOKUP($A61,'Copy of PY1 Data(H)'!$A$1:$A$288,'Copy of PY1 Data(H)'!$A$1:$CZ$288))</f>
        <v>0</v>
      </c>
      <c r="V61" s="180" cm="1">
        <f t="array" ref="V61">_xlfn.XLOOKUP(V$1,'Copy of PY1 Data(H)'!$A$1:$CZ$1,_xlfn.XLOOKUP($A61,'Copy of PY1 Data(H)'!$A$1:$A$288,'Copy of PY1 Data(H)'!$A$1:$CZ$288))</f>
        <v>0</v>
      </c>
      <c r="W61" s="180" cm="1">
        <f t="array" ref="W61">_xlfn.XLOOKUP(W$1,'Copy of PY1 Data(H)'!$A$1:$CZ$1,_xlfn.XLOOKUP($A61,'Copy of PY1 Data(H)'!$A$1:$A$288,'Copy of PY1 Data(H)'!$A$1:$CZ$288))</f>
        <v>0</v>
      </c>
      <c r="X61" s="180" cm="1">
        <f t="array" ref="X61">_xlfn.XLOOKUP(X$1,'Copy of PY1 Data(H)'!$A$1:$CZ$1,_xlfn.XLOOKUP($A61,'Copy of PY1 Data(H)'!$A$1:$A$288,'Copy of PY1 Data(H)'!$A$1:$CZ$288))</f>
        <v>133510</v>
      </c>
      <c r="Y61" s="180" cm="1">
        <f t="array" ref="Y61">_xlfn.XLOOKUP(Y$1,'Copy of PY1 Data(H)'!$A$1:$CZ$1,_xlfn.XLOOKUP($A61,'Copy of PY1 Data(H)'!$A$1:$A$288,'Copy of PY1 Data(H)'!$A$1:$CZ$288))</f>
        <v>238536</v>
      </c>
      <c r="Z61" s="180" cm="1">
        <f t="array" ref="Z61">_xlfn.XLOOKUP(Z$1,'Copy of PY1 Data(H)'!$A$1:$CZ$1,_xlfn.XLOOKUP($A61,'Copy of PY1 Data(H)'!$A$1:$A$288,'Copy of PY1 Data(H)'!$A$1:$CZ$288))</f>
        <v>5349644</v>
      </c>
      <c r="AA61" s="180" cm="1">
        <f t="array" ref="AA61">_xlfn.XLOOKUP(AA$1,'Copy of PY1 Data(H)'!$A$1:$CZ$1,_xlfn.XLOOKUP($A61,'Copy of PY1 Data(H)'!$A$1:$A$288,'Copy of PY1 Data(H)'!$A$1:$CZ$288))</f>
        <v>162414</v>
      </c>
      <c r="AB61" s="180" cm="1">
        <f t="array" ref="AB61">_xlfn.XLOOKUP(AB$1,'Copy of PY1 Data(H)'!$A$1:$CZ$1,_xlfn.XLOOKUP($A61,'Copy of PY1 Data(H)'!$A$1:$A$288,'Copy of PY1 Data(H)'!$A$1:$CZ$288))</f>
        <v>0</v>
      </c>
      <c r="AC61" s="180" cm="1">
        <f t="array" ref="AC61">_xlfn.XLOOKUP(AC$1,'Copy of PY1 Data(H)'!$A$1:$CZ$1,_xlfn.XLOOKUP($A61,'Copy of PY1 Data(H)'!$A$1:$A$288,'Copy of PY1 Data(H)'!$A$1:$CZ$288))</f>
        <v>0</v>
      </c>
      <c r="AD61" s="180" cm="1">
        <f t="array" ref="AD61">_xlfn.XLOOKUP(AD$1,'Copy of PY1 Data(H)'!$A$1:$CZ$1,_xlfn.XLOOKUP($A61,'Copy of PY1 Data(H)'!$A$1:$A$288,'Copy of PY1 Data(H)'!$A$1:$CZ$288))</f>
        <v>280568</v>
      </c>
      <c r="AE61" s="180" cm="1">
        <f t="array" ref="AE61">_xlfn.XLOOKUP(AE$1,'Copy of PY1 Data(H)'!$A$1:$CZ$1,_xlfn.XLOOKUP($A61,'Copy of PY1 Data(H)'!$A$1:$A$288,'Copy of PY1 Data(H)'!$A$1:$CZ$288))</f>
        <v>33025</v>
      </c>
      <c r="AF61" s="180" cm="1">
        <f t="array" ref="AF61">_xlfn.XLOOKUP(AF$1,'Copy of PY1 Data(H)'!$A$1:$CZ$1,_xlfn.XLOOKUP($A61,'Copy of PY1 Data(H)'!$A$1:$A$288,'Copy of PY1 Data(H)'!$A$1:$CZ$288))</f>
        <v>15804</v>
      </c>
      <c r="AG61" s="180" cm="1">
        <f t="array" ref="AG61">_xlfn.XLOOKUP(AG$1,'Copy of PY1 Data(H)'!$A$1:$CZ$1,_xlfn.XLOOKUP($A61,'Copy of PY1 Data(H)'!$A$1:$A$288,'Copy of PY1 Data(H)'!$A$1:$CZ$288))</f>
        <v>31485</v>
      </c>
      <c r="AH61" s="180" cm="1">
        <f t="array" ref="AH61">_xlfn.XLOOKUP(AH$1,'Copy of PY1 Data(H)'!$A$1:$CZ$1,_xlfn.XLOOKUP($A61,'Copy of PY1 Data(H)'!$A$1:$A$288,'Copy of PY1 Data(H)'!$A$1:$CZ$288))</f>
        <v>0</v>
      </c>
      <c r="AI61" s="180" cm="1">
        <f t="array" ref="AI61">_xlfn.XLOOKUP(AI$1,'Copy of PY1 Data(H)'!$A$1:$CZ$1,_xlfn.XLOOKUP($A61,'Copy of PY1 Data(H)'!$A$1:$A$288,'Copy of PY1 Data(H)'!$A$1:$CZ$288))</f>
        <v>0</v>
      </c>
      <c r="AJ61" s="180" cm="1">
        <f t="array" ref="AJ61">_xlfn.XLOOKUP(AJ$1,'Copy of PY1 Data(H)'!$A$1:$CZ$1,_xlfn.XLOOKUP($A61,'Copy of PY1 Data(H)'!$A$1:$A$288,'Copy of PY1 Data(H)'!$A$1:$CZ$288))</f>
        <v>151354</v>
      </c>
      <c r="AK61" s="180" cm="1">
        <f t="array" ref="AK61">_xlfn.XLOOKUP(AK$1,'Copy of PY1 Data(H)'!$A$1:$CZ$1,_xlfn.XLOOKUP($A61,'Copy of PY1 Data(H)'!$A$1:$A$288,'Copy of PY1 Data(H)'!$A$1:$CZ$288))</f>
        <v>0</v>
      </c>
      <c r="AL61" s="180" cm="1">
        <f t="array" ref="AL61">_xlfn.XLOOKUP(AL$1,'Copy of PY1 Data(H)'!$A$1:$CZ$1,_xlfn.XLOOKUP($A61,'Copy of PY1 Data(H)'!$A$1:$A$288,'Copy of PY1 Data(H)'!$A$1:$CZ$288))</f>
        <v>53114</v>
      </c>
      <c r="AM61" s="180" cm="1">
        <f t="array" ref="AM61">_xlfn.XLOOKUP(AM$1,'Copy of PY1 Data(H)'!$A$1:$CZ$1,_xlfn.XLOOKUP($A61,'Copy of PY1 Data(H)'!$A$1:$A$288,'Copy of PY1 Data(H)'!$A$1:$CZ$288))</f>
        <v>272305</v>
      </c>
      <c r="AN61" s="180" cm="1">
        <f t="array" ref="AN61">_xlfn.XLOOKUP(AN$1,'Copy of PY1 Data(H)'!$A$1:$CZ$1,_xlfn.XLOOKUP($A61,'Copy of PY1 Data(H)'!$A$1:$A$288,'Copy of PY1 Data(H)'!$A$1:$CZ$288))</f>
        <v>0</v>
      </c>
      <c r="AO61" s="180" cm="1">
        <f t="array" ref="AO61">_xlfn.XLOOKUP(AO$1,'Copy of PY1 Data(H)'!$A$1:$CZ$1,_xlfn.XLOOKUP($A61,'Copy of PY1 Data(H)'!$A$1:$A$288,'Copy of PY1 Data(H)'!$A$1:$CZ$288))</f>
        <v>1570955</v>
      </c>
      <c r="AP61" s="180" cm="1">
        <f t="array" ref="AP61">_xlfn.XLOOKUP(AP$1,'Copy of PY1 Data(H)'!$A$1:$CZ$1,_xlfn.XLOOKUP($A61,'Copy of PY1 Data(H)'!$A$1:$A$288,'Copy of PY1 Data(H)'!$A$1:$CZ$288))</f>
        <v>36540</v>
      </c>
      <c r="AQ61" s="180" cm="1">
        <f t="array" ref="AQ61">_xlfn.XLOOKUP(AQ$1,'Copy of PY1 Data(H)'!$A$1:$CZ$1,_xlfn.XLOOKUP($A61,'Copy of PY1 Data(H)'!$A$1:$A$288,'Copy of PY1 Data(H)'!$A$1:$CZ$288))</f>
        <v>3739</v>
      </c>
      <c r="AR61" s="180" cm="1">
        <f t="array" ref="AR61">_xlfn.XLOOKUP(AR$1,'Copy of PY1 Data(H)'!$A$1:$CZ$1,_xlfn.XLOOKUP($A61,'Copy of PY1 Data(H)'!$A$1:$A$288,'Copy of PY1 Data(H)'!$A$1:$CZ$288))</f>
        <v>20652</v>
      </c>
      <c r="AS61" s="180" cm="1">
        <f t="array" ref="AS61">_xlfn.XLOOKUP(AS$1,'Copy of PY1 Data(H)'!$A$1:$CZ$1,_xlfn.XLOOKUP($A61,'Copy of PY1 Data(H)'!$A$1:$A$288,'Copy of PY1 Data(H)'!$A$1:$CZ$288))</f>
        <v>1377951</v>
      </c>
      <c r="AT61" s="180" cm="1">
        <f t="array" ref="AT61">_xlfn.XLOOKUP(AT$1,'Copy of PY1 Data(H)'!$A$1:$CZ$1,_xlfn.XLOOKUP($A61,'Copy of PY1 Data(H)'!$A$1:$A$288,'Copy of PY1 Data(H)'!$A$1:$CZ$288))</f>
        <v>12331</v>
      </c>
      <c r="AU61" s="180" cm="1">
        <f t="array" ref="AU61">_xlfn.XLOOKUP(AU$1,'Copy of PY1 Data(H)'!$A$1:$CZ$1,_xlfn.XLOOKUP($A61,'Copy of PY1 Data(H)'!$A$1:$A$288,'Copy of PY1 Data(H)'!$A$1:$CZ$288))</f>
        <v>0</v>
      </c>
      <c r="AV61" s="180" cm="1">
        <f t="array" ref="AV61">_xlfn.XLOOKUP(AV$1,'Copy of PY1 Data(H)'!$A$1:$CZ$1,_xlfn.XLOOKUP($A61,'Copy of PY1 Data(H)'!$A$1:$A$288,'Copy of PY1 Data(H)'!$A$1:$CZ$288))</f>
        <v>0</v>
      </c>
      <c r="AW61" s="180" cm="1">
        <f t="array" ref="AW61">_xlfn.XLOOKUP(AW$1,'Copy of PY1 Data(H)'!$A$1:$CZ$1,_xlfn.XLOOKUP($A61,'Copy of PY1 Data(H)'!$A$1:$A$288,'Copy of PY1 Data(H)'!$A$1:$CZ$288))</f>
        <v>15070</v>
      </c>
      <c r="AX61" s="180" cm="1">
        <f t="array" ref="AX61">_xlfn.XLOOKUP(AX$1,'Copy of PY1 Data(H)'!$A$1:$CZ$1,_xlfn.XLOOKUP($A61,'Copy of PY1 Data(H)'!$A$1:$A$288,'Copy of PY1 Data(H)'!$A$1:$CZ$288))</f>
        <v>0</v>
      </c>
      <c r="AY61" s="180" cm="1">
        <f t="array" ref="AY61">_xlfn.XLOOKUP(AY$1,'Copy of PY1 Data(H)'!$A$1:$CZ$1,_xlfn.XLOOKUP($A61,'Copy of PY1 Data(H)'!$A$1:$A$288,'Copy of PY1 Data(H)'!$A$1:$CZ$288))</f>
        <v>0</v>
      </c>
      <c r="AZ61" s="180" cm="1">
        <f t="array" ref="AZ61">_xlfn.XLOOKUP(AZ$1,'Copy of PY1 Data(H)'!$A$1:$CZ$1,_xlfn.XLOOKUP($A61,'Copy of PY1 Data(H)'!$A$1:$A$288,'Copy of PY1 Data(H)'!$A$1:$CZ$288))</f>
        <v>305956</v>
      </c>
      <c r="BA61" s="180" cm="1">
        <f t="array" ref="BA61">_xlfn.XLOOKUP(BA$1,'Copy of PY1 Data(H)'!$A$1:$CZ$1,_xlfn.XLOOKUP($A61,'Copy of PY1 Data(H)'!$A$1:$A$288,'Copy of PY1 Data(H)'!$A$1:$CZ$288))</f>
        <v>151697</v>
      </c>
      <c r="BB61" s="180" cm="1">
        <f t="array" ref="BB61">_xlfn.XLOOKUP(BB$1,'Copy of PY1 Data(H)'!$A$1:$CZ$1,_xlfn.XLOOKUP($A61,'Copy of PY1 Data(H)'!$A$1:$A$288,'Copy of PY1 Data(H)'!$A$1:$CZ$288))</f>
        <v>0</v>
      </c>
      <c r="BC61" s="180" cm="1">
        <f t="array" ref="BC61">_xlfn.XLOOKUP(BC$1,'Copy of PY1 Data(H)'!$A$1:$CZ$1,_xlfn.XLOOKUP($A61,'Copy of PY1 Data(H)'!$A$1:$A$288,'Copy of PY1 Data(H)'!$A$1:$CZ$288))</f>
        <v>0</v>
      </c>
      <c r="BD61" s="180" cm="1">
        <f t="array" ref="BD61">_xlfn.XLOOKUP(BD$1,'Copy of PY1 Data(H)'!$A$1:$CZ$1,_xlfn.XLOOKUP($A61,'Copy of PY1 Data(H)'!$A$1:$A$288,'Copy of PY1 Data(H)'!$A$1:$CZ$288))</f>
        <v>475426</v>
      </c>
      <c r="BE61" s="180" cm="1">
        <f t="array" ref="BE61">_xlfn.XLOOKUP(BE$1,'Copy of PY1 Data(H)'!$A$1:$CZ$1,_xlfn.XLOOKUP($A61,'Copy of PY1 Data(H)'!$A$1:$A$288,'Copy of PY1 Data(H)'!$A$1:$CZ$288))</f>
        <v>72966</v>
      </c>
      <c r="BF61" s="180" cm="1">
        <f t="array" ref="BF61">_xlfn.XLOOKUP(BF$1,'Copy of PY1 Data(H)'!$A$1:$CZ$1,_xlfn.XLOOKUP($A61,'Copy of PY1 Data(H)'!$A$1:$A$288,'Copy of PY1 Data(H)'!$A$1:$CZ$288))</f>
        <v>2596997</v>
      </c>
      <c r="BG61" s="180" cm="1">
        <f t="array" ref="BG61">_xlfn.XLOOKUP(BG$1,'Copy of PY1 Data(H)'!$A$1:$CZ$1,_xlfn.XLOOKUP($A61,'Copy of PY1 Data(H)'!$A$1:$A$288,'Copy of PY1 Data(H)'!$A$1:$CZ$288))</f>
        <v>0</v>
      </c>
      <c r="BH61" s="180" cm="1">
        <f t="array" ref="BH61">_xlfn.XLOOKUP(BH$1,'Copy of PY1 Data(H)'!$A$1:$CZ$1,_xlfn.XLOOKUP($A61,'Copy of PY1 Data(H)'!$A$1:$A$288,'Copy of PY1 Data(H)'!$A$1:$CZ$288))</f>
        <v>0</v>
      </c>
      <c r="BI61" s="180" cm="1">
        <f t="array" ref="BI61">_xlfn.XLOOKUP(BI$1,'Copy of PY1 Data(H)'!$A$1:$CZ$1,_xlfn.XLOOKUP($A61,'Copy of PY1 Data(H)'!$A$1:$A$288,'Copy of PY1 Data(H)'!$A$1:$CZ$288))</f>
        <v>0</v>
      </c>
      <c r="BJ61" s="180" cm="1">
        <f t="array" ref="BJ61">_xlfn.XLOOKUP(BJ$1,'Copy of PY1 Data(H)'!$A$1:$CZ$1,_xlfn.XLOOKUP($A61,'Copy of PY1 Data(H)'!$A$1:$A$288,'Copy of PY1 Data(H)'!$A$1:$CZ$288))</f>
        <v>1023638</v>
      </c>
      <c r="BK61" s="180" cm="1">
        <f t="array" ref="BK61">_xlfn.XLOOKUP(BK$1,'Copy of PY1 Data(H)'!$A$1:$CZ$1,_xlfn.XLOOKUP($A61,'Copy of PY1 Data(H)'!$A$1:$A$288,'Copy of PY1 Data(H)'!$A$1:$CZ$288))</f>
        <v>0</v>
      </c>
      <c r="BL61" s="180" cm="1">
        <f t="array" ref="BL61">_xlfn.XLOOKUP(BL$1,'Copy of PY1 Data(H)'!$A$1:$CZ$1,_xlfn.XLOOKUP($A61,'Copy of PY1 Data(H)'!$A$1:$A$288,'Copy of PY1 Data(H)'!$A$1:$CZ$288))</f>
        <v>1122222</v>
      </c>
      <c r="BM61" s="180" cm="1">
        <f t="array" ref="BM61">_xlfn.XLOOKUP(BM$1,'Copy of PY1 Data(H)'!$A$1:$CZ$1,_xlfn.XLOOKUP($A61,'Copy of PY1 Data(H)'!$A$1:$A$288,'Copy of PY1 Data(H)'!$A$1:$CZ$288))</f>
        <v>0</v>
      </c>
      <c r="BN61" s="180" cm="1">
        <f t="array" ref="BN61">_xlfn.XLOOKUP(BN$1,'Copy of PY1 Data(H)'!$A$1:$CZ$1,_xlfn.XLOOKUP($A61,'Copy of PY1 Data(H)'!$A$1:$A$288,'Copy of PY1 Data(H)'!$A$1:$CZ$288))</f>
        <v>391236</v>
      </c>
      <c r="BO61" s="180" cm="1">
        <f t="array" ref="BO61">_xlfn.XLOOKUP(BO$1,'Copy of PY1 Data(H)'!$A$1:$CZ$1,_xlfn.XLOOKUP($A61,'Copy of PY1 Data(H)'!$A$1:$A$288,'Copy of PY1 Data(H)'!$A$1:$CZ$288))</f>
        <v>0</v>
      </c>
      <c r="BP61" s="180" cm="1">
        <f t="array" ref="BP61">_xlfn.XLOOKUP(BP$1,'Copy of PY1 Data(H)'!$A$1:$CZ$1,_xlfn.XLOOKUP($A61,'Copy of PY1 Data(H)'!$A$1:$A$288,'Copy of PY1 Data(H)'!$A$1:$CZ$288))</f>
        <v>0</v>
      </c>
      <c r="BQ61" s="180" cm="1">
        <f t="array" ref="BQ61">_xlfn.XLOOKUP(BQ$1,'Copy of PY1 Data(H)'!$A$1:$CZ$1,_xlfn.XLOOKUP($A61,'Copy of PY1 Data(H)'!$A$1:$A$288,'Copy of PY1 Data(H)'!$A$1:$CZ$288))</f>
        <v>43716</v>
      </c>
      <c r="BR61" s="180" cm="1">
        <f t="array" ref="BR61">_xlfn.XLOOKUP(BR$1,'Copy of PY1 Data(H)'!$A$1:$CZ$1,_xlfn.XLOOKUP($A61,'Copy of PY1 Data(H)'!$A$1:$A$288,'Copy of PY1 Data(H)'!$A$1:$CZ$288))</f>
        <v>0</v>
      </c>
      <c r="BS61" s="180" cm="1">
        <f t="array" ref="BS61">_xlfn.XLOOKUP(BS$1,'Copy of PY1 Data(H)'!$A$1:$CZ$1,_xlfn.XLOOKUP($A61,'Copy of PY1 Data(H)'!$A$1:$A$288,'Copy of PY1 Data(H)'!$A$1:$CZ$288))</f>
        <v>0</v>
      </c>
      <c r="BT61" s="180" cm="1">
        <f t="array" ref="BT61">_xlfn.XLOOKUP(BT$1,'Copy of PY1 Data(H)'!$A$1:$CZ$1,_xlfn.XLOOKUP($A61,'Copy of PY1 Data(H)'!$A$1:$A$288,'Copy of PY1 Data(H)'!$A$1:$CZ$288))</f>
        <v>60958</v>
      </c>
      <c r="BU61" s="180" cm="1">
        <f t="array" ref="BU61">_xlfn.XLOOKUP(BU$1,'Copy of PY1 Data(H)'!$A$1:$CZ$1,_xlfn.XLOOKUP($A61,'Copy of PY1 Data(H)'!$A$1:$A$288,'Copy of PY1 Data(H)'!$A$1:$CZ$288))</f>
        <v>0</v>
      </c>
      <c r="BV61" s="180" cm="1">
        <f t="array" ref="BV61">_xlfn.XLOOKUP(BV$1,'Copy of PY1 Data(H)'!$A$1:$CZ$1,_xlfn.XLOOKUP($A61,'Copy of PY1 Data(H)'!$A$1:$A$288,'Copy of PY1 Data(H)'!$A$1:$CZ$288))</f>
        <v>65213</v>
      </c>
    </row>
    <row r="62" spans="1:74" x14ac:dyDescent="0.3">
      <c r="A62" s="180">
        <v>532</v>
      </c>
      <c r="C62" s="180"/>
      <c r="D62" s="180" cm="1">
        <f t="array" ref="D62">_xlfn.XLOOKUP(D$1,'Copy of PY1 Data(H)'!$A$1:$CZ$1,_xlfn.XLOOKUP($A62,'Copy of PY1 Data(H)'!$A$1:$A$288,'Copy of PY1 Data(H)'!$A$1:$CZ$288))</f>
        <v>5164713</v>
      </c>
      <c r="E62" s="180" cm="1">
        <f t="array" ref="E62">_xlfn.XLOOKUP(E$1,'Copy of PY1 Data(H)'!$A$1:$CZ$1,_xlfn.XLOOKUP($A62,'Copy of PY1 Data(H)'!$A$1:$A$288,'Copy of PY1 Data(H)'!$A$1:$CZ$288))</f>
        <v>417276541</v>
      </c>
      <c r="F62" s="180" cm="1">
        <f t="array" ref="F62">_xlfn.XLOOKUP(F$1,'Copy of PY1 Data(H)'!$A$1:$CZ$1,_xlfn.XLOOKUP($A62,'Copy of PY1 Data(H)'!$A$1:$A$288,'Copy of PY1 Data(H)'!$A$1:$CZ$288))</f>
        <v>0</v>
      </c>
      <c r="G62" s="180" cm="1">
        <f t="array" ref="G62">_xlfn.XLOOKUP(G$1,'Copy of PY1 Data(H)'!$A$1:$CZ$1,_xlfn.XLOOKUP($A62,'Copy of PY1 Data(H)'!$A$1:$A$288,'Copy of PY1 Data(H)'!$A$1:$CZ$288))</f>
        <v>5683150</v>
      </c>
      <c r="H62" s="180" cm="1">
        <f t="array" ref="H62">_xlfn.XLOOKUP(H$1,'Copy of PY1 Data(H)'!$A$1:$CZ$1,_xlfn.XLOOKUP($A62,'Copy of PY1 Data(H)'!$A$1:$A$288,'Copy of PY1 Data(H)'!$A$1:$CZ$288))</f>
        <v>2231367</v>
      </c>
      <c r="I62" s="180" cm="1">
        <f t="array" ref="I62">_xlfn.XLOOKUP(I$1,'Copy of PY1 Data(H)'!$A$1:$CZ$1,_xlfn.XLOOKUP($A62,'Copy of PY1 Data(H)'!$A$1:$A$288,'Copy of PY1 Data(H)'!$A$1:$CZ$288))</f>
        <v>26414</v>
      </c>
      <c r="J62" s="180" cm="1">
        <f t="array" ref="J62">_xlfn.XLOOKUP(J$1,'Copy of PY1 Data(H)'!$A$1:$CZ$1,_xlfn.XLOOKUP($A62,'Copy of PY1 Data(H)'!$A$1:$A$288,'Copy of PY1 Data(H)'!$A$1:$CZ$288))</f>
        <v>338794</v>
      </c>
      <c r="K62" s="180" cm="1">
        <f t="array" ref="K62">_xlfn.XLOOKUP(K$1,'Copy of PY1 Data(H)'!$A$1:$CZ$1,_xlfn.XLOOKUP($A62,'Copy of PY1 Data(H)'!$A$1:$A$288,'Copy of PY1 Data(H)'!$A$1:$CZ$288))</f>
        <v>1078151</v>
      </c>
      <c r="L62" s="180" cm="1">
        <f t="array" ref="L62">_xlfn.XLOOKUP(L$1,'Copy of PY1 Data(H)'!$A$1:$CZ$1,_xlfn.XLOOKUP($A62,'Copy of PY1 Data(H)'!$A$1:$A$288,'Copy of PY1 Data(H)'!$A$1:$CZ$288))</f>
        <v>4862091</v>
      </c>
      <c r="M62" s="180" cm="1">
        <f t="array" ref="M62">_xlfn.XLOOKUP(M$1,'Copy of PY1 Data(H)'!$A$1:$CZ$1,_xlfn.XLOOKUP($A62,'Copy of PY1 Data(H)'!$A$1:$A$288,'Copy of PY1 Data(H)'!$A$1:$CZ$288))</f>
        <v>15120139</v>
      </c>
      <c r="N62" s="180" cm="1">
        <f t="array" ref="N62">_xlfn.XLOOKUP(N$1,'Copy of PY1 Data(H)'!$A$1:$CZ$1,_xlfn.XLOOKUP($A62,'Copy of PY1 Data(H)'!$A$1:$A$288,'Copy of PY1 Data(H)'!$A$1:$CZ$288))</f>
        <v>78718</v>
      </c>
      <c r="O62" s="180" cm="1">
        <f t="array" ref="O62">_xlfn.XLOOKUP(O$1,'Copy of PY1 Data(H)'!$A$1:$CZ$1,_xlfn.XLOOKUP($A62,'Copy of PY1 Data(H)'!$A$1:$A$288,'Copy of PY1 Data(H)'!$A$1:$CZ$288))</f>
        <v>621235</v>
      </c>
      <c r="P62" s="180" cm="1">
        <f t="array" ref="P62">_xlfn.XLOOKUP(P$1,'Copy of PY1 Data(H)'!$A$1:$CZ$1,_xlfn.XLOOKUP($A62,'Copy of PY1 Data(H)'!$A$1:$A$288,'Copy of PY1 Data(H)'!$A$1:$CZ$288))</f>
        <v>0</v>
      </c>
      <c r="Q62" s="180" cm="1">
        <f t="array" ref="Q62">_xlfn.XLOOKUP(Q$1,'Copy of PY1 Data(H)'!$A$1:$CZ$1,_xlfn.XLOOKUP($A62,'Copy of PY1 Data(H)'!$A$1:$A$288,'Copy of PY1 Data(H)'!$A$1:$CZ$288))</f>
        <v>858688</v>
      </c>
      <c r="R62" s="180" cm="1">
        <f t="array" ref="R62">_xlfn.XLOOKUP(R$1,'Copy of PY1 Data(H)'!$A$1:$CZ$1,_xlfn.XLOOKUP($A62,'Copy of PY1 Data(H)'!$A$1:$A$288,'Copy of PY1 Data(H)'!$A$1:$CZ$288))</f>
        <v>1408071</v>
      </c>
      <c r="S62" s="180" cm="1">
        <f t="array" ref="S62">_xlfn.XLOOKUP(S$1,'Copy of PY1 Data(H)'!$A$1:$CZ$1,_xlfn.XLOOKUP($A62,'Copy of PY1 Data(H)'!$A$1:$A$288,'Copy of PY1 Data(H)'!$A$1:$CZ$288))</f>
        <v>2042481</v>
      </c>
      <c r="T62" s="180" cm="1">
        <f t="array" ref="T62">_xlfn.XLOOKUP(T$1,'Copy of PY1 Data(H)'!$A$1:$CZ$1,_xlfn.XLOOKUP($A62,'Copy of PY1 Data(H)'!$A$1:$A$288,'Copy of PY1 Data(H)'!$A$1:$CZ$288))</f>
        <v>14891660</v>
      </c>
      <c r="U62" s="180" cm="1">
        <f t="array" ref="U62">_xlfn.XLOOKUP(U$1,'Copy of PY1 Data(H)'!$A$1:$CZ$1,_xlfn.XLOOKUP($A62,'Copy of PY1 Data(H)'!$A$1:$A$288,'Copy of PY1 Data(H)'!$A$1:$CZ$288))</f>
        <v>0</v>
      </c>
      <c r="V62" s="180" cm="1">
        <f t="array" ref="V62">_xlfn.XLOOKUP(V$1,'Copy of PY1 Data(H)'!$A$1:$CZ$1,_xlfn.XLOOKUP($A62,'Copy of PY1 Data(H)'!$A$1:$A$288,'Copy of PY1 Data(H)'!$A$1:$CZ$288))</f>
        <v>491109</v>
      </c>
      <c r="W62" s="180" cm="1">
        <f t="array" ref="W62">_xlfn.XLOOKUP(W$1,'Copy of PY1 Data(H)'!$A$1:$CZ$1,_xlfn.XLOOKUP($A62,'Copy of PY1 Data(H)'!$A$1:$A$288,'Copy of PY1 Data(H)'!$A$1:$CZ$288))</f>
        <v>0</v>
      </c>
      <c r="X62" s="180" cm="1">
        <f t="array" ref="X62">_xlfn.XLOOKUP(X$1,'Copy of PY1 Data(H)'!$A$1:$CZ$1,_xlfn.XLOOKUP($A62,'Copy of PY1 Data(H)'!$A$1:$A$288,'Copy of PY1 Data(H)'!$A$1:$CZ$288))</f>
        <v>8201909</v>
      </c>
      <c r="Y62" s="180" cm="1">
        <f t="array" ref="Y62">_xlfn.XLOOKUP(Y$1,'Copy of PY1 Data(H)'!$A$1:$CZ$1,_xlfn.XLOOKUP($A62,'Copy of PY1 Data(H)'!$A$1:$A$288,'Copy of PY1 Data(H)'!$A$1:$CZ$288))</f>
        <v>1726700</v>
      </c>
      <c r="Z62" s="180" cm="1">
        <f t="array" ref="Z62">_xlfn.XLOOKUP(Z$1,'Copy of PY1 Data(H)'!$A$1:$CZ$1,_xlfn.XLOOKUP($A62,'Copy of PY1 Data(H)'!$A$1:$A$288,'Copy of PY1 Data(H)'!$A$1:$CZ$288))</f>
        <v>67931631</v>
      </c>
      <c r="AA62" s="180" cm="1">
        <f t="array" ref="AA62">_xlfn.XLOOKUP(AA$1,'Copy of PY1 Data(H)'!$A$1:$CZ$1,_xlfn.XLOOKUP($A62,'Copy of PY1 Data(H)'!$A$1:$A$288,'Copy of PY1 Data(H)'!$A$1:$CZ$288))</f>
        <v>8333569</v>
      </c>
      <c r="AB62" s="180" cm="1">
        <f t="array" ref="AB62">_xlfn.XLOOKUP(AB$1,'Copy of PY1 Data(H)'!$A$1:$CZ$1,_xlfn.XLOOKUP($A62,'Copy of PY1 Data(H)'!$A$1:$A$288,'Copy of PY1 Data(H)'!$A$1:$CZ$288))</f>
        <v>0</v>
      </c>
      <c r="AC62" s="180" cm="1">
        <f t="array" ref="AC62">_xlfn.XLOOKUP(AC$1,'Copy of PY1 Data(H)'!$A$1:$CZ$1,_xlfn.XLOOKUP($A62,'Copy of PY1 Data(H)'!$A$1:$A$288,'Copy of PY1 Data(H)'!$A$1:$CZ$288))</f>
        <v>296849</v>
      </c>
      <c r="AD62" s="180" cm="1">
        <f t="array" ref="AD62">_xlfn.XLOOKUP(AD$1,'Copy of PY1 Data(H)'!$A$1:$CZ$1,_xlfn.XLOOKUP($A62,'Copy of PY1 Data(H)'!$A$1:$A$288,'Copy of PY1 Data(H)'!$A$1:$CZ$288))</f>
        <v>1582125</v>
      </c>
      <c r="AE62" s="180" cm="1">
        <f t="array" ref="AE62">_xlfn.XLOOKUP(AE$1,'Copy of PY1 Data(H)'!$A$1:$CZ$1,_xlfn.XLOOKUP($A62,'Copy of PY1 Data(H)'!$A$1:$A$288,'Copy of PY1 Data(H)'!$A$1:$CZ$288))</f>
        <v>1169479</v>
      </c>
      <c r="AF62" s="180" cm="1">
        <f t="array" ref="AF62">_xlfn.XLOOKUP(AF$1,'Copy of PY1 Data(H)'!$A$1:$CZ$1,_xlfn.XLOOKUP($A62,'Copy of PY1 Data(H)'!$A$1:$A$288,'Copy of PY1 Data(H)'!$A$1:$CZ$288))</f>
        <v>476940</v>
      </c>
      <c r="AG62" s="180" cm="1">
        <f t="array" ref="AG62">_xlfn.XLOOKUP(AG$1,'Copy of PY1 Data(H)'!$A$1:$CZ$1,_xlfn.XLOOKUP($A62,'Copy of PY1 Data(H)'!$A$1:$A$288,'Copy of PY1 Data(H)'!$A$1:$CZ$288))</f>
        <v>1070240</v>
      </c>
      <c r="AH62" s="180" cm="1">
        <f t="array" ref="AH62">_xlfn.XLOOKUP(AH$1,'Copy of PY1 Data(H)'!$A$1:$CZ$1,_xlfn.XLOOKUP($A62,'Copy of PY1 Data(H)'!$A$1:$A$288,'Copy of PY1 Data(H)'!$A$1:$CZ$288))</f>
        <v>0</v>
      </c>
      <c r="AI62" s="180" cm="1">
        <f t="array" ref="AI62">_xlfn.XLOOKUP(AI$1,'Copy of PY1 Data(H)'!$A$1:$CZ$1,_xlfn.XLOOKUP($A62,'Copy of PY1 Data(H)'!$A$1:$A$288,'Copy of PY1 Data(H)'!$A$1:$CZ$288))</f>
        <v>111537</v>
      </c>
      <c r="AJ62" s="180" cm="1">
        <f t="array" ref="AJ62">_xlfn.XLOOKUP(AJ$1,'Copy of PY1 Data(H)'!$A$1:$CZ$1,_xlfn.XLOOKUP($A62,'Copy of PY1 Data(H)'!$A$1:$A$288,'Copy of PY1 Data(H)'!$A$1:$CZ$288))</f>
        <v>2821260</v>
      </c>
      <c r="AK62" s="180" cm="1">
        <f t="array" ref="AK62">_xlfn.XLOOKUP(AK$1,'Copy of PY1 Data(H)'!$A$1:$CZ$1,_xlfn.XLOOKUP($A62,'Copy of PY1 Data(H)'!$A$1:$A$288,'Copy of PY1 Data(H)'!$A$1:$CZ$288))</f>
        <v>197094</v>
      </c>
      <c r="AL62" s="180" cm="1">
        <f t="array" ref="AL62">_xlfn.XLOOKUP(AL$1,'Copy of PY1 Data(H)'!$A$1:$CZ$1,_xlfn.XLOOKUP($A62,'Copy of PY1 Data(H)'!$A$1:$A$288,'Copy of PY1 Data(H)'!$A$1:$CZ$288))</f>
        <v>873308</v>
      </c>
      <c r="AM62" s="180" cm="1">
        <f t="array" ref="AM62">_xlfn.XLOOKUP(AM$1,'Copy of PY1 Data(H)'!$A$1:$CZ$1,_xlfn.XLOOKUP($A62,'Copy of PY1 Data(H)'!$A$1:$A$288,'Copy of PY1 Data(H)'!$A$1:$CZ$288))</f>
        <v>5165777</v>
      </c>
      <c r="AN62" s="180" cm="1">
        <f t="array" ref="AN62">_xlfn.XLOOKUP(AN$1,'Copy of PY1 Data(H)'!$A$1:$CZ$1,_xlfn.XLOOKUP($A62,'Copy of PY1 Data(H)'!$A$1:$A$288,'Copy of PY1 Data(H)'!$A$1:$CZ$288))</f>
        <v>296876</v>
      </c>
      <c r="AO62" s="180" cm="1">
        <f t="array" ref="AO62">_xlfn.XLOOKUP(AO$1,'Copy of PY1 Data(H)'!$A$1:$CZ$1,_xlfn.XLOOKUP($A62,'Copy of PY1 Data(H)'!$A$1:$A$288,'Copy of PY1 Data(H)'!$A$1:$CZ$288))</f>
        <v>38476384</v>
      </c>
      <c r="AP62" s="180" cm="1">
        <f t="array" ref="AP62">_xlfn.XLOOKUP(AP$1,'Copy of PY1 Data(H)'!$A$1:$CZ$1,_xlfn.XLOOKUP($A62,'Copy of PY1 Data(H)'!$A$1:$A$288,'Copy of PY1 Data(H)'!$A$1:$CZ$288))</f>
        <v>1190721</v>
      </c>
      <c r="AQ62" s="180" cm="1">
        <f t="array" ref="AQ62">_xlfn.XLOOKUP(AQ$1,'Copy of PY1 Data(H)'!$A$1:$CZ$1,_xlfn.XLOOKUP($A62,'Copy of PY1 Data(H)'!$A$1:$A$288,'Copy of PY1 Data(H)'!$A$1:$CZ$288))</f>
        <v>81858</v>
      </c>
      <c r="AR62" s="180" cm="1">
        <f t="array" ref="AR62">_xlfn.XLOOKUP(AR$1,'Copy of PY1 Data(H)'!$A$1:$CZ$1,_xlfn.XLOOKUP($A62,'Copy of PY1 Data(H)'!$A$1:$A$288,'Copy of PY1 Data(H)'!$A$1:$CZ$288))</f>
        <v>162252</v>
      </c>
      <c r="AS62" s="180" cm="1">
        <f t="array" ref="AS62">_xlfn.XLOOKUP(AS$1,'Copy of PY1 Data(H)'!$A$1:$CZ$1,_xlfn.XLOOKUP($A62,'Copy of PY1 Data(H)'!$A$1:$A$288,'Copy of PY1 Data(H)'!$A$1:$CZ$288))</f>
        <v>30949588</v>
      </c>
      <c r="AT62" s="180" cm="1">
        <f t="array" ref="AT62">_xlfn.XLOOKUP(AT$1,'Copy of PY1 Data(H)'!$A$1:$CZ$1,_xlfn.XLOOKUP($A62,'Copy of PY1 Data(H)'!$A$1:$A$288,'Copy of PY1 Data(H)'!$A$1:$CZ$288))</f>
        <v>293591</v>
      </c>
      <c r="AU62" s="180" cm="1">
        <f t="array" ref="AU62">_xlfn.XLOOKUP(AU$1,'Copy of PY1 Data(H)'!$A$1:$CZ$1,_xlfn.XLOOKUP($A62,'Copy of PY1 Data(H)'!$A$1:$A$288,'Copy of PY1 Data(H)'!$A$1:$CZ$288))</f>
        <v>2232347</v>
      </c>
      <c r="AV62" s="180" cm="1">
        <f t="array" ref="AV62">_xlfn.XLOOKUP(AV$1,'Copy of PY1 Data(H)'!$A$1:$CZ$1,_xlfn.XLOOKUP($A62,'Copy of PY1 Data(H)'!$A$1:$A$288,'Copy of PY1 Data(H)'!$A$1:$CZ$288))</f>
        <v>1899134</v>
      </c>
      <c r="AW62" s="180" cm="1">
        <f t="array" ref="AW62">_xlfn.XLOOKUP(AW$1,'Copy of PY1 Data(H)'!$A$1:$CZ$1,_xlfn.XLOOKUP($A62,'Copy of PY1 Data(H)'!$A$1:$A$288,'Copy of PY1 Data(H)'!$A$1:$CZ$288))</f>
        <v>312660</v>
      </c>
      <c r="AX62" s="180" cm="1">
        <f t="array" ref="AX62">_xlfn.XLOOKUP(AX$1,'Copy of PY1 Data(H)'!$A$1:$CZ$1,_xlfn.XLOOKUP($A62,'Copy of PY1 Data(H)'!$A$1:$A$288,'Copy of PY1 Data(H)'!$A$1:$CZ$288))</f>
        <v>307475</v>
      </c>
      <c r="AY62" s="180" cm="1">
        <f t="array" ref="AY62">_xlfn.XLOOKUP(AY$1,'Copy of PY1 Data(H)'!$A$1:$CZ$1,_xlfn.XLOOKUP($A62,'Copy of PY1 Data(H)'!$A$1:$A$288,'Copy of PY1 Data(H)'!$A$1:$CZ$288))</f>
        <v>218643</v>
      </c>
      <c r="AZ62" s="180" cm="1">
        <f t="array" ref="AZ62">_xlfn.XLOOKUP(AZ$1,'Copy of PY1 Data(H)'!$A$1:$CZ$1,_xlfn.XLOOKUP($A62,'Copy of PY1 Data(H)'!$A$1:$A$288,'Copy of PY1 Data(H)'!$A$1:$CZ$288))</f>
        <v>6235452</v>
      </c>
      <c r="BA62" s="180" cm="1">
        <f t="array" ref="BA62">_xlfn.XLOOKUP(BA$1,'Copy of PY1 Data(H)'!$A$1:$CZ$1,_xlfn.XLOOKUP($A62,'Copy of PY1 Data(H)'!$A$1:$A$288,'Copy of PY1 Data(H)'!$A$1:$CZ$288))</f>
        <v>2128892</v>
      </c>
      <c r="BB62" s="180" cm="1">
        <f t="array" ref="BB62">_xlfn.XLOOKUP(BB$1,'Copy of PY1 Data(H)'!$A$1:$CZ$1,_xlfn.XLOOKUP($A62,'Copy of PY1 Data(H)'!$A$1:$A$288,'Copy of PY1 Data(H)'!$A$1:$CZ$288))</f>
        <v>49055</v>
      </c>
      <c r="BC62" s="180" cm="1">
        <f t="array" ref="BC62">_xlfn.XLOOKUP(BC$1,'Copy of PY1 Data(H)'!$A$1:$CZ$1,_xlfn.XLOOKUP($A62,'Copy of PY1 Data(H)'!$A$1:$A$288,'Copy of PY1 Data(H)'!$A$1:$CZ$288))</f>
        <v>321018</v>
      </c>
      <c r="BD62" s="180" cm="1">
        <f t="array" ref="BD62">_xlfn.XLOOKUP(BD$1,'Copy of PY1 Data(H)'!$A$1:$CZ$1,_xlfn.XLOOKUP($A62,'Copy of PY1 Data(H)'!$A$1:$A$288,'Copy of PY1 Data(H)'!$A$1:$CZ$288))</f>
        <v>5807460</v>
      </c>
      <c r="BE62" s="180" cm="1">
        <f t="array" ref="BE62">_xlfn.XLOOKUP(BE$1,'Copy of PY1 Data(H)'!$A$1:$CZ$1,_xlfn.XLOOKUP($A62,'Copy of PY1 Data(H)'!$A$1:$A$288,'Copy of PY1 Data(H)'!$A$1:$CZ$288))</f>
        <v>1538755</v>
      </c>
      <c r="BF62" s="180" cm="1">
        <f t="array" ref="BF62">_xlfn.XLOOKUP(BF$1,'Copy of PY1 Data(H)'!$A$1:$CZ$1,_xlfn.XLOOKUP($A62,'Copy of PY1 Data(H)'!$A$1:$A$288,'Copy of PY1 Data(H)'!$A$1:$CZ$288))</f>
        <v>25484921</v>
      </c>
      <c r="BG62" s="180" cm="1">
        <f t="array" ref="BG62">_xlfn.XLOOKUP(BG$1,'Copy of PY1 Data(H)'!$A$1:$CZ$1,_xlfn.XLOOKUP($A62,'Copy of PY1 Data(H)'!$A$1:$A$288,'Copy of PY1 Data(H)'!$A$1:$CZ$288))</f>
        <v>0</v>
      </c>
      <c r="BH62" s="180" cm="1">
        <f t="array" ref="BH62">_xlfn.XLOOKUP(BH$1,'Copy of PY1 Data(H)'!$A$1:$CZ$1,_xlfn.XLOOKUP($A62,'Copy of PY1 Data(H)'!$A$1:$A$288,'Copy of PY1 Data(H)'!$A$1:$CZ$288))</f>
        <v>302579</v>
      </c>
      <c r="BI62" s="180" cm="1">
        <f t="array" ref="BI62">_xlfn.XLOOKUP(BI$1,'Copy of PY1 Data(H)'!$A$1:$CZ$1,_xlfn.XLOOKUP($A62,'Copy of PY1 Data(H)'!$A$1:$A$288,'Copy of PY1 Data(H)'!$A$1:$CZ$288))</f>
        <v>241637</v>
      </c>
      <c r="BJ62" s="180" cm="1">
        <f t="array" ref="BJ62">_xlfn.XLOOKUP(BJ$1,'Copy of PY1 Data(H)'!$A$1:$CZ$1,_xlfn.XLOOKUP($A62,'Copy of PY1 Data(H)'!$A$1:$A$288,'Copy of PY1 Data(H)'!$A$1:$CZ$288))</f>
        <v>13028800</v>
      </c>
      <c r="BK62" s="180" cm="1">
        <f t="array" ref="BK62">_xlfn.XLOOKUP(BK$1,'Copy of PY1 Data(H)'!$A$1:$CZ$1,_xlfn.XLOOKUP($A62,'Copy of PY1 Data(H)'!$A$1:$A$288,'Copy of PY1 Data(H)'!$A$1:$CZ$288))</f>
        <v>1299795</v>
      </c>
      <c r="BL62" s="180" cm="1">
        <f t="array" ref="BL62">_xlfn.XLOOKUP(BL$1,'Copy of PY1 Data(H)'!$A$1:$CZ$1,_xlfn.XLOOKUP($A62,'Copy of PY1 Data(H)'!$A$1:$A$288,'Copy of PY1 Data(H)'!$A$1:$CZ$288))</f>
        <v>18731812</v>
      </c>
      <c r="BM62" s="180" cm="1">
        <f t="array" ref="BM62">_xlfn.XLOOKUP(BM$1,'Copy of PY1 Data(H)'!$A$1:$CZ$1,_xlfn.XLOOKUP($A62,'Copy of PY1 Data(H)'!$A$1:$A$288,'Copy of PY1 Data(H)'!$A$1:$CZ$288))</f>
        <v>6362908</v>
      </c>
      <c r="BN62" s="180" cm="1">
        <f t="array" ref="BN62">_xlfn.XLOOKUP(BN$1,'Copy of PY1 Data(H)'!$A$1:$CZ$1,_xlfn.XLOOKUP($A62,'Copy of PY1 Data(H)'!$A$1:$A$288,'Copy of PY1 Data(H)'!$A$1:$CZ$288))</f>
        <v>7738115</v>
      </c>
      <c r="BO62" s="180" cm="1">
        <f t="array" ref="BO62">_xlfn.XLOOKUP(BO$1,'Copy of PY1 Data(H)'!$A$1:$CZ$1,_xlfn.XLOOKUP($A62,'Copy of PY1 Data(H)'!$A$1:$A$288,'Copy of PY1 Data(H)'!$A$1:$CZ$288))</f>
        <v>1542368</v>
      </c>
      <c r="BP62" s="180" cm="1">
        <f t="array" ref="BP62">_xlfn.XLOOKUP(BP$1,'Copy of PY1 Data(H)'!$A$1:$CZ$1,_xlfn.XLOOKUP($A62,'Copy of PY1 Data(H)'!$A$1:$A$288,'Copy of PY1 Data(H)'!$A$1:$CZ$288))</f>
        <v>34502</v>
      </c>
      <c r="BQ62" s="180" cm="1">
        <f t="array" ref="BQ62">_xlfn.XLOOKUP(BQ$1,'Copy of PY1 Data(H)'!$A$1:$CZ$1,_xlfn.XLOOKUP($A62,'Copy of PY1 Data(H)'!$A$1:$A$288,'Copy of PY1 Data(H)'!$A$1:$CZ$288))</f>
        <v>3451200</v>
      </c>
      <c r="BR62" s="180" cm="1">
        <f t="array" ref="BR62">_xlfn.XLOOKUP(BR$1,'Copy of PY1 Data(H)'!$A$1:$CZ$1,_xlfn.XLOOKUP($A62,'Copy of PY1 Data(H)'!$A$1:$A$288,'Copy of PY1 Data(H)'!$A$1:$CZ$288))</f>
        <v>0</v>
      </c>
      <c r="BS62" s="180" cm="1">
        <f t="array" ref="BS62">_xlfn.XLOOKUP(BS$1,'Copy of PY1 Data(H)'!$A$1:$CZ$1,_xlfn.XLOOKUP($A62,'Copy of PY1 Data(H)'!$A$1:$A$288,'Copy of PY1 Data(H)'!$A$1:$CZ$288))</f>
        <v>3528981</v>
      </c>
      <c r="BT62" s="180" cm="1">
        <f t="array" ref="BT62">_xlfn.XLOOKUP(BT$1,'Copy of PY1 Data(H)'!$A$1:$CZ$1,_xlfn.XLOOKUP($A62,'Copy of PY1 Data(H)'!$A$1:$A$288,'Copy of PY1 Data(H)'!$A$1:$CZ$288))</f>
        <v>1184205</v>
      </c>
      <c r="BU62" s="180" cm="1">
        <f t="array" ref="BU62">_xlfn.XLOOKUP(BU$1,'Copy of PY1 Data(H)'!$A$1:$CZ$1,_xlfn.XLOOKUP($A62,'Copy of PY1 Data(H)'!$A$1:$A$288,'Copy of PY1 Data(H)'!$A$1:$CZ$288))</f>
        <v>0</v>
      </c>
      <c r="BV62" s="180" cm="1">
        <f t="array" ref="BV62">_xlfn.XLOOKUP(BV$1,'Copy of PY1 Data(H)'!$A$1:$CZ$1,_xlfn.XLOOKUP($A62,'Copy of PY1 Data(H)'!$A$1:$A$288,'Copy of PY1 Data(H)'!$A$1:$CZ$288))</f>
        <v>2687472</v>
      </c>
    </row>
    <row r="63" spans="1:74" s="969" customFormat="1" x14ac:dyDescent="0.3">
      <c r="A63" s="969">
        <v>1050</v>
      </c>
      <c r="C63" s="969" t="s">
        <v>2842</v>
      </c>
    </row>
    <row r="64" spans="1:74" x14ac:dyDescent="0.3">
      <c r="A64" s="180">
        <v>17</v>
      </c>
      <c r="C64" s="180"/>
      <c r="D64" s="180" cm="1">
        <f t="array" ref="D64">_xlfn.XLOOKUP(D$1,'Copy of PY1 Data(H)'!$A$1:$CZ$1,_xlfn.XLOOKUP($A64,'Copy of PY1 Data(H)'!$A$1:$A$288,'Copy of PY1 Data(H)'!$A$1:$CZ$288))</f>
        <v>63904</v>
      </c>
      <c r="E64" s="180" cm="1">
        <f t="array" ref="E64">_xlfn.XLOOKUP(E$1,'Copy of PY1 Data(H)'!$A$1:$CZ$1,_xlfn.XLOOKUP($A64,'Copy of PY1 Data(H)'!$A$1:$A$288,'Copy of PY1 Data(H)'!$A$1:$CZ$288))</f>
        <v>8862789</v>
      </c>
      <c r="F64" s="180" cm="1">
        <f t="array" ref="F64">_xlfn.XLOOKUP(F$1,'Copy of PY1 Data(H)'!$A$1:$CZ$1,_xlfn.XLOOKUP($A64,'Copy of PY1 Data(H)'!$A$1:$A$288,'Copy of PY1 Data(H)'!$A$1:$CZ$288))</f>
        <v>0</v>
      </c>
      <c r="G64" s="180" cm="1">
        <f t="array" ref="G64">_xlfn.XLOOKUP(G$1,'Copy of PY1 Data(H)'!$A$1:$CZ$1,_xlfn.XLOOKUP($A64,'Copy of PY1 Data(H)'!$A$1:$A$288,'Copy of PY1 Data(H)'!$A$1:$CZ$288))</f>
        <v>0</v>
      </c>
      <c r="H64" s="180" cm="1">
        <f t="array" ref="H64">_xlfn.XLOOKUP(H$1,'Copy of PY1 Data(H)'!$A$1:$CZ$1,_xlfn.XLOOKUP($A64,'Copy of PY1 Data(H)'!$A$1:$A$288,'Copy of PY1 Data(H)'!$A$1:$CZ$288))</f>
        <v>0</v>
      </c>
      <c r="I64" s="180" cm="1">
        <f t="array" ref="I64">_xlfn.XLOOKUP(I$1,'Copy of PY1 Data(H)'!$A$1:$CZ$1,_xlfn.XLOOKUP($A64,'Copy of PY1 Data(H)'!$A$1:$A$288,'Copy of PY1 Data(H)'!$A$1:$CZ$288))</f>
        <v>0</v>
      </c>
      <c r="J64" s="180" cm="1">
        <f t="array" ref="J64">_xlfn.XLOOKUP(J$1,'Copy of PY1 Data(H)'!$A$1:$CZ$1,_xlfn.XLOOKUP($A64,'Copy of PY1 Data(H)'!$A$1:$A$288,'Copy of PY1 Data(H)'!$A$1:$CZ$288))</f>
        <v>0</v>
      </c>
      <c r="K64" s="180" cm="1">
        <f t="array" ref="K64">_xlfn.XLOOKUP(K$1,'Copy of PY1 Data(H)'!$A$1:$CZ$1,_xlfn.XLOOKUP($A64,'Copy of PY1 Data(H)'!$A$1:$A$288,'Copy of PY1 Data(H)'!$A$1:$CZ$288))</f>
        <v>0</v>
      </c>
      <c r="L64" s="180" cm="1">
        <f t="array" ref="L64">_xlfn.XLOOKUP(L$1,'Copy of PY1 Data(H)'!$A$1:$CZ$1,_xlfn.XLOOKUP($A64,'Copy of PY1 Data(H)'!$A$1:$A$288,'Copy of PY1 Data(H)'!$A$1:$CZ$288))</f>
        <v>1064628</v>
      </c>
      <c r="M64" s="180" cm="1">
        <f t="array" ref="M64">_xlfn.XLOOKUP(M$1,'Copy of PY1 Data(H)'!$A$1:$CZ$1,_xlfn.XLOOKUP($A64,'Copy of PY1 Data(H)'!$A$1:$A$288,'Copy of PY1 Data(H)'!$A$1:$CZ$288))</f>
        <v>0</v>
      </c>
      <c r="N64" s="180" cm="1">
        <f t="array" ref="N64">_xlfn.XLOOKUP(N$1,'Copy of PY1 Data(H)'!$A$1:$CZ$1,_xlfn.XLOOKUP($A64,'Copy of PY1 Data(H)'!$A$1:$A$288,'Copy of PY1 Data(H)'!$A$1:$CZ$288))</f>
        <v>0</v>
      </c>
      <c r="O64" s="180" cm="1">
        <f t="array" ref="O64">_xlfn.XLOOKUP(O$1,'Copy of PY1 Data(H)'!$A$1:$CZ$1,_xlfn.XLOOKUP($A64,'Copy of PY1 Data(H)'!$A$1:$A$288,'Copy of PY1 Data(H)'!$A$1:$CZ$288))</f>
        <v>0</v>
      </c>
      <c r="P64" s="180" cm="1">
        <f t="array" ref="P64">_xlfn.XLOOKUP(P$1,'Copy of PY1 Data(H)'!$A$1:$CZ$1,_xlfn.XLOOKUP($A64,'Copy of PY1 Data(H)'!$A$1:$A$288,'Copy of PY1 Data(H)'!$A$1:$CZ$288))</f>
        <v>0</v>
      </c>
      <c r="Q64" s="180" cm="1">
        <f t="array" ref="Q64">_xlfn.XLOOKUP(Q$1,'Copy of PY1 Data(H)'!$A$1:$CZ$1,_xlfn.XLOOKUP($A64,'Copy of PY1 Data(H)'!$A$1:$A$288,'Copy of PY1 Data(H)'!$A$1:$CZ$288))</f>
        <v>0</v>
      </c>
      <c r="R64" s="180" cm="1">
        <f t="array" ref="R64">_xlfn.XLOOKUP(R$1,'Copy of PY1 Data(H)'!$A$1:$CZ$1,_xlfn.XLOOKUP($A64,'Copy of PY1 Data(H)'!$A$1:$A$288,'Copy of PY1 Data(H)'!$A$1:$CZ$288))</f>
        <v>0</v>
      </c>
      <c r="S64" s="180" cm="1">
        <f t="array" ref="S64">_xlfn.XLOOKUP(S$1,'Copy of PY1 Data(H)'!$A$1:$CZ$1,_xlfn.XLOOKUP($A64,'Copy of PY1 Data(H)'!$A$1:$A$288,'Copy of PY1 Data(H)'!$A$1:$CZ$288))</f>
        <v>167895</v>
      </c>
      <c r="T64" s="180" cm="1">
        <f t="array" ref="T64">_xlfn.XLOOKUP(T$1,'Copy of PY1 Data(H)'!$A$1:$CZ$1,_xlfn.XLOOKUP($A64,'Copy of PY1 Data(H)'!$A$1:$A$288,'Copy of PY1 Data(H)'!$A$1:$CZ$288))</f>
        <v>0</v>
      </c>
      <c r="U64" s="180" cm="1">
        <f t="array" ref="U64">_xlfn.XLOOKUP(U$1,'Copy of PY1 Data(H)'!$A$1:$CZ$1,_xlfn.XLOOKUP($A64,'Copy of PY1 Data(H)'!$A$1:$A$288,'Copy of PY1 Data(H)'!$A$1:$CZ$288))</f>
        <v>0</v>
      </c>
      <c r="V64" s="180" cm="1">
        <f t="array" ref="V64">_xlfn.XLOOKUP(V$1,'Copy of PY1 Data(H)'!$A$1:$CZ$1,_xlfn.XLOOKUP($A64,'Copy of PY1 Data(H)'!$A$1:$A$288,'Copy of PY1 Data(H)'!$A$1:$CZ$288))</f>
        <v>0</v>
      </c>
      <c r="W64" s="180" cm="1">
        <f t="array" ref="W64">_xlfn.XLOOKUP(W$1,'Copy of PY1 Data(H)'!$A$1:$CZ$1,_xlfn.XLOOKUP($A64,'Copy of PY1 Data(H)'!$A$1:$A$288,'Copy of PY1 Data(H)'!$A$1:$CZ$288))</f>
        <v>0</v>
      </c>
      <c r="X64" s="180" cm="1">
        <f t="array" ref="X64">_xlfn.XLOOKUP(X$1,'Copy of PY1 Data(H)'!$A$1:$CZ$1,_xlfn.XLOOKUP($A64,'Copy of PY1 Data(H)'!$A$1:$A$288,'Copy of PY1 Data(H)'!$A$1:$CZ$288))</f>
        <v>0</v>
      </c>
      <c r="Y64" s="180" cm="1">
        <f t="array" ref="Y64">_xlfn.XLOOKUP(Y$1,'Copy of PY1 Data(H)'!$A$1:$CZ$1,_xlfn.XLOOKUP($A64,'Copy of PY1 Data(H)'!$A$1:$A$288,'Copy of PY1 Data(H)'!$A$1:$CZ$288))</f>
        <v>0</v>
      </c>
      <c r="Z64" s="180" cm="1">
        <f t="array" ref="Z64">_xlfn.XLOOKUP(Z$1,'Copy of PY1 Data(H)'!$A$1:$CZ$1,_xlfn.XLOOKUP($A64,'Copy of PY1 Data(H)'!$A$1:$A$288,'Copy of PY1 Data(H)'!$A$1:$CZ$288))</f>
        <v>6359586</v>
      </c>
      <c r="AA64" s="180" cm="1">
        <f t="array" ref="AA64">_xlfn.XLOOKUP(AA$1,'Copy of PY1 Data(H)'!$A$1:$CZ$1,_xlfn.XLOOKUP($A64,'Copy of PY1 Data(H)'!$A$1:$A$288,'Copy of PY1 Data(H)'!$A$1:$CZ$288))</f>
        <v>0</v>
      </c>
      <c r="AB64" s="180" cm="1">
        <f t="array" ref="AB64">_xlfn.XLOOKUP(AB$1,'Copy of PY1 Data(H)'!$A$1:$CZ$1,_xlfn.XLOOKUP($A64,'Copy of PY1 Data(H)'!$A$1:$A$288,'Copy of PY1 Data(H)'!$A$1:$CZ$288))</f>
        <v>0</v>
      </c>
      <c r="AC64" s="180" cm="1">
        <f t="array" ref="AC64">_xlfn.XLOOKUP(AC$1,'Copy of PY1 Data(H)'!$A$1:$CZ$1,_xlfn.XLOOKUP($A64,'Copy of PY1 Data(H)'!$A$1:$A$288,'Copy of PY1 Data(H)'!$A$1:$CZ$288))</f>
        <v>0</v>
      </c>
      <c r="AD64" s="180" cm="1">
        <f t="array" ref="AD64">_xlfn.XLOOKUP(AD$1,'Copy of PY1 Data(H)'!$A$1:$CZ$1,_xlfn.XLOOKUP($A64,'Copy of PY1 Data(H)'!$A$1:$A$288,'Copy of PY1 Data(H)'!$A$1:$CZ$288))</f>
        <v>0</v>
      </c>
      <c r="AE64" s="180" cm="1">
        <f t="array" ref="AE64">_xlfn.XLOOKUP(AE$1,'Copy of PY1 Data(H)'!$A$1:$CZ$1,_xlfn.XLOOKUP($A64,'Copy of PY1 Data(H)'!$A$1:$A$288,'Copy of PY1 Data(H)'!$A$1:$CZ$288))</f>
        <v>0</v>
      </c>
      <c r="AF64" s="180" cm="1">
        <f t="array" ref="AF64">_xlfn.XLOOKUP(AF$1,'Copy of PY1 Data(H)'!$A$1:$CZ$1,_xlfn.XLOOKUP($A64,'Copy of PY1 Data(H)'!$A$1:$A$288,'Copy of PY1 Data(H)'!$A$1:$CZ$288))</f>
        <v>0</v>
      </c>
      <c r="AG64" s="180" cm="1">
        <f t="array" ref="AG64">_xlfn.XLOOKUP(AG$1,'Copy of PY1 Data(H)'!$A$1:$CZ$1,_xlfn.XLOOKUP($A64,'Copy of PY1 Data(H)'!$A$1:$A$288,'Copy of PY1 Data(H)'!$A$1:$CZ$288))</f>
        <v>0</v>
      </c>
      <c r="AH64" s="180" cm="1">
        <f t="array" ref="AH64">_xlfn.XLOOKUP(AH$1,'Copy of PY1 Data(H)'!$A$1:$CZ$1,_xlfn.XLOOKUP($A64,'Copy of PY1 Data(H)'!$A$1:$A$288,'Copy of PY1 Data(H)'!$A$1:$CZ$288))</f>
        <v>0</v>
      </c>
      <c r="AI64" s="180" cm="1">
        <f t="array" ref="AI64">_xlfn.XLOOKUP(AI$1,'Copy of PY1 Data(H)'!$A$1:$CZ$1,_xlfn.XLOOKUP($A64,'Copy of PY1 Data(H)'!$A$1:$A$288,'Copy of PY1 Data(H)'!$A$1:$CZ$288))</f>
        <v>0</v>
      </c>
      <c r="AJ64" s="180" cm="1">
        <f t="array" ref="AJ64">_xlfn.XLOOKUP(AJ$1,'Copy of PY1 Data(H)'!$A$1:$CZ$1,_xlfn.XLOOKUP($A64,'Copy of PY1 Data(H)'!$A$1:$A$288,'Copy of PY1 Data(H)'!$A$1:$CZ$288))</f>
        <v>0</v>
      </c>
      <c r="AK64" s="180" cm="1">
        <f t="array" ref="AK64">_xlfn.XLOOKUP(AK$1,'Copy of PY1 Data(H)'!$A$1:$CZ$1,_xlfn.XLOOKUP($A64,'Copy of PY1 Data(H)'!$A$1:$A$288,'Copy of PY1 Data(H)'!$A$1:$CZ$288))</f>
        <v>0</v>
      </c>
      <c r="AL64" s="180" cm="1">
        <f t="array" ref="AL64">_xlfn.XLOOKUP(AL$1,'Copy of PY1 Data(H)'!$A$1:$CZ$1,_xlfn.XLOOKUP($A64,'Copy of PY1 Data(H)'!$A$1:$A$288,'Copy of PY1 Data(H)'!$A$1:$CZ$288))</f>
        <v>0</v>
      </c>
      <c r="AM64" s="180" cm="1">
        <f t="array" ref="AM64">_xlfn.XLOOKUP(AM$1,'Copy of PY1 Data(H)'!$A$1:$CZ$1,_xlfn.XLOOKUP($A64,'Copy of PY1 Data(H)'!$A$1:$A$288,'Copy of PY1 Data(H)'!$A$1:$CZ$288))</f>
        <v>40000</v>
      </c>
      <c r="AN64" s="180" cm="1">
        <f t="array" ref="AN64">_xlfn.XLOOKUP(AN$1,'Copy of PY1 Data(H)'!$A$1:$CZ$1,_xlfn.XLOOKUP($A64,'Copy of PY1 Data(H)'!$A$1:$A$288,'Copy of PY1 Data(H)'!$A$1:$CZ$288))</f>
        <v>0</v>
      </c>
      <c r="AO64" s="180" cm="1">
        <f t="array" ref="AO64">_xlfn.XLOOKUP(AO$1,'Copy of PY1 Data(H)'!$A$1:$CZ$1,_xlfn.XLOOKUP($A64,'Copy of PY1 Data(H)'!$A$1:$A$288,'Copy of PY1 Data(H)'!$A$1:$CZ$288))</f>
        <v>0</v>
      </c>
      <c r="AP64" s="180" cm="1">
        <f t="array" ref="AP64">_xlfn.XLOOKUP(AP$1,'Copy of PY1 Data(H)'!$A$1:$CZ$1,_xlfn.XLOOKUP($A64,'Copy of PY1 Data(H)'!$A$1:$A$288,'Copy of PY1 Data(H)'!$A$1:$CZ$288))</f>
        <v>0</v>
      </c>
      <c r="AQ64" s="180" cm="1">
        <f t="array" ref="AQ64">_xlfn.XLOOKUP(AQ$1,'Copy of PY1 Data(H)'!$A$1:$CZ$1,_xlfn.XLOOKUP($A64,'Copy of PY1 Data(H)'!$A$1:$A$288,'Copy of PY1 Data(H)'!$A$1:$CZ$288))</f>
        <v>0</v>
      </c>
      <c r="AR64" s="180" cm="1">
        <f t="array" ref="AR64">_xlfn.XLOOKUP(AR$1,'Copy of PY1 Data(H)'!$A$1:$CZ$1,_xlfn.XLOOKUP($A64,'Copy of PY1 Data(H)'!$A$1:$A$288,'Copy of PY1 Data(H)'!$A$1:$CZ$288))</f>
        <v>0</v>
      </c>
      <c r="AS64" s="180" cm="1">
        <f t="array" ref="AS64">_xlfn.XLOOKUP(AS$1,'Copy of PY1 Data(H)'!$A$1:$CZ$1,_xlfn.XLOOKUP($A64,'Copy of PY1 Data(H)'!$A$1:$A$288,'Copy of PY1 Data(H)'!$A$1:$CZ$288))</f>
        <v>171821</v>
      </c>
      <c r="AT64" s="180" cm="1">
        <f t="array" ref="AT64">_xlfn.XLOOKUP(AT$1,'Copy of PY1 Data(H)'!$A$1:$CZ$1,_xlfn.XLOOKUP($A64,'Copy of PY1 Data(H)'!$A$1:$A$288,'Copy of PY1 Data(H)'!$A$1:$CZ$288))</f>
        <v>0</v>
      </c>
      <c r="AU64" s="180" cm="1">
        <f t="array" ref="AU64">_xlfn.XLOOKUP(AU$1,'Copy of PY1 Data(H)'!$A$1:$CZ$1,_xlfn.XLOOKUP($A64,'Copy of PY1 Data(H)'!$A$1:$A$288,'Copy of PY1 Data(H)'!$A$1:$CZ$288))</f>
        <v>0</v>
      </c>
      <c r="AV64" s="180" cm="1">
        <f t="array" ref="AV64">_xlfn.XLOOKUP(AV$1,'Copy of PY1 Data(H)'!$A$1:$CZ$1,_xlfn.XLOOKUP($A64,'Copy of PY1 Data(H)'!$A$1:$A$288,'Copy of PY1 Data(H)'!$A$1:$CZ$288))</f>
        <v>19357</v>
      </c>
      <c r="AW64" s="180" cm="1">
        <f t="array" ref="AW64">_xlfn.XLOOKUP(AW$1,'Copy of PY1 Data(H)'!$A$1:$CZ$1,_xlfn.XLOOKUP($A64,'Copy of PY1 Data(H)'!$A$1:$A$288,'Copy of PY1 Data(H)'!$A$1:$CZ$288))</f>
        <v>20000</v>
      </c>
      <c r="AX64" s="180" cm="1">
        <f t="array" ref="AX64">_xlfn.XLOOKUP(AX$1,'Copy of PY1 Data(H)'!$A$1:$CZ$1,_xlfn.XLOOKUP($A64,'Copy of PY1 Data(H)'!$A$1:$A$288,'Copy of PY1 Data(H)'!$A$1:$CZ$288))</f>
        <v>0</v>
      </c>
      <c r="AY64" s="180" cm="1">
        <f t="array" ref="AY64">_xlfn.XLOOKUP(AY$1,'Copy of PY1 Data(H)'!$A$1:$CZ$1,_xlfn.XLOOKUP($A64,'Copy of PY1 Data(H)'!$A$1:$A$288,'Copy of PY1 Data(H)'!$A$1:$CZ$288))</f>
        <v>0</v>
      </c>
      <c r="AZ64" s="180" cm="1">
        <f t="array" ref="AZ64">_xlfn.XLOOKUP(AZ$1,'Copy of PY1 Data(H)'!$A$1:$CZ$1,_xlfn.XLOOKUP($A64,'Copy of PY1 Data(H)'!$A$1:$A$288,'Copy of PY1 Data(H)'!$A$1:$CZ$288))</f>
        <v>175000</v>
      </c>
      <c r="BA64" s="180" cm="1">
        <f t="array" ref="BA64">_xlfn.XLOOKUP(BA$1,'Copy of PY1 Data(H)'!$A$1:$CZ$1,_xlfn.XLOOKUP($A64,'Copy of PY1 Data(H)'!$A$1:$A$288,'Copy of PY1 Data(H)'!$A$1:$CZ$288))</f>
        <v>0</v>
      </c>
      <c r="BB64" s="180" cm="1">
        <f t="array" ref="BB64">_xlfn.XLOOKUP(BB$1,'Copy of PY1 Data(H)'!$A$1:$CZ$1,_xlfn.XLOOKUP($A64,'Copy of PY1 Data(H)'!$A$1:$A$288,'Copy of PY1 Data(H)'!$A$1:$CZ$288))</f>
        <v>0</v>
      </c>
      <c r="BC64" s="180" cm="1">
        <f t="array" ref="BC64">_xlfn.XLOOKUP(BC$1,'Copy of PY1 Data(H)'!$A$1:$CZ$1,_xlfn.XLOOKUP($A64,'Copy of PY1 Data(H)'!$A$1:$A$288,'Copy of PY1 Data(H)'!$A$1:$CZ$288))</f>
        <v>0</v>
      </c>
      <c r="BD64" s="180" cm="1">
        <f t="array" ref="BD64">_xlfn.XLOOKUP(BD$1,'Copy of PY1 Data(H)'!$A$1:$CZ$1,_xlfn.XLOOKUP($A64,'Copy of PY1 Data(H)'!$A$1:$A$288,'Copy of PY1 Data(H)'!$A$1:$CZ$288))</f>
        <v>65506</v>
      </c>
      <c r="BE64" s="180" cm="1">
        <f t="array" ref="BE64">_xlfn.XLOOKUP(BE$1,'Copy of PY1 Data(H)'!$A$1:$CZ$1,_xlfn.XLOOKUP($A64,'Copy of PY1 Data(H)'!$A$1:$A$288,'Copy of PY1 Data(H)'!$A$1:$CZ$288))</f>
        <v>348222</v>
      </c>
      <c r="BF64" s="180" cm="1">
        <f t="array" ref="BF64">_xlfn.XLOOKUP(BF$1,'Copy of PY1 Data(H)'!$A$1:$CZ$1,_xlfn.XLOOKUP($A64,'Copy of PY1 Data(H)'!$A$1:$A$288,'Copy of PY1 Data(H)'!$A$1:$CZ$288))</f>
        <v>3300000</v>
      </c>
      <c r="BG64" s="180" cm="1">
        <f t="array" ref="BG64">_xlfn.XLOOKUP(BG$1,'Copy of PY1 Data(H)'!$A$1:$CZ$1,_xlfn.XLOOKUP($A64,'Copy of PY1 Data(H)'!$A$1:$A$288,'Copy of PY1 Data(H)'!$A$1:$CZ$288))</f>
        <v>0</v>
      </c>
      <c r="BH64" s="180" cm="1">
        <f t="array" ref="BH64">_xlfn.XLOOKUP(BH$1,'Copy of PY1 Data(H)'!$A$1:$CZ$1,_xlfn.XLOOKUP($A64,'Copy of PY1 Data(H)'!$A$1:$A$288,'Copy of PY1 Data(H)'!$A$1:$CZ$288))</f>
        <v>0</v>
      </c>
      <c r="BI64" s="180" cm="1">
        <f t="array" ref="BI64">_xlfn.XLOOKUP(BI$1,'Copy of PY1 Data(H)'!$A$1:$CZ$1,_xlfn.XLOOKUP($A64,'Copy of PY1 Data(H)'!$A$1:$A$288,'Copy of PY1 Data(H)'!$A$1:$CZ$288))</f>
        <v>0</v>
      </c>
      <c r="BJ64" s="180" cm="1">
        <f t="array" ref="BJ64">_xlfn.XLOOKUP(BJ$1,'Copy of PY1 Data(H)'!$A$1:$CZ$1,_xlfn.XLOOKUP($A64,'Copy of PY1 Data(H)'!$A$1:$A$288,'Copy of PY1 Data(H)'!$A$1:$CZ$288))</f>
        <v>175400</v>
      </c>
      <c r="BK64" s="180" cm="1">
        <f t="array" ref="BK64">_xlfn.XLOOKUP(BK$1,'Copy of PY1 Data(H)'!$A$1:$CZ$1,_xlfn.XLOOKUP($A64,'Copy of PY1 Data(H)'!$A$1:$A$288,'Copy of PY1 Data(H)'!$A$1:$CZ$288))</f>
        <v>0</v>
      </c>
      <c r="BL64" s="180" cm="1">
        <f t="array" ref="BL64">_xlfn.XLOOKUP(BL$1,'Copy of PY1 Data(H)'!$A$1:$CZ$1,_xlfn.XLOOKUP($A64,'Copy of PY1 Data(H)'!$A$1:$A$288,'Copy of PY1 Data(H)'!$A$1:$CZ$288))</f>
        <v>0</v>
      </c>
      <c r="BM64" s="180" cm="1">
        <f t="array" ref="BM64">_xlfn.XLOOKUP(BM$1,'Copy of PY1 Data(H)'!$A$1:$CZ$1,_xlfn.XLOOKUP($A64,'Copy of PY1 Data(H)'!$A$1:$A$288,'Copy of PY1 Data(H)'!$A$1:$CZ$288))</f>
        <v>0</v>
      </c>
      <c r="BN64" s="180" cm="1">
        <f t="array" ref="BN64">_xlfn.XLOOKUP(BN$1,'Copy of PY1 Data(H)'!$A$1:$CZ$1,_xlfn.XLOOKUP($A64,'Copy of PY1 Data(H)'!$A$1:$A$288,'Copy of PY1 Data(H)'!$A$1:$CZ$288))</f>
        <v>0</v>
      </c>
      <c r="BO64" s="180" cm="1">
        <f t="array" ref="BO64">_xlfn.XLOOKUP(BO$1,'Copy of PY1 Data(H)'!$A$1:$CZ$1,_xlfn.XLOOKUP($A64,'Copy of PY1 Data(H)'!$A$1:$A$288,'Copy of PY1 Data(H)'!$A$1:$CZ$288))</f>
        <v>27334</v>
      </c>
      <c r="BP64" s="180" cm="1">
        <f t="array" ref="BP64">_xlfn.XLOOKUP(BP$1,'Copy of PY1 Data(H)'!$A$1:$CZ$1,_xlfn.XLOOKUP($A64,'Copy of PY1 Data(H)'!$A$1:$A$288,'Copy of PY1 Data(H)'!$A$1:$CZ$288))</f>
        <v>0</v>
      </c>
      <c r="BQ64" s="180" cm="1">
        <f t="array" ref="BQ64">_xlfn.XLOOKUP(BQ$1,'Copy of PY1 Data(H)'!$A$1:$CZ$1,_xlfn.XLOOKUP($A64,'Copy of PY1 Data(H)'!$A$1:$A$288,'Copy of PY1 Data(H)'!$A$1:$CZ$288))</f>
        <v>0</v>
      </c>
      <c r="BR64" s="180" cm="1">
        <f t="array" ref="BR64">_xlfn.XLOOKUP(BR$1,'Copy of PY1 Data(H)'!$A$1:$CZ$1,_xlfn.XLOOKUP($A64,'Copy of PY1 Data(H)'!$A$1:$A$288,'Copy of PY1 Data(H)'!$A$1:$CZ$288))</f>
        <v>0</v>
      </c>
      <c r="BS64" s="180" cm="1">
        <f t="array" ref="BS64">_xlfn.XLOOKUP(BS$1,'Copy of PY1 Data(H)'!$A$1:$CZ$1,_xlfn.XLOOKUP($A64,'Copy of PY1 Data(H)'!$A$1:$A$288,'Copy of PY1 Data(H)'!$A$1:$CZ$288))</f>
        <v>0</v>
      </c>
      <c r="BT64" s="180" cm="1">
        <f t="array" ref="BT64">_xlfn.XLOOKUP(BT$1,'Copy of PY1 Data(H)'!$A$1:$CZ$1,_xlfn.XLOOKUP($A64,'Copy of PY1 Data(H)'!$A$1:$A$288,'Copy of PY1 Data(H)'!$A$1:$CZ$288))</f>
        <v>0</v>
      </c>
      <c r="BU64" s="180" cm="1">
        <f t="array" ref="BU64">_xlfn.XLOOKUP(BU$1,'Copy of PY1 Data(H)'!$A$1:$CZ$1,_xlfn.XLOOKUP($A64,'Copy of PY1 Data(H)'!$A$1:$A$288,'Copy of PY1 Data(H)'!$A$1:$CZ$288))</f>
        <v>0</v>
      </c>
      <c r="BV64" s="180" cm="1">
        <f t="array" ref="BV64">_xlfn.XLOOKUP(BV$1,'Copy of PY1 Data(H)'!$A$1:$CZ$1,_xlfn.XLOOKUP($A64,'Copy of PY1 Data(H)'!$A$1:$A$288,'Copy of PY1 Data(H)'!$A$1:$CZ$288))</f>
        <v>0</v>
      </c>
    </row>
    <row r="65" spans="1:74" x14ac:dyDescent="0.3">
      <c r="A65" s="180">
        <v>20</v>
      </c>
      <c r="C65" s="180"/>
      <c r="D65" s="180" cm="1">
        <f t="array" ref="D65">_xlfn.XLOOKUP(D$1,'Copy of PY1 Data(H)'!$A$1:$CZ$1,_xlfn.XLOOKUP($A65,'Copy of PY1 Data(H)'!$A$1:$A$288,'Copy of PY1 Data(H)'!$A$1:$CZ$288))</f>
        <v>65995</v>
      </c>
      <c r="E65" s="180" cm="1">
        <f t="array" ref="E65">_xlfn.XLOOKUP(E$1,'Copy of PY1 Data(H)'!$A$1:$CZ$1,_xlfn.XLOOKUP($A65,'Copy of PY1 Data(H)'!$A$1:$A$288,'Copy of PY1 Data(H)'!$A$1:$CZ$288))</f>
        <v>47477284</v>
      </c>
      <c r="F65" s="180" cm="1">
        <f t="array" ref="F65">_xlfn.XLOOKUP(F$1,'Copy of PY1 Data(H)'!$A$1:$CZ$1,_xlfn.XLOOKUP($A65,'Copy of PY1 Data(H)'!$A$1:$A$288,'Copy of PY1 Data(H)'!$A$1:$CZ$288))</f>
        <v>0</v>
      </c>
      <c r="G65" s="180" cm="1">
        <f t="array" ref="G65">_xlfn.XLOOKUP(G$1,'Copy of PY1 Data(H)'!$A$1:$CZ$1,_xlfn.XLOOKUP($A65,'Copy of PY1 Data(H)'!$A$1:$A$288,'Copy of PY1 Data(H)'!$A$1:$CZ$288))</f>
        <v>0</v>
      </c>
      <c r="H65" s="180" cm="1">
        <f t="array" ref="H65">_xlfn.XLOOKUP(H$1,'Copy of PY1 Data(H)'!$A$1:$CZ$1,_xlfn.XLOOKUP($A65,'Copy of PY1 Data(H)'!$A$1:$A$288,'Copy of PY1 Data(H)'!$A$1:$CZ$288))</f>
        <v>0</v>
      </c>
      <c r="I65" s="180" cm="1">
        <f t="array" ref="I65">_xlfn.XLOOKUP(I$1,'Copy of PY1 Data(H)'!$A$1:$CZ$1,_xlfn.XLOOKUP($A65,'Copy of PY1 Data(H)'!$A$1:$A$288,'Copy of PY1 Data(H)'!$A$1:$CZ$288))</f>
        <v>0</v>
      </c>
      <c r="J65" s="180" cm="1">
        <f t="array" ref="J65">_xlfn.XLOOKUP(J$1,'Copy of PY1 Data(H)'!$A$1:$CZ$1,_xlfn.XLOOKUP($A65,'Copy of PY1 Data(H)'!$A$1:$A$288,'Copy of PY1 Data(H)'!$A$1:$CZ$288))</f>
        <v>0</v>
      </c>
      <c r="K65" s="180" cm="1">
        <f t="array" ref="K65">_xlfn.XLOOKUP(K$1,'Copy of PY1 Data(H)'!$A$1:$CZ$1,_xlfn.XLOOKUP($A65,'Copy of PY1 Data(H)'!$A$1:$A$288,'Copy of PY1 Data(H)'!$A$1:$CZ$288))</f>
        <v>0</v>
      </c>
      <c r="L65" s="180" cm="1">
        <f t="array" ref="L65">_xlfn.XLOOKUP(L$1,'Copy of PY1 Data(H)'!$A$1:$CZ$1,_xlfn.XLOOKUP($A65,'Copy of PY1 Data(H)'!$A$1:$A$288,'Copy of PY1 Data(H)'!$A$1:$CZ$288))</f>
        <v>0</v>
      </c>
      <c r="M65" s="180" cm="1">
        <f t="array" ref="M65">_xlfn.XLOOKUP(M$1,'Copy of PY1 Data(H)'!$A$1:$CZ$1,_xlfn.XLOOKUP($A65,'Copy of PY1 Data(H)'!$A$1:$A$288,'Copy of PY1 Data(H)'!$A$1:$CZ$288))</f>
        <v>3000</v>
      </c>
      <c r="N65" s="180" cm="1">
        <f t="array" ref="N65">_xlfn.XLOOKUP(N$1,'Copy of PY1 Data(H)'!$A$1:$CZ$1,_xlfn.XLOOKUP($A65,'Copy of PY1 Data(H)'!$A$1:$A$288,'Copy of PY1 Data(H)'!$A$1:$CZ$288))</f>
        <v>0</v>
      </c>
      <c r="O65" s="180" cm="1">
        <f t="array" ref="O65">_xlfn.XLOOKUP(O$1,'Copy of PY1 Data(H)'!$A$1:$CZ$1,_xlfn.XLOOKUP($A65,'Copy of PY1 Data(H)'!$A$1:$A$288,'Copy of PY1 Data(H)'!$A$1:$CZ$288))</f>
        <v>100</v>
      </c>
      <c r="P65" s="180" cm="1">
        <f t="array" ref="P65">_xlfn.XLOOKUP(P$1,'Copy of PY1 Data(H)'!$A$1:$CZ$1,_xlfn.XLOOKUP($A65,'Copy of PY1 Data(H)'!$A$1:$A$288,'Copy of PY1 Data(H)'!$A$1:$CZ$288))</f>
        <v>0</v>
      </c>
      <c r="Q65" s="180" cm="1">
        <f t="array" ref="Q65">_xlfn.XLOOKUP(Q$1,'Copy of PY1 Data(H)'!$A$1:$CZ$1,_xlfn.XLOOKUP($A65,'Copy of PY1 Data(H)'!$A$1:$A$288,'Copy of PY1 Data(H)'!$A$1:$CZ$288))</f>
        <v>0</v>
      </c>
      <c r="R65" s="180" cm="1">
        <f t="array" ref="R65">_xlfn.XLOOKUP(R$1,'Copy of PY1 Data(H)'!$A$1:$CZ$1,_xlfn.XLOOKUP($A65,'Copy of PY1 Data(H)'!$A$1:$A$288,'Copy of PY1 Data(H)'!$A$1:$CZ$288))</f>
        <v>0</v>
      </c>
      <c r="S65" s="180" cm="1">
        <f t="array" ref="S65">_xlfn.XLOOKUP(S$1,'Copy of PY1 Data(H)'!$A$1:$CZ$1,_xlfn.XLOOKUP($A65,'Copy of PY1 Data(H)'!$A$1:$A$288,'Copy of PY1 Data(H)'!$A$1:$CZ$288))</f>
        <v>133500</v>
      </c>
      <c r="T65" s="180" cm="1">
        <f t="array" ref="T65">_xlfn.XLOOKUP(T$1,'Copy of PY1 Data(H)'!$A$1:$CZ$1,_xlfn.XLOOKUP($A65,'Copy of PY1 Data(H)'!$A$1:$A$288,'Copy of PY1 Data(H)'!$A$1:$CZ$288))</f>
        <v>0</v>
      </c>
      <c r="U65" s="180" cm="1">
        <f t="array" ref="U65">_xlfn.XLOOKUP(U$1,'Copy of PY1 Data(H)'!$A$1:$CZ$1,_xlfn.XLOOKUP($A65,'Copy of PY1 Data(H)'!$A$1:$A$288,'Copy of PY1 Data(H)'!$A$1:$CZ$288))</f>
        <v>0</v>
      </c>
      <c r="V65" s="180" cm="1">
        <f t="array" ref="V65">_xlfn.XLOOKUP(V$1,'Copy of PY1 Data(H)'!$A$1:$CZ$1,_xlfn.XLOOKUP($A65,'Copy of PY1 Data(H)'!$A$1:$A$288,'Copy of PY1 Data(H)'!$A$1:$CZ$288))</f>
        <v>0</v>
      </c>
      <c r="W65" s="180" cm="1">
        <f t="array" ref="W65">_xlfn.XLOOKUP(W$1,'Copy of PY1 Data(H)'!$A$1:$CZ$1,_xlfn.XLOOKUP($A65,'Copy of PY1 Data(H)'!$A$1:$A$288,'Copy of PY1 Data(H)'!$A$1:$CZ$288))</f>
        <v>0</v>
      </c>
      <c r="X65" s="180" cm="1">
        <f t="array" ref="X65">_xlfn.XLOOKUP(X$1,'Copy of PY1 Data(H)'!$A$1:$CZ$1,_xlfn.XLOOKUP($A65,'Copy of PY1 Data(H)'!$A$1:$A$288,'Copy of PY1 Data(H)'!$A$1:$CZ$288))</f>
        <v>0</v>
      </c>
      <c r="Y65" s="180" cm="1">
        <f t="array" ref="Y65">_xlfn.XLOOKUP(Y$1,'Copy of PY1 Data(H)'!$A$1:$CZ$1,_xlfn.XLOOKUP($A65,'Copy of PY1 Data(H)'!$A$1:$A$288,'Copy of PY1 Data(H)'!$A$1:$CZ$288))</f>
        <v>562000</v>
      </c>
      <c r="Z65" s="180" cm="1">
        <f t="array" ref="Z65">_xlfn.XLOOKUP(Z$1,'Copy of PY1 Data(H)'!$A$1:$CZ$1,_xlfn.XLOOKUP($A65,'Copy of PY1 Data(H)'!$A$1:$A$288,'Copy of PY1 Data(H)'!$A$1:$CZ$288))</f>
        <v>3799755</v>
      </c>
      <c r="AA65" s="180" cm="1">
        <f t="array" ref="AA65">_xlfn.XLOOKUP(AA$1,'Copy of PY1 Data(H)'!$A$1:$CZ$1,_xlfn.XLOOKUP($A65,'Copy of PY1 Data(H)'!$A$1:$A$288,'Copy of PY1 Data(H)'!$A$1:$CZ$288))</f>
        <v>795000</v>
      </c>
      <c r="AB65" s="180" cm="1">
        <f t="array" ref="AB65">_xlfn.XLOOKUP(AB$1,'Copy of PY1 Data(H)'!$A$1:$CZ$1,_xlfn.XLOOKUP($A65,'Copy of PY1 Data(H)'!$A$1:$A$288,'Copy of PY1 Data(H)'!$A$1:$CZ$288))</f>
        <v>0</v>
      </c>
      <c r="AC65" s="180" cm="1">
        <f t="array" ref="AC65">_xlfn.XLOOKUP(AC$1,'Copy of PY1 Data(H)'!$A$1:$CZ$1,_xlfn.XLOOKUP($A65,'Copy of PY1 Data(H)'!$A$1:$A$288,'Copy of PY1 Data(H)'!$A$1:$CZ$288))</f>
        <v>0</v>
      </c>
      <c r="AD65" s="180" cm="1">
        <f t="array" ref="AD65">_xlfn.XLOOKUP(AD$1,'Copy of PY1 Data(H)'!$A$1:$CZ$1,_xlfn.XLOOKUP($A65,'Copy of PY1 Data(H)'!$A$1:$A$288,'Copy of PY1 Data(H)'!$A$1:$CZ$288))</f>
        <v>0</v>
      </c>
      <c r="AE65" s="180" cm="1">
        <f t="array" ref="AE65">_xlfn.XLOOKUP(AE$1,'Copy of PY1 Data(H)'!$A$1:$CZ$1,_xlfn.XLOOKUP($A65,'Copy of PY1 Data(H)'!$A$1:$A$288,'Copy of PY1 Data(H)'!$A$1:$CZ$288))</f>
        <v>0</v>
      </c>
      <c r="AF65" s="180" cm="1">
        <f t="array" ref="AF65">_xlfn.XLOOKUP(AF$1,'Copy of PY1 Data(H)'!$A$1:$CZ$1,_xlfn.XLOOKUP($A65,'Copy of PY1 Data(H)'!$A$1:$A$288,'Copy of PY1 Data(H)'!$A$1:$CZ$288))</f>
        <v>0</v>
      </c>
      <c r="AG65" s="180" cm="1">
        <f t="array" ref="AG65">_xlfn.XLOOKUP(AG$1,'Copy of PY1 Data(H)'!$A$1:$CZ$1,_xlfn.XLOOKUP($A65,'Copy of PY1 Data(H)'!$A$1:$A$288,'Copy of PY1 Data(H)'!$A$1:$CZ$288))</f>
        <v>0</v>
      </c>
      <c r="AH65" s="180" cm="1">
        <f t="array" ref="AH65">_xlfn.XLOOKUP(AH$1,'Copy of PY1 Data(H)'!$A$1:$CZ$1,_xlfn.XLOOKUP($A65,'Copy of PY1 Data(H)'!$A$1:$A$288,'Copy of PY1 Data(H)'!$A$1:$CZ$288))</f>
        <v>0</v>
      </c>
      <c r="AI65" s="180" cm="1">
        <f t="array" ref="AI65">_xlfn.XLOOKUP(AI$1,'Copy of PY1 Data(H)'!$A$1:$CZ$1,_xlfn.XLOOKUP($A65,'Copy of PY1 Data(H)'!$A$1:$A$288,'Copy of PY1 Data(H)'!$A$1:$CZ$288))</f>
        <v>0</v>
      </c>
      <c r="AJ65" s="180" cm="1">
        <f t="array" ref="AJ65">_xlfn.XLOOKUP(AJ$1,'Copy of PY1 Data(H)'!$A$1:$CZ$1,_xlfn.XLOOKUP($A65,'Copy of PY1 Data(H)'!$A$1:$A$288,'Copy of PY1 Data(H)'!$A$1:$CZ$288))</f>
        <v>0</v>
      </c>
      <c r="AK65" s="180" cm="1">
        <f t="array" ref="AK65">_xlfn.XLOOKUP(AK$1,'Copy of PY1 Data(H)'!$A$1:$CZ$1,_xlfn.XLOOKUP($A65,'Copy of PY1 Data(H)'!$A$1:$A$288,'Copy of PY1 Data(H)'!$A$1:$CZ$288))</f>
        <v>0</v>
      </c>
      <c r="AL65" s="180" cm="1">
        <f t="array" ref="AL65">_xlfn.XLOOKUP(AL$1,'Copy of PY1 Data(H)'!$A$1:$CZ$1,_xlfn.XLOOKUP($A65,'Copy of PY1 Data(H)'!$A$1:$A$288,'Copy of PY1 Data(H)'!$A$1:$CZ$288))</f>
        <v>0</v>
      </c>
      <c r="AM65" s="180" cm="1">
        <f t="array" ref="AM65">_xlfn.XLOOKUP(AM$1,'Copy of PY1 Data(H)'!$A$1:$CZ$1,_xlfn.XLOOKUP($A65,'Copy of PY1 Data(H)'!$A$1:$A$288,'Copy of PY1 Data(H)'!$A$1:$CZ$288))</f>
        <v>0</v>
      </c>
      <c r="AN65" s="180" cm="1">
        <f t="array" ref="AN65">_xlfn.XLOOKUP(AN$1,'Copy of PY1 Data(H)'!$A$1:$CZ$1,_xlfn.XLOOKUP($A65,'Copy of PY1 Data(H)'!$A$1:$A$288,'Copy of PY1 Data(H)'!$A$1:$CZ$288))</f>
        <v>0</v>
      </c>
      <c r="AO65" s="180" cm="1">
        <f t="array" ref="AO65">_xlfn.XLOOKUP(AO$1,'Copy of PY1 Data(H)'!$A$1:$CZ$1,_xlfn.XLOOKUP($A65,'Copy of PY1 Data(H)'!$A$1:$A$288,'Copy of PY1 Data(H)'!$A$1:$CZ$288))</f>
        <v>3211611</v>
      </c>
      <c r="AP65" s="180" cm="1">
        <f t="array" ref="AP65">_xlfn.XLOOKUP(AP$1,'Copy of PY1 Data(H)'!$A$1:$CZ$1,_xlfn.XLOOKUP($A65,'Copy of PY1 Data(H)'!$A$1:$A$288,'Copy of PY1 Data(H)'!$A$1:$CZ$288))</f>
        <v>13000</v>
      </c>
      <c r="AQ65" s="180" cm="1">
        <f t="array" ref="AQ65">_xlfn.XLOOKUP(AQ$1,'Copy of PY1 Data(H)'!$A$1:$CZ$1,_xlfn.XLOOKUP($A65,'Copy of PY1 Data(H)'!$A$1:$A$288,'Copy of PY1 Data(H)'!$A$1:$CZ$288))</f>
        <v>0</v>
      </c>
      <c r="AR65" s="180" cm="1">
        <f t="array" ref="AR65">_xlfn.XLOOKUP(AR$1,'Copy of PY1 Data(H)'!$A$1:$CZ$1,_xlfn.XLOOKUP($A65,'Copy of PY1 Data(H)'!$A$1:$A$288,'Copy of PY1 Data(H)'!$A$1:$CZ$288))</f>
        <v>0</v>
      </c>
      <c r="AS65" s="180" cm="1">
        <f t="array" ref="AS65">_xlfn.XLOOKUP(AS$1,'Copy of PY1 Data(H)'!$A$1:$CZ$1,_xlfn.XLOOKUP($A65,'Copy of PY1 Data(H)'!$A$1:$A$288,'Copy of PY1 Data(H)'!$A$1:$CZ$288))</f>
        <v>264190</v>
      </c>
      <c r="AT65" s="180" cm="1">
        <f t="array" ref="AT65">_xlfn.XLOOKUP(AT$1,'Copy of PY1 Data(H)'!$A$1:$CZ$1,_xlfn.XLOOKUP($A65,'Copy of PY1 Data(H)'!$A$1:$A$288,'Copy of PY1 Data(H)'!$A$1:$CZ$288))</f>
        <v>0</v>
      </c>
      <c r="AU65" s="180" cm="1">
        <f t="array" ref="AU65">_xlfn.XLOOKUP(AU$1,'Copy of PY1 Data(H)'!$A$1:$CZ$1,_xlfn.XLOOKUP($A65,'Copy of PY1 Data(H)'!$A$1:$A$288,'Copy of PY1 Data(H)'!$A$1:$CZ$288))</f>
        <v>0</v>
      </c>
      <c r="AV65" s="180" cm="1">
        <f t="array" ref="AV65">_xlfn.XLOOKUP(AV$1,'Copy of PY1 Data(H)'!$A$1:$CZ$1,_xlfn.XLOOKUP($A65,'Copy of PY1 Data(H)'!$A$1:$A$288,'Copy of PY1 Data(H)'!$A$1:$CZ$288))</f>
        <v>0</v>
      </c>
      <c r="AW65" s="180" cm="1">
        <f t="array" ref="AW65">_xlfn.XLOOKUP(AW$1,'Copy of PY1 Data(H)'!$A$1:$CZ$1,_xlfn.XLOOKUP($A65,'Copy of PY1 Data(H)'!$A$1:$A$288,'Copy of PY1 Data(H)'!$A$1:$CZ$288))</f>
        <v>5000</v>
      </c>
      <c r="AX65" s="180" cm="1">
        <f t="array" ref="AX65">_xlfn.XLOOKUP(AX$1,'Copy of PY1 Data(H)'!$A$1:$CZ$1,_xlfn.XLOOKUP($A65,'Copy of PY1 Data(H)'!$A$1:$A$288,'Copy of PY1 Data(H)'!$A$1:$CZ$288))</f>
        <v>0</v>
      </c>
      <c r="AY65" s="180" cm="1">
        <f t="array" ref="AY65">_xlfn.XLOOKUP(AY$1,'Copy of PY1 Data(H)'!$A$1:$CZ$1,_xlfn.XLOOKUP($A65,'Copy of PY1 Data(H)'!$A$1:$A$288,'Copy of PY1 Data(H)'!$A$1:$CZ$288))</f>
        <v>0</v>
      </c>
      <c r="AZ65" s="180" cm="1">
        <f t="array" ref="AZ65">_xlfn.XLOOKUP(AZ$1,'Copy of PY1 Data(H)'!$A$1:$CZ$1,_xlfn.XLOOKUP($A65,'Copy of PY1 Data(H)'!$A$1:$A$288,'Copy of PY1 Data(H)'!$A$1:$CZ$288))</f>
        <v>0</v>
      </c>
      <c r="BA65" s="180" cm="1">
        <f t="array" ref="BA65">_xlfn.XLOOKUP(BA$1,'Copy of PY1 Data(H)'!$A$1:$CZ$1,_xlfn.XLOOKUP($A65,'Copy of PY1 Data(H)'!$A$1:$A$288,'Copy of PY1 Data(H)'!$A$1:$CZ$288))</f>
        <v>0</v>
      </c>
      <c r="BB65" s="180" cm="1">
        <f t="array" ref="BB65">_xlfn.XLOOKUP(BB$1,'Copy of PY1 Data(H)'!$A$1:$CZ$1,_xlfn.XLOOKUP($A65,'Copy of PY1 Data(H)'!$A$1:$A$288,'Copy of PY1 Data(H)'!$A$1:$CZ$288))</f>
        <v>0</v>
      </c>
      <c r="BC65" s="180" cm="1">
        <f t="array" ref="BC65">_xlfn.XLOOKUP(BC$1,'Copy of PY1 Data(H)'!$A$1:$CZ$1,_xlfn.XLOOKUP($A65,'Copy of PY1 Data(H)'!$A$1:$A$288,'Copy of PY1 Data(H)'!$A$1:$CZ$288))</f>
        <v>0</v>
      </c>
      <c r="BD65" s="180" cm="1">
        <f t="array" ref="BD65">_xlfn.XLOOKUP(BD$1,'Copy of PY1 Data(H)'!$A$1:$CZ$1,_xlfn.XLOOKUP($A65,'Copy of PY1 Data(H)'!$A$1:$A$288,'Copy of PY1 Data(H)'!$A$1:$CZ$288))</f>
        <v>1175000</v>
      </c>
      <c r="BE65" s="180" cm="1">
        <f t="array" ref="BE65">_xlfn.XLOOKUP(BE$1,'Copy of PY1 Data(H)'!$A$1:$CZ$1,_xlfn.XLOOKUP($A65,'Copy of PY1 Data(H)'!$A$1:$A$288,'Copy of PY1 Data(H)'!$A$1:$CZ$288))</f>
        <v>0</v>
      </c>
      <c r="BF65" s="180" cm="1">
        <f t="array" ref="BF65">_xlfn.XLOOKUP(BF$1,'Copy of PY1 Data(H)'!$A$1:$CZ$1,_xlfn.XLOOKUP($A65,'Copy of PY1 Data(H)'!$A$1:$A$288,'Copy of PY1 Data(H)'!$A$1:$CZ$288))</f>
        <v>1090573</v>
      </c>
      <c r="BG65" s="180" cm="1">
        <f t="array" ref="BG65">_xlfn.XLOOKUP(BG$1,'Copy of PY1 Data(H)'!$A$1:$CZ$1,_xlfn.XLOOKUP($A65,'Copy of PY1 Data(H)'!$A$1:$A$288,'Copy of PY1 Data(H)'!$A$1:$CZ$288))</f>
        <v>0</v>
      </c>
      <c r="BH65" s="180" cm="1">
        <f t="array" ref="BH65">_xlfn.XLOOKUP(BH$1,'Copy of PY1 Data(H)'!$A$1:$CZ$1,_xlfn.XLOOKUP($A65,'Copy of PY1 Data(H)'!$A$1:$A$288,'Copy of PY1 Data(H)'!$A$1:$CZ$288))</f>
        <v>0</v>
      </c>
      <c r="BI65" s="180" cm="1">
        <f t="array" ref="BI65">_xlfn.XLOOKUP(BI$1,'Copy of PY1 Data(H)'!$A$1:$CZ$1,_xlfn.XLOOKUP($A65,'Copy of PY1 Data(H)'!$A$1:$A$288,'Copy of PY1 Data(H)'!$A$1:$CZ$288))</f>
        <v>0</v>
      </c>
      <c r="BJ65" s="180" cm="1">
        <f t="array" ref="BJ65">_xlfn.XLOOKUP(BJ$1,'Copy of PY1 Data(H)'!$A$1:$CZ$1,_xlfn.XLOOKUP($A65,'Copy of PY1 Data(H)'!$A$1:$A$288,'Copy of PY1 Data(H)'!$A$1:$CZ$288))</f>
        <v>834000</v>
      </c>
      <c r="BK65" s="180" cm="1">
        <f t="array" ref="BK65">_xlfn.XLOOKUP(BK$1,'Copy of PY1 Data(H)'!$A$1:$CZ$1,_xlfn.XLOOKUP($A65,'Copy of PY1 Data(H)'!$A$1:$A$288,'Copy of PY1 Data(H)'!$A$1:$CZ$288))</f>
        <v>0</v>
      </c>
      <c r="BL65" s="180" cm="1">
        <f t="array" ref="BL65">_xlfn.XLOOKUP(BL$1,'Copy of PY1 Data(H)'!$A$1:$CZ$1,_xlfn.XLOOKUP($A65,'Copy of PY1 Data(H)'!$A$1:$A$288,'Copy of PY1 Data(H)'!$A$1:$CZ$288))</f>
        <v>885136</v>
      </c>
      <c r="BM65" s="180" cm="1">
        <f t="array" ref="BM65">_xlfn.XLOOKUP(BM$1,'Copy of PY1 Data(H)'!$A$1:$CZ$1,_xlfn.XLOOKUP($A65,'Copy of PY1 Data(H)'!$A$1:$A$288,'Copy of PY1 Data(H)'!$A$1:$CZ$288))</f>
        <v>270000</v>
      </c>
      <c r="BN65" s="180" cm="1">
        <f t="array" ref="BN65">_xlfn.XLOOKUP(BN$1,'Copy of PY1 Data(H)'!$A$1:$CZ$1,_xlfn.XLOOKUP($A65,'Copy of PY1 Data(H)'!$A$1:$A$288,'Copy of PY1 Data(H)'!$A$1:$CZ$288))</f>
        <v>1200000</v>
      </c>
      <c r="BO65" s="180" cm="1">
        <f t="array" ref="BO65">_xlfn.XLOOKUP(BO$1,'Copy of PY1 Data(H)'!$A$1:$CZ$1,_xlfn.XLOOKUP($A65,'Copy of PY1 Data(H)'!$A$1:$A$288,'Copy of PY1 Data(H)'!$A$1:$CZ$288))</f>
        <v>0</v>
      </c>
      <c r="BP65" s="180" cm="1">
        <f t="array" ref="BP65">_xlfn.XLOOKUP(BP$1,'Copy of PY1 Data(H)'!$A$1:$CZ$1,_xlfn.XLOOKUP($A65,'Copy of PY1 Data(H)'!$A$1:$A$288,'Copy of PY1 Data(H)'!$A$1:$CZ$288))</f>
        <v>0</v>
      </c>
      <c r="BQ65" s="180" cm="1">
        <f t="array" ref="BQ65">_xlfn.XLOOKUP(BQ$1,'Copy of PY1 Data(H)'!$A$1:$CZ$1,_xlfn.XLOOKUP($A65,'Copy of PY1 Data(H)'!$A$1:$A$288,'Copy of PY1 Data(H)'!$A$1:$CZ$288))</f>
        <v>214258</v>
      </c>
      <c r="BR65" s="180" cm="1">
        <f t="array" ref="BR65">_xlfn.XLOOKUP(BR$1,'Copy of PY1 Data(H)'!$A$1:$CZ$1,_xlfn.XLOOKUP($A65,'Copy of PY1 Data(H)'!$A$1:$A$288,'Copy of PY1 Data(H)'!$A$1:$CZ$288))</f>
        <v>0</v>
      </c>
      <c r="BS65" s="180" cm="1">
        <f t="array" ref="BS65">_xlfn.XLOOKUP(BS$1,'Copy of PY1 Data(H)'!$A$1:$CZ$1,_xlfn.XLOOKUP($A65,'Copy of PY1 Data(H)'!$A$1:$A$288,'Copy of PY1 Data(H)'!$A$1:$CZ$288))</f>
        <v>0</v>
      </c>
      <c r="BT65" s="180" cm="1">
        <f t="array" ref="BT65">_xlfn.XLOOKUP(BT$1,'Copy of PY1 Data(H)'!$A$1:$CZ$1,_xlfn.XLOOKUP($A65,'Copy of PY1 Data(H)'!$A$1:$A$288,'Copy of PY1 Data(H)'!$A$1:$CZ$288))</f>
        <v>0</v>
      </c>
      <c r="BU65" s="180" cm="1">
        <f t="array" ref="BU65">_xlfn.XLOOKUP(BU$1,'Copy of PY1 Data(H)'!$A$1:$CZ$1,_xlfn.XLOOKUP($A65,'Copy of PY1 Data(H)'!$A$1:$A$288,'Copy of PY1 Data(H)'!$A$1:$CZ$288))</f>
        <v>0</v>
      </c>
      <c r="BV65" s="180" cm="1">
        <f t="array" ref="BV65">_xlfn.XLOOKUP(BV$1,'Copy of PY1 Data(H)'!$A$1:$CZ$1,_xlfn.XLOOKUP($A65,'Copy of PY1 Data(H)'!$A$1:$A$288,'Copy of PY1 Data(H)'!$A$1:$CZ$288))</f>
        <v>0</v>
      </c>
    </row>
    <row r="66" spans="1:74" x14ac:dyDescent="0.3">
      <c r="A66" s="180">
        <v>533</v>
      </c>
      <c r="C66" s="180"/>
      <c r="D66" s="180" cm="1">
        <f t="array" ref="D66">_xlfn.XLOOKUP(D$1,'Copy of PY1 Data(H)'!$A$1:$CZ$1,_xlfn.XLOOKUP($A66,'Copy of PY1 Data(H)'!$A$1:$A$288,'Copy of PY1 Data(H)'!$A$1:$CZ$288))</f>
        <v>377500</v>
      </c>
      <c r="E66" s="180" cm="1">
        <f t="array" ref="E66">_xlfn.XLOOKUP(E$1,'Copy of PY1 Data(H)'!$A$1:$CZ$1,_xlfn.XLOOKUP($A66,'Copy of PY1 Data(H)'!$A$1:$A$288,'Copy of PY1 Data(H)'!$A$1:$CZ$288))</f>
        <v>0</v>
      </c>
      <c r="F66" s="180" cm="1">
        <f t="array" ref="F66">_xlfn.XLOOKUP(F$1,'Copy of PY1 Data(H)'!$A$1:$CZ$1,_xlfn.XLOOKUP($A66,'Copy of PY1 Data(H)'!$A$1:$A$288,'Copy of PY1 Data(H)'!$A$1:$CZ$288))</f>
        <v>0</v>
      </c>
      <c r="G66" s="180" cm="1">
        <f t="array" ref="G66">_xlfn.XLOOKUP(G$1,'Copy of PY1 Data(H)'!$A$1:$CZ$1,_xlfn.XLOOKUP($A66,'Copy of PY1 Data(H)'!$A$1:$A$288,'Copy of PY1 Data(H)'!$A$1:$CZ$288))</f>
        <v>450000</v>
      </c>
      <c r="H66" s="180" cm="1">
        <f t="array" ref="H66">_xlfn.XLOOKUP(H$1,'Copy of PY1 Data(H)'!$A$1:$CZ$1,_xlfn.XLOOKUP($A66,'Copy of PY1 Data(H)'!$A$1:$A$288,'Copy of PY1 Data(H)'!$A$1:$CZ$288))</f>
        <v>116900</v>
      </c>
      <c r="I66" s="180" cm="1">
        <f t="array" ref="I66">_xlfn.XLOOKUP(I$1,'Copy of PY1 Data(H)'!$A$1:$CZ$1,_xlfn.XLOOKUP($A66,'Copy of PY1 Data(H)'!$A$1:$A$288,'Copy of PY1 Data(H)'!$A$1:$CZ$288))</f>
        <v>0</v>
      </c>
      <c r="J66" s="180" cm="1">
        <f t="array" ref="J66">_xlfn.XLOOKUP(J$1,'Copy of PY1 Data(H)'!$A$1:$CZ$1,_xlfn.XLOOKUP($A66,'Copy of PY1 Data(H)'!$A$1:$A$288,'Copy of PY1 Data(H)'!$A$1:$CZ$288))</f>
        <v>0</v>
      </c>
      <c r="K66" s="180" cm="1">
        <f t="array" ref="K66">_xlfn.XLOOKUP(K$1,'Copy of PY1 Data(H)'!$A$1:$CZ$1,_xlfn.XLOOKUP($A66,'Copy of PY1 Data(H)'!$A$1:$A$288,'Copy of PY1 Data(H)'!$A$1:$CZ$288))</f>
        <v>0</v>
      </c>
      <c r="L66" s="180" cm="1">
        <f t="array" ref="L66">_xlfn.XLOOKUP(L$1,'Copy of PY1 Data(H)'!$A$1:$CZ$1,_xlfn.XLOOKUP($A66,'Copy of PY1 Data(H)'!$A$1:$A$288,'Copy of PY1 Data(H)'!$A$1:$CZ$288))</f>
        <v>463785</v>
      </c>
      <c r="M66" s="180" cm="1">
        <f t="array" ref="M66">_xlfn.XLOOKUP(M$1,'Copy of PY1 Data(H)'!$A$1:$CZ$1,_xlfn.XLOOKUP($A66,'Copy of PY1 Data(H)'!$A$1:$A$288,'Copy of PY1 Data(H)'!$A$1:$CZ$288))</f>
        <v>0</v>
      </c>
      <c r="N66" s="180" cm="1">
        <f t="array" ref="N66">_xlfn.XLOOKUP(N$1,'Copy of PY1 Data(H)'!$A$1:$CZ$1,_xlfn.XLOOKUP($A66,'Copy of PY1 Data(H)'!$A$1:$A$288,'Copy of PY1 Data(H)'!$A$1:$CZ$288))</f>
        <v>0</v>
      </c>
      <c r="O66" s="180" cm="1">
        <f t="array" ref="O66">_xlfn.XLOOKUP(O$1,'Copy of PY1 Data(H)'!$A$1:$CZ$1,_xlfn.XLOOKUP($A66,'Copy of PY1 Data(H)'!$A$1:$A$288,'Copy of PY1 Data(H)'!$A$1:$CZ$288))</f>
        <v>0</v>
      </c>
      <c r="P66" s="180" cm="1">
        <f t="array" ref="P66">_xlfn.XLOOKUP(P$1,'Copy of PY1 Data(H)'!$A$1:$CZ$1,_xlfn.XLOOKUP($A66,'Copy of PY1 Data(H)'!$A$1:$A$288,'Copy of PY1 Data(H)'!$A$1:$CZ$288))</f>
        <v>0</v>
      </c>
      <c r="Q66" s="180" cm="1">
        <f t="array" ref="Q66">_xlfn.XLOOKUP(Q$1,'Copy of PY1 Data(H)'!$A$1:$CZ$1,_xlfn.XLOOKUP($A66,'Copy of PY1 Data(H)'!$A$1:$A$288,'Copy of PY1 Data(H)'!$A$1:$CZ$288))</f>
        <v>0</v>
      </c>
      <c r="R66" s="180" cm="1">
        <f t="array" ref="R66">_xlfn.XLOOKUP(R$1,'Copy of PY1 Data(H)'!$A$1:$CZ$1,_xlfn.XLOOKUP($A66,'Copy of PY1 Data(H)'!$A$1:$A$288,'Copy of PY1 Data(H)'!$A$1:$CZ$288))</f>
        <v>0</v>
      </c>
      <c r="S66" s="180" cm="1">
        <f t="array" ref="S66">_xlfn.XLOOKUP(S$1,'Copy of PY1 Data(H)'!$A$1:$CZ$1,_xlfn.XLOOKUP($A66,'Copy of PY1 Data(H)'!$A$1:$A$288,'Copy of PY1 Data(H)'!$A$1:$CZ$288))</f>
        <v>0</v>
      </c>
      <c r="T66" s="180" cm="1">
        <f t="array" ref="T66">_xlfn.XLOOKUP(T$1,'Copy of PY1 Data(H)'!$A$1:$CZ$1,_xlfn.XLOOKUP($A66,'Copy of PY1 Data(H)'!$A$1:$A$288,'Copy of PY1 Data(H)'!$A$1:$CZ$288))</f>
        <v>190000</v>
      </c>
      <c r="U66" s="180" cm="1">
        <f t="array" ref="U66">_xlfn.XLOOKUP(U$1,'Copy of PY1 Data(H)'!$A$1:$CZ$1,_xlfn.XLOOKUP($A66,'Copy of PY1 Data(H)'!$A$1:$A$288,'Copy of PY1 Data(H)'!$A$1:$CZ$288))</f>
        <v>0</v>
      </c>
      <c r="V66" s="180" cm="1">
        <f t="array" ref="V66">_xlfn.XLOOKUP(V$1,'Copy of PY1 Data(H)'!$A$1:$CZ$1,_xlfn.XLOOKUP($A66,'Copy of PY1 Data(H)'!$A$1:$A$288,'Copy of PY1 Data(H)'!$A$1:$CZ$288))</f>
        <v>0</v>
      </c>
      <c r="W66" s="180" cm="1">
        <f t="array" ref="W66">_xlfn.XLOOKUP(W$1,'Copy of PY1 Data(H)'!$A$1:$CZ$1,_xlfn.XLOOKUP($A66,'Copy of PY1 Data(H)'!$A$1:$A$288,'Copy of PY1 Data(H)'!$A$1:$CZ$288))</f>
        <v>0</v>
      </c>
      <c r="X66" s="180" cm="1">
        <f t="array" ref="X66">_xlfn.XLOOKUP(X$1,'Copy of PY1 Data(H)'!$A$1:$CZ$1,_xlfn.XLOOKUP($A66,'Copy of PY1 Data(H)'!$A$1:$A$288,'Copy of PY1 Data(H)'!$A$1:$CZ$288))</f>
        <v>0</v>
      </c>
      <c r="Y66" s="180" cm="1">
        <f t="array" ref="Y66">_xlfn.XLOOKUP(Y$1,'Copy of PY1 Data(H)'!$A$1:$CZ$1,_xlfn.XLOOKUP($A66,'Copy of PY1 Data(H)'!$A$1:$A$288,'Copy of PY1 Data(H)'!$A$1:$CZ$288))</f>
        <v>0</v>
      </c>
      <c r="Z66" s="180" cm="1">
        <f t="array" ref="Z66">_xlfn.XLOOKUP(Z$1,'Copy of PY1 Data(H)'!$A$1:$CZ$1,_xlfn.XLOOKUP($A66,'Copy of PY1 Data(H)'!$A$1:$A$288,'Copy of PY1 Data(H)'!$A$1:$CZ$288))</f>
        <v>0</v>
      </c>
      <c r="AA66" s="180" cm="1">
        <f t="array" ref="AA66">_xlfn.XLOOKUP(AA$1,'Copy of PY1 Data(H)'!$A$1:$CZ$1,_xlfn.XLOOKUP($A66,'Copy of PY1 Data(H)'!$A$1:$A$288,'Copy of PY1 Data(H)'!$A$1:$CZ$288))</f>
        <v>0</v>
      </c>
      <c r="AB66" s="180" cm="1">
        <f t="array" ref="AB66">_xlfn.XLOOKUP(AB$1,'Copy of PY1 Data(H)'!$A$1:$CZ$1,_xlfn.XLOOKUP($A66,'Copy of PY1 Data(H)'!$A$1:$A$288,'Copy of PY1 Data(H)'!$A$1:$CZ$288))</f>
        <v>0</v>
      </c>
      <c r="AC66" s="180" cm="1">
        <f t="array" ref="AC66">_xlfn.XLOOKUP(AC$1,'Copy of PY1 Data(H)'!$A$1:$CZ$1,_xlfn.XLOOKUP($A66,'Copy of PY1 Data(H)'!$A$1:$A$288,'Copy of PY1 Data(H)'!$A$1:$CZ$288))</f>
        <v>0</v>
      </c>
      <c r="AD66" s="180" cm="1">
        <f t="array" ref="AD66">_xlfn.XLOOKUP(AD$1,'Copy of PY1 Data(H)'!$A$1:$CZ$1,_xlfn.XLOOKUP($A66,'Copy of PY1 Data(H)'!$A$1:$A$288,'Copy of PY1 Data(H)'!$A$1:$CZ$288))</f>
        <v>0</v>
      </c>
      <c r="AE66" s="180" cm="1">
        <f t="array" ref="AE66">_xlfn.XLOOKUP(AE$1,'Copy of PY1 Data(H)'!$A$1:$CZ$1,_xlfn.XLOOKUP($A66,'Copy of PY1 Data(H)'!$A$1:$A$288,'Copy of PY1 Data(H)'!$A$1:$CZ$288))</f>
        <v>0</v>
      </c>
      <c r="AF66" s="180" cm="1">
        <f t="array" ref="AF66">_xlfn.XLOOKUP(AF$1,'Copy of PY1 Data(H)'!$A$1:$CZ$1,_xlfn.XLOOKUP($A66,'Copy of PY1 Data(H)'!$A$1:$A$288,'Copy of PY1 Data(H)'!$A$1:$CZ$288))</f>
        <v>0</v>
      </c>
      <c r="AG66" s="180" cm="1">
        <f t="array" ref="AG66">_xlfn.XLOOKUP(AG$1,'Copy of PY1 Data(H)'!$A$1:$CZ$1,_xlfn.XLOOKUP($A66,'Copy of PY1 Data(H)'!$A$1:$A$288,'Copy of PY1 Data(H)'!$A$1:$CZ$288))</f>
        <v>0</v>
      </c>
      <c r="AH66" s="180" cm="1">
        <f t="array" ref="AH66">_xlfn.XLOOKUP(AH$1,'Copy of PY1 Data(H)'!$A$1:$CZ$1,_xlfn.XLOOKUP($A66,'Copy of PY1 Data(H)'!$A$1:$A$288,'Copy of PY1 Data(H)'!$A$1:$CZ$288))</f>
        <v>0</v>
      </c>
      <c r="AI66" s="180" cm="1">
        <f t="array" ref="AI66">_xlfn.XLOOKUP(AI$1,'Copy of PY1 Data(H)'!$A$1:$CZ$1,_xlfn.XLOOKUP($A66,'Copy of PY1 Data(H)'!$A$1:$A$288,'Copy of PY1 Data(H)'!$A$1:$CZ$288))</f>
        <v>0</v>
      </c>
      <c r="AJ66" s="180" cm="1">
        <f t="array" ref="AJ66">_xlfn.XLOOKUP(AJ$1,'Copy of PY1 Data(H)'!$A$1:$CZ$1,_xlfn.XLOOKUP($A66,'Copy of PY1 Data(H)'!$A$1:$A$288,'Copy of PY1 Data(H)'!$A$1:$CZ$288))</f>
        <v>0</v>
      </c>
      <c r="AK66" s="180" cm="1">
        <f t="array" ref="AK66">_xlfn.XLOOKUP(AK$1,'Copy of PY1 Data(H)'!$A$1:$CZ$1,_xlfn.XLOOKUP($A66,'Copy of PY1 Data(H)'!$A$1:$A$288,'Copy of PY1 Data(H)'!$A$1:$CZ$288))</f>
        <v>0</v>
      </c>
      <c r="AL66" s="180" cm="1">
        <f t="array" ref="AL66">_xlfn.XLOOKUP(AL$1,'Copy of PY1 Data(H)'!$A$1:$CZ$1,_xlfn.XLOOKUP($A66,'Copy of PY1 Data(H)'!$A$1:$A$288,'Copy of PY1 Data(H)'!$A$1:$CZ$288))</f>
        <v>0</v>
      </c>
      <c r="AM66" s="180" cm="1">
        <f t="array" ref="AM66">_xlfn.XLOOKUP(AM$1,'Copy of PY1 Data(H)'!$A$1:$CZ$1,_xlfn.XLOOKUP($A66,'Copy of PY1 Data(H)'!$A$1:$A$288,'Copy of PY1 Data(H)'!$A$1:$CZ$288))</f>
        <v>0</v>
      </c>
      <c r="AN66" s="180" cm="1">
        <f t="array" ref="AN66">_xlfn.XLOOKUP(AN$1,'Copy of PY1 Data(H)'!$A$1:$CZ$1,_xlfn.XLOOKUP($A66,'Copy of PY1 Data(H)'!$A$1:$A$288,'Copy of PY1 Data(H)'!$A$1:$CZ$288))</f>
        <v>0</v>
      </c>
      <c r="AO66" s="180" cm="1">
        <f t="array" ref="AO66">_xlfn.XLOOKUP(AO$1,'Copy of PY1 Data(H)'!$A$1:$CZ$1,_xlfn.XLOOKUP($A66,'Copy of PY1 Data(H)'!$A$1:$A$288,'Copy of PY1 Data(H)'!$A$1:$CZ$288))</f>
        <v>0</v>
      </c>
      <c r="AP66" s="180" cm="1">
        <f t="array" ref="AP66">_xlfn.XLOOKUP(AP$1,'Copy of PY1 Data(H)'!$A$1:$CZ$1,_xlfn.XLOOKUP($A66,'Copy of PY1 Data(H)'!$A$1:$A$288,'Copy of PY1 Data(H)'!$A$1:$CZ$288))</f>
        <v>0</v>
      </c>
      <c r="AQ66" s="180" cm="1">
        <f t="array" ref="AQ66">_xlfn.XLOOKUP(AQ$1,'Copy of PY1 Data(H)'!$A$1:$CZ$1,_xlfn.XLOOKUP($A66,'Copy of PY1 Data(H)'!$A$1:$A$288,'Copy of PY1 Data(H)'!$A$1:$CZ$288))</f>
        <v>0</v>
      </c>
      <c r="AR66" s="180" cm="1">
        <f t="array" ref="AR66">_xlfn.XLOOKUP(AR$1,'Copy of PY1 Data(H)'!$A$1:$CZ$1,_xlfn.XLOOKUP($A66,'Copy of PY1 Data(H)'!$A$1:$A$288,'Copy of PY1 Data(H)'!$A$1:$CZ$288))</f>
        <v>0</v>
      </c>
      <c r="AS66" s="180" cm="1">
        <f t="array" ref="AS66">_xlfn.XLOOKUP(AS$1,'Copy of PY1 Data(H)'!$A$1:$CZ$1,_xlfn.XLOOKUP($A66,'Copy of PY1 Data(H)'!$A$1:$A$288,'Copy of PY1 Data(H)'!$A$1:$CZ$288))</f>
        <v>1165909</v>
      </c>
      <c r="AT66" s="180" cm="1">
        <f t="array" ref="AT66">_xlfn.XLOOKUP(AT$1,'Copy of PY1 Data(H)'!$A$1:$CZ$1,_xlfn.XLOOKUP($A66,'Copy of PY1 Data(H)'!$A$1:$A$288,'Copy of PY1 Data(H)'!$A$1:$CZ$288))</f>
        <v>0</v>
      </c>
      <c r="AU66" s="180" cm="1">
        <f t="array" ref="AU66">_xlfn.XLOOKUP(AU$1,'Copy of PY1 Data(H)'!$A$1:$CZ$1,_xlfn.XLOOKUP($A66,'Copy of PY1 Data(H)'!$A$1:$A$288,'Copy of PY1 Data(H)'!$A$1:$CZ$288))</f>
        <v>0</v>
      </c>
      <c r="AV66" s="180" cm="1">
        <f t="array" ref="AV66">_xlfn.XLOOKUP(AV$1,'Copy of PY1 Data(H)'!$A$1:$CZ$1,_xlfn.XLOOKUP($A66,'Copy of PY1 Data(H)'!$A$1:$A$288,'Copy of PY1 Data(H)'!$A$1:$CZ$288))</f>
        <v>0</v>
      </c>
      <c r="AW66" s="180" cm="1">
        <f t="array" ref="AW66">_xlfn.XLOOKUP(AW$1,'Copy of PY1 Data(H)'!$A$1:$CZ$1,_xlfn.XLOOKUP($A66,'Copy of PY1 Data(H)'!$A$1:$A$288,'Copy of PY1 Data(H)'!$A$1:$CZ$288))</f>
        <v>0</v>
      </c>
      <c r="AX66" s="180" cm="1">
        <f t="array" ref="AX66">_xlfn.XLOOKUP(AX$1,'Copy of PY1 Data(H)'!$A$1:$CZ$1,_xlfn.XLOOKUP($A66,'Copy of PY1 Data(H)'!$A$1:$A$288,'Copy of PY1 Data(H)'!$A$1:$CZ$288))</f>
        <v>0</v>
      </c>
      <c r="AY66" s="180" cm="1">
        <f t="array" ref="AY66">_xlfn.XLOOKUP(AY$1,'Copy of PY1 Data(H)'!$A$1:$CZ$1,_xlfn.XLOOKUP($A66,'Copy of PY1 Data(H)'!$A$1:$A$288,'Copy of PY1 Data(H)'!$A$1:$CZ$288))</f>
        <v>0</v>
      </c>
      <c r="AZ66" s="180" cm="1">
        <f t="array" ref="AZ66">_xlfn.XLOOKUP(AZ$1,'Copy of PY1 Data(H)'!$A$1:$CZ$1,_xlfn.XLOOKUP($A66,'Copy of PY1 Data(H)'!$A$1:$A$288,'Copy of PY1 Data(H)'!$A$1:$CZ$288))</f>
        <v>0</v>
      </c>
      <c r="BA66" s="180" cm="1">
        <f t="array" ref="BA66">_xlfn.XLOOKUP(BA$1,'Copy of PY1 Data(H)'!$A$1:$CZ$1,_xlfn.XLOOKUP($A66,'Copy of PY1 Data(H)'!$A$1:$A$288,'Copy of PY1 Data(H)'!$A$1:$CZ$288))</f>
        <v>0</v>
      </c>
      <c r="BB66" s="180" cm="1">
        <f t="array" ref="BB66">_xlfn.XLOOKUP(BB$1,'Copy of PY1 Data(H)'!$A$1:$CZ$1,_xlfn.XLOOKUP($A66,'Copy of PY1 Data(H)'!$A$1:$A$288,'Copy of PY1 Data(H)'!$A$1:$CZ$288))</f>
        <v>0</v>
      </c>
      <c r="BC66" s="180" cm="1">
        <f t="array" ref="BC66">_xlfn.XLOOKUP(BC$1,'Copy of PY1 Data(H)'!$A$1:$CZ$1,_xlfn.XLOOKUP($A66,'Copy of PY1 Data(H)'!$A$1:$A$288,'Copy of PY1 Data(H)'!$A$1:$CZ$288))</f>
        <v>0</v>
      </c>
      <c r="BD66" s="180" cm="1">
        <f t="array" ref="BD66">_xlfn.XLOOKUP(BD$1,'Copy of PY1 Data(H)'!$A$1:$CZ$1,_xlfn.XLOOKUP($A66,'Copy of PY1 Data(H)'!$A$1:$A$288,'Copy of PY1 Data(H)'!$A$1:$CZ$288))</f>
        <v>0</v>
      </c>
      <c r="BE66" s="180" cm="1">
        <f t="array" ref="BE66">_xlfn.XLOOKUP(BE$1,'Copy of PY1 Data(H)'!$A$1:$CZ$1,_xlfn.XLOOKUP($A66,'Copy of PY1 Data(H)'!$A$1:$A$288,'Copy of PY1 Data(H)'!$A$1:$CZ$288))</f>
        <v>200342</v>
      </c>
      <c r="BF66" s="180" cm="1">
        <f t="array" ref="BF66">_xlfn.XLOOKUP(BF$1,'Copy of PY1 Data(H)'!$A$1:$CZ$1,_xlfn.XLOOKUP($A66,'Copy of PY1 Data(H)'!$A$1:$A$288,'Copy of PY1 Data(H)'!$A$1:$CZ$288))</f>
        <v>622143</v>
      </c>
      <c r="BG66" s="180" cm="1">
        <f t="array" ref="BG66">_xlfn.XLOOKUP(BG$1,'Copy of PY1 Data(H)'!$A$1:$CZ$1,_xlfn.XLOOKUP($A66,'Copy of PY1 Data(H)'!$A$1:$A$288,'Copy of PY1 Data(H)'!$A$1:$CZ$288))</f>
        <v>0</v>
      </c>
      <c r="BH66" s="180" cm="1">
        <f t="array" ref="BH66">_xlfn.XLOOKUP(BH$1,'Copy of PY1 Data(H)'!$A$1:$CZ$1,_xlfn.XLOOKUP($A66,'Copy of PY1 Data(H)'!$A$1:$A$288,'Copy of PY1 Data(H)'!$A$1:$CZ$288))</f>
        <v>0</v>
      </c>
      <c r="BI66" s="180" cm="1">
        <f t="array" ref="BI66">_xlfn.XLOOKUP(BI$1,'Copy of PY1 Data(H)'!$A$1:$CZ$1,_xlfn.XLOOKUP($A66,'Copy of PY1 Data(H)'!$A$1:$A$288,'Copy of PY1 Data(H)'!$A$1:$CZ$288))</f>
        <v>0</v>
      </c>
      <c r="BJ66" s="180" cm="1">
        <f t="array" ref="BJ66">_xlfn.XLOOKUP(BJ$1,'Copy of PY1 Data(H)'!$A$1:$CZ$1,_xlfn.XLOOKUP($A66,'Copy of PY1 Data(H)'!$A$1:$A$288,'Copy of PY1 Data(H)'!$A$1:$CZ$288))</f>
        <v>0</v>
      </c>
      <c r="BK66" s="180" cm="1">
        <f t="array" ref="BK66">_xlfn.XLOOKUP(BK$1,'Copy of PY1 Data(H)'!$A$1:$CZ$1,_xlfn.XLOOKUP($A66,'Copy of PY1 Data(H)'!$A$1:$A$288,'Copy of PY1 Data(H)'!$A$1:$CZ$288))</f>
        <v>0</v>
      </c>
      <c r="BL66" s="180" cm="1">
        <f t="array" ref="BL66">_xlfn.XLOOKUP(BL$1,'Copy of PY1 Data(H)'!$A$1:$CZ$1,_xlfn.XLOOKUP($A66,'Copy of PY1 Data(H)'!$A$1:$A$288,'Copy of PY1 Data(H)'!$A$1:$CZ$288))</f>
        <v>0</v>
      </c>
      <c r="BM66" s="180" cm="1">
        <f t="array" ref="BM66">_xlfn.XLOOKUP(BM$1,'Copy of PY1 Data(H)'!$A$1:$CZ$1,_xlfn.XLOOKUP($A66,'Copy of PY1 Data(H)'!$A$1:$A$288,'Copy of PY1 Data(H)'!$A$1:$CZ$288))</f>
        <v>0</v>
      </c>
      <c r="BN66" s="180" cm="1">
        <f t="array" ref="BN66">_xlfn.XLOOKUP(BN$1,'Copy of PY1 Data(H)'!$A$1:$CZ$1,_xlfn.XLOOKUP($A66,'Copy of PY1 Data(H)'!$A$1:$A$288,'Copy of PY1 Data(H)'!$A$1:$CZ$288))</f>
        <v>0</v>
      </c>
      <c r="BO66" s="180" cm="1">
        <f t="array" ref="BO66">_xlfn.XLOOKUP(BO$1,'Copy of PY1 Data(H)'!$A$1:$CZ$1,_xlfn.XLOOKUP($A66,'Copy of PY1 Data(H)'!$A$1:$A$288,'Copy of PY1 Data(H)'!$A$1:$CZ$288))</f>
        <v>0</v>
      </c>
      <c r="BP66" s="180" cm="1">
        <f t="array" ref="BP66">_xlfn.XLOOKUP(BP$1,'Copy of PY1 Data(H)'!$A$1:$CZ$1,_xlfn.XLOOKUP($A66,'Copy of PY1 Data(H)'!$A$1:$A$288,'Copy of PY1 Data(H)'!$A$1:$CZ$288))</f>
        <v>0</v>
      </c>
      <c r="BQ66" s="180" cm="1">
        <f t="array" ref="BQ66">_xlfn.XLOOKUP(BQ$1,'Copy of PY1 Data(H)'!$A$1:$CZ$1,_xlfn.XLOOKUP($A66,'Copy of PY1 Data(H)'!$A$1:$A$288,'Copy of PY1 Data(H)'!$A$1:$CZ$288))</f>
        <v>0</v>
      </c>
      <c r="BR66" s="180" cm="1">
        <f t="array" ref="BR66">_xlfn.XLOOKUP(BR$1,'Copy of PY1 Data(H)'!$A$1:$CZ$1,_xlfn.XLOOKUP($A66,'Copy of PY1 Data(H)'!$A$1:$A$288,'Copy of PY1 Data(H)'!$A$1:$CZ$288))</f>
        <v>0</v>
      </c>
      <c r="BS66" s="180" cm="1">
        <f t="array" ref="BS66">_xlfn.XLOOKUP(BS$1,'Copy of PY1 Data(H)'!$A$1:$CZ$1,_xlfn.XLOOKUP($A66,'Copy of PY1 Data(H)'!$A$1:$A$288,'Copy of PY1 Data(H)'!$A$1:$CZ$288))</f>
        <v>450000</v>
      </c>
      <c r="BT66" s="180" cm="1">
        <f t="array" ref="BT66">_xlfn.XLOOKUP(BT$1,'Copy of PY1 Data(H)'!$A$1:$CZ$1,_xlfn.XLOOKUP($A66,'Copy of PY1 Data(H)'!$A$1:$A$288,'Copy of PY1 Data(H)'!$A$1:$CZ$288))</f>
        <v>1500</v>
      </c>
      <c r="BU66" s="180" cm="1">
        <f t="array" ref="BU66">_xlfn.XLOOKUP(BU$1,'Copy of PY1 Data(H)'!$A$1:$CZ$1,_xlfn.XLOOKUP($A66,'Copy of PY1 Data(H)'!$A$1:$A$288,'Copy of PY1 Data(H)'!$A$1:$CZ$288))</f>
        <v>0</v>
      </c>
      <c r="BV66" s="180" cm="1">
        <f t="array" ref="BV66">_xlfn.XLOOKUP(BV$1,'Copy of PY1 Data(H)'!$A$1:$CZ$1,_xlfn.XLOOKUP($A66,'Copy of PY1 Data(H)'!$A$1:$A$288,'Copy of PY1 Data(H)'!$A$1:$CZ$288))</f>
        <v>0</v>
      </c>
    </row>
    <row r="67" spans="1:74" x14ac:dyDescent="0.3">
      <c r="A67" s="180">
        <v>508</v>
      </c>
      <c r="C67" s="180"/>
      <c r="D67" s="180" cm="1">
        <f t="array" ref="D67">_xlfn.XLOOKUP(D$1,'Copy of PY1 Data(H)'!$A$1:$CZ$1,_xlfn.XLOOKUP($A67,'Copy of PY1 Data(H)'!$A$1:$A$288,'Copy of PY1 Data(H)'!$A$1:$CZ$288))</f>
        <v>0</v>
      </c>
      <c r="E67" s="180" cm="1">
        <f t="array" ref="E67">_xlfn.XLOOKUP(E$1,'Copy of PY1 Data(H)'!$A$1:$CZ$1,_xlfn.XLOOKUP($A67,'Copy of PY1 Data(H)'!$A$1:$A$288,'Copy of PY1 Data(H)'!$A$1:$CZ$288))</f>
        <v>0</v>
      </c>
      <c r="F67" s="180" cm="1">
        <f t="array" ref="F67">_xlfn.XLOOKUP(F$1,'Copy of PY1 Data(H)'!$A$1:$CZ$1,_xlfn.XLOOKUP($A67,'Copy of PY1 Data(H)'!$A$1:$A$288,'Copy of PY1 Data(H)'!$A$1:$CZ$288))</f>
        <v>0</v>
      </c>
      <c r="G67" s="180" cm="1">
        <f t="array" ref="G67">_xlfn.XLOOKUP(G$1,'Copy of PY1 Data(H)'!$A$1:$CZ$1,_xlfn.XLOOKUP($A67,'Copy of PY1 Data(H)'!$A$1:$A$288,'Copy of PY1 Data(H)'!$A$1:$CZ$288))</f>
        <v>0</v>
      </c>
      <c r="H67" s="180" cm="1">
        <f t="array" ref="H67">_xlfn.XLOOKUP(H$1,'Copy of PY1 Data(H)'!$A$1:$CZ$1,_xlfn.XLOOKUP($A67,'Copy of PY1 Data(H)'!$A$1:$A$288,'Copy of PY1 Data(H)'!$A$1:$CZ$288))</f>
        <v>0</v>
      </c>
      <c r="I67" s="180" cm="1">
        <f t="array" ref="I67">_xlfn.XLOOKUP(I$1,'Copy of PY1 Data(H)'!$A$1:$CZ$1,_xlfn.XLOOKUP($A67,'Copy of PY1 Data(H)'!$A$1:$A$288,'Copy of PY1 Data(H)'!$A$1:$CZ$288))</f>
        <v>0</v>
      </c>
      <c r="J67" s="180" cm="1">
        <f t="array" ref="J67">_xlfn.XLOOKUP(J$1,'Copy of PY1 Data(H)'!$A$1:$CZ$1,_xlfn.XLOOKUP($A67,'Copy of PY1 Data(H)'!$A$1:$A$288,'Copy of PY1 Data(H)'!$A$1:$CZ$288))</f>
        <v>0</v>
      </c>
      <c r="K67" s="180" cm="1">
        <f t="array" ref="K67">_xlfn.XLOOKUP(K$1,'Copy of PY1 Data(H)'!$A$1:$CZ$1,_xlfn.XLOOKUP($A67,'Copy of PY1 Data(H)'!$A$1:$A$288,'Copy of PY1 Data(H)'!$A$1:$CZ$288))</f>
        <v>0</v>
      </c>
      <c r="L67" s="180" cm="1">
        <f t="array" ref="L67">_xlfn.XLOOKUP(L$1,'Copy of PY1 Data(H)'!$A$1:$CZ$1,_xlfn.XLOOKUP($A67,'Copy of PY1 Data(H)'!$A$1:$A$288,'Copy of PY1 Data(H)'!$A$1:$CZ$288))</f>
        <v>0</v>
      </c>
      <c r="M67" s="180" cm="1">
        <f t="array" ref="M67">_xlfn.XLOOKUP(M$1,'Copy of PY1 Data(H)'!$A$1:$CZ$1,_xlfn.XLOOKUP($A67,'Copy of PY1 Data(H)'!$A$1:$A$288,'Copy of PY1 Data(H)'!$A$1:$CZ$288))</f>
        <v>0</v>
      </c>
      <c r="N67" s="180" cm="1">
        <f t="array" ref="N67">_xlfn.XLOOKUP(N$1,'Copy of PY1 Data(H)'!$A$1:$CZ$1,_xlfn.XLOOKUP($A67,'Copy of PY1 Data(H)'!$A$1:$A$288,'Copy of PY1 Data(H)'!$A$1:$CZ$288))</f>
        <v>0</v>
      </c>
      <c r="O67" s="180" cm="1">
        <f t="array" ref="O67">_xlfn.XLOOKUP(O$1,'Copy of PY1 Data(H)'!$A$1:$CZ$1,_xlfn.XLOOKUP($A67,'Copy of PY1 Data(H)'!$A$1:$A$288,'Copy of PY1 Data(H)'!$A$1:$CZ$288))</f>
        <v>0</v>
      </c>
      <c r="P67" s="180" cm="1">
        <f t="array" ref="P67">_xlfn.XLOOKUP(P$1,'Copy of PY1 Data(H)'!$A$1:$CZ$1,_xlfn.XLOOKUP($A67,'Copy of PY1 Data(H)'!$A$1:$A$288,'Copy of PY1 Data(H)'!$A$1:$CZ$288))</f>
        <v>0</v>
      </c>
      <c r="Q67" s="180" cm="1">
        <f t="array" ref="Q67">_xlfn.XLOOKUP(Q$1,'Copy of PY1 Data(H)'!$A$1:$CZ$1,_xlfn.XLOOKUP($A67,'Copy of PY1 Data(H)'!$A$1:$A$288,'Copy of PY1 Data(H)'!$A$1:$CZ$288))</f>
        <v>0</v>
      </c>
      <c r="R67" s="180" cm="1">
        <f t="array" ref="R67">_xlfn.XLOOKUP(R$1,'Copy of PY1 Data(H)'!$A$1:$CZ$1,_xlfn.XLOOKUP($A67,'Copy of PY1 Data(H)'!$A$1:$A$288,'Copy of PY1 Data(H)'!$A$1:$CZ$288))</f>
        <v>0</v>
      </c>
      <c r="S67" s="180" cm="1">
        <f t="array" ref="S67">_xlfn.XLOOKUP(S$1,'Copy of PY1 Data(H)'!$A$1:$CZ$1,_xlfn.XLOOKUP($A67,'Copy of PY1 Data(H)'!$A$1:$A$288,'Copy of PY1 Data(H)'!$A$1:$CZ$288))</f>
        <v>0</v>
      </c>
      <c r="T67" s="180" cm="1">
        <f t="array" ref="T67">_xlfn.XLOOKUP(T$1,'Copy of PY1 Data(H)'!$A$1:$CZ$1,_xlfn.XLOOKUP($A67,'Copy of PY1 Data(H)'!$A$1:$A$288,'Copy of PY1 Data(H)'!$A$1:$CZ$288))</f>
        <v>0</v>
      </c>
      <c r="U67" s="180" cm="1">
        <f t="array" ref="U67">_xlfn.XLOOKUP(U$1,'Copy of PY1 Data(H)'!$A$1:$CZ$1,_xlfn.XLOOKUP($A67,'Copy of PY1 Data(H)'!$A$1:$A$288,'Copy of PY1 Data(H)'!$A$1:$CZ$288))</f>
        <v>0</v>
      </c>
      <c r="V67" s="180" cm="1">
        <f t="array" ref="V67">_xlfn.XLOOKUP(V$1,'Copy of PY1 Data(H)'!$A$1:$CZ$1,_xlfn.XLOOKUP($A67,'Copy of PY1 Data(H)'!$A$1:$A$288,'Copy of PY1 Data(H)'!$A$1:$CZ$288))</f>
        <v>0</v>
      </c>
      <c r="W67" s="180" cm="1">
        <f t="array" ref="W67">_xlfn.XLOOKUP(W$1,'Copy of PY1 Data(H)'!$A$1:$CZ$1,_xlfn.XLOOKUP($A67,'Copy of PY1 Data(H)'!$A$1:$A$288,'Copy of PY1 Data(H)'!$A$1:$CZ$288))</f>
        <v>0</v>
      </c>
      <c r="X67" s="180" cm="1">
        <f t="array" ref="X67">_xlfn.XLOOKUP(X$1,'Copy of PY1 Data(H)'!$A$1:$CZ$1,_xlfn.XLOOKUP($A67,'Copy of PY1 Data(H)'!$A$1:$A$288,'Copy of PY1 Data(H)'!$A$1:$CZ$288))</f>
        <v>0</v>
      </c>
      <c r="Y67" s="180" cm="1">
        <f t="array" ref="Y67">_xlfn.XLOOKUP(Y$1,'Copy of PY1 Data(H)'!$A$1:$CZ$1,_xlfn.XLOOKUP($A67,'Copy of PY1 Data(H)'!$A$1:$A$288,'Copy of PY1 Data(H)'!$A$1:$CZ$288))</f>
        <v>0</v>
      </c>
      <c r="Z67" s="180" cm="1">
        <f t="array" ref="Z67">_xlfn.XLOOKUP(Z$1,'Copy of PY1 Data(H)'!$A$1:$CZ$1,_xlfn.XLOOKUP($A67,'Copy of PY1 Data(H)'!$A$1:$A$288,'Copy of PY1 Data(H)'!$A$1:$CZ$288))</f>
        <v>0</v>
      </c>
      <c r="AA67" s="180" cm="1">
        <f t="array" ref="AA67">_xlfn.XLOOKUP(AA$1,'Copy of PY1 Data(H)'!$A$1:$CZ$1,_xlfn.XLOOKUP($A67,'Copy of PY1 Data(H)'!$A$1:$A$288,'Copy of PY1 Data(H)'!$A$1:$CZ$288))</f>
        <v>0</v>
      </c>
      <c r="AB67" s="180" cm="1">
        <f t="array" ref="AB67">_xlfn.XLOOKUP(AB$1,'Copy of PY1 Data(H)'!$A$1:$CZ$1,_xlfn.XLOOKUP($A67,'Copy of PY1 Data(H)'!$A$1:$A$288,'Copy of PY1 Data(H)'!$A$1:$CZ$288))</f>
        <v>0</v>
      </c>
      <c r="AC67" s="180" cm="1">
        <f t="array" ref="AC67">_xlfn.XLOOKUP(AC$1,'Copy of PY1 Data(H)'!$A$1:$CZ$1,_xlfn.XLOOKUP($A67,'Copy of PY1 Data(H)'!$A$1:$A$288,'Copy of PY1 Data(H)'!$A$1:$CZ$288))</f>
        <v>0</v>
      </c>
      <c r="AD67" s="180" cm="1">
        <f t="array" ref="AD67">_xlfn.XLOOKUP(AD$1,'Copy of PY1 Data(H)'!$A$1:$CZ$1,_xlfn.XLOOKUP($A67,'Copy of PY1 Data(H)'!$A$1:$A$288,'Copy of PY1 Data(H)'!$A$1:$CZ$288))</f>
        <v>0</v>
      </c>
      <c r="AE67" s="180" cm="1">
        <f t="array" ref="AE67">_xlfn.XLOOKUP(AE$1,'Copy of PY1 Data(H)'!$A$1:$CZ$1,_xlfn.XLOOKUP($A67,'Copy of PY1 Data(H)'!$A$1:$A$288,'Copy of PY1 Data(H)'!$A$1:$CZ$288))</f>
        <v>0</v>
      </c>
      <c r="AF67" s="180" cm="1">
        <f t="array" ref="AF67">_xlfn.XLOOKUP(AF$1,'Copy of PY1 Data(H)'!$A$1:$CZ$1,_xlfn.XLOOKUP($A67,'Copy of PY1 Data(H)'!$A$1:$A$288,'Copy of PY1 Data(H)'!$A$1:$CZ$288))</f>
        <v>0</v>
      </c>
      <c r="AG67" s="180" cm="1">
        <f t="array" ref="AG67">_xlfn.XLOOKUP(AG$1,'Copy of PY1 Data(H)'!$A$1:$CZ$1,_xlfn.XLOOKUP($A67,'Copy of PY1 Data(H)'!$A$1:$A$288,'Copy of PY1 Data(H)'!$A$1:$CZ$288))</f>
        <v>0</v>
      </c>
      <c r="AH67" s="180" cm="1">
        <f t="array" ref="AH67">_xlfn.XLOOKUP(AH$1,'Copy of PY1 Data(H)'!$A$1:$CZ$1,_xlfn.XLOOKUP($A67,'Copy of PY1 Data(H)'!$A$1:$A$288,'Copy of PY1 Data(H)'!$A$1:$CZ$288))</f>
        <v>0</v>
      </c>
      <c r="AI67" s="180" cm="1">
        <f t="array" ref="AI67">_xlfn.XLOOKUP(AI$1,'Copy of PY1 Data(H)'!$A$1:$CZ$1,_xlfn.XLOOKUP($A67,'Copy of PY1 Data(H)'!$A$1:$A$288,'Copy of PY1 Data(H)'!$A$1:$CZ$288))</f>
        <v>0</v>
      </c>
      <c r="AJ67" s="180" cm="1">
        <f t="array" ref="AJ67">_xlfn.XLOOKUP(AJ$1,'Copy of PY1 Data(H)'!$A$1:$CZ$1,_xlfn.XLOOKUP($A67,'Copy of PY1 Data(H)'!$A$1:$A$288,'Copy of PY1 Data(H)'!$A$1:$CZ$288))</f>
        <v>0</v>
      </c>
      <c r="AK67" s="180" cm="1">
        <f t="array" ref="AK67">_xlfn.XLOOKUP(AK$1,'Copy of PY1 Data(H)'!$A$1:$CZ$1,_xlfn.XLOOKUP($A67,'Copy of PY1 Data(H)'!$A$1:$A$288,'Copy of PY1 Data(H)'!$A$1:$CZ$288))</f>
        <v>0</v>
      </c>
      <c r="AL67" s="180" cm="1">
        <f t="array" ref="AL67">_xlfn.XLOOKUP(AL$1,'Copy of PY1 Data(H)'!$A$1:$CZ$1,_xlfn.XLOOKUP($A67,'Copy of PY1 Data(H)'!$A$1:$A$288,'Copy of PY1 Data(H)'!$A$1:$CZ$288))</f>
        <v>0</v>
      </c>
      <c r="AM67" s="180" cm="1">
        <f t="array" ref="AM67">_xlfn.XLOOKUP(AM$1,'Copy of PY1 Data(H)'!$A$1:$CZ$1,_xlfn.XLOOKUP($A67,'Copy of PY1 Data(H)'!$A$1:$A$288,'Copy of PY1 Data(H)'!$A$1:$CZ$288))</f>
        <v>0</v>
      </c>
      <c r="AN67" s="180" cm="1">
        <f t="array" ref="AN67">_xlfn.XLOOKUP(AN$1,'Copy of PY1 Data(H)'!$A$1:$CZ$1,_xlfn.XLOOKUP($A67,'Copy of PY1 Data(H)'!$A$1:$A$288,'Copy of PY1 Data(H)'!$A$1:$CZ$288))</f>
        <v>0</v>
      </c>
      <c r="AO67" s="180" cm="1">
        <f t="array" ref="AO67">_xlfn.XLOOKUP(AO$1,'Copy of PY1 Data(H)'!$A$1:$CZ$1,_xlfn.XLOOKUP($A67,'Copy of PY1 Data(H)'!$A$1:$A$288,'Copy of PY1 Data(H)'!$A$1:$CZ$288))</f>
        <v>0</v>
      </c>
      <c r="AP67" s="180" cm="1">
        <f t="array" ref="AP67">_xlfn.XLOOKUP(AP$1,'Copy of PY1 Data(H)'!$A$1:$CZ$1,_xlfn.XLOOKUP($A67,'Copy of PY1 Data(H)'!$A$1:$A$288,'Copy of PY1 Data(H)'!$A$1:$CZ$288))</f>
        <v>0</v>
      </c>
      <c r="AQ67" s="180" cm="1">
        <f t="array" ref="AQ67">_xlfn.XLOOKUP(AQ$1,'Copy of PY1 Data(H)'!$A$1:$CZ$1,_xlfn.XLOOKUP($A67,'Copy of PY1 Data(H)'!$A$1:$A$288,'Copy of PY1 Data(H)'!$A$1:$CZ$288))</f>
        <v>0</v>
      </c>
      <c r="AR67" s="180" cm="1">
        <f t="array" ref="AR67">_xlfn.XLOOKUP(AR$1,'Copy of PY1 Data(H)'!$A$1:$CZ$1,_xlfn.XLOOKUP($A67,'Copy of PY1 Data(H)'!$A$1:$A$288,'Copy of PY1 Data(H)'!$A$1:$CZ$288))</f>
        <v>0</v>
      </c>
      <c r="AS67" s="180" cm="1">
        <f t="array" ref="AS67">_xlfn.XLOOKUP(AS$1,'Copy of PY1 Data(H)'!$A$1:$CZ$1,_xlfn.XLOOKUP($A67,'Copy of PY1 Data(H)'!$A$1:$A$288,'Copy of PY1 Data(H)'!$A$1:$CZ$288))</f>
        <v>0</v>
      </c>
      <c r="AT67" s="180" cm="1">
        <f t="array" ref="AT67">_xlfn.XLOOKUP(AT$1,'Copy of PY1 Data(H)'!$A$1:$CZ$1,_xlfn.XLOOKUP($A67,'Copy of PY1 Data(H)'!$A$1:$A$288,'Copy of PY1 Data(H)'!$A$1:$CZ$288))</f>
        <v>0</v>
      </c>
      <c r="AU67" s="180" cm="1">
        <f t="array" ref="AU67">_xlfn.XLOOKUP(AU$1,'Copy of PY1 Data(H)'!$A$1:$CZ$1,_xlfn.XLOOKUP($A67,'Copy of PY1 Data(H)'!$A$1:$A$288,'Copy of PY1 Data(H)'!$A$1:$CZ$288))</f>
        <v>0</v>
      </c>
      <c r="AV67" s="180" cm="1">
        <f t="array" ref="AV67">_xlfn.XLOOKUP(AV$1,'Copy of PY1 Data(H)'!$A$1:$CZ$1,_xlfn.XLOOKUP($A67,'Copy of PY1 Data(H)'!$A$1:$A$288,'Copy of PY1 Data(H)'!$A$1:$CZ$288))</f>
        <v>0</v>
      </c>
      <c r="AW67" s="180" cm="1">
        <f t="array" ref="AW67">_xlfn.XLOOKUP(AW$1,'Copy of PY1 Data(H)'!$A$1:$CZ$1,_xlfn.XLOOKUP($A67,'Copy of PY1 Data(H)'!$A$1:$A$288,'Copy of PY1 Data(H)'!$A$1:$CZ$288))</f>
        <v>0</v>
      </c>
      <c r="AX67" s="180" cm="1">
        <f t="array" ref="AX67">_xlfn.XLOOKUP(AX$1,'Copy of PY1 Data(H)'!$A$1:$CZ$1,_xlfn.XLOOKUP($A67,'Copy of PY1 Data(H)'!$A$1:$A$288,'Copy of PY1 Data(H)'!$A$1:$CZ$288))</f>
        <v>0</v>
      </c>
      <c r="AY67" s="180" cm="1">
        <f t="array" ref="AY67">_xlfn.XLOOKUP(AY$1,'Copy of PY1 Data(H)'!$A$1:$CZ$1,_xlfn.XLOOKUP($A67,'Copy of PY1 Data(H)'!$A$1:$A$288,'Copy of PY1 Data(H)'!$A$1:$CZ$288))</f>
        <v>0</v>
      </c>
      <c r="AZ67" s="180" cm="1">
        <f t="array" ref="AZ67">_xlfn.XLOOKUP(AZ$1,'Copy of PY1 Data(H)'!$A$1:$CZ$1,_xlfn.XLOOKUP($A67,'Copy of PY1 Data(H)'!$A$1:$A$288,'Copy of PY1 Data(H)'!$A$1:$CZ$288))</f>
        <v>0</v>
      </c>
      <c r="BA67" s="180" cm="1">
        <f t="array" ref="BA67">_xlfn.XLOOKUP(BA$1,'Copy of PY1 Data(H)'!$A$1:$CZ$1,_xlfn.XLOOKUP($A67,'Copy of PY1 Data(H)'!$A$1:$A$288,'Copy of PY1 Data(H)'!$A$1:$CZ$288))</f>
        <v>0</v>
      </c>
      <c r="BB67" s="180" cm="1">
        <f t="array" ref="BB67">_xlfn.XLOOKUP(BB$1,'Copy of PY1 Data(H)'!$A$1:$CZ$1,_xlfn.XLOOKUP($A67,'Copy of PY1 Data(H)'!$A$1:$A$288,'Copy of PY1 Data(H)'!$A$1:$CZ$288))</f>
        <v>0</v>
      </c>
      <c r="BC67" s="180" cm="1">
        <f t="array" ref="BC67">_xlfn.XLOOKUP(BC$1,'Copy of PY1 Data(H)'!$A$1:$CZ$1,_xlfn.XLOOKUP($A67,'Copy of PY1 Data(H)'!$A$1:$A$288,'Copy of PY1 Data(H)'!$A$1:$CZ$288))</f>
        <v>0</v>
      </c>
      <c r="BD67" s="180" cm="1">
        <f t="array" ref="BD67">_xlfn.XLOOKUP(BD$1,'Copy of PY1 Data(H)'!$A$1:$CZ$1,_xlfn.XLOOKUP($A67,'Copy of PY1 Data(H)'!$A$1:$A$288,'Copy of PY1 Data(H)'!$A$1:$CZ$288))</f>
        <v>0</v>
      </c>
      <c r="BE67" s="180" cm="1">
        <f t="array" ref="BE67">_xlfn.XLOOKUP(BE$1,'Copy of PY1 Data(H)'!$A$1:$CZ$1,_xlfn.XLOOKUP($A67,'Copy of PY1 Data(H)'!$A$1:$A$288,'Copy of PY1 Data(H)'!$A$1:$CZ$288))</f>
        <v>0</v>
      </c>
      <c r="BF67" s="180" cm="1">
        <f t="array" ref="BF67">_xlfn.XLOOKUP(BF$1,'Copy of PY1 Data(H)'!$A$1:$CZ$1,_xlfn.XLOOKUP($A67,'Copy of PY1 Data(H)'!$A$1:$A$288,'Copy of PY1 Data(H)'!$A$1:$CZ$288))</f>
        <v>0</v>
      </c>
      <c r="BG67" s="180" cm="1">
        <f t="array" ref="BG67">_xlfn.XLOOKUP(BG$1,'Copy of PY1 Data(H)'!$A$1:$CZ$1,_xlfn.XLOOKUP($A67,'Copy of PY1 Data(H)'!$A$1:$A$288,'Copy of PY1 Data(H)'!$A$1:$CZ$288))</f>
        <v>0</v>
      </c>
      <c r="BH67" s="180" cm="1">
        <f t="array" ref="BH67">_xlfn.XLOOKUP(BH$1,'Copy of PY1 Data(H)'!$A$1:$CZ$1,_xlfn.XLOOKUP($A67,'Copy of PY1 Data(H)'!$A$1:$A$288,'Copy of PY1 Data(H)'!$A$1:$CZ$288))</f>
        <v>0</v>
      </c>
      <c r="BI67" s="180" cm="1">
        <f t="array" ref="BI67">_xlfn.XLOOKUP(BI$1,'Copy of PY1 Data(H)'!$A$1:$CZ$1,_xlfn.XLOOKUP($A67,'Copy of PY1 Data(H)'!$A$1:$A$288,'Copy of PY1 Data(H)'!$A$1:$CZ$288))</f>
        <v>0</v>
      </c>
      <c r="BJ67" s="180" cm="1">
        <f t="array" ref="BJ67">_xlfn.XLOOKUP(BJ$1,'Copy of PY1 Data(H)'!$A$1:$CZ$1,_xlfn.XLOOKUP($A67,'Copy of PY1 Data(H)'!$A$1:$A$288,'Copy of PY1 Data(H)'!$A$1:$CZ$288))</f>
        <v>0</v>
      </c>
      <c r="BK67" s="180" cm="1">
        <f t="array" ref="BK67">_xlfn.XLOOKUP(BK$1,'Copy of PY1 Data(H)'!$A$1:$CZ$1,_xlfn.XLOOKUP($A67,'Copy of PY1 Data(H)'!$A$1:$A$288,'Copy of PY1 Data(H)'!$A$1:$CZ$288))</f>
        <v>0</v>
      </c>
      <c r="BL67" s="180" cm="1">
        <f t="array" ref="BL67">_xlfn.XLOOKUP(BL$1,'Copy of PY1 Data(H)'!$A$1:$CZ$1,_xlfn.XLOOKUP($A67,'Copy of PY1 Data(H)'!$A$1:$A$288,'Copy of PY1 Data(H)'!$A$1:$CZ$288))</f>
        <v>0</v>
      </c>
      <c r="BM67" s="180" cm="1">
        <f t="array" ref="BM67">_xlfn.XLOOKUP(BM$1,'Copy of PY1 Data(H)'!$A$1:$CZ$1,_xlfn.XLOOKUP($A67,'Copy of PY1 Data(H)'!$A$1:$A$288,'Copy of PY1 Data(H)'!$A$1:$CZ$288))</f>
        <v>0</v>
      </c>
      <c r="BN67" s="180" cm="1">
        <f t="array" ref="BN67">_xlfn.XLOOKUP(BN$1,'Copy of PY1 Data(H)'!$A$1:$CZ$1,_xlfn.XLOOKUP($A67,'Copy of PY1 Data(H)'!$A$1:$A$288,'Copy of PY1 Data(H)'!$A$1:$CZ$288))</f>
        <v>0</v>
      </c>
      <c r="BO67" s="180" cm="1">
        <f t="array" ref="BO67">_xlfn.XLOOKUP(BO$1,'Copy of PY1 Data(H)'!$A$1:$CZ$1,_xlfn.XLOOKUP($A67,'Copy of PY1 Data(H)'!$A$1:$A$288,'Copy of PY1 Data(H)'!$A$1:$CZ$288))</f>
        <v>0</v>
      </c>
      <c r="BP67" s="180" cm="1">
        <f t="array" ref="BP67">_xlfn.XLOOKUP(BP$1,'Copy of PY1 Data(H)'!$A$1:$CZ$1,_xlfn.XLOOKUP($A67,'Copy of PY1 Data(H)'!$A$1:$A$288,'Copy of PY1 Data(H)'!$A$1:$CZ$288))</f>
        <v>0</v>
      </c>
      <c r="BQ67" s="180" cm="1">
        <f t="array" ref="BQ67">_xlfn.XLOOKUP(BQ$1,'Copy of PY1 Data(H)'!$A$1:$CZ$1,_xlfn.XLOOKUP($A67,'Copy of PY1 Data(H)'!$A$1:$A$288,'Copy of PY1 Data(H)'!$A$1:$CZ$288))</f>
        <v>0</v>
      </c>
      <c r="BR67" s="180" cm="1">
        <f t="array" ref="BR67">_xlfn.XLOOKUP(BR$1,'Copy of PY1 Data(H)'!$A$1:$CZ$1,_xlfn.XLOOKUP($A67,'Copy of PY1 Data(H)'!$A$1:$A$288,'Copy of PY1 Data(H)'!$A$1:$CZ$288))</f>
        <v>0</v>
      </c>
      <c r="BS67" s="180" cm="1">
        <f t="array" ref="BS67">_xlfn.XLOOKUP(BS$1,'Copy of PY1 Data(H)'!$A$1:$CZ$1,_xlfn.XLOOKUP($A67,'Copy of PY1 Data(H)'!$A$1:$A$288,'Copy of PY1 Data(H)'!$A$1:$CZ$288))</f>
        <v>0</v>
      </c>
      <c r="BT67" s="180" cm="1">
        <f t="array" ref="BT67">_xlfn.XLOOKUP(BT$1,'Copy of PY1 Data(H)'!$A$1:$CZ$1,_xlfn.XLOOKUP($A67,'Copy of PY1 Data(H)'!$A$1:$A$288,'Copy of PY1 Data(H)'!$A$1:$CZ$288))</f>
        <v>0</v>
      </c>
      <c r="BU67" s="180" cm="1">
        <f t="array" ref="BU67">_xlfn.XLOOKUP(BU$1,'Copy of PY1 Data(H)'!$A$1:$CZ$1,_xlfn.XLOOKUP($A67,'Copy of PY1 Data(H)'!$A$1:$A$288,'Copy of PY1 Data(H)'!$A$1:$CZ$288))</f>
        <v>0</v>
      </c>
      <c r="BV67" s="180" cm="1">
        <f t="array" ref="BV67">_xlfn.XLOOKUP(BV$1,'Copy of PY1 Data(H)'!$A$1:$CZ$1,_xlfn.XLOOKUP($A67,'Copy of PY1 Data(H)'!$A$1:$A$288,'Copy of PY1 Data(H)'!$A$1:$CZ$288))</f>
        <v>0</v>
      </c>
    </row>
    <row r="68" spans="1:74" x14ac:dyDescent="0.3">
      <c r="A68" s="180">
        <v>509</v>
      </c>
      <c r="C68" s="180"/>
      <c r="D68" s="180" cm="1">
        <f t="array" ref="D68">_xlfn.XLOOKUP(D$1,'Copy of PY1 Data(H)'!$A$1:$CZ$1,_xlfn.XLOOKUP($A68,'Copy of PY1 Data(H)'!$A$1:$A$288,'Copy of PY1 Data(H)'!$A$1:$CZ$288))</f>
        <v>0</v>
      </c>
      <c r="E68" s="180" cm="1">
        <f t="array" ref="E68">_xlfn.XLOOKUP(E$1,'Copy of PY1 Data(H)'!$A$1:$CZ$1,_xlfn.XLOOKUP($A68,'Copy of PY1 Data(H)'!$A$1:$A$288,'Copy of PY1 Data(H)'!$A$1:$CZ$288))</f>
        <v>0</v>
      </c>
      <c r="F68" s="180" cm="1">
        <f t="array" ref="F68">_xlfn.XLOOKUP(F$1,'Copy of PY1 Data(H)'!$A$1:$CZ$1,_xlfn.XLOOKUP($A68,'Copy of PY1 Data(H)'!$A$1:$A$288,'Copy of PY1 Data(H)'!$A$1:$CZ$288))</f>
        <v>0</v>
      </c>
      <c r="G68" s="180" cm="1">
        <f t="array" ref="G68">_xlfn.XLOOKUP(G$1,'Copy of PY1 Data(H)'!$A$1:$CZ$1,_xlfn.XLOOKUP($A68,'Copy of PY1 Data(H)'!$A$1:$A$288,'Copy of PY1 Data(H)'!$A$1:$CZ$288))</f>
        <v>0</v>
      </c>
      <c r="H68" s="180" cm="1">
        <f t="array" ref="H68">_xlfn.XLOOKUP(H$1,'Copy of PY1 Data(H)'!$A$1:$CZ$1,_xlfn.XLOOKUP($A68,'Copy of PY1 Data(H)'!$A$1:$A$288,'Copy of PY1 Data(H)'!$A$1:$CZ$288))</f>
        <v>0</v>
      </c>
      <c r="I68" s="180" cm="1">
        <f t="array" ref="I68">_xlfn.XLOOKUP(I$1,'Copy of PY1 Data(H)'!$A$1:$CZ$1,_xlfn.XLOOKUP($A68,'Copy of PY1 Data(H)'!$A$1:$A$288,'Copy of PY1 Data(H)'!$A$1:$CZ$288))</f>
        <v>0</v>
      </c>
      <c r="J68" s="180" cm="1">
        <f t="array" ref="J68">_xlfn.XLOOKUP(J$1,'Copy of PY1 Data(H)'!$A$1:$CZ$1,_xlfn.XLOOKUP($A68,'Copy of PY1 Data(H)'!$A$1:$A$288,'Copy of PY1 Data(H)'!$A$1:$CZ$288))</f>
        <v>0</v>
      </c>
      <c r="K68" s="180" cm="1">
        <f t="array" ref="K68">_xlfn.XLOOKUP(K$1,'Copy of PY1 Data(H)'!$A$1:$CZ$1,_xlfn.XLOOKUP($A68,'Copy of PY1 Data(H)'!$A$1:$A$288,'Copy of PY1 Data(H)'!$A$1:$CZ$288))</f>
        <v>0</v>
      </c>
      <c r="L68" s="180" cm="1">
        <f t="array" ref="L68">_xlfn.XLOOKUP(L$1,'Copy of PY1 Data(H)'!$A$1:$CZ$1,_xlfn.XLOOKUP($A68,'Copy of PY1 Data(H)'!$A$1:$A$288,'Copy of PY1 Data(H)'!$A$1:$CZ$288))</f>
        <v>0</v>
      </c>
      <c r="M68" s="180" cm="1">
        <f t="array" ref="M68">_xlfn.XLOOKUP(M$1,'Copy of PY1 Data(H)'!$A$1:$CZ$1,_xlfn.XLOOKUP($A68,'Copy of PY1 Data(H)'!$A$1:$A$288,'Copy of PY1 Data(H)'!$A$1:$CZ$288))</f>
        <v>0</v>
      </c>
      <c r="N68" s="180" cm="1">
        <f t="array" ref="N68">_xlfn.XLOOKUP(N$1,'Copy of PY1 Data(H)'!$A$1:$CZ$1,_xlfn.XLOOKUP($A68,'Copy of PY1 Data(H)'!$A$1:$A$288,'Copy of PY1 Data(H)'!$A$1:$CZ$288))</f>
        <v>0</v>
      </c>
      <c r="O68" s="180" cm="1">
        <f t="array" ref="O68">_xlfn.XLOOKUP(O$1,'Copy of PY1 Data(H)'!$A$1:$CZ$1,_xlfn.XLOOKUP($A68,'Copy of PY1 Data(H)'!$A$1:$A$288,'Copy of PY1 Data(H)'!$A$1:$CZ$288))</f>
        <v>0</v>
      </c>
      <c r="P68" s="180" cm="1">
        <f t="array" ref="P68">_xlfn.XLOOKUP(P$1,'Copy of PY1 Data(H)'!$A$1:$CZ$1,_xlfn.XLOOKUP($A68,'Copy of PY1 Data(H)'!$A$1:$A$288,'Copy of PY1 Data(H)'!$A$1:$CZ$288))</f>
        <v>0</v>
      </c>
      <c r="Q68" s="180" cm="1">
        <f t="array" ref="Q68">_xlfn.XLOOKUP(Q$1,'Copy of PY1 Data(H)'!$A$1:$CZ$1,_xlfn.XLOOKUP($A68,'Copy of PY1 Data(H)'!$A$1:$A$288,'Copy of PY1 Data(H)'!$A$1:$CZ$288))</f>
        <v>0</v>
      </c>
      <c r="R68" s="180" cm="1">
        <f t="array" ref="R68">_xlfn.XLOOKUP(R$1,'Copy of PY1 Data(H)'!$A$1:$CZ$1,_xlfn.XLOOKUP($A68,'Copy of PY1 Data(H)'!$A$1:$A$288,'Copy of PY1 Data(H)'!$A$1:$CZ$288))</f>
        <v>0</v>
      </c>
      <c r="S68" s="180" cm="1">
        <f t="array" ref="S68">_xlfn.XLOOKUP(S$1,'Copy of PY1 Data(H)'!$A$1:$CZ$1,_xlfn.XLOOKUP($A68,'Copy of PY1 Data(H)'!$A$1:$A$288,'Copy of PY1 Data(H)'!$A$1:$CZ$288))</f>
        <v>0</v>
      </c>
      <c r="T68" s="180" cm="1">
        <f t="array" ref="T68">_xlfn.XLOOKUP(T$1,'Copy of PY1 Data(H)'!$A$1:$CZ$1,_xlfn.XLOOKUP($A68,'Copy of PY1 Data(H)'!$A$1:$A$288,'Copy of PY1 Data(H)'!$A$1:$CZ$288))</f>
        <v>0</v>
      </c>
      <c r="U68" s="180" cm="1">
        <f t="array" ref="U68">_xlfn.XLOOKUP(U$1,'Copy of PY1 Data(H)'!$A$1:$CZ$1,_xlfn.XLOOKUP($A68,'Copy of PY1 Data(H)'!$A$1:$A$288,'Copy of PY1 Data(H)'!$A$1:$CZ$288))</f>
        <v>0</v>
      </c>
      <c r="V68" s="180" cm="1">
        <f t="array" ref="V68">_xlfn.XLOOKUP(V$1,'Copy of PY1 Data(H)'!$A$1:$CZ$1,_xlfn.XLOOKUP($A68,'Copy of PY1 Data(H)'!$A$1:$A$288,'Copy of PY1 Data(H)'!$A$1:$CZ$288))</f>
        <v>0</v>
      </c>
      <c r="W68" s="180" cm="1">
        <f t="array" ref="W68">_xlfn.XLOOKUP(W$1,'Copy of PY1 Data(H)'!$A$1:$CZ$1,_xlfn.XLOOKUP($A68,'Copy of PY1 Data(H)'!$A$1:$A$288,'Copy of PY1 Data(H)'!$A$1:$CZ$288))</f>
        <v>0</v>
      </c>
      <c r="X68" s="180" cm="1">
        <f t="array" ref="X68">_xlfn.XLOOKUP(X$1,'Copy of PY1 Data(H)'!$A$1:$CZ$1,_xlfn.XLOOKUP($A68,'Copy of PY1 Data(H)'!$A$1:$A$288,'Copy of PY1 Data(H)'!$A$1:$CZ$288))</f>
        <v>0</v>
      </c>
      <c r="Y68" s="180" cm="1">
        <f t="array" ref="Y68">_xlfn.XLOOKUP(Y$1,'Copy of PY1 Data(H)'!$A$1:$CZ$1,_xlfn.XLOOKUP($A68,'Copy of PY1 Data(H)'!$A$1:$A$288,'Copy of PY1 Data(H)'!$A$1:$CZ$288))</f>
        <v>0</v>
      </c>
      <c r="Z68" s="180" cm="1">
        <f t="array" ref="Z68">_xlfn.XLOOKUP(Z$1,'Copy of PY1 Data(H)'!$A$1:$CZ$1,_xlfn.XLOOKUP($A68,'Copy of PY1 Data(H)'!$A$1:$A$288,'Copy of PY1 Data(H)'!$A$1:$CZ$288))</f>
        <v>0</v>
      </c>
      <c r="AA68" s="180" cm="1">
        <f t="array" ref="AA68">_xlfn.XLOOKUP(AA$1,'Copy of PY1 Data(H)'!$A$1:$CZ$1,_xlfn.XLOOKUP($A68,'Copy of PY1 Data(H)'!$A$1:$A$288,'Copy of PY1 Data(H)'!$A$1:$CZ$288))</f>
        <v>0</v>
      </c>
      <c r="AB68" s="180" cm="1">
        <f t="array" ref="AB68">_xlfn.XLOOKUP(AB$1,'Copy of PY1 Data(H)'!$A$1:$CZ$1,_xlfn.XLOOKUP($A68,'Copy of PY1 Data(H)'!$A$1:$A$288,'Copy of PY1 Data(H)'!$A$1:$CZ$288))</f>
        <v>0</v>
      </c>
      <c r="AC68" s="180" cm="1">
        <f t="array" ref="AC68">_xlfn.XLOOKUP(AC$1,'Copy of PY1 Data(H)'!$A$1:$CZ$1,_xlfn.XLOOKUP($A68,'Copy of PY1 Data(H)'!$A$1:$A$288,'Copy of PY1 Data(H)'!$A$1:$CZ$288))</f>
        <v>0</v>
      </c>
      <c r="AD68" s="180" cm="1">
        <f t="array" ref="AD68">_xlfn.XLOOKUP(AD$1,'Copy of PY1 Data(H)'!$A$1:$CZ$1,_xlfn.XLOOKUP($A68,'Copy of PY1 Data(H)'!$A$1:$A$288,'Copy of PY1 Data(H)'!$A$1:$CZ$288))</f>
        <v>0</v>
      </c>
      <c r="AE68" s="180" cm="1">
        <f t="array" ref="AE68">_xlfn.XLOOKUP(AE$1,'Copy of PY1 Data(H)'!$A$1:$CZ$1,_xlfn.XLOOKUP($A68,'Copy of PY1 Data(H)'!$A$1:$A$288,'Copy of PY1 Data(H)'!$A$1:$CZ$288))</f>
        <v>0</v>
      </c>
      <c r="AF68" s="180" cm="1">
        <f t="array" ref="AF68">_xlfn.XLOOKUP(AF$1,'Copy of PY1 Data(H)'!$A$1:$CZ$1,_xlfn.XLOOKUP($A68,'Copy of PY1 Data(H)'!$A$1:$A$288,'Copy of PY1 Data(H)'!$A$1:$CZ$288))</f>
        <v>0</v>
      </c>
      <c r="AG68" s="180" cm="1">
        <f t="array" ref="AG68">_xlfn.XLOOKUP(AG$1,'Copy of PY1 Data(H)'!$A$1:$CZ$1,_xlfn.XLOOKUP($A68,'Copy of PY1 Data(H)'!$A$1:$A$288,'Copy of PY1 Data(H)'!$A$1:$CZ$288))</f>
        <v>0</v>
      </c>
      <c r="AH68" s="180" cm="1">
        <f t="array" ref="AH68">_xlfn.XLOOKUP(AH$1,'Copy of PY1 Data(H)'!$A$1:$CZ$1,_xlfn.XLOOKUP($A68,'Copy of PY1 Data(H)'!$A$1:$A$288,'Copy of PY1 Data(H)'!$A$1:$CZ$288))</f>
        <v>0</v>
      </c>
      <c r="AI68" s="180" cm="1">
        <f t="array" ref="AI68">_xlfn.XLOOKUP(AI$1,'Copy of PY1 Data(H)'!$A$1:$CZ$1,_xlfn.XLOOKUP($A68,'Copy of PY1 Data(H)'!$A$1:$A$288,'Copy of PY1 Data(H)'!$A$1:$CZ$288))</f>
        <v>0</v>
      </c>
      <c r="AJ68" s="180" cm="1">
        <f t="array" ref="AJ68">_xlfn.XLOOKUP(AJ$1,'Copy of PY1 Data(H)'!$A$1:$CZ$1,_xlfn.XLOOKUP($A68,'Copy of PY1 Data(H)'!$A$1:$A$288,'Copy of PY1 Data(H)'!$A$1:$CZ$288))</f>
        <v>0</v>
      </c>
      <c r="AK68" s="180" cm="1">
        <f t="array" ref="AK68">_xlfn.XLOOKUP(AK$1,'Copy of PY1 Data(H)'!$A$1:$CZ$1,_xlfn.XLOOKUP($A68,'Copy of PY1 Data(H)'!$A$1:$A$288,'Copy of PY1 Data(H)'!$A$1:$CZ$288))</f>
        <v>0</v>
      </c>
      <c r="AL68" s="180" cm="1">
        <f t="array" ref="AL68">_xlfn.XLOOKUP(AL$1,'Copy of PY1 Data(H)'!$A$1:$CZ$1,_xlfn.XLOOKUP($A68,'Copy of PY1 Data(H)'!$A$1:$A$288,'Copy of PY1 Data(H)'!$A$1:$CZ$288))</f>
        <v>0</v>
      </c>
      <c r="AM68" s="180" cm="1">
        <f t="array" ref="AM68">_xlfn.XLOOKUP(AM$1,'Copy of PY1 Data(H)'!$A$1:$CZ$1,_xlfn.XLOOKUP($A68,'Copy of PY1 Data(H)'!$A$1:$A$288,'Copy of PY1 Data(H)'!$A$1:$CZ$288))</f>
        <v>0</v>
      </c>
      <c r="AN68" s="180" cm="1">
        <f t="array" ref="AN68">_xlfn.XLOOKUP(AN$1,'Copy of PY1 Data(H)'!$A$1:$CZ$1,_xlfn.XLOOKUP($A68,'Copy of PY1 Data(H)'!$A$1:$A$288,'Copy of PY1 Data(H)'!$A$1:$CZ$288))</f>
        <v>0</v>
      </c>
      <c r="AO68" s="180" cm="1">
        <f t="array" ref="AO68">_xlfn.XLOOKUP(AO$1,'Copy of PY1 Data(H)'!$A$1:$CZ$1,_xlfn.XLOOKUP($A68,'Copy of PY1 Data(H)'!$A$1:$A$288,'Copy of PY1 Data(H)'!$A$1:$CZ$288))</f>
        <v>0</v>
      </c>
      <c r="AP68" s="180" cm="1">
        <f t="array" ref="AP68">_xlfn.XLOOKUP(AP$1,'Copy of PY1 Data(H)'!$A$1:$CZ$1,_xlfn.XLOOKUP($A68,'Copy of PY1 Data(H)'!$A$1:$A$288,'Copy of PY1 Data(H)'!$A$1:$CZ$288))</f>
        <v>0</v>
      </c>
      <c r="AQ68" s="180" cm="1">
        <f t="array" ref="AQ68">_xlfn.XLOOKUP(AQ$1,'Copy of PY1 Data(H)'!$A$1:$CZ$1,_xlfn.XLOOKUP($A68,'Copy of PY1 Data(H)'!$A$1:$A$288,'Copy of PY1 Data(H)'!$A$1:$CZ$288))</f>
        <v>0</v>
      </c>
      <c r="AR68" s="180" cm="1">
        <f t="array" ref="AR68">_xlfn.XLOOKUP(AR$1,'Copy of PY1 Data(H)'!$A$1:$CZ$1,_xlfn.XLOOKUP($A68,'Copy of PY1 Data(H)'!$A$1:$A$288,'Copy of PY1 Data(H)'!$A$1:$CZ$288))</f>
        <v>0</v>
      </c>
      <c r="AS68" s="180" cm="1">
        <f t="array" ref="AS68">_xlfn.XLOOKUP(AS$1,'Copy of PY1 Data(H)'!$A$1:$CZ$1,_xlfn.XLOOKUP($A68,'Copy of PY1 Data(H)'!$A$1:$A$288,'Copy of PY1 Data(H)'!$A$1:$CZ$288))</f>
        <v>0</v>
      </c>
      <c r="AT68" s="180" cm="1">
        <f t="array" ref="AT68">_xlfn.XLOOKUP(AT$1,'Copy of PY1 Data(H)'!$A$1:$CZ$1,_xlfn.XLOOKUP($A68,'Copy of PY1 Data(H)'!$A$1:$A$288,'Copy of PY1 Data(H)'!$A$1:$CZ$288))</f>
        <v>0</v>
      </c>
      <c r="AU68" s="180" cm="1">
        <f t="array" ref="AU68">_xlfn.XLOOKUP(AU$1,'Copy of PY1 Data(H)'!$A$1:$CZ$1,_xlfn.XLOOKUP($A68,'Copy of PY1 Data(H)'!$A$1:$A$288,'Copy of PY1 Data(H)'!$A$1:$CZ$288))</f>
        <v>0</v>
      </c>
      <c r="AV68" s="180" cm="1">
        <f t="array" ref="AV68">_xlfn.XLOOKUP(AV$1,'Copy of PY1 Data(H)'!$A$1:$CZ$1,_xlfn.XLOOKUP($A68,'Copy of PY1 Data(H)'!$A$1:$A$288,'Copy of PY1 Data(H)'!$A$1:$CZ$288))</f>
        <v>0</v>
      </c>
      <c r="AW68" s="180" cm="1">
        <f t="array" ref="AW68">_xlfn.XLOOKUP(AW$1,'Copy of PY1 Data(H)'!$A$1:$CZ$1,_xlfn.XLOOKUP($A68,'Copy of PY1 Data(H)'!$A$1:$A$288,'Copy of PY1 Data(H)'!$A$1:$CZ$288))</f>
        <v>0</v>
      </c>
      <c r="AX68" s="180" cm="1">
        <f t="array" ref="AX68">_xlfn.XLOOKUP(AX$1,'Copy of PY1 Data(H)'!$A$1:$CZ$1,_xlfn.XLOOKUP($A68,'Copy of PY1 Data(H)'!$A$1:$A$288,'Copy of PY1 Data(H)'!$A$1:$CZ$288))</f>
        <v>0</v>
      </c>
      <c r="AY68" s="180" cm="1">
        <f t="array" ref="AY68">_xlfn.XLOOKUP(AY$1,'Copy of PY1 Data(H)'!$A$1:$CZ$1,_xlfn.XLOOKUP($A68,'Copy of PY1 Data(H)'!$A$1:$A$288,'Copy of PY1 Data(H)'!$A$1:$CZ$288))</f>
        <v>0</v>
      </c>
      <c r="AZ68" s="180" cm="1">
        <f t="array" ref="AZ68">_xlfn.XLOOKUP(AZ$1,'Copy of PY1 Data(H)'!$A$1:$CZ$1,_xlfn.XLOOKUP($A68,'Copy of PY1 Data(H)'!$A$1:$A$288,'Copy of PY1 Data(H)'!$A$1:$CZ$288))</f>
        <v>0</v>
      </c>
      <c r="BA68" s="180" cm="1">
        <f t="array" ref="BA68">_xlfn.XLOOKUP(BA$1,'Copy of PY1 Data(H)'!$A$1:$CZ$1,_xlfn.XLOOKUP($A68,'Copy of PY1 Data(H)'!$A$1:$A$288,'Copy of PY1 Data(H)'!$A$1:$CZ$288))</f>
        <v>0</v>
      </c>
      <c r="BB68" s="180" cm="1">
        <f t="array" ref="BB68">_xlfn.XLOOKUP(BB$1,'Copy of PY1 Data(H)'!$A$1:$CZ$1,_xlfn.XLOOKUP($A68,'Copy of PY1 Data(H)'!$A$1:$A$288,'Copy of PY1 Data(H)'!$A$1:$CZ$288))</f>
        <v>0</v>
      </c>
      <c r="BC68" s="180" cm="1">
        <f t="array" ref="BC68">_xlfn.XLOOKUP(BC$1,'Copy of PY1 Data(H)'!$A$1:$CZ$1,_xlfn.XLOOKUP($A68,'Copy of PY1 Data(H)'!$A$1:$A$288,'Copy of PY1 Data(H)'!$A$1:$CZ$288))</f>
        <v>0</v>
      </c>
      <c r="BD68" s="180" cm="1">
        <f t="array" ref="BD68">_xlfn.XLOOKUP(BD$1,'Copy of PY1 Data(H)'!$A$1:$CZ$1,_xlfn.XLOOKUP($A68,'Copy of PY1 Data(H)'!$A$1:$A$288,'Copy of PY1 Data(H)'!$A$1:$CZ$288))</f>
        <v>0</v>
      </c>
      <c r="BE68" s="180" cm="1">
        <f t="array" ref="BE68">_xlfn.XLOOKUP(BE$1,'Copy of PY1 Data(H)'!$A$1:$CZ$1,_xlfn.XLOOKUP($A68,'Copy of PY1 Data(H)'!$A$1:$A$288,'Copy of PY1 Data(H)'!$A$1:$CZ$288))</f>
        <v>0</v>
      </c>
      <c r="BF68" s="180" cm="1">
        <f t="array" ref="BF68">_xlfn.XLOOKUP(BF$1,'Copy of PY1 Data(H)'!$A$1:$CZ$1,_xlfn.XLOOKUP($A68,'Copy of PY1 Data(H)'!$A$1:$A$288,'Copy of PY1 Data(H)'!$A$1:$CZ$288))</f>
        <v>0</v>
      </c>
      <c r="BG68" s="180" cm="1">
        <f t="array" ref="BG68">_xlfn.XLOOKUP(BG$1,'Copy of PY1 Data(H)'!$A$1:$CZ$1,_xlfn.XLOOKUP($A68,'Copy of PY1 Data(H)'!$A$1:$A$288,'Copy of PY1 Data(H)'!$A$1:$CZ$288))</f>
        <v>0</v>
      </c>
      <c r="BH68" s="180" cm="1">
        <f t="array" ref="BH68">_xlfn.XLOOKUP(BH$1,'Copy of PY1 Data(H)'!$A$1:$CZ$1,_xlfn.XLOOKUP($A68,'Copy of PY1 Data(H)'!$A$1:$A$288,'Copy of PY1 Data(H)'!$A$1:$CZ$288))</f>
        <v>0</v>
      </c>
      <c r="BI68" s="180" cm="1">
        <f t="array" ref="BI68">_xlfn.XLOOKUP(BI$1,'Copy of PY1 Data(H)'!$A$1:$CZ$1,_xlfn.XLOOKUP($A68,'Copy of PY1 Data(H)'!$A$1:$A$288,'Copy of PY1 Data(H)'!$A$1:$CZ$288))</f>
        <v>0</v>
      </c>
      <c r="BJ68" s="180" cm="1">
        <f t="array" ref="BJ68">_xlfn.XLOOKUP(BJ$1,'Copy of PY1 Data(H)'!$A$1:$CZ$1,_xlfn.XLOOKUP($A68,'Copy of PY1 Data(H)'!$A$1:$A$288,'Copy of PY1 Data(H)'!$A$1:$CZ$288))</f>
        <v>0</v>
      </c>
      <c r="BK68" s="180" cm="1">
        <f t="array" ref="BK68">_xlfn.XLOOKUP(BK$1,'Copy of PY1 Data(H)'!$A$1:$CZ$1,_xlfn.XLOOKUP($A68,'Copy of PY1 Data(H)'!$A$1:$A$288,'Copy of PY1 Data(H)'!$A$1:$CZ$288))</f>
        <v>0</v>
      </c>
      <c r="BL68" s="180" cm="1">
        <f t="array" ref="BL68">_xlfn.XLOOKUP(BL$1,'Copy of PY1 Data(H)'!$A$1:$CZ$1,_xlfn.XLOOKUP($A68,'Copy of PY1 Data(H)'!$A$1:$A$288,'Copy of PY1 Data(H)'!$A$1:$CZ$288))</f>
        <v>0</v>
      </c>
      <c r="BM68" s="180" cm="1">
        <f t="array" ref="BM68">_xlfn.XLOOKUP(BM$1,'Copy of PY1 Data(H)'!$A$1:$CZ$1,_xlfn.XLOOKUP($A68,'Copy of PY1 Data(H)'!$A$1:$A$288,'Copy of PY1 Data(H)'!$A$1:$CZ$288))</f>
        <v>0</v>
      </c>
      <c r="BN68" s="180" cm="1">
        <f t="array" ref="BN68">_xlfn.XLOOKUP(BN$1,'Copy of PY1 Data(H)'!$A$1:$CZ$1,_xlfn.XLOOKUP($A68,'Copy of PY1 Data(H)'!$A$1:$A$288,'Copy of PY1 Data(H)'!$A$1:$CZ$288))</f>
        <v>0</v>
      </c>
      <c r="BO68" s="180" cm="1">
        <f t="array" ref="BO68">_xlfn.XLOOKUP(BO$1,'Copy of PY1 Data(H)'!$A$1:$CZ$1,_xlfn.XLOOKUP($A68,'Copy of PY1 Data(H)'!$A$1:$A$288,'Copy of PY1 Data(H)'!$A$1:$CZ$288))</f>
        <v>0</v>
      </c>
      <c r="BP68" s="180" cm="1">
        <f t="array" ref="BP68">_xlfn.XLOOKUP(BP$1,'Copy of PY1 Data(H)'!$A$1:$CZ$1,_xlfn.XLOOKUP($A68,'Copy of PY1 Data(H)'!$A$1:$A$288,'Copy of PY1 Data(H)'!$A$1:$CZ$288))</f>
        <v>0</v>
      </c>
      <c r="BQ68" s="180" cm="1">
        <f t="array" ref="BQ68">_xlfn.XLOOKUP(BQ$1,'Copy of PY1 Data(H)'!$A$1:$CZ$1,_xlfn.XLOOKUP($A68,'Copy of PY1 Data(H)'!$A$1:$A$288,'Copy of PY1 Data(H)'!$A$1:$CZ$288))</f>
        <v>0</v>
      </c>
      <c r="BR68" s="180" cm="1">
        <f t="array" ref="BR68">_xlfn.XLOOKUP(BR$1,'Copy of PY1 Data(H)'!$A$1:$CZ$1,_xlfn.XLOOKUP($A68,'Copy of PY1 Data(H)'!$A$1:$A$288,'Copy of PY1 Data(H)'!$A$1:$CZ$288))</f>
        <v>0</v>
      </c>
      <c r="BS68" s="180" cm="1">
        <f t="array" ref="BS68">_xlfn.XLOOKUP(BS$1,'Copy of PY1 Data(H)'!$A$1:$CZ$1,_xlfn.XLOOKUP($A68,'Copy of PY1 Data(H)'!$A$1:$A$288,'Copy of PY1 Data(H)'!$A$1:$CZ$288))</f>
        <v>0</v>
      </c>
      <c r="BT68" s="180" cm="1">
        <f t="array" ref="BT68">_xlfn.XLOOKUP(BT$1,'Copy of PY1 Data(H)'!$A$1:$CZ$1,_xlfn.XLOOKUP($A68,'Copy of PY1 Data(H)'!$A$1:$A$288,'Copy of PY1 Data(H)'!$A$1:$CZ$288))</f>
        <v>0</v>
      </c>
      <c r="BU68" s="180" cm="1">
        <f t="array" ref="BU68">_xlfn.XLOOKUP(BU$1,'Copy of PY1 Data(H)'!$A$1:$CZ$1,_xlfn.XLOOKUP($A68,'Copy of PY1 Data(H)'!$A$1:$A$288,'Copy of PY1 Data(H)'!$A$1:$CZ$288))</f>
        <v>0</v>
      </c>
      <c r="BV68" s="180" cm="1">
        <f t="array" ref="BV68">_xlfn.XLOOKUP(BV$1,'Copy of PY1 Data(H)'!$A$1:$CZ$1,_xlfn.XLOOKUP($A68,'Copy of PY1 Data(H)'!$A$1:$A$288,'Copy of PY1 Data(H)'!$A$1:$CZ$288))</f>
        <v>0</v>
      </c>
    </row>
    <row r="69" spans="1:74" x14ac:dyDescent="0.3">
      <c r="A69" s="180">
        <v>22</v>
      </c>
      <c r="C69" s="180"/>
      <c r="D69" s="180" cm="1">
        <f t="array" ref="D69">_xlfn.XLOOKUP(D$1,'Copy of PY1 Data(H)'!$A$1:$CZ$1,_xlfn.XLOOKUP($A69,'Copy of PY1 Data(H)'!$A$1:$A$288,'Copy of PY1 Data(H)'!$A$1:$CZ$288))</f>
        <v>0</v>
      </c>
      <c r="E69" s="180" cm="1">
        <f t="array" ref="E69">_xlfn.XLOOKUP(E$1,'Copy of PY1 Data(H)'!$A$1:$CZ$1,_xlfn.XLOOKUP($A69,'Copy of PY1 Data(H)'!$A$1:$A$288,'Copy of PY1 Data(H)'!$A$1:$CZ$288))</f>
        <v>339548</v>
      </c>
      <c r="F69" s="180" cm="1">
        <f t="array" ref="F69">_xlfn.XLOOKUP(F$1,'Copy of PY1 Data(H)'!$A$1:$CZ$1,_xlfn.XLOOKUP($A69,'Copy of PY1 Data(H)'!$A$1:$A$288,'Copy of PY1 Data(H)'!$A$1:$CZ$288))</f>
        <v>0</v>
      </c>
      <c r="G69" s="180" cm="1">
        <f t="array" ref="G69">_xlfn.XLOOKUP(G$1,'Copy of PY1 Data(H)'!$A$1:$CZ$1,_xlfn.XLOOKUP($A69,'Copy of PY1 Data(H)'!$A$1:$A$288,'Copy of PY1 Data(H)'!$A$1:$CZ$288))</f>
        <v>0</v>
      </c>
      <c r="H69" s="180" cm="1">
        <f t="array" ref="H69">_xlfn.XLOOKUP(H$1,'Copy of PY1 Data(H)'!$A$1:$CZ$1,_xlfn.XLOOKUP($A69,'Copy of PY1 Data(H)'!$A$1:$A$288,'Copy of PY1 Data(H)'!$A$1:$CZ$288))</f>
        <v>0</v>
      </c>
      <c r="I69" s="180" cm="1">
        <f t="array" ref="I69">_xlfn.XLOOKUP(I$1,'Copy of PY1 Data(H)'!$A$1:$CZ$1,_xlfn.XLOOKUP($A69,'Copy of PY1 Data(H)'!$A$1:$A$288,'Copy of PY1 Data(H)'!$A$1:$CZ$288))</f>
        <v>0</v>
      </c>
      <c r="J69" s="180" cm="1">
        <f t="array" ref="J69">_xlfn.XLOOKUP(J$1,'Copy of PY1 Data(H)'!$A$1:$CZ$1,_xlfn.XLOOKUP($A69,'Copy of PY1 Data(H)'!$A$1:$A$288,'Copy of PY1 Data(H)'!$A$1:$CZ$288))</f>
        <v>0</v>
      </c>
      <c r="K69" s="180" cm="1">
        <f t="array" ref="K69">_xlfn.XLOOKUP(K$1,'Copy of PY1 Data(H)'!$A$1:$CZ$1,_xlfn.XLOOKUP($A69,'Copy of PY1 Data(H)'!$A$1:$A$288,'Copy of PY1 Data(H)'!$A$1:$CZ$288))</f>
        <v>0</v>
      </c>
      <c r="L69" s="180" cm="1">
        <f t="array" ref="L69">_xlfn.XLOOKUP(L$1,'Copy of PY1 Data(H)'!$A$1:$CZ$1,_xlfn.XLOOKUP($A69,'Copy of PY1 Data(H)'!$A$1:$A$288,'Copy of PY1 Data(H)'!$A$1:$CZ$288))</f>
        <v>0</v>
      </c>
      <c r="M69" s="180" cm="1">
        <f t="array" ref="M69">_xlfn.XLOOKUP(M$1,'Copy of PY1 Data(H)'!$A$1:$CZ$1,_xlfn.XLOOKUP($A69,'Copy of PY1 Data(H)'!$A$1:$A$288,'Copy of PY1 Data(H)'!$A$1:$CZ$288))</f>
        <v>0</v>
      </c>
      <c r="N69" s="180" cm="1">
        <f t="array" ref="N69">_xlfn.XLOOKUP(N$1,'Copy of PY1 Data(H)'!$A$1:$CZ$1,_xlfn.XLOOKUP($A69,'Copy of PY1 Data(H)'!$A$1:$A$288,'Copy of PY1 Data(H)'!$A$1:$CZ$288))</f>
        <v>0</v>
      </c>
      <c r="O69" s="180" cm="1">
        <f t="array" ref="O69">_xlfn.XLOOKUP(O$1,'Copy of PY1 Data(H)'!$A$1:$CZ$1,_xlfn.XLOOKUP($A69,'Copy of PY1 Data(H)'!$A$1:$A$288,'Copy of PY1 Data(H)'!$A$1:$CZ$288))</f>
        <v>0</v>
      </c>
      <c r="P69" s="180" cm="1">
        <f t="array" ref="P69">_xlfn.XLOOKUP(P$1,'Copy of PY1 Data(H)'!$A$1:$CZ$1,_xlfn.XLOOKUP($A69,'Copy of PY1 Data(H)'!$A$1:$A$288,'Copy of PY1 Data(H)'!$A$1:$CZ$288))</f>
        <v>0</v>
      </c>
      <c r="Q69" s="180" cm="1">
        <f t="array" ref="Q69">_xlfn.XLOOKUP(Q$1,'Copy of PY1 Data(H)'!$A$1:$CZ$1,_xlfn.XLOOKUP($A69,'Copy of PY1 Data(H)'!$A$1:$A$288,'Copy of PY1 Data(H)'!$A$1:$CZ$288))</f>
        <v>0</v>
      </c>
      <c r="R69" s="180" cm="1">
        <f t="array" ref="R69">_xlfn.XLOOKUP(R$1,'Copy of PY1 Data(H)'!$A$1:$CZ$1,_xlfn.XLOOKUP($A69,'Copy of PY1 Data(H)'!$A$1:$A$288,'Copy of PY1 Data(H)'!$A$1:$CZ$288))</f>
        <v>2656</v>
      </c>
      <c r="S69" s="180" cm="1">
        <f t="array" ref="S69">_xlfn.XLOOKUP(S$1,'Copy of PY1 Data(H)'!$A$1:$CZ$1,_xlfn.XLOOKUP($A69,'Copy of PY1 Data(H)'!$A$1:$A$288,'Copy of PY1 Data(H)'!$A$1:$CZ$288))</f>
        <v>0</v>
      </c>
      <c r="T69" s="180" cm="1">
        <f t="array" ref="T69">_xlfn.XLOOKUP(T$1,'Copy of PY1 Data(H)'!$A$1:$CZ$1,_xlfn.XLOOKUP($A69,'Copy of PY1 Data(H)'!$A$1:$A$288,'Copy of PY1 Data(H)'!$A$1:$CZ$288))</f>
        <v>0</v>
      </c>
      <c r="U69" s="180" cm="1">
        <f t="array" ref="U69">_xlfn.XLOOKUP(U$1,'Copy of PY1 Data(H)'!$A$1:$CZ$1,_xlfn.XLOOKUP($A69,'Copy of PY1 Data(H)'!$A$1:$A$288,'Copy of PY1 Data(H)'!$A$1:$CZ$288))</f>
        <v>0</v>
      </c>
      <c r="V69" s="180" cm="1">
        <f t="array" ref="V69">_xlfn.XLOOKUP(V$1,'Copy of PY1 Data(H)'!$A$1:$CZ$1,_xlfn.XLOOKUP($A69,'Copy of PY1 Data(H)'!$A$1:$A$288,'Copy of PY1 Data(H)'!$A$1:$CZ$288))</f>
        <v>0</v>
      </c>
      <c r="W69" s="180" cm="1">
        <f t="array" ref="W69">_xlfn.XLOOKUP(W$1,'Copy of PY1 Data(H)'!$A$1:$CZ$1,_xlfn.XLOOKUP($A69,'Copy of PY1 Data(H)'!$A$1:$A$288,'Copy of PY1 Data(H)'!$A$1:$CZ$288))</f>
        <v>0</v>
      </c>
      <c r="X69" s="180" cm="1">
        <f t="array" ref="X69">_xlfn.XLOOKUP(X$1,'Copy of PY1 Data(H)'!$A$1:$CZ$1,_xlfn.XLOOKUP($A69,'Copy of PY1 Data(H)'!$A$1:$A$288,'Copy of PY1 Data(H)'!$A$1:$CZ$288))</f>
        <v>0</v>
      </c>
      <c r="Y69" s="180" cm="1">
        <f t="array" ref="Y69">_xlfn.XLOOKUP(Y$1,'Copy of PY1 Data(H)'!$A$1:$CZ$1,_xlfn.XLOOKUP($A69,'Copy of PY1 Data(H)'!$A$1:$A$288,'Copy of PY1 Data(H)'!$A$1:$CZ$288))</f>
        <v>13620</v>
      </c>
      <c r="Z69" s="180" cm="1">
        <f t="array" ref="Z69">_xlfn.XLOOKUP(Z$1,'Copy of PY1 Data(H)'!$A$1:$CZ$1,_xlfn.XLOOKUP($A69,'Copy of PY1 Data(H)'!$A$1:$A$288,'Copy of PY1 Data(H)'!$A$1:$CZ$288))</f>
        <v>0</v>
      </c>
      <c r="AA69" s="180" cm="1">
        <f t="array" ref="AA69">_xlfn.XLOOKUP(AA$1,'Copy of PY1 Data(H)'!$A$1:$CZ$1,_xlfn.XLOOKUP($A69,'Copy of PY1 Data(H)'!$A$1:$A$288,'Copy of PY1 Data(H)'!$A$1:$CZ$288))</f>
        <v>2080000</v>
      </c>
      <c r="AB69" s="180" cm="1">
        <f t="array" ref="AB69">_xlfn.XLOOKUP(AB$1,'Copy of PY1 Data(H)'!$A$1:$CZ$1,_xlfn.XLOOKUP($A69,'Copy of PY1 Data(H)'!$A$1:$A$288,'Copy of PY1 Data(H)'!$A$1:$CZ$288))</f>
        <v>0</v>
      </c>
      <c r="AC69" s="180" cm="1">
        <f t="array" ref="AC69">_xlfn.XLOOKUP(AC$1,'Copy of PY1 Data(H)'!$A$1:$CZ$1,_xlfn.XLOOKUP($A69,'Copy of PY1 Data(H)'!$A$1:$A$288,'Copy of PY1 Data(H)'!$A$1:$CZ$288))</f>
        <v>0</v>
      </c>
      <c r="AD69" s="180" cm="1">
        <f t="array" ref="AD69">_xlfn.XLOOKUP(AD$1,'Copy of PY1 Data(H)'!$A$1:$CZ$1,_xlfn.XLOOKUP($A69,'Copy of PY1 Data(H)'!$A$1:$A$288,'Copy of PY1 Data(H)'!$A$1:$CZ$288))</f>
        <v>0</v>
      </c>
      <c r="AE69" s="180" cm="1">
        <f t="array" ref="AE69">_xlfn.XLOOKUP(AE$1,'Copy of PY1 Data(H)'!$A$1:$CZ$1,_xlfn.XLOOKUP($A69,'Copy of PY1 Data(H)'!$A$1:$A$288,'Copy of PY1 Data(H)'!$A$1:$CZ$288))</f>
        <v>1875</v>
      </c>
      <c r="AF69" s="180" cm="1">
        <f t="array" ref="AF69">_xlfn.XLOOKUP(AF$1,'Copy of PY1 Data(H)'!$A$1:$CZ$1,_xlfn.XLOOKUP($A69,'Copy of PY1 Data(H)'!$A$1:$A$288,'Copy of PY1 Data(H)'!$A$1:$CZ$288))</f>
        <v>5116</v>
      </c>
      <c r="AG69" s="180" cm="1">
        <f t="array" ref="AG69">_xlfn.XLOOKUP(AG$1,'Copy of PY1 Data(H)'!$A$1:$CZ$1,_xlfn.XLOOKUP($A69,'Copy of PY1 Data(H)'!$A$1:$A$288,'Copy of PY1 Data(H)'!$A$1:$CZ$288))</f>
        <v>0</v>
      </c>
      <c r="AH69" s="180" cm="1">
        <f t="array" ref="AH69">_xlfn.XLOOKUP(AH$1,'Copy of PY1 Data(H)'!$A$1:$CZ$1,_xlfn.XLOOKUP($A69,'Copy of PY1 Data(H)'!$A$1:$A$288,'Copy of PY1 Data(H)'!$A$1:$CZ$288))</f>
        <v>0</v>
      </c>
      <c r="AI69" s="180" cm="1">
        <f t="array" ref="AI69">_xlfn.XLOOKUP(AI$1,'Copy of PY1 Data(H)'!$A$1:$CZ$1,_xlfn.XLOOKUP($A69,'Copy of PY1 Data(H)'!$A$1:$A$288,'Copy of PY1 Data(H)'!$A$1:$CZ$288))</f>
        <v>31100</v>
      </c>
      <c r="AJ69" s="180" cm="1">
        <f t="array" ref="AJ69">_xlfn.XLOOKUP(AJ$1,'Copy of PY1 Data(H)'!$A$1:$CZ$1,_xlfn.XLOOKUP($A69,'Copy of PY1 Data(H)'!$A$1:$A$288,'Copy of PY1 Data(H)'!$A$1:$CZ$288))</f>
        <v>5509</v>
      </c>
      <c r="AK69" s="180" cm="1">
        <f t="array" ref="AK69">_xlfn.XLOOKUP(AK$1,'Copy of PY1 Data(H)'!$A$1:$CZ$1,_xlfn.XLOOKUP($A69,'Copy of PY1 Data(H)'!$A$1:$A$288,'Copy of PY1 Data(H)'!$A$1:$CZ$288))</f>
        <v>0</v>
      </c>
      <c r="AL69" s="180" cm="1">
        <f t="array" ref="AL69">_xlfn.XLOOKUP(AL$1,'Copy of PY1 Data(H)'!$A$1:$CZ$1,_xlfn.XLOOKUP($A69,'Copy of PY1 Data(H)'!$A$1:$A$288,'Copy of PY1 Data(H)'!$A$1:$CZ$288))</f>
        <v>0</v>
      </c>
      <c r="AM69" s="180" cm="1">
        <f t="array" ref="AM69">_xlfn.XLOOKUP(AM$1,'Copy of PY1 Data(H)'!$A$1:$CZ$1,_xlfn.XLOOKUP($A69,'Copy of PY1 Data(H)'!$A$1:$A$288,'Copy of PY1 Data(H)'!$A$1:$CZ$288))</f>
        <v>47589</v>
      </c>
      <c r="AN69" s="180" cm="1">
        <f t="array" ref="AN69">_xlfn.XLOOKUP(AN$1,'Copy of PY1 Data(H)'!$A$1:$CZ$1,_xlfn.XLOOKUP($A69,'Copy of PY1 Data(H)'!$A$1:$A$288,'Copy of PY1 Data(H)'!$A$1:$CZ$288))</f>
        <v>0</v>
      </c>
      <c r="AO69" s="180" cm="1">
        <f t="array" ref="AO69">_xlfn.XLOOKUP(AO$1,'Copy of PY1 Data(H)'!$A$1:$CZ$1,_xlfn.XLOOKUP($A69,'Copy of PY1 Data(H)'!$A$1:$A$288,'Copy of PY1 Data(H)'!$A$1:$CZ$288))</f>
        <v>0</v>
      </c>
      <c r="AP69" s="180" cm="1">
        <f t="array" ref="AP69">_xlfn.XLOOKUP(AP$1,'Copy of PY1 Data(H)'!$A$1:$CZ$1,_xlfn.XLOOKUP($A69,'Copy of PY1 Data(H)'!$A$1:$A$288,'Copy of PY1 Data(H)'!$A$1:$CZ$288))</f>
        <v>0</v>
      </c>
      <c r="AQ69" s="180" cm="1">
        <f t="array" ref="AQ69">_xlfn.XLOOKUP(AQ$1,'Copy of PY1 Data(H)'!$A$1:$CZ$1,_xlfn.XLOOKUP($A69,'Copy of PY1 Data(H)'!$A$1:$A$288,'Copy of PY1 Data(H)'!$A$1:$CZ$288))</f>
        <v>0</v>
      </c>
      <c r="AR69" s="180" cm="1">
        <f t="array" ref="AR69">_xlfn.XLOOKUP(AR$1,'Copy of PY1 Data(H)'!$A$1:$CZ$1,_xlfn.XLOOKUP($A69,'Copy of PY1 Data(H)'!$A$1:$A$288,'Copy of PY1 Data(H)'!$A$1:$CZ$288))</f>
        <v>0</v>
      </c>
      <c r="AS69" s="180" cm="1">
        <f t="array" ref="AS69">_xlfn.XLOOKUP(AS$1,'Copy of PY1 Data(H)'!$A$1:$CZ$1,_xlfn.XLOOKUP($A69,'Copy of PY1 Data(H)'!$A$1:$A$288,'Copy of PY1 Data(H)'!$A$1:$CZ$288))</f>
        <v>266008</v>
      </c>
      <c r="AT69" s="180" cm="1">
        <f t="array" ref="AT69">_xlfn.XLOOKUP(AT$1,'Copy of PY1 Data(H)'!$A$1:$CZ$1,_xlfn.XLOOKUP($A69,'Copy of PY1 Data(H)'!$A$1:$A$288,'Copy of PY1 Data(H)'!$A$1:$CZ$288))</f>
        <v>0</v>
      </c>
      <c r="AU69" s="180" cm="1">
        <f t="array" ref="AU69">_xlfn.XLOOKUP(AU$1,'Copy of PY1 Data(H)'!$A$1:$CZ$1,_xlfn.XLOOKUP($A69,'Copy of PY1 Data(H)'!$A$1:$A$288,'Copy of PY1 Data(H)'!$A$1:$CZ$288))</f>
        <v>0</v>
      </c>
      <c r="AV69" s="180" cm="1">
        <f t="array" ref="AV69">_xlfn.XLOOKUP(AV$1,'Copy of PY1 Data(H)'!$A$1:$CZ$1,_xlfn.XLOOKUP($A69,'Copy of PY1 Data(H)'!$A$1:$A$288,'Copy of PY1 Data(H)'!$A$1:$CZ$288))</f>
        <v>31500</v>
      </c>
      <c r="AW69" s="180" cm="1">
        <f t="array" ref="AW69">_xlfn.XLOOKUP(AW$1,'Copy of PY1 Data(H)'!$A$1:$CZ$1,_xlfn.XLOOKUP($A69,'Copy of PY1 Data(H)'!$A$1:$A$288,'Copy of PY1 Data(H)'!$A$1:$CZ$288))</f>
        <v>0</v>
      </c>
      <c r="AX69" s="180" cm="1">
        <f t="array" ref="AX69">_xlfn.XLOOKUP(AX$1,'Copy of PY1 Data(H)'!$A$1:$CZ$1,_xlfn.XLOOKUP($A69,'Copy of PY1 Data(H)'!$A$1:$A$288,'Copy of PY1 Data(H)'!$A$1:$CZ$288))</f>
        <v>9095</v>
      </c>
      <c r="AY69" s="180" cm="1">
        <f t="array" ref="AY69">_xlfn.XLOOKUP(AY$1,'Copy of PY1 Data(H)'!$A$1:$CZ$1,_xlfn.XLOOKUP($A69,'Copy of PY1 Data(H)'!$A$1:$A$288,'Copy of PY1 Data(H)'!$A$1:$CZ$288))</f>
        <v>0</v>
      </c>
      <c r="AZ69" s="180" cm="1">
        <f t="array" ref="AZ69">_xlfn.XLOOKUP(AZ$1,'Copy of PY1 Data(H)'!$A$1:$CZ$1,_xlfn.XLOOKUP($A69,'Copy of PY1 Data(H)'!$A$1:$A$288,'Copy of PY1 Data(H)'!$A$1:$CZ$288))</f>
        <v>44062</v>
      </c>
      <c r="BA69" s="180" cm="1">
        <f t="array" ref="BA69">_xlfn.XLOOKUP(BA$1,'Copy of PY1 Data(H)'!$A$1:$CZ$1,_xlfn.XLOOKUP($A69,'Copy of PY1 Data(H)'!$A$1:$A$288,'Copy of PY1 Data(H)'!$A$1:$CZ$288))</f>
        <v>0</v>
      </c>
      <c r="BB69" s="180" cm="1">
        <f t="array" ref="BB69">_xlfn.XLOOKUP(BB$1,'Copy of PY1 Data(H)'!$A$1:$CZ$1,_xlfn.XLOOKUP($A69,'Copy of PY1 Data(H)'!$A$1:$A$288,'Copy of PY1 Data(H)'!$A$1:$CZ$288))</f>
        <v>0</v>
      </c>
      <c r="BC69" s="180" cm="1">
        <f t="array" ref="BC69">_xlfn.XLOOKUP(BC$1,'Copy of PY1 Data(H)'!$A$1:$CZ$1,_xlfn.XLOOKUP($A69,'Copy of PY1 Data(H)'!$A$1:$A$288,'Copy of PY1 Data(H)'!$A$1:$CZ$288))</f>
        <v>0</v>
      </c>
      <c r="BD69" s="180" cm="1">
        <f t="array" ref="BD69">_xlfn.XLOOKUP(BD$1,'Copy of PY1 Data(H)'!$A$1:$CZ$1,_xlfn.XLOOKUP($A69,'Copy of PY1 Data(H)'!$A$1:$A$288,'Copy of PY1 Data(H)'!$A$1:$CZ$288))</f>
        <v>31936</v>
      </c>
      <c r="BE69" s="180" cm="1">
        <f t="array" ref="BE69">_xlfn.XLOOKUP(BE$1,'Copy of PY1 Data(H)'!$A$1:$CZ$1,_xlfn.XLOOKUP($A69,'Copy of PY1 Data(H)'!$A$1:$A$288,'Copy of PY1 Data(H)'!$A$1:$CZ$288))</f>
        <v>0</v>
      </c>
      <c r="BF69" s="180" cm="1">
        <f t="array" ref="BF69">_xlfn.XLOOKUP(BF$1,'Copy of PY1 Data(H)'!$A$1:$CZ$1,_xlfn.XLOOKUP($A69,'Copy of PY1 Data(H)'!$A$1:$A$288,'Copy of PY1 Data(H)'!$A$1:$CZ$288))</f>
        <v>28304</v>
      </c>
      <c r="BG69" s="180" cm="1">
        <f t="array" ref="BG69">_xlfn.XLOOKUP(BG$1,'Copy of PY1 Data(H)'!$A$1:$CZ$1,_xlfn.XLOOKUP($A69,'Copy of PY1 Data(H)'!$A$1:$A$288,'Copy of PY1 Data(H)'!$A$1:$CZ$288))</f>
        <v>0</v>
      </c>
      <c r="BH69" s="180" cm="1">
        <f t="array" ref="BH69">_xlfn.XLOOKUP(BH$1,'Copy of PY1 Data(H)'!$A$1:$CZ$1,_xlfn.XLOOKUP($A69,'Copy of PY1 Data(H)'!$A$1:$A$288,'Copy of PY1 Data(H)'!$A$1:$CZ$288))</f>
        <v>0</v>
      </c>
      <c r="BI69" s="180" cm="1">
        <f t="array" ref="BI69">_xlfn.XLOOKUP(BI$1,'Copy of PY1 Data(H)'!$A$1:$CZ$1,_xlfn.XLOOKUP($A69,'Copy of PY1 Data(H)'!$A$1:$A$288,'Copy of PY1 Data(H)'!$A$1:$CZ$288))</f>
        <v>500</v>
      </c>
      <c r="BJ69" s="180" cm="1">
        <f t="array" ref="BJ69">_xlfn.XLOOKUP(BJ$1,'Copy of PY1 Data(H)'!$A$1:$CZ$1,_xlfn.XLOOKUP($A69,'Copy of PY1 Data(H)'!$A$1:$A$288,'Copy of PY1 Data(H)'!$A$1:$CZ$288))</f>
        <v>67128</v>
      </c>
      <c r="BK69" s="180" cm="1">
        <f t="array" ref="BK69">_xlfn.XLOOKUP(BK$1,'Copy of PY1 Data(H)'!$A$1:$CZ$1,_xlfn.XLOOKUP($A69,'Copy of PY1 Data(H)'!$A$1:$A$288,'Copy of PY1 Data(H)'!$A$1:$CZ$288))</f>
        <v>0</v>
      </c>
      <c r="BL69" s="180" cm="1">
        <f t="array" ref="BL69">_xlfn.XLOOKUP(BL$1,'Copy of PY1 Data(H)'!$A$1:$CZ$1,_xlfn.XLOOKUP($A69,'Copy of PY1 Data(H)'!$A$1:$A$288,'Copy of PY1 Data(H)'!$A$1:$CZ$288))</f>
        <v>52505</v>
      </c>
      <c r="BM69" s="180" cm="1">
        <f t="array" ref="BM69">_xlfn.XLOOKUP(BM$1,'Copy of PY1 Data(H)'!$A$1:$CZ$1,_xlfn.XLOOKUP($A69,'Copy of PY1 Data(H)'!$A$1:$A$288,'Copy of PY1 Data(H)'!$A$1:$CZ$288))</f>
        <v>0</v>
      </c>
      <c r="BN69" s="180" cm="1">
        <f t="array" ref="BN69">_xlfn.XLOOKUP(BN$1,'Copy of PY1 Data(H)'!$A$1:$CZ$1,_xlfn.XLOOKUP($A69,'Copy of PY1 Data(H)'!$A$1:$A$288,'Copy of PY1 Data(H)'!$A$1:$CZ$288))</f>
        <v>0</v>
      </c>
      <c r="BO69" s="180" cm="1">
        <f t="array" ref="BO69">_xlfn.XLOOKUP(BO$1,'Copy of PY1 Data(H)'!$A$1:$CZ$1,_xlfn.XLOOKUP($A69,'Copy of PY1 Data(H)'!$A$1:$A$288,'Copy of PY1 Data(H)'!$A$1:$CZ$288))</f>
        <v>0</v>
      </c>
      <c r="BP69" s="180" cm="1">
        <f t="array" ref="BP69">_xlfn.XLOOKUP(BP$1,'Copy of PY1 Data(H)'!$A$1:$CZ$1,_xlfn.XLOOKUP($A69,'Copy of PY1 Data(H)'!$A$1:$A$288,'Copy of PY1 Data(H)'!$A$1:$CZ$288))</f>
        <v>0</v>
      </c>
      <c r="BQ69" s="180" cm="1">
        <f t="array" ref="BQ69">_xlfn.XLOOKUP(BQ$1,'Copy of PY1 Data(H)'!$A$1:$CZ$1,_xlfn.XLOOKUP($A69,'Copy of PY1 Data(H)'!$A$1:$A$288,'Copy of PY1 Data(H)'!$A$1:$CZ$288))</f>
        <v>0</v>
      </c>
      <c r="BR69" s="180" cm="1">
        <f t="array" ref="BR69">_xlfn.XLOOKUP(BR$1,'Copy of PY1 Data(H)'!$A$1:$CZ$1,_xlfn.XLOOKUP($A69,'Copy of PY1 Data(H)'!$A$1:$A$288,'Copy of PY1 Data(H)'!$A$1:$CZ$288))</f>
        <v>0</v>
      </c>
      <c r="BS69" s="180" cm="1">
        <f t="array" ref="BS69">_xlfn.XLOOKUP(BS$1,'Copy of PY1 Data(H)'!$A$1:$CZ$1,_xlfn.XLOOKUP($A69,'Copy of PY1 Data(H)'!$A$1:$A$288,'Copy of PY1 Data(H)'!$A$1:$CZ$288))</f>
        <v>18244</v>
      </c>
      <c r="BT69" s="180" cm="1">
        <f t="array" ref="BT69">_xlfn.XLOOKUP(BT$1,'Copy of PY1 Data(H)'!$A$1:$CZ$1,_xlfn.XLOOKUP($A69,'Copy of PY1 Data(H)'!$A$1:$A$288,'Copy of PY1 Data(H)'!$A$1:$CZ$288))</f>
        <v>6681</v>
      </c>
      <c r="BU69" s="180" cm="1">
        <f t="array" ref="BU69">_xlfn.XLOOKUP(BU$1,'Copy of PY1 Data(H)'!$A$1:$CZ$1,_xlfn.XLOOKUP($A69,'Copy of PY1 Data(H)'!$A$1:$A$288,'Copy of PY1 Data(H)'!$A$1:$CZ$288))</f>
        <v>0</v>
      </c>
      <c r="BV69" s="180" cm="1">
        <f t="array" ref="BV69">_xlfn.XLOOKUP(BV$1,'Copy of PY1 Data(H)'!$A$1:$CZ$1,_xlfn.XLOOKUP($A69,'Copy of PY1 Data(H)'!$A$1:$A$288,'Copy of PY1 Data(H)'!$A$1:$CZ$288))</f>
        <v>85295</v>
      </c>
    </row>
    <row r="70" spans="1:74" x14ac:dyDescent="0.3">
      <c r="A70" s="180">
        <v>23</v>
      </c>
      <c r="C70" s="180"/>
      <c r="D70" s="180" cm="1">
        <f t="array" ref="D70">_xlfn.XLOOKUP(D$1,'Copy of PY1 Data(H)'!$A$1:$CZ$1,_xlfn.XLOOKUP($A70,'Copy of PY1 Data(H)'!$A$1:$A$288,'Copy of PY1 Data(H)'!$A$1:$CZ$288))</f>
        <v>773798</v>
      </c>
      <c r="E70" s="180" cm="1">
        <f t="array" ref="E70">_xlfn.XLOOKUP(E$1,'Copy of PY1 Data(H)'!$A$1:$CZ$1,_xlfn.XLOOKUP($A70,'Copy of PY1 Data(H)'!$A$1:$A$288,'Copy of PY1 Data(H)'!$A$1:$CZ$288))</f>
        <v>56486186</v>
      </c>
      <c r="F70" s="180" cm="1">
        <f t="array" ref="F70">_xlfn.XLOOKUP(F$1,'Copy of PY1 Data(H)'!$A$1:$CZ$1,_xlfn.XLOOKUP($A70,'Copy of PY1 Data(H)'!$A$1:$A$288,'Copy of PY1 Data(H)'!$A$1:$CZ$288))</f>
        <v>0</v>
      </c>
      <c r="G70" s="180" cm="1">
        <f t="array" ref="G70">_xlfn.XLOOKUP(G$1,'Copy of PY1 Data(H)'!$A$1:$CZ$1,_xlfn.XLOOKUP($A70,'Copy of PY1 Data(H)'!$A$1:$A$288,'Copy of PY1 Data(H)'!$A$1:$CZ$288))</f>
        <v>1166027</v>
      </c>
      <c r="H70" s="180" cm="1">
        <f t="array" ref="H70">_xlfn.XLOOKUP(H$1,'Copy of PY1 Data(H)'!$A$1:$CZ$1,_xlfn.XLOOKUP($A70,'Copy of PY1 Data(H)'!$A$1:$A$288,'Copy of PY1 Data(H)'!$A$1:$CZ$288))</f>
        <v>182695</v>
      </c>
      <c r="I70" s="180" cm="1">
        <f t="array" ref="I70">_xlfn.XLOOKUP(I$1,'Copy of PY1 Data(H)'!$A$1:$CZ$1,_xlfn.XLOOKUP($A70,'Copy of PY1 Data(H)'!$A$1:$A$288,'Copy of PY1 Data(H)'!$A$1:$CZ$288))</f>
        <v>11763</v>
      </c>
      <c r="J70" s="180" cm="1">
        <f t="array" ref="J70">_xlfn.XLOOKUP(J$1,'Copy of PY1 Data(H)'!$A$1:$CZ$1,_xlfn.XLOOKUP($A70,'Copy of PY1 Data(H)'!$A$1:$A$288,'Copy of PY1 Data(H)'!$A$1:$CZ$288))</f>
        <v>58922</v>
      </c>
      <c r="K70" s="180" cm="1">
        <f t="array" ref="K70">_xlfn.XLOOKUP(K$1,'Copy of PY1 Data(H)'!$A$1:$CZ$1,_xlfn.XLOOKUP($A70,'Copy of PY1 Data(H)'!$A$1:$A$288,'Copy of PY1 Data(H)'!$A$1:$CZ$288))</f>
        <v>185572</v>
      </c>
      <c r="L70" s="180" cm="1">
        <f t="array" ref="L70">_xlfn.XLOOKUP(L$1,'Copy of PY1 Data(H)'!$A$1:$CZ$1,_xlfn.XLOOKUP($A70,'Copy of PY1 Data(H)'!$A$1:$A$288,'Copy of PY1 Data(H)'!$A$1:$CZ$288))</f>
        <v>284113</v>
      </c>
      <c r="M70" s="180" cm="1">
        <f t="array" ref="M70">_xlfn.XLOOKUP(M$1,'Copy of PY1 Data(H)'!$A$1:$CZ$1,_xlfn.XLOOKUP($A70,'Copy of PY1 Data(H)'!$A$1:$A$288,'Copy of PY1 Data(H)'!$A$1:$CZ$288))</f>
        <v>2469806</v>
      </c>
      <c r="N70" s="180" cm="1">
        <f t="array" ref="N70">_xlfn.XLOOKUP(N$1,'Copy of PY1 Data(H)'!$A$1:$CZ$1,_xlfn.XLOOKUP($A70,'Copy of PY1 Data(H)'!$A$1:$A$288,'Copy of PY1 Data(H)'!$A$1:$CZ$288))</f>
        <v>81720</v>
      </c>
      <c r="O70" s="180" cm="1">
        <f t="array" ref="O70">_xlfn.XLOOKUP(O$1,'Copy of PY1 Data(H)'!$A$1:$CZ$1,_xlfn.XLOOKUP($A70,'Copy of PY1 Data(H)'!$A$1:$A$288,'Copy of PY1 Data(H)'!$A$1:$CZ$288))</f>
        <v>122667</v>
      </c>
      <c r="P70" s="180" cm="1">
        <f t="array" ref="P70">_xlfn.XLOOKUP(P$1,'Copy of PY1 Data(H)'!$A$1:$CZ$1,_xlfn.XLOOKUP($A70,'Copy of PY1 Data(H)'!$A$1:$A$288,'Copy of PY1 Data(H)'!$A$1:$CZ$288))</f>
        <v>0</v>
      </c>
      <c r="Q70" s="180" cm="1">
        <f t="array" ref="Q70">_xlfn.XLOOKUP(Q$1,'Copy of PY1 Data(H)'!$A$1:$CZ$1,_xlfn.XLOOKUP($A70,'Copy of PY1 Data(H)'!$A$1:$A$288,'Copy of PY1 Data(H)'!$A$1:$CZ$288))</f>
        <v>-371643</v>
      </c>
      <c r="R70" s="180" cm="1">
        <f t="array" ref="R70">_xlfn.XLOOKUP(R$1,'Copy of PY1 Data(H)'!$A$1:$CZ$1,_xlfn.XLOOKUP($A70,'Copy of PY1 Data(H)'!$A$1:$A$288,'Copy of PY1 Data(H)'!$A$1:$CZ$288))</f>
        <v>239498</v>
      </c>
      <c r="S70" s="180" cm="1">
        <f t="array" ref="S70">_xlfn.XLOOKUP(S$1,'Copy of PY1 Data(H)'!$A$1:$CZ$1,_xlfn.XLOOKUP($A70,'Copy of PY1 Data(H)'!$A$1:$A$288,'Copy of PY1 Data(H)'!$A$1:$CZ$288))</f>
        <v>-343782</v>
      </c>
      <c r="T70" s="180" cm="1">
        <f t="array" ref="T70">_xlfn.XLOOKUP(T$1,'Copy of PY1 Data(H)'!$A$1:$CZ$1,_xlfn.XLOOKUP($A70,'Copy of PY1 Data(H)'!$A$1:$A$288,'Copy of PY1 Data(H)'!$A$1:$CZ$288))</f>
        <v>1376287</v>
      </c>
      <c r="U70" s="180" cm="1">
        <f t="array" ref="U70">_xlfn.XLOOKUP(U$1,'Copy of PY1 Data(H)'!$A$1:$CZ$1,_xlfn.XLOOKUP($A70,'Copy of PY1 Data(H)'!$A$1:$A$288,'Copy of PY1 Data(H)'!$A$1:$CZ$288))</f>
        <v>0</v>
      </c>
      <c r="V70" s="180" cm="1">
        <f t="array" ref="V70">_xlfn.XLOOKUP(V$1,'Copy of PY1 Data(H)'!$A$1:$CZ$1,_xlfn.XLOOKUP($A70,'Copy of PY1 Data(H)'!$A$1:$A$288,'Copy of PY1 Data(H)'!$A$1:$CZ$288))</f>
        <v>109247</v>
      </c>
      <c r="W70" s="180" cm="1">
        <f t="array" ref="W70">_xlfn.XLOOKUP(W$1,'Copy of PY1 Data(H)'!$A$1:$CZ$1,_xlfn.XLOOKUP($A70,'Copy of PY1 Data(H)'!$A$1:$A$288,'Copy of PY1 Data(H)'!$A$1:$CZ$288))</f>
        <v>0</v>
      </c>
      <c r="X70" s="180" cm="1">
        <f t="array" ref="X70">_xlfn.XLOOKUP(X$1,'Copy of PY1 Data(H)'!$A$1:$CZ$1,_xlfn.XLOOKUP($A70,'Copy of PY1 Data(H)'!$A$1:$A$288,'Copy of PY1 Data(H)'!$A$1:$CZ$288))</f>
        <v>956341</v>
      </c>
      <c r="Y70" s="180" cm="1">
        <f t="array" ref="Y70">_xlfn.XLOOKUP(Y$1,'Copy of PY1 Data(H)'!$A$1:$CZ$1,_xlfn.XLOOKUP($A70,'Copy of PY1 Data(H)'!$A$1:$A$288,'Copy of PY1 Data(H)'!$A$1:$CZ$288))</f>
        <v>-400467</v>
      </c>
      <c r="Z70" s="180" cm="1">
        <f t="array" ref="Z70">_xlfn.XLOOKUP(Z$1,'Copy of PY1 Data(H)'!$A$1:$CZ$1,_xlfn.XLOOKUP($A70,'Copy of PY1 Data(H)'!$A$1:$A$288,'Copy of PY1 Data(H)'!$A$1:$CZ$288))</f>
        <v>491327</v>
      </c>
      <c r="AA70" s="180" cm="1">
        <f t="array" ref="AA70">_xlfn.XLOOKUP(AA$1,'Copy of PY1 Data(H)'!$A$1:$CZ$1,_xlfn.XLOOKUP($A70,'Copy of PY1 Data(H)'!$A$1:$A$288,'Copy of PY1 Data(H)'!$A$1:$CZ$288))</f>
        <v>3071873</v>
      </c>
      <c r="AB70" s="180" cm="1">
        <f t="array" ref="AB70">_xlfn.XLOOKUP(AB$1,'Copy of PY1 Data(H)'!$A$1:$CZ$1,_xlfn.XLOOKUP($A70,'Copy of PY1 Data(H)'!$A$1:$A$288,'Copy of PY1 Data(H)'!$A$1:$CZ$288))</f>
        <v>0</v>
      </c>
      <c r="AC70" s="180" cm="1">
        <f t="array" ref="AC70">_xlfn.XLOOKUP(AC$1,'Copy of PY1 Data(H)'!$A$1:$CZ$1,_xlfn.XLOOKUP($A70,'Copy of PY1 Data(H)'!$A$1:$A$288,'Copy of PY1 Data(H)'!$A$1:$CZ$288))</f>
        <v>133547</v>
      </c>
      <c r="AD70" s="180" cm="1">
        <f t="array" ref="AD70">_xlfn.XLOOKUP(AD$1,'Copy of PY1 Data(H)'!$A$1:$CZ$1,_xlfn.XLOOKUP($A70,'Copy of PY1 Data(H)'!$A$1:$A$288,'Copy of PY1 Data(H)'!$A$1:$CZ$288))</f>
        <v>-263842</v>
      </c>
      <c r="AE70" s="180" cm="1">
        <f t="array" ref="AE70">_xlfn.XLOOKUP(AE$1,'Copy of PY1 Data(H)'!$A$1:$CZ$1,_xlfn.XLOOKUP($A70,'Copy of PY1 Data(H)'!$A$1:$A$288,'Copy of PY1 Data(H)'!$A$1:$CZ$288))</f>
        <v>416055</v>
      </c>
      <c r="AF70" s="180" cm="1">
        <f t="array" ref="AF70">_xlfn.XLOOKUP(AF$1,'Copy of PY1 Data(H)'!$A$1:$CZ$1,_xlfn.XLOOKUP($A70,'Copy of PY1 Data(H)'!$A$1:$A$288,'Copy of PY1 Data(H)'!$A$1:$CZ$288))</f>
        <v>-75899</v>
      </c>
      <c r="AG70" s="180" cm="1">
        <f t="array" ref="AG70">_xlfn.XLOOKUP(AG$1,'Copy of PY1 Data(H)'!$A$1:$CZ$1,_xlfn.XLOOKUP($A70,'Copy of PY1 Data(H)'!$A$1:$A$288,'Copy of PY1 Data(H)'!$A$1:$CZ$288))</f>
        <v>70112</v>
      </c>
      <c r="AH70" s="180" cm="1">
        <f t="array" ref="AH70">_xlfn.XLOOKUP(AH$1,'Copy of PY1 Data(H)'!$A$1:$CZ$1,_xlfn.XLOOKUP($A70,'Copy of PY1 Data(H)'!$A$1:$A$288,'Copy of PY1 Data(H)'!$A$1:$CZ$288))</f>
        <v>0</v>
      </c>
      <c r="AI70" s="180" cm="1">
        <f t="array" ref="AI70">_xlfn.XLOOKUP(AI$1,'Copy of PY1 Data(H)'!$A$1:$CZ$1,_xlfn.XLOOKUP($A70,'Copy of PY1 Data(H)'!$A$1:$A$288,'Copy of PY1 Data(H)'!$A$1:$CZ$288))</f>
        <v>48401</v>
      </c>
      <c r="AJ70" s="180" cm="1">
        <f t="array" ref="AJ70">_xlfn.XLOOKUP(AJ$1,'Copy of PY1 Data(H)'!$A$1:$CZ$1,_xlfn.XLOOKUP($A70,'Copy of PY1 Data(H)'!$A$1:$A$288,'Copy of PY1 Data(H)'!$A$1:$CZ$288))</f>
        <v>260149</v>
      </c>
      <c r="AK70" s="180" cm="1">
        <f t="array" ref="AK70">_xlfn.XLOOKUP(AK$1,'Copy of PY1 Data(H)'!$A$1:$CZ$1,_xlfn.XLOOKUP($A70,'Copy of PY1 Data(H)'!$A$1:$A$288,'Copy of PY1 Data(H)'!$A$1:$CZ$288))</f>
        <v>15280</v>
      </c>
      <c r="AL70" s="180" cm="1">
        <f t="array" ref="AL70">_xlfn.XLOOKUP(AL$1,'Copy of PY1 Data(H)'!$A$1:$CZ$1,_xlfn.XLOOKUP($A70,'Copy of PY1 Data(H)'!$A$1:$A$288,'Copy of PY1 Data(H)'!$A$1:$CZ$288))</f>
        <v>-9447</v>
      </c>
      <c r="AM70" s="180" cm="1">
        <f t="array" ref="AM70">_xlfn.XLOOKUP(AM$1,'Copy of PY1 Data(H)'!$A$1:$CZ$1,_xlfn.XLOOKUP($A70,'Copy of PY1 Data(H)'!$A$1:$A$288,'Copy of PY1 Data(H)'!$A$1:$CZ$288))</f>
        <v>-56438</v>
      </c>
      <c r="AN70" s="180" cm="1">
        <f t="array" ref="AN70">_xlfn.XLOOKUP(AN$1,'Copy of PY1 Data(H)'!$A$1:$CZ$1,_xlfn.XLOOKUP($A70,'Copy of PY1 Data(H)'!$A$1:$A$288,'Copy of PY1 Data(H)'!$A$1:$CZ$288))</f>
        <v>74667</v>
      </c>
      <c r="AO70" s="180" cm="1">
        <f t="array" ref="AO70">_xlfn.XLOOKUP(AO$1,'Copy of PY1 Data(H)'!$A$1:$CZ$1,_xlfn.XLOOKUP($A70,'Copy of PY1 Data(H)'!$A$1:$A$288,'Copy of PY1 Data(H)'!$A$1:$CZ$288))</f>
        <v>3110653</v>
      </c>
      <c r="AP70" s="180" cm="1">
        <f t="array" ref="AP70">_xlfn.XLOOKUP(AP$1,'Copy of PY1 Data(H)'!$A$1:$CZ$1,_xlfn.XLOOKUP($A70,'Copy of PY1 Data(H)'!$A$1:$A$288,'Copy of PY1 Data(H)'!$A$1:$CZ$288))</f>
        <v>213097</v>
      </c>
      <c r="AQ70" s="180" cm="1">
        <f t="array" ref="AQ70">_xlfn.XLOOKUP(AQ$1,'Copy of PY1 Data(H)'!$A$1:$CZ$1,_xlfn.XLOOKUP($A70,'Copy of PY1 Data(H)'!$A$1:$A$288,'Copy of PY1 Data(H)'!$A$1:$CZ$288))</f>
        <v>105488</v>
      </c>
      <c r="AR70" s="180" cm="1">
        <f t="array" ref="AR70">_xlfn.XLOOKUP(AR$1,'Copy of PY1 Data(H)'!$A$1:$CZ$1,_xlfn.XLOOKUP($A70,'Copy of PY1 Data(H)'!$A$1:$A$288,'Copy of PY1 Data(H)'!$A$1:$CZ$288))</f>
        <v>115574</v>
      </c>
      <c r="AS70" s="180" cm="1">
        <f t="array" ref="AS70">_xlfn.XLOOKUP(AS$1,'Copy of PY1 Data(H)'!$A$1:$CZ$1,_xlfn.XLOOKUP($A70,'Copy of PY1 Data(H)'!$A$1:$A$288,'Copy of PY1 Data(H)'!$A$1:$CZ$288))</f>
        <v>5764728</v>
      </c>
      <c r="AT70" s="180" cm="1">
        <f t="array" ref="AT70">_xlfn.XLOOKUP(AT$1,'Copy of PY1 Data(H)'!$A$1:$CZ$1,_xlfn.XLOOKUP($A70,'Copy of PY1 Data(H)'!$A$1:$A$288,'Copy of PY1 Data(H)'!$A$1:$CZ$288))</f>
        <v>18164</v>
      </c>
      <c r="AU70" s="180" cm="1">
        <f t="array" ref="AU70">_xlfn.XLOOKUP(AU$1,'Copy of PY1 Data(H)'!$A$1:$CZ$1,_xlfn.XLOOKUP($A70,'Copy of PY1 Data(H)'!$A$1:$A$288,'Copy of PY1 Data(H)'!$A$1:$CZ$288))</f>
        <v>354975</v>
      </c>
      <c r="AV70" s="180" cm="1">
        <f t="array" ref="AV70">_xlfn.XLOOKUP(AV$1,'Copy of PY1 Data(H)'!$A$1:$CZ$1,_xlfn.XLOOKUP($A70,'Copy of PY1 Data(H)'!$A$1:$A$288,'Copy of PY1 Data(H)'!$A$1:$CZ$288))</f>
        <v>49076</v>
      </c>
      <c r="AW70" s="180" cm="1">
        <f t="array" ref="AW70">_xlfn.XLOOKUP(AW$1,'Copy of PY1 Data(H)'!$A$1:$CZ$1,_xlfn.XLOOKUP($A70,'Copy of PY1 Data(H)'!$A$1:$A$288,'Copy of PY1 Data(H)'!$A$1:$CZ$288))</f>
        <v>94783</v>
      </c>
      <c r="AX70" s="180" cm="1">
        <f t="array" ref="AX70">_xlfn.XLOOKUP(AX$1,'Copy of PY1 Data(H)'!$A$1:$CZ$1,_xlfn.XLOOKUP($A70,'Copy of PY1 Data(H)'!$A$1:$A$288,'Copy of PY1 Data(H)'!$A$1:$CZ$288))</f>
        <v>33146</v>
      </c>
      <c r="AY70" s="180" cm="1">
        <f t="array" ref="AY70">_xlfn.XLOOKUP(AY$1,'Copy of PY1 Data(H)'!$A$1:$CZ$1,_xlfn.XLOOKUP($A70,'Copy of PY1 Data(H)'!$A$1:$A$288,'Copy of PY1 Data(H)'!$A$1:$CZ$288))</f>
        <v>44734</v>
      </c>
      <c r="AZ70" s="180" cm="1">
        <f t="array" ref="AZ70">_xlfn.XLOOKUP(AZ$1,'Copy of PY1 Data(H)'!$A$1:$CZ$1,_xlfn.XLOOKUP($A70,'Copy of PY1 Data(H)'!$A$1:$A$288,'Copy of PY1 Data(H)'!$A$1:$CZ$288))</f>
        <v>1020676</v>
      </c>
      <c r="BA70" s="180" cm="1">
        <f t="array" ref="BA70">_xlfn.XLOOKUP(BA$1,'Copy of PY1 Data(H)'!$A$1:$CZ$1,_xlfn.XLOOKUP($A70,'Copy of PY1 Data(H)'!$A$1:$A$288,'Copy of PY1 Data(H)'!$A$1:$CZ$288))</f>
        <v>153725</v>
      </c>
      <c r="BB70" s="180" cm="1">
        <f t="array" ref="BB70">_xlfn.XLOOKUP(BB$1,'Copy of PY1 Data(H)'!$A$1:$CZ$1,_xlfn.XLOOKUP($A70,'Copy of PY1 Data(H)'!$A$1:$A$288,'Copy of PY1 Data(H)'!$A$1:$CZ$288))</f>
        <v>3072</v>
      </c>
      <c r="BC70" s="180" cm="1">
        <f t="array" ref="BC70">_xlfn.XLOOKUP(BC$1,'Copy of PY1 Data(H)'!$A$1:$CZ$1,_xlfn.XLOOKUP($A70,'Copy of PY1 Data(H)'!$A$1:$A$288,'Copy of PY1 Data(H)'!$A$1:$CZ$288))</f>
        <v>94593</v>
      </c>
      <c r="BD70" s="180" cm="1">
        <f t="array" ref="BD70">_xlfn.XLOOKUP(BD$1,'Copy of PY1 Data(H)'!$A$1:$CZ$1,_xlfn.XLOOKUP($A70,'Copy of PY1 Data(H)'!$A$1:$A$288,'Copy of PY1 Data(H)'!$A$1:$CZ$288))</f>
        <v>-714616</v>
      </c>
      <c r="BE70" s="180" cm="1">
        <f t="array" ref="BE70">_xlfn.XLOOKUP(BE$1,'Copy of PY1 Data(H)'!$A$1:$CZ$1,_xlfn.XLOOKUP($A70,'Copy of PY1 Data(H)'!$A$1:$A$288,'Copy of PY1 Data(H)'!$A$1:$CZ$288))</f>
        <v>376888</v>
      </c>
      <c r="BF70" s="180" cm="1">
        <f t="array" ref="BF70">_xlfn.XLOOKUP(BF$1,'Copy of PY1 Data(H)'!$A$1:$CZ$1,_xlfn.XLOOKUP($A70,'Copy of PY1 Data(H)'!$A$1:$A$288,'Copy of PY1 Data(H)'!$A$1:$CZ$288))</f>
        <v>2741181</v>
      </c>
      <c r="BG70" s="180" cm="1">
        <f t="array" ref="BG70">_xlfn.XLOOKUP(BG$1,'Copy of PY1 Data(H)'!$A$1:$CZ$1,_xlfn.XLOOKUP($A70,'Copy of PY1 Data(H)'!$A$1:$A$288,'Copy of PY1 Data(H)'!$A$1:$CZ$288))</f>
        <v>0</v>
      </c>
      <c r="BH70" s="180" cm="1">
        <f t="array" ref="BH70">_xlfn.XLOOKUP(BH$1,'Copy of PY1 Data(H)'!$A$1:$CZ$1,_xlfn.XLOOKUP($A70,'Copy of PY1 Data(H)'!$A$1:$A$288,'Copy of PY1 Data(H)'!$A$1:$CZ$288))</f>
        <v>18546</v>
      </c>
      <c r="BI70" s="180" cm="1">
        <f t="array" ref="BI70">_xlfn.XLOOKUP(BI$1,'Copy of PY1 Data(H)'!$A$1:$CZ$1,_xlfn.XLOOKUP($A70,'Copy of PY1 Data(H)'!$A$1:$A$288,'Copy of PY1 Data(H)'!$A$1:$CZ$288))</f>
        <v>-2965</v>
      </c>
      <c r="BJ70" s="180" cm="1">
        <f t="array" ref="BJ70">_xlfn.XLOOKUP(BJ$1,'Copy of PY1 Data(H)'!$A$1:$CZ$1,_xlfn.XLOOKUP($A70,'Copy of PY1 Data(H)'!$A$1:$A$288,'Copy of PY1 Data(H)'!$A$1:$CZ$288))</f>
        <v>1292564</v>
      </c>
      <c r="BK70" s="180" cm="1">
        <f t="array" ref="BK70">_xlfn.XLOOKUP(BK$1,'Copy of PY1 Data(H)'!$A$1:$CZ$1,_xlfn.XLOOKUP($A70,'Copy of PY1 Data(H)'!$A$1:$A$288,'Copy of PY1 Data(H)'!$A$1:$CZ$288))</f>
        <v>241464</v>
      </c>
      <c r="BL70" s="180" cm="1">
        <f t="array" ref="BL70">_xlfn.XLOOKUP(BL$1,'Copy of PY1 Data(H)'!$A$1:$CZ$1,_xlfn.XLOOKUP($A70,'Copy of PY1 Data(H)'!$A$1:$A$288,'Copy of PY1 Data(H)'!$A$1:$CZ$288))</f>
        <v>1873046</v>
      </c>
      <c r="BM70" s="180" cm="1">
        <f t="array" ref="BM70">_xlfn.XLOOKUP(BM$1,'Copy of PY1 Data(H)'!$A$1:$CZ$1,_xlfn.XLOOKUP($A70,'Copy of PY1 Data(H)'!$A$1:$A$288,'Copy of PY1 Data(H)'!$A$1:$CZ$288))</f>
        <v>845753</v>
      </c>
      <c r="BN70" s="180" cm="1">
        <f t="array" ref="BN70">_xlfn.XLOOKUP(BN$1,'Copy of PY1 Data(H)'!$A$1:$CZ$1,_xlfn.XLOOKUP($A70,'Copy of PY1 Data(H)'!$A$1:$A$288,'Copy of PY1 Data(H)'!$A$1:$CZ$288))</f>
        <v>507210</v>
      </c>
      <c r="BO70" s="180" cm="1">
        <f t="array" ref="BO70">_xlfn.XLOOKUP(BO$1,'Copy of PY1 Data(H)'!$A$1:$CZ$1,_xlfn.XLOOKUP($A70,'Copy of PY1 Data(H)'!$A$1:$A$288,'Copy of PY1 Data(H)'!$A$1:$CZ$288))</f>
        <v>484837</v>
      </c>
      <c r="BP70" s="180" cm="1">
        <f t="array" ref="BP70">_xlfn.XLOOKUP(BP$1,'Copy of PY1 Data(H)'!$A$1:$CZ$1,_xlfn.XLOOKUP($A70,'Copy of PY1 Data(H)'!$A$1:$A$288,'Copy of PY1 Data(H)'!$A$1:$CZ$288))</f>
        <v>9156</v>
      </c>
      <c r="BQ70" s="180" cm="1">
        <f t="array" ref="BQ70">_xlfn.XLOOKUP(BQ$1,'Copy of PY1 Data(H)'!$A$1:$CZ$1,_xlfn.XLOOKUP($A70,'Copy of PY1 Data(H)'!$A$1:$A$288,'Copy of PY1 Data(H)'!$A$1:$CZ$288))</f>
        <v>-190824</v>
      </c>
      <c r="BR70" s="180" cm="1">
        <f t="array" ref="BR70">_xlfn.XLOOKUP(BR$1,'Copy of PY1 Data(H)'!$A$1:$CZ$1,_xlfn.XLOOKUP($A70,'Copy of PY1 Data(H)'!$A$1:$A$288,'Copy of PY1 Data(H)'!$A$1:$CZ$288))</f>
        <v>0</v>
      </c>
      <c r="BS70" s="180" cm="1">
        <f t="array" ref="BS70">_xlfn.XLOOKUP(BS$1,'Copy of PY1 Data(H)'!$A$1:$CZ$1,_xlfn.XLOOKUP($A70,'Copy of PY1 Data(H)'!$A$1:$A$288,'Copy of PY1 Data(H)'!$A$1:$CZ$288))</f>
        <v>212390</v>
      </c>
      <c r="BT70" s="180" cm="1">
        <f t="array" ref="BT70">_xlfn.XLOOKUP(BT$1,'Copy of PY1 Data(H)'!$A$1:$CZ$1,_xlfn.XLOOKUP($A70,'Copy of PY1 Data(H)'!$A$1:$A$288,'Copy of PY1 Data(H)'!$A$1:$CZ$288))</f>
        <v>173238</v>
      </c>
      <c r="BU70" s="180" cm="1">
        <f t="array" ref="BU70">_xlfn.XLOOKUP(BU$1,'Copy of PY1 Data(H)'!$A$1:$CZ$1,_xlfn.XLOOKUP($A70,'Copy of PY1 Data(H)'!$A$1:$A$288,'Copy of PY1 Data(H)'!$A$1:$CZ$288))</f>
        <v>0</v>
      </c>
      <c r="BV70" s="180" cm="1">
        <f t="array" ref="BV70">_xlfn.XLOOKUP(BV$1,'Copy of PY1 Data(H)'!$A$1:$CZ$1,_xlfn.XLOOKUP($A70,'Copy of PY1 Data(H)'!$A$1:$A$288,'Copy of PY1 Data(H)'!$A$1:$CZ$288))</f>
        <v>236919</v>
      </c>
    </row>
    <row r="71" spans="1:74" s="643" customFormat="1" x14ac:dyDescent="0.3">
      <c r="A71" s="643">
        <v>590</v>
      </c>
      <c r="C71" s="643" t="s">
        <v>2843</v>
      </c>
    </row>
    <row r="72" spans="1:74" x14ac:dyDescent="0.3">
      <c r="A72" s="180">
        <v>507</v>
      </c>
      <c r="C72" s="180"/>
      <c r="D72" s="180" cm="1">
        <f t="array" ref="D72">_xlfn.XLOOKUP(D$1,'Copy of PY1 Data(H)'!$A$1:$CZ$1,_xlfn.XLOOKUP($A72,'Copy of PY1 Data(H)'!$A$1:$A$288,'Copy of PY1 Data(H)'!$A$1:$CZ$288))</f>
        <v>-1</v>
      </c>
      <c r="E72" s="180" cm="1">
        <f t="array" ref="E72">_xlfn.XLOOKUP(E$1,'Copy of PY1 Data(H)'!$A$1:$CZ$1,_xlfn.XLOOKUP($A72,'Copy of PY1 Data(H)'!$A$1:$A$288,'Copy of PY1 Data(H)'!$A$1:$CZ$288))</f>
        <v>0</v>
      </c>
      <c r="F72" s="180" cm="1">
        <f t="array" ref="F72">_xlfn.XLOOKUP(F$1,'Copy of PY1 Data(H)'!$A$1:$CZ$1,_xlfn.XLOOKUP($A72,'Copy of PY1 Data(H)'!$A$1:$A$288,'Copy of PY1 Data(H)'!$A$1:$CZ$288))</f>
        <v>0</v>
      </c>
      <c r="G72" s="180" cm="1">
        <f t="array" ref="G72">_xlfn.XLOOKUP(G$1,'Copy of PY1 Data(H)'!$A$1:$CZ$1,_xlfn.XLOOKUP($A72,'Copy of PY1 Data(H)'!$A$1:$A$288,'Copy of PY1 Data(H)'!$A$1:$CZ$288))</f>
        <v>0</v>
      </c>
      <c r="H72" s="180" cm="1">
        <f t="array" ref="H72">_xlfn.XLOOKUP(H$1,'Copy of PY1 Data(H)'!$A$1:$CZ$1,_xlfn.XLOOKUP($A72,'Copy of PY1 Data(H)'!$A$1:$A$288,'Copy of PY1 Data(H)'!$A$1:$CZ$288))</f>
        <v>0</v>
      </c>
      <c r="I72" s="180" cm="1">
        <f t="array" ref="I72">_xlfn.XLOOKUP(I$1,'Copy of PY1 Data(H)'!$A$1:$CZ$1,_xlfn.XLOOKUP($A72,'Copy of PY1 Data(H)'!$A$1:$A$288,'Copy of PY1 Data(H)'!$A$1:$CZ$288))</f>
        <v>0</v>
      </c>
      <c r="J72" s="180" cm="1">
        <f t="array" ref="J72">_xlfn.XLOOKUP(J$1,'Copy of PY1 Data(H)'!$A$1:$CZ$1,_xlfn.XLOOKUP($A72,'Copy of PY1 Data(H)'!$A$1:$A$288,'Copy of PY1 Data(H)'!$A$1:$CZ$288))</f>
        <v>0</v>
      </c>
      <c r="K72" s="180" cm="1">
        <f t="array" ref="K72">_xlfn.XLOOKUP(K$1,'Copy of PY1 Data(H)'!$A$1:$CZ$1,_xlfn.XLOOKUP($A72,'Copy of PY1 Data(H)'!$A$1:$A$288,'Copy of PY1 Data(H)'!$A$1:$CZ$288))</f>
        <v>0</v>
      </c>
      <c r="L72" s="180" cm="1">
        <f t="array" ref="L72">_xlfn.XLOOKUP(L$1,'Copy of PY1 Data(H)'!$A$1:$CZ$1,_xlfn.XLOOKUP($A72,'Copy of PY1 Data(H)'!$A$1:$A$288,'Copy of PY1 Data(H)'!$A$1:$CZ$288))</f>
        <v>-223024</v>
      </c>
      <c r="M72" s="180" cm="1">
        <f t="array" ref="M72">_xlfn.XLOOKUP(M$1,'Copy of PY1 Data(H)'!$A$1:$CZ$1,_xlfn.XLOOKUP($A72,'Copy of PY1 Data(H)'!$A$1:$A$288,'Copy of PY1 Data(H)'!$A$1:$CZ$288))</f>
        <v>-11630</v>
      </c>
      <c r="N72" s="180" cm="1">
        <f t="array" ref="N72">_xlfn.XLOOKUP(N$1,'Copy of PY1 Data(H)'!$A$1:$CZ$1,_xlfn.XLOOKUP($A72,'Copy of PY1 Data(H)'!$A$1:$A$288,'Copy of PY1 Data(H)'!$A$1:$CZ$288))</f>
        <v>0</v>
      </c>
      <c r="O72" s="180" cm="1">
        <f t="array" ref="O72">_xlfn.XLOOKUP(O$1,'Copy of PY1 Data(H)'!$A$1:$CZ$1,_xlfn.XLOOKUP($A72,'Copy of PY1 Data(H)'!$A$1:$A$288,'Copy of PY1 Data(H)'!$A$1:$CZ$288))</f>
        <v>0</v>
      </c>
      <c r="P72" s="180" cm="1">
        <f t="array" ref="P72">_xlfn.XLOOKUP(P$1,'Copy of PY1 Data(H)'!$A$1:$CZ$1,_xlfn.XLOOKUP($A72,'Copy of PY1 Data(H)'!$A$1:$A$288,'Copy of PY1 Data(H)'!$A$1:$CZ$288))</f>
        <v>0</v>
      </c>
      <c r="Q72" s="180" cm="1">
        <f t="array" ref="Q72">_xlfn.XLOOKUP(Q$1,'Copy of PY1 Data(H)'!$A$1:$CZ$1,_xlfn.XLOOKUP($A72,'Copy of PY1 Data(H)'!$A$1:$A$288,'Copy of PY1 Data(H)'!$A$1:$CZ$288))</f>
        <v>0</v>
      </c>
      <c r="R72" s="180" cm="1">
        <f t="array" ref="R72">_xlfn.XLOOKUP(R$1,'Copy of PY1 Data(H)'!$A$1:$CZ$1,_xlfn.XLOOKUP($A72,'Copy of PY1 Data(H)'!$A$1:$A$288,'Copy of PY1 Data(H)'!$A$1:$CZ$288))</f>
        <v>0</v>
      </c>
      <c r="S72" s="180" cm="1">
        <f t="array" ref="S72">_xlfn.XLOOKUP(S$1,'Copy of PY1 Data(H)'!$A$1:$CZ$1,_xlfn.XLOOKUP($A72,'Copy of PY1 Data(H)'!$A$1:$A$288,'Copy of PY1 Data(H)'!$A$1:$CZ$288))</f>
        <v>-135087</v>
      </c>
      <c r="T72" s="180" cm="1">
        <f t="array" ref="T72">_xlfn.XLOOKUP(T$1,'Copy of PY1 Data(H)'!$A$1:$CZ$1,_xlfn.XLOOKUP($A72,'Copy of PY1 Data(H)'!$A$1:$A$288,'Copy of PY1 Data(H)'!$A$1:$CZ$288))</f>
        <v>0</v>
      </c>
      <c r="U72" s="180" cm="1">
        <f t="array" ref="U72">_xlfn.XLOOKUP(U$1,'Copy of PY1 Data(H)'!$A$1:$CZ$1,_xlfn.XLOOKUP($A72,'Copy of PY1 Data(H)'!$A$1:$A$288,'Copy of PY1 Data(H)'!$A$1:$CZ$288))</f>
        <v>0</v>
      </c>
      <c r="V72" s="180" cm="1">
        <f t="array" ref="V72">_xlfn.XLOOKUP(V$1,'Copy of PY1 Data(H)'!$A$1:$CZ$1,_xlfn.XLOOKUP($A72,'Copy of PY1 Data(H)'!$A$1:$A$288,'Copy of PY1 Data(H)'!$A$1:$CZ$288))</f>
        <v>0</v>
      </c>
      <c r="W72" s="180" cm="1">
        <f t="array" ref="W72">_xlfn.XLOOKUP(W$1,'Copy of PY1 Data(H)'!$A$1:$CZ$1,_xlfn.XLOOKUP($A72,'Copy of PY1 Data(H)'!$A$1:$A$288,'Copy of PY1 Data(H)'!$A$1:$CZ$288))</f>
        <v>0</v>
      </c>
      <c r="X72" s="180" cm="1">
        <f t="array" ref="X72">_xlfn.XLOOKUP(X$1,'Copy of PY1 Data(H)'!$A$1:$CZ$1,_xlfn.XLOOKUP($A72,'Copy of PY1 Data(H)'!$A$1:$A$288,'Copy of PY1 Data(H)'!$A$1:$CZ$288))</f>
        <v>0</v>
      </c>
      <c r="Y72" s="180" cm="1">
        <f t="array" ref="Y72">_xlfn.XLOOKUP(Y$1,'Copy of PY1 Data(H)'!$A$1:$CZ$1,_xlfn.XLOOKUP($A72,'Copy of PY1 Data(H)'!$A$1:$A$288,'Copy of PY1 Data(H)'!$A$1:$CZ$288))</f>
        <v>0</v>
      </c>
      <c r="Z72" s="180" cm="1">
        <f t="array" ref="Z72">_xlfn.XLOOKUP(Z$1,'Copy of PY1 Data(H)'!$A$1:$CZ$1,_xlfn.XLOOKUP($A72,'Copy of PY1 Data(H)'!$A$1:$A$288,'Copy of PY1 Data(H)'!$A$1:$CZ$288))</f>
        <v>0</v>
      </c>
      <c r="AA72" s="180" cm="1">
        <f t="array" ref="AA72">_xlfn.XLOOKUP(AA$1,'Copy of PY1 Data(H)'!$A$1:$CZ$1,_xlfn.XLOOKUP($A72,'Copy of PY1 Data(H)'!$A$1:$A$288,'Copy of PY1 Data(H)'!$A$1:$CZ$288))</f>
        <v>0</v>
      </c>
      <c r="AB72" s="180" cm="1">
        <f t="array" ref="AB72">_xlfn.XLOOKUP(AB$1,'Copy of PY1 Data(H)'!$A$1:$CZ$1,_xlfn.XLOOKUP($A72,'Copy of PY1 Data(H)'!$A$1:$A$288,'Copy of PY1 Data(H)'!$A$1:$CZ$288))</f>
        <v>0</v>
      </c>
      <c r="AC72" s="180" cm="1">
        <f t="array" ref="AC72">_xlfn.XLOOKUP(AC$1,'Copy of PY1 Data(H)'!$A$1:$CZ$1,_xlfn.XLOOKUP($A72,'Copy of PY1 Data(H)'!$A$1:$A$288,'Copy of PY1 Data(H)'!$A$1:$CZ$288))</f>
        <v>0</v>
      </c>
      <c r="AD72" s="180" cm="1">
        <f t="array" ref="AD72">_xlfn.XLOOKUP(AD$1,'Copy of PY1 Data(H)'!$A$1:$CZ$1,_xlfn.XLOOKUP($A72,'Copy of PY1 Data(H)'!$A$1:$A$288,'Copy of PY1 Data(H)'!$A$1:$CZ$288))</f>
        <v>0</v>
      </c>
      <c r="AE72" s="180" cm="1">
        <f t="array" ref="AE72">_xlfn.XLOOKUP(AE$1,'Copy of PY1 Data(H)'!$A$1:$CZ$1,_xlfn.XLOOKUP($A72,'Copy of PY1 Data(H)'!$A$1:$A$288,'Copy of PY1 Data(H)'!$A$1:$CZ$288))</f>
        <v>0</v>
      </c>
      <c r="AF72" s="180" cm="1">
        <f t="array" ref="AF72">_xlfn.XLOOKUP(AF$1,'Copy of PY1 Data(H)'!$A$1:$CZ$1,_xlfn.XLOOKUP($A72,'Copy of PY1 Data(H)'!$A$1:$A$288,'Copy of PY1 Data(H)'!$A$1:$CZ$288))</f>
        <v>0</v>
      </c>
      <c r="AG72" s="180" cm="1">
        <f t="array" ref="AG72">_xlfn.XLOOKUP(AG$1,'Copy of PY1 Data(H)'!$A$1:$CZ$1,_xlfn.XLOOKUP($A72,'Copy of PY1 Data(H)'!$A$1:$A$288,'Copy of PY1 Data(H)'!$A$1:$CZ$288))</f>
        <v>0</v>
      </c>
      <c r="AH72" s="180" cm="1">
        <f t="array" ref="AH72">_xlfn.XLOOKUP(AH$1,'Copy of PY1 Data(H)'!$A$1:$CZ$1,_xlfn.XLOOKUP($A72,'Copy of PY1 Data(H)'!$A$1:$A$288,'Copy of PY1 Data(H)'!$A$1:$CZ$288))</f>
        <v>0</v>
      </c>
      <c r="AI72" s="180" cm="1">
        <f t="array" ref="AI72">_xlfn.XLOOKUP(AI$1,'Copy of PY1 Data(H)'!$A$1:$CZ$1,_xlfn.XLOOKUP($A72,'Copy of PY1 Data(H)'!$A$1:$A$288,'Copy of PY1 Data(H)'!$A$1:$CZ$288))</f>
        <v>1</v>
      </c>
      <c r="AJ72" s="180" cm="1">
        <f t="array" ref="AJ72">_xlfn.XLOOKUP(AJ$1,'Copy of PY1 Data(H)'!$A$1:$CZ$1,_xlfn.XLOOKUP($A72,'Copy of PY1 Data(H)'!$A$1:$A$288,'Copy of PY1 Data(H)'!$A$1:$CZ$288))</f>
        <v>0</v>
      </c>
      <c r="AK72" s="180" cm="1">
        <f t="array" ref="AK72">_xlfn.XLOOKUP(AK$1,'Copy of PY1 Data(H)'!$A$1:$CZ$1,_xlfn.XLOOKUP($A72,'Copy of PY1 Data(H)'!$A$1:$A$288,'Copy of PY1 Data(H)'!$A$1:$CZ$288))</f>
        <v>0</v>
      </c>
      <c r="AL72" s="180" cm="1">
        <f t="array" ref="AL72">_xlfn.XLOOKUP(AL$1,'Copy of PY1 Data(H)'!$A$1:$CZ$1,_xlfn.XLOOKUP($A72,'Copy of PY1 Data(H)'!$A$1:$A$288,'Copy of PY1 Data(H)'!$A$1:$CZ$288))</f>
        <v>0</v>
      </c>
      <c r="AM72" s="180" cm="1">
        <f t="array" ref="AM72">_xlfn.XLOOKUP(AM$1,'Copy of PY1 Data(H)'!$A$1:$CZ$1,_xlfn.XLOOKUP($A72,'Copy of PY1 Data(H)'!$A$1:$A$288,'Copy of PY1 Data(H)'!$A$1:$CZ$288))</f>
        <v>0</v>
      </c>
      <c r="AN72" s="180" cm="1">
        <f t="array" ref="AN72">_xlfn.XLOOKUP(AN$1,'Copy of PY1 Data(H)'!$A$1:$CZ$1,_xlfn.XLOOKUP($A72,'Copy of PY1 Data(H)'!$A$1:$A$288,'Copy of PY1 Data(H)'!$A$1:$CZ$288))</f>
        <v>0</v>
      </c>
      <c r="AO72" s="180" cm="1">
        <f t="array" ref="AO72">_xlfn.XLOOKUP(AO$1,'Copy of PY1 Data(H)'!$A$1:$CZ$1,_xlfn.XLOOKUP($A72,'Copy of PY1 Data(H)'!$A$1:$A$288,'Copy of PY1 Data(H)'!$A$1:$CZ$288))</f>
        <v>0</v>
      </c>
      <c r="AP72" s="180" cm="1">
        <f t="array" ref="AP72">_xlfn.XLOOKUP(AP$1,'Copy of PY1 Data(H)'!$A$1:$CZ$1,_xlfn.XLOOKUP($A72,'Copy of PY1 Data(H)'!$A$1:$A$288,'Copy of PY1 Data(H)'!$A$1:$CZ$288))</f>
        <v>0</v>
      </c>
      <c r="AQ72" s="180" cm="1">
        <f t="array" ref="AQ72">_xlfn.XLOOKUP(AQ$1,'Copy of PY1 Data(H)'!$A$1:$CZ$1,_xlfn.XLOOKUP($A72,'Copy of PY1 Data(H)'!$A$1:$A$288,'Copy of PY1 Data(H)'!$A$1:$CZ$288))</f>
        <v>0</v>
      </c>
      <c r="AR72" s="180" cm="1">
        <f t="array" ref="AR72">_xlfn.XLOOKUP(AR$1,'Copy of PY1 Data(H)'!$A$1:$CZ$1,_xlfn.XLOOKUP($A72,'Copy of PY1 Data(H)'!$A$1:$A$288,'Copy of PY1 Data(H)'!$A$1:$CZ$288))</f>
        <v>0</v>
      </c>
      <c r="AS72" s="180" cm="1">
        <f t="array" ref="AS72">_xlfn.XLOOKUP(AS$1,'Copy of PY1 Data(H)'!$A$1:$CZ$1,_xlfn.XLOOKUP($A72,'Copy of PY1 Data(H)'!$A$1:$A$288,'Copy of PY1 Data(H)'!$A$1:$CZ$288))</f>
        <v>0</v>
      </c>
      <c r="AT72" s="180" cm="1">
        <f t="array" ref="AT72">_xlfn.XLOOKUP(AT$1,'Copy of PY1 Data(H)'!$A$1:$CZ$1,_xlfn.XLOOKUP($A72,'Copy of PY1 Data(H)'!$A$1:$A$288,'Copy of PY1 Data(H)'!$A$1:$CZ$288))</f>
        <v>0</v>
      </c>
      <c r="AU72" s="180" cm="1">
        <f t="array" ref="AU72">_xlfn.XLOOKUP(AU$1,'Copy of PY1 Data(H)'!$A$1:$CZ$1,_xlfn.XLOOKUP($A72,'Copy of PY1 Data(H)'!$A$1:$A$288,'Copy of PY1 Data(H)'!$A$1:$CZ$288))</f>
        <v>0</v>
      </c>
      <c r="AV72" s="180" cm="1">
        <f t="array" ref="AV72">_xlfn.XLOOKUP(AV$1,'Copy of PY1 Data(H)'!$A$1:$CZ$1,_xlfn.XLOOKUP($A72,'Copy of PY1 Data(H)'!$A$1:$A$288,'Copy of PY1 Data(H)'!$A$1:$CZ$288))</f>
        <v>0</v>
      </c>
      <c r="AW72" s="180" cm="1">
        <f t="array" ref="AW72">_xlfn.XLOOKUP(AW$1,'Copy of PY1 Data(H)'!$A$1:$CZ$1,_xlfn.XLOOKUP($A72,'Copy of PY1 Data(H)'!$A$1:$A$288,'Copy of PY1 Data(H)'!$A$1:$CZ$288))</f>
        <v>0</v>
      </c>
      <c r="AX72" s="180" cm="1">
        <f t="array" ref="AX72">_xlfn.XLOOKUP(AX$1,'Copy of PY1 Data(H)'!$A$1:$CZ$1,_xlfn.XLOOKUP($A72,'Copy of PY1 Data(H)'!$A$1:$A$288,'Copy of PY1 Data(H)'!$A$1:$CZ$288))</f>
        <v>0</v>
      </c>
      <c r="AY72" s="180" cm="1">
        <f t="array" ref="AY72">_xlfn.XLOOKUP(AY$1,'Copy of PY1 Data(H)'!$A$1:$CZ$1,_xlfn.XLOOKUP($A72,'Copy of PY1 Data(H)'!$A$1:$A$288,'Copy of PY1 Data(H)'!$A$1:$CZ$288))</f>
        <v>3</v>
      </c>
      <c r="AZ72" s="180" cm="1">
        <f t="array" ref="AZ72">_xlfn.XLOOKUP(AZ$1,'Copy of PY1 Data(H)'!$A$1:$CZ$1,_xlfn.XLOOKUP($A72,'Copy of PY1 Data(H)'!$A$1:$A$288,'Copy of PY1 Data(H)'!$A$1:$CZ$288))</f>
        <v>0</v>
      </c>
      <c r="BA72" s="180" cm="1">
        <f t="array" ref="BA72">_xlfn.XLOOKUP(BA$1,'Copy of PY1 Data(H)'!$A$1:$CZ$1,_xlfn.XLOOKUP($A72,'Copy of PY1 Data(H)'!$A$1:$A$288,'Copy of PY1 Data(H)'!$A$1:$CZ$288))</f>
        <v>0</v>
      </c>
      <c r="BB72" s="180" cm="1">
        <f t="array" ref="BB72">_xlfn.XLOOKUP(BB$1,'Copy of PY1 Data(H)'!$A$1:$CZ$1,_xlfn.XLOOKUP($A72,'Copy of PY1 Data(H)'!$A$1:$A$288,'Copy of PY1 Data(H)'!$A$1:$CZ$288))</f>
        <v>0</v>
      </c>
      <c r="BC72" s="180" cm="1">
        <f t="array" ref="BC72">_xlfn.XLOOKUP(BC$1,'Copy of PY1 Data(H)'!$A$1:$CZ$1,_xlfn.XLOOKUP($A72,'Copy of PY1 Data(H)'!$A$1:$A$288,'Copy of PY1 Data(H)'!$A$1:$CZ$288))</f>
        <v>0</v>
      </c>
      <c r="BD72" s="180" cm="1">
        <f t="array" ref="BD72">_xlfn.XLOOKUP(BD$1,'Copy of PY1 Data(H)'!$A$1:$CZ$1,_xlfn.XLOOKUP($A72,'Copy of PY1 Data(H)'!$A$1:$A$288,'Copy of PY1 Data(H)'!$A$1:$CZ$288))</f>
        <v>0</v>
      </c>
      <c r="BE72" s="180" cm="1">
        <f t="array" ref="BE72">_xlfn.XLOOKUP(BE$1,'Copy of PY1 Data(H)'!$A$1:$CZ$1,_xlfn.XLOOKUP($A72,'Copy of PY1 Data(H)'!$A$1:$A$288,'Copy of PY1 Data(H)'!$A$1:$CZ$288))</f>
        <v>0</v>
      </c>
      <c r="BF72" s="180" cm="1">
        <f t="array" ref="BF72">_xlfn.XLOOKUP(BF$1,'Copy of PY1 Data(H)'!$A$1:$CZ$1,_xlfn.XLOOKUP($A72,'Copy of PY1 Data(H)'!$A$1:$A$288,'Copy of PY1 Data(H)'!$A$1:$CZ$288))</f>
        <v>0</v>
      </c>
      <c r="BG72" s="180" cm="1">
        <f t="array" ref="BG72">_xlfn.XLOOKUP(BG$1,'Copy of PY1 Data(H)'!$A$1:$CZ$1,_xlfn.XLOOKUP($A72,'Copy of PY1 Data(H)'!$A$1:$A$288,'Copy of PY1 Data(H)'!$A$1:$CZ$288))</f>
        <v>0</v>
      </c>
      <c r="BH72" s="180" cm="1">
        <f t="array" ref="BH72">_xlfn.XLOOKUP(BH$1,'Copy of PY1 Data(H)'!$A$1:$CZ$1,_xlfn.XLOOKUP($A72,'Copy of PY1 Data(H)'!$A$1:$A$288,'Copy of PY1 Data(H)'!$A$1:$CZ$288))</f>
        <v>0</v>
      </c>
      <c r="BI72" s="180" cm="1">
        <f t="array" ref="BI72">_xlfn.XLOOKUP(BI$1,'Copy of PY1 Data(H)'!$A$1:$CZ$1,_xlfn.XLOOKUP($A72,'Copy of PY1 Data(H)'!$A$1:$A$288,'Copy of PY1 Data(H)'!$A$1:$CZ$288))</f>
        <v>0</v>
      </c>
      <c r="BJ72" s="180" cm="1">
        <f t="array" ref="BJ72">_xlfn.XLOOKUP(BJ$1,'Copy of PY1 Data(H)'!$A$1:$CZ$1,_xlfn.XLOOKUP($A72,'Copy of PY1 Data(H)'!$A$1:$A$288,'Copy of PY1 Data(H)'!$A$1:$CZ$288))</f>
        <v>0</v>
      </c>
      <c r="BK72" s="180" cm="1">
        <f t="array" ref="BK72">_xlfn.XLOOKUP(BK$1,'Copy of PY1 Data(H)'!$A$1:$CZ$1,_xlfn.XLOOKUP($A72,'Copy of PY1 Data(H)'!$A$1:$A$288,'Copy of PY1 Data(H)'!$A$1:$CZ$288))</f>
        <v>0</v>
      </c>
      <c r="BL72" s="180" cm="1">
        <f t="array" ref="BL72">_xlfn.XLOOKUP(BL$1,'Copy of PY1 Data(H)'!$A$1:$CZ$1,_xlfn.XLOOKUP($A72,'Copy of PY1 Data(H)'!$A$1:$A$288,'Copy of PY1 Data(H)'!$A$1:$CZ$288))</f>
        <v>0</v>
      </c>
      <c r="BM72" s="180" cm="1">
        <f t="array" ref="BM72">_xlfn.XLOOKUP(BM$1,'Copy of PY1 Data(H)'!$A$1:$CZ$1,_xlfn.XLOOKUP($A72,'Copy of PY1 Data(H)'!$A$1:$A$288,'Copy of PY1 Data(H)'!$A$1:$CZ$288))</f>
        <v>0</v>
      </c>
      <c r="BN72" s="180" cm="1">
        <f t="array" ref="BN72">_xlfn.XLOOKUP(BN$1,'Copy of PY1 Data(H)'!$A$1:$CZ$1,_xlfn.XLOOKUP($A72,'Copy of PY1 Data(H)'!$A$1:$A$288,'Copy of PY1 Data(H)'!$A$1:$CZ$288))</f>
        <v>0</v>
      </c>
      <c r="BO72" s="180" cm="1">
        <f t="array" ref="BO72">_xlfn.XLOOKUP(BO$1,'Copy of PY1 Data(H)'!$A$1:$CZ$1,_xlfn.XLOOKUP($A72,'Copy of PY1 Data(H)'!$A$1:$A$288,'Copy of PY1 Data(H)'!$A$1:$CZ$288))</f>
        <v>0</v>
      </c>
      <c r="BP72" s="180" cm="1">
        <f t="array" ref="BP72">_xlfn.XLOOKUP(BP$1,'Copy of PY1 Data(H)'!$A$1:$CZ$1,_xlfn.XLOOKUP($A72,'Copy of PY1 Data(H)'!$A$1:$A$288,'Copy of PY1 Data(H)'!$A$1:$CZ$288))</f>
        <v>0</v>
      </c>
      <c r="BQ72" s="180" cm="1">
        <f t="array" ref="BQ72">_xlfn.XLOOKUP(BQ$1,'Copy of PY1 Data(H)'!$A$1:$CZ$1,_xlfn.XLOOKUP($A72,'Copy of PY1 Data(H)'!$A$1:$A$288,'Copy of PY1 Data(H)'!$A$1:$CZ$288))</f>
        <v>-206300</v>
      </c>
      <c r="BR72" s="180" cm="1">
        <f t="array" ref="BR72">_xlfn.XLOOKUP(BR$1,'Copy of PY1 Data(H)'!$A$1:$CZ$1,_xlfn.XLOOKUP($A72,'Copy of PY1 Data(H)'!$A$1:$A$288,'Copy of PY1 Data(H)'!$A$1:$CZ$288))</f>
        <v>0</v>
      </c>
      <c r="BS72" s="180" cm="1">
        <f t="array" ref="BS72">_xlfn.XLOOKUP(BS$1,'Copy of PY1 Data(H)'!$A$1:$CZ$1,_xlfn.XLOOKUP($A72,'Copy of PY1 Data(H)'!$A$1:$A$288,'Copy of PY1 Data(H)'!$A$1:$CZ$288))</f>
        <v>0</v>
      </c>
      <c r="BT72" s="180" cm="1">
        <f t="array" ref="BT72">_xlfn.XLOOKUP(BT$1,'Copy of PY1 Data(H)'!$A$1:$CZ$1,_xlfn.XLOOKUP($A72,'Copy of PY1 Data(H)'!$A$1:$A$288,'Copy of PY1 Data(H)'!$A$1:$CZ$288))</f>
        <v>0</v>
      </c>
      <c r="BU72" s="180" cm="1">
        <f t="array" ref="BU72">_xlfn.XLOOKUP(BU$1,'Copy of PY1 Data(H)'!$A$1:$CZ$1,_xlfn.XLOOKUP($A72,'Copy of PY1 Data(H)'!$A$1:$A$288,'Copy of PY1 Data(H)'!$A$1:$CZ$288))</f>
        <v>0</v>
      </c>
      <c r="BV72" s="180" cm="1">
        <f t="array" ref="BV72">_xlfn.XLOOKUP(BV$1,'Copy of PY1 Data(H)'!$A$1:$CZ$1,_xlfn.XLOOKUP($A72,'Copy of PY1 Data(H)'!$A$1:$A$288,'Copy of PY1 Data(H)'!$A$1:$CZ$288))</f>
        <v>0</v>
      </c>
    </row>
    <row r="73" spans="1:74" x14ac:dyDescent="0.3">
      <c r="A73" s="180">
        <v>647</v>
      </c>
      <c r="C73" s="180"/>
      <c r="D73" s="180" cm="1">
        <f t="array" ref="D73">_xlfn.XLOOKUP(D$1,'Copy of PY1 Data(H)'!$A$1:$CZ$1,_xlfn.XLOOKUP($A73,'Copy of PY1 Data(H)'!$A$1:$A$288,'Copy of PY1 Data(H)'!$A$1:$CZ$288))</f>
        <v>0</v>
      </c>
      <c r="E73" s="180" cm="1">
        <f t="array" ref="E73">_xlfn.XLOOKUP(E$1,'Copy of PY1 Data(H)'!$A$1:$CZ$1,_xlfn.XLOOKUP($A73,'Copy of PY1 Data(H)'!$A$1:$A$288,'Copy of PY1 Data(H)'!$A$1:$CZ$288))</f>
        <v>152863210</v>
      </c>
      <c r="F73" s="180" cm="1">
        <f t="array" ref="F73">_xlfn.XLOOKUP(F$1,'Copy of PY1 Data(H)'!$A$1:$CZ$1,_xlfn.XLOOKUP($A73,'Copy of PY1 Data(H)'!$A$1:$A$288,'Copy of PY1 Data(H)'!$A$1:$CZ$288))</f>
        <v>0</v>
      </c>
      <c r="G73" s="180" cm="1">
        <f t="array" ref="G73">_xlfn.XLOOKUP(G$1,'Copy of PY1 Data(H)'!$A$1:$CZ$1,_xlfn.XLOOKUP($A73,'Copy of PY1 Data(H)'!$A$1:$A$288,'Copy of PY1 Data(H)'!$A$1:$CZ$288))</f>
        <v>0</v>
      </c>
      <c r="H73" s="180" cm="1">
        <f t="array" ref="H73">_xlfn.XLOOKUP(H$1,'Copy of PY1 Data(H)'!$A$1:$CZ$1,_xlfn.XLOOKUP($A73,'Copy of PY1 Data(H)'!$A$1:$A$288,'Copy of PY1 Data(H)'!$A$1:$CZ$288))</f>
        <v>0</v>
      </c>
      <c r="I73" s="180" cm="1">
        <f t="array" ref="I73">_xlfn.XLOOKUP(I$1,'Copy of PY1 Data(H)'!$A$1:$CZ$1,_xlfn.XLOOKUP($A73,'Copy of PY1 Data(H)'!$A$1:$A$288,'Copy of PY1 Data(H)'!$A$1:$CZ$288))</f>
        <v>0</v>
      </c>
      <c r="J73" s="180" cm="1">
        <f t="array" ref="J73">_xlfn.XLOOKUP(J$1,'Copy of PY1 Data(H)'!$A$1:$CZ$1,_xlfn.XLOOKUP($A73,'Copy of PY1 Data(H)'!$A$1:$A$288,'Copy of PY1 Data(H)'!$A$1:$CZ$288))</f>
        <v>0</v>
      </c>
      <c r="K73" s="180" cm="1">
        <f t="array" ref="K73">_xlfn.XLOOKUP(K$1,'Copy of PY1 Data(H)'!$A$1:$CZ$1,_xlfn.XLOOKUP($A73,'Copy of PY1 Data(H)'!$A$1:$A$288,'Copy of PY1 Data(H)'!$A$1:$CZ$288))</f>
        <v>0</v>
      </c>
      <c r="L73" s="180" cm="1">
        <f t="array" ref="L73">_xlfn.XLOOKUP(L$1,'Copy of PY1 Data(H)'!$A$1:$CZ$1,_xlfn.XLOOKUP($A73,'Copy of PY1 Data(H)'!$A$1:$A$288,'Copy of PY1 Data(H)'!$A$1:$CZ$288))</f>
        <v>0</v>
      </c>
      <c r="M73" s="180" cm="1">
        <f t="array" ref="M73">_xlfn.XLOOKUP(M$1,'Copy of PY1 Data(H)'!$A$1:$CZ$1,_xlfn.XLOOKUP($A73,'Copy of PY1 Data(H)'!$A$1:$A$288,'Copy of PY1 Data(H)'!$A$1:$CZ$288))</f>
        <v>0</v>
      </c>
      <c r="N73" s="180" cm="1">
        <f t="array" ref="N73">_xlfn.XLOOKUP(N$1,'Copy of PY1 Data(H)'!$A$1:$CZ$1,_xlfn.XLOOKUP($A73,'Copy of PY1 Data(H)'!$A$1:$A$288,'Copy of PY1 Data(H)'!$A$1:$CZ$288))</f>
        <v>0</v>
      </c>
      <c r="O73" s="180" cm="1">
        <f t="array" ref="O73">_xlfn.XLOOKUP(O$1,'Copy of PY1 Data(H)'!$A$1:$CZ$1,_xlfn.XLOOKUP($A73,'Copy of PY1 Data(H)'!$A$1:$A$288,'Copy of PY1 Data(H)'!$A$1:$CZ$288))</f>
        <v>0</v>
      </c>
      <c r="P73" s="180" cm="1">
        <f t="array" ref="P73">_xlfn.XLOOKUP(P$1,'Copy of PY1 Data(H)'!$A$1:$CZ$1,_xlfn.XLOOKUP($A73,'Copy of PY1 Data(H)'!$A$1:$A$288,'Copy of PY1 Data(H)'!$A$1:$CZ$288))</f>
        <v>0</v>
      </c>
      <c r="Q73" s="180" cm="1">
        <f t="array" ref="Q73">_xlfn.XLOOKUP(Q$1,'Copy of PY1 Data(H)'!$A$1:$CZ$1,_xlfn.XLOOKUP($A73,'Copy of PY1 Data(H)'!$A$1:$A$288,'Copy of PY1 Data(H)'!$A$1:$CZ$288))</f>
        <v>0</v>
      </c>
      <c r="R73" s="180" cm="1">
        <f t="array" ref="R73">_xlfn.XLOOKUP(R$1,'Copy of PY1 Data(H)'!$A$1:$CZ$1,_xlfn.XLOOKUP($A73,'Copy of PY1 Data(H)'!$A$1:$A$288,'Copy of PY1 Data(H)'!$A$1:$CZ$288))</f>
        <v>0</v>
      </c>
      <c r="S73" s="180" cm="1">
        <f t="array" ref="S73">_xlfn.XLOOKUP(S$1,'Copy of PY1 Data(H)'!$A$1:$CZ$1,_xlfn.XLOOKUP($A73,'Copy of PY1 Data(H)'!$A$1:$A$288,'Copy of PY1 Data(H)'!$A$1:$CZ$288))</f>
        <v>0</v>
      </c>
      <c r="T73" s="180" cm="1">
        <f t="array" ref="T73">_xlfn.XLOOKUP(T$1,'Copy of PY1 Data(H)'!$A$1:$CZ$1,_xlfn.XLOOKUP($A73,'Copy of PY1 Data(H)'!$A$1:$A$288,'Copy of PY1 Data(H)'!$A$1:$CZ$288))</f>
        <v>0</v>
      </c>
      <c r="U73" s="180" cm="1">
        <f t="array" ref="U73">_xlfn.XLOOKUP(U$1,'Copy of PY1 Data(H)'!$A$1:$CZ$1,_xlfn.XLOOKUP($A73,'Copy of PY1 Data(H)'!$A$1:$A$288,'Copy of PY1 Data(H)'!$A$1:$CZ$288))</f>
        <v>0</v>
      </c>
      <c r="V73" s="180" cm="1">
        <f t="array" ref="V73">_xlfn.XLOOKUP(V$1,'Copy of PY1 Data(H)'!$A$1:$CZ$1,_xlfn.XLOOKUP($A73,'Copy of PY1 Data(H)'!$A$1:$A$288,'Copy of PY1 Data(H)'!$A$1:$CZ$288))</f>
        <v>0</v>
      </c>
      <c r="W73" s="180" cm="1">
        <f t="array" ref="W73">_xlfn.XLOOKUP(W$1,'Copy of PY1 Data(H)'!$A$1:$CZ$1,_xlfn.XLOOKUP($A73,'Copy of PY1 Data(H)'!$A$1:$A$288,'Copy of PY1 Data(H)'!$A$1:$CZ$288))</f>
        <v>0</v>
      </c>
      <c r="X73" s="180" cm="1">
        <f t="array" ref="X73">_xlfn.XLOOKUP(X$1,'Copy of PY1 Data(H)'!$A$1:$CZ$1,_xlfn.XLOOKUP($A73,'Copy of PY1 Data(H)'!$A$1:$A$288,'Copy of PY1 Data(H)'!$A$1:$CZ$288))</f>
        <v>0</v>
      </c>
      <c r="Y73" s="180" cm="1">
        <f t="array" ref="Y73">_xlfn.XLOOKUP(Y$1,'Copy of PY1 Data(H)'!$A$1:$CZ$1,_xlfn.XLOOKUP($A73,'Copy of PY1 Data(H)'!$A$1:$A$288,'Copy of PY1 Data(H)'!$A$1:$CZ$288))</f>
        <v>0</v>
      </c>
      <c r="Z73" s="180" cm="1">
        <f t="array" ref="Z73">_xlfn.XLOOKUP(Z$1,'Copy of PY1 Data(H)'!$A$1:$CZ$1,_xlfn.XLOOKUP($A73,'Copy of PY1 Data(H)'!$A$1:$A$288,'Copy of PY1 Data(H)'!$A$1:$CZ$288))</f>
        <v>0</v>
      </c>
      <c r="AA73" s="180" cm="1">
        <f t="array" ref="AA73">_xlfn.XLOOKUP(AA$1,'Copy of PY1 Data(H)'!$A$1:$CZ$1,_xlfn.XLOOKUP($A73,'Copy of PY1 Data(H)'!$A$1:$A$288,'Copy of PY1 Data(H)'!$A$1:$CZ$288))</f>
        <v>0</v>
      </c>
      <c r="AB73" s="180" cm="1">
        <f t="array" ref="AB73">_xlfn.XLOOKUP(AB$1,'Copy of PY1 Data(H)'!$A$1:$CZ$1,_xlfn.XLOOKUP($A73,'Copy of PY1 Data(H)'!$A$1:$A$288,'Copy of PY1 Data(H)'!$A$1:$CZ$288))</f>
        <v>0</v>
      </c>
      <c r="AC73" s="180" cm="1">
        <f t="array" ref="AC73">_xlfn.XLOOKUP(AC$1,'Copy of PY1 Data(H)'!$A$1:$CZ$1,_xlfn.XLOOKUP($A73,'Copy of PY1 Data(H)'!$A$1:$A$288,'Copy of PY1 Data(H)'!$A$1:$CZ$288))</f>
        <v>0</v>
      </c>
      <c r="AD73" s="180" cm="1">
        <f t="array" ref="AD73">_xlfn.XLOOKUP(AD$1,'Copy of PY1 Data(H)'!$A$1:$CZ$1,_xlfn.XLOOKUP($A73,'Copy of PY1 Data(H)'!$A$1:$A$288,'Copy of PY1 Data(H)'!$A$1:$CZ$288))</f>
        <v>0</v>
      </c>
      <c r="AE73" s="180" cm="1">
        <f t="array" ref="AE73">_xlfn.XLOOKUP(AE$1,'Copy of PY1 Data(H)'!$A$1:$CZ$1,_xlfn.XLOOKUP($A73,'Copy of PY1 Data(H)'!$A$1:$A$288,'Copy of PY1 Data(H)'!$A$1:$CZ$288))</f>
        <v>0</v>
      </c>
      <c r="AF73" s="180" cm="1">
        <f t="array" ref="AF73">_xlfn.XLOOKUP(AF$1,'Copy of PY1 Data(H)'!$A$1:$CZ$1,_xlfn.XLOOKUP($A73,'Copy of PY1 Data(H)'!$A$1:$A$288,'Copy of PY1 Data(H)'!$A$1:$CZ$288))</f>
        <v>0</v>
      </c>
      <c r="AG73" s="180" cm="1">
        <f t="array" ref="AG73">_xlfn.XLOOKUP(AG$1,'Copy of PY1 Data(H)'!$A$1:$CZ$1,_xlfn.XLOOKUP($A73,'Copy of PY1 Data(H)'!$A$1:$A$288,'Copy of PY1 Data(H)'!$A$1:$CZ$288))</f>
        <v>0</v>
      </c>
      <c r="AH73" s="180" cm="1">
        <f t="array" ref="AH73">_xlfn.XLOOKUP(AH$1,'Copy of PY1 Data(H)'!$A$1:$CZ$1,_xlfn.XLOOKUP($A73,'Copy of PY1 Data(H)'!$A$1:$A$288,'Copy of PY1 Data(H)'!$A$1:$CZ$288))</f>
        <v>0</v>
      </c>
      <c r="AI73" s="180" cm="1">
        <f t="array" ref="AI73">_xlfn.XLOOKUP(AI$1,'Copy of PY1 Data(H)'!$A$1:$CZ$1,_xlfn.XLOOKUP($A73,'Copy of PY1 Data(H)'!$A$1:$A$288,'Copy of PY1 Data(H)'!$A$1:$CZ$288))</f>
        <v>0</v>
      </c>
      <c r="AJ73" s="180" cm="1">
        <f t="array" ref="AJ73">_xlfn.XLOOKUP(AJ$1,'Copy of PY1 Data(H)'!$A$1:$CZ$1,_xlfn.XLOOKUP($A73,'Copy of PY1 Data(H)'!$A$1:$A$288,'Copy of PY1 Data(H)'!$A$1:$CZ$288))</f>
        <v>0</v>
      </c>
      <c r="AK73" s="180" cm="1">
        <f t="array" ref="AK73">_xlfn.XLOOKUP(AK$1,'Copy of PY1 Data(H)'!$A$1:$CZ$1,_xlfn.XLOOKUP($A73,'Copy of PY1 Data(H)'!$A$1:$A$288,'Copy of PY1 Data(H)'!$A$1:$CZ$288))</f>
        <v>0</v>
      </c>
      <c r="AL73" s="180" cm="1">
        <f t="array" ref="AL73">_xlfn.XLOOKUP(AL$1,'Copy of PY1 Data(H)'!$A$1:$CZ$1,_xlfn.XLOOKUP($A73,'Copy of PY1 Data(H)'!$A$1:$A$288,'Copy of PY1 Data(H)'!$A$1:$CZ$288))</f>
        <v>0</v>
      </c>
      <c r="AM73" s="180" cm="1">
        <f t="array" ref="AM73">_xlfn.XLOOKUP(AM$1,'Copy of PY1 Data(H)'!$A$1:$CZ$1,_xlfn.XLOOKUP($A73,'Copy of PY1 Data(H)'!$A$1:$A$288,'Copy of PY1 Data(H)'!$A$1:$CZ$288))</f>
        <v>0</v>
      </c>
      <c r="AN73" s="180" cm="1">
        <f t="array" ref="AN73">_xlfn.XLOOKUP(AN$1,'Copy of PY1 Data(H)'!$A$1:$CZ$1,_xlfn.XLOOKUP($A73,'Copy of PY1 Data(H)'!$A$1:$A$288,'Copy of PY1 Data(H)'!$A$1:$CZ$288))</f>
        <v>0</v>
      </c>
      <c r="AO73" s="180" cm="1">
        <f t="array" ref="AO73">_xlfn.XLOOKUP(AO$1,'Copy of PY1 Data(H)'!$A$1:$CZ$1,_xlfn.XLOOKUP($A73,'Copy of PY1 Data(H)'!$A$1:$A$288,'Copy of PY1 Data(H)'!$A$1:$CZ$288))</f>
        <v>0</v>
      </c>
      <c r="AP73" s="180" cm="1">
        <f t="array" ref="AP73">_xlfn.XLOOKUP(AP$1,'Copy of PY1 Data(H)'!$A$1:$CZ$1,_xlfn.XLOOKUP($A73,'Copy of PY1 Data(H)'!$A$1:$A$288,'Copy of PY1 Data(H)'!$A$1:$CZ$288))</f>
        <v>0</v>
      </c>
      <c r="AQ73" s="180" cm="1">
        <f t="array" ref="AQ73">_xlfn.XLOOKUP(AQ$1,'Copy of PY1 Data(H)'!$A$1:$CZ$1,_xlfn.XLOOKUP($A73,'Copy of PY1 Data(H)'!$A$1:$A$288,'Copy of PY1 Data(H)'!$A$1:$CZ$288))</f>
        <v>0</v>
      </c>
      <c r="AR73" s="180" cm="1">
        <f t="array" ref="AR73">_xlfn.XLOOKUP(AR$1,'Copy of PY1 Data(H)'!$A$1:$CZ$1,_xlfn.XLOOKUP($A73,'Copy of PY1 Data(H)'!$A$1:$A$288,'Copy of PY1 Data(H)'!$A$1:$CZ$288))</f>
        <v>0</v>
      </c>
      <c r="AS73" s="180" cm="1">
        <f t="array" ref="AS73">_xlfn.XLOOKUP(AS$1,'Copy of PY1 Data(H)'!$A$1:$CZ$1,_xlfn.XLOOKUP($A73,'Copy of PY1 Data(H)'!$A$1:$A$288,'Copy of PY1 Data(H)'!$A$1:$CZ$288))</f>
        <v>0</v>
      </c>
      <c r="AT73" s="180" cm="1">
        <f t="array" ref="AT73">_xlfn.XLOOKUP(AT$1,'Copy of PY1 Data(H)'!$A$1:$CZ$1,_xlfn.XLOOKUP($A73,'Copy of PY1 Data(H)'!$A$1:$A$288,'Copy of PY1 Data(H)'!$A$1:$CZ$288))</f>
        <v>0</v>
      </c>
      <c r="AU73" s="180" cm="1">
        <f t="array" ref="AU73">_xlfn.XLOOKUP(AU$1,'Copy of PY1 Data(H)'!$A$1:$CZ$1,_xlfn.XLOOKUP($A73,'Copy of PY1 Data(H)'!$A$1:$A$288,'Copy of PY1 Data(H)'!$A$1:$CZ$288))</f>
        <v>0</v>
      </c>
      <c r="AV73" s="180" cm="1">
        <f t="array" ref="AV73">_xlfn.XLOOKUP(AV$1,'Copy of PY1 Data(H)'!$A$1:$CZ$1,_xlfn.XLOOKUP($A73,'Copy of PY1 Data(H)'!$A$1:$A$288,'Copy of PY1 Data(H)'!$A$1:$CZ$288))</f>
        <v>0</v>
      </c>
      <c r="AW73" s="180" cm="1">
        <f t="array" ref="AW73">_xlfn.XLOOKUP(AW$1,'Copy of PY1 Data(H)'!$A$1:$CZ$1,_xlfn.XLOOKUP($A73,'Copy of PY1 Data(H)'!$A$1:$A$288,'Copy of PY1 Data(H)'!$A$1:$CZ$288))</f>
        <v>0</v>
      </c>
      <c r="AX73" s="180" cm="1">
        <f t="array" ref="AX73">_xlfn.XLOOKUP(AX$1,'Copy of PY1 Data(H)'!$A$1:$CZ$1,_xlfn.XLOOKUP($A73,'Copy of PY1 Data(H)'!$A$1:$A$288,'Copy of PY1 Data(H)'!$A$1:$CZ$288))</f>
        <v>0</v>
      </c>
      <c r="AY73" s="180" cm="1">
        <f t="array" ref="AY73">_xlfn.XLOOKUP(AY$1,'Copy of PY1 Data(H)'!$A$1:$CZ$1,_xlfn.XLOOKUP($A73,'Copy of PY1 Data(H)'!$A$1:$A$288,'Copy of PY1 Data(H)'!$A$1:$CZ$288))</f>
        <v>0</v>
      </c>
      <c r="AZ73" s="180" cm="1">
        <f t="array" ref="AZ73">_xlfn.XLOOKUP(AZ$1,'Copy of PY1 Data(H)'!$A$1:$CZ$1,_xlfn.XLOOKUP($A73,'Copy of PY1 Data(H)'!$A$1:$A$288,'Copy of PY1 Data(H)'!$A$1:$CZ$288))</f>
        <v>0</v>
      </c>
      <c r="BA73" s="180" cm="1">
        <f t="array" ref="BA73">_xlfn.XLOOKUP(BA$1,'Copy of PY1 Data(H)'!$A$1:$CZ$1,_xlfn.XLOOKUP($A73,'Copy of PY1 Data(H)'!$A$1:$A$288,'Copy of PY1 Data(H)'!$A$1:$CZ$288))</f>
        <v>0</v>
      </c>
      <c r="BB73" s="180" cm="1">
        <f t="array" ref="BB73">_xlfn.XLOOKUP(BB$1,'Copy of PY1 Data(H)'!$A$1:$CZ$1,_xlfn.XLOOKUP($A73,'Copy of PY1 Data(H)'!$A$1:$A$288,'Copy of PY1 Data(H)'!$A$1:$CZ$288))</f>
        <v>0</v>
      </c>
      <c r="BC73" s="180" cm="1">
        <f t="array" ref="BC73">_xlfn.XLOOKUP(BC$1,'Copy of PY1 Data(H)'!$A$1:$CZ$1,_xlfn.XLOOKUP($A73,'Copy of PY1 Data(H)'!$A$1:$A$288,'Copy of PY1 Data(H)'!$A$1:$CZ$288))</f>
        <v>0</v>
      </c>
      <c r="BD73" s="180" cm="1">
        <f t="array" ref="BD73">_xlfn.XLOOKUP(BD$1,'Copy of PY1 Data(H)'!$A$1:$CZ$1,_xlfn.XLOOKUP($A73,'Copy of PY1 Data(H)'!$A$1:$A$288,'Copy of PY1 Data(H)'!$A$1:$CZ$288))</f>
        <v>0</v>
      </c>
      <c r="BE73" s="180" cm="1">
        <f t="array" ref="BE73">_xlfn.XLOOKUP(BE$1,'Copy of PY1 Data(H)'!$A$1:$CZ$1,_xlfn.XLOOKUP($A73,'Copy of PY1 Data(H)'!$A$1:$A$288,'Copy of PY1 Data(H)'!$A$1:$CZ$288))</f>
        <v>0</v>
      </c>
      <c r="BF73" s="180" cm="1">
        <f t="array" ref="BF73">_xlfn.XLOOKUP(BF$1,'Copy of PY1 Data(H)'!$A$1:$CZ$1,_xlfn.XLOOKUP($A73,'Copy of PY1 Data(H)'!$A$1:$A$288,'Copy of PY1 Data(H)'!$A$1:$CZ$288))</f>
        <v>0</v>
      </c>
      <c r="BG73" s="180" cm="1">
        <f t="array" ref="BG73">_xlfn.XLOOKUP(BG$1,'Copy of PY1 Data(H)'!$A$1:$CZ$1,_xlfn.XLOOKUP($A73,'Copy of PY1 Data(H)'!$A$1:$A$288,'Copy of PY1 Data(H)'!$A$1:$CZ$288))</f>
        <v>0</v>
      </c>
      <c r="BH73" s="180" cm="1">
        <f t="array" ref="BH73">_xlfn.XLOOKUP(BH$1,'Copy of PY1 Data(H)'!$A$1:$CZ$1,_xlfn.XLOOKUP($A73,'Copy of PY1 Data(H)'!$A$1:$A$288,'Copy of PY1 Data(H)'!$A$1:$CZ$288))</f>
        <v>0</v>
      </c>
      <c r="BI73" s="180" cm="1">
        <f t="array" ref="BI73">_xlfn.XLOOKUP(BI$1,'Copy of PY1 Data(H)'!$A$1:$CZ$1,_xlfn.XLOOKUP($A73,'Copy of PY1 Data(H)'!$A$1:$A$288,'Copy of PY1 Data(H)'!$A$1:$CZ$288))</f>
        <v>0</v>
      </c>
      <c r="BJ73" s="180" cm="1">
        <f t="array" ref="BJ73">_xlfn.XLOOKUP(BJ$1,'Copy of PY1 Data(H)'!$A$1:$CZ$1,_xlfn.XLOOKUP($A73,'Copy of PY1 Data(H)'!$A$1:$A$288,'Copy of PY1 Data(H)'!$A$1:$CZ$288))</f>
        <v>0</v>
      </c>
      <c r="BK73" s="180" cm="1">
        <f t="array" ref="BK73">_xlfn.XLOOKUP(BK$1,'Copy of PY1 Data(H)'!$A$1:$CZ$1,_xlfn.XLOOKUP($A73,'Copy of PY1 Data(H)'!$A$1:$A$288,'Copy of PY1 Data(H)'!$A$1:$CZ$288))</f>
        <v>0</v>
      </c>
      <c r="BL73" s="180" cm="1">
        <f t="array" ref="BL73">_xlfn.XLOOKUP(BL$1,'Copy of PY1 Data(H)'!$A$1:$CZ$1,_xlfn.XLOOKUP($A73,'Copy of PY1 Data(H)'!$A$1:$A$288,'Copy of PY1 Data(H)'!$A$1:$CZ$288))</f>
        <v>0</v>
      </c>
      <c r="BM73" s="180" cm="1">
        <f t="array" ref="BM73">_xlfn.XLOOKUP(BM$1,'Copy of PY1 Data(H)'!$A$1:$CZ$1,_xlfn.XLOOKUP($A73,'Copy of PY1 Data(H)'!$A$1:$A$288,'Copy of PY1 Data(H)'!$A$1:$CZ$288))</f>
        <v>0</v>
      </c>
      <c r="BN73" s="180" cm="1">
        <f t="array" ref="BN73">_xlfn.XLOOKUP(BN$1,'Copy of PY1 Data(H)'!$A$1:$CZ$1,_xlfn.XLOOKUP($A73,'Copy of PY1 Data(H)'!$A$1:$A$288,'Copy of PY1 Data(H)'!$A$1:$CZ$288))</f>
        <v>0</v>
      </c>
      <c r="BO73" s="180" cm="1">
        <f t="array" ref="BO73">_xlfn.XLOOKUP(BO$1,'Copy of PY1 Data(H)'!$A$1:$CZ$1,_xlfn.XLOOKUP($A73,'Copy of PY1 Data(H)'!$A$1:$A$288,'Copy of PY1 Data(H)'!$A$1:$CZ$288))</f>
        <v>0</v>
      </c>
      <c r="BP73" s="180" cm="1">
        <f t="array" ref="BP73">_xlfn.XLOOKUP(BP$1,'Copy of PY1 Data(H)'!$A$1:$CZ$1,_xlfn.XLOOKUP($A73,'Copy of PY1 Data(H)'!$A$1:$A$288,'Copy of PY1 Data(H)'!$A$1:$CZ$288))</f>
        <v>0</v>
      </c>
      <c r="BQ73" s="180" cm="1">
        <f t="array" ref="BQ73">_xlfn.XLOOKUP(BQ$1,'Copy of PY1 Data(H)'!$A$1:$CZ$1,_xlfn.XLOOKUP($A73,'Copy of PY1 Data(H)'!$A$1:$A$288,'Copy of PY1 Data(H)'!$A$1:$CZ$288))</f>
        <v>0</v>
      </c>
      <c r="BR73" s="180" cm="1">
        <f t="array" ref="BR73">_xlfn.XLOOKUP(BR$1,'Copy of PY1 Data(H)'!$A$1:$CZ$1,_xlfn.XLOOKUP($A73,'Copy of PY1 Data(H)'!$A$1:$A$288,'Copy of PY1 Data(H)'!$A$1:$CZ$288))</f>
        <v>0</v>
      </c>
      <c r="BS73" s="180" cm="1">
        <f t="array" ref="BS73">_xlfn.XLOOKUP(BS$1,'Copy of PY1 Data(H)'!$A$1:$CZ$1,_xlfn.XLOOKUP($A73,'Copy of PY1 Data(H)'!$A$1:$A$288,'Copy of PY1 Data(H)'!$A$1:$CZ$288))</f>
        <v>0</v>
      </c>
      <c r="BT73" s="180" cm="1">
        <f t="array" ref="BT73">_xlfn.XLOOKUP(BT$1,'Copy of PY1 Data(H)'!$A$1:$CZ$1,_xlfn.XLOOKUP($A73,'Copy of PY1 Data(H)'!$A$1:$A$288,'Copy of PY1 Data(H)'!$A$1:$CZ$288))</f>
        <v>0</v>
      </c>
      <c r="BU73" s="180" cm="1">
        <f t="array" ref="BU73">_xlfn.XLOOKUP(BU$1,'Copy of PY1 Data(H)'!$A$1:$CZ$1,_xlfn.XLOOKUP($A73,'Copy of PY1 Data(H)'!$A$1:$A$288,'Copy of PY1 Data(H)'!$A$1:$CZ$288))</f>
        <v>0</v>
      </c>
      <c r="BV73" s="180" cm="1">
        <f t="array" ref="BV73">_xlfn.XLOOKUP(BV$1,'Copy of PY1 Data(H)'!$A$1:$CZ$1,_xlfn.XLOOKUP($A73,'Copy of PY1 Data(H)'!$A$1:$A$288,'Copy of PY1 Data(H)'!$A$1:$CZ$288))</f>
        <v>0</v>
      </c>
    </row>
    <row r="74" spans="1:74" s="968" customFormat="1" x14ac:dyDescent="0.3">
      <c r="B74" s="968" t="s">
        <v>2841</v>
      </c>
    </row>
    <row r="75" spans="1:74" x14ac:dyDescent="0.3">
      <c r="A75" s="180">
        <v>171</v>
      </c>
      <c r="C75" s="180"/>
      <c r="D75" s="180" cm="1">
        <f t="array" ref="D75">_xlfn.XLOOKUP(D$1,'Copy of PY1 Data(H)'!$A$1:$CZ$1,_xlfn.XLOOKUP($A75,'Copy of PY1 Data(H)'!$A$1:$A$288,'Copy of PY1 Data(H)'!$A$1:$CZ$288))</f>
        <v>285818</v>
      </c>
      <c r="E75" s="180" cm="1">
        <f t="array" ref="E75">_xlfn.XLOOKUP(E$1,'Copy of PY1 Data(H)'!$A$1:$CZ$1,_xlfn.XLOOKUP($A75,'Copy of PY1 Data(H)'!$A$1:$A$288,'Copy of PY1 Data(H)'!$A$1:$CZ$288))</f>
        <v>60393487</v>
      </c>
      <c r="F75" s="180" cm="1">
        <f t="array" ref="F75">_xlfn.XLOOKUP(F$1,'Copy of PY1 Data(H)'!$A$1:$CZ$1,_xlfn.XLOOKUP($A75,'Copy of PY1 Data(H)'!$A$1:$A$288,'Copy of PY1 Data(H)'!$A$1:$CZ$288))</f>
        <v>0</v>
      </c>
      <c r="G75" s="180" cm="1">
        <f t="array" ref="G75">_xlfn.XLOOKUP(G$1,'Copy of PY1 Data(H)'!$A$1:$CZ$1,_xlfn.XLOOKUP($A75,'Copy of PY1 Data(H)'!$A$1:$A$288,'Copy of PY1 Data(H)'!$A$1:$CZ$288))</f>
        <v>168666</v>
      </c>
      <c r="H75" s="180" cm="1">
        <f t="array" ref="H75">_xlfn.XLOOKUP(H$1,'Copy of PY1 Data(H)'!$A$1:$CZ$1,_xlfn.XLOOKUP($A75,'Copy of PY1 Data(H)'!$A$1:$A$288,'Copy of PY1 Data(H)'!$A$1:$CZ$288))</f>
        <v>0</v>
      </c>
      <c r="I75" s="180" cm="1">
        <f t="array" ref="I75">_xlfn.XLOOKUP(I$1,'Copy of PY1 Data(H)'!$A$1:$CZ$1,_xlfn.XLOOKUP($A75,'Copy of PY1 Data(H)'!$A$1:$A$288,'Copy of PY1 Data(H)'!$A$1:$CZ$288))</f>
        <v>0</v>
      </c>
      <c r="J75" s="180" cm="1">
        <f t="array" ref="J75">_xlfn.XLOOKUP(J$1,'Copy of PY1 Data(H)'!$A$1:$CZ$1,_xlfn.XLOOKUP($A75,'Copy of PY1 Data(H)'!$A$1:$A$288,'Copy of PY1 Data(H)'!$A$1:$CZ$288))</f>
        <v>0</v>
      </c>
      <c r="K75" s="180" cm="1">
        <f t="array" ref="K75">_xlfn.XLOOKUP(K$1,'Copy of PY1 Data(H)'!$A$1:$CZ$1,_xlfn.XLOOKUP($A75,'Copy of PY1 Data(H)'!$A$1:$A$288,'Copy of PY1 Data(H)'!$A$1:$CZ$288))</f>
        <v>0</v>
      </c>
      <c r="L75" s="180" cm="1">
        <f t="array" ref="L75">_xlfn.XLOOKUP(L$1,'Copy of PY1 Data(H)'!$A$1:$CZ$1,_xlfn.XLOOKUP($A75,'Copy of PY1 Data(H)'!$A$1:$A$288,'Copy of PY1 Data(H)'!$A$1:$CZ$288))</f>
        <v>589335</v>
      </c>
      <c r="M75" s="180" cm="1">
        <f t="array" ref="M75">_xlfn.XLOOKUP(M$1,'Copy of PY1 Data(H)'!$A$1:$CZ$1,_xlfn.XLOOKUP($A75,'Copy of PY1 Data(H)'!$A$1:$A$288,'Copy of PY1 Data(H)'!$A$1:$CZ$288))</f>
        <v>366602</v>
      </c>
      <c r="N75" s="180" cm="1">
        <f t="array" ref="N75">_xlfn.XLOOKUP(N$1,'Copy of PY1 Data(H)'!$A$1:$CZ$1,_xlfn.XLOOKUP($A75,'Copy of PY1 Data(H)'!$A$1:$A$288,'Copy of PY1 Data(H)'!$A$1:$CZ$288))</f>
        <v>0</v>
      </c>
      <c r="O75" s="180" cm="1">
        <f t="array" ref="O75">_xlfn.XLOOKUP(O$1,'Copy of PY1 Data(H)'!$A$1:$CZ$1,_xlfn.XLOOKUP($A75,'Copy of PY1 Data(H)'!$A$1:$A$288,'Copy of PY1 Data(H)'!$A$1:$CZ$288))</f>
        <v>17567</v>
      </c>
      <c r="P75" s="180" cm="1">
        <f t="array" ref="P75">_xlfn.XLOOKUP(P$1,'Copy of PY1 Data(H)'!$A$1:$CZ$1,_xlfn.XLOOKUP($A75,'Copy of PY1 Data(H)'!$A$1:$A$288,'Copy of PY1 Data(H)'!$A$1:$CZ$288))</f>
        <v>0</v>
      </c>
      <c r="Q75" s="180" cm="1">
        <f t="array" ref="Q75">_xlfn.XLOOKUP(Q$1,'Copy of PY1 Data(H)'!$A$1:$CZ$1,_xlfn.XLOOKUP($A75,'Copy of PY1 Data(H)'!$A$1:$A$288,'Copy of PY1 Data(H)'!$A$1:$CZ$288))</f>
        <v>0</v>
      </c>
      <c r="R75" s="180" cm="1">
        <f t="array" ref="R75">_xlfn.XLOOKUP(R$1,'Copy of PY1 Data(H)'!$A$1:$CZ$1,_xlfn.XLOOKUP($A75,'Copy of PY1 Data(H)'!$A$1:$A$288,'Copy of PY1 Data(H)'!$A$1:$CZ$288))</f>
        <v>41528</v>
      </c>
      <c r="S75" s="180" cm="1">
        <f t="array" ref="S75">_xlfn.XLOOKUP(S$1,'Copy of PY1 Data(H)'!$A$1:$CZ$1,_xlfn.XLOOKUP($A75,'Copy of PY1 Data(H)'!$A$1:$A$288,'Copy of PY1 Data(H)'!$A$1:$CZ$288))</f>
        <v>0</v>
      </c>
      <c r="T75" s="180" cm="1">
        <f t="array" ref="T75">_xlfn.XLOOKUP(T$1,'Copy of PY1 Data(H)'!$A$1:$CZ$1,_xlfn.XLOOKUP($A75,'Copy of PY1 Data(H)'!$A$1:$A$288,'Copy of PY1 Data(H)'!$A$1:$CZ$288))</f>
        <v>1688415</v>
      </c>
      <c r="U75" s="180" cm="1">
        <f t="array" ref="U75">_xlfn.XLOOKUP(U$1,'Copy of PY1 Data(H)'!$A$1:$CZ$1,_xlfn.XLOOKUP($A75,'Copy of PY1 Data(H)'!$A$1:$A$288,'Copy of PY1 Data(H)'!$A$1:$CZ$288))</f>
        <v>0</v>
      </c>
      <c r="V75" s="180" cm="1">
        <f t="array" ref="V75">_xlfn.XLOOKUP(V$1,'Copy of PY1 Data(H)'!$A$1:$CZ$1,_xlfn.XLOOKUP($A75,'Copy of PY1 Data(H)'!$A$1:$A$288,'Copy of PY1 Data(H)'!$A$1:$CZ$288))</f>
        <v>0</v>
      </c>
      <c r="W75" s="180" cm="1">
        <f t="array" ref="W75">_xlfn.XLOOKUP(W$1,'Copy of PY1 Data(H)'!$A$1:$CZ$1,_xlfn.XLOOKUP($A75,'Copy of PY1 Data(H)'!$A$1:$A$288,'Copy of PY1 Data(H)'!$A$1:$CZ$288))</f>
        <v>0</v>
      </c>
      <c r="X75" s="180" cm="1">
        <f t="array" ref="X75">_xlfn.XLOOKUP(X$1,'Copy of PY1 Data(H)'!$A$1:$CZ$1,_xlfn.XLOOKUP($A75,'Copy of PY1 Data(H)'!$A$1:$A$288,'Copy of PY1 Data(H)'!$A$1:$CZ$288))</f>
        <v>133510</v>
      </c>
      <c r="Y75" s="180" cm="1">
        <f t="array" ref="Y75">_xlfn.XLOOKUP(Y$1,'Copy of PY1 Data(H)'!$A$1:$CZ$1,_xlfn.XLOOKUP($A75,'Copy of PY1 Data(H)'!$A$1:$A$288,'Copy of PY1 Data(H)'!$A$1:$CZ$288))</f>
        <v>238536</v>
      </c>
      <c r="Z75" s="180" cm="1">
        <f t="array" ref="Z75">_xlfn.XLOOKUP(Z$1,'Copy of PY1 Data(H)'!$A$1:$CZ$1,_xlfn.XLOOKUP($A75,'Copy of PY1 Data(H)'!$A$1:$A$288,'Copy of PY1 Data(H)'!$A$1:$CZ$288))</f>
        <v>5658440</v>
      </c>
      <c r="AA75" s="180" cm="1">
        <f t="array" ref="AA75">_xlfn.XLOOKUP(AA$1,'Copy of PY1 Data(H)'!$A$1:$CZ$1,_xlfn.XLOOKUP($A75,'Copy of PY1 Data(H)'!$A$1:$A$288,'Copy of PY1 Data(H)'!$A$1:$CZ$288))</f>
        <v>416792</v>
      </c>
      <c r="AB75" s="180" cm="1">
        <f t="array" ref="AB75">_xlfn.XLOOKUP(AB$1,'Copy of PY1 Data(H)'!$A$1:$CZ$1,_xlfn.XLOOKUP($A75,'Copy of PY1 Data(H)'!$A$1:$A$288,'Copy of PY1 Data(H)'!$A$1:$CZ$288))</f>
        <v>0</v>
      </c>
      <c r="AC75" s="180" cm="1">
        <f t="array" ref="AC75">_xlfn.XLOOKUP(AC$1,'Copy of PY1 Data(H)'!$A$1:$CZ$1,_xlfn.XLOOKUP($A75,'Copy of PY1 Data(H)'!$A$1:$A$288,'Copy of PY1 Data(H)'!$A$1:$CZ$288))</f>
        <v>0</v>
      </c>
      <c r="AD75" s="180" cm="1">
        <f t="array" ref="AD75">_xlfn.XLOOKUP(AD$1,'Copy of PY1 Data(H)'!$A$1:$CZ$1,_xlfn.XLOOKUP($A75,'Copy of PY1 Data(H)'!$A$1:$A$288,'Copy of PY1 Data(H)'!$A$1:$CZ$288))</f>
        <v>280568</v>
      </c>
      <c r="AE75" s="180" cm="1">
        <f t="array" ref="AE75">_xlfn.XLOOKUP(AE$1,'Copy of PY1 Data(H)'!$A$1:$CZ$1,_xlfn.XLOOKUP($A75,'Copy of PY1 Data(H)'!$A$1:$A$288,'Copy of PY1 Data(H)'!$A$1:$CZ$288))</f>
        <v>33025</v>
      </c>
      <c r="AF75" s="180" cm="1">
        <f t="array" ref="AF75">_xlfn.XLOOKUP(AF$1,'Copy of PY1 Data(H)'!$A$1:$CZ$1,_xlfn.XLOOKUP($A75,'Copy of PY1 Data(H)'!$A$1:$A$288,'Copy of PY1 Data(H)'!$A$1:$CZ$288))</f>
        <v>15804</v>
      </c>
      <c r="AG75" s="180" cm="1">
        <f t="array" ref="AG75">_xlfn.XLOOKUP(AG$1,'Copy of PY1 Data(H)'!$A$1:$CZ$1,_xlfn.XLOOKUP($A75,'Copy of PY1 Data(H)'!$A$1:$A$288,'Copy of PY1 Data(H)'!$A$1:$CZ$288))</f>
        <v>31485</v>
      </c>
      <c r="AH75" s="180" cm="1">
        <f t="array" ref="AH75">_xlfn.XLOOKUP(AH$1,'Copy of PY1 Data(H)'!$A$1:$CZ$1,_xlfn.XLOOKUP($A75,'Copy of PY1 Data(H)'!$A$1:$A$288,'Copy of PY1 Data(H)'!$A$1:$CZ$288))</f>
        <v>0</v>
      </c>
      <c r="AI75" s="180" cm="1">
        <f t="array" ref="AI75">_xlfn.XLOOKUP(AI$1,'Copy of PY1 Data(H)'!$A$1:$CZ$1,_xlfn.XLOOKUP($A75,'Copy of PY1 Data(H)'!$A$1:$A$288,'Copy of PY1 Data(H)'!$A$1:$CZ$288))</f>
        <v>0</v>
      </c>
      <c r="AJ75" s="180" cm="1">
        <f t="array" ref="AJ75">_xlfn.XLOOKUP(AJ$1,'Copy of PY1 Data(H)'!$A$1:$CZ$1,_xlfn.XLOOKUP($A75,'Copy of PY1 Data(H)'!$A$1:$A$288,'Copy of PY1 Data(H)'!$A$1:$CZ$288))</f>
        <v>151354</v>
      </c>
      <c r="AK75" s="180" cm="1">
        <f t="array" ref="AK75">_xlfn.XLOOKUP(AK$1,'Copy of PY1 Data(H)'!$A$1:$CZ$1,_xlfn.XLOOKUP($A75,'Copy of PY1 Data(H)'!$A$1:$A$288,'Copy of PY1 Data(H)'!$A$1:$CZ$288))</f>
        <v>0</v>
      </c>
      <c r="AL75" s="180" cm="1">
        <f t="array" ref="AL75">_xlfn.XLOOKUP(AL$1,'Copy of PY1 Data(H)'!$A$1:$CZ$1,_xlfn.XLOOKUP($A75,'Copy of PY1 Data(H)'!$A$1:$A$288,'Copy of PY1 Data(H)'!$A$1:$CZ$288))</f>
        <v>53114</v>
      </c>
      <c r="AM75" s="180" cm="1">
        <f t="array" ref="AM75">_xlfn.XLOOKUP(AM$1,'Copy of PY1 Data(H)'!$A$1:$CZ$1,_xlfn.XLOOKUP($A75,'Copy of PY1 Data(H)'!$A$1:$A$288,'Copy of PY1 Data(H)'!$A$1:$CZ$288))</f>
        <v>272305</v>
      </c>
      <c r="AN75" s="180" cm="1">
        <f t="array" ref="AN75">_xlfn.XLOOKUP(AN$1,'Copy of PY1 Data(H)'!$A$1:$CZ$1,_xlfn.XLOOKUP($A75,'Copy of PY1 Data(H)'!$A$1:$A$288,'Copy of PY1 Data(H)'!$A$1:$CZ$288))</f>
        <v>0</v>
      </c>
      <c r="AO75" s="180" cm="1">
        <f t="array" ref="AO75">_xlfn.XLOOKUP(AO$1,'Copy of PY1 Data(H)'!$A$1:$CZ$1,_xlfn.XLOOKUP($A75,'Copy of PY1 Data(H)'!$A$1:$A$288,'Copy of PY1 Data(H)'!$A$1:$CZ$288))</f>
        <v>1608585</v>
      </c>
      <c r="AP75" s="180" cm="1">
        <f t="array" ref="AP75">_xlfn.XLOOKUP(AP$1,'Copy of PY1 Data(H)'!$A$1:$CZ$1,_xlfn.XLOOKUP($A75,'Copy of PY1 Data(H)'!$A$1:$A$288,'Copy of PY1 Data(H)'!$A$1:$CZ$288))</f>
        <v>36540</v>
      </c>
      <c r="AQ75" s="180" cm="1">
        <f t="array" ref="AQ75">_xlfn.XLOOKUP(AQ$1,'Copy of PY1 Data(H)'!$A$1:$CZ$1,_xlfn.XLOOKUP($A75,'Copy of PY1 Data(H)'!$A$1:$A$288,'Copy of PY1 Data(H)'!$A$1:$CZ$288))</f>
        <v>3739</v>
      </c>
      <c r="AR75" s="180" cm="1">
        <f t="array" ref="AR75">_xlfn.XLOOKUP(AR$1,'Copy of PY1 Data(H)'!$A$1:$CZ$1,_xlfn.XLOOKUP($A75,'Copy of PY1 Data(H)'!$A$1:$A$288,'Copy of PY1 Data(H)'!$A$1:$CZ$288))</f>
        <v>20652</v>
      </c>
      <c r="AS75" s="180" cm="1">
        <f t="array" ref="AS75">_xlfn.XLOOKUP(AS$1,'Copy of PY1 Data(H)'!$A$1:$CZ$1,_xlfn.XLOOKUP($A75,'Copy of PY1 Data(H)'!$A$1:$A$288,'Copy of PY1 Data(H)'!$A$1:$CZ$288))</f>
        <v>1383889</v>
      </c>
      <c r="AT75" s="180" cm="1">
        <f t="array" ref="AT75">_xlfn.XLOOKUP(AT$1,'Copy of PY1 Data(H)'!$A$1:$CZ$1,_xlfn.XLOOKUP($A75,'Copy of PY1 Data(H)'!$A$1:$A$288,'Copy of PY1 Data(H)'!$A$1:$CZ$288))</f>
        <v>12331</v>
      </c>
      <c r="AU75" s="180" cm="1">
        <f t="array" ref="AU75">_xlfn.XLOOKUP(AU$1,'Copy of PY1 Data(H)'!$A$1:$CZ$1,_xlfn.XLOOKUP($A75,'Copy of PY1 Data(H)'!$A$1:$A$288,'Copy of PY1 Data(H)'!$A$1:$CZ$288))</f>
        <v>0</v>
      </c>
      <c r="AV75" s="180" cm="1">
        <f t="array" ref="AV75">_xlfn.XLOOKUP(AV$1,'Copy of PY1 Data(H)'!$A$1:$CZ$1,_xlfn.XLOOKUP($A75,'Copy of PY1 Data(H)'!$A$1:$A$288,'Copy of PY1 Data(H)'!$A$1:$CZ$288))</f>
        <v>0</v>
      </c>
      <c r="AW75" s="180" cm="1">
        <f t="array" ref="AW75">_xlfn.XLOOKUP(AW$1,'Copy of PY1 Data(H)'!$A$1:$CZ$1,_xlfn.XLOOKUP($A75,'Copy of PY1 Data(H)'!$A$1:$A$288,'Copy of PY1 Data(H)'!$A$1:$CZ$288))</f>
        <v>0</v>
      </c>
      <c r="AX75" s="180" cm="1">
        <f t="array" ref="AX75">_xlfn.XLOOKUP(AX$1,'Copy of PY1 Data(H)'!$A$1:$CZ$1,_xlfn.XLOOKUP($A75,'Copy of PY1 Data(H)'!$A$1:$A$288,'Copy of PY1 Data(H)'!$A$1:$CZ$288))</f>
        <v>0</v>
      </c>
      <c r="AY75" s="180" cm="1">
        <f t="array" ref="AY75">_xlfn.XLOOKUP(AY$1,'Copy of PY1 Data(H)'!$A$1:$CZ$1,_xlfn.XLOOKUP($A75,'Copy of PY1 Data(H)'!$A$1:$A$288,'Copy of PY1 Data(H)'!$A$1:$CZ$288))</f>
        <v>0</v>
      </c>
      <c r="AZ75" s="180" cm="1">
        <f t="array" ref="AZ75">_xlfn.XLOOKUP(AZ$1,'Copy of PY1 Data(H)'!$A$1:$CZ$1,_xlfn.XLOOKUP($A75,'Copy of PY1 Data(H)'!$A$1:$A$288,'Copy of PY1 Data(H)'!$A$1:$CZ$288))</f>
        <v>305956</v>
      </c>
      <c r="BA75" s="180" cm="1">
        <f t="array" ref="BA75">_xlfn.XLOOKUP(BA$1,'Copy of PY1 Data(H)'!$A$1:$CZ$1,_xlfn.XLOOKUP($A75,'Copy of PY1 Data(H)'!$A$1:$A$288,'Copy of PY1 Data(H)'!$A$1:$CZ$288))</f>
        <v>151697</v>
      </c>
      <c r="BB75" s="180" cm="1">
        <f t="array" ref="BB75">_xlfn.XLOOKUP(BB$1,'Copy of PY1 Data(H)'!$A$1:$CZ$1,_xlfn.XLOOKUP($A75,'Copy of PY1 Data(H)'!$A$1:$A$288,'Copy of PY1 Data(H)'!$A$1:$CZ$288))</f>
        <v>0</v>
      </c>
      <c r="BC75" s="180" cm="1">
        <f t="array" ref="BC75">_xlfn.XLOOKUP(BC$1,'Copy of PY1 Data(H)'!$A$1:$CZ$1,_xlfn.XLOOKUP($A75,'Copy of PY1 Data(H)'!$A$1:$A$288,'Copy of PY1 Data(H)'!$A$1:$CZ$288))</f>
        <v>0</v>
      </c>
      <c r="BD75" s="180" cm="1">
        <f t="array" ref="BD75">_xlfn.XLOOKUP(BD$1,'Copy of PY1 Data(H)'!$A$1:$CZ$1,_xlfn.XLOOKUP($A75,'Copy of PY1 Data(H)'!$A$1:$A$288,'Copy of PY1 Data(H)'!$A$1:$CZ$288))</f>
        <v>475426</v>
      </c>
      <c r="BE75" s="180" cm="1">
        <f t="array" ref="BE75">_xlfn.XLOOKUP(BE$1,'Copy of PY1 Data(H)'!$A$1:$CZ$1,_xlfn.XLOOKUP($A75,'Copy of PY1 Data(H)'!$A$1:$A$288,'Copy of PY1 Data(H)'!$A$1:$CZ$288))</f>
        <v>72966</v>
      </c>
      <c r="BF75" s="180" cm="1">
        <f t="array" ref="BF75">_xlfn.XLOOKUP(BF$1,'Copy of PY1 Data(H)'!$A$1:$CZ$1,_xlfn.XLOOKUP($A75,'Copy of PY1 Data(H)'!$A$1:$A$288,'Copy of PY1 Data(H)'!$A$1:$CZ$288))</f>
        <v>2596997</v>
      </c>
      <c r="BG75" s="180" cm="1">
        <f t="array" ref="BG75">_xlfn.XLOOKUP(BG$1,'Copy of PY1 Data(H)'!$A$1:$CZ$1,_xlfn.XLOOKUP($A75,'Copy of PY1 Data(H)'!$A$1:$A$288,'Copy of PY1 Data(H)'!$A$1:$CZ$288))</f>
        <v>0</v>
      </c>
      <c r="BH75" s="180" cm="1">
        <f t="array" ref="BH75">_xlfn.XLOOKUP(BH$1,'Copy of PY1 Data(H)'!$A$1:$CZ$1,_xlfn.XLOOKUP($A75,'Copy of PY1 Data(H)'!$A$1:$A$288,'Copy of PY1 Data(H)'!$A$1:$CZ$288))</f>
        <v>0</v>
      </c>
      <c r="BI75" s="180" cm="1">
        <f t="array" ref="BI75">_xlfn.XLOOKUP(BI$1,'Copy of PY1 Data(H)'!$A$1:$CZ$1,_xlfn.XLOOKUP($A75,'Copy of PY1 Data(H)'!$A$1:$A$288,'Copy of PY1 Data(H)'!$A$1:$CZ$288))</f>
        <v>0</v>
      </c>
      <c r="BJ75" s="180" cm="1">
        <f t="array" ref="BJ75">_xlfn.XLOOKUP(BJ$1,'Copy of PY1 Data(H)'!$A$1:$CZ$1,_xlfn.XLOOKUP($A75,'Copy of PY1 Data(H)'!$A$1:$A$288,'Copy of PY1 Data(H)'!$A$1:$CZ$288))</f>
        <v>1023638</v>
      </c>
      <c r="BK75" s="180" cm="1">
        <f t="array" ref="BK75">_xlfn.XLOOKUP(BK$1,'Copy of PY1 Data(H)'!$A$1:$CZ$1,_xlfn.XLOOKUP($A75,'Copy of PY1 Data(H)'!$A$1:$A$288,'Copy of PY1 Data(H)'!$A$1:$CZ$288))</f>
        <v>0</v>
      </c>
      <c r="BL75" s="180" cm="1">
        <f t="array" ref="BL75">_xlfn.XLOOKUP(BL$1,'Copy of PY1 Data(H)'!$A$1:$CZ$1,_xlfn.XLOOKUP($A75,'Copy of PY1 Data(H)'!$A$1:$A$288,'Copy of PY1 Data(H)'!$A$1:$CZ$288))</f>
        <v>1122222</v>
      </c>
      <c r="BM75" s="180" cm="1">
        <f t="array" ref="BM75">_xlfn.XLOOKUP(BM$1,'Copy of PY1 Data(H)'!$A$1:$CZ$1,_xlfn.XLOOKUP($A75,'Copy of PY1 Data(H)'!$A$1:$A$288,'Copy of PY1 Data(H)'!$A$1:$CZ$288))</f>
        <v>0</v>
      </c>
      <c r="BN75" s="180" cm="1">
        <f t="array" ref="BN75">_xlfn.XLOOKUP(BN$1,'Copy of PY1 Data(H)'!$A$1:$CZ$1,_xlfn.XLOOKUP($A75,'Copy of PY1 Data(H)'!$A$1:$A$288,'Copy of PY1 Data(H)'!$A$1:$CZ$288))</f>
        <v>391236</v>
      </c>
      <c r="BO75" s="180" cm="1">
        <f t="array" ref="BO75">_xlfn.XLOOKUP(BO$1,'Copy of PY1 Data(H)'!$A$1:$CZ$1,_xlfn.XLOOKUP($A75,'Copy of PY1 Data(H)'!$A$1:$A$288,'Copy of PY1 Data(H)'!$A$1:$CZ$288))</f>
        <v>0</v>
      </c>
      <c r="BP75" s="180" cm="1">
        <f t="array" ref="BP75">_xlfn.XLOOKUP(BP$1,'Copy of PY1 Data(H)'!$A$1:$CZ$1,_xlfn.XLOOKUP($A75,'Copy of PY1 Data(H)'!$A$1:$A$288,'Copy of PY1 Data(H)'!$A$1:$CZ$288))</f>
        <v>0</v>
      </c>
      <c r="BQ75" s="180" cm="1">
        <f t="array" ref="BQ75">_xlfn.XLOOKUP(BQ$1,'Copy of PY1 Data(H)'!$A$1:$CZ$1,_xlfn.XLOOKUP($A75,'Copy of PY1 Data(H)'!$A$1:$A$288,'Copy of PY1 Data(H)'!$A$1:$CZ$288))</f>
        <v>43716</v>
      </c>
      <c r="BR75" s="180" cm="1">
        <f t="array" ref="BR75">_xlfn.XLOOKUP(BR$1,'Copy of PY1 Data(H)'!$A$1:$CZ$1,_xlfn.XLOOKUP($A75,'Copy of PY1 Data(H)'!$A$1:$A$288,'Copy of PY1 Data(H)'!$A$1:$CZ$288))</f>
        <v>0</v>
      </c>
      <c r="BS75" s="180" cm="1">
        <f t="array" ref="BS75">_xlfn.XLOOKUP(BS$1,'Copy of PY1 Data(H)'!$A$1:$CZ$1,_xlfn.XLOOKUP($A75,'Copy of PY1 Data(H)'!$A$1:$A$288,'Copy of PY1 Data(H)'!$A$1:$CZ$288))</f>
        <v>0</v>
      </c>
      <c r="BT75" s="180" cm="1">
        <f t="array" ref="BT75">_xlfn.XLOOKUP(BT$1,'Copy of PY1 Data(H)'!$A$1:$CZ$1,_xlfn.XLOOKUP($A75,'Copy of PY1 Data(H)'!$A$1:$A$288,'Copy of PY1 Data(H)'!$A$1:$CZ$288))</f>
        <v>60958</v>
      </c>
      <c r="BU75" s="180" cm="1">
        <f t="array" ref="BU75">_xlfn.XLOOKUP(BU$1,'Copy of PY1 Data(H)'!$A$1:$CZ$1,_xlfn.XLOOKUP($A75,'Copy of PY1 Data(H)'!$A$1:$A$288,'Copy of PY1 Data(H)'!$A$1:$CZ$288))</f>
        <v>0</v>
      </c>
      <c r="BV75" s="180" cm="1">
        <f t="array" ref="BV75">_xlfn.XLOOKUP(BV$1,'Copy of PY1 Data(H)'!$A$1:$CZ$1,_xlfn.XLOOKUP($A75,'Copy of PY1 Data(H)'!$A$1:$A$288,'Copy of PY1 Data(H)'!$A$1:$CZ$288))</f>
        <v>65213</v>
      </c>
    </row>
    <row r="76" spans="1:74" s="968" customFormat="1" x14ac:dyDescent="0.3">
      <c r="B76" s="968" t="s">
        <v>2841</v>
      </c>
    </row>
    <row r="77" spans="1:74" s="968" customFormat="1" x14ac:dyDescent="0.3">
      <c r="B77" s="968" t="s">
        <v>2841</v>
      </c>
    </row>
    <row r="78" spans="1:74" s="968" customFormat="1" x14ac:dyDescent="0.3">
      <c r="B78" s="968" t="s">
        <v>2841</v>
      </c>
    </row>
    <row r="79" spans="1:74" x14ac:dyDescent="0.3">
      <c r="A79" s="180">
        <v>596</v>
      </c>
      <c r="C79" s="180"/>
      <c r="D79" s="180" cm="1">
        <f t="array" ref="D79">_xlfn.XLOOKUP(D$1,'Copy of PY1 Data(H)'!$A$1:$CZ$1,_xlfn.XLOOKUP($A79,'Copy of PY1 Data(H)'!$A$1:$A$288,'Copy of PY1 Data(H)'!$A$1:$CZ$288))</f>
        <v>52</v>
      </c>
      <c r="E79" s="180" cm="1">
        <f t="array" ref="E79">_xlfn.XLOOKUP(E$1,'Copy of PY1 Data(H)'!$A$1:$CZ$1,_xlfn.XLOOKUP($A79,'Copy of PY1 Data(H)'!$A$1:$A$288,'Copy of PY1 Data(H)'!$A$1:$CZ$288))</f>
        <v>52</v>
      </c>
      <c r="F79" s="180" cm="1">
        <f t="array" ref="F79">_xlfn.XLOOKUP(F$1,'Copy of PY1 Data(H)'!$A$1:$CZ$1,_xlfn.XLOOKUP($A79,'Copy of PY1 Data(H)'!$A$1:$A$288,'Copy of PY1 Data(H)'!$A$1:$CZ$288))</f>
        <v>0</v>
      </c>
      <c r="G79" s="180" cm="1">
        <f t="array" ref="G79">_xlfn.XLOOKUP(G$1,'Copy of PY1 Data(H)'!$A$1:$CZ$1,_xlfn.XLOOKUP($A79,'Copy of PY1 Data(H)'!$A$1:$A$288,'Copy of PY1 Data(H)'!$A$1:$CZ$288))</f>
        <v>52</v>
      </c>
      <c r="H79" s="180" cm="1">
        <f t="array" ref="H79">_xlfn.XLOOKUP(H$1,'Copy of PY1 Data(H)'!$A$1:$CZ$1,_xlfn.XLOOKUP($A79,'Copy of PY1 Data(H)'!$A$1:$A$288,'Copy of PY1 Data(H)'!$A$1:$CZ$288))</f>
        <v>52</v>
      </c>
      <c r="I79" s="180" cm="1">
        <f t="array" ref="I79">_xlfn.XLOOKUP(I$1,'Copy of PY1 Data(H)'!$A$1:$CZ$1,_xlfn.XLOOKUP($A79,'Copy of PY1 Data(H)'!$A$1:$A$288,'Copy of PY1 Data(H)'!$A$1:$CZ$288))</f>
        <v>0</v>
      </c>
      <c r="J79" s="180" cm="1">
        <f t="array" ref="J79">_xlfn.XLOOKUP(J$1,'Copy of PY1 Data(H)'!$A$1:$CZ$1,_xlfn.XLOOKUP($A79,'Copy of PY1 Data(H)'!$A$1:$A$288,'Copy of PY1 Data(H)'!$A$1:$CZ$288))</f>
        <v>52</v>
      </c>
      <c r="K79" s="180" cm="1">
        <f t="array" ref="K79">_xlfn.XLOOKUP(K$1,'Copy of PY1 Data(H)'!$A$1:$CZ$1,_xlfn.XLOOKUP($A79,'Copy of PY1 Data(H)'!$A$1:$A$288,'Copy of PY1 Data(H)'!$A$1:$CZ$288))</f>
        <v>52</v>
      </c>
      <c r="L79" s="180" cm="1">
        <f t="array" ref="L79">_xlfn.XLOOKUP(L$1,'Copy of PY1 Data(H)'!$A$1:$CZ$1,_xlfn.XLOOKUP($A79,'Copy of PY1 Data(H)'!$A$1:$A$288,'Copy of PY1 Data(H)'!$A$1:$CZ$288))</f>
        <v>52</v>
      </c>
      <c r="M79" s="180" cm="1">
        <f t="array" ref="M79">_xlfn.XLOOKUP(M$1,'Copy of PY1 Data(H)'!$A$1:$CZ$1,_xlfn.XLOOKUP($A79,'Copy of PY1 Data(H)'!$A$1:$A$288,'Copy of PY1 Data(H)'!$A$1:$CZ$288))</f>
        <v>52</v>
      </c>
      <c r="N79" s="180" cm="1">
        <f t="array" ref="N79">_xlfn.XLOOKUP(N$1,'Copy of PY1 Data(H)'!$A$1:$CZ$1,_xlfn.XLOOKUP($A79,'Copy of PY1 Data(H)'!$A$1:$A$288,'Copy of PY1 Data(H)'!$A$1:$CZ$288))</f>
        <v>52</v>
      </c>
      <c r="O79" s="180" cm="1">
        <f t="array" ref="O79">_xlfn.XLOOKUP(O$1,'Copy of PY1 Data(H)'!$A$1:$CZ$1,_xlfn.XLOOKUP($A79,'Copy of PY1 Data(H)'!$A$1:$A$288,'Copy of PY1 Data(H)'!$A$1:$CZ$288))</f>
        <v>52</v>
      </c>
      <c r="P79" s="180" cm="1">
        <f t="array" ref="P79">_xlfn.XLOOKUP(P$1,'Copy of PY1 Data(H)'!$A$1:$CZ$1,_xlfn.XLOOKUP($A79,'Copy of PY1 Data(H)'!$A$1:$A$288,'Copy of PY1 Data(H)'!$A$1:$CZ$288))</f>
        <v>0</v>
      </c>
      <c r="Q79" s="180" cm="1">
        <f t="array" ref="Q79">_xlfn.XLOOKUP(Q$1,'Copy of PY1 Data(H)'!$A$1:$CZ$1,_xlfn.XLOOKUP($A79,'Copy of PY1 Data(H)'!$A$1:$A$288,'Copy of PY1 Data(H)'!$A$1:$CZ$288))</f>
        <v>51</v>
      </c>
      <c r="R79" s="180" cm="1">
        <f t="array" ref="R79">_xlfn.XLOOKUP(R$1,'Copy of PY1 Data(H)'!$A$1:$CZ$1,_xlfn.XLOOKUP($A79,'Copy of PY1 Data(H)'!$A$1:$A$288,'Copy of PY1 Data(H)'!$A$1:$CZ$288))</f>
        <v>52</v>
      </c>
      <c r="S79" s="180" cm="1">
        <f t="array" ref="S79">_xlfn.XLOOKUP(S$1,'Copy of PY1 Data(H)'!$A$1:$CZ$1,_xlfn.XLOOKUP($A79,'Copy of PY1 Data(H)'!$A$1:$A$288,'Copy of PY1 Data(H)'!$A$1:$CZ$288))</f>
        <v>52</v>
      </c>
      <c r="T79" s="180" cm="1">
        <f t="array" ref="T79">_xlfn.XLOOKUP(T$1,'Copy of PY1 Data(H)'!$A$1:$CZ$1,_xlfn.XLOOKUP($A79,'Copy of PY1 Data(H)'!$A$1:$A$288,'Copy of PY1 Data(H)'!$A$1:$CZ$288))</f>
        <v>52</v>
      </c>
      <c r="U79" s="180" cm="1">
        <f t="array" ref="U79">_xlfn.XLOOKUP(U$1,'Copy of PY1 Data(H)'!$A$1:$CZ$1,_xlfn.XLOOKUP($A79,'Copy of PY1 Data(H)'!$A$1:$A$288,'Copy of PY1 Data(H)'!$A$1:$CZ$288))</f>
        <v>0</v>
      </c>
      <c r="V79" s="180" cm="1">
        <f t="array" ref="V79">_xlfn.XLOOKUP(V$1,'Copy of PY1 Data(H)'!$A$1:$CZ$1,_xlfn.XLOOKUP($A79,'Copy of PY1 Data(H)'!$A$1:$A$288,'Copy of PY1 Data(H)'!$A$1:$CZ$288))</f>
        <v>52</v>
      </c>
      <c r="W79" s="180" cm="1">
        <f t="array" ref="W79">_xlfn.XLOOKUP(W$1,'Copy of PY1 Data(H)'!$A$1:$CZ$1,_xlfn.XLOOKUP($A79,'Copy of PY1 Data(H)'!$A$1:$A$288,'Copy of PY1 Data(H)'!$A$1:$CZ$288))</f>
        <v>0</v>
      </c>
      <c r="X79" s="180" cm="1">
        <f t="array" ref="X79">_xlfn.XLOOKUP(X$1,'Copy of PY1 Data(H)'!$A$1:$CZ$1,_xlfn.XLOOKUP($A79,'Copy of PY1 Data(H)'!$A$1:$A$288,'Copy of PY1 Data(H)'!$A$1:$CZ$288))</f>
        <v>52</v>
      </c>
      <c r="Y79" s="180" cm="1">
        <f t="array" ref="Y79">_xlfn.XLOOKUP(Y$1,'Copy of PY1 Data(H)'!$A$1:$CZ$1,_xlfn.XLOOKUP($A79,'Copy of PY1 Data(H)'!$A$1:$A$288,'Copy of PY1 Data(H)'!$A$1:$CZ$288))</f>
        <v>0</v>
      </c>
      <c r="Z79" s="180" cm="1">
        <f t="array" ref="Z79">_xlfn.XLOOKUP(Z$1,'Copy of PY1 Data(H)'!$A$1:$CZ$1,_xlfn.XLOOKUP($A79,'Copy of PY1 Data(H)'!$A$1:$A$288,'Copy of PY1 Data(H)'!$A$1:$CZ$288))</f>
        <v>52</v>
      </c>
      <c r="AA79" s="180" cm="1">
        <f t="array" ref="AA79">_xlfn.XLOOKUP(AA$1,'Copy of PY1 Data(H)'!$A$1:$CZ$1,_xlfn.XLOOKUP($A79,'Copy of PY1 Data(H)'!$A$1:$A$288,'Copy of PY1 Data(H)'!$A$1:$CZ$288))</f>
        <v>52</v>
      </c>
      <c r="AB79" s="180" cm="1">
        <f t="array" ref="AB79">_xlfn.XLOOKUP(AB$1,'Copy of PY1 Data(H)'!$A$1:$CZ$1,_xlfn.XLOOKUP($A79,'Copy of PY1 Data(H)'!$A$1:$A$288,'Copy of PY1 Data(H)'!$A$1:$CZ$288))</f>
        <v>0</v>
      </c>
      <c r="AC79" s="180" cm="1">
        <f t="array" ref="AC79">_xlfn.XLOOKUP(AC$1,'Copy of PY1 Data(H)'!$A$1:$CZ$1,_xlfn.XLOOKUP($A79,'Copy of PY1 Data(H)'!$A$1:$A$288,'Copy of PY1 Data(H)'!$A$1:$CZ$288))</f>
        <v>52</v>
      </c>
      <c r="AD79" s="180" cm="1">
        <f t="array" ref="AD79">_xlfn.XLOOKUP(AD$1,'Copy of PY1 Data(H)'!$A$1:$CZ$1,_xlfn.XLOOKUP($A79,'Copy of PY1 Data(H)'!$A$1:$A$288,'Copy of PY1 Data(H)'!$A$1:$CZ$288))</f>
        <v>52</v>
      </c>
      <c r="AE79" s="180" cm="1">
        <f t="array" ref="AE79">_xlfn.XLOOKUP(AE$1,'Copy of PY1 Data(H)'!$A$1:$CZ$1,_xlfn.XLOOKUP($A79,'Copy of PY1 Data(H)'!$A$1:$A$288,'Copy of PY1 Data(H)'!$A$1:$CZ$288))</f>
        <v>52</v>
      </c>
      <c r="AF79" s="180" cm="1">
        <f t="array" ref="AF79">_xlfn.XLOOKUP(AF$1,'Copy of PY1 Data(H)'!$A$1:$CZ$1,_xlfn.XLOOKUP($A79,'Copy of PY1 Data(H)'!$A$1:$A$288,'Copy of PY1 Data(H)'!$A$1:$CZ$288))</f>
        <v>52</v>
      </c>
      <c r="AG79" s="180" cm="1">
        <f t="array" ref="AG79">_xlfn.XLOOKUP(AG$1,'Copy of PY1 Data(H)'!$A$1:$CZ$1,_xlfn.XLOOKUP($A79,'Copy of PY1 Data(H)'!$A$1:$A$288,'Copy of PY1 Data(H)'!$A$1:$CZ$288))</f>
        <v>52</v>
      </c>
      <c r="AH79" s="180" cm="1">
        <f t="array" ref="AH79">_xlfn.XLOOKUP(AH$1,'Copy of PY1 Data(H)'!$A$1:$CZ$1,_xlfn.XLOOKUP($A79,'Copy of PY1 Data(H)'!$A$1:$A$288,'Copy of PY1 Data(H)'!$A$1:$CZ$288))</f>
        <v>0</v>
      </c>
      <c r="AI79" s="180" cm="1">
        <f t="array" ref="AI79">_xlfn.XLOOKUP(AI$1,'Copy of PY1 Data(H)'!$A$1:$CZ$1,_xlfn.XLOOKUP($A79,'Copy of PY1 Data(H)'!$A$1:$A$288,'Copy of PY1 Data(H)'!$A$1:$CZ$288))</f>
        <v>0</v>
      </c>
      <c r="AJ79" s="180" cm="1">
        <f t="array" ref="AJ79">_xlfn.XLOOKUP(AJ$1,'Copy of PY1 Data(H)'!$A$1:$CZ$1,_xlfn.XLOOKUP($A79,'Copy of PY1 Data(H)'!$A$1:$A$288,'Copy of PY1 Data(H)'!$A$1:$CZ$288))</f>
        <v>0</v>
      </c>
      <c r="AK79" s="180" cm="1">
        <f t="array" ref="AK79">_xlfn.XLOOKUP(AK$1,'Copy of PY1 Data(H)'!$A$1:$CZ$1,_xlfn.XLOOKUP($A79,'Copy of PY1 Data(H)'!$A$1:$A$288,'Copy of PY1 Data(H)'!$A$1:$CZ$288))</f>
        <v>0</v>
      </c>
      <c r="AL79" s="180" cm="1">
        <f t="array" ref="AL79">_xlfn.XLOOKUP(AL$1,'Copy of PY1 Data(H)'!$A$1:$CZ$1,_xlfn.XLOOKUP($A79,'Copy of PY1 Data(H)'!$A$1:$A$288,'Copy of PY1 Data(H)'!$A$1:$CZ$288))</f>
        <v>52</v>
      </c>
      <c r="AM79" s="180" cm="1">
        <f t="array" ref="AM79">_xlfn.XLOOKUP(AM$1,'Copy of PY1 Data(H)'!$A$1:$CZ$1,_xlfn.XLOOKUP($A79,'Copy of PY1 Data(H)'!$A$1:$A$288,'Copy of PY1 Data(H)'!$A$1:$CZ$288))</f>
        <v>52</v>
      </c>
      <c r="AN79" s="180" cm="1">
        <f t="array" ref="AN79">_xlfn.XLOOKUP(AN$1,'Copy of PY1 Data(H)'!$A$1:$CZ$1,_xlfn.XLOOKUP($A79,'Copy of PY1 Data(H)'!$A$1:$A$288,'Copy of PY1 Data(H)'!$A$1:$CZ$288))</f>
        <v>52</v>
      </c>
      <c r="AO79" s="180" cm="1">
        <f t="array" ref="AO79">_xlfn.XLOOKUP(AO$1,'Copy of PY1 Data(H)'!$A$1:$CZ$1,_xlfn.XLOOKUP($A79,'Copy of PY1 Data(H)'!$A$1:$A$288,'Copy of PY1 Data(H)'!$A$1:$CZ$288))</f>
        <v>52</v>
      </c>
      <c r="AP79" s="180" cm="1">
        <f t="array" ref="AP79">_xlfn.XLOOKUP(AP$1,'Copy of PY1 Data(H)'!$A$1:$CZ$1,_xlfn.XLOOKUP($A79,'Copy of PY1 Data(H)'!$A$1:$A$288,'Copy of PY1 Data(H)'!$A$1:$CZ$288))</f>
        <v>52</v>
      </c>
      <c r="AQ79" s="180" cm="1">
        <f t="array" ref="AQ79">_xlfn.XLOOKUP(AQ$1,'Copy of PY1 Data(H)'!$A$1:$CZ$1,_xlfn.XLOOKUP($A79,'Copy of PY1 Data(H)'!$A$1:$A$288,'Copy of PY1 Data(H)'!$A$1:$CZ$288))</f>
        <v>52</v>
      </c>
      <c r="AR79" s="180" cm="1">
        <f t="array" ref="AR79">_xlfn.XLOOKUP(AR$1,'Copy of PY1 Data(H)'!$A$1:$CZ$1,_xlfn.XLOOKUP($A79,'Copy of PY1 Data(H)'!$A$1:$A$288,'Copy of PY1 Data(H)'!$A$1:$CZ$288))</f>
        <v>52</v>
      </c>
      <c r="AS79" s="180" cm="1">
        <f t="array" ref="AS79">_xlfn.XLOOKUP(AS$1,'Copy of PY1 Data(H)'!$A$1:$CZ$1,_xlfn.XLOOKUP($A79,'Copy of PY1 Data(H)'!$A$1:$A$288,'Copy of PY1 Data(H)'!$A$1:$CZ$288))</f>
        <v>52</v>
      </c>
      <c r="AT79" s="180" cm="1">
        <f t="array" ref="AT79">_xlfn.XLOOKUP(AT$1,'Copy of PY1 Data(H)'!$A$1:$CZ$1,_xlfn.XLOOKUP($A79,'Copy of PY1 Data(H)'!$A$1:$A$288,'Copy of PY1 Data(H)'!$A$1:$CZ$288))</f>
        <v>52</v>
      </c>
      <c r="AU79" s="180" cm="1">
        <f t="array" ref="AU79">_xlfn.XLOOKUP(AU$1,'Copy of PY1 Data(H)'!$A$1:$CZ$1,_xlfn.XLOOKUP($A79,'Copy of PY1 Data(H)'!$A$1:$A$288,'Copy of PY1 Data(H)'!$A$1:$CZ$288))</f>
        <v>52</v>
      </c>
      <c r="AV79" s="180" cm="1">
        <f t="array" ref="AV79">_xlfn.XLOOKUP(AV$1,'Copy of PY1 Data(H)'!$A$1:$CZ$1,_xlfn.XLOOKUP($A79,'Copy of PY1 Data(H)'!$A$1:$A$288,'Copy of PY1 Data(H)'!$A$1:$CZ$288))</f>
        <v>52</v>
      </c>
      <c r="AW79" s="180" cm="1">
        <f t="array" ref="AW79">_xlfn.XLOOKUP(AW$1,'Copy of PY1 Data(H)'!$A$1:$CZ$1,_xlfn.XLOOKUP($A79,'Copy of PY1 Data(H)'!$A$1:$A$288,'Copy of PY1 Data(H)'!$A$1:$CZ$288))</f>
        <v>52</v>
      </c>
      <c r="AX79" s="180" cm="1">
        <f t="array" ref="AX79">_xlfn.XLOOKUP(AX$1,'Copy of PY1 Data(H)'!$A$1:$CZ$1,_xlfn.XLOOKUP($A79,'Copy of PY1 Data(H)'!$A$1:$A$288,'Copy of PY1 Data(H)'!$A$1:$CZ$288))</f>
        <v>0</v>
      </c>
      <c r="AY79" s="180" cm="1">
        <f t="array" ref="AY79">_xlfn.XLOOKUP(AY$1,'Copy of PY1 Data(H)'!$A$1:$CZ$1,_xlfn.XLOOKUP($A79,'Copy of PY1 Data(H)'!$A$1:$A$288,'Copy of PY1 Data(H)'!$A$1:$CZ$288))</f>
        <v>52</v>
      </c>
      <c r="AZ79" s="180" cm="1">
        <f t="array" ref="AZ79">_xlfn.XLOOKUP(AZ$1,'Copy of PY1 Data(H)'!$A$1:$CZ$1,_xlfn.XLOOKUP($A79,'Copy of PY1 Data(H)'!$A$1:$A$288,'Copy of PY1 Data(H)'!$A$1:$CZ$288))</f>
        <v>52</v>
      </c>
      <c r="BA79" s="180" cm="1">
        <f t="array" ref="BA79">_xlfn.XLOOKUP(BA$1,'Copy of PY1 Data(H)'!$A$1:$CZ$1,_xlfn.XLOOKUP($A79,'Copy of PY1 Data(H)'!$A$1:$A$288,'Copy of PY1 Data(H)'!$A$1:$CZ$288))</f>
        <v>52</v>
      </c>
      <c r="BB79" s="180" cm="1">
        <f t="array" ref="BB79">_xlfn.XLOOKUP(BB$1,'Copy of PY1 Data(H)'!$A$1:$CZ$1,_xlfn.XLOOKUP($A79,'Copy of PY1 Data(H)'!$A$1:$A$288,'Copy of PY1 Data(H)'!$A$1:$CZ$288))</f>
        <v>52</v>
      </c>
      <c r="BC79" s="180" cm="1">
        <f t="array" ref="BC79">_xlfn.XLOOKUP(BC$1,'Copy of PY1 Data(H)'!$A$1:$CZ$1,_xlfn.XLOOKUP($A79,'Copy of PY1 Data(H)'!$A$1:$A$288,'Copy of PY1 Data(H)'!$A$1:$CZ$288))</f>
        <v>52</v>
      </c>
      <c r="BD79" s="180" cm="1">
        <f t="array" ref="BD79">_xlfn.XLOOKUP(BD$1,'Copy of PY1 Data(H)'!$A$1:$CZ$1,_xlfn.XLOOKUP($A79,'Copy of PY1 Data(H)'!$A$1:$A$288,'Copy of PY1 Data(H)'!$A$1:$CZ$288))</f>
        <v>52</v>
      </c>
      <c r="BE79" s="180" cm="1">
        <f t="array" ref="BE79">_xlfn.XLOOKUP(BE$1,'Copy of PY1 Data(H)'!$A$1:$CZ$1,_xlfn.XLOOKUP($A79,'Copy of PY1 Data(H)'!$A$1:$A$288,'Copy of PY1 Data(H)'!$A$1:$CZ$288))</f>
        <v>52</v>
      </c>
      <c r="BF79" s="180" cm="1">
        <f t="array" ref="BF79">_xlfn.XLOOKUP(BF$1,'Copy of PY1 Data(H)'!$A$1:$CZ$1,_xlfn.XLOOKUP($A79,'Copy of PY1 Data(H)'!$A$1:$A$288,'Copy of PY1 Data(H)'!$A$1:$CZ$288))</f>
        <v>52</v>
      </c>
      <c r="BG79" s="180" cm="1">
        <f t="array" ref="BG79">_xlfn.XLOOKUP(BG$1,'Copy of PY1 Data(H)'!$A$1:$CZ$1,_xlfn.XLOOKUP($A79,'Copy of PY1 Data(H)'!$A$1:$A$288,'Copy of PY1 Data(H)'!$A$1:$CZ$288))</f>
        <v>0</v>
      </c>
      <c r="BH79" s="180" cm="1">
        <f t="array" ref="BH79">_xlfn.XLOOKUP(BH$1,'Copy of PY1 Data(H)'!$A$1:$CZ$1,_xlfn.XLOOKUP($A79,'Copy of PY1 Data(H)'!$A$1:$A$288,'Copy of PY1 Data(H)'!$A$1:$CZ$288))</f>
        <v>52</v>
      </c>
      <c r="BI79" s="180" cm="1">
        <f t="array" ref="BI79">_xlfn.XLOOKUP(BI$1,'Copy of PY1 Data(H)'!$A$1:$CZ$1,_xlfn.XLOOKUP($A79,'Copy of PY1 Data(H)'!$A$1:$A$288,'Copy of PY1 Data(H)'!$A$1:$CZ$288))</f>
        <v>52</v>
      </c>
      <c r="BJ79" s="180" cm="1">
        <f t="array" ref="BJ79">_xlfn.XLOOKUP(BJ$1,'Copy of PY1 Data(H)'!$A$1:$CZ$1,_xlfn.XLOOKUP($A79,'Copy of PY1 Data(H)'!$A$1:$A$288,'Copy of PY1 Data(H)'!$A$1:$CZ$288))</f>
        <v>52</v>
      </c>
      <c r="BK79" s="180" cm="1">
        <f t="array" ref="BK79">_xlfn.XLOOKUP(BK$1,'Copy of PY1 Data(H)'!$A$1:$CZ$1,_xlfn.XLOOKUP($A79,'Copy of PY1 Data(H)'!$A$1:$A$288,'Copy of PY1 Data(H)'!$A$1:$CZ$288))</f>
        <v>52</v>
      </c>
      <c r="BL79" s="180" cm="1">
        <f t="array" ref="BL79">_xlfn.XLOOKUP(BL$1,'Copy of PY1 Data(H)'!$A$1:$CZ$1,_xlfn.XLOOKUP($A79,'Copy of PY1 Data(H)'!$A$1:$A$288,'Copy of PY1 Data(H)'!$A$1:$CZ$288))</f>
        <v>52</v>
      </c>
      <c r="BM79" s="180" cm="1">
        <f t="array" ref="BM79">_xlfn.XLOOKUP(BM$1,'Copy of PY1 Data(H)'!$A$1:$CZ$1,_xlfn.XLOOKUP($A79,'Copy of PY1 Data(H)'!$A$1:$A$288,'Copy of PY1 Data(H)'!$A$1:$CZ$288))</f>
        <v>0</v>
      </c>
      <c r="BN79" s="180" cm="1">
        <f t="array" ref="BN79">_xlfn.XLOOKUP(BN$1,'Copy of PY1 Data(H)'!$A$1:$CZ$1,_xlfn.XLOOKUP($A79,'Copy of PY1 Data(H)'!$A$1:$A$288,'Copy of PY1 Data(H)'!$A$1:$CZ$288))</f>
        <v>52</v>
      </c>
      <c r="BO79" s="180" cm="1">
        <f t="array" ref="BO79">_xlfn.XLOOKUP(BO$1,'Copy of PY1 Data(H)'!$A$1:$CZ$1,_xlfn.XLOOKUP($A79,'Copy of PY1 Data(H)'!$A$1:$A$288,'Copy of PY1 Data(H)'!$A$1:$CZ$288))</f>
        <v>52</v>
      </c>
      <c r="BP79" s="180" cm="1">
        <f t="array" ref="BP79">_xlfn.XLOOKUP(BP$1,'Copy of PY1 Data(H)'!$A$1:$CZ$1,_xlfn.XLOOKUP($A79,'Copy of PY1 Data(H)'!$A$1:$A$288,'Copy of PY1 Data(H)'!$A$1:$CZ$288))</f>
        <v>0</v>
      </c>
      <c r="BQ79" s="180" cm="1">
        <f t="array" ref="BQ79">_xlfn.XLOOKUP(BQ$1,'Copy of PY1 Data(H)'!$A$1:$CZ$1,_xlfn.XLOOKUP($A79,'Copy of PY1 Data(H)'!$A$1:$A$288,'Copy of PY1 Data(H)'!$A$1:$CZ$288))</f>
        <v>0</v>
      </c>
      <c r="BR79" s="180" cm="1">
        <f t="array" ref="BR79">_xlfn.XLOOKUP(BR$1,'Copy of PY1 Data(H)'!$A$1:$CZ$1,_xlfn.XLOOKUP($A79,'Copy of PY1 Data(H)'!$A$1:$A$288,'Copy of PY1 Data(H)'!$A$1:$CZ$288))</f>
        <v>0</v>
      </c>
      <c r="BS79" s="180" cm="1">
        <f t="array" ref="BS79">_xlfn.XLOOKUP(BS$1,'Copy of PY1 Data(H)'!$A$1:$CZ$1,_xlfn.XLOOKUP($A79,'Copy of PY1 Data(H)'!$A$1:$A$288,'Copy of PY1 Data(H)'!$A$1:$CZ$288))</f>
        <v>52</v>
      </c>
      <c r="BT79" s="180" cm="1">
        <f t="array" ref="BT79">_xlfn.XLOOKUP(BT$1,'Copy of PY1 Data(H)'!$A$1:$CZ$1,_xlfn.XLOOKUP($A79,'Copy of PY1 Data(H)'!$A$1:$A$288,'Copy of PY1 Data(H)'!$A$1:$CZ$288))</f>
        <v>0</v>
      </c>
      <c r="BU79" s="180" cm="1">
        <f t="array" ref="BU79">_xlfn.XLOOKUP(BU$1,'Copy of PY1 Data(H)'!$A$1:$CZ$1,_xlfn.XLOOKUP($A79,'Copy of PY1 Data(H)'!$A$1:$A$288,'Copy of PY1 Data(H)'!$A$1:$CZ$288))</f>
        <v>0</v>
      </c>
      <c r="BV79" s="180" cm="1">
        <f t="array" ref="BV79">_xlfn.XLOOKUP(BV$1,'Copy of PY1 Data(H)'!$A$1:$CZ$1,_xlfn.XLOOKUP($A79,'Copy of PY1 Data(H)'!$A$1:$A$288,'Copy of PY1 Data(H)'!$A$1:$CZ$288))</f>
        <v>52</v>
      </c>
    </row>
    <row r="80" spans="1:74" x14ac:dyDescent="0.3">
      <c r="A80" s="180">
        <v>80</v>
      </c>
      <c r="C80" s="180"/>
      <c r="D80" s="180" cm="1">
        <f t="array" ref="D80">_xlfn.XLOOKUP(D$1,'Copy of PY1 Data(H)'!$A$1:$CZ$1,_xlfn.XLOOKUP($A80,'Copy of PY1 Data(H)'!$A$1:$A$288,'Copy of PY1 Data(H)'!$A$1:$CZ$288))</f>
        <v>5549316</v>
      </c>
      <c r="E80" s="180" cm="1">
        <f t="array" ref="E80">_xlfn.XLOOKUP(E$1,'Copy of PY1 Data(H)'!$A$1:$CZ$1,_xlfn.XLOOKUP($A80,'Copy of PY1 Data(H)'!$A$1:$A$288,'Copy of PY1 Data(H)'!$A$1:$CZ$288))</f>
        <v>473297594</v>
      </c>
      <c r="F80" s="180" cm="1">
        <f t="array" ref="F80">_xlfn.XLOOKUP(F$1,'Copy of PY1 Data(H)'!$A$1:$CZ$1,_xlfn.XLOOKUP($A80,'Copy of PY1 Data(H)'!$A$1:$A$288,'Copy of PY1 Data(H)'!$A$1:$CZ$288))</f>
        <v>0</v>
      </c>
      <c r="G80" s="180" cm="1">
        <f t="array" ref="G80">_xlfn.XLOOKUP(G$1,'Copy of PY1 Data(H)'!$A$1:$CZ$1,_xlfn.XLOOKUP($A80,'Copy of PY1 Data(H)'!$A$1:$A$288,'Copy of PY1 Data(H)'!$A$1:$CZ$288))</f>
        <v>3017216</v>
      </c>
      <c r="H80" s="180" cm="1">
        <f t="array" ref="H80">_xlfn.XLOOKUP(H$1,'Copy of PY1 Data(H)'!$A$1:$CZ$1,_xlfn.XLOOKUP($A80,'Copy of PY1 Data(H)'!$A$1:$A$288,'Copy of PY1 Data(H)'!$A$1:$CZ$288))</f>
        <v>659427</v>
      </c>
      <c r="I80" s="180" cm="1">
        <f t="array" ref="I80">_xlfn.XLOOKUP(I$1,'Copy of PY1 Data(H)'!$A$1:$CZ$1,_xlfn.XLOOKUP($A80,'Copy of PY1 Data(H)'!$A$1:$A$288,'Copy of PY1 Data(H)'!$A$1:$CZ$288))</f>
        <v>0</v>
      </c>
      <c r="J80" s="180" cm="1">
        <f t="array" ref="J80">_xlfn.XLOOKUP(J$1,'Copy of PY1 Data(H)'!$A$1:$CZ$1,_xlfn.XLOOKUP($A80,'Copy of PY1 Data(H)'!$A$1:$A$288,'Copy of PY1 Data(H)'!$A$1:$CZ$288))</f>
        <v>0</v>
      </c>
      <c r="K80" s="180" cm="1">
        <f t="array" ref="K80">_xlfn.XLOOKUP(K$1,'Copy of PY1 Data(H)'!$A$1:$CZ$1,_xlfn.XLOOKUP($A80,'Copy of PY1 Data(H)'!$A$1:$A$288,'Copy of PY1 Data(H)'!$A$1:$CZ$288))</f>
        <v>0</v>
      </c>
      <c r="L80" s="180" cm="1">
        <f t="array" ref="L80">_xlfn.XLOOKUP(L$1,'Copy of PY1 Data(H)'!$A$1:$CZ$1,_xlfn.XLOOKUP($A80,'Copy of PY1 Data(H)'!$A$1:$A$288,'Copy of PY1 Data(H)'!$A$1:$CZ$288))</f>
        <v>350999</v>
      </c>
      <c r="M80" s="180" cm="1">
        <f t="array" ref="M80">_xlfn.XLOOKUP(M$1,'Copy of PY1 Data(H)'!$A$1:$CZ$1,_xlfn.XLOOKUP($A80,'Copy of PY1 Data(H)'!$A$1:$A$288,'Copy of PY1 Data(H)'!$A$1:$CZ$288))</f>
        <v>8182045</v>
      </c>
      <c r="N80" s="180" cm="1">
        <f t="array" ref="N80">_xlfn.XLOOKUP(N$1,'Copy of PY1 Data(H)'!$A$1:$CZ$1,_xlfn.XLOOKUP($A80,'Copy of PY1 Data(H)'!$A$1:$A$288,'Copy of PY1 Data(H)'!$A$1:$CZ$288))</f>
        <v>0</v>
      </c>
      <c r="O80" s="180" cm="1">
        <f t="array" ref="O80">_xlfn.XLOOKUP(O$1,'Copy of PY1 Data(H)'!$A$1:$CZ$1,_xlfn.XLOOKUP($A80,'Copy of PY1 Data(H)'!$A$1:$A$288,'Copy of PY1 Data(H)'!$A$1:$CZ$288))</f>
        <v>448041</v>
      </c>
      <c r="P80" s="180" cm="1">
        <f t="array" ref="P80">_xlfn.XLOOKUP(P$1,'Copy of PY1 Data(H)'!$A$1:$CZ$1,_xlfn.XLOOKUP($A80,'Copy of PY1 Data(H)'!$A$1:$A$288,'Copy of PY1 Data(H)'!$A$1:$CZ$288))</f>
        <v>0</v>
      </c>
      <c r="Q80" s="180" cm="1">
        <f t="array" ref="Q80">_xlfn.XLOOKUP(Q$1,'Copy of PY1 Data(H)'!$A$1:$CZ$1,_xlfn.XLOOKUP($A80,'Copy of PY1 Data(H)'!$A$1:$A$288,'Copy of PY1 Data(H)'!$A$1:$CZ$288))</f>
        <v>0</v>
      </c>
      <c r="R80" s="180" cm="1">
        <f t="array" ref="R80">_xlfn.XLOOKUP(R$1,'Copy of PY1 Data(H)'!$A$1:$CZ$1,_xlfn.XLOOKUP($A80,'Copy of PY1 Data(H)'!$A$1:$A$288,'Copy of PY1 Data(H)'!$A$1:$CZ$288))</f>
        <v>0</v>
      </c>
      <c r="S80" s="180" cm="1">
        <f t="array" ref="S80">_xlfn.XLOOKUP(S$1,'Copy of PY1 Data(H)'!$A$1:$CZ$1,_xlfn.XLOOKUP($A80,'Copy of PY1 Data(H)'!$A$1:$A$288,'Copy of PY1 Data(H)'!$A$1:$CZ$288))</f>
        <v>2170014</v>
      </c>
      <c r="T80" s="180" cm="1">
        <f t="array" ref="T80">_xlfn.XLOOKUP(T$1,'Copy of PY1 Data(H)'!$A$1:$CZ$1,_xlfn.XLOOKUP($A80,'Copy of PY1 Data(H)'!$A$1:$A$288,'Copy of PY1 Data(H)'!$A$1:$CZ$288))</f>
        <v>0</v>
      </c>
      <c r="U80" s="180" cm="1">
        <f t="array" ref="U80">_xlfn.XLOOKUP(U$1,'Copy of PY1 Data(H)'!$A$1:$CZ$1,_xlfn.XLOOKUP($A80,'Copy of PY1 Data(H)'!$A$1:$A$288,'Copy of PY1 Data(H)'!$A$1:$CZ$288))</f>
        <v>0</v>
      </c>
      <c r="V80" s="180" cm="1">
        <f t="array" ref="V80">_xlfn.XLOOKUP(V$1,'Copy of PY1 Data(H)'!$A$1:$CZ$1,_xlfn.XLOOKUP($A80,'Copy of PY1 Data(H)'!$A$1:$A$288,'Copy of PY1 Data(H)'!$A$1:$CZ$288))</f>
        <v>401391</v>
      </c>
      <c r="W80" s="180" cm="1">
        <f t="array" ref="W80">_xlfn.XLOOKUP(W$1,'Copy of PY1 Data(H)'!$A$1:$CZ$1,_xlfn.XLOOKUP($A80,'Copy of PY1 Data(H)'!$A$1:$A$288,'Copy of PY1 Data(H)'!$A$1:$CZ$288))</f>
        <v>0</v>
      </c>
      <c r="X80" s="180" cm="1">
        <f t="array" ref="X80">_xlfn.XLOOKUP(X$1,'Copy of PY1 Data(H)'!$A$1:$CZ$1,_xlfn.XLOOKUP($A80,'Copy of PY1 Data(H)'!$A$1:$A$288,'Copy of PY1 Data(H)'!$A$1:$CZ$288))</f>
        <v>3148148</v>
      </c>
      <c r="Y80" s="180" cm="1">
        <f t="array" ref="Y80">_xlfn.XLOOKUP(Y$1,'Copy of PY1 Data(H)'!$A$1:$CZ$1,_xlfn.XLOOKUP($A80,'Copy of PY1 Data(H)'!$A$1:$A$288,'Copy of PY1 Data(H)'!$A$1:$CZ$288))</f>
        <v>0</v>
      </c>
      <c r="Z80" s="180" cm="1">
        <f t="array" ref="Z80">_xlfn.XLOOKUP(Z$1,'Copy of PY1 Data(H)'!$A$1:$CZ$1,_xlfn.XLOOKUP($A80,'Copy of PY1 Data(H)'!$A$1:$A$288,'Copy of PY1 Data(H)'!$A$1:$CZ$288))</f>
        <v>16520936</v>
      </c>
      <c r="AA80" s="180" cm="1">
        <f t="array" ref="AA80">_xlfn.XLOOKUP(AA$1,'Copy of PY1 Data(H)'!$A$1:$CZ$1,_xlfn.XLOOKUP($A80,'Copy of PY1 Data(H)'!$A$1:$A$288,'Copy of PY1 Data(H)'!$A$1:$CZ$288))</f>
        <v>0</v>
      </c>
      <c r="AB80" s="180" cm="1">
        <f t="array" ref="AB80">_xlfn.XLOOKUP(AB$1,'Copy of PY1 Data(H)'!$A$1:$CZ$1,_xlfn.XLOOKUP($A80,'Copy of PY1 Data(H)'!$A$1:$A$288,'Copy of PY1 Data(H)'!$A$1:$CZ$288))</f>
        <v>0</v>
      </c>
      <c r="AC80" s="180" cm="1">
        <f t="array" ref="AC80">_xlfn.XLOOKUP(AC$1,'Copy of PY1 Data(H)'!$A$1:$CZ$1,_xlfn.XLOOKUP($A80,'Copy of PY1 Data(H)'!$A$1:$A$288,'Copy of PY1 Data(H)'!$A$1:$CZ$288))</f>
        <v>78949</v>
      </c>
      <c r="AD80" s="180" cm="1">
        <f t="array" ref="AD80">_xlfn.XLOOKUP(AD$1,'Copy of PY1 Data(H)'!$A$1:$CZ$1,_xlfn.XLOOKUP($A80,'Copy of PY1 Data(H)'!$A$1:$A$288,'Copy of PY1 Data(H)'!$A$1:$CZ$288))</f>
        <v>883200</v>
      </c>
      <c r="AE80" s="180" cm="1">
        <f t="array" ref="AE80">_xlfn.XLOOKUP(AE$1,'Copy of PY1 Data(H)'!$A$1:$CZ$1,_xlfn.XLOOKUP($A80,'Copy of PY1 Data(H)'!$A$1:$A$288,'Copy of PY1 Data(H)'!$A$1:$CZ$288))</f>
        <v>315454</v>
      </c>
      <c r="AF80" s="180" cm="1">
        <f t="array" ref="AF80">_xlfn.XLOOKUP(AF$1,'Copy of PY1 Data(H)'!$A$1:$CZ$1,_xlfn.XLOOKUP($A80,'Copy of PY1 Data(H)'!$A$1:$A$288,'Copy of PY1 Data(H)'!$A$1:$CZ$288))</f>
        <v>237459</v>
      </c>
      <c r="AG80" s="180" cm="1">
        <f t="array" ref="AG80">_xlfn.XLOOKUP(AG$1,'Copy of PY1 Data(H)'!$A$1:$CZ$1,_xlfn.XLOOKUP($A80,'Copy of PY1 Data(H)'!$A$1:$A$288,'Copy of PY1 Data(H)'!$A$1:$CZ$288))</f>
        <v>85837</v>
      </c>
      <c r="AH80" s="180" cm="1">
        <f t="array" ref="AH80">_xlfn.XLOOKUP(AH$1,'Copy of PY1 Data(H)'!$A$1:$CZ$1,_xlfn.XLOOKUP($A80,'Copy of PY1 Data(H)'!$A$1:$A$288,'Copy of PY1 Data(H)'!$A$1:$CZ$288))</f>
        <v>0</v>
      </c>
      <c r="AI80" s="180" cm="1">
        <f t="array" ref="AI80">_xlfn.XLOOKUP(AI$1,'Copy of PY1 Data(H)'!$A$1:$CZ$1,_xlfn.XLOOKUP($A80,'Copy of PY1 Data(H)'!$A$1:$A$288,'Copy of PY1 Data(H)'!$A$1:$CZ$288))</f>
        <v>0</v>
      </c>
      <c r="AJ80" s="180" cm="1">
        <f t="array" ref="AJ80">_xlfn.XLOOKUP(AJ$1,'Copy of PY1 Data(H)'!$A$1:$CZ$1,_xlfn.XLOOKUP($A80,'Copy of PY1 Data(H)'!$A$1:$A$288,'Copy of PY1 Data(H)'!$A$1:$CZ$288))</f>
        <v>0</v>
      </c>
      <c r="AK80" s="180" cm="1">
        <f t="array" ref="AK80">_xlfn.XLOOKUP(AK$1,'Copy of PY1 Data(H)'!$A$1:$CZ$1,_xlfn.XLOOKUP($A80,'Copy of PY1 Data(H)'!$A$1:$A$288,'Copy of PY1 Data(H)'!$A$1:$CZ$288))</f>
        <v>0</v>
      </c>
      <c r="AL80" s="180" cm="1">
        <f t="array" ref="AL80">_xlfn.XLOOKUP(AL$1,'Copy of PY1 Data(H)'!$A$1:$CZ$1,_xlfn.XLOOKUP($A80,'Copy of PY1 Data(H)'!$A$1:$A$288,'Copy of PY1 Data(H)'!$A$1:$CZ$288))</f>
        <v>940271</v>
      </c>
      <c r="AM80" s="180" cm="1">
        <f t="array" ref="AM80">_xlfn.XLOOKUP(AM$1,'Copy of PY1 Data(H)'!$A$1:$CZ$1,_xlfn.XLOOKUP($A80,'Copy of PY1 Data(H)'!$A$1:$A$288,'Copy of PY1 Data(H)'!$A$1:$CZ$288))</f>
        <v>837714</v>
      </c>
      <c r="AN80" s="180" cm="1">
        <f t="array" ref="AN80">_xlfn.XLOOKUP(AN$1,'Copy of PY1 Data(H)'!$A$1:$CZ$1,_xlfn.XLOOKUP($A80,'Copy of PY1 Data(H)'!$A$1:$A$288,'Copy of PY1 Data(H)'!$A$1:$CZ$288))</f>
        <v>511556</v>
      </c>
      <c r="AO80" s="180" cm="1">
        <f t="array" ref="AO80">_xlfn.XLOOKUP(AO$1,'Copy of PY1 Data(H)'!$A$1:$CZ$1,_xlfn.XLOOKUP($A80,'Copy of PY1 Data(H)'!$A$1:$A$288,'Copy of PY1 Data(H)'!$A$1:$CZ$288))</f>
        <v>31328537</v>
      </c>
      <c r="AP80" s="180" cm="1">
        <f t="array" ref="AP80">_xlfn.XLOOKUP(AP$1,'Copy of PY1 Data(H)'!$A$1:$CZ$1,_xlfn.XLOOKUP($A80,'Copy of PY1 Data(H)'!$A$1:$A$288,'Copy of PY1 Data(H)'!$A$1:$CZ$288))</f>
        <v>670063</v>
      </c>
      <c r="AQ80" s="180" cm="1">
        <f t="array" ref="AQ80">_xlfn.XLOOKUP(AQ$1,'Copy of PY1 Data(H)'!$A$1:$CZ$1,_xlfn.XLOOKUP($A80,'Copy of PY1 Data(H)'!$A$1:$A$288,'Copy of PY1 Data(H)'!$A$1:$CZ$288))</f>
        <v>0</v>
      </c>
      <c r="AR80" s="180" cm="1">
        <f t="array" ref="AR80">_xlfn.XLOOKUP(AR$1,'Copy of PY1 Data(H)'!$A$1:$CZ$1,_xlfn.XLOOKUP($A80,'Copy of PY1 Data(H)'!$A$1:$A$288,'Copy of PY1 Data(H)'!$A$1:$CZ$288))</f>
        <v>57378</v>
      </c>
      <c r="AS80" s="180" cm="1">
        <f t="array" ref="AS80">_xlfn.XLOOKUP(AS$1,'Copy of PY1 Data(H)'!$A$1:$CZ$1,_xlfn.XLOOKUP($A80,'Copy of PY1 Data(H)'!$A$1:$A$288,'Copy of PY1 Data(H)'!$A$1:$CZ$288))</f>
        <v>15721304</v>
      </c>
      <c r="AT80" s="180" cm="1">
        <f t="array" ref="AT80">_xlfn.XLOOKUP(AT$1,'Copy of PY1 Data(H)'!$A$1:$CZ$1,_xlfn.XLOOKUP($A80,'Copy of PY1 Data(H)'!$A$1:$A$288,'Copy of PY1 Data(H)'!$A$1:$CZ$288))</f>
        <v>648759</v>
      </c>
      <c r="AU80" s="180" cm="1">
        <f t="array" ref="AU80">_xlfn.XLOOKUP(AU$1,'Copy of PY1 Data(H)'!$A$1:$CZ$1,_xlfn.XLOOKUP($A80,'Copy of PY1 Data(H)'!$A$1:$A$288,'Copy of PY1 Data(H)'!$A$1:$CZ$288))</f>
        <v>4722320</v>
      </c>
      <c r="AV80" s="180" cm="1">
        <f t="array" ref="AV80">_xlfn.XLOOKUP(AV$1,'Copy of PY1 Data(H)'!$A$1:$CZ$1,_xlfn.XLOOKUP($A80,'Copy of PY1 Data(H)'!$A$1:$A$288,'Copy of PY1 Data(H)'!$A$1:$CZ$288))</f>
        <v>88321</v>
      </c>
      <c r="AW80" s="180" cm="1">
        <f t="array" ref="AW80">_xlfn.XLOOKUP(AW$1,'Copy of PY1 Data(H)'!$A$1:$CZ$1,_xlfn.XLOOKUP($A80,'Copy of PY1 Data(H)'!$A$1:$A$288,'Copy of PY1 Data(H)'!$A$1:$CZ$288))</f>
        <v>633305</v>
      </c>
      <c r="AX80" s="180" cm="1">
        <f t="array" ref="AX80">_xlfn.XLOOKUP(AX$1,'Copy of PY1 Data(H)'!$A$1:$CZ$1,_xlfn.XLOOKUP($A80,'Copy of PY1 Data(H)'!$A$1:$A$288,'Copy of PY1 Data(H)'!$A$1:$CZ$288))</f>
        <v>0</v>
      </c>
      <c r="AY80" s="180" cm="1">
        <f t="array" ref="AY80">_xlfn.XLOOKUP(AY$1,'Copy of PY1 Data(H)'!$A$1:$CZ$1,_xlfn.XLOOKUP($A80,'Copy of PY1 Data(H)'!$A$1:$A$288,'Copy of PY1 Data(H)'!$A$1:$CZ$288))</f>
        <v>15682</v>
      </c>
      <c r="AZ80" s="180" cm="1">
        <f t="array" ref="AZ80">_xlfn.XLOOKUP(AZ$1,'Copy of PY1 Data(H)'!$A$1:$CZ$1,_xlfn.XLOOKUP($A80,'Copy of PY1 Data(H)'!$A$1:$A$288,'Copy of PY1 Data(H)'!$A$1:$CZ$288))</f>
        <v>3869970</v>
      </c>
      <c r="BA80" s="180" cm="1">
        <f t="array" ref="BA80">_xlfn.XLOOKUP(BA$1,'Copy of PY1 Data(H)'!$A$1:$CZ$1,_xlfn.XLOOKUP($A80,'Copy of PY1 Data(H)'!$A$1:$A$288,'Copy of PY1 Data(H)'!$A$1:$CZ$288))</f>
        <v>334497</v>
      </c>
      <c r="BB80" s="180" cm="1">
        <f t="array" ref="BB80">_xlfn.XLOOKUP(BB$1,'Copy of PY1 Data(H)'!$A$1:$CZ$1,_xlfn.XLOOKUP($A80,'Copy of PY1 Data(H)'!$A$1:$A$288,'Copy of PY1 Data(H)'!$A$1:$CZ$288))</f>
        <v>549898</v>
      </c>
      <c r="BC80" s="180" cm="1">
        <f t="array" ref="BC80">_xlfn.XLOOKUP(BC$1,'Copy of PY1 Data(H)'!$A$1:$CZ$1,_xlfn.XLOOKUP($A80,'Copy of PY1 Data(H)'!$A$1:$A$288,'Copy of PY1 Data(H)'!$A$1:$CZ$288))</f>
        <v>560956</v>
      </c>
      <c r="BD80" s="180" cm="1">
        <f t="array" ref="BD80">_xlfn.XLOOKUP(BD$1,'Copy of PY1 Data(H)'!$A$1:$CZ$1,_xlfn.XLOOKUP($A80,'Copy of PY1 Data(H)'!$A$1:$A$288,'Copy of PY1 Data(H)'!$A$1:$CZ$288))</f>
        <v>4810265</v>
      </c>
      <c r="BE80" s="180" cm="1">
        <f t="array" ref="BE80">_xlfn.XLOOKUP(BE$1,'Copy of PY1 Data(H)'!$A$1:$CZ$1,_xlfn.XLOOKUP($A80,'Copy of PY1 Data(H)'!$A$1:$A$288,'Copy of PY1 Data(H)'!$A$1:$CZ$288))</f>
        <v>222389</v>
      </c>
      <c r="BF80" s="180" cm="1">
        <f t="array" ref="BF80">_xlfn.XLOOKUP(BF$1,'Copy of PY1 Data(H)'!$A$1:$CZ$1,_xlfn.XLOOKUP($A80,'Copy of PY1 Data(H)'!$A$1:$A$288,'Copy of PY1 Data(H)'!$A$1:$CZ$288))</f>
        <v>10777285</v>
      </c>
      <c r="BG80" s="180" cm="1">
        <f t="array" ref="BG80">_xlfn.XLOOKUP(BG$1,'Copy of PY1 Data(H)'!$A$1:$CZ$1,_xlfn.XLOOKUP($A80,'Copy of PY1 Data(H)'!$A$1:$A$288,'Copy of PY1 Data(H)'!$A$1:$CZ$288))</f>
        <v>0</v>
      </c>
      <c r="BH80" s="180" cm="1">
        <f t="array" ref="BH80">_xlfn.XLOOKUP(BH$1,'Copy of PY1 Data(H)'!$A$1:$CZ$1,_xlfn.XLOOKUP($A80,'Copy of PY1 Data(H)'!$A$1:$A$288,'Copy of PY1 Data(H)'!$A$1:$CZ$288))</f>
        <v>0</v>
      </c>
      <c r="BI80" s="180" cm="1">
        <f t="array" ref="BI80">_xlfn.XLOOKUP(BI$1,'Copy of PY1 Data(H)'!$A$1:$CZ$1,_xlfn.XLOOKUP($A80,'Copy of PY1 Data(H)'!$A$1:$A$288,'Copy of PY1 Data(H)'!$A$1:$CZ$288))</f>
        <v>775930</v>
      </c>
      <c r="BJ80" s="180" cm="1">
        <f t="array" ref="BJ80">_xlfn.XLOOKUP(BJ$1,'Copy of PY1 Data(H)'!$A$1:$CZ$1,_xlfn.XLOOKUP($A80,'Copy of PY1 Data(H)'!$A$1:$A$288,'Copy of PY1 Data(H)'!$A$1:$CZ$288))</f>
        <v>12906059</v>
      </c>
      <c r="BK80" s="180" cm="1">
        <f t="array" ref="BK80">_xlfn.XLOOKUP(BK$1,'Copy of PY1 Data(H)'!$A$1:$CZ$1,_xlfn.XLOOKUP($A80,'Copy of PY1 Data(H)'!$A$1:$A$288,'Copy of PY1 Data(H)'!$A$1:$CZ$288))</f>
        <v>670297</v>
      </c>
      <c r="BL80" s="180" cm="1">
        <f t="array" ref="BL80">_xlfn.XLOOKUP(BL$1,'Copy of PY1 Data(H)'!$A$1:$CZ$1,_xlfn.XLOOKUP($A80,'Copy of PY1 Data(H)'!$A$1:$A$288,'Copy of PY1 Data(H)'!$A$1:$CZ$288))</f>
        <v>14148154</v>
      </c>
      <c r="BM80" s="180" cm="1">
        <f t="array" ref="BM80">_xlfn.XLOOKUP(BM$1,'Copy of PY1 Data(H)'!$A$1:$CZ$1,_xlfn.XLOOKUP($A80,'Copy of PY1 Data(H)'!$A$1:$A$288,'Copy of PY1 Data(H)'!$A$1:$CZ$288))</f>
        <v>0</v>
      </c>
      <c r="BN80" s="180" cm="1">
        <f t="array" ref="BN80">_xlfn.XLOOKUP(BN$1,'Copy of PY1 Data(H)'!$A$1:$CZ$1,_xlfn.XLOOKUP($A80,'Copy of PY1 Data(H)'!$A$1:$A$288,'Copy of PY1 Data(H)'!$A$1:$CZ$288))</f>
        <v>2010167</v>
      </c>
      <c r="BO80" s="180" cm="1">
        <f t="array" ref="BO80">_xlfn.XLOOKUP(BO$1,'Copy of PY1 Data(H)'!$A$1:$CZ$1,_xlfn.XLOOKUP($A80,'Copy of PY1 Data(H)'!$A$1:$A$288,'Copy of PY1 Data(H)'!$A$1:$CZ$288))</f>
        <v>1232423</v>
      </c>
      <c r="BP80" s="180" cm="1">
        <f t="array" ref="BP80">_xlfn.XLOOKUP(BP$1,'Copy of PY1 Data(H)'!$A$1:$CZ$1,_xlfn.XLOOKUP($A80,'Copy of PY1 Data(H)'!$A$1:$A$288,'Copy of PY1 Data(H)'!$A$1:$CZ$288))</f>
        <v>0</v>
      </c>
      <c r="BQ80" s="180" cm="1">
        <f t="array" ref="BQ80">_xlfn.XLOOKUP(BQ$1,'Copy of PY1 Data(H)'!$A$1:$CZ$1,_xlfn.XLOOKUP($A80,'Copy of PY1 Data(H)'!$A$1:$A$288,'Copy of PY1 Data(H)'!$A$1:$CZ$288))</f>
        <v>0</v>
      </c>
      <c r="BR80" s="180" cm="1">
        <f t="array" ref="BR80">_xlfn.XLOOKUP(BR$1,'Copy of PY1 Data(H)'!$A$1:$CZ$1,_xlfn.XLOOKUP($A80,'Copy of PY1 Data(H)'!$A$1:$A$288,'Copy of PY1 Data(H)'!$A$1:$CZ$288))</f>
        <v>0</v>
      </c>
      <c r="BS80" s="180" cm="1">
        <f t="array" ref="BS80">_xlfn.XLOOKUP(BS$1,'Copy of PY1 Data(H)'!$A$1:$CZ$1,_xlfn.XLOOKUP($A80,'Copy of PY1 Data(H)'!$A$1:$A$288,'Copy of PY1 Data(H)'!$A$1:$CZ$288))</f>
        <v>1544786</v>
      </c>
      <c r="BT80" s="180" cm="1">
        <f t="array" ref="BT80">_xlfn.XLOOKUP(BT$1,'Copy of PY1 Data(H)'!$A$1:$CZ$1,_xlfn.XLOOKUP($A80,'Copy of PY1 Data(H)'!$A$1:$A$288,'Copy of PY1 Data(H)'!$A$1:$CZ$288))</f>
        <v>328970</v>
      </c>
      <c r="BU80" s="180" cm="1">
        <f t="array" ref="BU80">_xlfn.XLOOKUP(BU$1,'Copy of PY1 Data(H)'!$A$1:$CZ$1,_xlfn.XLOOKUP($A80,'Copy of PY1 Data(H)'!$A$1:$A$288,'Copy of PY1 Data(H)'!$A$1:$CZ$288))</f>
        <v>0</v>
      </c>
      <c r="BV80" s="180" cm="1">
        <f t="array" ref="BV80">_xlfn.XLOOKUP(BV$1,'Copy of PY1 Data(H)'!$A$1:$CZ$1,_xlfn.XLOOKUP($A80,'Copy of PY1 Data(H)'!$A$1:$A$288,'Copy of PY1 Data(H)'!$A$1:$CZ$288))</f>
        <v>95541</v>
      </c>
    </row>
    <row r="81" spans="1:78" s="635" customFormat="1" x14ac:dyDescent="0.3">
      <c r="A81" s="635">
        <v>81</v>
      </c>
      <c r="B81" s="180"/>
      <c r="C81" s="180"/>
      <c r="D81" s="180" cm="1">
        <f t="array" ref="D81">_xlfn.XLOOKUP(D$1,'Copy of PY1 Data(H)'!$A$1:$CZ$1,_xlfn.XLOOKUP($A81,'Copy of PY1 Data(H)'!$A$1:$A$288,'Copy of PY1 Data(H)'!$A$1:$CZ$288))</f>
        <v>377253</v>
      </c>
      <c r="E81" s="180" cm="1">
        <f t="array" ref="E81">_xlfn.XLOOKUP(E$1,'Copy of PY1 Data(H)'!$A$1:$CZ$1,_xlfn.XLOOKUP($A81,'Copy of PY1 Data(H)'!$A$1:$A$288,'Copy of PY1 Data(H)'!$A$1:$CZ$288))</f>
        <v>27786951</v>
      </c>
      <c r="F81" s="180" cm="1">
        <f t="array" ref="F81">_xlfn.XLOOKUP(F$1,'Copy of PY1 Data(H)'!$A$1:$CZ$1,_xlfn.XLOOKUP($A81,'Copy of PY1 Data(H)'!$A$1:$A$288,'Copy of PY1 Data(H)'!$A$1:$CZ$288))</f>
        <v>0</v>
      </c>
      <c r="G81" s="180" cm="1">
        <f t="array" ref="G81">_xlfn.XLOOKUP(G$1,'Copy of PY1 Data(H)'!$A$1:$CZ$1,_xlfn.XLOOKUP($A81,'Copy of PY1 Data(H)'!$A$1:$A$288,'Copy of PY1 Data(H)'!$A$1:$CZ$288))</f>
        <v>608979</v>
      </c>
      <c r="H81" s="180" cm="1">
        <f t="array" ref="H81">_xlfn.XLOOKUP(H$1,'Copy of PY1 Data(H)'!$A$1:$CZ$1,_xlfn.XLOOKUP($A81,'Copy of PY1 Data(H)'!$A$1:$A$288,'Copy of PY1 Data(H)'!$A$1:$CZ$288))</f>
        <v>346118</v>
      </c>
      <c r="I81" s="180" cm="1">
        <f t="array" ref="I81">_xlfn.XLOOKUP(I$1,'Copy of PY1 Data(H)'!$A$1:$CZ$1,_xlfn.XLOOKUP($A81,'Copy of PY1 Data(H)'!$A$1:$A$288,'Copy of PY1 Data(H)'!$A$1:$CZ$288))</f>
        <v>0</v>
      </c>
      <c r="J81" s="180" cm="1">
        <f t="array" ref="J81">_xlfn.XLOOKUP(J$1,'Copy of PY1 Data(H)'!$A$1:$CZ$1,_xlfn.XLOOKUP($A81,'Copy of PY1 Data(H)'!$A$1:$A$288,'Copy of PY1 Data(H)'!$A$1:$CZ$288))</f>
        <v>0</v>
      </c>
      <c r="K81" s="180" cm="1">
        <f t="array" ref="K81">_xlfn.XLOOKUP(K$1,'Copy of PY1 Data(H)'!$A$1:$CZ$1,_xlfn.XLOOKUP($A81,'Copy of PY1 Data(H)'!$A$1:$A$288,'Copy of PY1 Data(H)'!$A$1:$CZ$288))</f>
        <v>0</v>
      </c>
      <c r="L81" s="180" cm="1">
        <f t="array" ref="L81">_xlfn.XLOOKUP(L$1,'Copy of PY1 Data(H)'!$A$1:$CZ$1,_xlfn.XLOOKUP($A81,'Copy of PY1 Data(H)'!$A$1:$A$288,'Copy of PY1 Data(H)'!$A$1:$CZ$288))</f>
        <v>184980</v>
      </c>
      <c r="M81" s="180" cm="1">
        <f t="array" ref="M81">_xlfn.XLOOKUP(M$1,'Copy of PY1 Data(H)'!$A$1:$CZ$1,_xlfn.XLOOKUP($A81,'Copy of PY1 Data(H)'!$A$1:$A$288,'Copy of PY1 Data(H)'!$A$1:$CZ$288))</f>
        <v>2752352</v>
      </c>
      <c r="N81" s="180" cm="1">
        <f t="array" ref="N81">_xlfn.XLOOKUP(N$1,'Copy of PY1 Data(H)'!$A$1:$CZ$1,_xlfn.XLOOKUP($A81,'Copy of PY1 Data(H)'!$A$1:$A$288,'Copy of PY1 Data(H)'!$A$1:$CZ$288))</f>
        <v>0</v>
      </c>
      <c r="O81" s="180" cm="1">
        <f t="array" ref="O81">_xlfn.XLOOKUP(O$1,'Copy of PY1 Data(H)'!$A$1:$CZ$1,_xlfn.XLOOKUP($A81,'Copy of PY1 Data(H)'!$A$1:$A$288,'Copy of PY1 Data(H)'!$A$1:$CZ$288))</f>
        <v>33452</v>
      </c>
      <c r="P81" s="180" cm="1">
        <f t="array" ref="P81">_xlfn.XLOOKUP(P$1,'Copy of PY1 Data(H)'!$A$1:$CZ$1,_xlfn.XLOOKUP($A81,'Copy of PY1 Data(H)'!$A$1:$A$288,'Copy of PY1 Data(H)'!$A$1:$CZ$288))</f>
        <v>0</v>
      </c>
      <c r="Q81" s="180" cm="1">
        <f t="array" ref="Q81">_xlfn.XLOOKUP(Q$1,'Copy of PY1 Data(H)'!$A$1:$CZ$1,_xlfn.XLOOKUP($A81,'Copy of PY1 Data(H)'!$A$1:$A$288,'Copy of PY1 Data(H)'!$A$1:$CZ$288))</f>
        <v>0</v>
      </c>
      <c r="R81" s="180" cm="1">
        <f t="array" ref="R81">_xlfn.XLOOKUP(R$1,'Copy of PY1 Data(H)'!$A$1:$CZ$1,_xlfn.XLOOKUP($A81,'Copy of PY1 Data(H)'!$A$1:$A$288,'Copy of PY1 Data(H)'!$A$1:$CZ$288))</f>
        <v>0</v>
      </c>
      <c r="S81" s="180" cm="1">
        <f t="array" ref="S81">_xlfn.XLOOKUP(S$1,'Copy of PY1 Data(H)'!$A$1:$CZ$1,_xlfn.XLOOKUP($A81,'Copy of PY1 Data(H)'!$A$1:$A$288,'Copy of PY1 Data(H)'!$A$1:$CZ$288))</f>
        <v>204602</v>
      </c>
      <c r="T81" s="180" cm="1">
        <f t="array" ref="T81">_xlfn.XLOOKUP(T$1,'Copy of PY1 Data(H)'!$A$1:$CZ$1,_xlfn.XLOOKUP($A81,'Copy of PY1 Data(H)'!$A$1:$A$288,'Copy of PY1 Data(H)'!$A$1:$CZ$288))</f>
        <v>0</v>
      </c>
      <c r="U81" s="180" cm="1">
        <f t="array" ref="U81">_xlfn.XLOOKUP(U$1,'Copy of PY1 Data(H)'!$A$1:$CZ$1,_xlfn.XLOOKUP($A81,'Copy of PY1 Data(H)'!$A$1:$A$288,'Copy of PY1 Data(H)'!$A$1:$CZ$288))</f>
        <v>0</v>
      </c>
      <c r="V81" s="180" cm="1">
        <f t="array" ref="V81">_xlfn.XLOOKUP(V$1,'Copy of PY1 Data(H)'!$A$1:$CZ$1,_xlfn.XLOOKUP($A81,'Copy of PY1 Data(H)'!$A$1:$A$288,'Copy of PY1 Data(H)'!$A$1:$CZ$288))</f>
        <v>107138</v>
      </c>
      <c r="W81" s="180" cm="1">
        <f t="array" ref="W81">_xlfn.XLOOKUP(W$1,'Copy of PY1 Data(H)'!$A$1:$CZ$1,_xlfn.XLOOKUP($A81,'Copy of PY1 Data(H)'!$A$1:$A$288,'Copy of PY1 Data(H)'!$A$1:$CZ$288))</f>
        <v>0</v>
      </c>
      <c r="X81" s="180" cm="1">
        <f t="array" ref="X81">_xlfn.XLOOKUP(X$1,'Copy of PY1 Data(H)'!$A$1:$CZ$1,_xlfn.XLOOKUP($A81,'Copy of PY1 Data(H)'!$A$1:$A$288,'Copy of PY1 Data(H)'!$A$1:$CZ$288))</f>
        <v>651313</v>
      </c>
      <c r="Y81" s="180" cm="1">
        <f t="array" ref="Y81">_xlfn.XLOOKUP(Y$1,'Copy of PY1 Data(H)'!$A$1:$CZ$1,_xlfn.XLOOKUP($A81,'Copy of PY1 Data(H)'!$A$1:$A$288,'Copy of PY1 Data(H)'!$A$1:$CZ$288))</f>
        <v>0</v>
      </c>
      <c r="Z81" s="180" cm="1">
        <f t="array" ref="Z81">_xlfn.XLOOKUP(Z$1,'Copy of PY1 Data(H)'!$A$1:$CZ$1,_xlfn.XLOOKUP($A81,'Copy of PY1 Data(H)'!$A$1:$A$288,'Copy of PY1 Data(H)'!$A$1:$CZ$288))</f>
        <v>2650699</v>
      </c>
      <c r="AA81" s="180" cm="1">
        <f t="array" ref="AA81">_xlfn.XLOOKUP(AA$1,'Copy of PY1 Data(H)'!$A$1:$CZ$1,_xlfn.XLOOKUP($A81,'Copy of PY1 Data(H)'!$A$1:$A$288,'Copy of PY1 Data(H)'!$A$1:$CZ$288))</f>
        <v>0</v>
      </c>
      <c r="AB81" s="180" cm="1">
        <f t="array" ref="AB81">_xlfn.XLOOKUP(AB$1,'Copy of PY1 Data(H)'!$A$1:$CZ$1,_xlfn.XLOOKUP($A81,'Copy of PY1 Data(H)'!$A$1:$A$288,'Copy of PY1 Data(H)'!$A$1:$CZ$288))</f>
        <v>0</v>
      </c>
      <c r="AC81" s="180" cm="1">
        <f t="array" ref="AC81">_xlfn.XLOOKUP(AC$1,'Copy of PY1 Data(H)'!$A$1:$CZ$1,_xlfn.XLOOKUP($A81,'Copy of PY1 Data(H)'!$A$1:$A$288,'Copy of PY1 Data(H)'!$A$1:$CZ$288))</f>
        <v>72137</v>
      </c>
      <c r="AD81" s="180" cm="1">
        <f t="array" ref="AD81">_xlfn.XLOOKUP(AD$1,'Copy of PY1 Data(H)'!$A$1:$CZ$1,_xlfn.XLOOKUP($A81,'Copy of PY1 Data(H)'!$A$1:$A$288,'Copy of PY1 Data(H)'!$A$1:$CZ$288))</f>
        <v>71745</v>
      </c>
      <c r="AE81" s="180" cm="1">
        <f t="array" ref="AE81">_xlfn.XLOOKUP(AE$1,'Copy of PY1 Data(H)'!$A$1:$CZ$1,_xlfn.XLOOKUP($A81,'Copy of PY1 Data(H)'!$A$1:$A$288,'Copy of PY1 Data(H)'!$A$1:$CZ$288))</f>
        <v>74423</v>
      </c>
      <c r="AF81" s="180" cm="1">
        <f t="array" ref="AF81">_xlfn.XLOOKUP(AF$1,'Copy of PY1 Data(H)'!$A$1:$CZ$1,_xlfn.XLOOKUP($A81,'Copy of PY1 Data(H)'!$A$1:$A$288,'Copy of PY1 Data(H)'!$A$1:$CZ$288))</f>
        <v>62579</v>
      </c>
      <c r="AG81" s="180" cm="1">
        <f t="array" ref="AG81">_xlfn.XLOOKUP(AG$1,'Copy of PY1 Data(H)'!$A$1:$CZ$1,_xlfn.XLOOKUP($A81,'Copy of PY1 Data(H)'!$A$1:$A$288,'Copy of PY1 Data(H)'!$A$1:$CZ$288))</f>
        <v>84091</v>
      </c>
      <c r="AH81" s="180" cm="1">
        <f t="array" ref="AH81">_xlfn.XLOOKUP(AH$1,'Copy of PY1 Data(H)'!$A$1:$CZ$1,_xlfn.XLOOKUP($A81,'Copy of PY1 Data(H)'!$A$1:$A$288,'Copy of PY1 Data(H)'!$A$1:$CZ$288))</f>
        <v>0</v>
      </c>
      <c r="AI81" s="180" cm="1">
        <f t="array" ref="AI81">_xlfn.XLOOKUP(AI$1,'Copy of PY1 Data(H)'!$A$1:$CZ$1,_xlfn.XLOOKUP($A81,'Copy of PY1 Data(H)'!$A$1:$A$288,'Copy of PY1 Data(H)'!$A$1:$CZ$288))</f>
        <v>0</v>
      </c>
      <c r="AJ81" s="180" cm="1">
        <f t="array" ref="AJ81">_xlfn.XLOOKUP(AJ$1,'Copy of PY1 Data(H)'!$A$1:$CZ$1,_xlfn.XLOOKUP($A81,'Copy of PY1 Data(H)'!$A$1:$A$288,'Copy of PY1 Data(H)'!$A$1:$CZ$288))</f>
        <v>0</v>
      </c>
      <c r="AK81" s="180" cm="1">
        <f t="array" ref="AK81">_xlfn.XLOOKUP(AK$1,'Copy of PY1 Data(H)'!$A$1:$CZ$1,_xlfn.XLOOKUP($A81,'Copy of PY1 Data(H)'!$A$1:$A$288,'Copy of PY1 Data(H)'!$A$1:$CZ$288))</f>
        <v>0</v>
      </c>
      <c r="AL81" s="180" cm="1">
        <f t="array" ref="AL81">_xlfn.XLOOKUP(AL$1,'Copy of PY1 Data(H)'!$A$1:$CZ$1,_xlfn.XLOOKUP($A81,'Copy of PY1 Data(H)'!$A$1:$A$288,'Copy of PY1 Data(H)'!$A$1:$CZ$288))</f>
        <v>81265</v>
      </c>
      <c r="AM81" s="180" cm="1">
        <f t="array" ref="AM81">_xlfn.XLOOKUP(AM$1,'Copy of PY1 Data(H)'!$A$1:$CZ$1,_xlfn.XLOOKUP($A81,'Copy of PY1 Data(H)'!$A$1:$A$288,'Copy of PY1 Data(H)'!$A$1:$CZ$288))</f>
        <v>202595</v>
      </c>
      <c r="AN81" s="180" cm="1">
        <f t="array" ref="AN81">_xlfn.XLOOKUP(AN$1,'Copy of PY1 Data(H)'!$A$1:$CZ$1,_xlfn.XLOOKUP($A81,'Copy of PY1 Data(H)'!$A$1:$A$288,'Copy of PY1 Data(H)'!$A$1:$CZ$288))</f>
        <v>36117</v>
      </c>
      <c r="AO81" s="180" cm="1">
        <f t="array" ref="AO81">_xlfn.XLOOKUP(AO$1,'Copy of PY1 Data(H)'!$A$1:$CZ$1,_xlfn.XLOOKUP($A81,'Copy of PY1 Data(H)'!$A$1:$A$288,'Copy of PY1 Data(H)'!$A$1:$CZ$288))</f>
        <v>4012934</v>
      </c>
      <c r="AP81" s="180" cm="1">
        <f t="array" ref="AP81">_xlfn.XLOOKUP(AP$1,'Copy of PY1 Data(H)'!$A$1:$CZ$1,_xlfn.XLOOKUP($A81,'Copy of PY1 Data(H)'!$A$1:$A$288,'Copy of PY1 Data(H)'!$A$1:$CZ$288))</f>
        <v>117884</v>
      </c>
      <c r="AQ81" s="180" cm="1">
        <f t="array" ref="AQ81">_xlfn.XLOOKUP(AQ$1,'Copy of PY1 Data(H)'!$A$1:$CZ$1,_xlfn.XLOOKUP($A81,'Copy of PY1 Data(H)'!$A$1:$A$288,'Copy of PY1 Data(H)'!$A$1:$CZ$288))</f>
        <v>0</v>
      </c>
      <c r="AR81" s="180" cm="1">
        <f t="array" ref="AR81">_xlfn.XLOOKUP(AR$1,'Copy of PY1 Data(H)'!$A$1:$CZ$1,_xlfn.XLOOKUP($A81,'Copy of PY1 Data(H)'!$A$1:$A$288,'Copy of PY1 Data(H)'!$A$1:$CZ$288))</f>
        <v>2222</v>
      </c>
      <c r="AS81" s="180" cm="1">
        <f t="array" ref="AS81">_xlfn.XLOOKUP(AS$1,'Copy of PY1 Data(H)'!$A$1:$CZ$1,_xlfn.XLOOKUP($A81,'Copy of PY1 Data(H)'!$A$1:$A$288,'Copy of PY1 Data(H)'!$A$1:$CZ$288))</f>
        <v>3310426</v>
      </c>
      <c r="AT81" s="180" cm="1">
        <f t="array" ref="AT81">_xlfn.XLOOKUP(AT$1,'Copy of PY1 Data(H)'!$A$1:$CZ$1,_xlfn.XLOOKUP($A81,'Copy of PY1 Data(H)'!$A$1:$A$288,'Copy of PY1 Data(H)'!$A$1:$CZ$288))</f>
        <v>17532</v>
      </c>
      <c r="AU81" s="180" cm="1">
        <f t="array" ref="AU81">_xlfn.XLOOKUP(AU$1,'Copy of PY1 Data(H)'!$A$1:$CZ$1,_xlfn.XLOOKUP($A81,'Copy of PY1 Data(H)'!$A$1:$A$288,'Copy of PY1 Data(H)'!$A$1:$CZ$288))</f>
        <v>123768</v>
      </c>
      <c r="AV81" s="180" cm="1">
        <f t="array" ref="AV81">_xlfn.XLOOKUP(AV$1,'Copy of PY1 Data(H)'!$A$1:$CZ$1,_xlfn.XLOOKUP($A81,'Copy of PY1 Data(H)'!$A$1:$A$288,'Copy of PY1 Data(H)'!$A$1:$CZ$288))</f>
        <v>20671</v>
      </c>
      <c r="AW81" s="180" cm="1">
        <f t="array" ref="AW81">_xlfn.XLOOKUP(AW$1,'Copy of PY1 Data(H)'!$A$1:$CZ$1,_xlfn.XLOOKUP($A81,'Copy of PY1 Data(H)'!$A$1:$A$288,'Copy of PY1 Data(H)'!$A$1:$CZ$288))</f>
        <v>121699</v>
      </c>
      <c r="AX81" s="180" cm="1">
        <f t="array" ref="AX81">_xlfn.XLOOKUP(AX$1,'Copy of PY1 Data(H)'!$A$1:$CZ$1,_xlfn.XLOOKUP($A81,'Copy of PY1 Data(H)'!$A$1:$A$288,'Copy of PY1 Data(H)'!$A$1:$CZ$288))</f>
        <v>0</v>
      </c>
      <c r="AY81" s="180" cm="1">
        <f t="array" ref="AY81">_xlfn.XLOOKUP(AY$1,'Copy of PY1 Data(H)'!$A$1:$CZ$1,_xlfn.XLOOKUP($A81,'Copy of PY1 Data(H)'!$A$1:$A$288,'Copy of PY1 Data(H)'!$A$1:$CZ$288))</f>
        <v>0</v>
      </c>
      <c r="AZ81" s="180" cm="1">
        <f t="array" ref="AZ81">_xlfn.XLOOKUP(AZ$1,'Copy of PY1 Data(H)'!$A$1:$CZ$1,_xlfn.XLOOKUP($A81,'Copy of PY1 Data(H)'!$A$1:$A$288,'Copy of PY1 Data(H)'!$A$1:$CZ$288))</f>
        <v>586177</v>
      </c>
      <c r="BA81" s="180" cm="1">
        <f t="array" ref="BA81">_xlfn.XLOOKUP(BA$1,'Copy of PY1 Data(H)'!$A$1:$CZ$1,_xlfn.XLOOKUP($A81,'Copy of PY1 Data(H)'!$A$1:$A$288,'Copy of PY1 Data(H)'!$A$1:$CZ$288))</f>
        <v>29624</v>
      </c>
      <c r="BB81" s="180" cm="1">
        <f t="array" ref="BB81">_xlfn.XLOOKUP(BB$1,'Copy of PY1 Data(H)'!$A$1:$CZ$1,_xlfn.XLOOKUP($A81,'Copy of PY1 Data(H)'!$A$1:$A$288,'Copy of PY1 Data(H)'!$A$1:$CZ$288))</f>
        <v>81774</v>
      </c>
      <c r="BC81" s="180" cm="1">
        <f t="array" ref="BC81">_xlfn.XLOOKUP(BC$1,'Copy of PY1 Data(H)'!$A$1:$CZ$1,_xlfn.XLOOKUP($A81,'Copy of PY1 Data(H)'!$A$1:$A$288,'Copy of PY1 Data(H)'!$A$1:$CZ$288))</f>
        <v>14811</v>
      </c>
      <c r="BD81" s="180" cm="1">
        <f t="array" ref="BD81">_xlfn.XLOOKUP(BD$1,'Copy of PY1 Data(H)'!$A$1:$CZ$1,_xlfn.XLOOKUP($A81,'Copy of PY1 Data(H)'!$A$1:$A$288,'Copy of PY1 Data(H)'!$A$1:$CZ$288))</f>
        <v>606391</v>
      </c>
      <c r="BE81" s="180" cm="1">
        <f t="array" ref="BE81">_xlfn.XLOOKUP(BE$1,'Copy of PY1 Data(H)'!$A$1:$CZ$1,_xlfn.XLOOKUP($A81,'Copy of PY1 Data(H)'!$A$1:$A$288,'Copy of PY1 Data(H)'!$A$1:$CZ$288))</f>
        <v>236251</v>
      </c>
      <c r="BF81" s="180" cm="1">
        <f t="array" ref="BF81">_xlfn.XLOOKUP(BF$1,'Copy of PY1 Data(H)'!$A$1:$CZ$1,_xlfn.XLOOKUP($A81,'Copy of PY1 Data(H)'!$A$1:$A$288,'Copy of PY1 Data(H)'!$A$1:$CZ$288))</f>
        <v>1792224</v>
      </c>
      <c r="BG81" s="180" cm="1">
        <f t="array" ref="BG81">_xlfn.XLOOKUP(BG$1,'Copy of PY1 Data(H)'!$A$1:$CZ$1,_xlfn.XLOOKUP($A81,'Copy of PY1 Data(H)'!$A$1:$A$288,'Copy of PY1 Data(H)'!$A$1:$CZ$288))</f>
        <v>0</v>
      </c>
      <c r="BH81" s="180" cm="1">
        <f t="array" ref="BH81">_xlfn.XLOOKUP(BH$1,'Copy of PY1 Data(H)'!$A$1:$CZ$1,_xlfn.XLOOKUP($A81,'Copy of PY1 Data(H)'!$A$1:$A$288,'Copy of PY1 Data(H)'!$A$1:$CZ$288))</f>
        <v>0</v>
      </c>
      <c r="BI81" s="180" cm="1">
        <f t="array" ref="BI81">_xlfn.XLOOKUP(BI$1,'Copy of PY1 Data(H)'!$A$1:$CZ$1,_xlfn.XLOOKUP($A81,'Copy of PY1 Data(H)'!$A$1:$A$288,'Copy of PY1 Data(H)'!$A$1:$CZ$288))</f>
        <v>3911</v>
      </c>
      <c r="BJ81" s="180" cm="1">
        <f t="array" ref="BJ81">_xlfn.XLOOKUP(BJ$1,'Copy of PY1 Data(H)'!$A$1:$CZ$1,_xlfn.XLOOKUP($A81,'Copy of PY1 Data(H)'!$A$1:$A$288,'Copy of PY1 Data(H)'!$A$1:$CZ$288))</f>
        <v>960438</v>
      </c>
      <c r="BK81" s="180" cm="1">
        <f t="array" ref="BK81">_xlfn.XLOOKUP(BK$1,'Copy of PY1 Data(H)'!$A$1:$CZ$1,_xlfn.XLOOKUP($A81,'Copy of PY1 Data(H)'!$A$1:$A$288,'Copy of PY1 Data(H)'!$A$1:$CZ$288))</f>
        <v>275380</v>
      </c>
      <c r="BL81" s="180" cm="1">
        <f t="array" ref="BL81">_xlfn.XLOOKUP(BL$1,'Copy of PY1 Data(H)'!$A$1:$CZ$1,_xlfn.XLOOKUP($A81,'Copy of PY1 Data(H)'!$A$1:$A$288,'Copy of PY1 Data(H)'!$A$1:$CZ$288))</f>
        <v>1562332</v>
      </c>
      <c r="BM81" s="180" cm="1">
        <f t="array" ref="BM81">_xlfn.XLOOKUP(BM$1,'Copy of PY1 Data(H)'!$A$1:$CZ$1,_xlfn.XLOOKUP($A81,'Copy of PY1 Data(H)'!$A$1:$A$288,'Copy of PY1 Data(H)'!$A$1:$CZ$288))</f>
        <v>0</v>
      </c>
      <c r="BN81" s="180" cm="1">
        <f t="array" ref="BN81">_xlfn.XLOOKUP(BN$1,'Copy of PY1 Data(H)'!$A$1:$CZ$1,_xlfn.XLOOKUP($A81,'Copy of PY1 Data(H)'!$A$1:$A$288,'Copy of PY1 Data(H)'!$A$1:$CZ$288))</f>
        <v>525779</v>
      </c>
      <c r="BO81" s="180" cm="1">
        <f t="array" ref="BO81">_xlfn.XLOOKUP(BO$1,'Copy of PY1 Data(H)'!$A$1:$CZ$1,_xlfn.XLOOKUP($A81,'Copy of PY1 Data(H)'!$A$1:$A$288,'Copy of PY1 Data(H)'!$A$1:$CZ$288))</f>
        <v>124107</v>
      </c>
      <c r="BP81" s="180" cm="1">
        <f t="array" ref="BP81">_xlfn.XLOOKUP(BP$1,'Copy of PY1 Data(H)'!$A$1:$CZ$1,_xlfn.XLOOKUP($A81,'Copy of PY1 Data(H)'!$A$1:$A$288,'Copy of PY1 Data(H)'!$A$1:$CZ$288))</f>
        <v>0</v>
      </c>
      <c r="BQ81" s="180" cm="1">
        <f t="array" ref="BQ81">_xlfn.XLOOKUP(BQ$1,'Copy of PY1 Data(H)'!$A$1:$CZ$1,_xlfn.XLOOKUP($A81,'Copy of PY1 Data(H)'!$A$1:$A$288,'Copy of PY1 Data(H)'!$A$1:$CZ$288))</f>
        <v>0</v>
      </c>
      <c r="BR81" s="180" cm="1">
        <f t="array" ref="BR81">_xlfn.XLOOKUP(BR$1,'Copy of PY1 Data(H)'!$A$1:$CZ$1,_xlfn.XLOOKUP($A81,'Copy of PY1 Data(H)'!$A$1:$A$288,'Copy of PY1 Data(H)'!$A$1:$CZ$288))</f>
        <v>0</v>
      </c>
      <c r="BS81" s="180" cm="1">
        <f t="array" ref="BS81">_xlfn.XLOOKUP(BS$1,'Copy of PY1 Data(H)'!$A$1:$CZ$1,_xlfn.XLOOKUP($A81,'Copy of PY1 Data(H)'!$A$1:$A$288,'Copy of PY1 Data(H)'!$A$1:$CZ$288))</f>
        <v>84447</v>
      </c>
      <c r="BT81" s="180" cm="1">
        <f t="array" ref="BT81">_xlfn.XLOOKUP(BT$1,'Copy of PY1 Data(H)'!$A$1:$CZ$1,_xlfn.XLOOKUP($A81,'Copy of PY1 Data(H)'!$A$1:$A$288,'Copy of PY1 Data(H)'!$A$1:$CZ$288))</f>
        <v>48103</v>
      </c>
      <c r="BU81" s="180" cm="1">
        <f t="array" ref="BU81">_xlfn.XLOOKUP(BU$1,'Copy of PY1 Data(H)'!$A$1:$CZ$1,_xlfn.XLOOKUP($A81,'Copy of PY1 Data(H)'!$A$1:$A$288,'Copy of PY1 Data(H)'!$A$1:$CZ$288))</f>
        <v>0</v>
      </c>
      <c r="BV81" s="180" cm="1">
        <f t="array" ref="BV81">_xlfn.XLOOKUP(BV$1,'Copy of PY1 Data(H)'!$A$1:$CZ$1,_xlfn.XLOOKUP($A81,'Copy of PY1 Data(H)'!$A$1:$A$288,'Copy of PY1 Data(H)'!$A$1:$CZ$288))</f>
        <v>373220</v>
      </c>
      <c r="BW81" s="180"/>
      <c r="BX81" s="180"/>
      <c r="BY81" s="180"/>
      <c r="BZ81" s="180"/>
    </row>
    <row r="82" spans="1:78" x14ac:dyDescent="0.3">
      <c r="A82" s="180">
        <v>579</v>
      </c>
      <c r="C82" s="180"/>
      <c r="D82" s="180" cm="1">
        <f t="array" ref="D82">_xlfn.XLOOKUP(D$1,'Copy of PY1 Data(H)'!$A$1:$CZ$1,_xlfn.XLOOKUP($A82,'Copy of PY1 Data(H)'!$A$1:$A$288,'Copy of PY1 Data(H)'!$A$1:$CZ$288))</f>
        <v>0</v>
      </c>
      <c r="E82" s="180" cm="1">
        <f t="array" ref="E82">_xlfn.XLOOKUP(E$1,'Copy of PY1 Data(H)'!$A$1:$CZ$1,_xlfn.XLOOKUP($A82,'Copy of PY1 Data(H)'!$A$1:$A$288,'Copy of PY1 Data(H)'!$A$1:$CZ$288))</f>
        <v>0</v>
      </c>
      <c r="F82" s="180" cm="1">
        <f t="array" ref="F82">_xlfn.XLOOKUP(F$1,'Copy of PY1 Data(H)'!$A$1:$CZ$1,_xlfn.XLOOKUP($A82,'Copy of PY1 Data(H)'!$A$1:$A$288,'Copy of PY1 Data(H)'!$A$1:$CZ$288))</f>
        <v>0</v>
      </c>
      <c r="G82" s="180" cm="1">
        <f t="array" ref="G82">_xlfn.XLOOKUP(G$1,'Copy of PY1 Data(H)'!$A$1:$CZ$1,_xlfn.XLOOKUP($A82,'Copy of PY1 Data(H)'!$A$1:$A$288,'Copy of PY1 Data(H)'!$A$1:$CZ$288))</f>
        <v>0</v>
      </c>
      <c r="H82" s="180" cm="1">
        <f t="array" ref="H82">_xlfn.XLOOKUP(H$1,'Copy of PY1 Data(H)'!$A$1:$CZ$1,_xlfn.XLOOKUP($A82,'Copy of PY1 Data(H)'!$A$1:$A$288,'Copy of PY1 Data(H)'!$A$1:$CZ$288))</f>
        <v>0</v>
      </c>
      <c r="I82" s="180" cm="1">
        <f t="array" ref="I82">_xlfn.XLOOKUP(I$1,'Copy of PY1 Data(H)'!$A$1:$CZ$1,_xlfn.XLOOKUP($A82,'Copy of PY1 Data(H)'!$A$1:$A$288,'Copy of PY1 Data(H)'!$A$1:$CZ$288))</f>
        <v>0</v>
      </c>
      <c r="J82" s="180" cm="1">
        <f t="array" ref="J82">_xlfn.XLOOKUP(J$1,'Copy of PY1 Data(H)'!$A$1:$CZ$1,_xlfn.XLOOKUP($A82,'Copy of PY1 Data(H)'!$A$1:$A$288,'Copy of PY1 Data(H)'!$A$1:$CZ$288))</f>
        <v>0</v>
      </c>
      <c r="K82" s="180" cm="1">
        <f t="array" ref="K82">_xlfn.XLOOKUP(K$1,'Copy of PY1 Data(H)'!$A$1:$CZ$1,_xlfn.XLOOKUP($A82,'Copy of PY1 Data(H)'!$A$1:$A$288,'Copy of PY1 Data(H)'!$A$1:$CZ$288))</f>
        <v>0</v>
      </c>
      <c r="L82" s="180" cm="1">
        <f t="array" ref="L82">_xlfn.XLOOKUP(L$1,'Copy of PY1 Data(H)'!$A$1:$CZ$1,_xlfn.XLOOKUP($A82,'Copy of PY1 Data(H)'!$A$1:$A$288,'Copy of PY1 Data(H)'!$A$1:$CZ$288))</f>
        <v>0</v>
      </c>
      <c r="M82" s="180" cm="1">
        <f t="array" ref="M82">_xlfn.XLOOKUP(M$1,'Copy of PY1 Data(H)'!$A$1:$CZ$1,_xlfn.XLOOKUP($A82,'Copy of PY1 Data(H)'!$A$1:$A$288,'Copy of PY1 Data(H)'!$A$1:$CZ$288))</f>
        <v>0</v>
      </c>
      <c r="N82" s="180" cm="1">
        <f t="array" ref="N82">_xlfn.XLOOKUP(N$1,'Copy of PY1 Data(H)'!$A$1:$CZ$1,_xlfn.XLOOKUP($A82,'Copy of PY1 Data(H)'!$A$1:$A$288,'Copy of PY1 Data(H)'!$A$1:$CZ$288))</f>
        <v>0</v>
      </c>
      <c r="O82" s="180" cm="1">
        <f t="array" ref="O82">_xlfn.XLOOKUP(O$1,'Copy of PY1 Data(H)'!$A$1:$CZ$1,_xlfn.XLOOKUP($A82,'Copy of PY1 Data(H)'!$A$1:$A$288,'Copy of PY1 Data(H)'!$A$1:$CZ$288))</f>
        <v>1265</v>
      </c>
      <c r="P82" s="180" cm="1">
        <f t="array" ref="P82">_xlfn.XLOOKUP(P$1,'Copy of PY1 Data(H)'!$A$1:$CZ$1,_xlfn.XLOOKUP($A82,'Copy of PY1 Data(H)'!$A$1:$A$288,'Copy of PY1 Data(H)'!$A$1:$CZ$288))</f>
        <v>0</v>
      </c>
      <c r="Q82" s="180" cm="1">
        <f t="array" ref="Q82">_xlfn.XLOOKUP(Q$1,'Copy of PY1 Data(H)'!$A$1:$CZ$1,_xlfn.XLOOKUP($A82,'Copy of PY1 Data(H)'!$A$1:$A$288,'Copy of PY1 Data(H)'!$A$1:$CZ$288))</f>
        <v>0</v>
      </c>
      <c r="R82" s="180" cm="1">
        <f t="array" ref="R82">_xlfn.XLOOKUP(R$1,'Copy of PY1 Data(H)'!$A$1:$CZ$1,_xlfn.XLOOKUP($A82,'Copy of PY1 Data(H)'!$A$1:$A$288,'Copy of PY1 Data(H)'!$A$1:$CZ$288))</f>
        <v>0</v>
      </c>
      <c r="S82" s="180" cm="1">
        <f t="array" ref="S82">_xlfn.XLOOKUP(S$1,'Copy of PY1 Data(H)'!$A$1:$CZ$1,_xlfn.XLOOKUP($A82,'Copy of PY1 Data(H)'!$A$1:$A$288,'Copy of PY1 Data(H)'!$A$1:$CZ$288))</f>
        <v>0</v>
      </c>
      <c r="T82" s="180" cm="1">
        <f t="array" ref="T82">_xlfn.XLOOKUP(T$1,'Copy of PY1 Data(H)'!$A$1:$CZ$1,_xlfn.XLOOKUP($A82,'Copy of PY1 Data(H)'!$A$1:$A$288,'Copy of PY1 Data(H)'!$A$1:$CZ$288))</f>
        <v>0</v>
      </c>
      <c r="U82" s="180" cm="1">
        <f t="array" ref="U82">_xlfn.XLOOKUP(U$1,'Copy of PY1 Data(H)'!$A$1:$CZ$1,_xlfn.XLOOKUP($A82,'Copy of PY1 Data(H)'!$A$1:$A$288,'Copy of PY1 Data(H)'!$A$1:$CZ$288))</f>
        <v>0</v>
      </c>
      <c r="V82" s="180" cm="1">
        <f t="array" ref="V82">_xlfn.XLOOKUP(V$1,'Copy of PY1 Data(H)'!$A$1:$CZ$1,_xlfn.XLOOKUP($A82,'Copy of PY1 Data(H)'!$A$1:$A$288,'Copy of PY1 Data(H)'!$A$1:$CZ$288))</f>
        <v>0</v>
      </c>
      <c r="W82" s="180" cm="1">
        <f t="array" ref="W82">_xlfn.XLOOKUP(W$1,'Copy of PY1 Data(H)'!$A$1:$CZ$1,_xlfn.XLOOKUP($A82,'Copy of PY1 Data(H)'!$A$1:$A$288,'Copy of PY1 Data(H)'!$A$1:$CZ$288))</f>
        <v>0</v>
      </c>
      <c r="X82" s="180" cm="1">
        <f t="array" ref="X82">_xlfn.XLOOKUP(X$1,'Copy of PY1 Data(H)'!$A$1:$CZ$1,_xlfn.XLOOKUP($A82,'Copy of PY1 Data(H)'!$A$1:$A$288,'Copy of PY1 Data(H)'!$A$1:$CZ$288))</f>
        <v>0</v>
      </c>
      <c r="Y82" s="180" cm="1">
        <f t="array" ref="Y82">_xlfn.XLOOKUP(Y$1,'Copy of PY1 Data(H)'!$A$1:$CZ$1,_xlfn.XLOOKUP($A82,'Copy of PY1 Data(H)'!$A$1:$A$288,'Copy of PY1 Data(H)'!$A$1:$CZ$288))</f>
        <v>0</v>
      </c>
      <c r="Z82" s="180" cm="1">
        <f t="array" ref="Z82">_xlfn.XLOOKUP(Z$1,'Copy of PY1 Data(H)'!$A$1:$CZ$1,_xlfn.XLOOKUP($A82,'Copy of PY1 Data(H)'!$A$1:$A$288,'Copy of PY1 Data(H)'!$A$1:$CZ$288))</f>
        <v>0</v>
      </c>
      <c r="AA82" s="180" cm="1">
        <f t="array" ref="AA82">_xlfn.XLOOKUP(AA$1,'Copy of PY1 Data(H)'!$A$1:$CZ$1,_xlfn.XLOOKUP($A82,'Copy of PY1 Data(H)'!$A$1:$A$288,'Copy of PY1 Data(H)'!$A$1:$CZ$288))</f>
        <v>0</v>
      </c>
      <c r="AB82" s="180" cm="1">
        <f t="array" ref="AB82">_xlfn.XLOOKUP(AB$1,'Copy of PY1 Data(H)'!$A$1:$CZ$1,_xlfn.XLOOKUP($A82,'Copy of PY1 Data(H)'!$A$1:$A$288,'Copy of PY1 Data(H)'!$A$1:$CZ$288))</f>
        <v>0</v>
      </c>
      <c r="AC82" s="180" cm="1">
        <f t="array" ref="AC82">_xlfn.XLOOKUP(AC$1,'Copy of PY1 Data(H)'!$A$1:$CZ$1,_xlfn.XLOOKUP($A82,'Copy of PY1 Data(H)'!$A$1:$A$288,'Copy of PY1 Data(H)'!$A$1:$CZ$288))</f>
        <v>0</v>
      </c>
      <c r="AD82" s="180" cm="1">
        <f t="array" ref="AD82">_xlfn.XLOOKUP(AD$1,'Copy of PY1 Data(H)'!$A$1:$CZ$1,_xlfn.XLOOKUP($A82,'Copy of PY1 Data(H)'!$A$1:$A$288,'Copy of PY1 Data(H)'!$A$1:$CZ$288))</f>
        <v>0</v>
      </c>
      <c r="AE82" s="180" cm="1">
        <f t="array" ref="AE82">_xlfn.XLOOKUP(AE$1,'Copy of PY1 Data(H)'!$A$1:$CZ$1,_xlfn.XLOOKUP($A82,'Copy of PY1 Data(H)'!$A$1:$A$288,'Copy of PY1 Data(H)'!$A$1:$CZ$288))</f>
        <v>0</v>
      </c>
      <c r="AF82" s="180" cm="1">
        <f t="array" ref="AF82">_xlfn.XLOOKUP(AF$1,'Copy of PY1 Data(H)'!$A$1:$CZ$1,_xlfn.XLOOKUP($A82,'Copy of PY1 Data(H)'!$A$1:$A$288,'Copy of PY1 Data(H)'!$A$1:$CZ$288))</f>
        <v>0</v>
      </c>
      <c r="AG82" s="180" cm="1">
        <f t="array" ref="AG82">_xlfn.XLOOKUP(AG$1,'Copy of PY1 Data(H)'!$A$1:$CZ$1,_xlfn.XLOOKUP($A82,'Copy of PY1 Data(H)'!$A$1:$A$288,'Copy of PY1 Data(H)'!$A$1:$CZ$288))</f>
        <v>0</v>
      </c>
      <c r="AH82" s="180" cm="1">
        <f t="array" ref="AH82">_xlfn.XLOOKUP(AH$1,'Copy of PY1 Data(H)'!$A$1:$CZ$1,_xlfn.XLOOKUP($A82,'Copy of PY1 Data(H)'!$A$1:$A$288,'Copy of PY1 Data(H)'!$A$1:$CZ$288))</f>
        <v>0</v>
      </c>
      <c r="AI82" s="180" cm="1">
        <f t="array" ref="AI82">_xlfn.XLOOKUP(AI$1,'Copy of PY1 Data(H)'!$A$1:$CZ$1,_xlfn.XLOOKUP($A82,'Copy of PY1 Data(H)'!$A$1:$A$288,'Copy of PY1 Data(H)'!$A$1:$CZ$288))</f>
        <v>0</v>
      </c>
      <c r="AJ82" s="180" cm="1">
        <f t="array" ref="AJ82">_xlfn.XLOOKUP(AJ$1,'Copy of PY1 Data(H)'!$A$1:$CZ$1,_xlfn.XLOOKUP($A82,'Copy of PY1 Data(H)'!$A$1:$A$288,'Copy of PY1 Data(H)'!$A$1:$CZ$288))</f>
        <v>0</v>
      </c>
      <c r="AK82" s="180" cm="1">
        <f t="array" ref="AK82">_xlfn.XLOOKUP(AK$1,'Copy of PY1 Data(H)'!$A$1:$CZ$1,_xlfn.XLOOKUP($A82,'Copy of PY1 Data(H)'!$A$1:$A$288,'Copy of PY1 Data(H)'!$A$1:$CZ$288))</f>
        <v>0</v>
      </c>
      <c r="AL82" s="180" cm="1">
        <f t="array" ref="AL82">_xlfn.XLOOKUP(AL$1,'Copy of PY1 Data(H)'!$A$1:$CZ$1,_xlfn.XLOOKUP($A82,'Copy of PY1 Data(H)'!$A$1:$A$288,'Copy of PY1 Data(H)'!$A$1:$CZ$288))</f>
        <v>0</v>
      </c>
      <c r="AM82" s="180" cm="1">
        <f t="array" ref="AM82">_xlfn.XLOOKUP(AM$1,'Copy of PY1 Data(H)'!$A$1:$CZ$1,_xlfn.XLOOKUP($A82,'Copy of PY1 Data(H)'!$A$1:$A$288,'Copy of PY1 Data(H)'!$A$1:$CZ$288))</f>
        <v>0</v>
      </c>
      <c r="AN82" s="180" cm="1">
        <f t="array" ref="AN82">_xlfn.XLOOKUP(AN$1,'Copy of PY1 Data(H)'!$A$1:$CZ$1,_xlfn.XLOOKUP($A82,'Copy of PY1 Data(H)'!$A$1:$A$288,'Copy of PY1 Data(H)'!$A$1:$CZ$288))</f>
        <v>0</v>
      </c>
      <c r="AO82" s="180" cm="1">
        <f t="array" ref="AO82">_xlfn.XLOOKUP(AO$1,'Copy of PY1 Data(H)'!$A$1:$CZ$1,_xlfn.XLOOKUP($A82,'Copy of PY1 Data(H)'!$A$1:$A$288,'Copy of PY1 Data(H)'!$A$1:$CZ$288))</f>
        <v>5901961</v>
      </c>
      <c r="AP82" s="180" cm="1">
        <f t="array" ref="AP82">_xlfn.XLOOKUP(AP$1,'Copy of PY1 Data(H)'!$A$1:$CZ$1,_xlfn.XLOOKUP($A82,'Copy of PY1 Data(H)'!$A$1:$A$288,'Copy of PY1 Data(H)'!$A$1:$CZ$288))</f>
        <v>0</v>
      </c>
      <c r="AQ82" s="180" cm="1">
        <f t="array" ref="AQ82">_xlfn.XLOOKUP(AQ$1,'Copy of PY1 Data(H)'!$A$1:$CZ$1,_xlfn.XLOOKUP($A82,'Copy of PY1 Data(H)'!$A$1:$A$288,'Copy of PY1 Data(H)'!$A$1:$CZ$288))</f>
        <v>0</v>
      </c>
      <c r="AR82" s="180" cm="1">
        <f t="array" ref="AR82">_xlfn.XLOOKUP(AR$1,'Copy of PY1 Data(H)'!$A$1:$CZ$1,_xlfn.XLOOKUP($A82,'Copy of PY1 Data(H)'!$A$1:$A$288,'Copy of PY1 Data(H)'!$A$1:$CZ$288))</f>
        <v>0</v>
      </c>
      <c r="AS82" s="180" cm="1">
        <f t="array" ref="AS82">_xlfn.XLOOKUP(AS$1,'Copy of PY1 Data(H)'!$A$1:$CZ$1,_xlfn.XLOOKUP($A82,'Copy of PY1 Data(H)'!$A$1:$A$288,'Copy of PY1 Data(H)'!$A$1:$CZ$288))</f>
        <v>0</v>
      </c>
      <c r="AT82" s="180" cm="1">
        <f t="array" ref="AT82">_xlfn.XLOOKUP(AT$1,'Copy of PY1 Data(H)'!$A$1:$CZ$1,_xlfn.XLOOKUP($A82,'Copy of PY1 Data(H)'!$A$1:$A$288,'Copy of PY1 Data(H)'!$A$1:$CZ$288))</f>
        <v>0</v>
      </c>
      <c r="AU82" s="180" cm="1">
        <f t="array" ref="AU82">_xlfn.XLOOKUP(AU$1,'Copy of PY1 Data(H)'!$A$1:$CZ$1,_xlfn.XLOOKUP($A82,'Copy of PY1 Data(H)'!$A$1:$A$288,'Copy of PY1 Data(H)'!$A$1:$CZ$288))</f>
        <v>0</v>
      </c>
      <c r="AV82" s="180" cm="1">
        <f t="array" ref="AV82">_xlfn.XLOOKUP(AV$1,'Copy of PY1 Data(H)'!$A$1:$CZ$1,_xlfn.XLOOKUP($A82,'Copy of PY1 Data(H)'!$A$1:$A$288,'Copy of PY1 Data(H)'!$A$1:$CZ$288))</f>
        <v>0</v>
      </c>
      <c r="AW82" s="180" cm="1">
        <f t="array" ref="AW82">_xlfn.XLOOKUP(AW$1,'Copy of PY1 Data(H)'!$A$1:$CZ$1,_xlfn.XLOOKUP($A82,'Copy of PY1 Data(H)'!$A$1:$A$288,'Copy of PY1 Data(H)'!$A$1:$CZ$288))</f>
        <v>0</v>
      </c>
      <c r="AX82" s="180" cm="1">
        <f t="array" ref="AX82">_xlfn.XLOOKUP(AX$1,'Copy of PY1 Data(H)'!$A$1:$CZ$1,_xlfn.XLOOKUP($A82,'Copy of PY1 Data(H)'!$A$1:$A$288,'Copy of PY1 Data(H)'!$A$1:$CZ$288))</f>
        <v>0</v>
      </c>
      <c r="AY82" s="180" cm="1">
        <f t="array" ref="AY82">_xlfn.XLOOKUP(AY$1,'Copy of PY1 Data(H)'!$A$1:$CZ$1,_xlfn.XLOOKUP($A82,'Copy of PY1 Data(H)'!$A$1:$A$288,'Copy of PY1 Data(H)'!$A$1:$CZ$288))</f>
        <v>0</v>
      </c>
      <c r="AZ82" s="180" cm="1">
        <f t="array" ref="AZ82">_xlfn.XLOOKUP(AZ$1,'Copy of PY1 Data(H)'!$A$1:$CZ$1,_xlfn.XLOOKUP($A82,'Copy of PY1 Data(H)'!$A$1:$A$288,'Copy of PY1 Data(H)'!$A$1:$CZ$288))</f>
        <v>0</v>
      </c>
      <c r="BA82" s="180" cm="1">
        <f t="array" ref="BA82">_xlfn.XLOOKUP(BA$1,'Copy of PY1 Data(H)'!$A$1:$CZ$1,_xlfn.XLOOKUP($A82,'Copy of PY1 Data(H)'!$A$1:$A$288,'Copy of PY1 Data(H)'!$A$1:$CZ$288))</f>
        <v>0</v>
      </c>
      <c r="BB82" s="180" cm="1">
        <f t="array" ref="BB82">_xlfn.XLOOKUP(BB$1,'Copy of PY1 Data(H)'!$A$1:$CZ$1,_xlfn.XLOOKUP($A82,'Copy of PY1 Data(H)'!$A$1:$A$288,'Copy of PY1 Data(H)'!$A$1:$CZ$288))</f>
        <v>0</v>
      </c>
      <c r="BC82" s="180" cm="1">
        <f t="array" ref="BC82">_xlfn.XLOOKUP(BC$1,'Copy of PY1 Data(H)'!$A$1:$CZ$1,_xlfn.XLOOKUP($A82,'Copy of PY1 Data(H)'!$A$1:$A$288,'Copy of PY1 Data(H)'!$A$1:$CZ$288))</f>
        <v>0</v>
      </c>
      <c r="BD82" s="180" cm="1">
        <f t="array" ref="BD82">_xlfn.XLOOKUP(BD$1,'Copy of PY1 Data(H)'!$A$1:$CZ$1,_xlfn.XLOOKUP($A82,'Copy of PY1 Data(H)'!$A$1:$A$288,'Copy of PY1 Data(H)'!$A$1:$CZ$288))</f>
        <v>39842</v>
      </c>
      <c r="BE82" s="180" cm="1">
        <f t="array" ref="BE82">_xlfn.XLOOKUP(BE$1,'Copy of PY1 Data(H)'!$A$1:$CZ$1,_xlfn.XLOOKUP($A82,'Copy of PY1 Data(H)'!$A$1:$A$288,'Copy of PY1 Data(H)'!$A$1:$CZ$288))</f>
        <v>0</v>
      </c>
      <c r="BF82" s="180" cm="1">
        <f t="array" ref="BF82">_xlfn.XLOOKUP(BF$1,'Copy of PY1 Data(H)'!$A$1:$CZ$1,_xlfn.XLOOKUP($A82,'Copy of PY1 Data(H)'!$A$1:$A$288,'Copy of PY1 Data(H)'!$A$1:$CZ$288))</f>
        <v>0</v>
      </c>
      <c r="BG82" s="180" cm="1">
        <f t="array" ref="BG82">_xlfn.XLOOKUP(BG$1,'Copy of PY1 Data(H)'!$A$1:$CZ$1,_xlfn.XLOOKUP($A82,'Copy of PY1 Data(H)'!$A$1:$A$288,'Copy of PY1 Data(H)'!$A$1:$CZ$288))</f>
        <v>0</v>
      </c>
      <c r="BH82" s="180" cm="1">
        <f t="array" ref="BH82">_xlfn.XLOOKUP(BH$1,'Copy of PY1 Data(H)'!$A$1:$CZ$1,_xlfn.XLOOKUP($A82,'Copy of PY1 Data(H)'!$A$1:$A$288,'Copy of PY1 Data(H)'!$A$1:$CZ$288))</f>
        <v>0</v>
      </c>
      <c r="BI82" s="180" cm="1">
        <f t="array" ref="BI82">_xlfn.XLOOKUP(BI$1,'Copy of PY1 Data(H)'!$A$1:$CZ$1,_xlfn.XLOOKUP($A82,'Copy of PY1 Data(H)'!$A$1:$A$288,'Copy of PY1 Data(H)'!$A$1:$CZ$288))</f>
        <v>0</v>
      </c>
      <c r="BJ82" s="180" cm="1">
        <f t="array" ref="BJ82">_xlfn.XLOOKUP(BJ$1,'Copy of PY1 Data(H)'!$A$1:$CZ$1,_xlfn.XLOOKUP($A82,'Copy of PY1 Data(H)'!$A$1:$A$288,'Copy of PY1 Data(H)'!$A$1:$CZ$288))</f>
        <v>0</v>
      </c>
      <c r="BK82" s="180" cm="1">
        <f t="array" ref="BK82">_xlfn.XLOOKUP(BK$1,'Copy of PY1 Data(H)'!$A$1:$CZ$1,_xlfn.XLOOKUP($A82,'Copy of PY1 Data(H)'!$A$1:$A$288,'Copy of PY1 Data(H)'!$A$1:$CZ$288))</f>
        <v>0</v>
      </c>
      <c r="BL82" s="180" cm="1">
        <f t="array" ref="BL82">_xlfn.XLOOKUP(BL$1,'Copy of PY1 Data(H)'!$A$1:$CZ$1,_xlfn.XLOOKUP($A82,'Copy of PY1 Data(H)'!$A$1:$A$288,'Copy of PY1 Data(H)'!$A$1:$CZ$288))</f>
        <v>0</v>
      </c>
      <c r="BM82" s="180" cm="1">
        <f t="array" ref="BM82">_xlfn.XLOOKUP(BM$1,'Copy of PY1 Data(H)'!$A$1:$CZ$1,_xlfn.XLOOKUP($A82,'Copy of PY1 Data(H)'!$A$1:$A$288,'Copy of PY1 Data(H)'!$A$1:$CZ$288))</f>
        <v>0</v>
      </c>
      <c r="BN82" s="180" cm="1">
        <f t="array" ref="BN82">_xlfn.XLOOKUP(BN$1,'Copy of PY1 Data(H)'!$A$1:$CZ$1,_xlfn.XLOOKUP($A82,'Copy of PY1 Data(H)'!$A$1:$A$288,'Copy of PY1 Data(H)'!$A$1:$CZ$288))</f>
        <v>0</v>
      </c>
      <c r="BO82" s="180" cm="1">
        <f t="array" ref="BO82">_xlfn.XLOOKUP(BO$1,'Copy of PY1 Data(H)'!$A$1:$CZ$1,_xlfn.XLOOKUP($A82,'Copy of PY1 Data(H)'!$A$1:$A$288,'Copy of PY1 Data(H)'!$A$1:$CZ$288))</f>
        <v>0</v>
      </c>
      <c r="BP82" s="180" cm="1">
        <f t="array" ref="BP82">_xlfn.XLOOKUP(BP$1,'Copy of PY1 Data(H)'!$A$1:$CZ$1,_xlfn.XLOOKUP($A82,'Copy of PY1 Data(H)'!$A$1:$A$288,'Copy of PY1 Data(H)'!$A$1:$CZ$288))</f>
        <v>0</v>
      </c>
      <c r="BQ82" s="180" cm="1">
        <f t="array" ref="BQ82">_xlfn.XLOOKUP(BQ$1,'Copy of PY1 Data(H)'!$A$1:$CZ$1,_xlfn.XLOOKUP($A82,'Copy of PY1 Data(H)'!$A$1:$A$288,'Copy of PY1 Data(H)'!$A$1:$CZ$288))</f>
        <v>0</v>
      </c>
      <c r="BR82" s="180" cm="1">
        <f t="array" ref="BR82">_xlfn.XLOOKUP(BR$1,'Copy of PY1 Data(H)'!$A$1:$CZ$1,_xlfn.XLOOKUP($A82,'Copy of PY1 Data(H)'!$A$1:$A$288,'Copy of PY1 Data(H)'!$A$1:$CZ$288))</f>
        <v>0</v>
      </c>
      <c r="BS82" s="180" cm="1">
        <f t="array" ref="BS82">_xlfn.XLOOKUP(BS$1,'Copy of PY1 Data(H)'!$A$1:$CZ$1,_xlfn.XLOOKUP($A82,'Copy of PY1 Data(H)'!$A$1:$A$288,'Copy of PY1 Data(H)'!$A$1:$CZ$288))</f>
        <v>0</v>
      </c>
      <c r="BT82" s="180" cm="1">
        <f t="array" ref="BT82">_xlfn.XLOOKUP(BT$1,'Copy of PY1 Data(H)'!$A$1:$CZ$1,_xlfn.XLOOKUP($A82,'Copy of PY1 Data(H)'!$A$1:$A$288,'Copy of PY1 Data(H)'!$A$1:$CZ$288))</f>
        <v>0</v>
      </c>
      <c r="BU82" s="180" cm="1">
        <f t="array" ref="BU82">_xlfn.XLOOKUP(BU$1,'Copy of PY1 Data(H)'!$A$1:$CZ$1,_xlfn.XLOOKUP($A82,'Copy of PY1 Data(H)'!$A$1:$A$288,'Copy of PY1 Data(H)'!$A$1:$CZ$288))</f>
        <v>0</v>
      </c>
      <c r="BV82" s="180" cm="1">
        <f t="array" ref="BV82">_xlfn.XLOOKUP(BV$1,'Copy of PY1 Data(H)'!$A$1:$CZ$1,_xlfn.XLOOKUP($A82,'Copy of PY1 Data(H)'!$A$1:$A$288,'Copy of PY1 Data(H)'!$A$1:$CZ$288))</f>
        <v>0</v>
      </c>
    </row>
    <row r="83" spans="1:78" s="639" customFormat="1" x14ac:dyDescent="0.3">
      <c r="A83" s="639">
        <v>510</v>
      </c>
      <c r="B83" s="180"/>
      <c r="C83" s="180"/>
      <c r="D83" s="180" cm="1">
        <f t="array" ref="D83">_xlfn.XLOOKUP(D$1,'Copy of PY1 Data(H)'!$A$1:$CZ$1,_xlfn.XLOOKUP($A83,'Copy of PY1 Data(H)'!$A$1:$A$288,'Copy of PY1 Data(H)'!$A$1:$CZ$288))</f>
        <v>14633</v>
      </c>
      <c r="E83" s="180" cm="1">
        <f t="array" ref="E83">_xlfn.XLOOKUP(E$1,'Copy of PY1 Data(H)'!$A$1:$CZ$1,_xlfn.XLOOKUP($A83,'Copy of PY1 Data(H)'!$A$1:$A$288,'Copy of PY1 Data(H)'!$A$1:$CZ$288))</f>
        <v>9729294</v>
      </c>
      <c r="F83" s="180" cm="1">
        <f t="array" ref="F83">_xlfn.XLOOKUP(F$1,'Copy of PY1 Data(H)'!$A$1:$CZ$1,_xlfn.XLOOKUP($A83,'Copy of PY1 Data(H)'!$A$1:$A$288,'Copy of PY1 Data(H)'!$A$1:$CZ$288))</f>
        <v>0</v>
      </c>
      <c r="G83" s="180" cm="1">
        <f t="array" ref="G83">_xlfn.XLOOKUP(G$1,'Copy of PY1 Data(H)'!$A$1:$CZ$1,_xlfn.XLOOKUP($A83,'Copy of PY1 Data(H)'!$A$1:$A$288,'Copy of PY1 Data(H)'!$A$1:$CZ$288))</f>
        <v>103376</v>
      </c>
      <c r="H83" s="180" cm="1">
        <f t="array" ref="H83">_xlfn.XLOOKUP(H$1,'Copy of PY1 Data(H)'!$A$1:$CZ$1,_xlfn.XLOOKUP($A83,'Copy of PY1 Data(H)'!$A$1:$A$288,'Copy of PY1 Data(H)'!$A$1:$CZ$288))</f>
        <v>0</v>
      </c>
      <c r="I83" s="180" cm="1">
        <f t="array" ref="I83">_xlfn.XLOOKUP(I$1,'Copy of PY1 Data(H)'!$A$1:$CZ$1,_xlfn.XLOOKUP($A83,'Copy of PY1 Data(H)'!$A$1:$A$288,'Copy of PY1 Data(H)'!$A$1:$CZ$288))</f>
        <v>0</v>
      </c>
      <c r="J83" s="180" cm="1">
        <f t="array" ref="J83">_xlfn.XLOOKUP(J$1,'Copy of PY1 Data(H)'!$A$1:$CZ$1,_xlfn.XLOOKUP($A83,'Copy of PY1 Data(H)'!$A$1:$A$288,'Copy of PY1 Data(H)'!$A$1:$CZ$288))</f>
        <v>0</v>
      </c>
      <c r="K83" s="180" cm="1">
        <f t="array" ref="K83">_xlfn.XLOOKUP(K$1,'Copy of PY1 Data(H)'!$A$1:$CZ$1,_xlfn.XLOOKUP($A83,'Copy of PY1 Data(H)'!$A$1:$A$288,'Copy of PY1 Data(H)'!$A$1:$CZ$288))</f>
        <v>0</v>
      </c>
      <c r="L83" s="180" cm="1">
        <f t="array" ref="L83">_xlfn.XLOOKUP(L$1,'Copy of PY1 Data(H)'!$A$1:$CZ$1,_xlfn.XLOOKUP($A83,'Copy of PY1 Data(H)'!$A$1:$A$288,'Copy of PY1 Data(H)'!$A$1:$CZ$288))</f>
        <v>164442</v>
      </c>
      <c r="M83" s="180" cm="1">
        <f t="array" ref="M83">_xlfn.XLOOKUP(M$1,'Copy of PY1 Data(H)'!$A$1:$CZ$1,_xlfn.XLOOKUP($A83,'Copy of PY1 Data(H)'!$A$1:$A$288,'Copy of PY1 Data(H)'!$A$1:$CZ$288))</f>
        <v>192330</v>
      </c>
      <c r="N83" s="180" cm="1">
        <f t="array" ref="N83">_xlfn.XLOOKUP(N$1,'Copy of PY1 Data(H)'!$A$1:$CZ$1,_xlfn.XLOOKUP($A83,'Copy of PY1 Data(H)'!$A$1:$A$288,'Copy of PY1 Data(H)'!$A$1:$CZ$288))</f>
        <v>0</v>
      </c>
      <c r="O83" s="180" cm="1">
        <f t="array" ref="O83">_xlfn.XLOOKUP(O$1,'Copy of PY1 Data(H)'!$A$1:$CZ$1,_xlfn.XLOOKUP($A83,'Copy of PY1 Data(H)'!$A$1:$A$288,'Copy of PY1 Data(H)'!$A$1:$CZ$288))</f>
        <v>0</v>
      </c>
      <c r="P83" s="180" cm="1">
        <f t="array" ref="P83">_xlfn.XLOOKUP(P$1,'Copy of PY1 Data(H)'!$A$1:$CZ$1,_xlfn.XLOOKUP($A83,'Copy of PY1 Data(H)'!$A$1:$A$288,'Copy of PY1 Data(H)'!$A$1:$CZ$288))</f>
        <v>0</v>
      </c>
      <c r="Q83" s="180" cm="1">
        <f t="array" ref="Q83">_xlfn.XLOOKUP(Q$1,'Copy of PY1 Data(H)'!$A$1:$CZ$1,_xlfn.XLOOKUP($A83,'Copy of PY1 Data(H)'!$A$1:$A$288,'Copy of PY1 Data(H)'!$A$1:$CZ$288))</f>
        <v>0</v>
      </c>
      <c r="R83" s="180" cm="1">
        <f t="array" ref="R83">_xlfn.XLOOKUP(R$1,'Copy of PY1 Data(H)'!$A$1:$CZ$1,_xlfn.XLOOKUP($A83,'Copy of PY1 Data(H)'!$A$1:$A$288,'Copy of PY1 Data(H)'!$A$1:$CZ$288))</f>
        <v>0</v>
      </c>
      <c r="S83" s="180" cm="1">
        <f t="array" ref="S83">_xlfn.XLOOKUP(S$1,'Copy of PY1 Data(H)'!$A$1:$CZ$1,_xlfn.XLOOKUP($A83,'Copy of PY1 Data(H)'!$A$1:$A$288,'Copy of PY1 Data(H)'!$A$1:$CZ$288))</f>
        <v>0</v>
      </c>
      <c r="T83" s="180" cm="1">
        <f t="array" ref="T83">_xlfn.XLOOKUP(T$1,'Copy of PY1 Data(H)'!$A$1:$CZ$1,_xlfn.XLOOKUP($A83,'Copy of PY1 Data(H)'!$A$1:$A$288,'Copy of PY1 Data(H)'!$A$1:$CZ$288))</f>
        <v>0</v>
      </c>
      <c r="U83" s="180" cm="1">
        <f t="array" ref="U83">_xlfn.XLOOKUP(U$1,'Copy of PY1 Data(H)'!$A$1:$CZ$1,_xlfn.XLOOKUP($A83,'Copy of PY1 Data(H)'!$A$1:$A$288,'Copy of PY1 Data(H)'!$A$1:$CZ$288))</f>
        <v>0</v>
      </c>
      <c r="V83" s="180" cm="1">
        <f t="array" ref="V83">_xlfn.XLOOKUP(V$1,'Copy of PY1 Data(H)'!$A$1:$CZ$1,_xlfn.XLOOKUP($A83,'Copy of PY1 Data(H)'!$A$1:$A$288,'Copy of PY1 Data(H)'!$A$1:$CZ$288))</f>
        <v>0</v>
      </c>
      <c r="W83" s="180" cm="1">
        <f t="array" ref="W83">_xlfn.XLOOKUP(W$1,'Copy of PY1 Data(H)'!$A$1:$CZ$1,_xlfn.XLOOKUP($A83,'Copy of PY1 Data(H)'!$A$1:$A$288,'Copy of PY1 Data(H)'!$A$1:$CZ$288))</f>
        <v>0</v>
      </c>
      <c r="X83" s="180" cm="1">
        <f t="array" ref="X83">_xlfn.XLOOKUP(X$1,'Copy of PY1 Data(H)'!$A$1:$CZ$1,_xlfn.XLOOKUP($A83,'Copy of PY1 Data(H)'!$A$1:$A$288,'Copy of PY1 Data(H)'!$A$1:$CZ$288))</f>
        <v>166435</v>
      </c>
      <c r="Y83" s="180" cm="1">
        <f t="array" ref="Y83">_xlfn.XLOOKUP(Y$1,'Copy of PY1 Data(H)'!$A$1:$CZ$1,_xlfn.XLOOKUP($A83,'Copy of PY1 Data(H)'!$A$1:$A$288,'Copy of PY1 Data(H)'!$A$1:$CZ$288))</f>
        <v>0</v>
      </c>
      <c r="Z83" s="180" cm="1">
        <f t="array" ref="Z83">_xlfn.XLOOKUP(Z$1,'Copy of PY1 Data(H)'!$A$1:$CZ$1,_xlfn.XLOOKUP($A83,'Copy of PY1 Data(H)'!$A$1:$A$288,'Copy of PY1 Data(H)'!$A$1:$CZ$288))</f>
        <v>94755</v>
      </c>
      <c r="AA83" s="180" cm="1">
        <f t="array" ref="AA83">_xlfn.XLOOKUP(AA$1,'Copy of PY1 Data(H)'!$A$1:$CZ$1,_xlfn.XLOOKUP($A83,'Copy of PY1 Data(H)'!$A$1:$A$288,'Copy of PY1 Data(H)'!$A$1:$CZ$288))</f>
        <v>0</v>
      </c>
      <c r="AB83" s="180" cm="1">
        <f t="array" ref="AB83">_xlfn.XLOOKUP(AB$1,'Copy of PY1 Data(H)'!$A$1:$CZ$1,_xlfn.XLOOKUP($A83,'Copy of PY1 Data(H)'!$A$1:$A$288,'Copy of PY1 Data(H)'!$A$1:$CZ$288))</f>
        <v>0</v>
      </c>
      <c r="AC83" s="180" cm="1">
        <f t="array" ref="AC83">_xlfn.XLOOKUP(AC$1,'Copy of PY1 Data(H)'!$A$1:$CZ$1,_xlfn.XLOOKUP($A83,'Copy of PY1 Data(H)'!$A$1:$A$288,'Copy of PY1 Data(H)'!$A$1:$CZ$288))</f>
        <v>0</v>
      </c>
      <c r="AD83" s="180" cm="1">
        <f t="array" ref="AD83">_xlfn.XLOOKUP(AD$1,'Copy of PY1 Data(H)'!$A$1:$CZ$1,_xlfn.XLOOKUP($A83,'Copy of PY1 Data(H)'!$A$1:$A$288,'Copy of PY1 Data(H)'!$A$1:$CZ$288))</f>
        <v>0</v>
      </c>
      <c r="AE83" s="180" cm="1">
        <f t="array" ref="AE83">_xlfn.XLOOKUP(AE$1,'Copy of PY1 Data(H)'!$A$1:$CZ$1,_xlfn.XLOOKUP($A83,'Copy of PY1 Data(H)'!$A$1:$A$288,'Copy of PY1 Data(H)'!$A$1:$CZ$288))</f>
        <v>0</v>
      </c>
      <c r="AF83" s="180" cm="1">
        <f t="array" ref="AF83">_xlfn.XLOOKUP(AF$1,'Copy of PY1 Data(H)'!$A$1:$CZ$1,_xlfn.XLOOKUP($A83,'Copy of PY1 Data(H)'!$A$1:$A$288,'Copy of PY1 Data(H)'!$A$1:$CZ$288))</f>
        <v>0</v>
      </c>
      <c r="AG83" s="180" cm="1">
        <f t="array" ref="AG83">_xlfn.XLOOKUP(AG$1,'Copy of PY1 Data(H)'!$A$1:$CZ$1,_xlfn.XLOOKUP($A83,'Copy of PY1 Data(H)'!$A$1:$A$288,'Copy of PY1 Data(H)'!$A$1:$CZ$288))</f>
        <v>4750</v>
      </c>
      <c r="AH83" s="180" cm="1">
        <f t="array" ref="AH83">_xlfn.XLOOKUP(AH$1,'Copy of PY1 Data(H)'!$A$1:$CZ$1,_xlfn.XLOOKUP($A83,'Copy of PY1 Data(H)'!$A$1:$A$288,'Copy of PY1 Data(H)'!$A$1:$CZ$288))</f>
        <v>0</v>
      </c>
      <c r="AI83" s="180" cm="1">
        <f t="array" ref="AI83">_xlfn.XLOOKUP(AI$1,'Copy of PY1 Data(H)'!$A$1:$CZ$1,_xlfn.XLOOKUP($A83,'Copy of PY1 Data(H)'!$A$1:$A$288,'Copy of PY1 Data(H)'!$A$1:$CZ$288))</f>
        <v>0</v>
      </c>
      <c r="AJ83" s="180" cm="1">
        <f t="array" ref="AJ83">_xlfn.XLOOKUP(AJ$1,'Copy of PY1 Data(H)'!$A$1:$CZ$1,_xlfn.XLOOKUP($A83,'Copy of PY1 Data(H)'!$A$1:$A$288,'Copy of PY1 Data(H)'!$A$1:$CZ$288))</f>
        <v>0</v>
      </c>
      <c r="AK83" s="180" cm="1">
        <f t="array" ref="AK83">_xlfn.XLOOKUP(AK$1,'Copy of PY1 Data(H)'!$A$1:$CZ$1,_xlfn.XLOOKUP($A83,'Copy of PY1 Data(H)'!$A$1:$A$288,'Copy of PY1 Data(H)'!$A$1:$CZ$288))</f>
        <v>0</v>
      </c>
      <c r="AL83" s="180" cm="1">
        <f t="array" ref="AL83">_xlfn.XLOOKUP(AL$1,'Copy of PY1 Data(H)'!$A$1:$CZ$1,_xlfn.XLOOKUP($A83,'Copy of PY1 Data(H)'!$A$1:$A$288,'Copy of PY1 Data(H)'!$A$1:$CZ$288))</f>
        <v>0</v>
      </c>
      <c r="AM83" s="180" cm="1">
        <f t="array" ref="AM83">_xlfn.XLOOKUP(AM$1,'Copy of PY1 Data(H)'!$A$1:$CZ$1,_xlfn.XLOOKUP($A83,'Copy of PY1 Data(H)'!$A$1:$A$288,'Copy of PY1 Data(H)'!$A$1:$CZ$288))</f>
        <v>0</v>
      </c>
      <c r="AN83" s="180" cm="1">
        <f t="array" ref="AN83">_xlfn.XLOOKUP(AN$1,'Copy of PY1 Data(H)'!$A$1:$CZ$1,_xlfn.XLOOKUP($A83,'Copy of PY1 Data(H)'!$A$1:$A$288,'Copy of PY1 Data(H)'!$A$1:$CZ$288))</f>
        <v>0</v>
      </c>
      <c r="AO83" s="180" cm="1">
        <f t="array" ref="AO83">_xlfn.XLOOKUP(AO$1,'Copy of PY1 Data(H)'!$A$1:$CZ$1,_xlfn.XLOOKUP($A83,'Copy of PY1 Data(H)'!$A$1:$A$288,'Copy of PY1 Data(H)'!$A$1:$CZ$288))</f>
        <v>588396</v>
      </c>
      <c r="AP83" s="180" cm="1">
        <f t="array" ref="AP83">_xlfn.XLOOKUP(AP$1,'Copy of PY1 Data(H)'!$A$1:$CZ$1,_xlfn.XLOOKUP($A83,'Copy of PY1 Data(H)'!$A$1:$A$288,'Copy of PY1 Data(H)'!$A$1:$CZ$288))</f>
        <v>0</v>
      </c>
      <c r="AQ83" s="180" cm="1">
        <f t="array" ref="AQ83">_xlfn.XLOOKUP(AQ$1,'Copy of PY1 Data(H)'!$A$1:$CZ$1,_xlfn.XLOOKUP($A83,'Copy of PY1 Data(H)'!$A$1:$A$288,'Copy of PY1 Data(H)'!$A$1:$CZ$288))</f>
        <v>0</v>
      </c>
      <c r="AR83" s="180" cm="1">
        <f t="array" ref="AR83">_xlfn.XLOOKUP(AR$1,'Copy of PY1 Data(H)'!$A$1:$CZ$1,_xlfn.XLOOKUP($A83,'Copy of PY1 Data(H)'!$A$1:$A$288,'Copy of PY1 Data(H)'!$A$1:$CZ$288))</f>
        <v>0</v>
      </c>
      <c r="AS83" s="180" cm="1">
        <f t="array" ref="AS83">_xlfn.XLOOKUP(AS$1,'Copy of PY1 Data(H)'!$A$1:$CZ$1,_xlfn.XLOOKUP($A83,'Copy of PY1 Data(H)'!$A$1:$A$288,'Copy of PY1 Data(H)'!$A$1:$CZ$288))</f>
        <v>165659</v>
      </c>
      <c r="AT83" s="180" cm="1">
        <f t="array" ref="AT83">_xlfn.XLOOKUP(AT$1,'Copy of PY1 Data(H)'!$A$1:$CZ$1,_xlfn.XLOOKUP($A83,'Copy of PY1 Data(H)'!$A$1:$A$288,'Copy of PY1 Data(H)'!$A$1:$CZ$288))</f>
        <v>0</v>
      </c>
      <c r="AU83" s="180" cm="1">
        <f t="array" ref="AU83">_xlfn.XLOOKUP(AU$1,'Copy of PY1 Data(H)'!$A$1:$CZ$1,_xlfn.XLOOKUP($A83,'Copy of PY1 Data(H)'!$A$1:$A$288,'Copy of PY1 Data(H)'!$A$1:$CZ$288))</f>
        <v>133071</v>
      </c>
      <c r="AV83" s="180" cm="1">
        <f t="array" ref="AV83">_xlfn.XLOOKUP(AV$1,'Copy of PY1 Data(H)'!$A$1:$CZ$1,_xlfn.XLOOKUP($A83,'Copy of PY1 Data(H)'!$A$1:$A$288,'Copy of PY1 Data(H)'!$A$1:$CZ$288))</f>
        <v>22940</v>
      </c>
      <c r="AW83" s="180" cm="1">
        <f t="array" ref="AW83">_xlfn.XLOOKUP(AW$1,'Copy of PY1 Data(H)'!$A$1:$CZ$1,_xlfn.XLOOKUP($A83,'Copy of PY1 Data(H)'!$A$1:$A$288,'Copy of PY1 Data(H)'!$A$1:$CZ$288))</f>
        <v>0</v>
      </c>
      <c r="AX83" s="180" cm="1">
        <f t="array" ref="AX83">_xlfn.XLOOKUP(AX$1,'Copy of PY1 Data(H)'!$A$1:$CZ$1,_xlfn.XLOOKUP($A83,'Copy of PY1 Data(H)'!$A$1:$A$288,'Copy of PY1 Data(H)'!$A$1:$CZ$288))</f>
        <v>0</v>
      </c>
      <c r="AY83" s="180" cm="1">
        <f t="array" ref="AY83">_xlfn.XLOOKUP(AY$1,'Copy of PY1 Data(H)'!$A$1:$CZ$1,_xlfn.XLOOKUP($A83,'Copy of PY1 Data(H)'!$A$1:$A$288,'Copy of PY1 Data(H)'!$A$1:$CZ$288))</f>
        <v>0</v>
      </c>
      <c r="AZ83" s="180" cm="1">
        <f t="array" ref="AZ83">_xlfn.XLOOKUP(AZ$1,'Copy of PY1 Data(H)'!$A$1:$CZ$1,_xlfn.XLOOKUP($A83,'Copy of PY1 Data(H)'!$A$1:$A$288,'Copy of PY1 Data(H)'!$A$1:$CZ$288))</f>
        <v>90847</v>
      </c>
      <c r="BA83" s="180" cm="1">
        <f t="array" ref="BA83">_xlfn.XLOOKUP(BA$1,'Copy of PY1 Data(H)'!$A$1:$CZ$1,_xlfn.XLOOKUP($A83,'Copy of PY1 Data(H)'!$A$1:$A$288,'Copy of PY1 Data(H)'!$A$1:$CZ$288))</f>
        <v>0</v>
      </c>
      <c r="BB83" s="180" cm="1">
        <f t="array" ref="BB83">_xlfn.XLOOKUP(BB$1,'Copy of PY1 Data(H)'!$A$1:$CZ$1,_xlfn.XLOOKUP($A83,'Copy of PY1 Data(H)'!$A$1:$A$288,'Copy of PY1 Data(H)'!$A$1:$CZ$288))</f>
        <v>0</v>
      </c>
      <c r="BC83" s="180" cm="1">
        <f t="array" ref="BC83">_xlfn.XLOOKUP(BC$1,'Copy of PY1 Data(H)'!$A$1:$CZ$1,_xlfn.XLOOKUP($A83,'Copy of PY1 Data(H)'!$A$1:$A$288,'Copy of PY1 Data(H)'!$A$1:$CZ$288))</f>
        <v>0</v>
      </c>
      <c r="BD83" s="180" cm="1">
        <f t="array" ref="BD83">_xlfn.XLOOKUP(BD$1,'Copy of PY1 Data(H)'!$A$1:$CZ$1,_xlfn.XLOOKUP($A83,'Copy of PY1 Data(H)'!$A$1:$A$288,'Copy of PY1 Data(H)'!$A$1:$CZ$288))</f>
        <v>98951</v>
      </c>
      <c r="BE83" s="180" cm="1">
        <f t="array" ref="BE83">_xlfn.XLOOKUP(BE$1,'Copy of PY1 Data(H)'!$A$1:$CZ$1,_xlfn.XLOOKUP($A83,'Copy of PY1 Data(H)'!$A$1:$A$288,'Copy of PY1 Data(H)'!$A$1:$CZ$288))</f>
        <v>30713</v>
      </c>
      <c r="BF83" s="180" cm="1">
        <f t="array" ref="BF83">_xlfn.XLOOKUP(BF$1,'Copy of PY1 Data(H)'!$A$1:$CZ$1,_xlfn.XLOOKUP($A83,'Copy of PY1 Data(H)'!$A$1:$A$288,'Copy of PY1 Data(H)'!$A$1:$CZ$288))</f>
        <v>649706</v>
      </c>
      <c r="BG83" s="180" cm="1">
        <f t="array" ref="BG83">_xlfn.XLOOKUP(BG$1,'Copy of PY1 Data(H)'!$A$1:$CZ$1,_xlfn.XLOOKUP($A83,'Copy of PY1 Data(H)'!$A$1:$A$288,'Copy of PY1 Data(H)'!$A$1:$CZ$288))</f>
        <v>0</v>
      </c>
      <c r="BH83" s="180" cm="1">
        <f t="array" ref="BH83">_xlfn.XLOOKUP(BH$1,'Copy of PY1 Data(H)'!$A$1:$CZ$1,_xlfn.XLOOKUP($A83,'Copy of PY1 Data(H)'!$A$1:$A$288,'Copy of PY1 Data(H)'!$A$1:$CZ$288))</f>
        <v>0</v>
      </c>
      <c r="BI83" s="180" cm="1">
        <f t="array" ref="BI83">_xlfn.XLOOKUP(BI$1,'Copy of PY1 Data(H)'!$A$1:$CZ$1,_xlfn.XLOOKUP($A83,'Copy of PY1 Data(H)'!$A$1:$A$288,'Copy of PY1 Data(H)'!$A$1:$CZ$288))</f>
        <v>0</v>
      </c>
      <c r="BJ83" s="180" cm="1">
        <f t="array" ref="BJ83">_xlfn.XLOOKUP(BJ$1,'Copy of PY1 Data(H)'!$A$1:$CZ$1,_xlfn.XLOOKUP($A83,'Copy of PY1 Data(H)'!$A$1:$A$288,'Copy of PY1 Data(H)'!$A$1:$CZ$288))</f>
        <v>272022</v>
      </c>
      <c r="BK83" s="180" cm="1">
        <f t="array" ref="BK83">_xlfn.XLOOKUP(BK$1,'Copy of PY1 Data(H)'!$A$1:$CZ$1,_xlfn.XLOOKUP($A83,'Copy of PY1 Data(H)'!$A$1:$A$288,'Copy of PY1 Data(H)'!$A$1:$CZ$288))</f>
        <v>32046</v>
      </c>
      <c r="BL83" s="180" cm="1">
        <f t="array" ref="BL83">_xlfn.XLOOKUP(BL$1,'Copy of PY1 Data(H)'!$A$1:$CZ$1,_xlfn.XLOOKUP($A83,'Copy of PY1 Data(H)'!$A$1:$A$288,'Copy of PY1 Data(H)'!$A$1:$CZ$288))</f>
        <v>0</v>
      </c>
      <c r="BM83" s="180" cm="1">
        <f t="array" ref="BM83">_xlfn.XLOOKUP(BM$1,'Copy of PY1 Data(H)'!$A$1:$CZ$1,_xlfn.XLOOKUP($A83,'Copy of PY1 Data(H)'!$A$1:$A$288,'Copy of PY1 Data(H)'!$A$1:$CZ$288))</f>
        <v>0</v>
      </c>
      <c r="BN83" s="180" cm="1">
        <f t="array" ref="BN83">_xlfn.XLOOKUP(BN$1,'Copy of PY1 Data(H)'!$A$1:$CZ$1,_xlfn.XLOOKUP($A83,'Copy of PY1 Data(H)'!$A$1:$A$288,'Copy of PY1 Data(H)'!$A$1:$CZ$288))</f>
        <v>0</v>
      </c>
      <c r="BO83" s="180" cm="1">
        <f t="array" ref="BO83">_xlfn.XLOOKUP(BO$1,'Copy of PY1 Data(H)'!$A$1:$CZ$1,_xlfn.XLOOKUP($A83,'Copy of PY1 Data(H)'!$A$1:$A$288,'Copy of PY1 Data(H)'!$A$1:$CZ$288))</f>
        <v>34588</v>
      </c>
      <c r="BP83" s="180" cm="1">
        <f t="array" ref="BP83">_xlfn.XLOOKUP(BP$1,'Copy of PY1 Data(H)'!$A$1:$CZ$1,_xlfn.XLOOKUP($A83,'Copy of PY1 Data(H)'!$A$1:$A$288,'Copy of PY1 Data(H)'!$A$1:$CZ$288))</f>
        <v>0</v>
      </c>
      <c r="BQ83" s="180" cm="1">
        <f t="array" ref="BQ83">_xlfn.XLOOKUP(BQ$1,'Copy of PY1 Data(H)'!$A$1:$CZ$1,_xlfn.XLOOKUP($A83,'Copy of PY1 Data(H)'!$A$1:$A$288,'Copy of PY1 Data(H)'!$A$1:$CZ$288))</f>
        <v>0</v>
      </c>
      <c r="BR83" s="180" cm="1">
        <f t="array" ref="BR83">_xlfn.XLOOKUP(BR$1,'Copy of PY1 Data(H)'!$A$1:$CZ$1,_xlfn.XLOOKUP($A83,'Copy of PY1 Data(H)'!$A$1:$A$288,'Copy of PY1 Data(H)'!$A$1:$CZ$288))</f>
        <v>0</v>
      </c>
      <c r="BS83" s="180" cm="1">
        <f t="array" ref="BS83">_xlfn.XLOOKUP(BS$1,'Copy of PY1 Data(H)'!$A$1:$CZ$1,_xlfn.XLOOKUP($A83,'Copy of PY1 Data(H)'!$A$1:$A$288,'Copy of PY1 Data(H)'!$A$1:$CZ$288))</f>
        <v>0</v>
      </c>
      <c r="BT83" s="180" cm="1">
        <f t="array" ref="BT83">_xlfn.XLOOKUP(BT$1,'Copy of PY1 Data(H)'!$A$1:$CZ$1,_xlfn.XLOOKUP($A83,'Copy of PY1 Data(H)'!$A$1:$A$288,'Copy of PY1 Data(H)'!$A$1:$CZ$288))</f>
        <v>500</v>
      </c>
      <c r="BU83" s="180" cm="1">
        <f t="array" ref="BU83">_xlfn.XLOOKUP(BU$1,'Copy of PY1 Data(H)'!$A$1:$CZ$1,_xlfn.XLOOKUP($A83,'Copy of PY1 Data(H)'!$A$1:$A$288,'Copy of PY1 Data(H)'!$A$1:$CZ$288))</f>
        <v>0</v>
      </c>
      <c r="BV83" s="180" cm="1">
        <f t="array" ref="BV83">_xlfn.XLOOKUP(BV$1,'Copy of PY1 Data(H)'!$A$1:$CZ$1,_xlfn.XLOOKUP($A83,'Copy of PY1 Data(H)'!$A$1:$A$288,'Copy of PY1 Data(H)'!$A$1:$CZ$288))</f>
        <v>0</v>
      </c>
      <c r="BW83" s="180"/>
      <c r="BX83" s="180"/>
      <c r="BY83" s="180"/>
      <c r="BZ83" s="180"/>
    </row>
    <row r="84" spans="1:78" x14ac:dyDescent="0.3">
      <c r="A84" s="180">
        <v>654</v>
      </c>
      <c r="C84" s="180"/>
      <c r="D84" s="180" cm="1">
        <f t="array" ref="D84">_xlfn.XLOOKUP(D$1,'Copy of PY1 Data(H)'!$A$1:$CZ$1,_xlfn.XLOOKUP($A84,'Copy of PY1 Data(H)'!$A$1:$A$288,'Copy of PY1 Data(H)'!$A$1:$CZ$288))</f>
        <v>6757667</v>
      </c>
      <c r="E84" s="180" cm="1">
        <f t="array" ref="E84">_xlfn.XLOOKUP(E$1,'Copy of PY1 Data(H)'!$A$1:$CZ$1,_xlfn.XLOOKUP($A84,'Copy of PY1 Data(H)'!$A$1:$A$288,'Copy of PY1 Data(H)'!$A$1:$CZ$288))</f>
        <v>516820273</v>
      </c>
      <c r="F84" s="180" cm="1">
        <f t="array" ref="F84">_xlfn.XLOOKUP(F$1,'Copy of PY1 Data(H)'!$A$1:$CZ$1,_xlfn.XLOOKUP($A84,'Copy of PY1 Data(H)'!$A$1:$A$288,'Copy of PY1 Data(H)'!$A$1:$CZ$288))</f>
        <v>0</v>
      </c>
      <c r="G84" s="180" cm="1">
        <f t="array" ref="G84">_xlfn.XLOOKUP(G$1,'Copy of PY1 Data(H)'!$A$1:$CZ$1,_xlfn.XLOOKUP($A84,'Copy of PY1 Data(H)'!$A$1:$A$288,'Copy of PY1 Data(H)'!$A$1:$CZ$288))</f>
        <v>3746871</v>
      </c>
      <c r="H84" s="180" cm="1">
        <f t="array" ref="H84">_xlfn.XLOOKUP(H$1,'Copy of PY1 Data(H)'!$A$1:$CZ$1,_xlfn.XLOOKUP($A84,'Copy of PY1 Data(H)'!$A$1:$A$288,'Copy of PY1 Data(H)'!$A$1:$CZ$288))</f>
        <v>1931771</v>
      </c>
      <c r="I84" s="180" cm="1">
        <f t="array" ref="I84">_xlfn.XLOOKUP(I$1,'Copy of PY1 Data(H)'!$A$1:$CZ$1,_xlfn.XLOOKUP($A84,'Copy of PY1 Data(H)'!$A$1:$A$288,'Copy of PY1 Data(H)'!$A$1:$CZ$288))</f>
        <v>0</v>
      </c>
      <c r="J84" s="180" cm="1">
        <f t="array" ref="J84">_xlfn.XLOOKUP(J$1,'Copy of PY1 Data(H)'!$A$1:$CZ$1,_xlfn.XLOOKUP($A84,'Copy of PY1 Data(H)'!$A$1:$A$288,'Copy of PY1 Data(H)'!$A$1:$CZ$288))</f>
        <v>0</v>
      </c>
      <c r="K84" s="180" cm="1">
        <f t="array" ref="K84">_xlfn.XLOOKUP(K$1,'Copy of PY1 Data(H)'!$A$1:$CZ$1,_xlfn.XLOOKUP($A84,'Copy of PY1 Data(H)'!$A$1:$A$288,'Copy of PY1 Data(H)'!$A$1:$CZ$288))</f>
        <v>0</v>
      </c>
      <c r="L84" s="180" cm="1">
        <f t="array" ref="L84">_xlfn.XLOOKUP(L$1,'Copy of PY1 Data(H)'!$A$1:$CZ$1,_xlfn.XLOOKUP($A84,'Copy of PY1 Data(H)'!$A$1:$A$288,'Copy of PY1 Data(H)'!$A$1:$CZ$288))</f>
        <v>813803</v>
      </c>
      <c r="M84" s="180" cm="1">
        <f t="array" ref="M84">_xlfn.XLOOKUP(M$1,'Copy of PY1 Data(H)'!$A$1:$CZ$1,_xlfn.XLOOKUP($A84,'Copy of PY1 Data(H)'!$A$1:$A$288,'Copy of PY1 Data(H)'!$A$1:$CZ$288))</f>
        <v>13798887</v>
      </c>
      <c r="N84" s="180" cm="1">
        <f t="array" ref="N84">_xlfn.XLOOKUP(N$1,'Copy of PY1 Data(H)'!$A$1:$CZ$1,_xlfn.XLOOKUP($A84,'Copy of PY1 Data(H)'!$A$1:$A$288,'Copy of PY1 Data(H)'!$A$1:$CZ$288))</f>
        <v>0</v>
      </c>
      <c r="O84" s="180" cm="1">
        <f t="array" ref="O84">_xlfn.XLOOKUP(O$1,'Copy of PY1 Data(H)'!$A$1:$CZ$1,_xlfn.XLOOKUP($A84,'Copy of PY1 Data(H)'!$A$1:$A$288,'Copy of PY1 Data(H)'!$A$1:$CZ$288))</f>
        <v>505708</v>
      </c>
      <c r="P84" s="180" cm="1">
        <f t="array" ref="P84">_xlfn.XLOOKUP(P$1,'Copy of PY1 Data(H)'!$A$1:$CZ$1,_xlfn.XLOOKUP($A84,'Copy of PY1 Data(H)'!$A$1:$A$288,'Copy of PY1 Data(H)'!$A$1:$CZ$288))</f>
        <v>0</v>
      </c>
      <c r="Q84" s="180" cm="1">
        <f t="array" ref="Q84">_xlfn.XLOOKUP(Q$1,'Copy of PY1 Data(H)'!$A$1:$CZ$1,_xlfn.XLOOKUP($A84,'Copy of PY1 Data(H)'!$A$1:$A$288,'Copy of PY1 Data(H)'!$A$1:$CZ$288))</f>
        <v>0</v>
      </c>
      <c r="R84" s="180" cm="1">
        <f t="array" ref="R84">_xlfn.XLOOKUP(R$1,'Copy of PY1 Data(H)'!$A$1:$CZ$1,_xlfn.XLOOKUP($A84,'Copy of PY1 Data(H)'!$A$1:$A$288,'Copy of PY1 Data(H)'!$A$1:$CZ$288))</f>
        <v>0</v>
      </c>
      <c r="S84" s="180" cm="1">
        <f t="array" ref="S84">_xlfn.XLOOKUP(S$1,'Copy of PY1 Data(H)'!$A$1:$CZ$1,_xlfn.XLOOKUP($A84,'Copy of PY1 Data(H)'!$A$1:$A$288,'Copy of PY1 Data(H)'!$A$1:$CZ$288))</f>
        <v>2374616</v>
      </c>
      <c r="T84" s="180" cm="1">
        <f t="array" ref="T84">_xlfn.XLOOKUP(T$1,'Copy of PY1 Data(H)'!$A$1:$CZ$1,_xlfn.XLOOKUP($A84,'Copy of PY1 Data(H)'!$A$1:$A$288,'Copy of PY1 Data(H)'!$A$1:$CZ$288))</f>
        <v>0</v>
      </c>
      <c r="U84" s="180" cm="1">
        <f t="array" ref="U84">_xlfn.XLOOKUP(U$1,'Copy of PY1 Data(H)'!$A$1:$CZ$1,_xlfn.XLOOKUP($A84,'Copy of PY1 Data(H)'!$A$1:$A$288,'Copy of PY1 Data(H)'!$A$1:$CZ$288))</f>
        <v>0</v>
      </c>
      <c r="V84" s="180" cm="1">
        <f t="array" ref="V84">_xlfn.XLOOKUP(V$1,'Copy of PY1 Data(H)'!$A$1:$CZ$1,_xlfn.XLOOKUP($A84,'Copy of PY1 Data(H)'!$A$1:$A$288,'Copy of PY1 Data(H)'!$A$1:$CZ$288))</f>
        <v>594749</v>
      </c>
      <c r="W84" s="180" cm="1">
        <f t="array" ref="W84">_xlfn.XLOOKUP(W$1,'Copy of PY1 Data(H)'!$A$1:$CZ$1,_xlfn.XLOOKUP($A84,'Copy of PY1 Data(H)'!$A$1:$A$288,'Copy of PY1 Data(H)'!$A$1:$CZ$288))</f>
        <v>0</v>
      </c>
      <c r="X84" s="180" cm="1">
        <f t="array" ref="X84">_xlfn.XLOOKUP(X$1,'Copy of PY1 Data(H)'!$A$1:$CZ$1,_xlfn.XLOOKUP($A84,'Copy of PY1 Data(H)'!$A$1:$A$288,'Copy of PY1 Data(H)'!$A$1:$CZ$288))</f>
        <v>3965896</v>
      </c>
      <c r="Y84" s="180" cm="1">
        <f t="array" ref="Y84">_xlfn.XLOOKUP(Y$1,'Copy of PY1 Data(H)'!$A$1:$CZ$1,_xlfn.XLOOKUP($A84,'Copy of PY1 Data(H)'!$A$1:$A$288,'Copy of PY1 Data(H)'!$A$1:$CZ$288))</f>
        <v>0</v>
      </c>
      <c r="Z84" s="180" cm="1">
        <f t="array" ref="Z84">_xlfn.XLOOKUP(Z$1,'Copy of PY1 Data(H)'!$A$1:$CZ$1,_xlfn.XLOOKUP($A84,'Copy of PY1 Data(H)'!$A$1:$A$288,'Copy of PY1 Data(H)'!$A$1:$CZ$288))</f>
        <v>21132447</v>
      </c>
      <c r="AA84" s="180" cm="1">
        <f t="array" ref="AA84">_xlfn.XLOOKUP(AA$1,'Copy of PY1 Data(H)'!$A$1:$CZ$1,_xlfn.XLOOKUP($A84,'Copy of PY1 Data(H)'!$A$1:$A$288,'Copy of PY1 Data(H)'!$A$1:$CZ$288))</f>
        <v>0</v>
      </c>
      <c r="AB84" s="180" cm="1">
        <f t="array" ref="AB84">_xlfn.XLOOKUP(AB$1,'Copy of PY1 Data(H)'!$A$1:$CZ$1,_xlfn.XLOOKUP($A84,'Copy of PY1 Data(H)'!$A$1:$A$288,'Copy of PY1 Data(H)'!$A$1:$CZ$288))</f>
        <v>0</v>
      </c>
      <c r="AC84" s="180" cm="1">
        <f t="array" ref="AC84">_xlfn.XLOOKUP(AC$1,'Copy of PY1 Data(H)'!$A$1:$CZ$1,_xlfn.XLOOKUP($A84,'Copy of PY1 Data(H)'!$A$1:$A$288,'Copy of PY1 Data(H)'!$A$1:$CZ$288))</f>
        <v>518734</v>
      </c>
      <c r="AD84" s="180" cm="1">
        <f t="array" ref="AD84">_xlfn.XLOOKUP(AD$1,'Copy of PY1 Data(H)'!$A$1:$CZ$1,_xlfn.XLOOKUP($A84,'Copy of PY1 Data(H)'!$A$1:$A$288,'Copy of PY1 Data(H)'!$A$1:$CZ$288))</f>
        <v>954945</v>
      </c>
      <c r="AE84" s="180" cm="1">
        <f t="array" ref="AE84">_xlfn.XLOOKUP(AE$1,'Copy of PY1 Data(H)'!$A$1:$CZ$1,_xlfn.XLOOKUP($A84,'Copy of PY1 Data(H)'!$A$1:$A$288,'Copy of PY1 Data(H)'!$A$1:$CZ$288))</f>
        <v>474359</v>
      </c>
      <c r="AF84" s="180" cm="1">
        <f t="array" ref="AF84">_xlfn.XLOOKUP(AF$1,'Copy of PY1 Data(H)'!$A$1:$CZ$1,_xlfn.XLOOKUP($A84,'Copy of PY1 Data(H)'!$A$1:$A$288,'Copy of PY1 Data(H)'!$A$1:$CZ$288))</f>
        <v>371868</v>
      </c>
      <c r="AG84" s="180" cm="1">
        <f t="array" ref="AG84">_xlfn.XLOOKUP(AG$1,'Copy of PY1 Data(H)'!$A$1:$CZ$1,_xlfn.XLOOKUP($A84,'Copy of PY1 Data(H)'!$A$1:$A$288,'Copy of PY1 Data(H)'!$A$1:$CZ$288))</f>
        <v>202592</v>
      </c>
      <c r="AH84" s="180" cm="1">
        <f t="array" ref="AH84">_xlfn.XLOOKUP(AH$1,'Copy of PY1 Data(H)'!$A$1:$CZ$1,_xlfn.XLOOKUP($A84,'Copy of PY1 Data(H)'!$A$1:$A$288,'Copy of PY1 Data(H)'!$A$1:$CZ$288))</f>
        <v>0</v>
      </c>
      <c r="AI84" s="180" cm="1">
        <f t="array" ref="AI84">_xlfn.XLOOKUP(AI$1,'Copy of PY1 Data(H)'!$A$1:$CZ$1,_xlfn.XLOOKUP($A84,'Copy of PY1 Data(H)'!$A$1:$A$288,'Copy of PY1 Data(H)'!$A$1:$CZ$288))</f>
        <v>0</v>
      </c>
      <c r="AJ84" s="180" cm="1">
        <f t="array" ref="AJ84">_xlfn.XLOOKUP(AJ$1,'Copy of PY1 Data(H)'!$A$1:$CZ$1,_xlfn.XLOOKUP($A84,'Copy of PY1 Data(H)'!$A$1:$A$288,'Copy of PY1 Data(H)'!$A$1:$CZ$288))</f>
        <v>0</v>
      </c>
      <c r="AK84" s="180" cm="1">
        <f t="array" ref="AK84">_xlfn.XLOOKUP(AK$1,'Copy of PY1 Data(H)'!$A$1:$CZ$1,_xlfn.XLOOKUP($A84,'Copy of PY1 Data(H)'!$A$1:$A$288,'Copy of PY1 Data(H)'!$A$1:$CZ$288))</f>
        <v>0</v>
      </c>
      <c r="AL84" s="180" cm="1">
        <f t="array" ref="AL84">_xlfn.XLOOKUP(AL$1,'Copy of PY1 Data(H)'!$A$1:$CZ$1,_xlfn.XLOOKUP($A84,'Copy of PY1 Data(H)'!$A$1:$A$288,'Copy of PY1 Data(H)'!$A$1:$CZ$288))</f>
        <v>1021536</v>
      </c>
      <c r="AM84" s="180" cm="1">
        <f t="array" ref="AM84">_xlfn.XLOOKUP(AM$1,'Copy of PY1 Data(H)'!$A$1:$CZ$1,_xlfn.XLOOKUP($A84,'Copy of PY1 Data(H)'!$A$1:$A$288,'Copy of PY1 Data(H)'!$A$1:$CZ$288))</f>
        <v>1040309</v>
      </c>
      <c r="AN84" s="180" cm="1">
        <f t="array" ref="AN84">_xlfn.XLOOKUP(AN$1,'Copy of PY1 Data(H)'!$A$1:$CZ$1,_xlfn.XLOOKUP($A84,'Copy of PY1 Data(H)'!$A$1:$A$288,'Copy of PY1 Data(H)'!$A$1:$CZ$288))</f>
        <v>580736</v>
      </c>
      <c r="AO84" s="180" cm="1">
        <f t="array" ref="AO84">_xlfn.XLOOKUP(AO$1,'Copy of PY1 Data(H)'!$A$1:$CZ$1,_xlfn.XLOOKUP($A84,'Copy of PY1 Data(H)'!$A$1:$A$288,'Copy of PY1 Data(H)'!$A$1:$CZ$288))</f>
        <v>56374413</v>
      </c>
      <c r="AP84" s="180" cm="1">
        <f t="array" ref="AP84">_xlfn.XLOOKUP(AP$1,'Copy of PY1 Data(H)'!$A$1:$CZ$1,_xlfn.XLOOKUP($A84,'Copy of PY1 Data(H)'!$A$1:$A$288,'Copy of PY1 Data(H)'!$A$1:$CZ$288))</f>
        <v>906829</v>
      </c>
      <c r="AQ84" s="180" cm="1">
        <f t="array" ref="AQ84">_xlfn.XLOOKUP(AQ$1,'Copy of PY1 Data(H)'!$A$1:$CZ$1,_xlfn.XLOOKUP($A84,'Copy of PY1 Data(H)'!$A$1:$A$288,'Copy of PY1 Data(H)'!$A$1:$CZ$288))</f>
        <v>0</v>
      </c>
      <c r="AR84" s="180" cm="1">
        <f t="array" ref="AR84">_xlfn.XLOOKUP(AR$1,'Copy of PY1 Data(H)'!$A$1:$CZ$1,_xlfn.XLOOKUP($A84,'Copy of PY1 Data(H)'!$A$1:$A$288,'Copy of PY1 Data(H)'!$A$1:$CZ$288))</f>
        <v>75730</v>
      </c>
      <c r="AS84" s="180" cm="1">
        <f t="array" ref="AS84">_xlfn.XLOOKUP(AS$1,'Copy of PY1 Data(H)'!$A$1:$CZ$1,_xlfn.XLOOKUP($A84,'Copy of PY1 Data(H)'!$A$1:$A$288,'Copy of PY1 Data(H)'!$A$1:$CZ$288))</f>
        <v>21712220</v>
      </c>
      <c r="AT84" s="180" cm="1">
        <f t="array" ref="AT84">_xlfn.XLOOKUP(AT$1,'Copy of PY1 Data(H)'!$A$1:$CZ$1,_xlfn.XLOOKUP($A84,'Copy of PY1 Data(H)'!$A$1:$A$288,'Copy of PY1 Data(H)'!$A$1:$CZ$288))</f>
        <v>710628</v>
      </c>
      <c r="AU84" s="180" cm="1">
        <f t="array" ref="AU84">_xlfn.XLOOKUP(AU$1,'Copy of PY1 Data(H)'!$A$1:$CZ$1,_xlfn.XLOOKUP($A84,'Copy of PY1 Data(H)'!$A$1:$A$288,'Copy of PY1 Data(H)'!$A$1:$CZ$288))</f>
        <v>5075103</v>
      </c>
      <c r="AV84" s="180" cm="1">
        <f t="array" ref="AV84">_xlfn.XLOOKUP(AV$1,'Copy of PY1 Data(H)'!$A$1:$CZ$1,_xlfn.XLOOKUP($A84,'Copy of PY1 Data(H)'!$A$1:$A$288,'Copy of PY1 Data(H)'!$A$1:$CZ$288))</f>
        <v>357700</v>
      </c>
      <c r="AW84" s="180" cm="1">
        <f t="array" ref="AW84">_xlfn.XLOOKUP(AW$1,'Copy of PY1 Data(H)'!$A$1:$CZ$1,_xlfn.XLOOKUP($A84,'Copy of PY1 Data(H)'!$A$1:$A$288,'Copy of PY1 Data(H)'!$A$1:$CZ$288))</f>
        <v>791011</v>
      </c>
      <c r="AX84" s="180" cm="1">
        <f t="array" ref="AX84">_xlfn.XLOOKUP(AX$1,'Copy of PY1 Data(H)'!$A$1:$CZ$1,_xlfn.XLOOKUP($A84,'Copy of PY1 Data(H)'!$A$1:$A$288,'Copy of PY1 Data(H)'!$A$1:$CZ$288))</f>
        <v>0</v>
      </c>
      <c r="AY84" s="180" cm="1">
        <f t="array" ref="AY84">_xlfn.XLOOKUP(AY$1,'Copy of PY1 Data(H)'!$A$1:$CZ$1,_xlfn.XLOOKUP($A84,'Copy of PY1 Data(H)'!$A$1:$A$288,'Copy of PY1 Data(H)'!$A$1:$CZ$288))</f>
        <v>15682</v>
      </c>
      <c r="AZ84" s="180" cm="1">
        <f t="array" ref="AZ84">_xlfn.XLOOKUP(AZ$1,'Copy of PY1 Data(H)'!$A$1:$CZ$1,_xlfn.XLOOKUP($A84,'Copy of PY1 Data(H)'!$A$1:$A$288,'Copy of PY1 Data(H)'!$A$1:$CZ$288))</f>
        <v>4656203</v>
      </c>
      <c r="BA84" s="180" cm="1">
        <f t="array" ref="BA84">_xlfn.XLOOKUP(BA$1,'Copy of PY1 Data(H)'!$A$1:$CZ$1,_xlfn.XLOOKUP($A84,'Copy of PY1 Data(H)'!$A$1:$A$288,'Copy of PY1 Data(H)'!$A$1:$CZ$288))</f>
        <v>364121</v>
      </c>
      <c r="BB84" s="180" cm="1">
        <f t="array" ref="BB84">_xlfn.XLOOKUP(BB$1,'Copy of PY1 Data(H)'!$A$1:$CZ$1,_xlfn.XLOOKUP($A84,'Copy of PY1 Data(H)'!$A$1:$A$288,'Copy of PY1 Data(H)'!$A$1:$CZ$288))</f>
        <v>634172</v>
      </c>
      <c r="BC84" s="180" cm="1">
        <f t="array" ref="BC84">_xlfn.XLOOKUP(BC$1,'Copy of PY1 Data(H)'!$A$1:$CZ$1,_xlfn.XLOOKUP($A84,'Copy of PY1 Data(H)'!$A$1:$A$288,'Copy of PY1 Data(H)'!$A$1:$CZ$288))</f>
        <v>581292</v>
      </c>
      <c r="BD84" s="180" cm="1">
        <f t="array" ref="BD84">_xlfn.XLOOKUP(BD$1,'Copy of PY1 Data(H)'!$A$1:$CZ$1,_xlfn.XLOOKUP($A84,'Copy of PY1 Data(H)'!$A$1:$A$288,'Copy of PY1 Data(H)'!$A$1:$CZ$288))</f>
        <v>5889566</v>
      </c>
      <c r="BE84" s="180" cm="1">
        <f t="array" ref="BE84">_xlfn.XLOOKUP(BE$1,'Copy of PY1 Data(H)'!$A$1:$CZ$1,_xlfn.XLOOKUP($A84,'Copy of PY1 Data(H)'!$A$1:$A$288,'Copy of PY1 Data(H)'!$A$1:$CZ$288))</f>
        <v>604913</v>
      </c>
      <c r="BF84" s="180" cm="1">
        <f t="array" ref="BF84">_xlfn.XLOOKUP(BF$1,'Copy of PY1 Data(H)'!$A$1:$CZ$1,_xlfn.XLOOKUP($A84,'Copy of PY1 Data(H)'!$A$1:$A$288,'Copy of PY1 Data(H)'!$A$1:$CZ$288))</f>
        <v>13222853</v>
      </c>
      <c r="BG84" s="180" cm="1">
        <f t="array" ref="BG84">_xlfn.XLOOKUP(BG$1,'Copy of PY1 Data(H)'!$A$1:$CZ$1,_xlfn.XLOOKUP($A84,'Copy of PY1 Data(H)'!$A$1:$A$288,'Copy of PY1 Data(H)'!$A$1:$CZ$288))</f>
        <v>0</v>
      </c>
      <c r="BH84" s="180" cm="1">
        <f t="array" ref="BH84">_xlfn.XLOOKUP(BH$1,'Copy of PY1 Data(H)'!$A$1:$CZ$1,_xlfn.XLOOKUP($A84,'Copy of PY1 Data(H)'!$A$1:$A$288,'Copy of PY1 Data(H)'!$A$1:$CZ$288))</f>
        <v>0</v>
      </c>
      <c r="BI84" s="180" cm="1">
        <f t="array" ref="BI84">_xlfn.XLOOKUP(BI$1,'Copy of PY1 Data(H)'!$A$1:$CZ$1,_xlfn.XLOOKUP($A84,'Copy of PY1 Data(H)'!$A$1:$A$288,'Copy of PY1 Data(H)'!$A$1:$CZ$288))</f>
        <v>801943</v>
      </c>
      <c r="BJ84" s="180" cm="1">
        <f t="array" ref="BJ84">_xlfn.XLOOKUP(BJ$1,'Copy of PY1 Data(H)'!$A$1:$CZ$1,_xlfn.XLOOKUP($A84,'Copy of PY1 Data(H)'!$A$1:$A$288,'Copy of PY1 Data(H)'!$A$1:$CZ$288))</f>
        <v>14293299</v>
      </c>
      <c r="BK84" s="180" cm="1">
        <f t="array" ref="BK84">_xlfn.XLOOKUP(BK$1,'Copy of PY1 Data(H)'!$A$1:$CZ$1,_xlfn.XLOOKUP($A84,'Copy of PY1 Data(H)'!$A$1:$A$288,'Copy of PY1 Data(H)'!$A$1:$CZ$288))</f>
        <v>1261544</v>
      </c>
      <c r="BL84" s="180" cm="1">
        <f t="array" ref="BL84">_xlfn.XLOOKUP(BL$1,'Copy of PY1 Data(H)'!$A$1:$CZ$1,_xlfn.XLOOKUP($A84,'Copy of PY1 Data(H)'!$A$1:$A$288,'Copy of PY1 Data(H)'!$A$1:$CZ$288))</f>
        <v>17074968</v>
      </c>
      <c r="BM84" s="180" cm="1">
        <f t="array" ref="BM84">_xlfn.XLOOKUP(BM$1,'Copy of PY1 Data(H)'!$A$1:$CZ$1,_xlfn.XLOOKUP($A84,'Copy of PY1 Data(H)'!$A$1:$A$288,'Copy of PY1 Data(H)'!$A$1:$CZ$288))</f>
        <v>0</v>
      </c>
      <c r="BN84" s="180" cm="1">
        <f t="array" ref="BN84">_xlfn.XLOOKUP(BN$1,'Copy of PY1 Data(H)'!$A$1:$CZ$1,_xlfn.XLOOKUP($A84,'Copy of PY1 Data(H)'!$A$1:$A$288,'Copy of PY1 Data(H)'!$A$1:$CZ$288))</f>
        <v>4912599</v>
      </c>
      <c r="BO84" s="180" cm="1">
        <f t="array" ref="BO84">_xlfn.XLOOKUP(BO$1,'Copy of PY1 Data(H)'!$A$1:$CZ$1,_xlfn.XLOOKUP($A84,'Copy of PY1 Data(H)'!$A$1:$A$288,'Copy of PY1 Data(H)'!$A$1:$CZ$288))</f>
        <v>1447106</v>
      </c>
      <c r="BP84" s="180" cm="1">
        <f t="array" ref="BP84">_xlfn.XLOOKUP(BP$1,'Copy of PY1 Data(H)'!$A$1:$CZ$1,_xlfn.XLOOKUP($A84,'Copy of PY1 Data(H)'!$A$1:$A$288,'Copy of PY1 Data(H)'!$A$1:$CZ$288))</f>
        <v>0</v>
      </c>
      <c r="BQ84" s="180" cm="1">
        <f t="array" ref="BQ84">_xlfn.XLOOKUP(BQ$1,'Copy of PY1 Data(H)'!$A$1:$CZ$1,_xlfn.XLOOKUP($A84,'Copy of PY1 Data(H)'!$A$1:$A$288,'Copy of PY1 Data(H)'!$A$1:$CZ$288))</f>
        <v>0</v>
      </c>
      <c r="BR84" s="180" cm="1">
        <f t="array" ref="BR84">_xlfn.XLOOKUP(BR$1,'Copy of PY1 Data(H)'!$A$1:$CZ$1,_xlfn.XLOOKUP($A84,'Copy of PY1 Data(H)'!$A$1:$A$288,'Copy of PY1 Data(H)'!$A$1:$CZ$288))</f>
        <v>0</v>
      </c>
      <c r="BS84" s="180" cm="1">
        <f t="array" ref="BS84">_xlfn.XLOOKUP(BS$1,'Copy of PY1 Data(H)'!$A$1:$CZ$1,_xlfn.XLOOKUP($A84,'Copy of PY1 Data(H)'!$A$1:$A$288,'Copy of PY1 Data(H)'!$A$1:$CZ$288))</f>
        <v>1631155</v>
      </c>
      <c r="BT84" s="180" cm="1">
        <f t="array" ref="BT84">_xlfn.XLOOKUP(BT$1,'Copy of PY1 Data(H)'!$A$1:$CZ$1,_xlfn.XLOOKUP($A84,'Copy of PY1 Data(H)'!$A$1:$A$288,'Copy of PY1 Data(H)'!$A$1:$CZ$288))</f>
        <v>562558</v>
      </c>
      <c r="BU84" s="180" cm="1">
        <f t="array" ref="BU84">_xlfn.XLOOKUP(BU$1,'Copy of PY1 Data(H)'!$A$1:$CZ$1,_xlfn.XLOOKUP($A84,'Copy of PY1 Data(H)'!$A$1:$A$288,'Copy of PY1 Data(H)'!$A$1:$CZ$288))</f>
        <v>0</v>
      </c>
      <c r="BV84" s="180" cm="1">
        <f t="array" ref="BV84">_xlfn.XLOOKUP(BV$1,'Copy of PY1 Data(H)'!$A$1:$CZ$1,_xlfn.XLOOKUP($A84,'Copy of PY1 Data(H)'!$A$1:$A$288,'Copy of PY1 Data(H)'!$A$1:$CZ$288))</f>
        <v>522839</v>
      </c>
    </row>
    <row r="85" spans="1:78" x14ac:dyDescent="0.3">
      <c r="A85" s="180">
        <v>655</v>
      </c>
      <c r="C85" s="180"/>
      <c r="D85" s="180" cm="1">
        <f t="array" ref="D85">_xlfn.XLOOKUP(D$1,'Copy of PY1 Data(H)'!$A$1:$CZ$1,_xlfn.XLOOKUP($A85,'Copy of PY1 Data(H)'!$A$1:$A$288,'Copy of PY1 Data(H)'!$A$1:$CZ$288))</f>
        <v>59611</v>
      </c>
      <c r="E85" s="180" cm="1">
        <f t="array" ref="E85">_xlfn.XLOOKUP(E$1,'Copy of PY1 Data(H)'!$A$1:$CZ$1,_xlfn.XLOOKUP($A85,'Copy of PY1 Data(H)'!$A$1:$A$288,'Copy of PY1 Data(H)'!$A$1:$CZ$288))</f>
        <v>0</v>
      </c>
      <c r="F85" s="180" cm="1">
        <f t="array" ref="F85">_xlfn.XLOOKUP(F$1,'Copy of PY1 Data(H)'!$A$1:$CZ$1,_xlfn.XLOOKUP($A85,'Copy of PY1 Data(H)'!$A$1:$A$288,'Copy of PY1 Data(H)'!$A$1:$CZ$288))</f>
        <v>0</v>
      </c>
      <c r="G85" s="180" cm="1">
        <f t="array" ref="G85">_xlfn.XLOOKUP(G$1,'Copy of PY1 Data(H)'!$A$1:$CZ$1,_xlfn.XLOOKUP($A85,'Copy of PY1 Data(H)'!$A$1:$A$288,'Copy of PY1 Data(H)'!$A$1:$CZ$288))</f>
        <v>0</v>
      </c>
      <c r="H85" s="180" cm="1">
        <f t="array" ref="H85">_xlfn.XLOOKUP(H$1,'Copy of PY1 Data(H)'!$A$1:$CZ$1,_xlfn.XLOOKUP($A85,'Copy of PY1 Data(H)'!$A$1:$A$288,'Copy of PY1 Data(H)'!$A$1:$CZ$288))</f>
        <v>926226</v>
      </c>
      <c r="I85" s="180" cm="1">
        <f t="array" ref="I85">_xlfn.XLOOKUP(I$1,'Copy of PY1 Data(H)'!$A$1:$CZ$1,_xlfn.XLOOKUP($A85,'Copy of PY1 Data(H)'!$A$1:$A$288,'Copy of PY1 Data(H)'!$A$1:$CZ$288))</f>
        <v>0</v>
      </c>
      <c r="J85" s="180" cm="1">
        <f t="array" ref="J85">_xlfn.XLOOKUP(J$1,'Copy of PY1 Data(H)'!$A$1:$CZ$1,_xlfn.XLOOKUP($A85,'Copy of PY1 Data(H)'!$A$1:$A$288,'Copy of PY1 Data(H)'!$A$1:$CZ$288))</f>
        <v>0</v>
      </c>
      <c r="K85" s="180" cm="1">
        <f t="array" ref="K85">_xlfn.XLOOKUP(K$1,'Copy of PY1 Data(H)'!$A$1:$CZ$1,_xlfn.XLOOKUP($A85,'Copy of PY1 Data(H)'!$A$1:$A$288,'Copy of PY1 Data(H)'!$A$1:$CZ$288))</f>
        <v>0</v>
      </c>
      <c r="L85" s="180" cm="1">
        <f t="array" ref="L85">_xlfn.XLOOKUP(L$1,'Copy of PY1 Data(H)'!$A$1:$CZ$1,_xlfn.XLOOKUP($A85,'Copy of PY1 Data(H)'!$A$1:$A$288,'Copy of PY1 Data(H)'!$A$1:$CZ$288))</f>
        <v>86688</v>
      </c>
      <c r="M85" s="180" cm="1">
        <f t="array" ref="M85">_xlfn.XLOOKUP(M$1,'Copy of PY1 Data(H)'!$A$1:$CZ$1,_xlfn.XLOOKUP($A85,'Copy of PY1 Data(H)'!$A$1:$A$288,'Copy of PY1 Data(H)'!$A$1:$CZ$288))</f>
        <v>2672160</v>
      </c>
      <c r="N85" s="180" cm="1">
        <f t="array" ref="N85">_xlfn.XLOOKUP(N$1,'Copy of PY1 Data(H)'!$A$1:$CZ$1,_xlfn.XLOOKUP($A85,'Copy of PY1 Data(H)'!$A$1:$A$288,'Copy of PY1 Data(H)'!$A$1:$CZ$288))</f>
        <v>0</v>
      </c>
      <c r="O85" s="180" cm="1">
        <f t="array" ref="O85">_xlfn.XLOOKUP(O$1,'Copy of PY1 Data(H)'!$A$1:$CZ$1,_xlfn.XLOOKUP($A85,'Copy of PY1 Data(H)'!$A$1:$A$288,'Copy of PY1 Data(H)'!$A$1:$CZ$288))</f>
        <v>22950</v>
      </c>
      <c r="P85" s="180" cm="1">
        <f t="array" ref="P85">_xlfn.XLOOKUP(P$1,'Copy of PY1 Data(H)'!$A$1:$CZ$1,_xlfn.XLOOKUP($A85,'Copy of PY1 Data(H)'!$A$1:$A$288,'Copy of PY1 Data(H)'!$A$1:$CZ$288))</f>
        <v>0</v>
      </c>
      <c r="Q85" s="180" cm="1">
        <f t="array" ref="Q85">_xlfn.XLOOKUP(Q$1,'Copy of PY1 Data(H)'!$A$1:$CZ$1,_xlfn.XLOOKUP($A85,'Copy of PY1 Data(H)'!$A$1:$A$288,'Copy of PY1 Data(H)'!$A$1:$CZ$288))</f>
        <v>0</v>
      </c>
      <c r="R85" s="180" cm="1">
        <f t="array" ref="R85">_xlfn.XLOOKUP(R$1,'Copy of PY1 Data(H)'!$A$1:$CZ$1,_xlfn.XLOOKUP($A85,'Copy of PY1 Data(H)'!$A$1:$A$288,'Copy of PY1 Data(H)'!$A$1:$CZ$288))</f>
        <v>0</v>
      </c>
      <c r="S85" s="180" cm="1">
        <f t="array" ref="S85">_xlfn.XLOOKUP(S$1,'Copy of PY1 Data(H)'!$A$1:$CZ$1,_xlfn.XLOOKUP($A85,'Copy of PY1 Data(H)'!$A$1:$A$288,'Copy of PY1 Data(H)'!$A$1:$CZ$288))</f>
        <v>0</v>
      </c>
      <c r="T85" s="180" cm="1">
        <f t="array" ref="T85">_xlfn.XLOOKUP(T$1,'Copy of PY1 Data(H)'!$A$1:$CZ$1,_xlfn.XLOOKUP($A85,'Copy of PY1 Data(H)'!$A$1:$A$288,'Copy of PY1 Data(H)'!$A$1:$CZ$288))</f>
        <v>0</v>
      </c>
      <c r="U85" s="180" cm="1">
        <f t="array" ref="U85">_xlfn.XLOOKUP(U$1,'Copy of PY1 Data(H)'!$A$1:$CZ$1,_xlfn.XLOOKUP($A85,'Copy of PY1 Data(H)'!$A$1:$A$288,'Copy of PY1 Data(H)'!$A$1:$CZ$288))</f>
        <v>0</v>
      </c>
      <c r="V85" s="180" cm="1">
        <f t="array" ref="V85">_xlfn.XLOOKUP(V$1,'Copy of PY1 Data(H)'!$A$1:$CZ$1,_xlfn.XLOOKUP($A85,'Copy of PY1 Data(H)'!$A$1:$A$288,'Copy of PY1 Data(H)'!$A$1:$CZ$288))</f>
        <v>71425</v>
      </c>
      <c r="W85" s="180" cm="1">
        <f t="array" ref="W85">_xlfn.XLOOKUP(W$1,'Copy of PY1 Data(H)'!$A$1:$CZ$1,_xlfn.XLOOKUP($A85,'Copy of PY1 Data(H)'!$A$1:$A$288,'Copy of PY1 Data(H)'!$A$1:$CZ$288))</f>
        <v>0</v>
      </c>
      <c r="X85" s="180" cm="1">
        <f t="array" ref="X85">_xlfn.XLOOKUP(X$1,'Copy of PY1 Data(H)'!$A$1:$CZ$1,_xlfn.XLOOKUP($A85,'Copy of PY1 Data(H)'!$A$1:$A$288,'Copy of PY1 Data(H)'!$A$1:$CZ$288))</f>
        <v>0</v>
      </c>
      <c r="Y85" s="180" cm="1">
        <f t="array" ref="Y85">_xlfn.XLOOKUP(Y$1,'Copy of PY1 Data(H)'!$A$1:$CZ$1,_xlfn.XLOOKUP($A85,'Copy of PY1 Data(H)'!$A$1:$A$288,'Copy of PY1 Data(H)'!$A$1:$CZ$288))</f>
        <v>0</v>
      </c>
      <c r="Z85" s="180" cm="1">
        <f t="array" ref="Z85">_xlfn.XLOOKUP(Z$1,'Copy of PY1 Data(H)'!$A$1:$CZ$1,_xlfn.XLOOKUP($A85,'Copy of PY1 Data(H)'!$A$1:$A$288,'Copy of PY1 Data(H)'!$A$1:$CZ$288))</f>
        <v>1372500</v>
      </c>
      <c r="AA85" s="180" cm="1">
        <f t="array" ref="AA85">_xlfn.XLOOKUP(AA$1,'Copy of PY1 Data(H)'!$A$1:$CZ$1,_xlfn.XLOOKUP($A85,'Copy of PY1 Data(H)'!$A$1:$A$288,'Copy of PY1 Data(H)'!$A$1:$CZ$288))</f>
        <v>0</v>
      </c>
      <c r="AB85" s="180" cm="1">
        <f t="array" ref="AB85">_xlfn.XLOOKUP(AB$1,'Copy of PY1 Data(H)'!$A$1:$CZ$1,_xlfn.XLOOKUP($A85,'Copy of PY1 Data(H)'!$A$1:$A$288,'Copy of PY1 Data(H)'!$A$1:$CZ$288))</f>
        <v>0</v>
      </c>
      <c r="AC85" s="180" cm="1">
        <f t="array" ref="AC85">_xlfn.XLOOKUP(AC$1,'Copy of PY1 Data(H)'!$A$1:$CZ$1,_xlfn.XLOOKUP($A85,'Copy of PY1 Data(H)'!$A$1:$A$288,'Copy of PY1 Data(H)'!$A$1:$CZ$288))</f>
        <v>72137</v>
      </c>
      <c r="AD85" s="180" cm="1">
        <f t="array" ref="AD85">_xlfn.XLOOKUP(AD$1,'Copy of PY1 Data(H)'!$A$1:$CZ$1,_xlfn.XLOOKUP($A85,'Copy of PY1 Data(H)'!$A$1:$A$288,'Copy of PY1 Data(H)'!$A$1:$CZ$288))</f>
        <v>174274</v>
      </c>
      <c r="AE85" s="180" cm="1">
        <f t="array" ref="AE85">_xlfn.XLOOKUP(AE$1,'Copy of PY1 Data(H)'!$A$1:$CZ$1,_xlfn.XLOOKUP($A85,'Copy of PY1 Data(H)'!$A$1:$A$288,'Copy of PY1 Data(H)'!$A$1:$CZ$288))</f>
        <v>75797</v>
      </c>
      <c r="AF85" s="180" cm="1">
        <f t="array" ref="AF85">_xlfn.XLOOKUP(AF$1,'Copy of PY1 Data(H)'!$A$1:$CZ$1,_xlfn.XLOOKUP($A85,'Copy of PY1 Data(H)'!$A$1:$A$288,'Copy of PY1 Data(H)'!$A$1:$CZ$288))</f>
        <v>71830</v>
      </c>
      <c r="AG85" s="180" cm="1">
        <f t="array" ref="AG85">_xlfn.XLOOKUP(AG$1,'Copy of PY1 Data(H)'!$A$1:$CZ$1,_xlfn.XLOOKUP($A85,'Copy of PY1 Data(H)'!$A$1:$A$288,'Copy of PY1 Data(H)'!$A$1:$CZ$288))</f>
        <v>0</v>
      </c>
      <c r="AH85" s="180" cm="1">
        <f t="array" ref="AH85">_xlfn.XLOOKUP(AH$1,'Copy of PY1 Data(H)'!$A$1:$CZ$1,_xlfn.XLOOKUP($A85,'Copy of PY1 Data(H)'!$A$1:$A$288,'Copy of PY1 Data(H)'!$A$1:$CZ$288))</f>
        <v>0</v>
      </c>
      <c r="AI85" s="180" cm="1">
        <f t="array" ref="AI85">_xlfn.XLOOKUP(AI$1,'Copy of PY1 Data(H)'!$A$1:$CZ$1,_xlfn.XLOOKUP($A85,'Copy of PY1 Data(H)'!$A$1:$A$288,'Copy of PY1 Data(H)'!$A$1:$CZ$288))</f>
        <v>0</v>
      </c>
      <c r="AJ85" s="180" cm="1">
        <f t="array" ref="AJ85">_xlfn.XLOOKUP(AJ$1,'Copy of PY1 Data(H)'!$A$1:$CZ$1,_xlfn.XLOOKUP($A85,'Copy of PY1 Data(H)'!$A$1:$A$288,'Copy of PY1 Data(H)'!$A$1:$CZ$288))</f>
        <v>0</v>
      </c>
      <c r="AK85" s="180" cm="1">
        <f t="array" ref="AK85">_xlfn.XLOOKUP(AK$1,'Copy of PY1 Data(H)'!$A$1:$CZ$1,_xlfn.XLOOKUP($A85,'Copy of PY1 Data(H)'!$A$1:$A$288,'Copy of PY1 Data(H)'!$A$1:$CZ$288))</f>
        <v>0</v>
      </c>
      <c r="AL85" s="180" cm="1">
        <f t="array" ref="AL85">_xlfn.XLOOKUP(AL$1,'Copy of PY1 Data(H)'!$A$1:$CZ$1,_xlfn.XLOOKUP($A85,'Copy of PY1 Data(H)'!$A$1:$A$288,'Copy of PY1 Data(H)'!$A$1:$CZ$288))</f>
        <v>0</v>
      </c>
      <c r="AM85" s="180" cm="1">
        <f t="array" ref="AM85">_xlfn.XLOOKUP(AM$1,'Copy of PY1 Data(H)'!$A$1:$CZ$1,_xlfn.XLOOKUP($A85,'Copy of PY1 Data(H)'!$A$1:$A$288,'Copy of PY1 Data(H)'!$A$1:$CZ$288))</f>
        <v>0</v>
      </c>
      <c r="AN85" s="180" cm="1">
        <f t="array" ref="AN85">_xlfn.XLOOKUP(AN$1,'Copy of PY1 Data(H)'!$A$1:$CZ$1,_xlfn.XLOOKUP($A85,'Copy of PY1 Data(H)'!$A$1:$A$288,'Copy of PY1 Data(H)'!$A$1:$CZ$288))</f>
        <v>16090</v>
      </c>
      <c r="AO85" s="180" cm="1">
        <f t="array" ref="AO85">_xlfn.XLOOKUP(AO$1,'Copy of PY1 Data(H)'!$A$1:$CZ$1,_xlfn.XLOOKUP($A85,'Copy of PY1 Data(H)'!$A$1:$A$288,'Copy of PY1 Data(H)'!$A$1:$CZ$288))</f>
        <v>20099282</v>
      </c>
      <c r="AP85" s="180" cm="1">
        <f t="array" ref="AP85">_xlfn.XLOOKUP(AP$1,'Copy of PY1 Data(H)'!$A$1:$CZ$1,_xlfn.XLOOKUP($A85,'Copy of PY1 Data(H)'!$A$1:$A$288,'Copy of PY1 Data(H)'!$A$1:$CZ$288))</f>
        <v>105528</v>
      </c>
      <c r="AQ85" s="180" cm="1">
        <f t="array" ref="AQ85">_xlfn.XLOOKUP(AQ$1,'Copy of PY1 Data(H)'!$A$1:$CZ$1,_xlfn.XLOOKUP($A85,'Copy of PY1 Data(H)'!$A$1:$A$288,'Copy of PY1 Data(H)'!$A$1:$CZ$288))</f>
        <v>0</v>
      </c>
      <c r="AR85" s="180" cm="1">
        <f t="array" ref="AR85">_xlfn.XLOOKUP(AR$1,'Copy of PY1 Data(H)'!$A$1:$CZ$1,_xlfn.XLOOKUP($A85,'Copy of PY1 Data(H)'!$A$1:$A$288,'Copy of PY1 Data(H)'!$A$1:$CZ$288))</f>
        <v>16130</v>
      </c>
      <c r="AS85" s="180" cm="1">
        <f t="array" ref="AS85">_xlfn.XLOOKUP(AS$1,'Copy of PY1 Data(H)'!$A$1:$CZ$1,_xlfn.XLOOKUP($A85,'Copy of PY1 Data(H)'!$A$1:$A$288,'Copy of PY1 Data(H)'!$A$1:$CZ$288))</f>
        <v>1095250</v>
      </c>
      <c r="AT85" s="180" cm="1">
        <f t="array" ref="AT85">_xlfn.XLOOKUP(AT$1,'Copy of PY1 Data(H)'!$A$1:$CZ$1,_xlfn.XLOOKUP($A85,'Copy of PY1 Data(H)'!$A$1:$A$288,'Copy of PY1 Data(H)'!$A$1:$CZ$288))</f>
        <v>44337</v>
      </c>
      <c r="AU85" s="180" cm="1">
        <f t="array" ref="AU85">_xlfn.XLOOKUP(AU$1,'Copy of PY1 Data(H)'!$A$1:$CZ$1,_xlfn.XLOOKUP($A85,'Copy of PY1 Data(H)'!$A$1:$A$288,'Copy of PY1 Data(H)'!$A$1:$CZ$288))</f>
        <v>92050</v>
      </c>
      <c r="AV85" s="180" cm="1">
        <f t="array" ref="AV85">_xlfn.XLOOKUP(AV$1,'Copy of PY1 Data(H)'!$A$1:$CZ$1,_xlfn.XLOOKUP($A85,'Copy of PY1 Data(H)'!$A$1:$A$288,'Copy of PY1 Data(H)'!$A$1:$CZ$288))</f>
        <v>26065</v>
      </c>
      <c r="AW85" s="180" cm="1">
        <f t="array" ref="AW85">_xlfn.XLOOKUP(AW$1,'Copy of PY1 Data(H)'!$A$1:$CZ$1,_xlfn.XLOOKUP($A85,'Copy of PY1 Data(H)'!$A$1:$A$288,'Copy of PY1 Data(H)'!$A$1:$CZ$288))</f>
        <v>0</v>
      </c>
      <c r="AX85" s="180" cm="1">
        <f t="array" ref="AX85">_xlfn.XLOOKUP(AX$1,'Copy of PY1 Data(H)'!$A$1:$CZ$1,_xlfn.XLOOKUP($A85,'Copy of PY1 Data(H)'!$A$1:$A$288,'Copy of PY1 Data(H)'!$A$1:$CZ$288))</f>
        <v>0</v>
      </c>
      <c r="AY85" s="180" cm="1">
        <f t="array" ref="AY85">_xlfn.XLOOKUP(AY$1,'Copy of PY1 Data(H)'!$A$1:$CZ$1,_xlfn.XLOOKUP($A85,'Copy of PY1 Data(H)'!$A$1:$A$288,'Copy of PY1 Data(H)'!$A$1:$CZ$288))</f>
        <v>0</v>
      </c>
      <c r="AZ85" s="180" cm="1">
        <f t="array" ref="AZ85">_xlfn.XLOOKUP(AZ$1,'Copy of PY1 Data(H)'!$A$1:$CZ$1,_xlfn.XLOOKUP($A85,'Copy of PY1 Data(H)'!$A$1:$A$288,'Copy of PY1 Data(H)'!$A$1:$CZ$288))</f>
        <v>109209</v>
      </c>
      <c r="BA85" s="180" cm="1">
        <f t="array" ref="BA85">_xlfn.XLOOKUP(BA$1,'Copy of PY1 Data(H)'!$A$1:$CZ$1,_xlfn.XLOOKUP($A85,'Copy of PY1 Data(H)'!$A$1:$A$288,'Copy of PY1 Data(H)'!$A$1:$CZ$288))</f>
        <v>0</v>
      </c>
      <c r="BB85" s="180" cm="1">
        <f t="array" ref="BB85">_xlfn.XLOOKUP(BB$1,'Copy of PY1 Data(H)'!$A$1:$CZ$1,_xlfn.XLOOKUP($A85,'Copy of PY1 Data(H)'!$A$1:$A$288,'Copy of PY1 Data(H)'!$A$1:$CZ$288))</f>
        <v>2500</v>
      </c>
      <c r="BC85" s="180" cm="1">
        <f t="array" ref="BC85">_xlfn.XLOOKUP(BC$1,'Copy of PY1 Data(H)'!$A$1:$CZ$1,_xlfn.XLOOKUP($A85,'Copy of PY1 Data(H)'!$A$1:$A$288,'Copy of PY1 Data(H)'!$A$1:$CZ$288))</f>
        <v>0</v>
      </c>
      <c r="BD85" s="180" cm="1">
        <f t="array" ref="BD85">_xlfn.XLOOKUP(BD$1,'Copy of PY1 Data(H)'!$A$1:$CZ$1,_xlfn.XLOOKUP($A85,'Copy of PY1 Data(H)'!$A$1:$A$288,'Copy of PY1 Data(H)'!$A$1:$CZ$288))</f>
        <v>149435</v>
      </c>
      <c r="BE85" s="180" cm="1">
        <f t="array" ref="BE85">_xlfn.XLOOKUP(BE$1,'Copy of PY1 Data(H)'!$A$1:$CZ$1,_xlfn.XLOOKUP($A85,'Copy of PY1 Data(H)'!$A$1:$A$288,'Copy of PY1 Data(H)'!$A$1:$CZ$288))</f>
        <v>115560</v>
      </c>
      <c r="BF85" s="180" cm="1">
        <f t="array" ref="BF85">_xlfn.XLOOKUP(BF$1,'Copy of PY1 Data(H)'!$A$1:$CZ$1,_xlfn.XLOOKUP($A85,'Copy of PY1 Data(H)'!$A$1:$A$288,'Copy of PY1 Data(H)'!$A$1:$CZ$288))</f>
        <v>0</v>
      </c>
      <c r="BG85" s="180" cm="1">
        <f t="array" ref="BG85">_xlfn.XLOOKUP(BG$1,'Copy of PY1 Data(H)'!$A$1:$CZ$1,_xlfn.XLOOKUP($A85,'Copy of PY1 Data(H)'!$A$1:$A$288,'Copy of PY1 Data(H)'!$A$1:$CZ$288))</f>
        <v>0</v>
      </c>
      <c r="BH85" s="180" cm="1">
        <f t="array" ref="BH85">_xlfn.XLOOKUP(BH$1,'Copy of PY1 Data(H)'!$A$1:$CZ$1,_xlfn.XLOOKUP($A85,'Copy of PY1 Data(H)'!$A$1:$A$288,'Copy of PY1 Data(H)'!$A$1:$CZ$288))</f>
        <v>0</v>
      </c>
      <c r="BI85" s="180" cm="1">
        <f t="array" ref="BI85">_xlfn.XLOOKUP(BI$1,'Copy of PY1 Data(H)'!$A$1:$CZ$1,_xlfn.XLOOKUP($A85,'Copy of PY1 Data(H)'!$A$1:$A$288,'Copy of PY1 Data(H)'!$A$1:$CZ$288))</f>
        <v>22102</v>
      </c>
      <c r="BJ85" s="180" cm="1">
        <f t="array" ref="BJ85">_xlfn.XLOOKUP(BJ$1,'Copy of PY1 Data(H)'!$A$1:$CZ$1,_xlfn.XLOOKUP($A85,'Copy of PY1 Data(H)'!$A$1:$A$288,'Copy of PY1 Data(H)'!$A$1:$CZ$288))</f>
        <v>154780</v>
      </c>
      <c r="BK85" s="180" cm="1">
        <f t="array" ref="BK85">_xlfn.XLOOKUP(BK$1,'Copy of PY1 Data(H)'!$A$1:$CZ$1,_xlfn.XLOOKUP($A85,'Copy of PY1 Data(H)'!$A$1:$A$288,'Copy of PY1 Data(H)'!$A$1:$CZ$288))</f>
        <v>118821</v>
      </c>
      <c r="BL85" s="180" cm="1">
        <f t="array" ref="BL85">_xlfn.XLOOKUP(BL$1,'Copy of PY1 Data(H)'!$A$1:$CZ$1,_xlfn.XLOOKUP($A85,'Copy of PY1 Data(H)'!$A$1:$A$288,'Copy of PY1 Data(H)'!$A$1:$CZ$288))</f>
        <v>1251764</v>
      </c>
      <c r="BM85" s="180" cm="1">
        <f t="array" ref="BM85">_xlfn.XLOOKUP(BM$1,'Copy of PY1 Data(H)'!$A$1:$CZ$1,_xlfn.XLOOKUP($A85,'Copy of PY1 Data(H)'!$A$1:$A$288,'Copy of PY1 Data(H)'!$A$1:$CZ$288))</f>
        <v>0</v>
      </c>
      <c r="BN85" s="180" cm="1">
        <f t="array" ref="BN85">_xlfn.XLOOKUP(BN$1,'Copy of PY1 Data(H)'!$A$1:$CZ$1,_xlfn.XLOOKUP($A85,'Copy of PY1 Data(H)'!$A$1:$A$288,'Copy of PY1 Data(H)'!$A$1:$CZ$288))</f>
        <v>2285210</v>
      </c>
      <c r="BO85" s="180" cm="1">
        <f t="array" ref="BO85">_xlfn.XLOOKUP(BO$1,'Copy of PY1 Data(H)'!$A$1:$CZ$1,_xlfn.XLOOKUP($A85,'Copy of PY1 Data(H)'!$A$1:$A$288,'Copy of PY1 Data(H)'!$A$1:$CZ$288))</f>
        <v>42317</v>
      </c>
      <c r="BP85" s="180" cm="1">
        <f t="array" ref="BP85">_xlfn.XLOOKUP(BP$1,'Copy of PY1 Data(H)'!$A$1:$CZ$1,_xlfn.XLOOKUP($A85,'Copy of PY1 Data(H)'!$A$1:$A$288,'Copy of PY1 Data(H)'!$A$1:$CZ$288))</f>
        <v>0</v>
      </c>
      <c r="BQ85" s="180" cm="1">
        <f t="array" ref="BQ85">_xlfn.XLOOKUP(BQ$1,'Copy of PY1 Data(H)'!$A$1:$CZ$1,_xlfn.XLOOKUP($A85,'Copy of PY1 Data(H)'!$A$1:$A$288,'Copy of PY1 Data(H)'!$A$1:$CZ$288))</f>
        <v>0</v>
      </c>
      <c r="BR85" s="180" cm="1">
        <f t="array" ref="BR85">_xlfn.XLOOKUP(BR$1,'Copy of PY1 Data(H)'!$A$1:$CZ$1,_xlfn.XLOOKUP($A85,'Copy of PY1 Data(H)'!$A$1:$A$288,'Copy of PY1 Data(H)'!$A$1:$CZ$288))</f>
        <v>0</v>
      </c>
      <c r="BS85" s="180" cm="1">
        <f t="array" ref="BS85">_xlfn.XLOOKUP(BS$1,'Copy of PY1 Data(H)'!$A$1:$CZ$1,_xlfn.XLOOKUP($A85,'Copy of PY1 Data(H)'!$A$1:$A$288,'Copy of PY1 Data(H)'!$A$1:$CZ$288))</f>
        <v>0</v>
      </c>
      <c r="BT85" s="180" cm="1">
        <f t="array" ref="BT85">_xlfn.XLOOKUP(BT$1,'Copy of PY1 Data(H)'!$A$1:$CZ$1,_xlfn.XLOOKUP($A85,'Copy of PY1 Data(H)'!$A$1:$A$288,'Copy of PY1 Data(H)'!$A$1:$CZ$288))</f>
        <v>135762</v>
      </c>
      <c r="BU85" s="180" cm="1">
        <f t="array" ref="BU85">_xlfn.XLOOKUP(BU$1,'Copy of PY1 Data(H)'!$A$1:$CZ$1,_xlfn.XLOOKUP($A85,'Copy of PY1 Data(H)'!$A$1:$A$288,'Copy of PY1 Data(H)'!$A$1:$CZ$288))</f>
        <v>0</v>
      </c>
      <c r="BV85" s="180" cm="1">
        <f t="array" ref="BV85">_xlfn.XLOOKUP(BV$1,'Copy of PY1 Data(H)'!$A$1:$CZ$1,_xlfn.XLOOKUP($A85,'Copy of PY1 Data(H)'!$A$1:$A$288,'Copy of PY1 Data(H)'!$A$1:$CZ$288))</f>
        <v>54078</v>
      </c>
    </row>
    <row r="86" spans="1:78" x14ac:dyDescent="0.3">
      <c r="A86" s="180">
        <v>381</v>
      </c>
      <c r="C86" s="180"/>
      <c r="D86" s="180" cm="1">
        <f t="array" ref="D86">_xlfn.XLOOKUP(D$1,'Copy of PY1 Data(H)'!$A$1:$CZ$1,_xlfn.XLOOKUP($A86,'Copy of PY1 Data(H)'!$A$1:$A$288,'Copy of PY1 Data(H)'!$A$1:$CZ$288))</f>
        <v>20282518</v>
      </c>
      <c r="E86" s="180" cm="1">
        <f t="array" ref="E86">_xlfn.XLOOKUP(E$1,'Copy of PY1 Data(H)'!$A$1:$CZ$1,_xlfn.XLOOKUP($A86,'Copy of PY1 Data(H)'!$A$1:$A$288,'Copy of PY1 Data(H)'!$A$1:$CZ$288))</f>
        <v>2299510057</v>
      </c>
      <c r="F86" s="180" cm="1">
        <f t="array" ref="F86">_xlfn.XLOOKUP(F$1,'Copy of PY1 Data(H)'!$A$1:$CZ$1,_xlfn.XLOOKUP($A86,'Copy of PY1 Data(H)'!$A$1:$A$288,'Copy of PY1 Data(H)'!$A$1:$CZ$288))</f>
        <v>0</v>
      </c>
      <c r="G86" s="180" cm="1">
        <f t="array" ref="G86">_xlfn.XLOOKUP(G$1,'Copy of PY1 Data(H)'!$A$1:$CZ$1,_xlfn.XLOOKUP($A86,'Copy of PY1 Data(H)'!$A$1:$A$288,'Copy of PY1 Data(H)'!$A$1:$CZ$288))</f>
        <v>10144051</v>
      </c>
      <c r="H86" s="180" cm="1">
        <f t="array" ref="H86">_xlfn.XLOOKUP(H$1,'Copy of PY1 Data(H)'!$A$1:$CZ$1,_xlfn.XLOOKUP($A86,'Copy of PY1 Data(H)'!$A$1:$A$288,'Copy of PY1 Data(H)'!$A$1:$CZ$288))</f>
        <v>5785928</v>
      </c>
      <c r="I86" s="180" cm="1">
        <f t="array" ref="I86">_xlfn.XLOOKUP(I$1,'Copy of PY1 Data(H)'!$A$1:$CZ$1,_xlfn.XLOOKUP($A86,'Copy of PY1 Data(H)'!$A$1:$A$288,'Copy of PY1 Data(H)'!$A$1:$CZ$288))</f>
        <v>0</v>
      </c>
      <c r="J86" s="180" cm="1">
        <f t="array" ref="J86">_xlfn.XLOOKUP(J$1,'Copy of PY1 Data(H)'!$A$1:$CZ$1,_xlfn.XLOOKUP($A86,'Copy of PY1 Data(H)'!$A$1:$A$288,'Copy of PY1 Data(H)'!$A$1:$CZ$288))</f>
        <v>0</v>
      </c>
      <c r="K86" s="180" cm="1">
        <f t="array" ref="K86">_xlfn.XLOOKUP(K$1,'Copy of PY1 Data(H)'!$A$1:$CZ$1,_xlfn.XLOOKUP($A86,'Copy of PY1 Data(H)'!$A$1:$A$288,'Copy of PY1 Data(H)'!$A$1:$CZ$288))</f>
        <v>0</v>
      </c>
      <c r="L86" s="180" cm="1">
        <f t="array" ref="L86">_xlfn.XLOOKUP(L$1,'Copy of PY1 Data(H)'!$A$1:$CZ$1,_xlfn.XLOOKUP($A86,'Copy of PY1 Data(H)'!$A$1:$A$288,'Copy of PY1 Data(H)'!$A$1:$CZ$288))</f>
        <v>16457986</v>
      </c>
      <c r="M86" s="180" cm="1">
        <f t="array" ref="M86">_xlfn.XLOOKUP(M$1,'Copy of PY1 Data(H)'!$A$1:$CZ$1,_xlfn.XLOOKUP($A86,'Copy of PY1 Data(H)'!$A$1:$A$288,'Copy of PY1 Data(H)'!$A$1:$CZ$288))</f>
        <v>67480819</v>
      </c>
      <c r="N86" s="180" cm="1">
        <f t="array" ref="N86">_xlfn.XLOOKUP(N$1,'Copy of PY1 Data(H)'!$A$1:$CZ$1,_xlfn.XLOOKUP($A86,'Copy of PY1 Data(H)'!$A$1:$A$288,'Copy of PY1 Data(H)'!$A$1:$CZ$288))</f>
        <v>133712</v>
      </c>
      <c r="O86" s="180" cm="1">
        <f t="array" ref="O86">_xlfn.XLOOKUP(O$1,'Copy of PY1 Data(H)'!$A$1:$CZ$1,_xlfn.XLOOKUP($A86,'Copy of PY1 Data(H)'!$A$1:$A$288,'Copy of PY1 Data(H)'!$A$1:$CZ$288))</f>
        <v>5518933</v>
      </c>
      <c r="P86" s="180" cm="1">
        <f t="array" ref="P86">_xlfn.XLOOKUP(P$1,'Copy of PY1 Data(H)'!$A$1:$CZ$1,_xlfn.XLOOKUP($A86,'Copy of PY1 Data(H)'!$A$1:$A$288,'Copy of PY1 Data(H)'!$A$1:$CZ$288))</f>
        <v>0</v>
      </c>
      <c r="Q86" s="180" cm="1">
        <f t="array" ref="Q86">_xlfn.XLOOKUP(Q$1,'Copy of PY1 Data(H)'!$A$1:$CZ$1,_xlfn.XLOOKUP($A86,'Copy of PY1 Data(H)'!$A$1:$A$288,'Copy of PY1 Data(H)'!$A$1:$CZ$288))</f>
        <v>0</v>
      </c>
      <c r="R86" s="180" cm="1">
        <f t="array" ref="R86">_xlfn.XLOOKUP(R$1,'Copy of PY1 Data(H)'!$A$1:$CZ$1,_xlfn.XLOOKUP($A86,'Copy of PY1 Data(H)'!$A$1:$A$288,'Copy of PY1 Data(H)'!$A$1:$CZ$288))</f>
        <v>0</v>
      </c>
      <c r="S86" s="180" cm="1">
        <f t="array" ref="S86">_xlfn.XLOOKUP(S$1,'Copy of PY1 Data(H)'!$A$1:$CZ$1,_xlfn.XLOOKUP($A86,'Copy of PY1 Data(H)'!$A$1:$A$288,'Copy of PY1 Data(H)'!$A$1:$CZ$288))</f>
        <v>3965248</v>
      </c>
      <c r="T86" s="180" cm="1">
        <f t="array" ref="T86">_xlfn.XLOOKUP(T$1,'Copy of PY1 Data(H)'!$A$1:$CZ$1,_xlfn.XLOOKUP($A86,'Copy of PY1 Data(H)'!$A$1:$A$288,'Copy of PY1 Data(H)'!$A$1:$CZ$288))</f>
        <v>0</v>
      </c>
      <c r="U86" s="180" cm="1">
        <f t="array" ref="U86">_xlfn.XLOOKUP(U$1,'Copy of PY1 Data(H)'!$A$1:$CZ$1,_xlfn.XLOOKUP($A86,'Copy of PY1 Data(H)'!$A$1:$A$288,'Copy of PY1 Data(H)'!$A$1:$CZ$288))</f>
        <v>0</v>
      </c>
      <c r="V86" s="180" cm="1">
        <f t="array" ref="V86">_xlfn.XLOOKUP(V$1,'Copy of PY1 Data(H)'!$A$1:$CZ$1,_xlfn.XLOOKUP($A86,'Copy of PY1 Data(H)'!$A$1:$A$288,'Copy of PY1 Data(H)'!$A$1:$CZ$288))</f>
        <v>15426649</v>
      </c>
      <c r="W86" s="180" cm="1">
        <f t="array" ref="W86">_xlfn.XLOOKUP(W$1,'Copy of PY1 Data(H)'!$A$1:$CZ$1,_xlfn.XLOOKUP($A86,'Copy of PY1 Data(H)'!$A$1:$A$288,'Copy of PY1 Data(H)'!$A$1:$CZ$288))</f>
        <v>0</v>
      </c>
      <c r="X86" s="180" cm="1">
        <f t="array" ref="X86">_xlfn.XLOOKUP(X$1,'Copy of PY1 Data(H)'!$A$1:$CZ$1,_xlfn.XLOOKUP($A86,'Copy of PY1 Data(H)'!$A$1:$A$288,'Copy of PY1 Data(H)'!$A$1:$CZ$288))</f>
        <v>17865598</v>
      </c>
      <c r="Y86" s="180" cm="1">
        <f t="array" ref="Y86">_xlfn.XLOOKUP(Y$1,'Copy of PY1 Data(H)'!$A$1:$CZ$1,_xlfn.XLOOKUP($A86,'Copy of PY1 Data(H)'!$A$1:$A$288,'Copy of PY1 Data(H)'!$A$1:$CZ$288))</f>
        <v>0</v>
      </c>
      <c r="Z86" s="180" cm="1">
        <f t="array" ref="Z86">_xlfn.XLOOKUP(Z$1,'Copy of PY1 Data(H)'!$A$1:$CZ$1,_xlfn.XLOOKUP($A86,'Copy of PY1 Data(H)'!$A$1:$A$288,'Copy of PY1 Data(H)'!$A$1:$CZ$288))</f>
        <v>105869631</v>
      </c>
      <c r="AA86" s="180" cm="1">
        <f t="array" ref="AA86">_xlfn.XLOOKUP(AA$1,'Copy of PY1 Data(H)'!$A$1:$CZ$1,_xlfn.XLOOKUP($A86,'Copy of PY1 Data(H)'!$A$1:$A$288,'Copy of PY1 Data(H)'!$A$1:$CZ$288))</f>
        <v>0</v>
      </c>
      <c r="AB86" s="180" cm="1">
        <f t="array" ref="AB86">_xlfn.XLOOKUP(AB$1,'Copy of PY1 Data(H)'!$A$1:$CZ$1,_xlfn.XLOOKUP($A86,'Copy of PY1 Data(H)'!$A$1:$A$288,'Copy of PY1 Data(H)'!$A$1:$CZ$288))</f>
        <v>0</v>
      </c>
      <c r="AC86" s="180" cm="1">
        <f t="array" ref="AC86">_xlfn.XLOOKUP(AC$1,'Copy of PY1 Data(H)'!$A$1:$CZ$1,_xlfn.XLOOKUP($A86,'Copy of PY1 Data(H)'!$A$1:$A$288,'Copy of PY1 Data(H)'!$A$1:$CZ$288))</f>
        <v>6341321</v>
      </c>
      <c r="AD86" s="180" cm="1">
        <f t="array" ref="AD86">_xlfn.XLOOKUP(AD$1,'Copy of PY1 Data(H)'!$A$1:$CZ$1,_xlfn.XLOOKUP($A86,'Copy of PY1 Data(H)'!$A$1:$A$288,'Copy of PY1 Data(H)'!$A$1:$CZ$288))</f>
        <v>8797002</v>
      </c>
      <c r="AE86" s="180" cm="1">
        <f t="array" ref="AE86">_xlfn.XLOOKUP(AE$1,'Copy of PY1 Data(H)'!$A$1:$CZ$1,_xlfn.XLOOKUP($A86,'Copy of PY1 Data(H)'!$A$1:$A$288,'Copy of PY1 Data(H)'!$A$1:$CZ$288))</f>
        <v>3123681</v>
      </c>
      <c r="AF86" s="180" cm="1">
        <f t="array" ref="AF86">_xlfn.XLOOKUP(AF$1,'Copy of PY1 Data(H)'!$A$1:$CZ$1,_xlfn.XLOOKUP($A86,'Copy of PY1 Data(H)'!$A$1:$A$288,'Copy of PY1 Data(H)'!$A$1:$CZ$288))</f>
        <v>4971718</v>
      </c>
      <c r="AG86" s="180" cm="1">
        <f t="array" ref="AG86">_xlfn.XLOOKUP(AG$1,'Copy of PY1 Data(H)'!$A$1:$CZ$1,_xlfn.XLOOKUP($A86,'Copy of PY1 Data(H)'!$A$1:$A$288,'Copy of PY1 Data(H)'!$A$1:$CZ$288))</f>
        <v>3980579</v>
      </c>
      <c r="AH86" s="180" cm="1">
        <f t="array" ref="AH86">_xlfn.XLOOKUP(AH$1,'Copy of PY1 Data(H)'!$A$1:$CZ$1,_xlfn.XLOOKUP($A86,'Copy of PY1 Data(H)'!$A$1:$A$288,'Copy of PY1 Data(H)'!$A$1:$CZ$288))</f>
        <v>0</v>
      </c>
      <c r="AI86" s="180" cm="1">
        <f t="array" ref="AI86">_xlfn.XLOOKUP(AI$1,'Copy of PY1 Data(H)'!$A$1:$CZ$1,_xlfn.XLOOKUP($A86,'Copy of PY1 Data(H)'!$A$1:$A$288,'Copy of PY1 Data(H)'!$A$1:$CZ$288))</f>
        <v>0</v>
      </c>
      <c r="AJ86" s="180" cm="1">
        <f t="array" ref="AJ86">_xlfn.XLOOKUP(AJ$1,'Copy of PY1 Data(H)'!$A$1:$CZ$1,_xlfn.XLOOKUP($A86,'Copy of PY1 Data(H)'!$A$1:$A$288,'Copy of PY1 Data(H)'!$A$1:$CZ$288))</f>
        <v>0</v>
      </c>
      <c r="AK86" s="180" cm="1">
        <f t="array" ref="AK86">_xlfn.XLOOKUP(AK$1,'Copy of PY1 Data(H)'!$A$1:$CZ$1,_xlfn.XLOOKUP($A86,'Copy of PY1 Data(H)'!$A$1:$A$288,'Copy of PY1 Data(H)'!$A$1:$CZ$288))</f>
        <v>0</v>
      </c>
      <c r="AL86" s="180" cm="1">
        <f t="array" ref="AL86">_xlfn.XLOOKUP(AL$1,'Copy of PY1 Data(H)'!$A$1:$CZ$1,_xlfn.XLOOKUP($A86,'Copy of PY1 Data(H)'!$A$1:$A$288,'Copy of PY1 Data(H)'!$A$1:$CZ$288))</f>
        <v>4298500</v>
      </c>
      <c r="AM86" s="180" cm="1">
        <f t="array" ref="AM86">_xlfn.XLOOKUP(AM$1,'Copy of PY1 Data(H)'!$A$1:$CZ$1,_xlfn.XLOOKUP($A86,'Copy of PY1 Data(H)'!$A$1:$A$288,'Copy of PY1 Data(H)'!$A$1:$CZ$288))</f>
        <v>9521601</v>
      </c>
      <c r="AN86" s="180" cm="1">
        <f t="array" ref="AN86">_xlfn.XLOOKUP(AN$1,'Copy of PY1 Data(H)'!$A$1:$CZ$1,_xlfn.XLOOKUP($A86,'Copy of PY1 Data(H)'!$A$1:$A$288,'Copy of PY1 Data(H)'!$A$1:$CZ$288))</f>
        <v>1745518</v>
      </c>
      <c r="AO86" s="180" cm="1">
        <f t="array" ref="AO86">_xlfn.XLOOKUP(AO$1,'Copy of PY1 Data(H)'!$A$1:$CZ$1,_xlfn.XLOOKUP($A86,'Copy of PY1 Data(H)'!$A$1:$A$288,'Copy of PY1 Data(H)'!$A$1:$CZ$288))</f>
        <v>188365157</v>
      </c>
      <c r="AP86" s="180" cm="1">
        <f t="array" ref="AP86">_xlfn.XLOOKUP(AP$1,'Copy of PY1 Data(H)'!$A$1:$CZ$1,_xlfn.XLOOKUP($A86,'Copy of PY1 Data(H)'!$A$1:$A$288,'Copy of PY1 Data(H)'!$A$1:$CZ$288))</f>
        <v>5710581</v>
      </c>
      <c r="AQ86" s="180" cm="1">
        <f t="array" ref="AQ86">_xlfn.XLOOKUP(AQ$1,'Copy of PY1 Data(H)'!$A$1:$CZ$1,_xlfn.XLOOKUP($A86,'Copy of PY1 Data(H)'!$A$1:$A$288,'Copy of PY1 Data(H)'!$A$1:$CZ$288))</f>
        <v>0</v>
      </c>
      <c r="AR86" s="180" cm="1">
        <f t="array" ref="AR86">_xlfn.XLOOKUP(AR$1,'Copy of PY1 Data(H)'!$A$1:$CZ$1,_xlfn.XLOOKUP($A86,'Copy of PY1 Data(H)'!$A$1:$A$288,'Copy of PY1 Data(H)'!$A$1:$CZ$288))</f>
        <v>1107244</v>
      </c>
      <c r="AS86" s="180" cm="1">
        <f t="array" ref="AS86">_xlfn.XLOOKUP(AS$1,'Copy of PY1 Data(H)'!$A$1:$CZ$1,_xlfn.XLOOKUP($A86,'Copy of PY1 Data(H)'!$A$1:$A$288,'Copy of PY1 Data(H)'!$A$1:$CZ$288))</f>
        <v>203609052</v>
      </c>
      <c r="AT86" s="180" cm="1">
        <f t="array" ref="AT86">_xlfn.XLOOKUP(AT$1,'Copy of PY1 Data(H)'!$A$1:$CZ$1,_xlfn.XLOOKUP($A86,'Copy of PY1 Data(H)'!$A$1:$A$288,'Copy of PY1 Data(H)'!$A$1:$CZ$288))</f>
        <v>6062925</v>
      </c>
      <c r="AU86" s="180" cm="1">
        <f t="array" ref="AU86">_xlfn.XLOOKUP(AU$1,'Copy of PY1 Data(H)'!$A$1:$CZ$1,_xlfn.XLOOKUP($A86,'Copy of PY1 Data(H)'!$A$1:$A$288,'Copy of PY1 Data(H)'!$A$1:$CZ$288))</f>
        <v>10594011</v>
      </c>
      <c r="AV86" s="180" cm="1">
        <f t="array" ref="AV86">_xlfn.XLOOKUP(AV$1,'Copy of PY1 Data(H)'!$A$1:$CZ$1,_xlfn.XLOOKUP($A86,'Copy of PY1 Data(H)'!$A$1:$A$288,'Copy of PY1 Data(H)'!$A$1:$CZ$288))</f>
        <v>7165011</v>
      </c>
      <c r="AW86" s="180" cm="1">
        <f t="array" ref="AW86">_xlfn.XLOOKUP(AW$1,'Copy of PY1 Data(H)'!$A$1:$CZ$1,_xlfn.XLOOKUP($A86,'Copy of PY1 Data(H)'!$A$1:$A$288,'Copy of PY1 Data(H)'!$A$1:$CZ$288))</f>
        <v>7392964</v>
      </c>
      <c r="AX86" s="180" cm="1">
        <f t="array" ref="AX86">_xlfn.XLOOKUP(AX$1,'Copy of PY1 Data(H)'!$A$1:$CZ$1,_xlfn.XLOOKUP($A86,'Copy of PY1 Data(H)'!$A$1:$A$288,'Copy of PY1 Data(H)'!$A$1:$CZ$288))</f>
        <v>0</v>
      </c>
      <c r="AY86" s="180" cm="1">
        <f t="array" ref="AY86">_xlfn.XLOOKUP(AY$1,'Copy of PY1 Data(H)'!$A$1:$CZ$1,_xlfn.XLOOKUP($A86,'Copy of PY1 Data(H)'!$A$1:$A$288,'Copy of PY1 Data(H)'!$A$1:$CZ$288))</f>
        <v>15682</v>
      </c>
      <c r="AZ86" s="180" cm="1">
        <f t="array" ref="AZ86">_xlfn.XLOOKUP(AZ$1,'Copy of PY1 Data(H)'!$A$1:$CZ$1,_xlfn.XLOOKUP($A86,'Copy of PY1 Data(H)'!$A$1:$A$288,'Copy of PY1 Data(H)'!$A$1:$CZ$288))</f>
        <v>14392370</v>
      </c>
      <c r="BA86" s="180" cm="1">
        <f t="array" ref="BA86">_xlfn.XLOOKUP(BA$1,'Copy of PY1 Data(H)'!$A$1:$CZ$1,_xlfn.XLOOKUP($A86,'Copy of PY1 Data(H)'!$A$1:$A$288,'Copy of PY1 Data(H)'!$A$1:$CZ$288))</f>
        <v>2523148</v>
      </c>
      <c r="BB86" s="180" cm="1">
        <f t="array" ref="BB86">_xlfn.XLOOKUP(BB$1,'Copy of PY1 Data(H)'!$A$1:$CZ$1,_xlfn.XLOOKUP($A86,'Copy of PY1 Data(H)'!$A$1:$A$288,'Copy of PY1 Data(H)'!$A$1:$CZ$288))</f>
        <v>3169636</v>
      </c>
      <c r="BC86" s="180" cm="1">
        <f t="array" ref="BC86">_xlfn.XLOOKUP(BC$1,'Copy of PY1 Data(H)'!$A$1:$CZ$1,_xlfn.XLOOKUP($A86,'Copy of PY1 Data(H)'!$A$1:$A$288,'Copy of PY1 Data(H)'!$A$1:$CZ$288))</f>
        <v>1278010</v>
      </c>
      <c r="BD86" s="180" cm="1">
        <f t="array" ref="BD86">_xlfn.XLOOKUP(BD$1,'Copy of PY1 Data(H)'!$A$1:$CZ$1,_xlfn.XLOOKUP($A86,'Copy of PY1 Data(H)'!$A$1:$A$288,'Copy of PY1 Data(H)'!$A$1:$CZ$288))</f>
        <v>16964187</v>
      </c>
      <c r="BE86" s="180" cm="1">
        <f t="array" ref="BE86">_xlfn.XLOOKUP(BE$1,'Copy of PY1 Data(H)'!$A$1:$CZ$1,_xlfn.XLOOKUP($A86,'Copy of PY1 Data(H)'!$A$1:$A$288,'Copy of PY1 Data(H)'!$A$1:$CZ$288))</f>
        <v>9747528</v>
      </c>
      <c r="BF86" s="180" cm="1">
        <f t="array" ref="BF86">_xlfn.XLOOKUP(BF$1,'Copy of PY1 Data(H)'!$A$1:$CZ$1,_xlfn.XLOOKUP($A86,'Copy of PY1 Data(H)'!$A$1:$A$288,'Copy of PY1 Data(H)'!$A$1:$CZ$288))</f>
        <v>145423442</v>
      </c>
      <c r="BG86" s="180" cm="1">
        <f t="array" ref="BG86">_xlfn.XLOOKUP(BG$1,'Copy of PY1 Data(H)'!$A$1:$CZ$1,_xlfn.XLOOKUP($A86,'Copy of PY1 Data(H)'!$A$1:$A$288,'Copy of PY1 Data(H)'!$A$1:$CZ$288))</f>
        <v>0</v>
      </c>
      <c r="BH86" s="180" cm="1">
        <f t="array" ref="BH86">_xlfn.XLOOKUP(BH$1,'Copy of PY1 Data(H)'!$A$1:$CZ$1,_xlfn.XLOOKUP($A86,'Copy of PY1 Data(H)'!$A$1:$A$288,'Copy of PY1 Data(H)'!$A$1:$CZ$288))</f>
        <v>0</v>
      </c>
      <c r="BI86" s="180" cm="1">
        <f t="array" ref="BI86">_xlfn.XLOOKUP(BI$1,'Copy of PY1 Data(H)'!$A$1:$CZ$1,_xlfn.XLOOKUP($A86,'Copy of PY1 Data(H)'!$A$1:$A$288,'Copy of PY1 Data(H)'!$A$1:$CZ$288))</f>
        <v>2342568</v>
      </c>
      <c r="BJ86" s="180" cm="1">
        <f t="array" ref="BJ86">_xlfn.XLOOKUP(BJ$1,'Copy of PY1 Data(H)'!$A$1:$CZ$1,_xlfn.XLOOKUP($A86,'Copy of PY1 Data(H)'!$A$1:$A$288,'Copy of PY1 Data(H)'!$A$1:$CZ$288))</f>
        <v>29381591</v>
      </c>
      <c r="BK86" s="180" cm="1">
        <f t="array" ref="BK86">_xlfn.XLOOKUP(BK$1,'Copy of PY1 Data(H)'!$A$1:$CZ$1,_xlfn.XLOOKUP($A86,'Copy of PY1 Data(H)'!$A$1:$A$288,'Copy of PY1 Data(H)'!$A$1:$CZ$288))</f>
        <v>7112627</v>
      </c>
      <c r="BL86" s="180" cm="1">
        <f t="array" ref="BL86">_xlfn.XLOOKUP(BL$1,'Copy of PY1 Data(H)'!$A$1:$CZ$1,_xlfn.XLOOKUP($A86,'Copy of PY1 Data(H)'!$A$1:$A$288,'Copy of PY1 Data(H)'!$A$1:$CZ$288))</f>
        <v>58805902</v>
      </c>
      <c r="BM86" s="180" cm="1">
        <f t="array" ref="BM86">_xlfn.XLOOKUP(BM$1,'Copy of PY1 Data(H)'!$A$1:$CZ$1,_xlfn.XLOOKUP($A86,'Copy of PY1 Data(H)'!$A$1:$A$288,'Copy of PY1 Data(H)'!$A$1:$CZ$288))</f>
        <v>0</v>
      </c>
      <c r="BN86" s="180" cm="1">
        <f t="array" ref="BN86">_xlfn.XLOOKUP(BN$1,'Copy of PY1 Data(H)'!$A$1:$CZ$1,_xlfn.XLOOKUP($A86,'Copy of PY1 Data(H)'!$A$1:$A$288,'Copy of PY1 Data(H)'!$A$1:$CZ$288))</f>
        <v>21576036</v>
      </c>
      <c r="BO86" s="180" cm="1">
        <f t="array" ref="BO86">_xlfn.XLOOKUP(BO$1,'Copy of PY1 Data(H)'!$A$1:$CZ$1,_xlfn.XLOOKUP($A86,'Copy of PY1 Data(H)'!$A$1:$A$288,'Copy of PY1 Data(H)'!$A$1:$CZ$288))</f>
        <v>10834092</v>
      </c>
      <c r="BP86" s="180" cm="1">
        <f t="array" ref="BP86">_xlfn.XLOOKUP(BP$1,'Copy of PY1 Data(H)'!$A$1:$CZ$1,_xlfn.XLOOKUP($A86,'Copy of PY1 Data(H)'!$A$1:$A$288,'Copy of PY1 Data(H)'!$A$1:$CZ$288))</f>
        <v>0</v>
      </c>
      <c r="BQ86" s="180" cm="1">
        <f t="array" ref="BQ86">_xlfn.XLOOKUP(BQ$1,'Copy of PY1 Data(H)'!$A$1:$CZ$1,_xlfn.XLOOKUP($A86,'Copy of PY1 Data(H)'!$A$1:$A$288,'Copy of PY1 Data(H)'!$A$1:$CZ$288))</f>
        <v>0</v>
      </c>
      <c r="BR86" s="180" cm="1">
        <f t="array" ref="BR86">_xlfn.XLOOKUP(BR$1,'Copy of PY1 Data(H)'!$A$1:$CZ$1,_xlfn.XLOOKUP($A86,'Copy of PY1 Data(H)'!$A$1:$A$288,'Copy of PY1 Data(H)'!$A$1:$CZ$288))</f>
        <v>0</v>
      </c>
      <c r="BS86" s="180" cm="1">
        <f t="array" ref="BS86">_xlfn.XLOOKUP(BS$1,'Copy of PY1 Data(H)'!$A$1:$CZ$1,_xlfn.XLOOKUP($A86,'Copy of PY1 Data(H)'!$A$1:$A$288,'Copy of PY1 Data(H)'!$A$1:$CZ$288))</f>
        <v>16716341</v>
      </c>
      <c r="BT86" s="180" cm="1">
        <f t="array" ref="BT86">_xlfn.XLOOKUP(BT$1,'Copy of PY1 Data(H)'!$A$1:$CZ$1,_xlfn.XLOOKUP($A86,'Copy of PY1 Data(H)'!$A$1:$A$288,'Copy of PY1 Data(H)'!$A$1:$CZ$288))</f>
        <v>3844919</v>
      </c>
      <c r="BU86" s="180" cm="1">
        <f t="array" ref="BU86">_xlfn.XLOOKUP(BU$1,'Copy of PY1 Data(H)'!$A$1:$CZ$1,_xlfn.XLOOKUP($A86,'Copy of PY1 Data(H)'!$A$1:$A$288,'Copy of PY1 Data(H)'!$A$1:$CZ$288))</f>
        <v>0</v>
      </c>
      <c r="BV86" s="180" cm="1">
        <f t="array" ref="BV86">_xlfn.XLOOKUP(BV$1,'Copy of PY1 Data(H)'!$A$1:$CZ$1,_xlfn.XLOOKUP($A86,'Copy of PY1 Data(H)'!$A$1:$A$288,'Copy of PY1 Data(H)'!$A$1:$CZ$288))</f>
        <v>15368966</v>
      </c>
    </row>
    <row r="87" spans="1:78" x14ac:dyDescent="0.3">
      <c r="A87" s="180">
        <v>578</v>
      </c>
      <c r="C87" s="180"/>
      <c r="D87" s="180" cm="1">
        <f t="array" ref="D87">_xlfn.XLOOKUP(D$1,'Copy of PY1 Data(H)'!$A$1:$CZ$1,_xlfn.XLOOKUP($A87,'Copy of PY1 Data(H)'!$A$1:$A$288,'Copy of PY1 Data(H)'!$A$1:$CZ$288))</f>
        <v>0</v>
      </c>
      <c r="E87" s="180" cm="1">
        <f t="array" ref="E87">_xlfn.XLOOKUP(E$1,'Copy of PY1 Data(H)'!$A$1:$CZ$1,_xlfn.XLOOKUP($A87,'Copy of PY1 Data(H)'!$A$1:$A$288,'Copy of PY1 Data(H)'!$A$1:$CZ$288))</f>
        <v>0</v>
      </c>
      <c r="F87" s="180" cm="1">
        <f t="array" ref="F87">_xlfn.XLOOKUP(F$1,'Copy of PY1 Data(H)'!$A$1:$CZ$1,_xlfn.XLOOKUP($A87,'Copy of PY1 Data(H)'!$A$1:$A$288,'Copy of PY1 Data(H)'!$A$1:$CZ$288))</f>
        <v>0</v>
      </c>
      <c r="G87" s="180" cm="1">
        <f t="array" ref="G87">_xlfn.XLOOKUP(G$1,'Copy of PY1 Data(H)'!$A$1:$CZ$1,_xlfn.XLOOKUP($A87,'Copy of PY1 Data(H)'!$A$1:$A$288,'Copy of PY1 Data(H)'!$A$1:$CZ$288))</f>
        <v>0</v>
      </c>
      <c r="H87" s="180" cm="1">
        <f t="array" ref="H87">_xlfn.XLOOKUP(H$1,'Copy of PY1 Data(H)'!$A$1:$CZ$1,_xlfn.XLOOKUP($A87,'Copy of PY1 Data(H)'!$A$1:$A$288,'Copy of PY1 Data(H)'!$A$1:$CZ$288))</f>
        <v>0</v>
      </c>
      <c r="I87" s="180" cm="1">
        <f t="array" ref="I87">_xlfn.XLOOKUP(I$1,'Copy of PY1 Data(H)'!$A$1:$CZ$1,_xlfn.XLOOKUP($A87,'Copy of PY1 Data(H)'!$A$1:$A$288,'Copy of PY1 Data(H)'!$A$1:$CZ$288))</f>
        <v>0</v>
      </c>
      <c r="J87" s="180" cm="1">
        <f t="array" ref="J87">_xlfn.XLOOKUP(J$1,'Copy of PY1 Data(H)'!$A$1:$CZ$1,_xlfn.XLOOKUP($A87,'Copy of PY1 Data(H)'!$A$1:$A$288,'Copy of PY1 Data(H)'!$A$1:$CZ$288))</f>
        <v>0</v>
      </c>
      <c r="K87" s="180" cm="1">
        <f t="array" ref="K87">_xlfn.XLOOKUP(K$1,'Copy of PY1 Data(H)'!$A$1:$CZ$1,_xlfn.XLOOKUP($A87,'Copy of PY1 Data(H)'!$A$1:$A$288,'Copy of PY1 Data(H)'!$A$1:$CZ$288))</f>
        <v>0</v>
      </c>
      <c r="L87" s="180" cm="1">
        <f t="array" ref="L87">_xlfn.XLOOKUP(L$1,'Copy of PY1 Data(H)'!$A$1:$CZ$1,_xlfn.XLOOKUP($A87,'Copy of PY1 Data(H)'!$A$1:$A$288,'Copy of PY1 Data(H)'!$A$1:$CZ$288))</f>
        <v>0</v>
      </c>
      <c r="M87" s="180" cm="1">
        <f t="array" ref="M87">_xlfn.XLOOKUP(M$1,'Copy of PY1 Data(H)'!$A$1:$CZ$1,_xlfn.XLOOKUP($A87,'Copy of PY1 Data(H)'!$A$1:$A$288,'Copy of PY1 Data(H)'!$A$1:$CZ$288))</f>
        <v>0</v>
      </c>
      <c r="N87" s="180" cm="1">
        <f t="array" ref="N87">_xlfn.XLOOKUP(N$1,'Copy of PY1 Data(H)'!$A$1:$CZ$1,_xlfn.XLOOKUP($A87,'Copy of PY1 Data(H)'!$A$1:$A$288,'Copy of PY1 Data(H)'!$A$1:$CZ$288))</f>
        <v>0</v>
      </c>
      <c r="O87" s="180" cm="1">
        <f t="array" ref="O87">_xlfn.XLOOKUP(O$1,'Copy of PY1 Data(H)'!$A$1:$CZ$1,_xlfn.XLOOKUP($A87,'Copy of PY1 Data(H)'!$A$1:$A$288,'Copy of PY1 Data(H)'!$A$1:$CZ$288))</f>
        <v>0</v>
      </c>
      <c r="P87" s="180" cm="1">
        <f t="array" ref="P87">_xlfn.XLOOKUP(P$1,'Copy of PY1 Data(H)'!$A$1:$CZ$1,_xlfn.XLOOKUP($A87,'Copy of PY1 Data(H)'!$A$1:$A$288,'Copy of PY1 Data(H)'!$A$1:$CZ$288))</f>
        <v>0</v>
      </c>
      <c r="Q87" s="180" cm="1">
        <f t="array" ref="Q87">_xlfn.XLOOKUP(Q$1,'Copy of PY1 Data(H)'!$A$1:$CZ$1,_xlfn.XLOOKUP($A87,'Copy of PY1 Data(H)'!$A$1:$A$288,'Copy of PY1 Data(H)'!$A$1:$CZ$288))</f>
        <v>0</v>
      </c>
      <c r="R87" s="180" cm="1">
        <f t="array" ref="R87">_xlfn.XLOOKUP(R$1,'Copy of PY1 Data(H)'!$A$1:$CZ$1,_xlfn.XLOOKUP($A87,'Copy of PY1 Data(H)'!$A$1:$A$288,'Copy of PY1 Data(H)'!$A$1:$CZ$288))</f>
        <v>0</v>
      </c>
      <c r="S87" s="180" cm="1">
        <f t="array" ref="S87">_xlfn.XLOOKUP(S$1,'Copy of PY1 Data(H)'!$A$1:$CZ$1,_xlfn.XLOOKUP($A87,'Copy of PY1 Data(H)'!$A$1:$A$288,'Copy of PY1 Data(H)'!$A$1:$CZ$288))</f>
        <v>0</v>
      </c>
      <c r="T87" s="180" cm="1">
        <f t="array" ref="T87">_xlfn.XLOOKUP(T$1,'Copy of PY1 Data(H)'!$A$1:$CZ$1,_xlfn.XLOOKUP($A87,'Copy of PY1 Data(H)'!$A$1:$A$288,'Copy of PY1 Data(H)'!$A$1:$CZ$288))</f>
        <v>0</v>
      </c>
      <c r="U87" s="180" cm="1">
        <f t="array" ref="U87">_xlfn.XLOOKUP(U$1,'Copy of PY1 Data(H)'!$A$1:$CZ$1,_xlfn.XLOOKUP($A87,'Copy of PY1 Data(H)'!$A$1:$A$288,'Copy of PY1 Data(H)'!$A$1:$CZ$288))</f>
        <v>0</v>
      </c>
      <c r="V87" s="180" cm="1">
        <f t="array" ref="V87">_xlfn.XLOOKUP(V$1,'Copy of PY1 Data(H)'!$A$1:$CZ$1,_xlfn.XLOOKUP($A87,'Copy of PY1 Data(H)'!$A$1:$A$288,'Copy of PY1 Data(H)'!$A$1:$CZ$288))</f>
        <v>0</v>
      </c>
      <c r="W87" s="180" cm="1">
        <f t="array" ref="W87">_xlfn.XLOOKUP(W$1,'Copy of PY1 Data(H)'!$A$1:$CZ$1,_xlfn.XLOOKUP($A87,'Copy of PY1 Data(H)'!$A$1:$A$288,'Copy of PY1 Data(H)'!$A$1:$CZ$288))</f>
        <v>0</v>
      </c>
      <c r="X87" s="180" cm="1">
        <f t="array" ref="X87">_xlfn.XLOOKUP(X$1,'Copy of PY1 Data(H)'!$A$1:$CZ$1,_xlfn.XLOOKUP($A87,'Copy of PY1 Data(H)'!$A$1:$A$288,'Copy of PY1 Data(H)'!$A$1:$CZ$288))</f>
        <v>0</v>
      </c>
      <c r="Y87" s="180" cm="1">
        <f t="array" ref="Y87">_xlfn.XLOOKUP(Y$1,'Copy of PY1 Data(H)'!$A$1:$CZ$1,_xlfn.XLOOKUP($A87,'Copy of PY1 Data(H)'!$A$1:$A$288,'Copy of PY1 Data(H)'!$A$1:$CZ$288))</f>
        <v>0</v>
      </c>
      <c r="Z87" s="180" cm="1">
        <f t="array" ref="Z87">_xlfn.XLOOKUP(Z$1,'Copy of PY1 Data(H)'!$A$1:$CZ$1,_xlfn.XLOOKUP($A87,'Copy of PY1 Data(H)'!$A$1:$A$288,'Copy of PY1 Data(H)'!$A$1:$CZ$288))</f>
        <v>0</v>
      </c>
      <c r="AA87" s="180" cm="1">
        <f t="array" ref="AA87">_xlfn.XLOOKUP(AA$1,'Copy of PY1 Data(H)'!$A$1:$CZ$1,_xlfn.XLOOKUP($A87,'Copy of PY1 Data(H)'!$A$1:$A$288,'Copy of PY1 Data(H)'!$A$1:$CZ$288))</f>
        <v>0</v>
      </c>
      <c r="AB87" s="180" cm="1">
        <f t="array" ref="AB87">_xlfn.XLOOKUP(AB$1,'Copy of PY1 Data(H)'!$A$1:$CZ$1,_xlfn.XLOOKUP($A87,'Copy of PY1 Data(H)'!$A$1:$A$288,'Copy of PY1 Data(H)'!$A$1:$CZ$288))</f>
        <v>0</v>
      </c>
      <c r="AC87" s="180" cm="1">
        <f t="array" ref="AC87">_xlfn.XLOOKUP(AC$1,'Copy of PY1 Data(H)'!$A$1:$CZ$1,_xlfn.XLOOKUP($A87,'Copy of PY1 Data(H)'!$A$1:$A$288,'Copy of PY1 Data(H)'!$A$1:$CZ$288))</f>
        <v>0</v>
      </c>
      <c r="AD87" s="180" cm="1">
        <f t="array" ref="AD87">_xlfn.XLOOKUP(AD$1,'Copy of PY1 Data(H)'!$A$1:$CZ$1,_xlfn.XLOOKUP($A87,'Copy of PY1 Data(H)'!$A$1:$A$288,'Copy of PY1 Data(H)'!$A$1:$CZ$288))</f>
        <v>0</v>
      </c>
      <c r="AE87" s="180" cm="1">
        <f t="array" ref="AE87">_xlfn.XLOOKUP(AE$1,'Copy of PY1 Data(H)'!$A$1:$CZ$1,_xlfn.XLOOKUP($A87,'Copy of PY1 Data(H)'!$A$1:$A$288,'Copy of PY1 Data(H)'!$A$1:$CZ$288))</f>
        <v>0</v>
      </c>
      <c r="AF87" s="180" cm="1">
        <f t="array" ref="AF87">_xlfn.XLOOKUP(AF$1,'Copy of PY1 Data(H)'!$A$1:$CZ$1,_xlfn.XLOOKUP($A87,'Copy of PY1 Data(H)'!$A$1:$A$288,'Copy of PY1 Data(H)'!$A$1:$CZ$288))</f>
        <v>0</v>
      </c>
      <c r="AG87" s="180" cm="1">
        <f t="array" ref="AG87">_xlfn.XLOOKUP(AG$1,'Copy of PY1 Data(H)'!$A$1:$CZ$1,_xlfn.XLOOKUP($A87,'Copy of PY1 Data(H)'!$A$1:$A$288,'Copy of PY1 Data(H)'!$A$1:$CZ$288))</f>
        <v>0</v>
      </c>
      <c r="AH87" s="180" cm="1">
        <f t="array" ref="AH87">_xlfn.XLOOKUP(AH$1,'Copy of PY1 Data(H)'!$A$1:$CZ$1,_xlfn.XLOOKUP($A87,'Copy of PY1 Data(H)'!$A$1:$A$288,'Copy of PY1 Data(H)'!$A$1:$CZ$288))</f>
        <v>0</v>
      </c>
      <c r="AI87" s="180" cm="1">
        <f t="array" ref="AI87">_xlfn.XLOOKUP(AI$1,'Copy of PY1 Data(H)'!$A$1:$CZ$1,_xlfn.XLOOKUP($A87,'Copy of PY1 Data(H)'!$A$1:$A$288,'Copy of PY1 Data(H)'!$A$1:$CZ$288))</f>
        <v>0</v>
      </c>
      <c r="AJ87" s="180" cm="1">
        <f t="array" ref="AJ87">_xlfn.XLOOKUP(AJ$1,'Copy of PY1 Data(H)'!$A$1:$CZ$1,_xlfn.XLOOKUP($A87,'Copy of PY1 Data(H)'!$A$1:$A$288,'Copy of PY1 Data(H)'!$A$1:$CZ$288))</f>
        <v>0</v>
      </c>
      <c r="AK87" s="180" cm="1">
        <f t="array" ref="AK87">_xlfn.XLOOKUP(AK$1,'Copy of PY1 Data(H)'!$A$1:$CZ$1,_xlfn.XLOOKUP($A87,'Copy of PY1 Data(H)'!$A$1:$A$288,'Copy of PY1 Data(H)'!$A$1:$CZ$288))</f>
        <v>0</v>
      </c>
      <c r="AL87" s="180" cm="1">
        <f t="array" ref="AL87">_xlfn.XLOOKUP(AL$1,'Copy of PY1 Data(H)'!$A$1:$CZ$1,_xlfn.XLOOKUP($A87,'Copy of PY1 Data(H)'!$A$1:$A$288,'Copy of PY1 Data(H)'!$A$1:$CZ$288))</f>
        <v>0</v>
      </c>
      <c r="AM87" s="180" cm="1">
        <f t="array" ref="AM87">_xlfn.XLOOKUP(AM$1,'Copy of PY1 Data(H)'!$A$1:$CZ$1,_xlfn.XLOOKUP($A87,'Copy of PY1 Data(H)'!$A$1:$A$288,'Copy of PY1 Data(H)'!$A$1:$CZ$288))</f>
        <v>0</v>
      </c>
      <c r="AN87" s="180" cm="1">
        <f t="array" ref="AN87">_xlfn.XLOOKUP(AN$1,'Copy of PY1 Data(H)'!$A$1:$CZ$1,_xlfn.XLOOKUP($A87,'Copy of PY1 Data(H)'!$A$1:$A$288,'Copy of PY1 Data(H)'!$A$1:$CZ$288))</f>
        <v>0</v>
      </c>
      <c r="AO87" s="180" cm="1">
        <f t="array" ref="AO87">_xlfn.XLOOKUP(AO$1,'Copy of PY1 Data(H)'!$A$1:$CZ$1,_xlfn.XLOOKUP($A87,'Copy of PY1 Data(H)'!$A$1:$A$288,'Copy of PY1 Data(H)'!$A$1:$CZ$288))</f>
        <v>0</v>
      </c>
      <c r="AP87" s="180" cm="1">
        <f t="array" ref="AP87">_xlfn.XLOOKUP(AP$1,'Copy of PY1 Data(H)'!$A$1:$CZ$1,_xlfn.XLOOKUP($A87,'Copy of PY1 Data(H)'!$A$1:$A$288,'Copy of PY1 Data(H)'!$A$1:$CZ$288))</f>
        <v>0</v>
      </c>
      <c r="AQ87" s="180" cm="1">
        <f t="array" ref="AQ87">_xlfn.XLOOKUP(AQ$1,'Copy of PY1 Data(H)'!$A$1:$CZ$1,_xlfn.XLOOKUP($A87,'Copy of PY1 Data(H)'!$A$1:$A$288,'Copy of PY1 Data(H)'!$A$1:$CZ$288))</f>
        <v>0</v>
      </c>
      <c r="AR87" s="180" cm="1">
        <f t="array" ref="AR87">_xlfn.XLOOKUP(AR$1,'Copy of PY1 Data(H)'!$A$1:$CZ$1,_xlfn.XLOOKUP($A87,'Copy of PY1 Data(H)'!$A$1:$A$288,'Copy of PY1 Data(H)'!$A$1:$CZ$288))</f>
        <v>0</v>
      </c>
      <c r="AS87" s="180" cm="1">
        <f t="array" ref="AS87">_xlfn.XLOOKUP(AS$1,'Copy of PY1 Data(H)'!$A$1:$CZ$1,_xlfn.XLOOKUP($A87,'Copy of PY1 Data(H)'!$A$1:$A$288,'Copy of PY1 Data(H)'!$A$1:$CZ$288))</f>
        <v>0</v>
      </c>
      <c r="AT87" s="180" cm="1">
        <f t="array" ref="AT87">_xlfn.XLOOKUP(AT$1,'Copy of PY1 Data(H)'!$A$1:$CZ$1,_xlfn.XLOOKUP($A87,'Copy of PY1 Data(H)'!$A$1:$A$288,'Copy of PY1 Data(H)'!$A$1:$CZ$288))</f>
        <v>0</v>
      </c>
      <c r="AU87" s="180" cm="1">
        <f t="array" ref="AU87">_xlfn.XLOOKUP(AU$1,'Copy of PY1 Data(H)'!$A$1:$CZ$1,_xlfn.XLOOKUP($A87,'Copy of PY1 Data(H)'!$A$1:$A$288,'Copy of PY1 Data(H)'!$A$1:$CZ$288))</f>
        <v>0</v>
      </c>
      <c r="AV87" s="180" cm="1">
        <f t="array" ref="AV87">_xlfn.XLOOKUP(AV$1,'Copy of PY1 Data(H)'!$A$1:$CZ$1,_xlfn.XLOOKUP($A87,'Copy of PY1 Data(H)'!$A$1:$A$288,'Copy of PY1 Data(H)'!$A$1:$CZ$288))</f>
        <v>0</v>
      </c>
      <c r="AW87" s="180" cm="1">
        <f t="array" ref="AW87">_xlfn.XLOOKUP(AW$1,'Copy of PY1 Data(H)'!$A$1:$CZ$1,_xlfn.XLOOKUP($A87,'Copy of PY1 Data(H)'!$A$1:$A$288,'Copy of PY1 Data(H)'!$A$1:$CZ$288))</f>
        <v>0</v>
      </c>
      <c r="AX87" s="180" cm="1">
        <f t="array" ref="AX87">_xlfn.XLOOKUP(AX$1,'Copy of PY1 Data(H)'!$A$1:$CZ$1,_xlfn.XLOOKUP($A87,'Copy of PY1 Data(H)'!$A$1:$A$288,'Copy of PY1 Data(H)'!$A$1:$CZ$288))</f>
        <v>0</v>
      </c>
      <c r="AY87" s="180" cm="1">
        <f t="array" ref="AY87">_xlfn.XLOOKUP(AY$1,'Copy of PY1 Data(H)'!$A$1:$CZ$1,_xlfn.XLOOKUP($A87,'Copy of PY1 Data(H)'!$A$1:$A$288,'Copy of PY1 Data(H)'!$A$1:$CZ$288))</f>
        <v>0</v>
      </c>
      <c r="AZ87" s="180" cm="1">
        <f t="array" ref="AZ87">_xlfn.XLOOKUP(AZ$1,'Copy of PY1 Data(H)'!$A$1:$CZ$1,_xlfn.XLOOKUP($A87,'Copy of PY1 Data(H)'!$A$1:$A$288,'Copy of PY1 Data(H)'!$A$1:$CZ$288))</f>
        <v>425000</v>
      </c>
      <c r="BA87" s="180" cm="1">
        <f t="array" ref="BA87">_xlfn.XLOOKUP(BA$1,'Copy of PY1 Data(H)'!$A$1:$CZ$1,_xlfn.XLOOKUP($A87,'Copy of PY1 Data(H)'!$A$1:$A$288,'Copy of PY1 Data(H)'!$A$1:$CZ$288))</f>
        <v>0</v>
      </c>
      <c r="BB87" s="180" cm="1">
        <f t="array" ref="BB87">_xlfn.XLOOKUP(BB$1,'Copy of PY1 Data(H)'!$A$1:$CZ$1,_xlfn.XLOOKUP($A87,'Copy of PY1 Data(H)'!$A$1:$A$288,'Copy of PY1 Data(H)'!$A$1:$CZ$288))</f>
        <v>0</v>
      </c>
      <c r="BC87" s="180" cm="1">
        <f t="array" ref="BC87">_xlfn.XLOOKUP(BC$1,'Copy of PY1 Data(H)'!$A$1:$CZ$1,_xlfn.XLOOKUP($A87,'Copy of PY1 Data(H)'!$A$1:$A$288,'Copy of PY1 Data(H)'!$A$1:$CZ$288))</f>
        <v>0</v>
      </c>
      <c r="BD87" s="180" cm="1">
        <f t="array" ref="BD87">_xlfn.XLOOKUP(BD$1,'Copy of PY1 Data(H)'!$A$1:$CZ$1,_xlfn.XLOOKUP($A87,'Copy of PY1 Data(H)'!$A$1:$A$288,'Copy of PY1 Data(H)'!$A$1:$CZ$288))</f>
        <v>39842</v>
      </c>
      <c r="BE87" s="180" cm="1">
        <f t="array" ref="BE87">_xlfn.XLOOKUP(BE$1,'Copy of PY1 Data(H)'!$A$1:$CZ$1,_xlfn.XLOOKUP($A87,'Copy of PY1 Data(H)'!$A$1:$A$288,'Copy of PY1 Data(H)'!$A$1:$CZ$288))</f>
        <v>0</v>
      </c>
      <c r="BF87" s="180" cm="1">
        <f t="array" ref="BF87">_xlfn.XLOOKUP(BF$1,'Copy of PY1 Data(H)'!$A$1:$CZ$1,_xlfn.XLOOKUP($A87,'Copy of PY1 Data(H)'!$A$1:$A$288,'Copy of PY1 Data(H)'!$A$1:$CZ$288))</f>
        <v>2470000</v>
      </c>
      <c r="BG87" s="180" cm="1">
        <f t="array" ref="BG87">_xlfn.XLOOKUP(BG$1,'Copy of PY1 Data(H)'!$A$1:$CZ$1,_xlfn.XLOOKUP($A87,'Copy of PY1 Data(H)'!$A$1:$A$288,'Copy of PY1 Data(H)'!$A$1:$CZ$288))</f>
        <v>0</v>
      </c>
      <c r="BH87" s="180" cm="1">
        <f t="array" ref="BH87">_xlfn.XLOOKUP(BH$1,'Copy of PY1 Data(H)'!$A$1:$CZ$1,_xlfn.XLOOKUP($A87,'Copy of PY1 Data(H)'!$A$1:$A$288,'Copy of PY1 Data(H)'!$A$1:$CZ$288))</f>
        <v>0</v>
      </c>
      <c r="BI87" s="180" cm="1">
        <f t="array" ref="BI87">_xlfn.XLOOKUP(BI$1,'Copy of PY1 Data(H)'!$A$1:$CZ$1,_xlfn.XLOOKUP($A87,'Copy of PY1 Data(H)'!$A$1:$A$288,'Copy of PY1 Data(H)'!$A$1:$CZ$288))</f>
        <v>0</v>
      </c>
      <c r="BJ87" s="180" cm="1">
        <f t="array" ref="BJ87">_xlfn.XLOOKUP(BJ$1,'Copy of PY1 Data(H)'!$A$1:$CZ$1,_xlfn.XLOOKUP($A87,'Copy of PY1 Data(H)'!$A$1:$A$288,'Copy of PY1 Data(H)'!$A$1:$CZ$288))</f>
        <v>0</v>
      </c>
      <c r="BK87" s="180" cm="1">
        <f t="array" ref="BK87">_xlfn.XLOOKUP(BK$1,'Copy of PY1 Data(H)'!$A$1:$CZ$1,_xlfn.XLOOKUP($A87,'Copy of PY1 Data(H)'!$A$1:$A$288,'Copy of PY1 Data(H)'!$A$1:$CZ$288))</f>
        <v>0</v>
      </c>
      <c r="BL87" s="180" cm="1">
        <f t="array" ref="BL87">_xlfn.XLOOKUP(BL$1,'Copy of PY1 Data(H)'!$A$1:$CZ$1,_xlfn.XLOOKUP($A87,'Copy of PY1 Data(H)'!$A$1:$A$288,'Copy of PY1 Data(H)'!$A$1:$CZ$288))</f>
        <v>0</v>
      </c>
      <c r="BM87" s="180" cm="1">
        <f t="array" ref="BM87">_xlfn.XLOOKUP(BM$1,'Copy of PY1 Data(H)'!$A$1:$CZ$1,_xlfn.XLOOKUP($A87,'Copy of PY1 Data(H)'!$A$1:$A$288,'Copy of PY1 Data(H)'!$A$1:$CZ$288))</f>
        <v>0</v>
      </c>
      <c r="BN87" s="180" cm="1">
        <f t="array" ref="BN87">_xlfn.XLOOKUP(BN$1,'Copy of PY1 Data(H)'!$A$1:$CZ$1,_xlfn.XLOOKUP($A87,'Copy of PY1 Data(H)'!$A$1:$A$288,'Copy of PY1 Data(H)'!$A$1:$CZ$288))</f>
        <v>0</v>
      </c>
      <c r="BO87" s="180" cm="1">
        <f t="array" ref="BO87">_xlfn.XLOOKUP(BO$1,'Copy of PY1 Data(H)'!$A$1:$CZ$1,_xlfn.XLOOKUP($A87,'Copy of PY1 Data(H)'!$A$1:$A$288,'Copy of PY1 Data(H)'!$A$1:$CZ$288))</f>
        <v>123838</v>
      </c>
      <c r="BP87" s="180" cm="1">
        <f t="array" ref="BP87">_xlfn.XLOOKUP(BP$1,'Copy of PY1 Data(H)'!$A$1:$CZ$1,_xlfn.XLOOKUP($A87,'Copy of PY1 Data(H)'!$A$1:$A$288,'Copy of PY1 Data(H)'!$A$1:$CZ$288))</f>
        <v>0</v>
      </c>
      <c r="BQ87" s="180" cm="1">
        <f t="array" ref="BQ87">_xlfn.XLOOKUP(BQ$1,'Copy of PY1 Data(H)'!$A$1:$CZ$1,_xlfn.XLOOKUP($A87,'Copy of PY1 Data(H)'!$A$1:$A$288,'Copy of PY1 Data(H)'!$A$1:$CZ$288))</f>
        <v>0</v>
      </c>
      <c r="BR87" s="180" cm="1">
        <f t="array" ref="BR87">_xlfn.XLOOKUP(BR$1,'Copy of PY1 Data(H)'!$A$1:$CZ$1,_xlfn.XLOOKUP($A87,'Copy of PY1 Data(H)'!$A$1:$A$288,'Copy of PY1 Data(H)'!$A$1:$CZ$288))</f>
        <v>0</v>
      </c>
      <c r="BS87" s="180" cm="1">
        <f t="array" ref="BS87">_xlfn.XLOOKUP(BS$1,'Copy of PY1 Data(H)'!$A$1:$CZ$1,_xlfn.XLOOKUP($A87,'Copy of PY1 Data(H)'!$A$1:$A$288,'Copy of PY1 Data(H)'!$A$1:$CZ$288))</f>
        <v>0</v>
      </c>
      <c r="BT87" s="180" cm="1">
        <f t="array" ref="BT87">_xlfn.XLOOKUP(BT$1,'Copy of PY1 Data(H)'!$A$1:$CZ$1,_xlfn.XLOOKUP($A87,'Copy of PY1 Data(H)'!$A$1:$A$288,'Copy of PY1 Data(H)'!$A$1:$CZ$288))</f>
        <v>0</v>
      </c>
      <c r="BU87" s="180" cm="1">
        <f t="array" ref="BU87">_xlfn.XLOOKUP(BU$1,'Copy of PY1 Data(H)'!$A$1:$CZ$1,_xlfn.XLOOKUP($A87,'Copy of PY1 Data(H)'!$A$1:$A$288,'Copy of PY1 Data(H)'!$A$1:$CZ$288))</f>
        <v>0</v>
      </c>
      <c r="BV87" s="180" cm="1">
        <f t="array" ref="BV87">_xlfn.XLOOKUP(BV$1,'Copy of PY1 Data(H)'!$A$1:$CZ$1,_xlfn.XLOOKUP($A87,'Copy of PY1 Data(H)'!$A$1:$A$288,'Copy of PY1 Data(H)'!$A$1:$CZ$288))</f>
        <v>0</v>
      </c>
    </row>
    <row r="88" spans="1:78" x14ac:dyDescent="0.3">
      <c r="A88" s="180">
        <v>633</v>
      </c>
      <c r="C88" s="180"/>
      <c r="D88" s="180" cm="1">
        <f t="array" ref="D88">_xlfn.XLOOKUP(D$1,'Copy of PY1 Data(H)'!$A$1:$CZ$1,_xlfn.XLOOKUP($A88,'Copy of PY1 Data(H)'!$A$1:$A$288,'Copy of PY1 Data(H)'!$A$1:$CZ$288))</f>
        <v>3735065</v>
      </c>
      <c r="E88" s="180" cm="1">
        <f t="array" ref="E88">_xlfn.XLOOKUP(E$1,'Copy of PY1 Data(H)'!$A$1:$CZ$1,_xlfn.XLOOKUP($A88,'Copy of PY1 Data(H)'!$A$1:$A$288,'Copy of PY1 Data(H)'!$A$1:$CZ$288))</f>
        <v>69830497</v>
      </c>
      <c r="F88" s="180" cm="1">
        <f t="array" ref="F88">_xlfn.XLOOKUP(F$1,'Copy of PY1 Data(H)'!$A$1:$CZ$1,_xlfn.XLOOKUP($A88,'Copy of PY1 Data(H)'!$A$1:$A$288,'Copy of PY1 Data(H)'!$A$1:$CZ$288))</f>
        <v>0</v>
      </c>
      <c r="G88" s="180" cm="1">
        <f t="array" ref="G88">_xlfn.XLOOKUP(G$1,'Copy of PY1 Data(H)'!$A$1:$CZ$1,_xlfn.XLOOKUP($A88,'Copy of PY1 Data(H)'!$A$1:$A$288,'Copy of PY1 Data(H)'!$A$1:$CZ$288))</f>
        <v>350721</v>
      </c>
      <c r="H88" s="180" cm="1">
        <f t="array" ref="H88">_xlfn.XLOOKUP(H$1,'Copy of PY1 Data(H)'!$A$1:$CZ$1,_xlfn.XLOOKUP($A88,'Copy of PY1 Data(H)'!$A$1:$A$288,'Copy of PY1 Data(H)'!$A$1:$CZ$288))</f>
        <v>92675</v>
      </c>
      <c r="I88" s="180" cm="1">
        <f t="array" ref="I88">_xlfn.XLOOKUP(I$1,'Copy of PY1 Data(H)'!$A$1:$CZ$1,_xlfn.XLOOKUP($A88,'Copy of PY1 Data(H)'!$A$1:$A$288,'Copy of PY1 Data(H)'!$A$1:$CZ$288))</f>
        <v>0</v>
      </c>
      <c r="J88" s="180" cm="1">
        <f t="array" ref="J88">_xlfn.XLOOKUP(J$1,'Copy of PY1 Data(H)'!$A$1:$CZ$1,_xlfn.XLOOKUP($A88,'Copy of PY1 Data(H)'!$A$1:$A$288,'Copy of PY1 Data(H)'!$A$1:$CZ$288))</f>
        <v>0</v>
      </c>
      <c r="K88" s="180" cm="1">
        <f t="array" ref="K88">_xlfn.XLOOKUP(K$1,'Copy of PY1 Data(H)'!$A$1:$CZ$1,_xlfn.XLOOKUP($A88,'Copy of PY1 Data(H)'!$A$1:$A$288,'Copy of PY1 Data(H)'!$A$1:$CZ$288))</f>
        <v>0</v>
      </c>
      <c r="L88" s="180" cm="1">
        <f t="array" ref="L88">_xlfn.XLOOKUP(L$1,'Copy of PY1 Data(H)'!$A$1:$CZ$1,_xlfn.XLOOKUP($A88,'Copy of PY1 Data(H)'!$A$1:$A$288,'Copy of PY1 Data(H)'!$A$1:$CZ$288))</f>
        <v>362135</v>
      </c>
      <c r="M88" s="180" cm="1">
        <f t="array" ref="M88">_xlfn.XLOOKUP(M$1,'Copy of PY1 Data(H)'!$A$1:$CZ$1,_xlfn.XLOOKUP($A88,'Copy of PY1 Data(H)'!$A$1:$A$288,'Copy of PY1 Data(H)'!$A$1:$CZ$288))</f>
        <v>2563632</v>
      </c>
      <c r="N88" s="180" cm="1">
        <f t="array" ref="N88">_xlfn.XLOOKUP(N$1,'Copy of PY1 Data(H)'!$A$1:$CZ$1,_xlfn.XLOOKUP($A88,'Copy of PY1 Data(H)'!$A$1:$A$288,'Copy of PY1 Data(H)'!$A$1:$CZ$288))</f>
        <v>0</v>
      </c>
      <c r="O88" s="180" cm="1">
        <f t="array" ref="O88">_xlfn.XLOOKUP(O$1,'Copy of PY1 Data(H)'!$A$1:$CZ$1,_xlfn.XLOOKUP($A88,'Copy of PY1 Data(H)'!$A$1:$A$288,'Copy of PY1 Data(H)'!$A$1:$CZ$288))</f>
        <v>43624</v>
      </c>
      <c r="P88" s="180" cm="1">
        <f t="array" ref="P88">_xlfn.XLOOKUP(P$1,'Copy of PY1 Data(H)'!$A$1:$CZ$1,_xlfn.XLOOKUP($A88,'Copy of PY1 Data(H)'!$A$1:$A$288,'Copy of PY1 Data(H)'!$A$1:$CZ$288))</f>
        <v>0</v>
      </c>
      <c r="Q88" s="180" cm="1">
        <f t="array" ref="Q88">_xlfn.XLOOKUP(Q$1,'Copy of PY1 Data(H)'!$A$1:$CZ$1,_xlfn.XLOOKUP($A88,'Copy of PY1 Data(H)'!$A$1:$A$288,'Copy of PY1 Data(H)'!$A$1:$CZ$288))</f>
        <v>0</v>
      </c>
      <c r="R88" s="180" cm="1">
        <f t="array" ref="R88">_xlfn.XLOOKUP(R$1,'Copy of PY1 Data(H)'!$A$1:$CZ$1,_xlfn.XLOOKUP($A88,'Copy of PY1 Data(H)'!$A$1:$A$288,'Copy of PY1 Data(H)'!$A$1:$CZ$288))</f>
        <v>0</v>
      </c>
      <c r="S88" s="180" cm="1">
        <f t="array" ref="S88">_xlfn.XLOOKUP(S$1,'Copy of PY1 Data(H)'!$A$1:$CZ$1,_xlfn.XLOOKUP($A88,'Copy of PY1 Data(H)'!$A$1:$A$288,'Copy of PY1 Data(H)'!$A$1:$CZ$288))</f>
        <v>319163</v>
      </c>
      <c r="T88" s="180" cm="1">
        <f t="array" ref="T88">_xlfn.XLOOKUP(T$1,'Copy of PY1 Data(H)'!$A$1:$CZ$1,_xlfn.XLOOKUP($A88,'Copy of PY1 Data(H)'!$A$1:$A$288,'Copy of PY1 Data(H)'!$A$1:$CZ$288))</f>
        <v>0</v>
      </c>
      <c r="U88" s="180" cm="1">
        <f t="array" ref="U88">_xlfn.XLOOKUP(U$1,'Copy of PY1 Data(H)'!$A$1:$CZ$1,_xlfn.XLOOKUP($A88,'Copy of PY1 Data(H)'!$A$1:$A$288,'Copy of PY1 Data(H)'!$A$1:$CZ$288))</f>
        <v>0</v>
      </c>
      <c r="V88" s="180" cm="1">
        <f t="array" ref="V88">_xlfn.XLOOKUP(V$1,'Copy of PY1 Data(H)'!$A$1:$CZ$1,_xlfn.XLOOKUP($A88,'Copy of PY1 Data(H)'!$A$1:$A$288,'Copy of PY1 Data(H)'!$A$1:$CZ$288))</f>
        <v>190384</v>
      </c>
      <c r="W88" s="180" cm="1">
        <f t="array" ref="W88">_xlfn.XLOOKUP(W$1,'Copy of PY1 Data(H)'!$A$1:$CZ$1,_xlfn.XLOOKUP($A88,'Copy of PY1 Data(H)'!$A$1:$A$288,'Copy of PY1 Data(H)'!$A$1:$CZ$288))</f>
        <v>0</v>
      </c>
      <c r="X88" s="180" cm="1">
        <f t="array" ref="X88">_xlfn.XLOOKUP(X$1,'Copy of PY1 Data(H)'!$A$1:$CZ$1,_xlfn.XLOOKUP($A88,'Copy of PY1 Data(H)'!$A$1:$A$288,'Copy of PY1 Data(H)'!$A$1:$CZ$288))</f>
        <v>301409</v>
      </c>
      <c r="Y88" s="180" cm="1">
        <f t="array" ref="Y88">_xlfn.XLOOKUP(Y$1,'Copy of PY1 Data(H)'!$A$1:$CZ$1,_xlfn.XLOOKUP($A88,'Copy of PY1 Data(H)'!$A$1:$A$288,'Copy of PY1 Data(H)'!$A$1:$CZ$288))</f>
        <v>0</v>
      </c>
      <c r="Z88" s="180" cm="1">
        <f t="array" ref="Z88">_xlfn.XLOOKUP(Z$1,'Copy of PY1 Data(H)'!$A$1:$CZ$1,_xlfn.XLOOKUP($A88,'Copy of PY1 Data(H)'!$A$1:$A$288,'Copy of PY1 Data(H)'!$A$1:$CZ$288))</f>
        <v>1923356</v>
      </c>
      <c r="AA88" s="180" cm="1">
        <f t="array" ref="AA88">_xlfn.XLOOKUP(AA$1,'Copy of PY1 Data(H)'!$A$1:$CZ$1,_xlfn.XLOOKUP($A88,'Copy of PY1 Data(H)'!$A$1:$A$288,'Copy of PY1 Data(H)'!$A$1:$CZ$288))</f>
        <v>0</v>
      </c>
      <c r="AB88" s="180" cm="1">
        <f t="array" ref="AB88">_xlfn.XLOOKUP(AB$1,'Copy of PY1 Data(H)'!$A$1:$CZ$1,_xlfn.XLOOKUP($A88,'Copy of PY1 Data(H)'!$A$1:$A$288,'Copy of PY1 Data(H)'!$A$1:$CZ$288))</f>
        <v>0</v>
      </c>
      <c r="AC88" s="180" cm="1">
        <f t="array" ref="AC88">_xlfn.XLOOKUP(AC$1,'Copy of PY1 Data(H)'!$A$1:$CZ$1,_xlfn.XLOOKUP($A88,'Copy of PY1 Data(H)'!$A$1:$A$288,'Copy of PY1 Data(H)'!$A$1:$CZ$288))</f>
        <v>150051</v>
      </c>
      <c r="AD88" s="180" cm="1">
        <f t="array" ref="AD88">_xlfn.XLOOKUP(AD$1,'Copy of PY1 Data(H)'!$A$1:$CZ$1,_xlfn.XLOOKUP($A88,'Copy of PY1 Data(H)'!$A$1:$A$288,'Copy of PY1 Data(H)'!$A$1:$CZ$288))</f>
        <v>58563</v>
      </c>
      <c r="AE88" s="180" cm="1">
        <f t="array" ref="AE88">_xlfn.XLOOKUP(AE$1,'Copy of PY1 Data(H)'!$A$1:$CZ$1,_xlfn.XLOOKUP($A88,'Copy of PY1 Data(H)'!$A$1:$A$288,'Copy of PY1 Data(H)'!$A$1:$CZ$288))</f>
        <v>217283</v>
      </c>
      <c r="AF88" s="180" cm="1">
        <f t="array" ref="AF88">_xlfn.XLOOKUP(AF$1,'Copy of PY1 Data(H)'!$A$1:$CZ$1,_xlfn.XLOOKUP($A88,'Copy of PY1 Data(H)'!$A$1:$A$288,'Copy of PY1 Data(H)'!$A$1:$CZ$288))</f>
        <v>147172</v>
      </c>
      <c r="AG88" s="180" cm="1">
        <f t="array" ref="AG88">_xlfn.XLOOKUP(AG$1,'Copy of PY1 Data(H)'!$A$1:$CZ$1,_xlfn.XLOOKUP($A88,'Copy of PY1 Data(H)'!$A$1:$A$288,'Copy of PY1 Data(H)'!$A$1:$CZ$288))</f>
        <v>102341</v>
      </c>
      <c r="AH88" s="180" cm="1">
        <f t="array" ref="AH88">_xlfn.XLOOKUP(AH$1,'Copy of PY1 Data(H)'!$A$1:$CZ$1,_xlfn.XLOOKUP($A88,'Copy of PY1 Data(H)'!$A$1:$A$288,'Copy of PY1 Data(H)'!$A$1:$CZ$288))</f>
        <v>0</v>
      </c>
      <c r="AI88" s="180" cm="1">
        <f t="array" ref="AI88">_xlfn.XLOOKUP(AI$1,'Copy of PY1 Data(H)'!$A$1:$CZ$1,_xlfn.XLOOKUP($A88,'Copy of PY1 Data(H)'!$A$1:$A$288,'Copy of PY1 Data(H)'!$A$1:$CZ$288))</f>
        <v>0</v>
      </c>
      <c r="AJ88" s="180" cm="1">
        <f t="array" ref="AJ88">_xlfn.XLOOKUP(AJ$1,'Copy of PY1 Data(H)'!$A$1:$CZ$1,_xlfn.XLOOKUP($A88,'Copy of PY1 Data(H)'!$A$1:$A$288,'Copy of PY1 Data(H)'!$A$1:$CZ$288))</f>
        <v>0</v>
      </c>
      <c r="AK88" s="180" cm="1">
        <f t="array" ref="AK88">_xlfn.XLOOKUP(AK$1,'Copy of PY1 Data(H)'!$A$1:$CZ$1,_xlfn.XLOOKUP($A88,'Copy of PY1 Data(H)'!$A$1:$A$288,'Copy of PY1 Data(H)'!$A$1:$CZ$288))</f>
        <v>0</v>
      </c>
      <c r="AL88" s="180" cm="1">
        <f t="array" ref="AL88">_xlfn.XLOOKUP(AL$1,'Copy of PY1 Data(H)'!$A$1:$CZ$1,_xlfn.XLOOKUP($A88,'Copy of PY1 Data(H)'!$A$1:$A$288,'Copy of PY1 Data(H)'!$A$1:$CZ$288))</f>
        <v>104387</v>
      </c>
      <c r="AM88" s="180" cm="1">
        <f t="array" ref="AM88">_xlfn.XLOOKUP(AM$1,'Copy of PY1 Data(H)'!$A$1:$CZ$1,_xlfn.XLOOKUP($A88,'Copy of PY1 Data(H)'!$A$1:$A$288,'Copy of PY1 Data(H)'!$A$1:$CZ$288))</f>
        <v>186801</v>
      </c>
      <c r="AN88" s="180" cm="1">
        <f t="array" ref="AN88">_xlfn.XLOOKUP(AN$1,'Copy of PY1 Data(H)'!$A$1:$CZ$1,_xlfn.XLOOKUP($A88,'Copy of PY1 Data(H)'!$A$1:$A$288,'Copy of PY1 Data(H)'!$A$1:$CZ$288))</f>
        <v>83997</v>
      </c>
      <c r="AO88" s="180" cm="1">
        <f t="array" ref="AO88">_xlfn.XLOOKUP(AO$1,'Copy of PY1 Data(H)'!$A$1:$CZ$1,_xlfn.XLOOKUP($A88,'Copy of PY1 Data(H)'!$A$1:$A$288,'Copy of PY1 Data(H)'!$A$1:$CZ$288))</f>
        <v>10800333</v>
      </c>
      <c r="AP88" s="180" cm="1">
        <f t="array" ref="AP88">_xlfn.XLOOKUP(AP$1,'Copy of PY1 Data(H)'!$A$1:$CZ$1,_xlfn.XLOOKUP($A88,'Copy of PY1 Data(H)'!$A$1:$A$288,'Copy of PY1 Data(H)'!$A$1:$CZ$288))</f>
        <v>187732</v>
      </c>
      <c r="AQ88" s="180" cm="1">
        <f t="array" ref="AQ88">_xlfn.XLOOKUP(AQ$1,'Copy of PY1 Data(H)'!$A$1:$CZ$1,_xlfn.XLOOKUP($A88,'Copy of PY1 Data(H)'!$A$1:$A$288,'Copy of PY1 Data(H)'!$A$1:$CZ$288))</f>
        <v>0</v>
      </c>
      <c r="AR88" s="180" cm="1">
        <f t="array" ref="AR88">_xlfn.XLOOKUP(AR$1,'Copy of PY1 Data(H)'!$A$1:$CZ$1,_xlfn.XLOOKUP($A88,'Copy of PY1 Data(H)'!$A$1:$A$288,'Copy of PY1 Data(H)'!$A$1:$CZ$288))</f>
        <v>16130</v>
      </c>
      <c r="AS88" s="180" cm="1">
        <f t="array" ref="AS88">_xlfn.XLOOKUP(AS$1,'Copy of PY1 Data(H)'!$A$1:$CZ$1,_xlfn.XLOOKUP($A88,'Copy of PY1 Data(H)'!$A$1:$A$288,'Copy of PY1 Data(H)'!$A$1:$CZ$288))</f>
        <v>6069123</v>
      </c>
      <c r="AT88" s="180" cm="1">
        <f t="array" ref="AT88">_xlfn.XLOOKUP(AT$1,'Copy of PY1 Data(H)'!$A$1:$CZ$1,_xlfn.XLOOKUP($A88,'Copy of PY1 Data(H)'!$A$1:$A$288,'Copy of PY1 Data(H)'!$A$1:$CZ$288))</f>
        <v>112172</v>
      </c>
      <c r="AU88" s="180" cm="1">
        <f t="array" ref="AU88">_xlfn.XLOOKUP(AU$1,'Copy of PY1 Data(H)'!$A$1:$CZ$1,_xlfn.XLOOKUP($A88,'Copy of PY1 Data(H)'!$A$1:$A$288,'Copy of PY1 Data(H)'!$A$1:$CZ$288))</f>
        <v>183979</v>
      </c>
      <c r="AV88" s="180" cm="1">
        <f t="array" ref="AV88">_xlfn.XLOOKUP(AV$1,'Copy of PY1 Data(H)'!$A$1:$CZ$1,_xlfn.XLOOKUP($A88,'Copy of PY1 Data(H)'!$A$1:$A$288,'Copy of PY1 Data(H)'!$A$1:$CZ$288))</f>
        <v>128617</v>
      </c>
      <c r="AW88" s="180" cm="1">
        <f t="array" ref="AW88">_xlfn.XLOOKUP(AW$1,'Copy of PY1 Data(H)'!$A$1:$CZ$1,_xlfn.XLOOKUP($A88,'Copy of PY1 Data(H)'!$A$1:$A$288,'Copy of PY1 Data(H)'!$A$1:$CZ$288))</f>
        <v>60749</v>
      </c>
      <c r="AX88" s="180" cm="1">
        <f t="array" ref="AX88">_xlfn.XLOOKUP(AX$1,'Copy of PY1 Data(H)'!$A$1:$CZ$1,_xlfn.XLOOKUP($A88,'Copy of PY1 Data(H)'!$A$1:$A$288,'Copy of PY1 Data(H)'!$A$1:$CZ$288))</f>
        <v>0</v>
      </c>
      <c r="AY88" s="180" cm="1">
        <f t="array" ref="AY88">_xlfn.XLOOKUP(AY$1,'Copy of PY1 Data(H)'!$A$1:$CZ$1,_xlfn.XLOOKUP($A88,'Copy of PY1 Data(H)'!$A$1:$A$288,'Copy of PY1 Data(H)'!$A$1:$CZ$288))</f>
        <v>0</v>
      </c>
      <c r="AZ88" s="180" cm="1">
        <f t="array" ref="AZ88">_xlfn.XLOOKUP(AZ$1,'Copy of PY1 Data(H)'!$A$1:$CZ$1,_xlfn.XLOOKUP($A88,'Copy of PY1 Data(H)'!$A$1:$A$288,'Copy of PY1 Data(H)'!$A$1:$CZ$288))</f>
        <v>585783</v>
      </c>
      <c r="BA88" s="180" cm="1">
        <f t="array" ref="BA88">_xlfn.XLOOKUP(BA$1,'Copy of PY1 Data(H)'!$A$1:$CZ$1,_xlfn.XLOOKUP($A88,'Copy of PY1 Data(H)'!$A$1:$A$288,'Copy of PY1 Data(H)'!$A$1:$CZ$288))</f>
        <v>41025</v>
      </c>
      <c r="BB88" s="180" cm="1">
        <f t="array" ref="BB88">_xlfn.XLOOKUP(BB$1,'Copy of PY1 Data(H)'!$A$1:$CZ$1,_xlfn.XLOOKUP($A88,'Copy of PY1 Data(H)'!$A$1:$A$288,'Copy of PY1 Data(H)'!$A$1:$CZ$288))</f>
        <v>23658</v>
      </c>
      <c r="BC88" s="180" cm="1">
        <f t="array" ref="BC88">_xlfn.XLOOKUP(BC$1,'Copy of PY1 Data(H)'!$A$1:$CZ$1,_xlfn.XLOOKUP($A88,'Copy of PY1 Data(H)'!$A$1:$A$288,'Copy of PY1 Data(H)'!$A$1:$CZ$288))</f>
        <v>6267</v>
      </c>
      <c r="BD88" s="180" cm="1">
        <f t="array" ref="BD88">_xlfn.XLOOKUP(BD$1,'Copy of PY1 Data(H)'!$A$1:$CZ$1,_xlfn.XLOOKUP($A88,'Copy of PY1 Data(H)'!$A$1:$A$288,'Copy of PY1 Data(H)'!$A$1:$CZ$288))</f>
        <v>303138</v>
      </c>
      <c r="BE88" s="180" cm="1">
        <f t="array" ref="BE88">_xlfn.XLOOKUP(BE$1,'Copy of PY1 Data(H)'!$A$1:$CZ$1,_xlfn.XLOOKUP($A88,'Copy of PY1 Data(H)'!$A$1:$A$288,'Copy of PY1 Data(H)'!$A$1:$CZ$288))</f>
        <v>292130</v>
      </c>
      <c r="BF88" s="180" cm="1">
        <f t="array" ref="BF88">_xlfn.XLOOKUP(BF$1,'Copy of PY1 Data(H)'!$A$1:$CZ$1,_xlfn.XLOOKUP($A88,'Copy of PY1 Data(H)'!$A$1:$A$288,'Copy of PY1 Data(H)'!$A$1:$CZ$288))</f>
        <v>5363437</v>
      </c>
      <c r="BG88" s="180" cm="1">
        <f t="array" ref="BG88">_xlfn.XLOOKUP(BG$1,'Copy of PY1 Data(H)'!$A$1:$CZ$1,_xlfn.XLOOKUP($A88,'Copy of PY1 Data(H)'!$A$1:$A$288,'Copy of PY1 Data(H)'!$A$1:$CZ$288))</f>
        <v>0</v>
      </c>
      <c r="BH88" s="180" cm="1">
        <f t="array" ref="BH88">_xlfn.XLOOKUP(BH$1,'Copy of PY1 Data(H)'!$A$1:$CZ$1,_xlfn.XLOOKUP($A88,'Copy of PY1 Data(H)'!$A$1:$A$288,'Copy of PY1 Data(H)'!$A$1:$CZ$288))</f>
        <v>0</v>
      </c>
      <c r="BI88" s="180" cm="1">
        <f t="array" ref="BI88">_xlfn.XLOOKUP(BI$1,'Copy of PY1 Data(H)'!$A$1:$CZ$1,_xlfn.XLOOKUP($A88,'Copy of PY1 Data(H)'!$A$1:$A$288,'Copy of PY1 Data(H)'!$A$1:$CZ$288))</f>
        <v>47711</v>
      </c>
      <c r="BJ88" s="180" cm="1">
        <f t="array" ref="BJ88">_xlfn.XLOOKUP(BJ$1,'Copy of PY1 Data(H)'!$A$1:$CZ$1,_xlfn.XLOOKUP($A88,'Copy of PY1 Data(H)'!$A$1:$A$288,'Copy of PY1 Data(H)'!$A$1:$CZ$288))</f>
        <v>1740241</v>
      </c>
      <c r="BK88" s="180" cm="1">
        <f t="array" ref="BK88">_xlfn.XLOOKUP(BK$1,'Copy of PY1 Data(H)'!$A$1:$CZ$1,_xlfn.XLOOKUP($A88,'Copy of PY1 Data(H)'!$A$1:$A$288,'Copy of PY1 Data(H)'!$A$1:$CZ$288))</f>
        <v>134963</v>
      </c>
      <c r="BL88" s="180" cm="1">
        <f t="array" ref="BL88">_xlfn.XLOOKUP(BL$1,'Copy of PY1 Data(H)'!$A$1:$CZ$1,_xlfn.XLOOKUP($A88,'Copy of PY1 Data(H)'!$A$1:$A$288,'Copy of PY1 Data(H)'!$A$1:$CZ$288))</f>
        <v>684626</v>
      </c>
      <c r="BM88" s="180" cm="1">
        <f t="array" ref="BM88">_xlfn.XLOOKUP(BM$1,'Copy of PY1 Data(H)'!$A$1:$CZ$1,_xlfn.XLOOKUP($A88,'Copy of PY1 Data(H)'!$A$1:$A$288,'Copy of PY1 Data(H)'!$A$1:$CZ$288))</f>
        <v>0</v>
      </c>
      <c r="BN88" s="180" cm="1">
        <f t="array" ref="BN88">_xlfn.XLOOKUP(BN$1,'Copy of PY1 Data(H)'!$A$1:$CZ$1,_xlfn.XLOOKUP($A88,'Copy of PY1 Data(H)'!$A$1:$A$288,'Copy of PY1 Data(H)'!$A$1:$CZ$288))</f>
        <v>878191</v>
      </c>
      <c r="BO88" s="180" cm="1">
        <f t="array" ref="BO88">_xlfn.XLOOKUP(BO$1,'Copy of PY1 Data(H)'!$A$1:$CZ$1,_xlfn.XLOOKUP($A88,'Copy of PY1 Data(H)'!$A$1:$A$288,'Copy of PY1 Data(H)'!$A$1:$CZ$288))</f>
        <v>462901</v>
      </c>
      <c r="BP88" s="180" cm="1">
        <f t="array" ref="BP88">_xlfn.XLOOKUP(BP$1,'Copy of PY1 Data(H)'!$A$1:$CZ$1,_xlfn.XLOOKUP($A88,'Copy of PY1 Data(H)'!$A$1:$A$288,'Copy of PY1 Data(H)'!$A$1:$CZ$288))</f>
        <v>0</v>
      </c>
      <c r="BQ88" s="180" cm="1">
        <f t="array" ref="BQ88">_xlfn.XLOOKUP(BQ$1,'Copy of PY1 Data(H)'!$A$1:$CZ$1,_xlfn.XLOOKUP($A88,'Copy of PY1 Data(H)'!$A$1:$A$288,'Copy of PY1 Data(H)'!$A$1:$CZ$288))</f>
        <v>0</v>
      </c>
      <c r="BR88" s="180" cm="1">
        <f t="array" ref="BR88">_xlfn.XLOOKUP(BR$1,'Copy of PY1 Data(H)'!$A$1:$CZ$1,_xlfn.XLOOKUP($A88,'Copy of PY1 Data(H)'!$A$1:$A$288,'Copy of PY1 Data(H)'!$A$1:$CZ$288))</f>
        <v>0</v>
      </c>
      <c r="BS88" s="180" cm="1">
        <f t="array" ref="BS88">_xlfn.XLOOKUP(BS$1,'Copy of PY1 Data(H)'!$A$1:$CZ$1,_xlfn.XLOOKUP($A88,'Copy of PY1 Data(H)'!$A$1:$A$288,'Copy of PY1 Data(H)'!$A$1:$CZ$288))</f>
        <v>624447</v>
      </c>
      <c r="BT88" s="180" cm="1">
        <f t="array" ref="BT88">_xlfn.XLOOKUP(BT$1,'Copy of PY1 Data(H)'!$A$1:$CZ$1,_xlfn.XLOOKUP($A88,'Copy of PY1 Data(H)'!$A$1:$A$288,'Copy of PY1 Data(H)'!$A$1:$CZ$288))</f>
        <v>69252</v>
      </c>
      <c r="BU88" s="180" cm="1">
        <f t="array" ref="BU88">_xlfn.XLOOKUP(BU$1,'Copy of PY1 Data(H)'!$A$1:$CZ$1,_xlfn.XLOOKUP($A88,'Copy of PY1 Data(H)'!$A$1:$A$288,'Copy of PY1 Data(H)'!$A$1:$CZ$288))</f>
        <v>0</v>
      </c>
      <c r="BV88" s="180" cm="1">
        <f t="array" ref="BV88">_xlfn.XLOOKUP(BV$1,'Copy of PY1 Data(H)'!$A$1:$CZ$1,_xlfn.XLOOKUP($A88,'Copy of PY1 Data(H)'!$A$1:$A$288,'Copy of PY1 Data(H)'!$A$1:$CZ$288))</f>
        <v>655083</v>
      </c>
    </row>
    <row r="89" spans="1:78" x14ac:dyDescent="0.3">
      <c r="A89" s="180">
        <v>634</v>
      </c>
      <c r="C89" s="180"/>
      <c r="D89" s="180" cm="1">
        <f t="array" ref="D89">_xlfn.XLOOKUP(D$1,'Copy of PY1 Data(H)'!$A$1:$CZ$1,_xlfn.XLOOKUP($A89,'Copy of PY1 Data(H)'!$A$1:$A$288,'Copy of PY1 Data(H)'!$A$1:$CZ$288))</f>
        <v>2839017</v>
      </c>
      <c r="E89" s="180" cm="1">
        <f t="array" ref="E89">_xlfn.XLOOKUP(E$1,'Copy of PY1 Data(H)'!$A$1:$CZ$1,_xlfn.XLOOKUP($A89,'Copy of PY1 Data(H)'!$A$1:$A$288,'Copy of PY1 Data(H)'!$A$1:$CZ$288))</f>
        <v>0</v>
      </c>
      <c r="F89" s="180" cm="1">
        <f t="array" ref="F89">_xlfn.XLOOKUP(F$1,'Copy of PY1 Data(H)'!$A$1:$CZ$1,_xlfn.XLOOKUP($A89,'Copy of PY1 Data(H)'!$A$1:$A$288,'Copy of PY1 Data(H)'!$A$1:$CZ$288))</f>
        <v>0</v>
      </c>
      <c r="G89" s="180" cm="1">
        <f t="array" ref="G89">_xlfn.XLOOKUP(G$1,'Copy of PY1 Data(H)'!$A$1:$CZ$1,_xlfn.XLOOKUP($A89,'Copy of PY1 Data(H)'!$A$1:$A$288,'Copy of PY1 Data(H)'!$A$1:$CZ$288))</f>
        <v>0</v>
      </c>
      <c r="H89" s="180" cm="1">
        <f t="array" ref="H89">_xlfn.XLOOKUP(H$1,'Copy of PY1 Data(H)'!$A$1:$CZ$1,_xlfn.XLOOKUP($A89,'Copy of PY1 Data(H)'!$A$1:$A$288,'Copy of PY1 Data(H)'!$A$1:$CZ$288))</f>
        <v>0</v>
      </c>
      <c r="I89" s="180" cm="1">
        <f t="array" ref="I89">_xlfn.XLOOKUP(I$1,'Copy of PY1 Data(H)'!$A$1:$CZ$1,_xlfn.XLOOKUP($A89,'Copy of PY1 Data(H)'!$A$1:$A$288,'Copy of PY1 Data(H)'!$A$1:$CZ$288))</f>
        <v>0</v>
      </c>
      <c r="J89" s="180" cm="1">
        <f t="array" ref="J89">_xlfn.XLOOKUP(J$1,'Copy of PY1 Data(H)'!$A$1:$CZ$1,_xlfn.XLOOKUP($A89,'Copy of PY1 Data(H)'!$A$1:$A$288,'Copy of PY1 Data(H)'!$A$1:$CZ$288))</f>
        <v>0</v>
      </c>
      <c r="K89" s="180" cm="1">
        <f t="array" ref="K89">_xlfn.XLOOKUP(K$1,'Copy of PY1 Data(H)'!$A$1:$CZ$1,_xlfn.XLOOKUP($A89,'Copy of PY1 Data(H)'!$A$1:$A$288,'Copy of PY1 Data(H)'!$A$1:$CZ$288))</f>
        <v>0</v>
      </c>
      <c r="L89" s="180" cm="1">
        <f t="array" ref="L89">_xlfn.XLOOKUP(L$1,'Copy of PY1 Data(H)'!$A$1:$CZ$1,_xlfn.XLOOKUP($A89,'Copy of PY1 Data(H)'!$A$1:$A$288,'Copy of PY1 Data(H)'!$A$1:$CZ$288))</f>
        <v>0</v>
      </c>
      <c r="M89" s="180" cm="1">
        <f t="array" ref="M89">_xlfn.XLOOKUP(M$1,'Copy of PY1 Data(H)'!$A$1:$CZ$1,_xlfn.XLOOKUP($A89,'Copy of PY1 Data(H)'!$A$1:$A$288,'Copy of PY1 Data(H)'!$A$1:$CZ$288))</f>
        <v>0</v>
      </c>
      <c r="N89" s="180" cm="1">
        <f t="array" ref="N89">_xlfn.XLOOKUP(N$1,'Copy of PY1 Data(H)'!$A$1:$CZ$1,_xlfn.XLOOKUP($A89,'Copy of PY1 Data(H)'!$A$1:$A$288,'Copy of PY1 Data(H)'!$A$1:$CZ$288))</f>
        <v>0</v>
      </c>
      <c r="O89" s="180" cm="1">
        <f t="array" ref="O89">_xlfn.XLOOKUP(O$1,'Copy of PY1 Data(H)'!$A$1:$CZ$1,_xlfn.XLOOKUP($A89,'Copy of PY1 Data(H)'!$A$1:$A$288,'Copy of PY1 Data(H)'!$A$1:$CZ$288))</f>
        <v>0</v>
      </c>
      <c r="P89" s="180" cm="1">
        <f t="array" ref="P89">_xlfn.XLOOKUP(P$1,'Copy of PY1 Data(H)'!$A$1:$CZ$1,_xlfn.XLOOKUP($A89,'Copy of PY1 Data(H)'!$A$1:$A$288,'Copy of PY1 Data(H)'!$A$1:$CZ$288))</f>
        <v>0</v>
      </c>
      <c r="Q89" s="180" cm="1">
        <f t="array" ref="Q89">_xlfn.XLOOKUP(Q$1,'Copy of PY1 Data(H)'!$A$1:$CZ$1,_xlfn.XLOOKUP($A89,'Copy of PY1 Data(H)'!$A$1:$A$288,'Copy of PY1 Data(H)'!$A$1:$CZ$288))</f>
        <v>0</v>
      </c>
      <c r="R89" s="180" cm="1">
        <f t="array" ref="R89">_xlfn.XLOOKUP(R$1,'Copy of PY1 Data(H)'!$A$1:$CZ$1,_xlfn.XLOOKUP($A89,'Copy of PY1 Data(H)'!$A$1:$A$288,'Copy of PY1 Data(H)'!$A$1:$CZ$288))</f>
        <v>0</v>
      </c>
      <c r="S89" s="180" cm="1">
        <f t="array" ref="S89">_xlfn.XLOOKUP(S$1,'Copy of PY1 Data(H)'!$A$1:$CZ$1,_xlfn.XLOOKUP($A89,'Copy of PY1 Data(H)'!$A$1:$A$288,'Copy of PY1 Data(H)'!$A$1:$CZ$288))</f>
        <v>0</v>
      </c>
      <c r="T89" s="180" cm="1">
        <f t="array" ref="T89">_xlfn.XLOOKUP(T$1,'Copy of PY1 Data(H)'!$A$1:$CZ$1,_xlfn.XLOOKUP($A89,'Copy of PY1 Data(H)'!$A$1:$A$288,'Copy of PY1 Data(H)'!$A$1:$CZ$288))</f>
        <v>0</v>
      </c>
      <c r="U89" s="180" cm="1">
        <f t="array" ref="U89">_xlfn.XLOOKUP(U$1,'Copy of PY1 Data(H)'!$A$1:$CZ$1,_xlfn.XLOOKUP($A89,'Copy of PY1 Data(H)'!$A$1:$A$288,'Copy of PY1 Data(H)'!$A$1:$CZ$288))</f>
        <v>0</v>
      </c>
      <c r="V89" s="180" cm="1">
        <f t="array" ref="V89">_xlfn.XLOOKUP(V$1,'Copy of PY1 Data(H)'!$A$1:$CZ$1,_xlfn.XLOOKUP($A89,'Copy of PY1 Data(H)'!$A$1:$A$288,'Copy of PY1 Data(H)'!$A$1:$CZ$288))</f>
        <v>91116</v>
      </c>
      <c r="W89" s="180" cm="1">
        <f t="array" ref="W89">_xlfn.XLOOKUP(W$1,'Copy of PY1 Data(H)'!$A$1:$CZ$1,_xlfn.XLOOKUP($A89,'Copy of PY1 Data(H)'!$A$1:$A$288,'Copy of PY1 Data(H)'!$A$1:$CZ$288))</f>
        <v>0</v>
      </c>
      <c r="X89" s="180" cm="1">
        <f t="array" ref="X89">_xlfn.XLOOKUP(X$1,'Copy of PY1 Data(H)'!$A$1:$CZ$1,_xlfn.XLOOKUP($A89,'Copy of PY1 Data(H)'!$A$1:$A$288,'Copy of PY1 Data(H)'!$A$1:$CZ$288))</f>
        <v>0</v>
      </c>
      <c r="Y89" s="180" cm="1">
        <f t="array" ref="Y89">_xlfn.XLOOKUP(Y$1,'Copy of PY1 Data(H)'!$A$1:$CZ$1,_xlfn.XLOOKUP($A89,'Copy of PY1 Data(H)'!$A$1:$A$288,'Copy of PY1 Data(H)'!$A$1:$CZ$288))</f>
        <v>0</v>
      </c>
      <c r="Z89" s="180" cm="1">
        <f t="array" ref="Z89">_xlfn.XLOOKUP(Z$1,'Copy of PY1 Data(H)'!$A$1:$CZ$1,_xlfn.XLOOKUP($A89,'Copy of PY1 Data(H)'!$A$1:$A$288,'Copy of PY1 Data(H)'!$A$1:$CZ$288))</f>
        <v>0</v>
      </c>
      <c r="AA89" s="180" cm="1">
        <f t="array" ref="AA89">_xlfn.XLOOKUP(AA$1,'Copy of PY1 Data(H)'!$A$1:$CZ$1,_xlfn.XLOOKUP($A89,'Copy of PY1 Data(H)'!$A$1:$A$288,'Copy of PY1 Data(H)'!$A$1:$CZ$288))</f>
        <v>0</v>
      </c>
      <c r="AB89" s="180" cm="1">
        <f t="array" ref="AB89">_xlfn.XLOOKUP(AB$1,'Copy of PY1 Data(H)'!$A$1:$CZ$1,_xlfn.XLOOKUP($A89,'Copy of PY1 Data(H)'!$A$1:$A$288,'Copy of PY1 Data(H)'!$A$1:$CZ$288))</f>
        <v>0</v>
      </c>
      <c r="AC89" s="180" cm="1">
        <f t="array" ref="AC89">_xlfn.XLOOKUP(AC$1,'Copy of PY1 Data(H)'!$A$1:$CZ$1,_xlfn.XLOOKUP($A89,'Copy of PY1 Data(H)'!$A$1:$A$288,'Copy of PY1 Data(H)'!$A$1:$CZ$288))</f>
        <v>0</v>
      </c>
      <c r="AD89" s="180" cm="1">
        <f t="array" ref="AD89">_xlfn.XLOOKUP(AD$1,'Copy of PY1 Data(H)'!$A$1:$CZ$1,_xlfn.XLOOKUP($A89,'Copy of PY1 Data(H)'!$A$1:$A$288,'Copy of PY1 Data(H)'!$A$1:$CZ$288))</f>
        <v>12745</v>
      </c>
      <c r="AE89" s="180" cm="1">
        <f t="array" ref="AE89">_xlfn.XLOOKUP(AE$1,'Copy of PY1 Data(H)'!$A$1:$CZ$1,_xlfn.XLOOKUP($A89,'Copy of PY1 Data(H)'!$A$1:$A$288,'Copy of PY1 Data(H)'!$A$1:$CZ$288))</f>
        <v>0</v>
      </c>
      <c r="AF89" s="180" cm="1">
        <f t="array" ref="AF89">_xlfn.XLOOKUP(AF$1,'Copy of PY1 Data(H)'!$A$1:$CZ$1,_xlfn.XLOOKUP($A89,'Copy of PY1 Data(H)'!$A$1:$A$288,'Copy of PY1 Data(H)'!$A$1:$CZ$288))</f>
        <v>0</v>
      </c>
      <c r="AG89" s="180" cm="1">
        <f t="array" ref="AG89">_xlfn.XLOOKUP(AG$1,'Copy of PY1 Data(H)'!$A$1:$CZ$1,_xlfn.XLOOKUP($A89,'Copy of PY1 Data(H)'!$A$1:$A$288,'Copy of PY1 Data(H)'!$A$1:$CZ$288))</f>
        <v>0</v>
      </c>
      <c r="AH89" s="180" cm="1">
        <f t="array" ref="AH89">_xlfn.XLOOKUP(AH$1,'Copy of PY1 Data(H)'!$A$1:$CZ$1,_xlfn.XLOOKUP($A89,'Copy of PY1 Data(H)'!$A$1:$A$288,'Copy of PY1 Data(H)'!$A$1:$CZ$288))</f>
        <v>0</v>
      </c>
      <c r="AI89" s="180" cm="1">
        <f t="array" ref="AI89">_xlfn.XLOOKUP(AI$1,'Copy of PY1 Data(H)'!$A$1:$CZ$1,_xlfn.XLOOKUP($A89,'Copy of PY1 Data(H)'!$A$1:$A$288,'Copy of PY1 Data(H)'!$A$1:$CZ$288))</f>
        <v>0</v>
      </c>
      <c r="AJ89" s="180" cm="1">
        <f t="array" ref="AJ89">_xlfn.XLOOKUP(AJ$1,'Copy of PY1 Data(H)'!$A$1:$CZ$1,_xlfn.XLOOKUP($A89,'Copy of PY1 Data(H)'!$A$1:$A$288,'Copy of PY1 Data(H)'!$A$1:$CZ$288))</f>
        <v>0</v>
      </c>
      <c r="AK89" s="180" cm="1">
        <f t="array" ref="AK89">_xlfn.XLOOKUP(AK$1,'Copy of PY1 Data(H)'!$A$1:$CZ$1,_xlfn.XLOOKUP($A89,'Copy of PY1 Data(H)'!$A$1:$A$288,'Copy of PY1 Data(H)'!$A$1:$CZ$288))</f>
        <v>0</v>
      </c>
      <c r="AL89" s="180" cm="1">
        <f t="array" ref="AL89">_xlfn.XLOOKUP(AL$1,'Copy of PY1 Data(H)'!$A$1:$CZ$1,_xlfn.XLOOKUP($A89,'Copy of PY1 Data(H)'!$A$1:$A$288,'Copy of PY1 Data(H)'!$A$1:$CZ$288))</f>
        <v>0</v>
      </c>
      <c r="AM89" s="180" cm="1">
        <f t="array" ref="AM89">_xlfn.XLOOKUP(AM$1,'Copy of PY1 Data(H)'!$A$1:$CZ$1,_xlfn.XLOOKUP($A89,'Copy of PY1 Data(H)'!$A$1:$A$288,'Copy of PY1 Data(H)'!$A$1:$CZ$288))</f>
        <v>0</v>
      </c>
      <c r="AN89" s="180" cm="1">
        <f t="array" ref="AN89">_xlfn.XLOOKUP(AN$1,'Copy of PY1 Data(H)'!$A$1:$CZ$1,_xlfn.XLOOKUP($A89,'Copy of PY1 Data(H)'!$A$1:$A$288,'Copy of PY1 Data(H)'!$A$1:$CZ$288))</f>
        <v>0</v>
      </c>
      <c r="AO89" s="180" cm="1">
        <f t="array" ref="AO89">_xlfn.XLOOKUP(AO$1,'Copy of PY1 Data(H)'!$A$1:$CZ$1,_xlfn.XLOOKUP($A89,'Copy of PY1 Data(H)'!$A$1:$A$288,'Copy of PY1 Data(H)'!$A$1:$CZ$288))</f>
        <v>0</v>
      </c>
      <c r="AP89" s="180" cm="1">
        <f t="array" ref="AP89">_xlfn.XLOOKUP(AP$1,'Copy of PY1 Data(H)'!$A$1:$CZ$1,_xlfn.XLOOKUP($A89,'Copy of PY1 Data(H)'!$A$1:$A$288,'Copy of PY1 Data(H)'!$A$1:$CZ$288))</f>
        <v>0</v>
      </c>
      <c r="AQ89" s="180" cm="1">
        <f t="array" ref="AQ89">_xlfn.XLOOKUP(AQ$1,'Copy of PY1 Data(H)'!$A$1:$CZ$1,_xlfn.XLOOKUP($A89,'Copy of PY1 Data(H)'!$A$1:$A$288,'Copy of PY1 Data(H)'!$A$1:$CZ$288))</f>
        <v>0</v>
      </c>
      <c r="AR89" s="180" cm="1">
        <f t="array" ref="AR89">_xlfn.XLOOKUP(AR$1,'Copy of PY1 Data(H)'!$A$1:$CZ$1,_xlfn.XLOOKUP($A89,'Copy of PY1 Data(H)'!$A$1:$A$288,'Copy of PY1 Data(H)'!$A$1:$CZ$288))</f>
        <v>0</v>
      </c>
      <c r="AS89" s="180" cm="1">
        <f t="array" ref="AS89">_xlfn.XLOOKUP(AS$1,'Copy of PY1 Data(H)'!$A$1:$CZ$1,_xlfn.XLOOKUP($A89,'Copy of PY1 Data(H)'!$A$1:$A$288,'Copy of PY1 Data(H)'!$A$1:$CZ$288))</f>
        <v>0</v>
      </c>
      <c r="AT89" s="180" cm="1">
        <f t="array" ref="AT89">_xlfn.XLOOKUP(AT$1,'Copy of PY1 Data(H)'!$A$1:$CZ$1,_xlfn.XLOOKUP($A89,'Copy of PY1 Data(H)'!$A$1:$A$288,'Copy of PY1 Data(H)'!$A$1:$CZ$288))</f>
        <v>0</v>
      </c>
      <c r="AU89" s="180" cm="1">
        <f t="array" ref="AU89">_xlfn.XLOOKUP(AU$1,'Copy of PY1 Data(H)'!$A$1:$CZ$1,_xlfn.XLOOKUP($A89,'Copy of PY1 Data(H)'!$A$1:$A$288,'Copy of PY1 Data(H)'!$A$1:$CZ$288))</f>
        <v>0</v>
      </c>
      <c r="AV89" s="180" cm="1">
        <f t="array" ref="AV89">_xlfn.XLOOKUP(AV$1,'Copy of PY1 Data(H)'!$A$1:$CZ$1,_xlfn.XLOOKUP($A89,'Copy of PY1 Data(H)'!$A$1:$A$288,'Copy of PY1 Data(H)'!$A$1:$CZ$288))</f>
        <v>0</v>
      </c>
      <c r="AW89" s="180" cm="1">
        <f t="array" ref="AW89">_xlfn.XLOOKUP(AW$1,'Copy of PY1 Data(H)'!$A$1:$CZ$1,_xlfn.XLOOKUP($A89,'Copy of PY1 Data(H)'!$A$1:$A$288,'Copy of PY1 Data(H)'!$A$1:$CZ$288))</f>
        <v>0</v>
      </c>
      <c r="AX89" s="180" cm="1">
        <f t="array" ref="AX89">_xlfn.XLOOKUP(AX$1,'Copy of PY1 Data(H)'!$A$1:$CZ$1,_xlfn.XLOOKUP($A89,'Copy of PY1 Data(H)'!$A$1:$A$288,'Copy of PY1 Data(H)'!$A$1:$CZ$288))</f>
        <v>0</v>
      </c>
      <c r="AY89" s="180" cm="1">
        <f t="array" ref="AY89">_xlfn.XLOOKUP(AY$1,'Copy of PY1 Data(H)'!$A$1:$CZ$1,_xlfn.XLOOKUP($A89,'Copy of PY1 Data(H)'!$A$1:$A$288,'Copy of PY1 Data(H)'!$A$1:$CZ$288))</f>
        <v>0</v>
      </c>
      <c r="AZ89" s="180" cm="1">
        <f t="array" ref="AZ89">_xlfn.XLOOKUP(AZ$1,'Copy of PY1 Data(H)'!$A$1:$CZ$1,_xlfn.XLOOKUP($A89,'Copy of PY1 Data(H)'!$A$1:$A$288,'Copy of PY1 Data(H)'!$A$1:$CZ$288))</f>
        <v>0</v>
      </c>
      <c r="BA89" s="180" cm="1">
        <f t="array" ref="BA89">_xlfn.XLOOKUP(BA$1,'Copy of PY1 Data(H)'!$A$1:$CZ$1,_xlfn.XLOOKUP($A89,'Copy of PY1 Data(H)'!$A$1:$A$288,'Copy of PY1 Data(H)'!$A$1:$CZ$288))</f>
        <v>0</v>
      </c>
      <c r="BB89" s="180" cm="1">
        <f t="array" ref="BB89">_xlfn.XLOOKUP(BB$1,'Copy of PY1 Data(H)'!$A$1:$CZ$1,_xlfn.XLOOKUP($A89,'Copy of PY1 Data(H)'!$A$1:$A$288,'Copy of PY1 Data(H)'!$A$1:$CZ$288))</f>
        <v>0</v>
      </c>
      <c r="BC89" s="180" cm="1">
        <f t="array" ref="BC89">_xlfn.XLOOKUP(BC$1,'Copy of PY1 Data(H)'!$A$1:$CZ$1,_xlfn.XLOOKUP($A89,'Copy of PY1 Data(H)'!$A$1:$A$288,'Copy of PY1 Data(H)'!$A$1:$CZ$288))</f>
        <v>0</v>
      </c>
      <c r="BD89" s="180" cm="1">
        <f t="array" ref="BD89">_xlfn.XLOOKUP(BD$1,'Copy of PY1 Data(H)'!$A$1:$CZ$1,_xlfn.XLOOKUP($A89,'Copy of PY1 Data(H)'!$A$1:$A$288,'Copy of PY1 Data(H)'!$A$1:$CZ$288))</f>
        <v>0</v>
      </c>
      <c r="BE89" s="180" cm="1">
        <f t="array" ref="BE89">_xlfn.XLOOKUP(BE$1,'Copy of PY1 Data(H)'!$A$1:$CZ$1,_xlfn.XLOOKUP($A89,'Copy of PY1 Data(H)'!$A$1:$A$288,'Copy of PY1 Data(H)'!$A$1:$CZ$288))</f>
        <v>0</v>
      </c>
      <c r="BF89" s="180" cm="1">
        <f t="array" ref="BF89">_xlfn.XLOOKUP(BF$1,'Copy of PY1 Data(H)'!$A$1:$CZ$1,_xlfn.XLOOKUP($A89,'Copy of PY1 Data(H)'!$A$1:$A$288,'Copy of PY1 Data(H)'!$A$1:$CZ$288))</f>
        <v>0</v>
      </c>
      <c r="BG89" s="180" cm="1">
        <f t="array" ref="BG89">_xlfn.XLOOKUP(BG$1,'Copy of PY1 Data(H)'!$A$1:$CZ$1,_xlfn.XLOOKUP($A89,'Copy of PY1 Data(H)'!$A$1:$A$288,'Copy of PY1 Data(H)'!$A$1:$CZ$288))</f>
        <v>0</v>
      </c>
      <c r="BH89" s="180" cm="1">
        <f t="array" ref="BH89">_xlfn.XLOOKUP(BH$1,'Copy of PY1 Data(H)'!$A$1:$CZ$1,_xlfn.XLOOKUP($A89,'Copy of PY1 Data(H)'!$A$1:$A$288,'Copy of PY1 Data(H)'!$A$1:$CZ$288))</f>
        <v>0</v>
      </c>
      <c r="BI89" s="180" cm="1">
        <f t="array" ref="BI89">_xlfn.XLOOKUP(BI$1,'Copy of PY1 Data(H)'!$A$1:$CZ$1,_xlfn.XLOOKUP($A89,'Copy of PY1 Data(H)'!$A$1:$A$288,'Copy of PY1 Data(H)'!$A$1:$CZ$288))</f>
        <v>0</v>
      </c>
      <c r="BJ89" s="180" cm="1">
        <f t="array" ref="BJ89">_xlfn.XLOOKUP(BJ$1,'Copy of PY1 Data(H)'!$A$1:$CZ$1,_xlfn.XLOOKUP($A89,'Copy of PY1 Data(H)'!$A$1:$A$288,'Copy of PY1 Data(H)'!$A$1:$CZ$288))</f>
        <v>0</v>
      </c>
      <c r="BK89" s="180" cm="1">
        <f t="array" ref="BK89">_xlfn.XLOOKUP(BK$1,'Copy of PY1 Data(H)'!$A$1:$CZ$1,_xlfn.XLOOKUP($A89,'Copy of PY1 Data(H)'!$A$1:$A$288,'Copy of PY1 Data(H)'!$A$1:$CZ$288))</f>
        <v>0</v>
      </c>
      <c r="BL89" s="180" cm="1">
        <f t="array" ref="BL89">_xlfn.XLOOKUP(BL$1,'Copy of PY1 Data(H)'!$A$1:$CZ$1,_xlfn.XLOOKUP($A89,'Copy of PY1 Data(H)'!$A$1:$A$288,'Copy of PY1 Data(H)'!$A$1:$CZ$288))</f>
        <v>0</v>
      </c>
      <c r="BM89" s="180" cm="1">
        <f t="array" ref="BM89">_xlfn.XLOOKUP(BM$1,'Copy of PY1 Data(H)'!$A$1:$CZ$1,_xlfn.XLOOKUP($A89,'Copy of PY1 Data(H)'!$A$1:$A$288,'Copy of PY1 Data(H)'!$A$1:$CZ$288))</f>
        <v>0</v>
      </c>
      <c r="BN89" s="180" cm="1">
        <f t="array" ref="BN89">_xlfn.XLOOKUP(BN$1,'Copy of PY1 Data(H)'!$A$1:$CZ$1,_xlfn.XLOOKUP($A89,'Copy of PY1 Data(H)'!$A$1:$A$288,'Copy of PY1 Data(H)'!$A$1:$CZ$288))</f>
        <v>0</v>
      </c>
      <c r="BO89" s="180" cm="1">
        <f t="array" ref="BO89">_xlfn.XLOOKUP(BO$1,'Copy of PY1 Data(H)'!$A$1:$CZ$1,_xlfn.XLOOKUP($A89,'Copy of PY1 Data(H)'!$A$1:$A$288,'Copy of PY1 Data(H)'!$A$1:$CZ$288))</f>
        <v>0</v>
      </c>
      <c r="BP89" s="180" cm="1">
        <f t="array" ref="BP89">_xlfn.XLOOKUP(BP$1,'Copy of PY1 Data(H)'!$A$1:$CZ$1,_xlfn.XLOOKUP($A89,'Copy of PY1 Data(H)'!$A$1:$A$288,'Copy of PY1 Data(H)'!$A$1:$CZ$288))</f>
        <v>0</v>
      </c>
      <c r="BQ89" s="180" cm="1">
        <f t="array" ref="BQ89">_xlfn.XLOOKUP(BQ$1,'Copy of PY1 Data(H)'!$A$1:$CZ$1,_xlfn.XLOOKUP($A89,'Copy of PY1 Data(H)'!$A$1:$A$288,'Copy of PY1 Data(H)'!$A$1:$CZ$288))</f>
        <v>0</v>
      </c>
      <c r="BR89" s="180" cm="1">
        <f t="array" ref="BR89">_xlfn.XLOOKUP(BR$1,'Copy of PY1 Data(H)'!$A$1:$CZ$1,_xlfn.XLOOKUP($A89,'Copy of PY1 Data(H)'!$A$1:$A$288,'Copy of PY1 Data(H)'!$A$1:$CZ$288))</f>
        <v>0</v>
      </c>
      <c r="BS89" s="180" cm="1">
        <f t="array" ref="BS89">_xlfn.XLOOKUP(BS$1,'Copy of PY1 Data(H)'!$A$1:$CZ$1,_xlfn.XLOOKUP($A89,'Copy of PY1 Data(H)'!$A$1:$A$288,'Copy of PY1 Data(H)'!$A$1:$CZ$288))</f>
        <v>0</v>
      </c>
      <c r="BT89" s="180" cm="1">
        <f t="array" ref="BT89">_xlfn.XLOOKUP(BT$1,'Copy of PY1 Data(H)'!$A$1:$CZ$1,_xlfn.XLOOKUP($A89,'Copy of PY1 Data(H)'!$A$1:$A$288,'Copy of PY1 Data(H)'!$A$1:$CZ$288))</f>
        <v>0</v>
      </c>
      <c r="BU89" s="180" cm="1">
        <f t="array" ref="BU89">_xlfn.XLOOKUP(BU$1,'Copy of PY1 Data(H)'!$A$1:$CZ$1,_xlfn.XLOOKUP($A89,'Copy of PY1 Data(H)'!$A$1:$A$288,'Copy of PY1 Data(H)'!$A$1:$CZ$288))</f>
        <v>0</v>
      </c>
      <c r="BV89" s="180" cm="1">
        <f t="array" ref="BV89">_xlfn.XLOOKUP(BV$1,'Copy of PY1 Data(H)'!$A$1:$CZ$1,_xlfn.XLOOKUP($A89,'Copy of PY1 Data(H)'!$A$1:$A$288,'Copy of PY1 Data(H)'!$A$1:$CZ$288))</f>
        <v>0</v>
      </c>
    </row>
    <row r="90" spans="1:78" x14ac:dyDescent="0.3">
      <c r="A90" s="180">
        <v>635</v>
      </c>
      <c r="C90" s="180"/>
      <c r="D90" s="180" cm="1">
        <f t="array" ref="D90">_xlfn.XLOOKUP(D$1,'Copy of PY1 Data(H)'!$A$1:$CZ$1,_xlfn.XLOOKUP($A90,'Copy of PY1 Data(H)'!$A$1:$A$288,'Copy of PY1 Data(H)'!$A$1:$CZ$288))</f>
        <v>7474</v>
      </c>
      <c r="E90" s="180" cm="1">
        <f t="array" ref="E90">_xlfn.XLOOKUP(E$1,'Copy of PY1 Data(H)'!$A$1:$CZ$1,_xlfn.XLOOKUP($A90,'Copy of PY1 Data(H)'!$A$1:$A$288,'Copy of PY1 Data(H)'!$A$1:$CZ$288))</f>
        <v>2293723</v>
      </c>
      <c r="F90" s="180" cm="1">
        <f t="array" ref="F90">_xlfn.XLOOKUP(F$1,'Copy of PY1 Data(H)'!$A$1:$CZ$1,_xlfn.XLOOKUP($A90,'Copy of PY1 Data(H)'!$A$1:$A$288,'Copy of PY1 Data(H)'!$A$1:$CZ$288))</f>
        <v>0</v>
      </c>
      <c r="G90" s="180" cm="1">
        <f t="array" ref="G90">_xlfn.XLOOKUP(G$1,'Copy of PY1 Data(H)'!$A$1:$CZ$1,_xlfn.XLOOKUP($A90,'Copy of PY1 Data(H)'!$A$1:$A$288,'Copy of PY1 Data(H)'!$A$1:$CZ$288))</f>
        <v>11000</v>
      </c>
      <c r="H90" s="180" cm="1">
        <f t="array" ref="H90">_xlfn.XLOOKUP(H$1,'Copy of PY1 Data(H)'!$A$1:$CZ$1,_xlfn.XLOOKUP($A90,'Copy of PY1 Data(H)'!$A$1:$A$288,'Copy of PY1 Data(H)'!$A$1:$CZ$288))</f>
        <v>0</v>
      </c>
      <c r="I90" s="180" cm="1">
        <f t="array" ref="I90">_xlfn.XLOOKUP(I$1,'Copy of PY1 Data(H)'!$A$1:$CZ$1,_xlfn.XLOOKUP($A90,'Copy of PY1 Data(H)'!$A$1:$A$288,'Copy of PY1 Data(H)'!$A$1:$CZ$288))</f>
        <v>0</v>
      </c>
      <c r="J90" s="180" cm="1">
        <f t="array" ref="J90">_xlfn.XLOOKUP(J$1,'Copy of PY1 Data(H)'!$A$1:$CZ$1,_xlfn.XLOOKUP($A90,'Copy of PY1 Data(H)'!$A$1:$A$288,'Copy of PY1 Data(H)'!$A$1:$CZ$288))</f>
        <v>0</v>
      </c>
      <c r="K90" s="180" cm="1">
        <f t="array" ref="K90">_xlfn.XLOOKUP(K$1,'Copy of PY1 Data(H)'!$A$1:$CZ$1,_xlfn.XLOOKUP($A90,'Copy of PY1 Data(H)'!$A$1:$A$288,'Copy of PY1 Data(H)'!$A$1:$CZ$288))</f>
        <v>0</v>
      </c>
      <c r="L90" s="180" cm="1">
        <f t="array" ref="L90">_xlfn.XLOOKUP(L$1,'Copy of PY1 Data(H)'!$A$1:$CZ$1,_xlfn.XLOOKUP($A90,'Copy of PY1 Data(H)'!$A$1:$A$288,'Copy of PY1 Data(H)'!$A$1:$CZ$288))</f>
        <v>5000</v>
      </c>
      <c r="M90" s="180" cm="1">
        <f t="array" ref="M90">_xlfn.XLOOKUP(M$1,'Copy of PY1 Data(H)'!$A$1:$CZ$1,_xlfn.XLOOKUP($A90,'Copy of PY1 Data(H)'!$A$1:$A$288,'Copy of PY1 Data(H)'!$A$1:$CZ$288))</f>
        <v>0</v>
      </c>
      <c r="N90" s="180" cm="1">
        <f t="array" ref="N90">_xlfn.XLOOKUP(N$1,'Copy of PY1 Data(H)'!$A$1:$CZ$1,_xlfn.XLOOKUP($A90,'Copy of PY1 Data(H)'!$A$1:$A$288,'Copy of PY1 Data(H)'!$A$1:$CZ$288))</f>
        <v>0</v>
      </c>
      <c r="O90" s="180" cm="1">
        <f t="array" ref="O90">_xlfn.XLOOKUP(O$1,'Copy of PY1 Data(H)'!$A$1:$CZ$1,_xlfn.XLOOKUP($A90,'Copy of PY1 Data(H)'!$A$1:$A$288,'Copy of PY1 Data(H)'!$A$1:$CZ$288))</f>
        <v>687</v>
      </c>
      <c r="P90" s="180" cm="1">
        <f t="array" ref="P90">_xlfn.XLOOKUP(P$1,'Copy of PY1 Data(H)'!$A$1:$CZ$1,_xlfn.XLOOKUP($A90,'Copy of PY1 Data(H)'!$A$1:$A$288,'Copy of PY1 Data(H)'!$A$1:$CZ$288))</f>
        <v>0</v>
      </c>
      <c r="Q90" s="180" cm="1">
        <f t="array" ref="Q90">_xlfn.XLOOKUP(Q$1,'Copy of PY1 Data(H)'!$A$1:$CZ$1,_xlfn.XLOOKUP($A90,'Copy of PY1 Data(H)'!$A$1:$A$288,'Copy of PY1 Data(H)'!$A$1:$CZ$288))</f>
        <v>0</v>
      </c>
      <c r="R90" s="180" cm="1">
        <f t="array" ref="R90">_xlfn.XLOOKUP(R$1,'Copy of PY1 Data(H)'!$A$1:$CZ$1,_xlfn.XLOOKUP($A90,'Copy of PY1 Data(H)'!$A$1:$A$288,'Copy of PY1 Data(H)'!$A$1:$CZ$288))</f>
        <v>0</v>
      </c>
      <c r="S90" s="180" cm="1">
        <f t="array" ref="S90">_xlfn.XLOOKUP(S$1,'Copy of PY1 Data(H)'!$A$1:$CZ$1,_xlfn.XLOOKUP($A90,'Copy of PY1 Data(H)'!$A$1:$A$288,'Copy of PY1 Data(H)'!$A$1:$CZ$288))</f>
        <v>16165</v>
      </c>
      <c r="T90" s="180" cm="1">
        <f t="array" ref="T90">_xlfn.XLOOKUP(T$1,'Copy of PY1 Data(H)'!$A$1:$CZ$1,_xlfn.XLOOKUP($A90,'Copy of PY1 Data(H)'!$A$1:$A$288,'Copy of PY1 Data(H)'!$A$1:$CZ$288))</f>
        <v>0</v>
      </c>
      <c r="U90" s="180" cm="1">
        <f t="array" ref="U90">_xlfn.XLOOKUP(U$1,'Copy of PY1 Data(H)'!$A$1:$CZ$1,_xlfn.XLOOKUP($A90,'Copy of PY1 Data(H)'!$A$1:$A$288,'Copy of PY1 Data(H)'!$A$1:$CZ$288))</f>
        <v>0</v>
      </c>
      <c r="V90" s="180" cm="1">
        <f t="array" ref="V90">_xlfn.XLOOKUP(V$1,'Copy of PY1 Data(H)'!$A$1:$CZ$1,_xlfn.XLOOKUP($A90,'Copy of PY1 Data(H)'!$A$1:$A$288,'Copy of PY1 Data(H)'!$A$1:$CZ$288))</f>
        <v>24000</v>
      </c>
      <c r="W90" s="180" cm="1">
        <f t="array" ref="W90">_xlfn.XLOOKUP(W$1,'Copy of PY1 Data(H)'!$A$1:$CZ$1,_xlfn.XLOOKUP($A90,'Copy of PY1 Data(H)'!$A$1:$A$288,'Copy of PY1 Data(H)'!$A$1:$CZ$288))</f>
        <v>0</v>
      </c>
      <c r="X90" s="180" cm="1">
        <f t="array" ref="X90">_xlfn.XLOOKUP(X$1,'Copy of PY1 Data(H)'!$A$1:$CZ$1,_xlfn.XLOOKUP($A90,'Copy of PY1 Data(H)'!$A$1:$A$288,'Copy of PY1 Data(H)'!$A$1:$CZ$288))</f>
        <v>69534</v>
      </c>
      <c r="Y90" s="180" cm="1">
        <f t="array" ref="Y90">_xlfn.XLOOKUP(Y$1,'Copy of PY1 Data(H)'!$A$1:$CZ$1,_xlfn.XLOOKUP($A90,'Copy of PY1 Data(H)'!$A$1:$A$288,'Copy of PY1 Data(H)'!$A$1:$CZ$288))</f>
        <v>0</v>
      </c>
      <c r="Z90" s="180" cm="1">
        <f t="array" ref="Z90">_xlfn.XLOOKUP(Z$1,'Copy of PY1 Data(H)'!$A$1:$CZ$1,_xlfn.XLOOKUP($A90,'Copy of PY1 Data(H)'!$A$1:$A$288,'Copy of PY1 Data(H)'!$A$1:$CZ$288))</f>
        <v>205513</v>
      </c>
      <c r="AA90" s="180" cm="1">
        <f t="array" ref="AA90">_xlfn.XLOOKUP(AA$1,'Copy of PY1 Data(H)'!$A$1:$CZ$1,_xlfn.XLOOKUP($A90,'Copy of PY1 Data(H)'!$A$1:$A$288,'Copy of PY1 Data(H)'!$A$1:$CZ$288))</f>
        <v>0</v>
      </c>
      <c r="AB90" s="180" cm="1">
        <f t="array" ref="AB90">_xlfn.XLOOKUP(AB$1,'Copy of PY1 Data(H)'!$A$1:$CZ$1,_xlfn.XLOOKUP($A90,'Copy of PY1 Data(H)'!$A$1:$A$288,'Copy of PY1 Data(H)'!$A$1:$CZ$288))</f>
        <v>0</v>
      </c>
      <c r="AC90" s="180" cm="1">
        <f t="array" ref="AC90">_xlfn.XLOOKUP(AC$1,'Copy of PY1 Data(H)'!$A$1:$CZ$1,_xlfn.XLOOKUP($A90,'Copy of PY1 Data(H)'!$A$1:$A$288,'Copy of PY1 Data(H)'!$A$1:$CZ$288))</f>
        <v>0</v>
      </c>
      <c r="AD90" s="180" cm="1">
        <f t="array" ref="AD90">_xlfn.XLOOKUP(AD$1,'Copy of PY1 Data(H)'!$A$1:$CZ$1,_xlfn.XLOOKUP($A90,'Copy of PY1 Data(H)'!$A$1:$A$288,'Copy of PY1 Data(H)'!$A$1:$CZ$288))</f>
        <v>170</v>
      </c>
      <c r="AE90" s="180" cm="1">
        <f t="array" ref="AE90">_xlfn.XLOOKUP(AE$1,'Copy of PY1 Data(H)'!$A$1:$CZ$1,_xlfn.XLOOKUP($A90,'Copy of PY1 Data(H)'!$A$1:$A$288,'Copy of PY1 Data(H)'!$A$1:$CZ$288))</f>
        <v>1879</v>
      </c>
      <c r="AF90" s="180" cm="1">
        <f t="array" ref="AF90">_xlfn.XLOOKUP(AF$1,'Copy of PY1 Data(H)'!$A$1:$CZ$1,_xlfn.XLOOKUP($A90,'Copy of PY1 Data(H)'!$A$1:$A$288,'Copy of PY1 Data(H)'!$A$1:$CZ$288))</f>
        <v>3841</v>
      </c>
      <c r="AG90" s="180" cm="1">
        <f t="array" ref="AG90">_xlfn.XLOOKUP(AG$1,'Copy of PY1 Data(H)'!$A$1:$CZ$1,_xlfn.XLOOKUP($A90,'Copy of PY1 Data(H)'!$A$1:$A$288,'Copy of PY1 Data(H)'!$A$1:$CZ$288))</f>
        <v>0</v>
      </c>
      <c r="AH90" s="180" cm="1">
        <f t="array" ref="AH90">_xlfn.XLOOKUP(AH$1,'Copy of PY1 Data(H)'!$A$1:$CZ$1,_xlfn.XLOOKUP($A90,'Copy of PY1 Data(H)'!$A$1:$A$288,'Copy of PY1 Data(H)'!$A$1:$CZ$288))</f>
        <v>0</v>
      </c>
      <c r="AI90" s="180" cm="1">
        <f t="array" ref="AI90">_xlfn.XLOOKUP(AI$1,'Copy of PY1 Data(H)'!$A$1:$CZ$1,_xlfn.XLOOKUP($A90,'Copy of PY1 Data(H)'!$A$1:$A$288,'Copy of PY1 Data(H)'!$A$1:$CZ$288))</f>
        <v>0</v>
      </c>
      <c r="AJ90" s="180" cm="1">
        <f t="array" ref="AJ90">_xlfn.XLOOKUP(AJ$1,'Copy of PY1 Data(H)'!$A$1:$CZ$1,_xlfn.XLOOKUP($A90,'Copy of PY1 Data(H)'!$A$1:$A$288,'Copy of PY1 Data(H)'!$A$1:$CZ$288))</f>
        <v>0</v>
      </c>
      <c r="AK90" s="180" cm="1">
        <f t="array" ref="AK90">_xlfn.XLOOKUP(AK$1,'Copy of PY1 Data(H)'!$A$1:$CZ$1,_xlfn.XLOOKUP($A90,'Copy of PY1 Data(H)'!$A$1:$A$288,'Copy of PY1 Data(H)'!$A$1:$CZ$288))</f>
        <v>0</v>
      </c>
      <c r="AL90" s="180" cm="1">
        <f t="array" ref="AL90">_xlfn.XLOOKUP(AL$1,'Copy of PY1 Data(H)'!$A$1:$CZ$1,_xlfn.XLOOKUP($A90,'Copy of PY1 Data(H)'!$A$1:$A$288,'Copy of PY1 Data(H)'!$A$1:$CZ$288))</f>
        <v>3922</v>
      </c>
      <c r="AM90" s="180" cm="1">
        <f t="array" ref="AM90">_xlfn.XLOOKUP(AM$1,'Copy of PY1 Data(H)'!$A$1:$CZ$1,_xlfn.XLOOKUP($A90,'Copy of PY1 Data(H)'!$A$1:$A$288,'Copy of PY1 Data(H)'!$A$1:$CZ$288))</f>
        <v>958</v>
      </c>
      <c r="AN90" s="180" cm="1">
        <f t="array" ref="AN90">_xlfn.XLOOKUP(AN$1,'Copy of PY1 Data(H)'!$A$1:$CZ$1,_xlfn.XLOOKUP($A90,'Copy of PY1 Data(H)'!$A$1:$A$288,'Copy of PY1 Data(H)'!$A$1:$CZ$288))</f>
        <v>0</v>
      </c>
      <c r="AO90" s="180" cm="1">
        <f t="array" ref="AO90">_xlfn.XLOOKUP(AO$1,'Copy of PY1 Data(H)'!$A$1:$CZ$1,_xlfn.XLOOKUP($A90,'Copy of PY1 Data(H)'!$A$1:$A$288,'Copy of PY1 Data(H)'!$A$1:$CZ$288))</f>
        <v>51164</v>
      </c>
      <c r="AP90" s="180" cm="1">
        <f t="array" ref="AP90">_xlfn.XLOOKUP(AP$1,'Copy of PY1 Data(H)'!$A$1:$CZ$1,_xlfn.XLOOKUP($A90,'Copy of PY1 Data(H)'!$A$1:$A$288,'Copy of PY1 Data(H)'!$A$1:$CZ$288))</f>
        <v>0</v>
      </c>
      <c r="AQ90" s="180" cm="1">
        <f t="array" ref="AQ90">_xlfn.XLOOKUP(AQ$1,'Copy of PY1 Data(H)'!$A$1:$CZ$1,_xlfn.XLOOKUP($A90,'Copy of PY1 Data(H)'!$A$1:$A$288,'Copy of PY1 Data(H)'!$A$1:$CZ$288))</f>
        <v>0</v>
      </c>
      <c r="AR90" s="180" cm="1">
        <f t="array" ref="AR90">_xlfn.XLOOKUP(AR$1,'Copy of PY1 Data(H)'!$A$1:$CZ$1,_xlfn.XLOOKUP($A90,'Copy of PY1 Data(H)'!$A$1:$A$288,'Copy of PY1 Data(H)'!$A$1:$CZ$288))</f>
        <v>0</v>
      </c>
      <c r="AS90" s="180" cm="1">
        <f t="array" ref="AS90">_xlfn.XLOOKUP(AS$1,'Copy of PY1 Data(H)'!$A$1:$CZ$1,_xlfn.XLOOKUP($A90,'Copy of PY1 Data(H)'!$A$1:$A$288,'Copy of PY1 Data(H)'!$A$1:$CZ$288))</f>
        <v>250095</v>
      </c>
      <c r="AT90" s="180" cm="1">
        <f t="array" ref="AT90">_xlfn.XLOOKUP(AT$1,'Copy of PY1 Data(H)'!$A$1:$CZ$1,_xlfn.XLOOKUP($A90,'Copy of PY1 Data(H)'!$A$1:$A$288,'Copy of PY1 Data(H)'!$A$1:$CZ$288))</f>
        <v>0</v>
      </c>
      <c r="AU90" s="180" cm="1">
        <f t="array" ref="AU90">_xlfn.XLOOKUP(AU$1,'Copy of PY1 Data(H)'!$A$1:$CZ$1,_xlfn.XLOOKUP($A90,'Copy of PY1 Data(H)'!$A$1:$A$288,'Copy of PY1 Data(H)'!$A$1:$CZ$288))</f>
        <v>0</v>
      </c>
      <c r="AV90" s="180" cm="1">
        <f t="array" ref="AV90">_xlfn.XLOOKUP(AV$1,'Copy of PY1 Data(H)'!$A$1:$CZ$1,_xlfn.XLOOKUP($A90,'Copy of PY1 Data(H)'!$A$1:$A$288,'Copy of PY1 Data(H)'!$A$1:$CZ$288))</f>
        <v>0</v>
      </c>
      <c r="AW90" s="180" cm="1">
        <f t="array" ref="AW90">_xlfn.XLOOKUP(AW$1,'Copy of PY1 Data(H)'!$A$1:$CZ$1,_xlfn.XLOOKUP($A90,'Copy of PY1 Data(H)'!$A$1:$A$288,'Copy of PY1 Data(H)'!$A$1:$CZ$288))</f>
        <v>0</v>
      </c>
      <c r="AX90" s="180" cm="1">
        <f t="array" ref="AX90">_xlfn.XLOOKUP(AX$1,'Copy of PY1 Data(H)'!$A$1:$CZ$1,_xlfn.XLOOKUP($A90,'Copy of PY1 Data(H)'!$A$1:$A$288,'Copy of PY1 Data(H)'!$A$1:$CZ$288))</f>
        <v>0</v>
      </c>
      <c r="AY90" s="180" cm="1">
        <f t="array" ref="AY90">_xlfn.XLOOKUP(AY$1,'Copy of PY1 Data(H)'!$A$1:$CZ$1,_xlfn.XLOOKUP($A90,'Copy of PY1 Data(H)'!$A$1:$A$288,'Copy of PY1 Data(H)'!$A$1:$CZ$288))</f>
        <v>0</v>
      </c>
      <c r="AZ90" s="180" cm="1">
        <f t="array" ref="AZ90">_xlfn.XLOOKUP(AZ$1,'Copy of PY1 Data(H)'!$A$1:$CZ$1,_xlfn.XLOOKUP($A90,'Copy of PY1 Data(H)'!$A$1:$A$288,'Copy of PY1 Data(H)'!$A$1:$CZ$288))</f>
        <v>10152</v>
      </c>
      <c r="BA90" s="180" cm="1">
        <f t="array" ref="BA90">_xlfn.XLOOKUP(BA$1,'Copy of PY1 Data(H)'!$A$1:$CZ$1,_xlfn.XLOOKUP($A90,'Copy of PY1 Data(H)'!$A$1:$A$288,'Copy of PY1 Data(H)'!$A$1:$CZ$288))</f>
        <v>2752</v>
      </c>
      <c r="BB90" s="180" cm="1">
        <f t="array" ref="BB90">_xlfn.XLOOKUP(BB$1,'Copy of PY1 Data(H)'!$A$1:$CZ$1,_xlfn.XLOOKUP($A90,'Copy of PY1 Data(H)'!$A$1:$A$288,'Copy of PY1 Data(H)'!$A$1:$CZ$288))</f>
        <v>0</v>
      </c>
      <c r="BC90" s="180" cm="1">
        <f t="array" ref="BC90">_xlfn.XLOOKUP(BC$1,'Copy of PY1 Data(H)'!$A$1:$CZ$1,_xlfn.XLOOKUP($A90,'Copy of PY1 Data(H)'!$A$1:$A$288,'Copy of PY1 Data(H)'!$A$1:$CZ$288))</f>
        <v>0</v>
      </c>
      <c r="BD90" s="180" cm="1">
        <f t="array" ref="BD90">_xlfn.XLOOKUP(BD$1,'Copy of PY1 Data(H)'!$A$1:$CZ$1,_xlfn.XLOOKUP($A90,'Copy of PY1 Data(H)'!$A$1:$A$288,'Copy of PY1 Data(H)'!$A$1:$CZ$288))</f>
        <v>0</v>
      </c>
      <c r="BE90" s="180" cm="1">
        <f t="array" ref="BE90">_xlfn.XLOOKUP(BE$1,'Copy of PY1 Data(H)'!$A$1:$CZ$1,_xlfn.XLOOKUP($A90,'Copy of PY1 Data(H)'!$A$1:$A$288,'Copy of PY1 Data(H)'!$A$1:$CZ$288))</f>
        <v>0</v>
      </c>
      <c r="BF90" s="180" cm="1">
        <f t="array" ref="BF90">_xlfn.XLOOKUP(BF$1,'Copy of PY1 Data(H)'!$A$1:$CZ$1,_xlfn.XLOOKUP($A90,'Copy of PY1 Data(H)'!$A$1:$A$288,'Copy of PY1 Data(H)'!$A$1:$CZ$288))</f>
        <v>107686</v>
      </c>
      <c r="BG90" s="180" cm="1">
        <f t="array" ref="BG90">_xlfn.XLOOKUP(BG$1,'Copy of PY1 Data(H)'!$A$1:$CZ$1,_xlfn.XLOOKUP($A90,'Copy of PY1 Data(H)'!$A$1:$A$288,'Copy of PY1 Data(H)'!$A$1:$CZ$288))</f>
        <v>0</v>
      </c>
      <c r="BH90" s="180" cm="1">
        <f t="array" ref="BH90">_xlfn.XLOOKUP(BH$1,'Copy of PY1 Data(H)'!$A$1:$CZ$1,_xlfn.XLOOKUP($A90,'Copy of PY1 Data(H)'!$A$1:$A$288,'Copy of PY1 Data(H)'!$A$1:$CZ$288))</f>
        <v>0</v>
      </c>
      <c r="BI90" s="180" cm="1">
        <f t="array" ref="BI90">_xlfn.XLOOKUP(BI$1,'Copy of PY1 Data(H)'!$A$1:$CZ$1,_xlfn.XLOOKUP($A90,'Copy of PY1 Data(H)'!$A$1:$A$288,'Copy of PY1 Data(H)'!$A$1:$CZ$288))</f>
        <v>0</v>
      </c>
      <c r="BJ90" s="180" cm="1">
        <f t="array" ref="BJ90">_xlfn.XLOOKUP(BJ$1,'Copy of PY1 Data(H)'!$A$1:$CZ$1,_xlfn.XLOOKUP($A90,'Copy of PY1 Data(H)'!$A$1:$A$288,'Copy of PY1 Data(H)'!$A$1:$CZ$288))</f>
        <v>22026</v>
      </c>
      <c r="BK90" s="180" cm="1">
        <f t="array" ref="BK90">_xlfn.XLOOKUP(BK$1,'Copy of PY1 Data(H)'!$A$1:$CZ$1,_xlfn.XLOOKUP($A90,'Copy of PY1 Data(H)'!$A$1:$A$288,'Copy of PY1 Data(H)'!$A$1:$CZ$288))</f>
        <v>9198</v>
      </c>
      <c r="BL90" s="180" cm="1">
        <f t="array" ref="BL90">_xlfn.XLOOKUP(BL$1,'Copy of PY1 Data(H)'!$A$1:$CZ$1,_xlfn.XLOOKUP($A90,'Copy of PY1 Data(H)'!$A$1:$A$288,'Copy of PY1 Data(H)'!$A$1:$CZ$288))</f>
        <v>30779</v>
      </c>
      <c r="BM90" s="180" cm="1">
        <f t="array" ref="BM90">_xlfn.XLOOKUP(BM$1,'Copy of PY1 Data(H)'!$A$1:$CZ$1,_xlfn.XLOOKUP($A90,'Copy of PY1 Data(H)'!$A$1:$A$288,'Copy of PY1 Data(H)'!$A$1:$CZ$288))</f>
        <v>0</v>
      </c>
      <c r="BN90" s="180" cm="1">
        <f t="array" ref="BN90">_xlfn.XLOOKUP(BN$1,'Copy of PY1 Data(H)'!$A$1:$CZ$1,_xlfn.XLOOKUP($A90,'Copy of PY1 Data(H)'!$A$1:$A$288,'Copy of PY1 Data(H)'!$A$1:$CZ$288))</f>
        <v>4417</v>
      </c>
      <c r="BO90" s="180" cm="1">
        <f t="array" ref="BO90">_xlfn.XLOOKUP(BO$1,'Copy of PY1 Data(H)'!$A$1:$CZ$1,_xlfn.XLOOKUP($A90,'Copy of PY1 Data(H)'!$A$1:$A$288,'Copy of PY1 Data(H)'!$A$1:$CZ$288))</f>
        <v>0</v>
      </c>
      <c r="BP90" s="180" cm="1">
        <f t="array" ref="BP90">_xlfn.XLOOKUP(BP$1,'Copy of PY1 Data(H)'!$A$1:$CZ$1,_xlfn.XLOOKUP($A90,'Copy of PY1 Data(H)'!$A$1:$A$288,'Copy of PY1 Data(H)'!$A$1:$CZ$288))</f>
        <v>0</v>
      </c>
      <c r="BQ90" s="180" cm="1">
        <f t="array" ref="BQ90">_xlfn.XLOOKUP(BQ$1,'Copy of PY1 Data(H)'!$A$1:$CZ$1,_xlfn.XLOOKUP($A90,'Copy of PY1 Data(H)'!$A$1:$A$288,'Copy of PY1 Data(H)'!$A$1:$CZ$288))</f>
        <v>0</v>
      </c>
      <c r="BR90" s="180" cm="1">
        <f t="array" ref="BR90">_xlfn.XLOOKUP(BR$1,'Copy of PY1 Data(H)'!$A$1:$CZ$1,_xlfn.XLOOKUP($A90,'Copy of PY1 Data(H)'!$A$1:$A$288,'Copy of PY1 Data(H)'!$A$1:$CZ$288))</f>
        <v>0</v>
      </c>
      <c r="BS90" s="180" cm="1">
        <f t="array" ref="BS90">_xlfn.XLOOKUP(BS$1,'Copy of PY1 Data(H)'!$A$1:$CZ$1,_xlfn.XLOOKUP($A90,'Copy of PY1 Data(H)'!$A$1:$A$288,'Copy of PY1 Data(H)'!$A$1:$CZ$288))</f>
        <v>11000</v>
      </c>
      <c r="BT90" s="180" cm="1">
        <f t="array" ref="BT90">_xlfn.XLOOKUP(BT$1,'Copy of PY1 Data(H)'!$A$1:$CZ$1,_xlfn.XLOOKUP($A90,'Copy of PY1 Data(H)'!$A$1:$A$288,'Copy of PY1 Data(H)'!$A$1:$CZ$288))</f>
        <v>0</v>
      </c>
      <c r="BU90" s="180" cm="1">
        <f t="array" ref="BU90">_xlfn.XLOOKUP(BU$1,'Copy of PY1 Data(H)'!$A$1:$CZ$1,_xlfn.XLOOKUP($A90,'Copy of PY1 Data(H)'!$A$1:$A$288,'Copy of PY1 Data(H)'!$A$1:$CZ$288))</f>
        <v>0</v>
      </c>
      <c r="BV90" s="180" cm="1">
        <f t="array" ref="BV90">_xlfn.XLOOKUP(BV$1,'Copy of PY1 Data(H)'!$A$1:$CZ$1,_xlfn.XLOOKUP($A90,'Copy of PY1 Data(H)'!$A$1:$A$288,'Copy of PY1 Data(H)'!$A$1:$CZ$288))</f>
        <v>0</v>
      </c>
    </row>
    <row r="91" spans="1:78" x14ac:dyDescent="0.3">
      <c r="A91" s="180">
        <v>636</v>
      </c>
      <c r="C91" s="180"/>
      <c r="D91" s="180" cm="1">
        <f t="array" ref="D91">_xlfn.XLOOKUP(D$1,'Copy of PY1 Data(H)'!$A$1:$CZ$1,_xlfn.XLOOKUP($A91,'Copy of PY1 Data(H)'!$A$1:$A$288,'Copy of PY1 Data(H)'!$A$1:$CZ$288))</f>
        <v>0</v>
      </c>
      <c r="E91" s="180" cm="1">
        <f t="array" ref="E91">_xlfn.XLOOKUP(E$1,'Copy of PY1 Data(H)'!$A$1:$CZ$1,_xlfn.XLOOKUP($A91,'Copy of PY1 Data(H)'!$A$1:$A$288,'Copy of PY1 Data(H)'!$A$1:$CZ$288))</f>
        <v>0</v>
      </c>
      <c r="F91" s="180" cm="1">
        <f t="array" ref="F91">_xlfn.XLOOKUP(F$1,'Copy of PY1 Data(H)'!$A$1:$CZ$1,_xlfn.XLOOKUP($A91,'Copy of PY1 Data(H)'!$A$1:$A$288,'Copy of PY1 Data(H)'!$A$1:$CZ$288))</f>
        <v>0</v>
      </c>
      <c r="G91" s="180" cm="1">
        <f t="array" ref="G91">_xlfn.XLOOKUP(G$1,'Copy of PY1 Data(H)'!$A$1:$CZ$1,_xlfn.XLOOKUP($A91,'Copy of PY1 Data(H)'!$A$1:$A$288,'Copy of PY1 Data(H)'!$A$1:$CZ$288))</f>
        <v>0</v>
      </c>
      <c r="H91" s="180" cm="1">
        <f t="array" ref="H91">_xlfn.XLOOKUP(H$1,'Copy of PY1 Data(H)'!$A$1:$CZ$1,_xlfn.XLOOKUP($A91,'Copy of PY1 Data(H)'!$A$1:$A$288,'Copy of PY1 Data(H)'!$A$1:$CZ$288))</f>
        <v>0</v>
      </c>
      <c r="I91" s="180" cm="1">
        <f t="array" ref="I91">_xlfn.XLOOKUP(I$1,'Copy of PY1 Data(H)'!$A$1:$CZ$1,_xlfn.XLOOKUP($A91,'Copy of PY1 Data(H)'!$A$1:$A$288,'Copy of PY1 Data(H)'!$A$1:$CZ$288))</f>
        <v>0</v>
      </c>
      <c r="J91" s="180" cm="1">
        <f t="array" ref="J91">_xlfn.XLOOKUP(J$1,'Copy of PY1 Data(H)'!$A$1:$CZ$1,_xlfn.XLOOKUP($A91,'Copy of PY1 Data(H)'!$A$1:$A$288,'Copy of PY1 Data(H)'!$A$1:$CZ$288))</f>
        <v>0</v>
      </c>
      <c r="K91" s="180" cm="1">
        <f t="array" ref="K91">_xlfn.XLOOKUP(K$1,'Copy of PY1 Data(H)'!$A$1:$CZ$1,_xlfn.XLOOKUP($A91,'Copy of PY1 Data(H)'!$A$1:$A$288,'Copy of PY1 Data(H)'!$A$1:$CZ$288))</f>
        <v>0</v>
      </c>
      <c r="L91" s="180" cm="1">
        <f t="array" ref="L91">_xlfn.XLOOKUP(L$1,'Copy of PY1 Data(H)'!$A$1:$CZ$1,_xlfn.XLOOKUP($A91,'Copy of PY1 Data(H)'!$A$1:$A$288,'Copy of PY1 Data(H)'!$A$1:$CZ$288))</f>
        <v>0</v>
      </c>
      <c r="M91" s="180" cm="1">
        <f t="array" ref="M91">_xlfn.XLOOKUP(M$1,'Copy of PY1 Data(H)'!$A$1:$CZ$1,_xlfn.XLOOKUP($A91,'Copy of PY1 Data(H)'!$A$1:$A$288,'Copy of PY1 Data(H)'!$A$1:$CZ$288))</f>
        <v>0</v>
      </c>
      <c r="N91" s="180" cm="1">
        <f t="array" ref="N91">_xlfn.XLOOKUP(N$1,'Copy of PY1 Data(H)'!$A$1:$CZ$1,_xlfn.XLOOKUP($A91,'Copy of PY1 Data(H)'!$A$1:$A$288,'Copy of PY1 Data(H)'!$A$1:$CZ$288))</f>
        <v>0</v>
      </c>
      <c r="O91" s="180" cm="1">
        <f t="array" ref="O91">_xlfn.XLOOKUP(O$1,'Copy of PY1 Data(H)'!$A$1:$CZ$1,_xlfn.XLOOKUP($A91,'Copy of PY1 Data(H)'!$A$1:$A$288,'Copy of PY1 Data(H)'!$A$1:$CZ$288))</f>
        <v>0</v>
      </c>
      <c r="P91" s="180" cm="1">
        <f t="array" ref="P91">_xlfn.XLOOKUP(P$1,'Copy of PY1 Data(H)'!$A$1:$CZ$1,_xlfn.XLOOKUP($A91,'Copy of PY1 Data(H)'!$A$1:$A$288,'Copy of PY1 Data(H)'!$A$1:$CZ$288))</f>
        <v>0</v>
      </c>
      <c r="Q91" s="180" cm="1">
        <f t="array" ref="Q91">_xlfn.XLOOKUP(Q$1,'Copy of PY1 Data(H)'!$A$1:$CZ$1,_xlfn.XLOOKUP($A91,'Copy of PY1 Data(H)'!$A$1:$A$288,'Copy of PY1 Data(H)'!$A$1:$CZ$288))</f>
        <v>0</v>
      </c>
      <c r="R91" s="180" cm="1">
        <f t="array" ref="R91">_xlfn.XLOOKUP(R$1,'Copy of PY1 Data(H)'!$A$1:$CZ$1,_xlfn.XLOOKUP($A91,'Copy of PY1 Data(H)'!$A$1:$A$288,'Copy of PY1 Data(H)'!$A$1:$CZ$288))</f>
        <v>0</v>
      </c>
      <c r="S91" s="180" cm="1">
        <f t="array" ref="S91">_xlfn.XLOOKUP(S$1,'Copy of PY1 Data(H)'!$A$1:$CZ$1,_xlfn.XLOOKUP($A91,'Copy of PY1 Data(H)'!$A$1:$A$288,'Copy of PY1 Data(H)'!$A$1:$CZ$288))</f>
        <v>0</v>
      </c>
      <c r="T91" s="180" cm="1">
        <f t="array" ref="T91">_xlfn.XLOOKUP(T$1,'Copy of PY1 Data(H)'!$A$1:$CZ$1,_xlfn.XLOOKUP($A91,'Copy of PY1 Data(H)'!$A$1:$A$288,'Copy of PY1 Data(H)'!$A$1:$CZ$288))</f>
        <v>0</v>
      </c>
      <c r="U91" s="180" cm="1">
        <f t="array" ref="U91">_xlfn.XLOOKUP(U$1,'Copy of PY1 Data(H)'!$A$1:$CZ$1,_xlfn.XLOOKUP($A91,'Copy of PY1 Data(H)'!$A$1:$A$288,'Copy of PY1 Data(H)'!$A$1:$CZ$288))</f>
        <v>0</v>
      </c>
      <c r="V91" s="180" cm="1">
        <f t="array" ref="V91">_xlfn.XLOOKUP(V$1,'Copy of PY1 Data(H)'!$A$1:$CZ$1,_xlfn.XLOOKUP($A91,'Copy of PY1 Data(H)'!$A$1:$A$288,'Copy of PY1 Data(H)'!$A$1:$CZ$288))</f>
        <v>0</v>
      </c>
      <c r="W91" s="180" cm="1">
        <f t="array" ref="W91">_xlfn.XLOOKUP(W$1,'Copy of PY1 Data(H)'!$A$1:$CZ$1,_xlfn.XLOOKUP($A91,'Copy of PY1 Data(H)'!$A$1:$A$288,'Copy of PY1 Data(H)'!$A$1:$CZ$288))</f>
        <v>0</v>
      </c>
      <c r="X91" s="180" cm="1">
        <f t="array" ref="X91">_xlfn.XLOOKUP(X$1,'Copy of PY1 Data(H)'!$A$1:$CZ$1,_xlfn.XLOOKUP($A91,'Copy of PY1 Data(H)'!$A$1:$A$288,'Copy of PY1 Data(H)'!$A$1:$CZ$288))</f>
        <v>0</v>
      </c>
      <c r="Y91" s="180" cm="1">
        <f t="array" ref="Y91">_xlfn.XLOOKUP(Y$1,'Copy of PY1 Data(H)'!$A$1:$CZ$1,_xlfn.XLOOKUP($A91,'Copy of PY1 Data(H)'!$A$1:$A$288,'Copy of PY1 Data(H)'!$A$1:$CZ$288))</f>
        <v>0</v>
      </c>
      <c r="Z91" s="180" cm="1">
        <f t="array" ref="Z91">_xlfn.XLOOKUP(Z$1,'Copy of PY1 Data(H)'!$A$1:$CZ$1,_xlfn.XLOOKUP($A91,'Copy of PY1 Data(H)'!$A$1:$A$288,'Copy of PY1 Data(H)'!$A$1:$CZ$288))</f>
        <v>0</v>
      </c>
      <c r="AA91" s="180" cm="1">
        <f t="array" ref="AA91">_xlfn.XLOOKUP(AA$1,'Copy of PY1 Data(H)'!$A$1:$CZ$1,_xlfn.XLOOKUP($A91,'Copy of PY1 Data(H)'!$A$1:$A$288,'Copy of PY1 Data(H)'!$A$1:$CZ$288))</f>
        <v>0</v>
      </c>
      <c r="AB91" s="180" cm="1">
        <f t="array" ref="AB91">_xlfn.XLOOKUP(AB$1,'Copy of PY1 Data(H)'!$A$1:$CZ$1,_xlfn.XLOOKUP($A91,'Copy of PY1 Data(H)'!$A$1:$A$288,'Copy of PY1 Data(H)'!$A$1:$CZ$288))</f>
        <v>0</v>
      </c>
      <c r="AC91" s="180" cm="1">
        <f t="array" ref="AC91">_xlfn.XLOOKUP(AC$1,'Copy of PY1 Data(H)'!$A$1:$CZ$1,_xlfn.XLOOKUP($A91,'Copy of PY1 Data(H)'!$A$1:$A$288,'Copy of PY1 Data(H)'!$A$1:$CZ$288))</f>
        <v>0</v>
      </c>
      <c r="AD91" s="180" cm="1">
        <f t="array" ref="AD91">_xlfn.XLOOKUP(AD$1,'Copy of PY1 Data(H)'!$A$1:$CZ$1,_xlfn.XLOOKUP($A91,'Copy of PY1 Data(H)'!$A$1:$A$288,'Copy of PY1 Data(H)'!$A$1:$CZ$288))</f>
        <v>0</v>
      </c>
      <c r="AE91" s="180" cm="1">
        <f t="array" ref="AE91">_xlfn.XLOOKUP(AE$1,'Copy of PY1 Data(H)'!$A$1:$CZ$1,_xlfn.XLOOKUP($A91,'Copy of PY1 Data(H)'!$A$1:$A$288,'Copy of PY1 Data(H)'!$A$1:$CZ$288))</f>
        <v>0</v>
      </c>
      <c r="AF91" s="180" cm="1">
        <f t="array" ref="AF91">_xlfn.XLOOKUP(AF$1,'Copy of PY1 Data(H)'!$A$1:$CZ$1,_xlfn.XLOOKUP($A91,'Copy of PY1 Data(H)'!$A$1:$A$288,'Copy of PY1 Data(H)'!$A$1:$CZ$288))</f>
        <v>0</v>
      </c>
      <c r="AG91" s="180" cm="1">
        <f t="array" ref="AG91">_xlfn.XLOOKUP(AG$1,'Copy of PY1 Data(H)'!$A$1:$CZ$1,_xlfn.XLOOKUP($A91,'Copy of PY1 Data(H)'!$A$1:$A$288,'Copy of PY1 Data(H)'!$A$1:$CZ$288))</f>
        <v>0</v>
      </c>
      <c r="AH91" s="180" cm="1">
        <f t="array" ref="AH91">_xlfn.XLOOKUP(AH$1,'Copy of PY1 Data(H)'!$A$1:$CZ$1,_xlfn.XLOOKUP($A91,'Copy of PY1 Data(H)'!$A$1:$A$288,'Copy of PY1 Data(H)'!$A$1:$CZ$288))</f>
        <v>0</v>
      </c>
      <c r="AI91" s="180" cm="1">
        <f t="array" ref="AI91">_xlfn.XLOOKUP(AI$1,'Copy of PY1 Data(H)'!$A$1:$CZ$1,_xlfn.XLOOKUP($A91,'Copy of PY1 Data(H)'!$A$1:$A$288,'Copy of PY1 Data(H)'!$A$1:$CZ$288))</f>
        <v>0</v>
      </c>
      <c r="AJ91" s="180" cm="1">
        <f t="array" ref="AJ91">_xlfn.XLOOKUP(AJ$1,'Copy of PY1 Data(H)'!$A$1:$CZ$1,_xlfn.XLOOKUP($A91,'Copy of PY1 Data(H)'!$A$1:$A$288,'Copy of PY1 Data(H)'!$A$1:$CZ$288))</f>
        <v>0</v>
      </c>
      <c r="AK91" s="180" cm="1">
        <f t="array" ref="AK91">_xlfn.XLOOKUP(AK$1,'Copy of PY1 Data(H)'!$A$1:$CZ$1,_xlfn.XLOOKUP($A91,'Copy of PY1 Data(H)'!$A$1:$A$288,'Copy of PY1 Data(H)'!$A$1:$CZ$288))</f>
        <v>0</v>
      </c>
      <c r="AL91" s="180" cm="1">
        <f t="array" ref="AL91">_xlfn.XLOOKUP(AL$1,'Copy of PY1 Data(H)'!$A$1:$CZ$1,_xlfn.XLOOKUP($A91,'Copy of PY1 Data(H)'!$A$1:$A$288,'Copy of PY1 Data(H)'!$A$1:$CZ$288))</f>
        <v>0</v>
      </c>
      <c r="AM91" s="180" cm="1">
        <f t="array" ref="AM91">_xlfn.XLOOKUP(AM$1,'Copy of PY1 Data(H)'!$A$1:$CZ$1,_xlfn.XLOOKUP($A91,'Copy of PY1 Data(H)'!$A$1:$A$288,'Copy of PY1 Data(H)'!$A$1:$CZ$288))</f>
        <v>0</v>
      </c>
      <c r="AN91" s="180" cm="1">
        <f t="array" ref="AN91">_xlfn.XLOOKUP(AN$1,'Copy of PY1 Data(H)'!$A$1:$CZ$1,_xlfn.XLOOKUP($A91,'Copy of PY1 Data(H)'!$A$1:$A$288,'Copy of PY1 Data(H)'!$A$1:$CZ$288))</f>
        <v>0</v>
      </c>
      <c r="AO91" s="180" cm="1">
        <f t="array" ref="AO91">_xlfn.XLOOKUP(AO$1,'Copy of PY1 Data(H)'!$A$1:$CZ$1,_xlfn.XLOOKUP($A91,'Copy of PY1 Data(H)'!$A$1:$A$288,'Copy of PY1 Data(H)'!$A$1:$CZ$288))</f>
        <v>0</v>
      </c>
      <c r="AP91" s="180" cm="1">
        <f t="array" ref="AP91">_xlfn.XLOOKUP(AP$1,'Copy of PY1 Data(H)'!$A$1:$CZ$1,_xlfn.XLOOKUP($A91,'Copy of PY1 Data(H)'!$A$1:$A$288,'Copy of PY1 Data(H)'!$A$1:$CZ$288))</f>
        <v>0</v>
      </c>
      <c r="AQ91" s="180" cm="1">
        <f t="array" ref="AQ91">_xlfn.XLOOKUP(AQ$1,'Copy of PY1 Data(H)'!$A$1:$CZ$1,_xlfn.XLOOKUP($A91,'Copy of PY1 Data(H)'!$A$1:$A$288,'Copy of PY1 Data(H)'!$A$1:$CZ$288))</f>
        <v>0</v>
      </c>
      <c r="AR91" s="180" cm="1">
        <f t="array" ref="AR91">_xlfn.XLOOKUP(AR$1,'Copy of PY1 Data(H)'!$A$1:$CZ$1,_xlfn.XLOOKUP($A91,'Copy of PY1 Data(H)'!$A$1:$A$288,'Copy of PY1 Data(H)'!$A$1:$CZ$288))</f>
        <v>0</v>
      </c>
      <c r="AS91" s="180" cm="1">
        <f t="array" ref="AS91">_xlfn.XLOOKUP(AS$1,'Copy of PY1 Data(H)'!$A$1:$CZ$1,_xlfn.XLOOKUP($A91,'Copy of PY1 Data(H)'!$A$1:$A$288,'Copy of PY1 Data(H)'!$A$1:$CZ$288))</f>
        <v>0</v>
      </c>
      <c r="AT91" s="180" cm="1">
        <f t="array" ref="AT91">_xlfn.XLOOKUP(AT$1,'Copy of PY1 Data(H)'!$A$1:$CZ$1,_xlfn.XLOOKUP($A91,'Copy of PY1 Data(H)'!$A$1:$A$288,'Copy of PY1 Data(H)'!$A$1:$CZ$288))</f>
        <v>0</v>
      </c>
      <c r="AU91" s="180" cm="1">
        <f t="array" ref="AU91">_xlfn.XLOOKUP(AU$1,'Copy of PY1 Data(H)'!$A$1:$CZ$1,_xlfn.XLOOKUP($A91,'Copy of PY1 Data(H)'!$A$1:$A$288,'Copy of PY1 Data(H)'!$A$1:$CZ$288))</f>
        <v>0</v>
      </c>
      <c r="AV91" s="180" cm="1">
        <f t="array" ref="AV91">_xlfn.XLOOKUP(AV$1,'Copy of PY1 Data(H)'!$A$1:$CZ$1,_xlfn.XLOOKUP($A91,'Copy of PY1 Data(H)'!$A$1:$A$288,'Copy of PY1 Data(H)'!$A$1:$CZ$288))</f>
        <v>0</v>
      </c>
      <c r="AW91" s="180" cm="1">
        <f t="array" ref="AW91">_xlfn.XLOOKUP(AW$1,'Copy of PY1 Data(H)'!$A$1:$CZ$1,_xlfn.XLOOKUP($A91,'Copy of PY1 Data(H)'!$A$1:$A$288,'Copy of PY1 Data(H)'!$A$1:$CZ$288))</f>
        <v>0</v>
      </c>
      <c r="AX91" s="180" cm="1">
        <f t="array" ref="AX91">_xlfn.XLOOKUP(AX$1,'Copy of PY1 Data(H)'!$A$1:$CZ$1,_xlfn.XLOOKUP($A91,'Copy of PY1 Data(H)'!$A$1:$A$288,'Copy of PY1 Data(H)'!$A$1:$CZ$288))</f>
        <v>0</v>
      </c>
      <c r="AY91" s="180" cm="1">
        <f t="array" ref="AY91">_xlfn.XLOOKUP(AY$1,'Copy of PY1 Data(H)'!$A$1:$CZ$1,_xlfn.XLOOKUP($A91,'Copy of PY1 Data(H)'!$A$1:$A$288,'Copy of PY1 Data(H)'!$A$1:$CZ$288))</f>
        <v>0</v>
      </c>
      <c r="AZ91" s="180" cm="1">
        <f t="array" ref="AZ91">_xlfn.XLOOKUP(AZ$1,'Copy of PY1 Data(H)'!$A$1:$CZ$1,_xlfn.XLOOKUP($A91,'Copy of PY1 Data(H)'!$A$1:$A$288,'Copy of PY1 Data(H)'!$A$1:$CZ$288))</f>
        <v>0</v>
      </c>
      <c r="BA91" s="180" cm="1">
        <f t="array" ref="BA91">_xlfn.XLOOKUP(BA$1,'Copy of PY1 Data(H)'!$A$1:$CZ$1,_xlfn.XLOOKUP($A91,'Copy of PY1 Data(H)'!$A$1:$A$288,'Copy of PY1 Data(H)'!$A$1:$CZ$288))</f>
        <v>0</v>
      </c>
      <c r="BB91" s="180" cm="1">
        <f t="array" ref="BB91">_xlfn.XLOOKUP(BB$1,'Copy of PY1 Data(H)'!$A$1:$CZ$1,_xlfn.XLOOKUP($A91,'Copy of PY1 Data(H)'!$A$1:$A$288,'Copy of PY1 Data(H)'!$A$1:$CZ$288))</f>
        <v>0</v>
      </c>
      <c r="BC91" s="180" cm="1">
        <f t="array" ref="BC91">_xlfn.XLOOKUP(BC$1,'Copy of PY1 Data(H)'!$A$1:$CZ$1,_xlfn.XLOOKUP($A91,'Copy of PY1 Data(H)'!$A$1:$A$288,'Copy of PY1 Data(H)'!$A$1:$CZ$288))</f>
        <v>0</v>
      </c>
      <c r="BD91" s="180" cm="1">
        <f t="array" ref="BD91">_xlfn.XLOOKUP(BD$1,'Copy of PY1 Data(H)'!$A$1:$CZ$1,_xlfn.XLOOKUP($A91,'Copy of PY1 Data(H)'!$A$1:$A$288,'Copy of PY1 Data(H)'!$A$1:$CZ$288))</f>
        <v>0</v>
      </c>
      <c r="BE91" s="180" cm="1">
        <f t="array" ref="BE91">_xlfn.XLOOKUP(BE$1,'Copy of PY1 Data(H)'!$A$1:$CZ$1,_xlfn.XLOOKUP($A91,'Copy of PY1 Data(H)'!$A$1:$A$288,'Copy of PY1 Data(H)'!$A$1:$CZ$288))</f>
        <v>0</v>
      </c>
      <c r="BF91" s="180" cm="1">
        <f t="array" ref="BF91">_xlfn.XLOOKUP(BF$1,'Copy of PY1 Data(H)'!$A$1:$CZ$1,_xlfn.XLOOKUP($A91,'Copy of PY1 Data(H)'!$A$1:$A$288,'Copy of PY1 Data(H)'!$A$1:$CZ$288))</f>
        <v>0</v>
      </c>
      <c r="BG91" s="180" cm="1">
        <f t="array" ref="BG91">_xlfn.XLOOKUP(BG$1,'Copy of PY1 Data(H)'!$A$1:$CZ$1,_xlfn.XLOOKUP($A91,'Copy of PY1 Data(H)'!$A$1:$A$288,'Copy of PY1 Data(H)'!$A$1:$CZ$288))</f>
        <v>0</v>
      </c>
      <c r="BH91" s="180" cm="1">
        <f t="array" ref="BH91">_xlfn.XLOOKUP(BH$1,'Copy of PY1 Data(H)'!$A$1:$CZ$1,_xlfn.XLOOKUP($A91,'Copy of PY1 Data(H)'!$A$1:$A$288,'Copy of PY1 Data(H)'!$A$1:$CZ$288))</f>
        <v>0</v>
      </c>
      <c r="BI91" s="180" cm="1">
        <f t="array" ref="BI91">_xlfn.XLOOKUP(BI$1,'Copy of PY1 Data(H)'!$A$1:$CZ$1,_xlfn.XLOOKUP($A91,'Copy of PY1 Data(H)'!$A$1:$A$288,'Copy of PY1 Data(H)'!$A$1:$CZ$288))</f>
        <v>0</v>
      </c>
      <c r="BJ91" s="180" cm="1">
        <f t="array" ref="BJ91">_xlfn.XLOOKUP(BJ$1,'Copy of PY1 Data(H)'!$A$1:$CZ$1,_xlfn.XLOOKUP($A91,'Copy of PY1 Data(H)'!$A$1:$A$288,'Copy of PY1 Data(H)'!$A$1:$CZ$288))</f>
        <v>0</v>
      </c>
      <c r="BK91" s="180" cm="1">
        <f t="array" ref="BK91">_xlfn.XLOOKUP(BK$1,'Copy of PY1 Data(H)'!$A$1:$CZ$1,_xlfn.XLOOKUP($A91,'Copy of PY1 Data(H)'!$A$1:$A$288,'Copy of PY1 Data(H)'!$A$1:$CZ$288))</f>
        <v>0</v>
      </c>
      <c r="BL91" s="180" cm="1">
        <f t="array" ref="BL91">_xlfn.XLOOKUP(BL$1,'Copy of PY1 Data(H)'!$A$1:$CZ$1,_xlfn.XLOOKUP($A91,'Copy of PY1 Data(H)'!$A$1:$A$288,'Copy of PY1 Data(H)'!$A$1:$CZ$288))</f>
        <v>0</v>
      </c>
      <c r="BM91" s="180" cm="1">
        <f t="array" ref="BM91">_xlfn.XLOOKUP(BM$1,'Copy of PY1 Data(H)'!$A$1:$CZ$1,_xlfn.XLOOKUP($A91,'Copy of PY1 Data(H)'!$A$1:$A$288,'Copy of PY1 Data(H)'!$A$1:$CZ$288))</f>
        <v>0</v>
      </c>
      <c r="BN91" s="180" cm="1">
        <f t="array" ref="BN91">_xlfn.XLOOKUP(BN$1,'Copy of PY1 Data(H)'!$A$1:$CZ$1,_xlfn.XLOOKUP($A91,'Copy of PY1 Data(H)'!$A$1:$A$288,'Copy of PY1 Data(H)'!$A$1:$CZ$288))</f>
        <v>0</v>
      </c>
      <c r="BO91" s="180" cm="1">
        <f t="array" ref="BO91">_xlfn.XLOOKUP(BO$1,'Copy of PY1 Data(H)'!$A$1:$CZ$1,_xlfn.XLOOKUP($A91,'Copy of PY1 Data(H)'!$A$1:$A$288,'Copy of PY1 Data(H)'!$A$1:$CZ$288))</f>
        <v>0</v>
      </c>
      <c r="BP91" s="180" cm="1">
        <f t="array" ref="BP91">_xlfn.XLOOKUP(BP$1,'Copy of PY1 Data(H)'!$A$1:$CZ$1,_xlfn.XLOOKUP($A91,'Copy of PY1 Data(H)'!$A$1:$A$288,'Copy of PY1 Data(H)'!$A$1:$CZ$288))</f>
        <v>0</v>
      </c>
      <c r="BQ91" s="180" cm="1">
        <f t="array" ref="BQ91">_xlfn.XLOOKUP(BQ$1,'Copy of PY1 Data(H)'!$A$1:$CZ$1,_xlfn.XLOOKUP($A91,'Copy of PY1 Data(H)'!$A$1:$A$288,'Copy of PY1 Data(H)'!$A$1:$CZ$288))</f>
        <v>0</v>
      </c>
      <c r="BR91" s="180" cm="1">
        <f t="array" ref="BR91">_xlfn.XLOOKUP(BR$1,'Copy of PY1 Data(H)'!$A$1:$CZ$1,_xlfn.XLOOKUP($A91,'Copy of PY1 Data(H)'!$A$1:$A$288,'Copy of PY1 Data(H)'!$A$1:$CZ$288))</f>
        <v>0</v>
      </c>
      <c r="BS91" s="180" cm="1">
        <f t="array" ref="BS91">_xlfn.XLOOKUP(BS$1,'Copy of PY1 Data(H)'!$A$1:$CZ$1,_xlfn.XLOOKUP($A91,'Copy of PY1 Data(H)'!$A$1:$A$288,'Copy of PY1 Data(H)'!$A$1:$CZ$288))</f>
        <v>0</v>
      </c>
      <c r="BT91" s="180" cm="1">
        <f t="array" ref="BT91">_xlfn.XLOOKUP(BT$1,'Copy of PY1 Data(H)'!$A$1:$CZ$1,_xlfn.XLOOKUP($A91,'Copy of PY1 Data(H)'!$A$1:$A$288,'Copy of PY1 Data(H)'!$A$1:$CZ$288))</f>
        <v>0</v>
      </c>
      <c r="BU91" s="180" cm="1">
        <f t="array" ref="BU91">_xlfn.XLOOKUP(BU$1,'Copy of PY1 Data(H)'!$A$1:$CZ$1,_xlfn.XLOOKUP($A91,'Copy of PY1 Data(H)'!$A$1:$A$288,'Copy of PY1 Data(H)'!$A$1:$CZ$288))</f>
        <v>0</v>
      </c>
      <c r="BV91" s="180" cm="1">
        <f t="array" ref="BV91">_xlfn.XLOOKUP(BV$1,'Copy of PY1 Data(H)'!$A$1:$CZ$1,_xlfn.XLOOKUP($A91,'Copy of PY1 Data(H)'!$A$1:$A$288,'Copy of PY1 Data(H)'!$A$1:$CZ$288))</f>
        <v>0</v>
      </c>
    </row>
    <row r="92" spans="1:78" x14ac:dyDescent="0.3">
      <c r="A92" s="180">
        <v>637</v>
      </c>
      <c r="C92" s="180"/>
      <c r="D92" s="180" cm="1">
        <f t="array" ref="D92">_xlfn.XLOOKUP(D$1,'Copy of PY1 Data(H)'!$A$1:$CZ$1,_xlfn.XLOOKUP($A92,'Copy of PY1 Data(H)'!$A$1:$A$288,'Copy of PY1 Data(H)'!$A$1:$CZ$288))</f>
        <v>0</v>
      </c>
      <c r="E92" s="180" cm="1">
        <f t="array" ref="E92">_xlfn.XLOOKUP(E$1,'Copy of PY1 Data(H)'!$A$1:$CZ$1,_xlfn.XLOOKUP($A92,'Copy of PY1 Data(H)'!$A$1:$A$288,'Copy of PY1 Data(H)'!$A$1:$CZ$288))</f>
        <v>40130240</v>
      </c>
      <c r="F92" s="180" cm="1">
        <f t="array" ref="F92">_xlfn.XLOOKUP(F$1,'Copy of PY1 Data(H)'!$A$1:$CZ$1,_xlfn.XLOOKUP($A92,'Copy of PY1 Data(H)'!$A$1:$A$288,'Copy of PY1 Data(H)'!$A$1:$CZ$288))</f>
        <v>0</v>
      </c>
      <c r="G92" s="180" cm="1">
        <f t="array" ref="G92">_xlfn.XLOOKUP(G$1,'Copy of PY1 Data(H)'!$A$1:$CZ$1,_xlfn.XLOOKUP($A92,'Copy of PY1 Data(H)'!$A$1:$A$288,'Copy of PY1 Data(H)'!$A$1:$CZ$288))</f>
        <v>0</v>
      </c>
      <c r="H92" s="180" cm="1">
        <f t="array" ref="H92">_xlfn.XLOOKUP(H$1,'Copy of PY1 Data(H)'!$A$1:$CZ$1,_xlfn.XLOOKUP($A92,'Copy of PY1 Data(H)'!$A$1:$A$288,'Copy of PY1 Data(H)'!$A$1:$CZ$288))</f>
        <v>32993</v>
      </c>
      <c r="I92" s="180" cm="1">
        <f t="array" ref="I92">_xlfn.XLOOKUP(I$1,'Copy of PY1 Data(H)'!$A$1:$CZ$1,_xlfn.XLOOKUP($A92,'Copy of PY1 Data(H)'!$A$1:$A$288,'Copy of PY1 Data(H)'!$A$1:$CZ$288))</f>
        <v>0</v>
      </c>
      <c r="J92" s="180" cm="1">
        <f t="array" ref="J92">_xlfn.XLOOKUP(J$1,'Copy of PY1 Data(H)'!$A$1:$CZ$1,_xlfn.XLOOKUP($A92,'Copy of PY1 Data(H)'!$A$1:$A$288,'Copy of PY1 Data(H)'!$A$1:$CZ$288))</f>
        <v>0</v>
      </c>
      <c r="K92" s="180" cm="1">
        <f t="array" ref="K92">_xlfn.XLOOKUP(K$1,'Copy of PY1 Data(H)'!$A$1:$CZ$1,_xlfn.XLOOKUP($A92,'Copy of PY1 Data(H)'!$A$1:$A$288,'Copy of PY1 Data(H)'!$A$1:$CZ$288))</f>
        <v>0</v>
      </c>
      <c r="L92" s="180" cm="1">
        <f t="array" ref="L92">_xlfn.XLOOKUP(L$1,'Copy of PY1 Data(H)'!$A$1:$CZ$1,_xlfn.XLOOKUP($A92,'Copy of PY1 Data(H)'!$A$1:$A$288,'Copy of PY1 Data(H)'!$A$1:$CZ$288))</f>
        <v>0</v>
      </c>
      <c r="M92" s="180" cm="1">
        <f t="array" ref="M92">_xlfn.XLOOKUP(M$1,'Copy of PY1 Data(H)'!$A$1:$CZ$1,_xlfn.XLOOKUP($A92,'Copy of PY1 Data(H)'!$A$1:$A$288,'Copy of PY1 Data(H)'!$A$1:$CZ$288))</f>
        <v>0</v>
      </c>
      <c r="N92" s="180" cm="1">
        <f t="array" ref="N92">_xlfn.XLOOKUP(N$1,'Copy of PY1 Data(H)'!$A$1:$CZ$1,_xlfn.XLOOKUP($A92,'Copy of PY1 Data(H)'!$A$1:$A$288,'Copy of PY1 Data(H)'!$A$1:$CZ$288))</f>
        <v>0</v>
      </c>
      <c r="O92" s="180" cm="1">
        <f t="array" ref="O92">_xlfn.XLOOKUP(O$1,'Copy of PY1 Data(H)'!$A$1:$CZ$1,_xlfn.XLOOKUP($A92,'Copy of PY1 Data(H)'!$A$1:$A$288,'Copy of PY1 Data(H)'!$A$1:$CZ$288))</f>
        <v>22950</v>
      </c>
      <c r="P92" s="180" cm="1">
        <f t="array" ref="P92">_xlfn.XLOOKUP(P$1,'Copy of PY1 Data(H)'!$A$1:$CZ$1,_xlfn.XLOOKUP($A92,'Copy of PY1 Data(H)'!$A$1:$A$288,'Copy of PY1 Data(H)'!$A$1:$CZ$288))</f>
        <v>0</v>
      </c>
      <c r="Q92" s="180" cm="1">
        <f t="array" ref="Q92">_xlfn.XLOOKUP(Q$1,'Copy of PY1 Data(H)'!$A$1:$CZ$1,_xlfn.XLOOKUP($A92,'Copy of PY1 Data(H)'!$A$1:$A$288,'Copy of PY1 Data(H)'!$A$1:$CZ$288))</f>
        <v>0</v>
      </c>
      <c r="R92" s="180" cm="1">
        <f t="array" ref="R92">_xlfn.XLOOKUP(R$1,'Copy of PY1 Data(H)'!$A$1:$CZ$1,_xlfn.XLOOKUP($A92,'Copy of PY1 Data(H)'!$A$1:$A$288,'Copy of PY1 Data(H)'!$A$1:$CZ$288))</f>
        <v>0</v>
      </c>
      <c r="S92" s="180" cm="1">
        <f t="array" ref="S92">_xlfn.XLOOKUP(S$1,'Copy of PY1 Data(H)'!$A$1:$CZ$1,_xlfn.XLOOKUP($A92,'Copy of PY1 Data(H)'!$A$1:$A$288,'Copy of PY1 Data(H)'!$A$1:$CZ$288))</f>
        <v>22221</v>
      </c>
      <c r="T92" s="180" cm="1">
        <f t="array" ref="T92">_xlfn.XLOOKUP(T$1,'Copy of PY1 Data(H)'!$A$1:$CZ$1,_xlfn.XLOOKUP($A92,'Copy of PY1 Data(H)'!$A$1:$A$288,'Copy of PY1 Data(H)'!$A$1:$CZ$288))</f>
        <v>0</v>
      </c>
      <c r="U92" s="180" cm="1">
        <f t="array" ref="U92">_xlfn.XLOOKUP(U$1,'Copy of PY1 Data(H)'!$A$1:$CZ$1,_xlfn.XLOOKUP($A92,'Copy of PY1 Data(H)'!$A$1:$A$288,'Copy of PY1 Data(H)'!$A$1:$CZ$288))</f>
        <v>0</v>
      </c>
      <c r="V92" s="180" cm="1">
        <f t="array" ref="V92">_xlfn.XLOOKUP(V$1,'Copy of PY1 Data(H)'!$A$1:$CZ$1,_xlfn.XLOOKUP($A92,'Copy of PY1 Data(H)'!$A$1:$A$288,'Copy of PY1 Data(H)'!$A$1:$CZ$288))</f>
        <v>0</v>
      </c>
      <c r="W92" s="180" cm="1">
        <f t="array" ref="W92">_xlfn.XLOOKUP(W$1,'Copy of PY1 Data(H)'!$A$1:$CZ$1,_xlfn.XLOOKUP($A92,'Copy of PY1 Data(H)'!$A$1:$A$288,'Copy of PY1 Data(H)'!$A$1:$CZ$288))</f>
        <v>0</v>
      </c>
      <c r="X92" s="180" cm="1">
        <f t="array" ref="X92">_xlfn.XLOOKUP(X$1,'Copy of PY1 Data(H)'!$A$1:$CZ$1,_xlfn.XLOOKUP($A92,'Copy of PY1 Data(H)'!$A$1:$A$288,'Copy of PY1 Data(H)'!$A$1:$CZ$288))</f>
        <v>0</v>
      </c>
      <c r="Y92" s="180" cm="1">
        <f t="array" ref="Y92">_xlfn.XLOOKUP(Y$1,'Copy of PY1 Data(H)'!$A$1:$CZ$1,_xlfn.XLOOKUP($A92,'Copy of PY1 Data(H)'!$A$1:$A$288,'Copy of PY1 Data(H)'!$A$1:$CZ$288))</f>
        <v>0</v>
      </c>
      <c r="Z92" s="180" cm="1">
        <f t="array" ref="Z92">_xlfn.XLOOKUP(Z$1,'Copy of PY1 Data(H)'!$A$1:$CZ$1,_xlfn.XLOOKUP($A92,'Copy of PY1 Data(H)'!$A$1:$A$288,'Copy of PY1 Data(H)'!$A$1:$CZ$288))</f>
        <v>0</v>
      </c>
      <c r="AA92" s="180" cm="1">
        <f t="array" ref="AA92">_xlfn.XLOOKUP(AA$1,'Copy of PY1 Data(H)'!$A$1:$CZ$1,_xlfn.XLOOKUP($A92,'Copy of PY1 Data(H)'!$A$1:$A$288,'Copy of PY1 Data(H)'!$A$1:$CZ$288))</f>
        <v>0</v>
      </c>
      <c r="AB92" s="180" cm="1">
        <f t="array" ref="AB92">_xlfn.XLOOKUP(AB$1,'Copy of PY1 Data(H)'!$A$1:$CZ$1,_xlfn.XLOOKUP($A92,'Copy of PY1 Data(H)'!$A$1:$A$288,'Copy of PY1 Data(H)'!$A$1:$CZ$288))</f>
        <v>0</v>
      </c>
      <c r="AC92" s="180" cm="1">
        <f t="array" ref="AC92">_xlfn.XLOOKUP(AC$1,'Copy of PY1 Data(H)'!$A$1:$CZ$1,_xlfn.XLOOKUP($A92,'Copy of PY1 Data(H)'!$A$1:$A$288,'Copy of PY1 Data(H)'!$A$1:$CZ$288))</f>
        <v>72137</v>
      </c>
      <c r="AD92" s="180" cm="1">
        <f t="array" ref="AD92">_xlfn.XLOOKUP(AD$1,'Copy of PY1 Data(H)'!$A$1:$CZ$1,_xlfn.XLOOKUP($A92,'Copy of PY1 Data(H)'!$A$1:$A$288,'Copy of PY1 Data(H)'!$A$1:$CZ$288))</f>
        <v>0</v>
      </c>
      <c r="AE92" s="180" cm="1">
        <f t="array" ref="AE92">_xlfn.XLOOKUP(AE$1,'Copy of PY1 Data(H)'!$A$1:$CZ$1,_xlfn.XLOOKUP($A92,'Copy of PY1 Data(H)'!$A$1:$A$288,'Copy of PY1 Data(H)'!$A$1:$CZ$288))</f>
        <v>0</v>
      </c>
      <c r="AF92" s="180" cm="1">
        <f t="array" ref="AF92">_xlfn.XLOOKUP(AF$1,'Copy of PY1 Data(H)'!$A$1:$CZ$1,_xlfn.XLOOKUP($A92,'Copy of PY1 Data(H)'!$A$1:$A$288,'Copy of PY1 Data(H)'!$A$1:$CZ$288))</f>
        <v>71830</v>
      </c>
      <c r="AG92" s="180" cm="1">
        <f t="array" ref="AG92">_xlfn.XLOOKUP(AG$1,'Copy of PY1 Data(H)'!$A$1:$CZ$1,_xlfn.XLOOKUP($A92,'Copy of PY1 Data(H)'!$A$1:$A$288,'Copy of PY1 Data(H)'!$A$1:$CZ$288))</f>
        <v>0</v>
      </c>
      <c r="AH92" s="180" cm="1">
        <f t="array" ref="AH92">_xlfn.XLOOKUP(AH$1,'Copy of PY1 Data(H)'!$A$1:$CZ$1,_xlfn.XLOOKUP($A92,'Copy of PY1 Data(H)'!$A$1:$A$288,'Copy of PY1 Data(H)'!$A$1:$CZ$288))</f>
        <v>0</v>
      </c>
      <c r="AI92" s="180" cm="1">
        <f t="array" ref="AI92">_xlfn.XLOOKUP(AI$1,'Copy of PY1 Data(H)'!$A$1:$CZ$1,_xlfn.XLOOKUP($A92,'Copy of PY1 Data(H)'!$A$1:$A$288,'Copy of PY1 Data(H)'!$A$1:$CZ$288))</f>
        <v>0</v>
      </c>
      <c r="AJ92" s="180" cm="1">
        <f t="array" ref="AJ92">_xlfn.XLOOKUP(AJ$1,'Copy of PY1 Data(H)'!$A$1:$CZ$1,_xlfn.XLOOKUP($A92,'Copy of PY1 Data(H)'!$A$1:$A$288,'Copy of PY1 Data(H)'!$A$1:$CZ$288))</f>
        <v>0</v>
      </c>
      <c r="AK92" s="180" cm="1">
        <f t="array" ref="AK92">_xlfn.XLOOKUP(AK$1,'Copy of PY1 Data(H)'!$A$1:$CZ$1,_xlfn.XLOOKUP($A92,'Copy of PY1 Data(H)'!$A$1:$A$288,'Copy of PY1 Data(H)'!$A$1:$CZ$288))</f>
        <v>0</v>
      </c>
      <c r="AL92" s="180" cm="1">
        <f t="array" ref="AL92">_xlfn.XLOOKUP(AL$1,'Copy of PY1 Data(H)'!$A$1:$CZ$1,_xlfn.XLOOKUP($A92,'Copy of PY1 Data(H)'!$A$1:$A$288,'Copy of PY1 Data(H)'!$A$1:$CZ$288))</f>
        <v>0</v>
      </c>
      <c r="AM92" s="180" cm="1">
        <f t="array" ref="AM92">_xlfn.XLOOKUP(AM$1,'Copy of PY1 Data(H)'!$A$1:$CZ$1,_xlfn.XLOOKUP($A92,'Copy of PY1 Data(H)'!$A$1:$A$288,'Copy of PY1 Data(H)'!$A$1:$CZ$288))</f>
        <v>0</v>
      </c>
      <c r="AN92" s="180" cm="1">
        <f t="array" ref="AN92">_xlfn.XLOOKUP(AN$1,'Copy of PY1 Data(H)'!$A$1:$CZ$1,_xlfn.XLOOKUP($A92,'Copy of PY1 Data(H)'!$A$1:$A$288,'Copy of PY1 Data(H)'!$A$1:$CZ$288))</f>
        <v>0</v>
      </c>
      <c r="AO92" s="180" cm="1">
        <f t="array" ref="AO92">_xlfn.XLOOKUP(AO$1,'Copy of PY1 Data(H)'!$A$1:$CZ$1,_xlfn.XLOOKUP($A92,'Copy of PY1 Data(H)'!$A$1:$A$288,'Copy of PY1 Data(H)'!$A$1:$CZ$288))</f>
        <v>0</v>
      </c>
      <c r="AP92" s="180" cm="1">
        <f t="array" ref="AP92">_xlfn.XLOOKUP(AP$1,'Copy of PY1 Data(H)'!$A$1:$CZ$1,_xlfn.XLOOKUP($A92,'Copy of PY1 Data(H)'!$A$1:$A$288,'Copy of PY1 Data(H)'!$A$1:$CZ$288))</f>
        <v>0</v>
      </c>
      <c r="AQ92" s="180" cm="1">
        <f t="array" ref="AQ92">_xlfn.XLOOKUP(AQ$1,'Copy of PY1 Data(H)'!$A$1:$CZ$1,_xlfn.XLOOKUP($A92,'Copy of PY1 Data(H)'!$A$1:$A$288,'Copy of PY1 Data(H)'!$A$1:$CZ$288))</f>
        <v>0</v>
      </c>
      <c r="AR92" s="180" cm="1">
        <f t="array" ref="AR92">_xlfn.XLOOKUP(AR$1,'Copy of PY1 Data(H)'!$A$1:$CZ$1,_xlfn.XLOOKUP($A92,'Copy of PY1 Data(H)'!$A$1:$A$288,'Copy of PY1 Data(H)'!$A$1:$CZ$288))</f>
        <v>0</v>
      </c>
      <c r="AS92" s="180" cm="1">
        <f t="array" ref="AS92">_xlfn.XLOOKUP(AS$1,'Copy of PY1 Data(H)'!$A$1:$CZ$1,_xlfn.XLOOKUP($A92,'Copy of PY1 Data(H)'!$A$1:$A$288,'Copy of PY1 Data(H)'!$A$1:$CZ$288))</f>
        <v>0</v>
      </c>
      <c r="AT92" s="180" cm="1">
        <f t="array" ref="AT92">_xlfn.XLOOKUP(AT$1,'Copy of PY1 Data(H)'!$A$1:$CZ$1,_xlfn.XLOOKUP($A92,'Copy of PY1 Data(H)'!$A$1:$A$288,'Copy of PY1 Data(H)'!$A$1:$CZ$288))</f>
        <v>44337</v>
      </c>
      <c r="AU92" s="180" cm="1">
        <f t="array" ref="AU92">_xlfn.XLOOKUP(AU$1,'Copy of PY1 Data(H)'!$A$1:$CZ$1,_xlfn.XLOOKUP($A92,'Copy of PY1 Data(H)'!$A$1:$A$288,'Copy of PY1 Data(H)'!$A$1:$CZ$288))</f>
        <v>92050</v>
      </c>
      <c r="AV92" s="180" cm="1">
        <f t="array" ref="AV92">_xlfn.XLOOKUP(AV$1,'Copy of PY1 Data(H)'!$A$1:$CZ$1,_xlfn.XLOOKUP($A92,'Copy of PY1 Data(H)'!$A$1:$A$288,'Copy of PY1 Data(H)'!$A$1:$CZ$288))</f>
        <v>0</v>
      </c>
      <c r="AW92" s="180" cm="1">
        <f t="array" ref="AW92">_xlfn.XLOOKUP(AW$1,'Copy of PY1 Data(H)'!$A$1:$CZ$1,_xlfn.XLOOKUP($A92,'Copy of PY1 Data(H)'!$A$1:$A$288,'Copy of PY1 Data(H)'!$A$1:$CZ$288))</f>
        <v>0</v>
      </c>
      <c r="AX92" s="180" cm="1">
        <f t="array" ref="AX92">_xlfn.XLOOKUP(AX$1,'Copy of PY1 Data(H)'!$A$1:$CZ$1,_xlfn.XLOOKUP($A92,'Copy of PY1 Data(H)'!$A$1:$A$288,'Copy of PY1 Data(H)'!$A$1:$CZ$288))</f>
        <v>0</v>
      </c>
      <c r="AY92" s="180" cm="1">
        <f t="array" ref="AY92">_xlfn.XLOOKUP(AY$1,'Copy of PY1 Data(H)'!$A$1:$CZ$1,_xlfn.XLOOKUP($A92,'Copy of PY1 Data(H)'!$A$1:$A$288,'Copy of PY1 Data(H)'!$A$1:$CZ$288))</f>
        <v>0</v>
      </c>
      <c r="AZ92" s="180" cm="1">
        <f t="array" ref="AZ92">_xlfn.XLOOKUP(AZ$1,'Copy of PY1 Data(H)'!$A$1:$CZ$1,_xlfn.XLOOKUP($A92,'Copy of PY1 Data(H)'!$A$1:$A$288,'Copy of PY1 Data(H)'!$A$1:$CZ$288))</f>
        <v>0</v>
      </c>
      <c r="BA92" s="180" cm="1">
        <f t="array" ref="BA92">_xlfn.XLOOKUP(BA$1,'Copy of PY1 Data(H)'!$A$1:$CZ$1,_xlfn.XLOOKUP($A92,'Copy of PY1 Data(H)'!$A$1:$A$288,'Copy of PY1 Data(H)'!$A$1:$CZ$288))</f>
        <v>0</v>
      </c>
      <c r="BB92" s="180" cm="1">
        <f t="array" ref="BB92">_xlfn.XLOOKUP(BB$1,'Copy of PY1 Data(H)'!$A$1:$CZ$1,_xlfn.XLOOKUP($A92,'Copy of PY1 Data(H)'!$A$1:$A$288,'Copy of PY1 Data(H)'!$A$1:$CZ$288))</f>
        <v>0</v>
      </c>
      <c r="BC92" s="180" cm="1">
        <f t="array" ref="BC92">_xlfn.XLOOKUP(BC$1,'Copy of PY1 Data(H)'!$A$1:$CZ$1,_xlfn.XLOOKUP($A92,'Copy of PY1 Data(H)'!$A$1:$A$288,'Copy of PY1 Data(H)'!$A$1:$CZ$288))</f>
        <v>0</v>
      </c>
      <c r="BD92" s="180" cm="1">
        <f t="array" ref="BD92">_xlfn.XLOOKUP(BD$1,'Copy of PY1 Data(H)'!$A$1:$CZ$1,_xlfn.XLOOKUP($A92,'Copy of PY1 Data(H)'!$A$1:$A$288,'Copy of PY1 Data(H)'!$A$1:$CZ$288))</f>
        <v>149435</v>
      </c>
      <c r="BE92" s="180" cm="1">
        <f t="array" ref="BE92">_xlfn.XLOOKUP(BE$1,'Copy of PY1 Data(H)'!$A$1:$CZ$1,_xlfn.XLOOKUP($A92,'Copy of PY1 Data(H)'!$A$1:$A$288,'Copy of PY1 Data(H)'!$A$1:$CZ$288))</f>
        <v>98886</v>
      </c>
      <c r="BF92" s="180" cm="1">
        <f t="array" ref="BF92">_xlfn.XLOOKUP(BF$1,'Copy of PY1 Data(H)'!$A$1:$CZ$1,_xlfn.XLOOKUP($A92,'Copy of PY1 Data(H)'!$A$1:$A$288,'Copy of PY1 Data(H)'!$A$1:$CZ$288))</f>
        <v>0</v>
      </c>
      <c r="BG92" s="180" cm="1">
        <f t="array" ref="BG92">_xlfn.XLOOKUP(BG$1,'Copy of PY1 Data(H)'!$A$1:$CZ$1,_xlfn.XLOOKUP($A92,'Copy of PY1 Data(H)'!$A$1:$A$288,'Copy of PY1 Data(H)'!$A$1:$CZ$288))</f>
        <v>0</v>
      </c>
      <c r="BH92" s="180" cm="1">
        <f t="array" ref="BH92">_xlfn.XLOOKUP(BH$1,'Copy of PY1 Data(H)'!$A$1:$CZ$1,_xlfn.XLOOKUP($A92,'Copy of PY1 Data(H)'!$A$1:$A$288,'Copy of PY1 Data(H)'!$A$1:$CZ$288))</f>
        <v>0</v>
      </c>
      <c r="BI92" s="180" cm="1">
        <f t="array" ref="BI92">_xlfn.XLOOKUP(BI$1,'Copy of PY1 Data(H)'!$A$1:$CZ$1,_xlfn.XLOOKUP($A92,'Copy of PY1 Data(H)'!$A$1:$A$288,'Copy of PY1 Data(H)'!$A$1:$CZ$288))</f>
        <v>0</v>
      </c>
      <c r="BJ92" s="180" cm="1">
        <f t="array" ref="BJ92">_xlfn.XLOOKUP(BJ$1,'Copy of PY1 Data(H)'!$A$1:$CZ$1,_xlfn.XLOOKUP($A92,'Copy of PY1 Data(H)'!$A$1:$A$288,'Copy of PY1 Data(H)'!$A$1:$CZ$288))</f>
        <v>0</v>
      </c>
      <c r="BK92" s="180" cm="1">
        <f t="array" ref="BK92">_xlfn.XLOOKUP(BK$1,'Copy of PY1 Data(H)'!$A$1:$CZ$1,_xlfn.XLOOKUP($A92,'Copy of PY1 Data(H)'!$A$1:$A$288,'Copy of PY1 Data(H)'!$A$1:$CZ$288))</f>
        <v>0</v>
      </c>
      <c r="BL92" s="180" cm="1">
        <f t="array" ref="BL92">_xlfn.XLOOKUP(BL$1,'Copy of PY1 Data(H)'!$A$1:$CZ$1,_xlfn.XLOOKUP($A92,'Copy of PY1 Data(H)'!$A$1:$A$288,'Copy of PY1 Data(H)'!$A$1:$CZ$288))</f>
        <v>85635</v>
      </c>
      <c r="BM92" s="180" cm="1">
        <f t="array" ref="BM92">_xlfn.XLOOKUP(BM$1,'Copy of PY1 Data(H)'!$A$1:$CZ$1,_xlfn.XLOOKUP($A92,'Copy of PY1 Data(H)'!$A$1:$A$288,'Copy of PY1 Data(H)'!$A$1:$CZ$288))</f>
        <v>0</v>
      </c>
      <c r="BN92" s="180" cm="1">
        <f t="array" ref="BN92">_xlfn.XLOOKUP(BN$1,'Copy of PY1 Data(H)'!$A$1:$CZ$1,_xlfn.XLOOKUP($A92,'Copy of PY1 Data(H)'!$A$1:$A$288,'Copy of PY1 Data(H)'!$A$1:$CZ$288))</f>
        <v>173970</v>
      </c>
      <c r="BO92" s="180" cm="1">
        <f t="array" ref="BO92">_xlfn.XLOOKUP(BO$1,'Copy of PY1 Data(H)'!$A$1:$CZ$1,_xlfn.XLOOKUP($A92,'Copy of PY1 Data(H)'!$A$1:$A$288,'Copy of PY1 Data(H)'!$A$1:$CZ$288))</f>
        <v>33110</v>
      </c>
      <c r="BP92" s="180" cm="1">
        <f t="array" ref="BP92">_xlfn.XLOOKUP(BP$1,'Copy of PY1 Data(H)'!$A$1:$CZ$1,_xlfn.XLOOKUP($A92,'Copy of PY1 Data(H)'!$A$1:$A$288,'Copy of PY1 Data(H)'!$A$1:$CZ$288))</f>
        <v>0</v>
      </c>
      <c r="BQ92" s="180" cm="1">
        <f t="array" ref="BQ92">_xlfn.XLOOKUP(BQ$1,'Copy of PY1 Data(H)'!$A$1:$CZ$1,_xlfn.XLOOKUP($A92,'Copy of PY1 Data(H)'!$A$1:$A$288,'Copy of PY1 Data(H)'!$A$1:$CZ$288))</f>
        <v>0</v>
      </c>
      <c r="BR92" s="180" cm="1">
        <f t="array" ref="BR92">_xlfn.XLOOKUP(BR$1,'Copy of PY1 Data(H)'!$A$1:$CZ$1,_xlfn.XLOOKUP($A92,'Copy of PY1 Data(H)'!$A$1:$A$288,'Copy of PY1 Data(H)'!$A$1:$CZ$288))</f>
        <v>0</v>
      </c>
      <c r="BS92" s="180" cm="1">
        <f t="array" ref="BS92">_xlfn.XLOOKUP(BS$1,'Copy of PY1 Data(H)'!$A$1:$CZ$1,_xlfn.XLOOKUP($A92,'Copy of PY1 Data(H)'!$A$1:$A$288,'Copy of PY1 Data(H)'!$A$1:$CZ$288))</f>
        <v>0</v>
      </c>
      <c r="BT92" s="180" cm="1">
        <f t="array" ref="BT92">_xlfn.XLOOKUP(BT$1,'Copy of PY1 Data(H)'!$A$1:$CZ$1,_xlfn.XLOOKUP($A92,'Copy of PY1 Data(H)'!$A$1:$A$288,'Copy of PY1 Data(H)'!$A$1:$CZ$288))</f>
        <v>0</v>
      </c>
      <c r="BU92" s="180" cm="1">
        <f t="array" ref="BU92">_xlfn.XLOOKUP(BU$1,'Copy of PY1 Data(H)'!$A$1:$CZ$1,_xlfn.XLOOKUP($A92,'Copy of PY1 Data(H)'!$A$1:$A$288,'Copy of PY1 Data(H)'!$A$1:$CZ$288))</f>
        <v>0</v>
      </c>
      <c r="BV92" s="180" cm="1">
        <f t="array" ref="BV92">_xlfn.XLOOKUP(BV$1,'Copy of PY1 Data(H)'!$A$1:$CZ$1,_xlfn.XLOOKUP($A92,'Copy of PY1 Data(H)'!$A$1:$A$288,'Copy of PY1 Data(H)'!$A$1:$CZ$288))</f>
        <v>0</v>
      </c>
    </row>
    <row r="93" spans="1:78" x14ac:dyDescent="0.3">
      <c r="A93" s="180">
        <v>638</v>
      </c>
      <c r="C93" s="180"/>
      <c r="D93" s="180" cm="1">
        <f t="array" ref="D93">_xlfn.XLOOKUP(D$1,'Copy of PY1 Data(H)'!$A$1:$CZ$1,_xlfn.XLOOKUP($A93,'Copy of PY1 Data(H)'!$A$1:$A$288,'Copy of PY1 Data(H)'!$A$1:$CZ$288))</f>
        <v>0</v>
      </c>
      <c r="E93" s="180" cm="1">
        <f t="array" ref="E93">_xlfn.XLOOKUP(E$1,'Copy of PY1 Data(H)'!$A$1:$CZ$1,_xlfn.XLOOKUP($A93,'Copy of PY1 Data(H)'!$A$1:$A$288,'Copy of PY1 Data(H)'!$A$1:$CZ$288))</f>
        <v>0</v>
      </c>
      <c r="F93" s="180" cm="1">
        <f t="array" ref="F93">_xlfn.XLOOKUP(F$1,'Copy of PY1 Data(H)'!$A$1:$CZ$1,_xlfn.XLOOKUP($A93,'Copy of PY1 Data(H)'!$A$1:$A$288,'Copy of PY1 Data(H)'!$A$1:$CZ$288))</f>
        <v>0</v>
      </c>
      <c r="G93" s="180" cm="1">
        <f t="array" ref="G93">_xlfn.XLOOKUP(G$1,'Copy of PY1 Data(H)'!$A$1:$CZ$1,_xlfn.XLOOKUP($A93,'Copy of PY1 Data(H)'!$A$1:$A$288,'Copy of PY1 Data(H)'!$A$1:$CZ$288))</f>
        <v>0</v>
      </c>
      <c r="H93" s="180" cm="1">
        <f t="array" ref="H93">_xlfn.XLOOKUP(H$1,'Copy of PY1 Data(H)'!$A$1:$CZ$1,_xlfn.XLOOKUP($A93,'Copy of PY1 Data(H)'!$A$1:$A$288,'Copy of PY1 Data(H)'!$A$1:$CZ$288))</f>
        <v>0</v>
      </c>
      <c r="I93" s="180" cm="1">
        <f t="array" ref="I93">_xlfn.XLOOKUP(I$1,'Copy of PY1 Data(H)'!$A$1:$CZ$1,_xlfn.XLOOKUP($A93,'Copy of PY1 Data(H)'!$A$1:$A$288,'Copy of PY1 Data(H)'!$A$1:$CZ$288))</f>
        <v>0</v>
      </c>
      <c r="J93" s="180" cm="1">
        <f t="array" ref="J93">_xlfn.XLOOKUP(J$1,'Copy of PY1 Data(H)'!$A$1:$CZ$1,_xlfn.XLOOKUP($A93,'Copy of PY1 Data(H)'!$A$1:$A$288,'Copy of PY1 Data(H)'!$A$1:$CZ$288))</f>
        <v>0</v>
      </c>
      <c r="K93" s="180" cm="1">
        <f t="array" ref="K93">_xlfn.XLOOKUP(K$1,'Copy of PY1 Data(H)'!$A$1:$CZ$1,_xlfn.XLOOKUP($A93,'Copy of PY1 Data(H)'!$A$1:$A$288,'Copy of PY1 Data(H)'!$A$1:$CZ$288))</f>
        <v>0</v>
      </c>
      <c r="L93" s="180" cm="1">
        <f t="array" ref="L93">_xlfn.XLOOKUP(L$1,'Copy of PY1 Data(H)'!$A$1:$CZ$1,_xlfn.XLOOKUP($A93,'Copy of PY1 Data(H)'!$A$1:$A$288,'Copy of PY1 Data(H)'!$A$1:$CZ$288))</f>
        <v>0</v>
      </c>
      <c r="M93" s="180" cm="1">
        <f t="array" ref="M93">_xlfn.XLOOKUP(M$1,'Copy of PY1 Data(H)'!$A$1:$CZ$1,_xlfn.XLOOKUP($A93,'Copy of PY1 Data(H)'!$A$1:$A$288,'Copy of PY1 Data(H)'!$A$1:$CZ$288))</f>
        <v>0</v>
      </c>
      <c r="N93" s="180" cm="1">
        <f t="array" ref="N93">_xlfn.XLOOKUP(N$1,'Copy of PY1 Data(H)'!$A$1:$CZ$1,_xlfn.XLOOKUP($A93,'Copy of PY1 Data(H)'!$A$1:$A$288,'Copy of PY1 Data(H)'!$A$1:$CZ$288))</f>
        <v>0</v>
      </c>
      <c r="O93" s="180" cm="1">
        <f t="array" ref="O93">_xlfn.XLOOKUP(O$1,'Copy of PY1 Data(H)'!$A$1:$CZ$1,_xlfn.XLOOKUP($A93,'Copy of PY1 Data(H)'!$A$1:$A$288,'Copy of PY1 Data(H)'!$A$1:$CZ$288))</f>
        <v>0</v>
      </c>
      <c r="P93" s="180" cm="1">
        <f t="array" ref="P93">_xlfn.XLOOKUP(P$1,'Copy of PY1 Data(H)'!$A$1:$CZ$1,_xlfn.XLOOKUP($A93,'Copy of PY1 Data(H)'!$A$1:$A$288,'Copy of PY1 Data(H)'!$A$1:$CZ$288))</f>
        <v>0</v>
      </c>
      <c r="Q93" s="180" cm="1">
        <f t="array" ref="Q93">_xlfn.XLOOKUP(Q$1,'Copy of PY1 Data(H)'!$A$1:$CZ$1,_xlfn.XLOOKUP($A93,'Copy of PY1 Data(H)'!$A$1:$A$288,'Copy of PY1 Data(H)'!$A$1:$CZ$288))</f>
        <v>0</v>
      </c>
      <c r="R93" s="180" cm="1">
        <f t="array" ref="R93">_xlfn.XLOOKUP(R$1,'Copy of PY1 Data(H)'!$A$1:$CZ$1,_xlfn.XLOOKUP($A93,'Copy of PY1 Data(H)'!$A$1:$A$288,'Copy of PY1 Data(H)'!$A$1:$CZ$288))</f>
        <v>0</v>
      </c>
      <c r="S93" s="180" cm="1">
        <f t="array" ref="S93">_xlfn.XLOOKUP(S$1,'Copy of PY1 Data(H)'!$A$1:$CZ$1,_xlfn.XLOOKUP($A93,'Copy of PY1 Data(H)'!$A$1:$A$288,'Copy of PY1 Data(H)'!$A$1:$CZ$288))</f>
        <v>0</v>
      </c>
      <c r="T93" s="180" cm="1">
        <f t="array" ref="T93">_xlfn.XLOOKUP(T$1,'Copy of PY1 Data(H)'!$A$1:$CZ$1,_xlfn.XLOOKUP($A93,'Copy of PY1 Data(H)'!$A$1:$A$288,'Copy of PY1 Data(H)'!$A$1:$CZ$288))</f>
        <v>0</v>
      </c>
      <c r="U93" s="180" cm="1">
        <f t="array" ref="U93">_xlfn.XLOOKUP(U$1,'Copy of PY1 Data(H)'!$A$1:$CZ$1,_xlfn.XLOOKUP($A93,'Copy of PY1 Data(H)'!$A$1:$A$288,'Copy of PY1 Data(H)'!$A$1:$CZ$288))</f>
        <v>0</v>
      </c>
      <c r="V93" s="180" cm="1">
        <f t="array" ref="V93">_xlfn.XLOOKUP(V$1,'Copy of PY1 Data(H)'!$A$1:$CZ$1,_xlfn.XLOOKUP($A93,'Copy of PY1 Data(H)'!$A$1:$A$288,'Copy of PY1 Data(H)'!$A$1:$CZ$288))</f>
        <v>0</v>
      </c>
      <c r="W93" s="180" cm="1">
        <f t="array" ref="W93">_xlfn.XLOOKUP(W$1,'Copy of PY1 Data(H)'!$A$1:$CZ$1,_xlfn.XLOOKUP($A93,'Copy of PY1 Data(H)'!$A$1:$A$288,'Copy of PY1 Data(H)'!$A$1:$CZ$288))</f>
        <v>0</v>
      </c>
      <c r="X93" s="180" cm="1">
        <f t="array" ref="X93">_xlfn.XLOOKUP(X$1,'Copy of PY1 Data(H)'!$A$1:$CZ$1,_xlfn.XLOOKUP($A93,'Copy of PY1 Data(H)'!$A$1:$A$288,'Copy of PY1 Data(H)'!$A$1:$CZ$288))</f>
        <v>0</v>
      </c>
      <c r="Y93" s="180" cm="1">
        <f t="array" ref="Y93">_xlfn.XLOOKUP(Y$1,'Copy of PY1 Data(H)'!$A$1:$CZ$1,_xlfn.XLOOKUP($A93,'Copy of PY1 Data(H)'!$A$1:$A$288,'Copy of PY1 Data(H)'!$A$1:$CZ$288))</f>
        <v>0</v>
      </c>
      <c r="Z93" s="180" cm="1">
        <f t="array" ref="Z93">_xlfn.XLOOKUP(Z$1,'Copy of PY1 Data(H)'!$A$1:$CZ$1,_xlfn.XLOOKUP($A93,'Copy of PY1 Data(H)'!$A$1:$A$288,'Copy of PY1 Data(H)'!$A$1:$CZ$288))</f>
        <v>0</v>
      </c>
      <c r="AA93" s="180" cm="1">
        <f t="array" ref="AA93">_xlfn.XLOOKUP(AA$1,'Copy of PY1 Data(H)'!$A$1:$CZ$1,_xlfn.XLOOKUP($A93,'Copy of PY1 Data(H)'!$A$1:$A$288,'Copy of PY1 Data(H)'!$A$1:$CZ$288))</f>
        <v>0</v>
      </c>
      <c r="AB93" s="180" cm="1">
        <f t="array" ref="AB93">_xlfn.XLOOKUP(AB$1,'Copy of PY1 Data(H)'!$A$1:$CZ$1,_xlfn.XLOOKUP($A93,'Copy of PY1 Data(H)'!$A$1:$A$288,'Copy of PY1 Data(H)'!$A$1:$CZ$288))</f>
        <v>0</v>
      </c>
      <c r="AC93" s="180" cm="1">
        <f t="array" ref="AC93">_xlfn.XLOOKUP(AC$1,'Copy of PY1 Data(H)'!$A$1:$CZ$1,_xlfn.XLOOKUP($A93,'Copy of PY1 Data(H)'!$A$1:$A$288,'Copy of PY1 Data(H)'!$A$1:$CZ$288))</f>
        <v>0</v>
      </c>
      <c r="AD93" s="180" cm="1">
        <f t="array" ref="AD93">_xlfn.XLOOKUP(AD$1,'Copy of PY1 Data(H)'!$A$1:$CZ$1,_xlfn.XLOOKUP($A93,'Copy of PY1 Data(H)'!$A$1:$A$288,'Copy of PY1 Data(H)'!$A$1:$CZ$288))</f>
        <v>0</v>
      </c>
      <c r="AE93" s="180" cm="1">
        <f t="array" ref="AE93">_xlfn.XLOOKUP(AE$1,'Copy of PY1 Data(H)'!$A$1:$CZ$1,_xlfn.XLOOKUP($A93,'Copy of PY1 Data(H)'!$A$1:$A$288,'Copy of PY1 Data(H)'!$A$1:$CZ$288))</f>
        <v>0</v>
      </c>
      <c r="AF93" s="180" cm="1">
        <f t="array" ref="AF93">_xlfn.XLOOKUP(AF$1,'Copy of PY1 Data(H)'!$A$1:$CZ$1,_xlfn.XLOOKUP($A93,'Copy of PY1 Data(H)'!$A$1:$A$288,'Copy of PY1 Data(H)'!$A$1:$CZ$288))</f>
        <v>0</v>
      </c>
      <c r="AG93" s="180" cm="1">
        <f t="array" ref="AG93">_xlfn.XLOOKUP(AG$1,'Copy of PY1 Data(H)'!$A$1:$CZ$1,_xlfn.XLOOKUP($A93,'Copy of PY1 Data(H)'!$A$1:$A$288,'Copy of PY1 Data(H)'!$A$1:$CZ$288))</f>
        <v>0</v>
      </c>
      <c r="AH93" s="180" cm="1">
        <f t="array" ref="AH93">_xlfn.XLOOKUP(AH$1,'Copy of PY1 Data(H)'!$A$1:$CZ$1,_xlfn.XLOOKUP($A93,'Copy of PY1 Data(H)'!$A$1:$A$288,'Copy of PY1 Data(H)'!$A$1:$CZ$288))</f>
        <v>0</v>
      </c>
      <c r="AI93" s="180" cm="1">
        <f t="array" ref="AI93">_xlfn.XLOOKUP(AI$1,'Copy of PY1 Data(H)'!$A$1:$CZ$1,_xlfn.XLOOKUP($A93,'Copy of PY1 Data(H)'!$A$1:$A$288,'Copy of PY1 Data(H)'!$A$1:$CZ$288))</f>
        <v>0</v>
      </c>
      <c r="AJ93" s="180" cm="1">
        <f t="array" ref="AJ93">_xlfn.XLOOKUP(AJ$1,'Copy of PY1 Data(H)'!$A$1:$CZ$1,_xlfn.XLOOKUP($A93,'Copy of PY1 Data(H)'!$A$1:$A$288,'Copy of PY1 Data(H)'!$A$1:$CZ$288))</f>
        <v>0</v>
      </c>
      <c r="AK93" s="180" cm="1">
        <f t="array" ref="AK93">_xlfn.XLOOKUP(AK$1,'Copy of PY1 Data(H)'!$A$1:$CZ$1,_xlfn.XLOOKUP($A93,'Copy of PY1 Data(H)'!$A$1:$A$288,'Copy of PY1 Data(H)'!$A$1:$CZ$288))</f>
        <v>0</v>
      </c>
      <c r="AL93" s="180" cm="1">
        <f t="array" ref="AL93">_xlfn.XLOOKUP(AL$1,'Copy of PY1 Data(H)'!$A$1:$CZ$1,_xlfn.XLOOKUP($A93,'Copy of PY1 Data(H)'!$A$1:$A$288,'Copy of PY1 Data(H)'!$A$1:$CZ$288))</f>
        <v>0</v>
      </c>
      <c r="AM93" s="180" cm="1">
        <f t="array" ref="AM93">_xlfn.XLOOKUP(AM$1,'Copy of PY1 Data(H)'!$A$1:$CZ$1,_xlfn.XLOOKUP($A93,'Copy of PY1 Data(H)'!$A$1:$A$288,'Copy of PY1 Data(H)'!$A$1:$CZ$288))</f>
        <v>0</v>
      </c>
      <c r="AN93" s="180" cm="1">
        <f t="array" ref="AN93">_xlfn.XLOOKUP(AN$1,'Copy of PY1 Data(H)'!$A$1:$CZ$1,_xlfn.XLOOKUP($A93,'Copy of PY1 Data(H)'!$A$1:$A$288,'Copy of PY1 Data(H)'!$A$1:$CZ$288))</f>
        <v>0</v>
      </c>
      <c r="AO93" s="180" cm="1">
        <f t="array" ref="AO93">_xlfn.XLOOKUP(AO$1,'Copy of PY1 Data(H)'!$A$1:$CZ$1,_xlfn.XLOOKUP($A93,'Copy of PY1 Data(H)'!$A$1:$A$288,'Copy of PY1 Data(H)'!$A$1:$CZ$288))</f>
        <v>0</v>
      </c>
      <c r="AP93" s="180" cm="1">
        <f t="array" ref="AP93">_xlfn.XLOOKUP(AP$1,'Copy of PY1 Data(H)'!$A$1:$CZ$1,_xlfn.XLOOKUP($A93,'Copy of PY1 Data(H)'!$A$1:$A$288,'Copy of PY1 Data(H)'!$A$1:$CZ$288))</f>
        <v>0</v>
      </c>
      <c r="AQ93" s="180" cm="1">
        <f t="array" ref="AQ93">_xlfn.XLOOKUP(AQ$1,'Copy of PY1 Data(H)'!$A$1:$CZ$1,_xlfn.XLOOKUP($A93,'Copy of PY1 Data(H)'!$A$1:$A$288,'Copy of PY1 Data(H)'!$A$1:$CZ$288))</f>
        <v>0</v>
      </c>
      <c r="AR93" s="180" cm="1">
        <f t="array" ref="AR93">_xlfn.XLOOKUP(AR$1,'Copy of PY1 Data(H)'!$A$1:$CZ$1,_xlfn.XLOOKUP($A93,'Copy of PY1 Data(H)'!$A$1:$A$288,'Copy of PY1 Data(H)'!$A$1:$CZ$288))</f>
        <v>0</v>
      </c>
      <c r="AS93" s="180" cm="1">
        <f t="array" ref="AS93">_xlfn.XLOOKUP(AS$1,'Copy of PY1 Data(H)'!$A$1:$CZ$1,_xlfn.XLOOKUP($A93,'Copy of PY1 Data(H)'!$A$1:$A$288,'Copy of PY1 Data(H)'!$A$1:$CZ$288))</f>
        <v>0</v>
      </c>
      <c r="AT93" s="180" cm="1">
        <f t="array" ref="AT93">_xlfn.XLOOKUP(AT$1,'Copy of PY1 Data(H)'!$A$1:$CZ$1,_xlfn.XLOOKUP($A93,'Copy of PY1 Data(H)'!$A$1:$A$288,'Copy of PY1 Data(H)'!$A$1:$CZ$288))</f>
        <v>0</v>
      </c>
      <c r="AU93" s="180" cm="1">
        <f t="array" ref="AU93">_xlfn.XLOOKUP(AU$1,'Copy of PY1 Data(H)'!$A$1:$CZ$1,_xlfn.XLOOKUP($A93,'Copy of PY1 Data(H)'!$A$1:$A$288,'Copy of PY1 Data(H)'!$A$1:$CZ$288))</f>
        <v>0</v>
      </c>
      <c r="AV93" s="180" cm="1">
        <f t="array" ref="AV93">_xlfn.XLOOKUP(AV$1,'Copy of PY1 Data(H)'!$A$1:$CZ$1,_xlfn.XLOOKUP($A93,'Copy of PY1 Data(H)'!$A$1:$A$288,'Copy of PY1 Data(H)'!$A$1:$CZ$288))</f>
        <v>0</v>
      </c>
      <c r="AW93" s="180" cm="1">
        <f t="array" ref="AW93">_xlfn.XLOOKUP(AW$1,'Copy of PY1 Data(H)'!$A$1:$CZ$1,_xlfn.XLOOKUP($A93,'Copy of PY1 Data(H)'!$A$1:$A$288,'Copy of PY1 Data(H)'!$A$1:$CZ$288))</f>
        <v>0</v>
      </c>
      <c r="AX93" s="180" cm="1">
        <f t="array" ref="AX93">_xlfn.XLOOKUP(AX$1,'Copy of PY1 Data(H)'!$A$1:$CZ$1,_xlfn.XLOOKUP($A93,'Copy of PY1 Data(H)'!$A$1:$A$288,'Copy of PY1 Data(H)'!$A$1:$CZ$288))</f>
        <v>0</v>
      </c>
      <c r="AY93" s="180" cm="1">
        <f t="array" ref="AY93">_xlfn.XLOOKUP(AY$1,'Copy of PY1 Data(H)'!$A$1:$CZ$1,_xlfn.XLOOKUP($A93,'Copy of PY1 Data(H)'!$A$1:$A$288,'Copy of PY1 Data(H)'!$A$1:$CZ$288))</f>
        <v>0</v>
      </c>
      <c r="AZ93" s="180" cm="1">
        <f t="array" ref="AZ93">_xlfn.XLOOKUP(AZ$1,'Copy of PY1 Data(H)'!$A$1:$CZ$1,_xlfn.XLOOKUP($A93,'Copy of PY1 Data(H)'!$A$1:$A$288,'Copy of PY1 Data(H)'!$A$1:$CZ$288))</f>
        <v>0</v>
      </c>
      <c r="BA93" s="180" cm="1">
        <f t="array" ref="BA93">_xlfn.XLOOKUP(BA$1,'Copy of PY1 Data(H)'!$A$1:$CZ$1,_xlfn.XLOOKUP($A93,'Copy of PY1 Data(H)'!$A$1:$A$288,'Copy of PY1 Data(H)'!$A$1:$CZ$288))</f>
        <v>0</v>
      </c>
      <c r="BB93" s="180" cm="1">
        <f t="array" ref="BB93">_xlfn.XLOOKUP(BB$1,'Copy of PY1 Data(H)'!$A$1:$CZ$1,_xlfn.XLOOKUP($A93,'Copy of PY1 Data(H)'!$A$1:$A$288,'Copy of PY1 Data(H)'!$A$1:$CZ$288))</f>
        <v>0</v>
      </c>
      <c r="BC93" s="180" cm="1">
        <f t="array" ref="BC93">_xlfn.XLOOKUP(BC$1,'Copy of PY1 Data(H)'!$A$1:$CZ$1,_xlfn.XLOOKUP($A93,'Copy of PY1 Data(H)'!$A$1:$A$288,'Copy of PY1 Data(H)'!$A$1:$CZ$288))</f>
        <v>0</v>
      </c>
      <c r="BD93" s="180" cm="1">
        <f t="array" ref="BD93">_xlfn.XLOOKUP(BD$1,'Copy of PY1 Data(H)'!$A$1:$CZ$1,_xlfn.XLOOKUP($A93,'Copy of PY1 Data(H)'!$A$1:$A$288,'Copy of PY1 Data(H)'!$A$1:$CZ$288))</f>
        <v>0</v>
      </c>
      <c r="BE93" s="180" cm="1">
        <f t="array" ref="BE93">_xlfn.XLOOKUP(BE$1,'Copy of PY1 Data(H)'!$A$1:$CZ$1,_xlfn.XLOOKUP($A93,'Copy of PY1 Data(H)'!$A$1:$A$288,'Copy of PY1 Data(H)'!$A$1:$CZ$288))</f>
        <v>0</v>
      </c>
      <c r="BF93" s="180" cm="1">
        <f t="array" ref="BF93">_xlfn.XLOOKUP(BF$1,'Copy of PY1 Data(H)'!$A$1:$CZ$1,_xlfn.XLOOKUP($A93,'Copy of PY1 Data(H)'!$A$1:$A$288,'Copy of PY1 Data(H)'!$A$1:$CZ$288))</f>
        <v>0</v>
      </c>
      <c r="BG93" s="180" cm="1">
        <f t="array" ref="BG93">_xlfn.XLOOKUP(BG$1,'Copy of PY1 Data(H)'!$A$1:$CZ$1,_xlfn.XLOOKUP($A93,'Copy of PY1 Data(H)'!$A$1:$A$288,'Copy of PY1 Data(H)'!$A$1:$CZ$288))</f>
        <v>0</v>
      </c>
      <c r="BH93" s="180" cm="1">
        <f t="array" ref="BH93">_xlfn.XLOOKUP(BH$1,'Copy of PY1 Data(H)'!$A$1:$CZ$1,_xlfn.XLOOKUP($A93,'Copy of PY1 Data(H)'!$A$1:$A$288,'Copy of PY1 Data(H)'!$A$1:$CZ$288))</f>
        <v>0</v>
      </c>
      <c r="BI93" s="180" cm="1">
        <f t="array" ref="BI93">_xlfn.XLOOKUP(BI$1,'Copy of PY1 Data(H)'!$A$1:$CZ$1,_xlfn.XLOOKUP($A93,'Copy of PY1 Data(H)'!$A$1:$A$288,'Copy of PY1 Data(H)'!$A$1:$CZ$288))</f>
        <v>0</v>
      </c>
      <c r="BJ93" s="180" cm="1">
        <f t="array" ref="BJ93">_xlfn.XLOOKUP(BJ$1,'Copy of PY1 Data(H)'!$A$1:$CZ$1,_xlfn.XLOOKUP($A93,'Copy of PY1 Data(H)'!$A$1:$A$288,'Copy of PY1 Data(H)'!$A$1:$CZ$288))</f>
        <v>0</v>
      </c>
      <c r="BK93" s="180" cm="1">
        <f t="array" ref="BK93">_xlfn.XLOOKUP(BK$1,'Copy of PY1 Data(H)'!$A$1:$CZ$1,_xlfn.XLOOKUP($A93,'Copy of PY1 Data(H)'!$A$1:$A$288,'Copy of PY1 Data(H)'!$A$1:$CZ$288))</f>
        <v>0</v>
      </c>
      <c r="BL93" s="180" cm="1">
        <f t="array" ref="BL93">_xlfn.XLOOKUP(BL$1,'Copy of PY1 Data(H)'!$A$1:$CZ$1,_xlfn.XLOOKUP($A93,'Copy of PY1 Data(H)'!$A$1:$A$288,'Copy of PY1 Data(H)'!$A$1:$CZ$288))</f>
        <v>0</v>
      </c>
      <c r="BM93" s="180" cm="1">
        <f t="array" ref="BM93">_xlfn.XLOOKUP(BM$1,'Copy of PY1 Data(H)'!$A$1:$CZ$1,_xlfn.XLOOKUP($A93,'Copy of PY1 Data(H)'!$A$1:$A$288,'Copy of PY1 Data(H)'!$A$1:$CZ$288))</f>
        <v>0</v>
      </c>
      <c r="BN93" s="180" cm="1">
        <f t="array" ref="BN93">_xlfn.XLOOKUP(BN$1,'Copy of PY1 Data(H)'!$A$1:$CZ$1,_xlfn.XLOOKUP($A93,'Copy of PY1 Data(H)'!$A$1:$A$288,'Copy of PY1 Data(H)'!$A$1:$CZ$288))</f>
        <v>0</v>
      </c>
      <c r="BO93" s="180" cm="1">
        <f t="array" ref="BO93">_xlfn.XLOOKUP(BO$1,'Copy of PY1 Data(H)'!$A$1:$CZ$1,_xlfn.XLOOKUP($A93,'Copy of PY1 Data(H)'!$A$1:$A$288,'Copy of PY1 Data(H)'!$A$1:$CZ$288))</f>
        <v>0</v>
      </c>
      <c r="BP93" s="180" cm="1">
        <f t="array" ref="BP93">_xlfn.XLOOKUP(BP$1,'Copy of PY1 Data(H)'!$A$1:$CZ$1,_xlfn.XLOOKUP($A93,'Copy of PY1 Data(H)'!$A$1:$A$288,'Copy of PY1 Data(H)'!$A$1:$CZ$288))</f>
        <v>0</v>
      </c>
      <c r="BQ93" s="180" cm="1">
        <f t="array" ref="BQ93">_xlfn.XLOOKUP(BQ$1,'Copy of PY1 Data(H)'!$A$1:$CZ$1,_xlfn.XLOOKUP($A93,'Copy of PY1 Data(H)'!$A$1:$A$288,'Copy of PY1 Data(H)'!$A$1:$CZ$288))</f>
        <v>0</v>
      </c>
      <c r="BR93" s="180" cm="1">
        <f t="array" ref="BR93">_xlfn.XLOOKUP(BR$1,'Copy of PY1 Data(H)'!$A$1:$CZ$1,_xlfn.XLOOKUP($A93,'Copy of PY1 Data(H)'!$A$1:$A$288,'Copy of PY1 Data(H)'!$A$1:$CZ$288))</f>
        <v>0</v>
      </c>
      <c r="BS93" s="180" cm="1">
        <f t="array" ref="BS93">_xlfn.XLOOKUP(BS$1,'Copy of PY1 Data(H)'!$A$1:$CZ$1,_xlfn.XLOOKUP($A93,'Copy of PY1 Data(H)'!$A$1:$A$288,'Copy of PY1 Data(H)'!$A$1:$CZ$288))</f>
        <v>0</v>
      </c>
      <c r="BT93" s="180" cm="1">
        <f t="array" ref="BT93">_xlfn.XLOOKUP(BT$1,'Copy of PY1 Data(H)'!$A$1:$CZ$1,_xlfn.XLOOKUP($A93,'Copy of PY1 Data(H)'!$A$1:$A$288,'Copy of PY1 Data(H)'!$A$1:$CZ$288))</f>
        <v>0</v>
      </c>
      <c r="BU93" s="180" cm="1">
        <f t="array" ref="BU93">_xlfn.XLOOKUP(BU$1,'Copy of PY1 Data(H)'!$A$1:$CZ$1,_xlfn.XLOOKUP($A93,'Copy of PY1 Data(H)'!$A$1:$A$288,'Copy of PY1 Data(H)'!$A$1:$CZ$288))</f>
        <v>0</v>
      </c>
      <c r="BV93" s="180" cm="1">
        <f t="array" ref="BV93">_xlfn.XLOOKUP(BV$1,'Copy of PY1 Data(H)'!$A$1:$CZ$1,_xlfn.XLOOKUP($A93,'Copy of PY1 Data(H)'!$A$1:$A$288,'Copy of PY1 Data(H)'!$A$1:$CZ$288))</f>
        <v>0</v>
      </c>
    </row>
    <row r="94" spans="1:78" x14ac:dyDescent="0.3">
      <c r="A94" s="180">
        <v>383</v>
      </c>
      <c r="C94" s="180"/>
      <c r="D94" s="180" cm="1">
        <f t="array" ref="D94">_xlfn.XLOOKUP(D$1,'Copy of PY1 Data(H)'!$A$1:$CZ$1,_xlfn.XLOOKUP($A94,'Copy of PY1 Data(H)'!$A$1:$A$288,'Copy of PY1 Data(H)'!$A$1:$CZ$288))</f>
        <v>0</v>
      </c>
      <c r="E94" s="180" cm="1">
        <f t="array" ref="E94">_xlfn.XLOOKUP(E$1,'Copy of PY1 Data(H)'!$A$1:$CZ$1,_xlfn.XLOOKUP($A94,'Copy of PY1 Data(H)'!$A$1:$A$288,'Copy of PY1 Data(H)'!$A$1:$CZ$288))</f>
        <v>0</v>
      </c>
      <c r="F94" s="180" cm="1">
        <f t="array" ref="F94">_xlfn.XLOOKUP(F$1,'Copy of PY1 Data(H)'!$A$1:$CZ$1,_xlfn.XLOOKUP($A94,'Copy of PY1 Data(H)'!$A$1:$A$288,'Copy of PY1 Data(H)'!$A$1:$CZ$288))</f>
        <v>0</v>
      </c>
      <c r="G94" s="180" cm="1">
        <f t="array" ref="G94">_xlfn.XLOOKUP(G$1,'Copy of PY1 Data(H)'!$A$1:$CZ$1,_xlfn.XLOOKUP($A94,'Copy of PY1 Data(H)'!$A$1:$A$288,'Copy of PY1 Data(H)'!$A$1:$CZ$288))</f>
        <v>0</v>
      </c>
      <c r="H94" s="180" cm="1">
        <f t="array" ref="H94">_xlfn.XLOOKUP(H$1,'Copy of PY1 Data(H)'!$A$1:$CZ$1,_xlfn.XLOOKUP($A94,'Copy of PY1 Data(H)'!$A$1:$A$288,'Copy of PY1 Data(H)'!$A$1:$CZ$288))</f>
        <v>0</v>
      </c>
      <c r="I94" s="180" cm="1">
        <f t="array" ref="I94">_xlfn.XLOOKUP(I$1,'Copy of PY1 Data(H)'!$A$1:$CZ$1,_xlfn.XLOOKUP($A94,'Copy of PY1 Data(H)'!$A$1:$A$288,'Copy of PY1 Data(H)'!$A$1:$CZ$288))</f>
        <v>0</v>
      </c>
      <c r="J94" s="180" cm="1">
        <f t="array" ref="J94">_xlfn.XLOOKUP(J$1,'Copy of PY1 Data(H)'!$A$1:$CZ$1,_xlfn.XLOOKUP($A94,'Copy of PY1 Data(H)'!$A$1:$A$288,'Copy of PY1 Data(H)'!$A$1:$CZ$288))</f>
        <v>0</v>
      </c>
      <c r="K94" s="180" cm="1">
        <f t="array" ref="K94">_xlfn.XLOOKUP(K$1,'Copy of PY1 Data(H)'!$A$1:$CZ$1,_xlfn.XLOOKUP($A94,'Copy of PY1 Data(H)'!$A$1:$A$288,'Copy of PY1 Data(H)'!$A$1:$CZ$288))</f>
        <v>0</v>
      </c>
      <c r="L94" s="180" cm="1">
        <f t="array" ref="L94">_xlfn.XLOOKUP(L$1,'Copy of PY1 Data(H)'!$A$1:$CZ$1,_xlfn.XLOOKUP($A94,'Copy of PY1 Data(H)'!$A$1:$A$288,'Copy of PY1 Data(H)'!$A$1:$CZ$288))</f>
        <v>0</v>
      </c>
      <c r="M94" s="180" cm="1">
        <f t="array" ref="M94">_xlfn.XLOOKUP(M$1,'Copy of PY1 Data(H)'!$A$1:$CZ$1,_xlfn.XLOOKUP($A94,'Copy of PY1 Data(H)'!$A$1:$A$288,'Copy of PY1 Data(H)'!$A$1:$CZ$288))</f>
        <v>0</v>
      </c>
      <c r="N94" s="180" cm="1">
        <f t="array" ref="N94">_xlfn.XLOOKUP(N$1,'Copy of PY1 Data(H)'!$A$1:$CZ$1,_xlfn.XLOOKUP($A94,'Copy of PY1 Data(H)'!$A$1:$A$288,'Copy of PY1 Data(H)'!$A$1:$CZ$288))</f>
        <v>0</v>
      </c>
      <c r="O94" s="180" cm="1">
        <f t="array" ref="O94">_xlfn.XLOOKUP(O$1,'Copy of PY1 Data(H)'!$A$1:$CZ$1,_xlfn.XLOOKUP($A94,'Copy of PY1 Data(H)'!$A$1:$A$288,'Copy of PY1 Data(H)'!$A$1:$CZ$288))</f>
        <v>0</v>
      </c>
      <c r="P94" s="180" cm="1">
        <f t="array" ref="P94">_xlfn.XLOOKUP(P$1,'Copy of PY1 Data(H)'!$A$1:$CZ$1,_xlfn.XLOOKUP($A94,'Copy of PY1 Data(H)'!$A$1:$A$288,'Copy of PY1 Data(H)'!$A$1:$CZ$288))</f>
        <v>0</v>
      </c>
      <c r="Q94" s="180" cm="1">
        <f t="array" ref="Q94">_xlfn.XLOOKUP(Q$1,'Copy of PY1 Data(H)'!$A$1:$CZ$1,_xlfn.XLOOKUP($A94,'Copy of PY1 Data(H)'!$A$1:$A$288,'Copy of PY1 Data(H)'!$A$1:$CZ$288))</f>
        <v>0</v>
      </c>
      <c r="R94" s="180" cm="1">
        <f t="array" ref="R94">_xlfn.XLOOKUP(R$1,'Copy of PY1 Data(H)'!$A$1:$CZ$1,_xlfn.XLOOKUP($A94,'Copy of PY1 Data(H)'!$A$1:$A$288,'Copy of PY1 Data(H)'!$A$1:$CZ$288))</f>
        <v>0</v>
      </c>
      <c r="S94" s="180" cm="1">
        <f t="array" ref="S94">_xlfn.XLOOKUP(S$1,'Copy of PY1 Data(H)'!$A$1:$CZ$1,_xlfn.XLOOKUP($A94,'Copy of PY1 Data(H)'!$A$1:$A$288,'Copy of PY1 Data(H)'!$A$1:$CZ$288))</f>
        <v>0</v>
      </c>
      <c r="T94" s="180" cm="1">
        <f t="array" ref="T94">_xlfn.XLOOKUP(T$1,'Copy of PY1 Data(H)'!$A$1:$CZ$1,_xlfn.XLOOKUP($A94,'Copy of PY1 Data(H)'!$A$1:$A$288,'Copy of PY1 Data(H)'!$A$1:$CZ$288))</f>
        <v>0</v>
      </c>
      <c r="U94" s="180" cm="1">
        <f t="array" ref="U94">_xlfn.XLOOKUP(U$1,'Copy of PY1 Data(H)'!$A$1:$CZ$1,_xlfn.XLOOKUP($A94,'Copy of PY1 Data(H)'!$A$1:$A$288,'Copy of PY1 Data(H)'!$A$1:$CZ$288))</f>
        <v>0</v>
      </c>
      <c r="V94" s="180" cm="1">
        <f t="array" ref="V94">_xlfn.XLOOKUP(V$1,'Copy of PY1 Data(H)'!$A$1:$CZ$1,_xlfn.XLOOKUP($A94,'Copy of PY1 Data(H)'!$A$1:$A$288,'Copy of PY1 Data(H)'!$A$1:$CZ$288))</f>
        <v>0</v>
      </c>
      <c r="W94" s="180" cm="1">
        <f t="array" ref="W94">_xlfn.XLOOKUP(W$1,'Copy of PY1 Data(H)'!$A$1:$CZ$1,_xlfn.XLOOKUP($A94,'Copy of PY1 Data(H)'!$A$1:$A$288,'Copy of PY1 Data(H)'!$A$1:$CZ$288))</f>
        <v>0</v>
      </c>
      <c r="X94" s="180" cm="1">
        <f t="array" ref="X94">_xlfn.XLOOKUP(X$1,'Copy of PY1 Data(H)'!$A$1:$CZ$1,_xlfn.XLOOKUP($A94,'Copy of PY1 Data(H)'!$A$1:$A$288,'Copy of PY1 Data(H)'!$A$1:$CZ$288))</f>
        <v>0</v>
      </c>
      <c r="Y94" s="180" cm="1">
        <f t="array" ref="Y94">_xlfn.XLOOKUP(Y$1,'Copy of PY1 Data(H)'!$A$1:$CZ$1,_xlfn.XLOOKUP($A94,'Copy of PY1 Data(H)'!$A$1:$A$288,'Copy of PY1 Data(H)'!$A$1:$CZ$288))</f>
        <v>0</v>
      </c>
      <c r="Z94" s="180" cm="1">
        <f t="array" ref="Z94">_xlfn.XLOOKUP(Z$1,'Copy of PY1 Data(H)'!$A$1:$CZ$1,_xlfn.XLOOKUP($A94,'Copy of PY1 Data(H)'!$A$1:$A$288,'Copy of PY1 Data(H)'!$A$1:$CZ$288))</f>
        <v>0</v>
      </c>
      <c r="AA94" s="180" cm="1">
        <f t="array" ref="AA94">_xlfn.XLOOKUP(AA$1,'Copy of PY1 Data(H)'!$A$1:$CZ$1,_xlfn.XLOOKUP($A94,'Copy of PY1 Data(H)'!$A$1:$A$288,'Copy of PY1 Data(H)'!$A$1:$CZ$288))</f>
        <v>0</v>
      </c>
      <c r="AB94" s="180" cm="1">
        <f t="array" ref="AB94">_xlfn.XLOOKUP(AB$1,'Copy of PY1 Data(H)'!$A$1:$CZ$1,_xlfn.XLOOKUP($A94,'Copy of PY1 Data(H)'!$A$1:$A$288,'Copy of PY1 Data(H)'!$A$1:$CZ$288))</f>
        <v>0</v>
      </c>
      <c r="AC94" s="180" cm="1">
        <f t="array" ref="AC94">_xlfn.XLOOKUP(AC$1,'Copy of PY1 Data(H)'!$A$1:$CZ$1,_xlfn.XLOOKUP($A94,'Copy of PY1 Data(H)'!$A$1:$A$288,'Copy of PY1 Data(H)'!$A$1:$CZ$288))</f>
        <v>0</v>
      </c>
      <c r="AD94" s="180" cm="1">
        <f t="array" ref="AD94">_xlfn.XLOOKUP(AD$1,'Copy of PY1 Data(H)'!$A$1:$CZ$1,_xlfn.XLOOKUP($A94,'Copy of PY1 Data(H)'!$A$1:$A$288,'Copy of PY1 Data(H)'!$A$1:$CZ$288))</f>
        <v>0</v>
      </c>
      <c r="AE94" s="180" cm="1">
        <f t="array" ref="AE94">_xlfn.XLOOKUP(AE$1,'Copy of PY1 Data(H)'!$A$1:$CZ$1,_xlfn.XLOOKUP($A94,'Copy of PY1 Data(H)'!$A$1:$A$288,'Copy of PY1 Data(H)'!$A$1:$CZ$288))</f>
        <v>2658</v>
      </c>
      <c r="AF94" s="180" cm="1">
        <f t="array" ref="AF94">_xlfn.XLOOKUP(AF$1,'Copy of PY1 Data(H)'!$A$1:$CZ$1,_xlfn.XLOOKUP($A94,'Copy of PY1 Data(H)'!$A$1:$A$288,'Copy of PY1 Data(H)'!$A$1:$CZ$288))</f>
        <v>0</v>
      </c>
      <c r="AG94" s="180" cm="1">
        <f t="array" ref="AG94">_xlfn.XLOOKUP(AG$1,'Copy of PY1 Data(H)'!$A$1:$CZ$1,_xlfn.XLOOKUP($A94,'Copy of PY1 Data(H)'!$A$1:$A$288,'Copy of PY1 Data(H)'!$A$1:$CZ$288))</f>
        <v>0</v>
      </c>
      <c r="AH94" s="180" cm="1">
        <f t="array" ref="AH94">_xlfn.XLOOKUP(AH$1,'Copy of PY1 Data(H)'!$A$1:$CZ$1,_xlfn.XLOOKUP($A94,'Copy of PY1 Data(H)'!$A$1:$A$288,'Copy of PY1 Data(H)'!$A$1:$CZ$288))</f>
        <v>0</v>
      </c>
      <c r="AI94" s="180" cm="1">
        <f t="array" ref="AI94">_xlfn.XLOOKUP(AI$1,'Copy of PY1 Data(H)'!$A$1:$CZ$1,_xlfn.XLOOKUP($A94,'Copy of PY1 Data(H)'!$A$1:$A$288,'Copy of PY1 Data(H)'!$A$1:$CZ$288))</f>
        <v>0</v>
      </c>
      <c r="AJ94" s="180" cm="1">
        <f t="array" ref="AJ94">_xlfn.XLOOKUP(AJ$1,'Copy of PY1 Data(H)'!$A$1:$CZ$1,_xlfn.XLOOKUP($A94,'Copy of PY1 Data(H)'!$A$1:$A$288,'Copy of PY1 Data(H)'!$A$1:$CZ$288))</f>
        <v>0</v>
      </c>
      <c r="AK94" s="180" cm="1">
        <f t="array" ref="AK94">_xlfn.XLOOKUP(AK$1,'Copy of PY1 Data(H)'!$A$1:$CZ$1,_xlfn.XLOOKUP($A94,'Copy of PY1 Data(H)'!$A$1:$A$288,'Copy of PY1 Data(H)'!$A$1:$CZ$288))</f>
        <v>0</v>
      </c>
      <c r="AL94" s="180" cm="1">
        <f t="array" ref="AL94">_xlfn.XLOOKUP(AL$1,'Copy of PY1 Data(H)'!$A$1:$CZ$1,_xlfn.XLOOKUP($A94,'Copy of PY1 Data(H)'!$A$1:$A$288,'Copy of PY1 Data(H)'!$A$1:$CZ$288))</f>
        <v>0</v>
      </c>
      <c r="AM94" s="180" cm="1">
        <f t="array" ref="AM94">_xlfn.XLOOKUP(AM$1,'Copy of PY1 Data(H)'!$A$1:$CZ$1,_xlfn.XLOOKUP($A94,'Copy of PY1 Data(H)'!$A$1:$A$288,'Copy of PY1 Data(H)'!$A$1:$CZ$288))</f>
        <v>0</v>
      </c>
      <c r="AN94" s="180" cm="1">
        <f t="array" ref="AN94">_xlfn.XLOOKUP(AN$1,'Copy of PY1 Data(H)'!$A$1:$CZ$1,_xlfn.XLOOKUP($A94,'Copy of PY1 Data(H)'!$A$1:$A$288,'Copy of PY1 Data(H)'!$A$1:$CZ$288))</f>
        <v>11124</v>
      </c>
      <c r="AO94" s="180" cm="1">
        <f t="array" ref="AO94">_xlfn.XLOOKUP(AO$1,'Copy of PY1 Data(H)'!$A$1:$CZ$1,_xlfn.XLOOKUP($A94,'Copy of PY1 Data(H)'!$A$1:$A$288,'Copy of PY1 Data(H)'!$A$1:$CZ$288))</f>
        <v>0</v>
      </c>
      <c r="AP94" s="180" cm="1">
        <f t="array" ref="AP94">_xlfn.XLOOKUP(AP$1,'Copy of PY1 Data(H)'!$A$1:$CZ$1,_xlfn.XLOOKUP($A94,'Copy of PY1 Data(H)'!$A$1:$A$288,'Copy of PY1 Data(H)'!$A$1:$CZ$288))</f>
        <v>0</v>
      </c>
      <c r="AQ94" s="180" cm="1">
        <f t="array" ref="AQ94">_xlfn.XLOOKUP(AQ$1,'Copy of PY1 Data(H)'!$A$1:$CZ$1,_xlfn.XLOOKUP($A94,'Copy of PY1 Data(H)'!$A$1:$A$288,'Copy of PY1 Data(H)'!$A$1:$CZ$288))</f>
        <v>0</v>
      </c>
      <c r="AR94" s="180" cm="1">
        <f t="array" ref="AR94">_xlfn.XLOOKUP(AR$1,'Copy of PY1 Data(H)'!$A$1:$CZ$1,_xlfn.XLOOKUP($A94,'Copy of PY1 Data(H)'!$A$1:$A$288,'Copy of PY1 Data(H)'!$A$1:$CZ$288))</f>
        <v>16130</v>
      </c>
      <c r="AS94" s="180" cm="1">
        <f t="array" ref="AS94">_xlfn.XLOOKUP(AS$1,'Copy of PY1 Data(H)'!$A$1:$CZ$1,_xlfn.XLOOKUP($A94,'Copy of PY1 Data(H)'!$A$1:$A$288,'Copy of PY1 Data(H)'!$A$1:$CZ$288))</f>
        <v>0</v>
      </c>
      <c r="AT94" s="180" cm="1">
        <f t="array" ref="AT94">_xlfn.XLOOKUP(AT$1,'Copy of PY1 Data(H)'!$A$1:$CZ$1,_xlfn.XLOOKUP($A94,'Copy of PY1 Data(H)'!$A$1:$A$288,'Copy of PY1 Data(H)'!$A$1:$CZ$288))</f>
        <v>0</v>
      </c>
      <c r="AU94" s="180" cm="1">
        <f t="array" ref="AU94">_xlfn.XLOOKUP(AU$1,'Copy of PY1 Data(H)'!$A$1:$CZ$1,_xlfn.XLOOKUP($A94,'Copy of PY1 Data(H)'!$A$1:$A$288,'Copy of PY1 Data(H)'!$A$1:$CZ$288))</f>
        <v>0</v>
      </c>
      <c r="AV94" s="180" cm="1">
        <f t="array" ref="AV94">_xlfn.XLOOKUP(AV$1,'Copy of PY1 Data(H)'!$A$1:$CZ$1,_xlfn.XLOOKUP($A94,'Copy of PY1 Data(H)'!$A$1:$A$288,'Copy of PY1 Data(H)'!$A$1:$CZ$288))</f>
        <v>0</v>
      </c>
      <c r="AW94" s="180" cm="1">
        <f t="array" ref="AW94">_xlfn.XLOOKUP(AW$1,'Copy of PY1 Data(H)'!$A$1:$CZ$1,_xlfn.XLOOKUP($A94,'Copy of PY1 Data(H)'!$A$1:$A$288,'Copy of PY1 Data(H)'!$A$1:$CZ$288))</f>
        <v>0</v>
      </c>
      <c r="AX94" s="180" cm="1">
        <f t="array" ref="AX94">_xlfn.XLOOKUP(AX$1,'Copy of PY1 Data(H)'!$A$1:$CZ$1,_xlfn.XLOOKUP($A94,'Copy of PY1 Data(H)'!$A$1:$A$288,'Copy of PY1 Data(H)'!$A$1:$CZ$288))</f>
        <v>0</v>
      </c>
      <c r="AY94" s="180" cm="1">
        <f t="array" ref="AY94">_xlfn.XLOOKUP(AY$1,'Copy of PY1 Data(H)'!$A$1:$CZ$1,_xlfn.XLOOKUP($A94,'Copy of PY1 Data(H)'!$A$1:$A$288,'Copy of PY1 Data(H)'!$A$1:$CZ$288))</f>
        <v>0</v>
      </c>
      <c r="AZ94" s="180" cm="1">
        <f t="array" ref="AZ94">_xlfn.XLOOKUP(AZ$1,'Copy of PY1 Data(H)'!$A$1:$CZ$1,_xlfn.XLOOKUP($A94,'Copy of PY1 Data(H)'!$A$1:$A$288,'Copy of PY1 Data(H)'!$A$1:$CZ$288))</f>
        <v>0</v>
      </c>
      <c r="BA94" s="180" cm="1">
        <f t="array" ref="BA94">_xlfn.XLOOKUP(BA$1,'Copy of PY1 Data(H)'!$A$1:$CZ$1,_xlfn.XLOOKUP($A94,'Copy of PY1 Data(H)'!$A$1:$A$288,'Copy of PY1 Data(H)'!$A$1:$CZ$288))</f>
        <v>0</v>
      </c>
      <c r="BB94" s="180" cm="1">
        <f t="array" ref="BB94">_xlfn.XLOOKUP(BB$1,'Copy of PY1 Data(H)'!$A$1:$CZ$1,_xlfn.XLOOKUP($A94,'Copy of PY1 Data(H)'!$A$1:$A$288,'Copy of PY1 Data(H)'!$A$1:$CZ$288))</f>
        <v>0</v>
      </c>
      <c r="BC94" s="180" cm="1">
        <f t="array" ref="BC94">_xlfn.XLOOKUP(BC$1,'Copy of PY1 Data(H)'!$A$1:$CZ$1,_xlfn.XLOOKUP($A94,'Copy of PY1 Data(H)'!$A$1:$A$288,'Copy of PY1 Data(H)'!$A$1:$CZ$288))</f>
        <v>0</v>
      </c>
      <c r="BD94" s="180" cm="1">
        <f t="array" ref="BD94">_xlfn.XLOOKUP(BD$1,'Copy of PY1 Data(H)'!$A$1:$CZ$1,_xlfn.XLOOKUP($A94,'Copy of PY1 Data(H)'!$A$1:$A$288,'Copy of PY1 Data(H)'!$A$1:$CZ$288))</f>
        <v>0</v>
      </c>
      <c r="BE94" s="180" cm="1">
        <f t="array" ref="BE94">_xlfn.XLOOKUP(BE$1,'Copy of PY1 Data(H)'!$A$1:$CZ$1,_xlfn.XLOOKUP($A94,'Copy of PY1 Data(H)'!$A$1:$A$288,'Copy of PY1 Data(H)'!$A$1:$CZ$288))</f>
        <v>0</v>
      </c>
      <c r="BF94" s="180" cm="1">
        <f t="array" ref="BF94">_xlfn.XLOOKUP(BF$1,'Copy of PY1 Data(H)'!$A$1:$CZ$1,_xlfn.XLOOKUP($A94,'Copy of PY1 Data(H)'!$A$1:$A$288,'Copy of PY1 Data(H)'!$A$1:$CZ$288))</f>
        <v>0</v>
      </c>
      <c r="BG94" s="180" cm="1">
        <f t="array" ref="BG94">_xlfn.XLOOKUP(BG$1,'Copy of PY1 Data(H)'!$A$1:$CZ$1,_xlfn.XLOOKUP($A94,'Copy of PY1 Data(H)'!$A$1:$A$288,'Copy of PY1 Data(H)'!$A$1:$CZ$288))</f>
        <v>0</v>
      </c>
      <c r="BH94" s="180" cm="1">
        <f t="array" ref="BH94">_xlfn.XLOOKUP(BH$1,'Copy of PY1 Data(H)'!$A$1:$CZ$1,_xlfn.XLOOKUP($A94,'Copy of PY1 Data(H)'!$A$1:$A$288,'Copy of PY1 Data(H)'!$A$1:$CZ$288))</f>
        <v>0</v>
      </c>
      <c r="BI94" s="180" cm="1">
        <f t="array" ref="BI94">_xlfn.XLOOKUP(BI$1,'Copy of PY1 Data(H)'!$A$1:$CZ$1,_xlfn.XLOOKUP($A94,'Copy of PY1 Data(H)'!$A$1:$A$288,'Copy of PY1 Data(H)'!$A$1:$CZ$288))</f>
        <v>0</v>
      </c>
      <c r="BJ94" s="180" cm="1">
        <f t="array" ref="BJ94">_xlfn.XLOOKUP(BJ$1,'Copy of PY1 Data(H)'!$A$1:$CZ$1,_xlfn.XLOOKUP($A94,'Copy of PY1 Data(H)'!$A$1:$A$288,'Copy of PY1 Data(H)'!$A$1:$CZ$288))</f>
        <v>0</v>
      </c>
      <c r="BK94" s="180" cm="1">
        <f t="array" ref="BK94">_xlfn.XLOOKUP(BK$1,'Copy of PY1 Data(H)'!$A$1:$CZ$1,_xlfn.XLOOKUP($A94,'Copy of PY1 Data(H)'!$A$1:$A$288,'Copy of PY1 Data(H)'!$A$1:$CZ$288))</f>
        <v>0</v>
      </c>
      <c r="BL94" s="180" cm="1">
        <f t="array" ref="BL94">_xlfn.XLOOKUP(BL$1,'Copy of PY1 Data(H)'!$A$1:$CZ$1,_xlfn.XLOOKUP($A94,'Copy of PY1 Data(H)'!$A$1:$A$288,'Copy of PY1 Data(H)'!$A$1:$CZ$288))</f>
        <v>0</v>
      </c>
      <c r="BM94" s="180" cm="1">
        <f t="array" ref="BM94">_xlfn.XLOOKUP(BM$1,'Copy of PY1 Data(H)'!$A$1:$CZ$1,_xlfn.XLOOKUP($A94,'Copy of PY1 Data(H)'!$A$1:$A$288,'Copy of PY1 Data(H)'!$A$1:$CZ$288))</f>
        <v>0</v>
      </c>
      <c r="BN94" s="180" cm="1">
        <f t="array" ref="BN94">_xlfn.XLOOKUP(BN$1,'Copy of PY1 Data(H)'!$A$1:$CZ$1,_xlfn.XLOOKUP($A94,'Copy of PY1 Data(H)'!$A$1:$A$288,'Copy of PY1 Data(H)'!$A$1:$CZ$288))</f>
        <v>0</v>
      </c>
      <c r="BO94" s="180" cm="1">
        <f t="array" ref="BO94">_xlfn.XLOOKUP(BO$1,'Copy of PY1 Data(H)'!$A$1:$CZ$1,_xlfn.XLOOKUP($A94,'Copy of PY1 Data(H)'!$A$1:$A$288,'Copy of PY1 Data(H)'!$A$1:$CZ$288))</f>
        <v>0</v>
      </c>
      <c r="BP94" s="180" cm="1">
        <f t="array" ref="BP94">_xlfn.XLOOKUP(BP$1,'Copy of PY1 Data(H)'!$A$1:$CZ$1,_xlfn.XLOOKUP($A94,'Copy of PY1 Data(H)'!$A$1:$A$288,'Copy of PY1 Data(H)'!$A$1:$CZ$288))</f>
        <v>0</v>
      </c>
      <c r="BQ94" s="180" cm="1">
        <f t="array" ref="BQ94">_xlfn.XLOOKUP(BQ$1,'Copy of PY1 Data(H)'!$A$1:$CZ$1,_xlfn.XLOOKUP($A94,'Copy of PY1 Data(H)'!$A$1:$A$288,'Copy of PY1 Data(H)'!$A$1:$CZ$288))</f>
        <v>0</v>
      </c>
      <c r="BR94" s="180" cm="1">
        <f t="array" ref="BR94">_xlfn.XLOOKUP(BR$1,'Copy of PY1 Data(H)'!$A$1:$CZ$1,_xlfn.XLOOKUP($A94,'Copy of PY1 Data(H)'!$A$1:$A$288,'Copy of PY1 Data(H)'!$A$1:$CZ$288))</f>
        <v>0</v>
      </c>
      <c r="BS94" s="180" cm="1">
        <f t="array" ref="BS94">_xlfn.XLOOKUP(BS$1,'Copy of PY1 Data(H)'!$A$1:$CZ$1,_xlfn.XLOOKUP($A94,'Copy of PY1 Data(H)'!$A$1:$A$288,'Copy of PY1 Data(H)'!$A$1:$CZ$288))</f>
        <v>0</v>
      </c>
      <c r="BT94" s="180" cm="1">
        <f t="array" ref="BT94">_xlfn.XLOOKUP(BT$1,'Copy of PY1 Data(H)'!$A$1:$CZ$1,_xlfn.XLOOKUP($A94,'Copy of PY1 Data(H)'!$A$1:$A$288,'Copy of PY1 Data(H)'!$A$1:$CZ$288))</f>
        <v>0</v>
      </c>
      <c r="BU94" s="180" cm="1">
        <f t="array" ref="BU94">_xlfn.XLOOKUP(BU$1,'Copy of PY1 Data(H)'!$A$1:$CZ$1,_xlfn.XLOOKUP($A94,'Copy of PY1 Data(H)'!$A$1:$A$288,'Copy of PY1 Data(H)'!$A$1:$CZ$288))</f>
        <v>0</v>
      </c>
      <c r="BV94" s="180" cm="1">
        <f t="array" ref="BV94">_xlfn.XLOOKUP(BV$1,'Copy of PY1 Data(H)'!$A$1:$CZ$1,_xlfn.XLOOKUP($A94,'Copy of PY1 Data(H)'!$A$1:$A$288,'Copy of PY1 Data(H)'!$A$1:$CZ$288))</f>
        <v>0</v>
      </c>
    </row>
    <row r="95" spans="1:78" x14ac:dyDescent="0.3">
      <c r="A95" s="180">
        <v>349</v>
      </c>
      <c r="C95" s="180"/>
      <c r="D95" s="180" cm="1">
        <f t="array" ref="D95">_xlfn.XLOOKUP(D$1,'Copy of PY1 Data(H)'!$A$1:$CZ$1,_xlfn.XLOOKUP($A95,'Copy of PY1 Data(H)'!$A$1:$A$288,'Copy of PY1 Data(H)'!$A$1:$CZ$288))</f>
        <v>5785689</v>
      </c>
      <c r="E95" s="180" cm="1">
        <f t="array" ref="E95">_xlfn.XLOOKUP(E$1,'Copy of PY1 Data(H)'!$A$1:$CZ$1,_xlfn.XLOOKUP($A95,'Copy of PY1 Data(H)'!$A$1:$A$288,'Copy of PY1 Data(H)'!$A$1:$CZ$288))</f>
        <v>905679001</v>
      </c>
      <c r="F95" s="180" cm="1">
        <f t="array" ref="F95">_xlfn.XLOOKUP(F$1,'Copy of PY1 Data(H)'!$A$1:$CZ$1,_xlfn.XLOOKUP($A95,'Copy of PY1 Data(H)'!$A$1:$A$288,'Copy of PY1 Data(H)'!$A$1:$CZ$288))</f>
        <v>0</v>
      </c>
      <c r="G95" s="180" cm="1">
        <f t="array" ref="G95">_xlfn.XLOOKUP(G$1,'Copy of PY1 Data(H)'!$A$1:$CZ$1,_xlfn.XLOOKUP($A95,'Copy of PY1 Data(H)'!$A$1:$A$288,'Copy of PY1 Data(H)'!$A$1:$CZ$288))</f>
        <v>2704514</v>
      </c>
      <c r="H95" s="180" cm="1">
        <f t="array" ref="H95">_xlfn.XLOOKUP(H$1,'Copy of PY1 Data(H)'!$A$1:$CZ$1,_xlfn.XLOOKUP($A95,'Copy of PY1 Data(H)'!$A$1:$A$288,'Copy of PY1 Data(H)'!$A$1:$CZ$288))</f>
        <v>193544</v>
      </c>
      <c r="I95" s="180" cm="1">
        <f t="array" ref="I95">_xlfn.XLOOKUP(I$1,'Copy of PY1 Data(H)'!$A$1:$CZ$1,_xlfn.XLOOKUP($A95,'Copy of PY1 Data(H)'!$A$1:$A$288,'Copy of PY1 Data(H)'!$A$1:$CZ$288))</f>
        <v>0</v>
      </c>
      <c r="J95" s="180" cm="1">
        <f t="array" ref="J95">_xlfn.XLOOKUP(J$1,'Copy of PY1 Data(H)'!$A$1:$CZ$1,_xlfn.XLOOKUP($A95,'Copy of PY1 Data(H)'!$A$1:$A$288,'Copy of PY1 Data(H)'!$A$1:$CZ$288))</f>
        <v>0</v>
      </c>
      <c r="K95" s="180" cm="1">
        <f t="array" ref="K95">_xlfn.XLOOKUP(K$1,'Copy of PY1 Data(H)'!$A$1:$CZ$1,_xlfn.XLOOKUP($A95,'Copy of PY1 Data(H)'!$A$1:$A$288,'Copy of PY1 Data(H)'!$A$1:$CZ$288))</f>
        <v>0</v>
      </c>
      <c r="L95" s="180" cm="1">
        <f t="array" ref="L95">_xlfn.XLOOKUP(L$1,'Copy of PY1 Data(H)'!$A$1:$CZ$1,_xlfn.XLOOKUP($A95,'Copy of PY1 Data(H)'!$A$1:$A$288,'Copy of PY1 Data(H)'!$A$1:$CZ$288))</f>
        <v>5035968</v>
      </c>
      <c r="M95" s="180" cm="1">
        <f t="array" ref="M95">_xlfn.XLOOKUP(M$1,'Copy of PY1 Data(H)'!$A$1:$CZ$1,_xlfn.XLOOKUP($A95,'Copy of PY1 Data(H)'!$A$1:$A$288,'Copy of PY1 Data(H)'!$A$1:$CZ$288))</f>
        <v>22720180</v>
      </c>
      <c r="N95" s="180" cm="1">
        <f t="array" ref="N95">_xlfn.XLOOKUP(N$1,'Copy of PY1 Data(H)'!$A$1:$CZ$1,_xlfn.XLOOKUP($A95,'Copy of PY1 Data(H)'!$A$1:$A$288,'Copy of PY1 Data(H)'!$A$1:$CZ$288))</f>
        <v>0</v>
      </c>
      <c r="O95" s="180" cm="1">
        <f t="array" ref="O95">_xlfn.XLOOKUP(O$1,'Copy of PY1 Data(H)'!$A$1:$CZ$1,_xlfn.XLOOKUP($A95,'Copy of PY1 Data(H)'!$A$1:$A$288,'Copy of PY1 Data(H)'!$A$1:$CZ$288))</f>
        <v>206529</v>
      </c>
      <c r="P95" s="180" cm="1">
        <f t="array" ref="P95">_xlfn.XLOOKUP(P$1,'Copy of PY1 Data(H)'!$A$1:$CZ$1,_xlfn.XLOOKUP($A95,'Copy of PY1 Data(H)'!$A$1:$A$288,'Copy of PY1 Data(H)'!$A$1:$CZ$288))</f>
        <v>0</v>
      </c>
      <c r="Q95" s="180" cm="1">
        <f t="array" ref="Q95">_xlfn.XLOOKUP(Q$1,'Copy of PY1 Data(H)'!$A$1:$CZ$1,_xlfn.XLOOKUP($A95,'Copy of PY1 Data(H)'!$A$1:$A$288,'Copy of PY1 Data(H)'!$A$1:$CZ$288))</f>
        <v>0</v>
      </c>
      <c r="R95" s="180" cm="1">
        <f t="array" ref="R95">_xlfn.XLOOKUP(R$1,'Copy of PY1 Data(H)'!$A$1:$CZ$1,_xlfn.XLOOKUP($A95,'Copy of PY1 Data(H)'!$A$1:$A$288,'Copy of PY1 Data(H)'!$A$1:$CZ$288))</f>
        <v>0</v>
      </c>
      <c r="S95" s="180" cm="1">
        <f t="array" ref="S95">_xlfn.XLOOKUP(S$1,'Copy of PY1 Data(H)'!$A$1:$CZ$1,_xlfn.XLOOKUP($A95,'Copy of PY1 Data(H)'!$A$1:$A$288,'Copy of PY1 Data(H)'!$A$1:$CZ$288))</f>
        <v>1677965</v>
      </c>
      <c r="T95" s="180" cm="1">
        <f t="array" ref="T95">_xlfn.XLOOKUP(T$1,'Copy of PY1 Data(H)'!$A$1:$CZ$1,_xlfn.XLOOKUP($A95,'Copy of PY1 Data(H)'!$A$1:$A$288,'Copy of PY1 Data(H)'!$A$1:$CZ$288))</f>
        <v>0</v>
      </c>
      <c r="U95" s="180" cm="1">
        <f t="array" ref="U95">_xlfn.XLOOKUP(U$1,'Copy of PY1 Data(H)'!$A$1:$CZ$1,_xlfn.XLOOKUP($A95,'Copy of PY1 Data(H)'!$A$1:$A$288,'Copy of PY1 Data(H)'!$A$1:$CZ$288))</f>
        <v>0</v>
      </c>
      <c r="V95" s="180" cm="1">
        <f t="array" ref="V95">_xlfn.XLOOKUP(V$1,'Copy of PY1 Data(H)'!$A$1:$CZ$1,_xlfn.XLOOKUP($A95,'Copy of PY1 Data(H)'!$A$1:$A$288,'Copy of PY1 Data(H)'!$A$1:$CZ$288))</f>
        <v>2872223</v>
      </c>
      <c r="W95" s="180" cm="1">
        <f t="array" ref="W95">_xlfn.XLOOKUP(W$1,'Copy of PY1 Data(H)'!$A$1:$CZ$1,_xlfn.XLOOKUP($A95,'Copy of PY1 Data(H)'!$A$1:$A$288,'Copy of PY1 Data(H)'!$A$1:$CZ$288))</f>
        <v>0</v>
      </c>
      <c r="X95" s="180" cm="1">
        <f t="array" ref="X95">_xlfn.XLOOKUP(X$1,'Copy of PY1 Data(H)'!$A$1:$CZ$1,_xlfn.XLOOKUP($A95,'Copy of PY1 Data(H)'!$A$1:$A$288,'Copy of PY1 Data(H)'!$A$1:$CZ$288))</f>
        <v>1909670</v>
      </c>
      <c r="Y95" s="180" cm="1">
        <f t="array" ref="Y95">_xlfn.XLOOKUP(Y$1,'Copy of PY1 Data(H)'!$A$1:$CZ$1,_xlfn.XLOOKUP($A95,'Copy of PY1 Data(H)'!$A$1:$A$288,'Copy of PY1 Data(H)'!$A$1:$CZ$288))</f>
        <v>0</v>
      </c>
      <c r="Z95" s="180" cm="1">
        <f t="array" ref="Z95">_xlfn.XLOOKUP(Z$1,'Copy of PY1 Data(H)'!$A$1:$CZ$1,_xlfn.XLOOKUP($A95,'Copy of PY1 Data(H)'!$A$1:$A$288,'Copy of PY1 Data(H)'!$A$1:$CZ$288))</f>
        <v>16435875</v>
      </c>
      <c r="AA95" s="180" cm="1">
        <f t="array" ref="AA95">_xlfn.XLOOKUP(AA$1,'Copy of PY1 Data(H)'!$A$1:$CZ$1,_xlfn.XLOOKUP($A95,'Copy of PY1 Data(H)'!$A$1:$A$288,'Copy of PY1 Data(H)'!$A$1:$CZ$288))</f>
        <v>0</v>
      </c>
      <c r="AB95" s="180" cm="1">
        <f t="array" ref="AB95">_xlfn.XLOOKUP(AB$1,'Copy of PY1 Data(H)'!$A$1:$CZ$1,_xlfn.XLOOKUP($A95,'Copy of PY1 Data(H)'!$A$1:$A$288,'Copy of PY1 Data(H)'!$A$1:$CZ$288))</f>
        <v>0</v>
      </c>
      <c r="AC95" s="180" cm="1">
        <f t="array" ref="AC95">_xlfn.XLOOKUP(AC$1,'Copy of PY1 Data(H)'!$A$1:$CZ$1,_xlfn.XLOOKUP($A95,'Copy of PY1 Data(H)'!$A$1:$A$288,'Copy of PY1 Data(H)'!$A$1:$CZ$288))</f>
        <v>982556</v>
      </c>
      <c r="AD95" s="180" cm="1">
        <f t="array" ref="AD95">_xlfn.XLOOKUP(AD$1,'Copy of PY1 Data(H)'!$A$1:$CZ$1,_xlfn.XLOOKUP($A95,'Copy of PY1 Data(H)'!$A$1:$A$288,'Copy of PY1 Data(H)'!$A$1:$CZ$288))</f>
        <v>709901</v>
      </c>
      <c r="AE95" s="180" cm="1">
        <f t="array" ref="AE95">_xlfn.XLOOKUP(AE$1,'Copy of PY1 Data(H)'!$A$1:$CZ$1,_xlfn.XLOOKUP($A95,'Copy of PY1 Data(H)'!$A$1:$A$288,'Copy of PY1 Data(H)'!$A$1:$CZ$288))</f>
        <v>550819</v>
      </c>
      <c r="AF95" s="180" cm="1">
        <f t="array" ref="AF95">_xlfn.XLOOKUP(AF$1,'Copy of PY1 Data(H)'!$A$1:$CZ$1,_xlfn.XLOOKUP($A95,'Copy of PY1 Data(H)'!$A$1:$A$288,'Copy of PY1 Data(H)'!$A$1:$CZ$288))</f>
        <v>249456</v>
      </c>
      <c r="AG95" s="180" cm="1">
        <f t="array" ref="AG95">_xlfn.XLOOKUP(AG$1,'Copy of PY1 Data(H)'!$A$1:$CZ$1,_xlfn.XLOOKUP($A95,'Copy of PY1 Data(H)'!$A$1:$A$288,'Copy of PY1 Data(H)'!$A$1:$CZ$288))</f>
        <v>930687</v>
      </c>
      <c r="AH95" s="180" cm="1">
        <f t="array" ref="AH95">_xlfn.XLOOKUP(AH$1,'Copy of PY1 Data(H)'!$A$1:$CZ$1,_xlfn.XLOOKUP($A95,'Copy of PY1 Data(H)'!$A$1:$A$288,'Copy of PY1 Data(H)'!$A$1:$CZ$288))</f>
        <v>0</v>
      </c>
      <c r="AI95" s="180" cm="1">
        <f t="array" ref="AI95">_xlfn.XLOOKUP(AI$1,'Copy of PY1 Data(H)'!$A$1:$CZ$1,_xlfn.XLOOKUP($A95,'Copy of PY1 Data(H)'!$A$1:$A$288,'Copy of PY1 Data(H)'!$A$1:$CZ$288))</f>
        <v>0</v>
      </c>
      <c r="AJ95" s="180" cm="1">
        <f t="array" ref="AJ95">_xlfn.XLOOKUP(AJ$1,'Copy of PY1 Data(H)'!$A$1:$CZ$1,_xlfn.XLOOKUP($A95,'Copy of PY1 Data(H)'!$A$1:$A$288,'Copy of PY1 Data(H)'!$A$1:$CZ$288))</f>
        <v>0</v>
      </c>
      <c r="AK95" s="180" cm="1">
        <f t="array" ref="AK95">_xlfn.XLOOKUP(AK$1,'Copy of PY1 Data(H)'!$A$1:$CZ$1,_xlfn.XLOOKUP($A95,'Copy of PY1 Data(H)'!$A$1:$A$288,'Copy of PY1 Data(H)'!$A$1:$CZ$288))</f>
        <v>0</v>
      </c>
      <c r="AL95" s="180" cm="1">
        <f t="array" ref="AL95">_xlfn.XLOOKUP(AL$1,'Copy of PY1 Data(H)'!$A$1:$CZ$1,_xlfn.XLOOKUP($A95,'Copy of PY1 Data(H)'!$A$1:$A$288,'Copy of PY1 Data(H)'!$A$1:$CZ$288))</f>
        <v>1526152</v>
      </c>
      <c r="AM95" s="180" cm="1">
        <f t="array" ref="AM95">_xlfn.XLOOKUP(AM$1,'Copy of PY1 Data(H)'!$A$1:$CZ$1,_xlfn.XLOOKUP($A95,'Copy of PY1 Data(H)'!$A$1:$A$288,'Copy of PY1 Data(H)'!$A$1:$CZ$288))</f>
        <v>1885476</v>
      </c>
      <c r="AN95" s="180" cm="1">
        <f t="array" ref="AN95">_xlfn.XLOOKUP(AN$1,'Copy of PY1 Data(H)'!$A$1:$CZ$1,_xlfn.XLOOKUP($A95,'Copy of PY1 Data(H)'!$A$1:$A$288,'Copy of PY1 Data(H)'!$A$1:$CZ$288))</f>
        <v>141726</v>
      </c>
      <c r="AO95" s="180" cm="1">
        <f t="array" ref="AO95">_xlfn.XLOOKUP(AO$1,'Copy of PY1 Data(H)'!$A$1:$CZ$1,_xlfn.XLOOKUP($A95,'Copy of PY1 Data(H)'!$A$1:$A$288,'Copy of PY1 Data(H)'!$A$1:$CZ$288))</f>
        <v>63629805</v>
      </c>
      <c r="AP95" s="180" cm="1">
        <f t="array" ref="AP95">_xlfn.XLOOKUP(AP$1,'Copy of PY1 Data(H)'!$A$1:$CZ$1,_xlfn.XLOOKUP($A95,'Copy of PY1 Data(H)'!$A$1:$A$288,'Copy of PY1 Data(H)'!$A$1:$CZ$288))</f>
        <v>2414894</v>
      </c>
      <c r="AQ95" s="180" cm="1">
        <f t="array" ref="AQ95">_xlfn.XLOOKUP(AQ$1,'Copy of PY1 Data(H)'!$A$1:$CZ$1,_xlfn.XLOOKUP($A95,'Copy of PY1 Data(H)'!$A$1:$A$288,'Copy of PY1 Data(H)'!$A$1:$CZ$288))</f>
        <v>0</v>
      </c>
      <c r="AR95" s="180" cm="1">
        <f t="array" ref="AR95">_xlfn.XLOOKUP(AR$1,'Copy of PY1 Data(H)'!$A$1:$CZ$1,_xlfn.XLOOKUP($A95,'Copy of PY1 Data(H)'!$A$1:$A$288,'Copy of PY1 Data(H)'!$A$1:$CZ$288))</f>
        <v>16130</v>
      </c>
      <c r="AS95" s="180" cm="1">
        <f t="array" ref="AS95">_xlfn.XLOOKUP(AS$1,'Copy of PY1 Data(H)'!$A$1:$CZ$1,_xlfn.XLOOKUP($A95,'Copy of PY1 Data(H)'!$A$1:$A$288,'Copy of PY1 Data(H)'!$A$1:$CZ$288))</f>
        <v>77653989</v>
      </c>
      <c r="AT95" s="180" cm="1">
        <f t="array" ref="AT95">_xlfn.XLOOKUP(AT$1,'Copy of PY1 Data(H)'!$A$1:$CZ$1,_xlfn.XLOOKUP($A95,'Copy of PY1 Data(H)'!$A$1:$A$288,'Copy of PY1 Data(H)'!$A$1:$CZ$288))</f>
        <v>1184241</v>
      </c>
      <c r="AU95" s="180" cm="1">
        <f t="array" ref="AU95">_xlfn.XLOOKUP(AU$1,'Copy of PY1 Data(H)'!$A$1:$CZ$1,_xlfn.XLOOKUP($A95,'Copy of PY1 Data(H)'!$A$1:$A$288,'Copy of PY1 Data(H)'!$A$1:$CZ$288))</f>
        <v>548552</v>
      </c>
      <c r="AV95" s="180" cm="1">
        <f t="array" ref="AV95">_xlfn.XLOOKUP(AV$1,'Copy of PY1 Data(H)'!$A$1:$CZ$1,_xlfn.XLOOKUP($A95,'Copy of PY1 Data(H)'!$A$1:$A$288,'Copy of PY1 Data(H)'!$A$1:$CZ$288))</f>
        <v>429961</v>
      </c>
      <c r="AW95" s="180" cm="1">
        <f t="array" ref="AW95">_xlfn.XLOOKUP(AW$1,'Copy of PY1 Data(H)'!$A$1:$CZ$1,_xlfn.XLOOKUP($A95,'Copy of PY1 Data(H)'!$A$1:$A$288,'Copy of PY1 Data(H)'!$A$1:$CZ$288))</f>
        <v>362634</v>
      </c>
      <c r="AX95" s="180" cm="1">
        <f t="array" ref="AX95">_xlfn.XLOOKUP(AX$1,'Copy of PY1 Data(H)'!$A$1:$CZ$1,_xlfn.XLOOKUP($A95,'Copy of PY1 Data(H)'!$A$1:$A$288,'Copy of PY1 Data(H)'!$A$1:$CZ$288))</f>
        <v>0</v>
      </c>
      <c r="AY95" s="180" cm="1">
        <f t="array" ref="AY95">_xlfn.XLOOKUP(AY$1,'Copy of PY1 Data(H)'!$A$1:$CZ$1,_xlfn.XLOOKUP($A95,'Copy of PY1 Data(H)'!$A$1:$A$288,'Copy of PY1 Data(H)'!$A$1:$CZ$288))</f>
        <v>0</v>
      </c>
      <c r="AZ95" s="180" cm="1">
        <f t="array" ref="AZ95">_xlfn.XLOOKUP(AZ$1,'Copy of PY1 Data(H)'!$A$1:$CZ$1,_xlfn.XLOOKUP($A95,'Copy of PY1 Data(H)'!$A$1:$A$288,'Copy of PY1 Data(H)'!$A$1:$CZ$288))</f>
        <v>4593148</v>
      </c>
      <c r="BA95" s="180" cm="1">
        <f t="array" ref="BA95">_xlfn.XLOOKUP(BA$1,'Copy of PY1 Data(H)'!$A$1:$CZ$1,_xlfn.XLOOKUP($A95,'Copy of PY1 Data(H)'!$A$1:$A$288,'Copy of PY1 Data(H)'!$A$1:$CZ$288))</f>
        <v>123437</v>
      </c>
      <c r="BB95" s="180" cm="1">
        <f t="array" ref="BB95">_xlfn.XLOOKUP(BB$1,'Copy of PY1 Data(H)'!$A$1:$CZ$1,_xlfn.XLOOKUP($A95,'Copy of PY1 Data(H)'!$A$1:$A$288,'Copy of PY1 Data(H)'!$A$1:$CZ$288))</f>
        <v>26158</v>
      </c>
      <c r="BC95" s="180" cm="1">
        <f t="array" ref="BC95">_xlfn.XLOOKUP(BC$1,'Copy of PY1 Data(H)'!$A$1:$CZ$1,_xlfn.XLOOKUP($A95,'Copy of PY1 Data(H)'!$A$1:$A$288,'Copy of PY1 Data(H)'!$A$1:$CZ$288))</f>
        <v>7907</v>
      </c>
      <c r="BD95" s="180" cm="1">
        <f t="array" ref="BD95">_xlfn.XLOOKUP(BD$1,'Copy of PY1 Data(H)'!$A$1:$CZ$1,_xlfn.XLOOKUP($A95,'Copy of PY1 Data(H)'!$A$1:$A$288,'Copy of PY1 Data(H)'!$A$1:$CZ$288))</f>
        <v>789173</v>
      </c>
      <c r="BE95" s="180" cm="1">
        <f t="array" ref="BE95">_xlfn.XLOOKUP(BE$1,'Copy of PY1 Data(H)'!$A$1:$CZ$1,_xlfn.XLOOKUP($A95,'Copy of PY1 Data(H)'!$A$1:$A$288,'Copy of PY1 Data(H)'!$A$1:$CZ$288))</f>
        <v>2998567</v>
      </c>
      <c r="BF95" s="180" cm="1">
        <f t="array" ref="BF95">_xlfn.XLOOKUP(BF$1,'Copy of PY1 Data(H)'!$A$1:$CZ$1,_xlfn.XLOOKUP($A95,'Copy of PY1 Data(H)'!$A$1:$A$288,'Copy of PY1 Data(H)'!$A$1:$CZ$288))</f>
        <v>69535799</v>
      </c>
      <c r="BG95" s="180" cm="1">
        <f t="array" ref="BG95">_xlfn.XLOOKUP(BG$1,'Copy of PY1 Data(H)'!$A$1:$CZ$1,_xlfn.XLOOKUP($A95,'Copy of PY1 Data(H)'!$A$1:$A$288,'Copy of PY1 Data(H)'!$A$1:$CZ$288))</f>
        <v>0</v>
      </c>
      <c r="BH95" s="180" cm="1">
        <f t="array" ref="BH95">_xlfn.XLOOKUP(BH$1,'Copy of PY1 Data(H)'!$A$1:$CZ$1,_xlfn.XLOOKUP($A95,'Copy of PY1 Data(H)'!$A$1:$A$288,'Copy of PY1 Data(H)'!$A$1:$CZ$288))</f>
        <v>0</v>
      </c>
      <c r="BI95" s="180" cm="1">
        <f t="array" ref="BI95">_xlfn.XLOOKUP(BI$1,'Copy of PY1 Data(H)'!$A$1:$CZ$1,_xlfn.XLOOKUP($A95,'Copy of PY1 Data(H)'!$A$1:$A$288,'Copy of PY1 Data(H)'!$A$1:$CZ$288))</f>
        <v>47711</v>
      </c>
      <c r="BJ95" s="180" cm="1">
        <f t="array" ref="BJ95">_xlfn.XLOOKUP(BJ$1,'Copy of PY1 Data(H)'!$A$1:$CZ$1,_xlfn.XLOOKUP($A95,'Copy of PY1 Data(H)'!$A$1:$A$288,'Copy of PY1 Data(H)'!$A$1:$CZ$288))</f>
        <v>5796670</v>
      </c>
      <c r="BK95" s="180" cm="1">
        <f t="array" ref="BK95">_xlfn.XLOOKUP(BK$1,'Copy of PY1 Data(H)'!$A$1:$CZ$1,_xlfn.XLOOKUP($A95,'Copy of PY1 Data(H)'!$A$1:$A$288,'Copy of PY1 Data(H)'!$A$1:$CZ$288))</f>
        <v>1111660</v>
      </c>
      <c r="BL95" s="180" cm="1">
        <f t="array" ref="BL95">_xlfn.XLOOKUP(BL$1,'Copy of PY1 Data(H)'!$A$1:$CZ$1,_xlfn.XLOOKUP($A95,'Copy of PY1 Data(H)'!$A$1:$A$288,'Copy of PY1 Data(H)'!$A$1:$CZ$288))</f>
        <v>1349551</v>
      </c>
      <c r="BM95" s="180" cm="1">
        <f t="array" ref="BM95">_xlfn.XLOOKUP(BM$1,'Copy of PY1 Data(H)'!$A$1:$CZ$1,_xlfn.XLOOKUP($A95,'Copy of PY1 Data(H)'!$A$1:$A$288,'Copy of PY1 Data(H)'!$A$1:$CZ$288))</f>
        <v>0</v>
      </c>
      <c r="BN95" s="180" cm="1">
        <f t="array" ref="BN95">_xlfn.XLOOKUP(BN$1,'Copy of PY1 Data(H)'!$A$1:$CZ$1,_xlfn.XLOOKUP($A95,'Copy of PY1 Data(H)'!$A$1:$A$288,'Copy of PY1 Data(H)'!$A$1:$CZ$288))</f>
        <v>2999712</v>
      </c>
      <c r="BO95" s="180" cm="1">
        <f t="array" ref="BO95">_xlfn.XLOOKUP(BO$1,'Copy of PY1 Data(H)'!$A$1:$CZ$1,_xlfn.XLOOKUP($A95,'Copy of PY1 Data(H)'!$A$1:$A$288,'Copy of PY1 Data(H)'!$A$1:$CZ$288))</f>
        <v>3783010</v>
      </c>
      <c r="BP95" s="180" cm="1">
        <f t="array" ref="BP95">_xlfn.XLOOKUP(BP$1,'Copy of PY1 Data(H)'!$A$1:$CZ$1,_xlfn.XLOOKUP($A95,'Copy of PY1 Data(H)'!$A$1:$A$288,'Copy of PY1 Data(H)'!$A$1:$CZ$288))</f>
        <v>0</v>
      </c>
      <c r="BQ95" s="180" cm="1">
        <f t="array" ref="BQ95">_xlfn.XLOOKUP(BQ$1,'Copy of PY1 Data(H)'!$A$1:$CZ$1,_xlfn.XLOOKUP($A95,'Copy of PY1 Data(H)'!$A$1:$A$288,'Copy of PY1 Data(H)'!$A$1:$CZ$288))</f>
        <v>0</v>
      </c>
      <c r="BR95" s="180" cm="1">
        <f t="array" ref="BR95">_xlfn.XLOOKUP(BR$1,'Copy of PY1 Data(H)'!$A$1:$CZ$1,_xlfn.XLOOKUP($A95,'Copy of PY1 Data(H)'!$A$1:$A$288,'Copy of PY1 Data(H)'!$A$1:$CZ$288))</f>
        <v>0</v>
      </c>
      <c r="BS95" s="180" cm="1">
        <f t="array" ref="BS95">_xlfn.XLOOKUP(BS$1,'Copy of PY1 Data(H)'!$A$1:$CZ$1,_xlfn.XLOOKUP($A95,'Copy of PY1 Data(H)'!$A$1:$A$288,'Copy of PY1 Data(H)'!$A$1:$CZ$288))</f>
        <v>8372404</v>
      </c>
      <c r="BT95" s="180" cm="1">
        <f t="array" ref="BT95">_xlfn.XLOOKUP(BT$1,'Copy of PY1 Data(H)'!$A$1:$CZ$1,_xlfn.XLOOKUP($A95,'Copy of PY1 Data(H)'!$A$1:$A$288,'Copy of PY1 Data(H)'!$A$1:$CZ$288))</f>
        <v>794710</v>
      </c>
      <c r="BU95" s="180" cm="1">
        <f t="array" ref="BU95">_xlfn.XLOOKUP(BU$1,'Copy of PY1 Data(H)'!$A$1:$CZ$1,_xlfn.XLOOKUP($A95,'Copy of PY1 Data(H)'!$A$1:$A$288,'Copy of PY1 Data(H)'!$A$1:$CZ$288))</f>
        <v>0</v>
      </c>
      <c r="BV95" s="180" cm="1">
        <f t="array" ref="BV95">_xlfn.XLOOKUP(BV$1,'Copy of PY1 Data(H)'!$A$1:$CZ$1,_xlfn.XLOOKUP($A95,'Copy of PY1 Data(H)'!$A$1:$A$288,'Copy of PY1 Data(H)'!$A$1:$CZ$288))</f>
        <v>1341092</v>
      </c>
    </row>
    <row r="96" spans="1:78" x14ac:dyDescent="0.3">
      <c r="A96" s="180">
        <v>375</v>
      </c>
      <c r="C96" s="180"/>
      <c r="D96" s="180" cm="1">
        <f t="array" ref="D96">_xlfn.XLOOKUP(D$1,'Copy of PY1 Data(H)'!$A$1:$CZ$1,_xlfn.XLOOKUP($A96,'Copy of PY1 Data(H)'!$A$1:$A$288,'Copy of PY1 Data(H)'!$A$1:$CZ$288))</f>
        <v>5482369</v>
      </c>
      <c r="E96" s="180" cm="1">
        <f t="array" ref="E96">_xlfn.XLOOKUP(E$1,'Copy of PY1 Data(H)'!$A$1:$CZ$1,_xlfn.XLOOKUP($A96,'Copy of PY1 Data(H)'!$A$1:$A$288,'Copy of PY1 Data(H)'!$A$1:$CZ$288))</f>
        <v>436169728</v>
      </c>
      <c r="F96" s="180" cm="1">
        <f t="array" ref="F96">_xlfn.XLOOKUP(F$1,'Copy of PY1 Data(H)'!$A$1:$CZ$1,_xlfn.XLOOKUP($A96,'Copy of PY1 Data(H)'!$A$1:$A$288,'Copy of PY1 Data(H)'!$A$1:$CZ$288))</f>
        <v>0</v>
      </c>
      <c r="G96" s="180" cm="1">
        <f t="array" ref="G96">_xlfn.XLOOKUP(G$1,'Copy of PY1 Data(H)'!$A$1:$CZ$1,_xlfn.XLOOKUP($A96,'Copy of PY1 Data(H)'!$A$1:$A$288,'Copy of PY1 Data(H)'!$A$1:$CZ$288))</f>
        <v>2022504</v>
      </c>
      <c r="H96" s="180" cm="1">
        <f t="array" ref="H96">_xlfn.XLOOKUP(H$1,'Copy of PY1 Data(H)'!$A$1:$CZ$1,_xlfn.XLOOKUP($A96,'Copy of PY1 Data(H)'!$A$1:$A$288,'Copy of PY1 Data(H)'!$A$1:$CZ$288))</f>
        <v>905864</v>
      </c>
      <c r="I96" s="180" cm="1">
        <f t="array" ref="I96">_xlfn.XLOOKUP(I$1,'Copy of PY1 Data(H)'!$A$1:$CZ$1,_xlfn.XLOOKUP($A96,'Copy of PY1 Data(H)'!$A$1:$A$288,'Copy of PY1 Data(H)'!$A$1:$CZ$288))</f>
        <v>0</v>
      </c>
      <c r="J96" s="180" cm="1">
        <f t="array" ref="J96">_xlfn.XLOOKUP(J$1,'Copy of PY1 Data(H)'!$A$1:$CZ$1,_xlfn.XLOOKUP($A96,'Copy of PY1 Data(H)'!$A$1:$A$288,'Copy of PY1 Data(H)'!$A$1:$CZ$288))</f>
        <v>0</v>
      </c>
      <c r="K96" s="180" cm="1">
        <f t="array" ref="K96">_xlfn.XLOOKUP(K$1,'Copy of PY1 Data(H)'!$A$1:$CZ$1,_xlfn.XLOOKUP($A96,'Copy of PY1 Data(H)'!$A$1:$A$288,'Copy of PY1 Data(H)'!$A$1:$CZ$288))</f>
        <v>0</v>
      </c>
      <c r="L96" s="180" cm="1">
        <f t="array" ref="L96">_xlfn.XLOOKUP(L$1,'Copy of PY1 Data(H)'!$A$1:$CZ$1,_xlfn.XLOOKUP($A96,'Copy of PY1 Data(H)'!$A$1:$A$288,'Copy of PY1 Data(H)'!$A$1:$CZ$288))</f>
        <v>182277</v>
      </c>
      <c r="M96" s="180" cm="1">
        <f t="array" ref="M96">_xlfn.XLOOKUP(M$1,'Copy of PY1 Data(H)'!$A$1:$CZ$1,_xlfn.XLOOKUP($A96,'Copy of PY1 Data(H)'!$A$1:$A$288,'Copy of PY1 Data(H)'!$A$1:$CZ$288))</f>
        <v>8208226</v>
      </c>
      <c r="N96" s="180" cm="1">
        <f t="array" ref="N96">_xlfn.XLOOKUP(N$1,'Copy of PY1 Data(H)'!$A$1:$CZ$1,_xlfn.XLOOKUP($A96,'Copy of PY1 Data(H)'!$A$1:$A$288,'Copy of PY1 Data(H)'!$A$1:$CZ$288))</f>
        <v>0</v>
      </c>
      <c r="O96" s="180" cm="1">
        <f t="array" ref="O96">_xlfn.XLOOKUP(O$1,'Copy of PY1 Data(H)'!$A$1:$CZ$1,_xlfn.XLOOKUP($A96,'Copy of PY1 Data(H)'!$A$1:$A$288,'Copy of PY1 Data(H)'!$A$1:$CZ$288))</f>
        <v>477512</v>
      </c>
      <c r="P96" s="180" cm="1">
        <f t="array" ref="P96">_xlfn.XLOOKUP(P$1,'Copy of PY1 Data(H)'!$A$1:$CZ$1,_xlfn.XLOOKUP($A96,'Copy of PY1 Data(H)'!$A$1:$A$288,'Copy of PY1 Data(H)'!$A$1:$CZ$288))</f>
        <v>0</v>
      </c>
      <c r="Q96" s="180" cm="1">
        <f t="array" ref="Q96">_xlfn.XLOOKUP(Q$1,'Copy of PY1 Data(H)'!$A$1:$CZ$1,_xlfn.XLOOKUP($A96,'Copy of PY1 Data(H)'!$A$1:$A$288,'Copy of PY1 Data(H)'!$A$1:$CZ$288))</f>
        <v>0</v>
      </c>
      <c r="R96" s="180" cm="1">
        <f t="array" ref="R96">_xlfn.XLOOKUP(R$1,'Copy of PY1 Data(H)'!$A$1:$CZ$1,_xlfn.XLOOKUP($A96,'Copy of PY1 Data(H)'!$A$1:$A$288,'Copy of PY1 Data(H)'!$A$1:$CZ$288))</f>
        <v>0</v>
      </c>
      <c r="S96" s="180" cm="1">
        <f t="array" ref="S96">_xlfn.XLOOKUP(S$1,'Copy of PY1 Data(H)'!$A$1:$CZ$1,_xlfn.XLOOKUP($A96,'Copy of PY1 Data(H)'!$A$1:$A$288,'Copy of PY1 Data(H)'!$A$1:$CZ$288))</f>
        <v>2271596</v>
      </c>
      <c r="T96" s="180" cm="1">
        <f t="array" ref="T96">_xlfn.XLOOKUP(T$1,'Copy of PY1 Data(H)'!$A$1:$CZ$1,_xlfn.XLOOKUP($A96,'Copy of PY1 Data(H)'!$A$1:$A$288,'Copy of PY1 Data(H)'!$A$1:$CZ$288))</f>
        <v>0</v>
      </c>
      <c r="U96" s="180" cm="1">
        <f t="array" ref="U96">_xlfn.XLOOKUP(U$1,'Copy of PY1 Data(H)'!$A$1:$CZ$1,_xlfn.XLOOKUP($A96,'Copy of PY1 Data(H)'!$A$1:$A$288,'Copy of PY1 Data(H)'!$A$1:$CZ$288))</f>
        <v>0</v>
      </c>
      <c r="V96" s="180" cm="1">
        <f t="array" ref="V96">_xlfn.XLOOKUP(V$1,'Copy of PY1 Data(H)'!$A$1:$CZ$1,_xlfn.XLOOKUP($A96,'Copy of PY1 Data(H)'!$A$1:$A$288,'Copy of PY1 Data(H)'!$A$1:$CZ$288))</f>
        <v>357446</v>
      </c>
      <c r="W96" s="180" cm="1">
        <f t="array" ref="W96">_xlfn.XLOOKUP(W$1,'Copy of PY1 Data(H)'!$A$1:$CZ$1,_xlfn.XLOOKUP($A96,'Copy of PY1 Data(H)'!$A$1:$A$288,'Copy of PY1 Data(H)'!$A$1:$CZ$288))</f>
        <v>0</v>
      </c>
      <c r="X96" s="180" cm="1">
        <f t="array" ref="X96">_xlfn.XLOOKUP(X$1,'Copy of PY1 Data(H)'!$A$1:$CZ$1,_xlfn.XLOOKUP($A96,'Copy of PY1 Data(H)'!$A$1:$A$288,'Copy of PY1 Data(H)'!$A$1:$CZ$288))</f>
        <v>2492656</v>
      </c>
      <c r="Y96" s="180" cm="1">
        <f t="array" ref="Y96">_xlfn.XLOOKUP(Y$1,'Copy of PY1 Data(H)'!$A$1:$CZ$1,_xlfn.XLOOKUP($A96,'Copy of PY1 Data(H)'!$A$1:$A$288,'Copy of PY1 Data(H)'!$A$1:$CZ$288))</f>
        <v>0</v>
      </c>
      <c r="Z96" s="180" cm="1">
        <f t="array" ref="Z96">_xlfn.XLOOKUP(Z$1,'Copy of PY1 Data(H)'!$A$1:$CZ$1,_xlfn.XLOOKUP($A96,'Copy of PY1 Data(H)'!$A$1:$A$288,'Copy of PY1 Data(H)'!$A$1:$CZ$288))</f>
        <v>13593547</v>
      </c>
      <c r="AA96" s="180" cm="1">
        <f t="array" ref="AA96">_xlfn.XLOOKUP(AA$1,'Copy of PY1 Data(H)'!$A$1:$CZ$1,_xlfn.XLOOKUP($A96,'Copy of PY1 Data(H)'!$A$1:$A$288,'Copy of PY1 Data(H)'!$A$1:$CZ$288))</f>
        <v>0</v>
      </c>
      <c r="AB96" s="180" cm="1">
        <f t="array" ref="AB96">_xlfn.XLOOKUP(AB$1,'Copy of PY1 Data(H)'!$A$1:$CZ$1,_xlfn.XLOOKUP($A96,'Copy of PY1 Data(H)'!$A$1:$A$288,'Copy of PY1 Data(H)'!$A$1:$CZ$288))</f>
        <v>0</v>
      </c>
      <c r="AC96" s="180" cm="1">
        <f t="array" ref="AC96">_xlfn.XLOOKUP(AC$1,'Copy of PY1 Data(H)'!$A$1:$CZ$1,_xlfn.XLOOKUP($A96,'Copy of PY1 Data(H)'!$A$1:$A$288,'Copy of PY1 Data(H)'!$A$1:$CZ$288))</f>
        <v>417654</v>
      </c>
      <c r="AD96" s="180" cm="1">
        <f t="array" ref="AD96">_xlfn.XLOOKUP(AD$1,'Copy of PY1 Data(H)'!$A$1:$CZ$1,_xlfn.XLOOKUP($A96,'Copy of PY1 Data(H)'!$A$1:$A$288,'Copy of PY1 Data(H)'!$A$1:$CZ$288))</f>
        <v>501621</v>
      </c>
      <c r="AE96" s="180" cm="1">
        <f t="array" ref="AE96">_xlfn.XLOOKUP(AE$1,'Copy of PY1 Data(H)'!$A$1:$CZ$1,_xlfn.XLOOKUP($A96,'Copy of PY1 Data(H)'!$A$1:$A$288,'Copy of PY1 Data(H)'!$A$1:$CZ$288))</f>
        <v>327086</v>
      </c>
      <c r="AF96" s="180" cm="1">
        <f t="array" ref="AF96">_xlfn.XLOOKUP(AF$1,'Copy of PY1 Data(H)'!$A$1:$CZ$1,_xlfn.XLOOKUP($A96,'Copy of PY1 Data(H)'!$A$1:$A$288,'Copy of PY1 Data(H)'!$A$1:$CZ$288))</f>
        <v>272412</v>
      </c>
      <c r="AG96" s="180" cm="1">
        <f t="array" ref="AG96">_xlfn.XLOOKUP(AG$1,'Copy of PY1 Data(H)'!$A$1:$CZ$1,_xlfn.XLOOKUP($A96,'Copy of PY1 Data(H)'!$A$1:$A$288,'Copy of PY1 Data(H)'!$A$1:$CZ$288))</f>
        <v>-46703</v>
      </c>
      <c r="AH96" s="180" cm="1">
        <f t="array" ref="AH96">_xlfn.XLOOKUP(AH$1,'Copy of PY1 Data(H)'!$A$1:$CZ$1,_xlfn.XLOOKUP($A96,'Copy of PY1 Data(H)'!$A$1:$A$288,'Copy of PY1 Data(H)'!$A$1:$CZ$288))</f>
        <v>0</v>
      </c>
      <c r="AI96" s="180" cm="1">
        <f t="array" ref="AI96">_xlfn.XLOOKUP(AI$1,'Copy of PY1 Data(H)'!$A$1:$CZ$1,_xlfn.XLOOKUP($A96,'Copy of PY1 Data(H)'!$A$1:$A$288,'Copy of PY1 Data(H)'!$A$1:$CZ$288))</f>
        <v>0</v>
      </c>
      <c r="AJ96" s="180" cm="1">
        <f t="array" ref="AJ96">_xlfn.XLOOKUP(AJ$1,'Copy of PY1 Data(H)'!$A$1:$CZ$1,_xlfn.XLOOKUP($A96,'Copy of PY1 Data(H)'!$A$1:$A$288,'Copy of PY1 Data(H)'!$A$1:$CZ$288))</f>
        <v>0</v>
      </c>
      <c r="AK96" s="180" cm="1">
        <f t="array" ref="AK96">_xlfn.XLOOKUP(AK$1,'Copy of PY1 Data(H)'!$A$1:$CZ$1,_xlfn.XLOOKUP($A96,'Copy of PY1 Data(H)'!$A$1:$A$288,'Copy of PY1 Data(H)'!$A$1:$CZ$288))</f>
        <v>0</v>
      </c>
      <c r="AL96" s="180" cm="1">
        <f t="array" ref="AL96">_xlfn.XLOOKUP(AL$1,'Copy of PY1 Data(H)'!$A$1:$CZ$1,_xlfn.XLOOKUP($A96,'Copy of PY1 Data(H)'!$A$1:$A$288,'Copy of PY1 Data(H)'!$A$1:$CZ$288))</f>
        <v>959589</v>
      </c>
      <c r="AM96" s="180" cm="1">
        <f t="array" ref="AM96">_xlfn.XLOOKUP(AM$1,'Copy of PY1 Data(H)'!$A$1:$CZ$1,_xlfn.XLOOKUP($A96,'Copy of PY1 Data(H)'!$A$1:$A$288,'Copy of PY1 Data(H)'!$A$1:$CZ$288))</f>
        <v>962173</v>
      </c>
      <c r="AN96" s="180" cm="1">
        <f t="array" ref="AN96">_xlfn.XLOOKUP(AN$1,'Copy of PY1 Data(H)'!$A$1:$CZ$1,_xlfn.XLOOKUP($A96,'Copy of PY1 Data(H)'!$A$1:$A$288,'Copy of PY1 Data(H)'!$A$1:$CZ$288))</f>
        <v>470815</v>
      </c>
      <c r="AO96" s="180" cm="1">
        <f t="array" ref="AO96">_xlfn.XLOOKUP(AO$1,'Copy of PY1 Data(H)'!$A$1:$CZ$1,_xlfn.XLOOKUP($A96,'Copy of PY1 Data(H)'!$A$1:$A$288,'Copy of PY1 Data(H)'!$A$1:$CZ$288))</f>
        <v>0</v>
      </c>
      <c r="AP96" s="180" cm="1">
        <f t="array" ref="AP96">_xlfn.XLOOKUP(AP$1,'Copy of PY1 Data(H)'!$A$1:$CZ$1,_xlfn.XLOOKUP($A96,'Copy of PY1 Data(H)'!$A$1:$A$288,'Copy of PY1 Data(H)'!$A$1:$CZ$288))</f>
        <v>738798</v>
      </c>
      <c r="AQ96" s="180" cm="1">
        <f t="array" ref="AQ96">_xlfn.XLOOKUP(AQ$1,'Copy of PY1 Data(H)'!$A$1:$CZ$1,_xlfn.XLOOKUP($A96,'Copy of PY1 Data(H)'!$A$1:$A$288,'Copy of PY1 Data(H)'!$A$1:$CZ$288))</f>
        <v>0</v>
      </c>
      <c r="AR96" s="180" cm="1">
        <f t="array" ref="AR96">_xlfn.XLOOKUP(AR$1,'Copy of PY1 Data(H)'!$A$1:$CZ$1,_xlfn.XLOOKUP($A96,'Copy of PY1 Data(H)'!$A$1:$A$288,'Copy of PY1 Data(H)'!$A$1:$CZ$288))</f>
        <v>59600</v>
      </c>
      <c r="AS96" s="180" cm="1">
        <f t="array" ref="AS96">_xlfn.XLOOKUP(AS$1,'Copy of PY1 Data(H)'!$A$1:$CZ$1,_xlfn.XLOOKUP($A96,'Copy of PY1 Data(H)'!$A$1:$A$288,'Copy of PY1 Data(H)'!$A$1:$CZ$288))</f>
        <v>4312926</v>
      </c>
      <c r="AT96" s="180" cm="1">
        <f t="array" ref="AT96">_xlfn.XLOOKUP(AT$1,'Copy of PY1 Data(H)'!$A$1:$CZ$1,_xlfn.XLOOKUP($A96,'Copy of PY1 Data(H)'!$A$1:$A$288,'Copy of PY1 Data(H)'!$A$1:$CZ$288))</f>
        <v>658782</v>
      </c>
      <c r="AU96" s="180" cm="1">
        <f t="array" ref="AU96">_xlfn.XLOOKUP(AU$1,'Copy of PY1 Data(H)'!$A$1:$CZ$1,_xlfn.XLOOKUP($A96,'Copy of PY1 Data(H)'!$A$1:$A$288,'Copy of PY1 Data(H)'!$A$1:$CZ$288))</f>
        <v>4938529</v>
      </c>
      <c r="AV96" s="180" cm="1">
        <f t="array" ref="AV96">_xlfn.XLOOKUP(AV$1,'Copy of PY1 Data(H)'!$A$1:$CZ$1,_xlfn.XLOOKUP($A96,'Copy of PY1 Data(H)'!$A$1:$A$288,'Copy of PY1 Data(H)'!$A$1:$CZ$288))</f>
        <v>211586</v>
      </c>
      <c r="AW96" s="180" cm="1">
        <f t="array" ref="AW96">_xlfn.XLOOKUP(AW$1,'Copy of PY1 Data(H)'!$A$1:$CZ$1,_xlfn.XLOOKUP($A96,'Copy of PY1 Data(H)'!$A$1:$A$288,'Copy of PY1 Data(H)'!$A$1:$CZ$288))</f>
        <v>753314</v>
      </c>
      <c r="AX96" s="180" cm="1">
        <f t="array" ref="AX96">_xlfn.XLOOKUP(AX$1,'Copy of PY1 Data(H)'!$A$1:$CZ$1,_xlfn.XLOOKUP($A96,'Copy of PY1 Data(H)'!$A$1:$A$288,'Copy of PY1 Data(H)'!$A$1:$CZ$288))</f>
        <v>0</v>
      </c>
      <c r="AY96" s="180" cm="1">
        <f t="array" ref="AY96">_xlfn.XLOOKUP(AY$1,'Copy of PY1 Data(H)'!$A$1:$CZ$1,_xlfn.XLOOKUP($A96,'Copy of PY1 Data(H)'!$A$1:$A$288,'Copy of PY1 Data(H)'!$A$1:$CZ$288))</f>
        <v>0</v>
      </c>
      <c r="AZ96" s="180" cm="1">
        <f t="array" ref="AZ96">_xlfn.XLOOKUP(AZ$1,'Copy of PY1 Data(H)'!$A$1:$CZ$1,_xlfn.XLOOKUP($A96,'Copy of PY1 Data(H)'!$A$1:$A$288,'Copy of PY1 Data(H)'!$A$1:$CZ$288))</f>
        <v>3223727</v>
      </c>
      <c r="BA96" s="180" cm="1">
        <f t="array" ref="BA96">_xlfn.XLOOKUP(BA$1,'Copy of PY1 Data(H)'!$A$1:$CZ$1,_xlfn.XLOOKUP($A96,'Copy of PY1 Data(H)'!$A$1:$A$288,'Copy of PY1 Data(H)'!$A$1:$CZ$288))</f>
        <v>347548</v>
      </c>
      <c r="BB96" s="180" cm="1">
        <f t="array" ref="BB96">_xlfn.XLOOKUP(BB$1,'Copy of PY1 Data(H)'!$A$1:$CZ$1,_xlfn.XLOOKUP($A96,'Copy of PY1 Data(H)'!$A$1:$A$288,'Copy of PY1 Data(H)'!$A$1:$CZ$288))</f>
        <v>608014</v>
      </c>
      <c r="BC96" s="180" cm="1">
        <f t="array" ref="BC96">_xlfn.XLOOKUP(BC$1,'Copy of PY1 Data(H)'!$A$1:$CZ$1,_xlfn.XLOOKUP($A96,'Copy of PY1 Data(H)'!$A$1:$A$288,'Copy of PY1 Data(H)'!$A$1:$CZ$288))</f>
        <v>573385</v>
      </c>
      <c r="BD96" s="180" cm="1">
        <f t="array" ref="BD96">_xlfn.XLOOKUP(BD$1,'Copy of PY1 Data(H)'!$A$1:$CZ$1,_xlfn.XLOOKUP($A96,'Copy of PY1 Data(H)'!$A$1:$A$288,'Copy of PY1 Data(H)'!$A$1:$CZ$288))</f>
        <v>5307790</v>
      </c>
      <c r="BE96" s="180" cm="1">
        <f t="array" ref="BE96">_xlfn.XLOOKUP(BE$1,'Copy of PY1 Data(H)'!$A$1:$CZ$1,_xlfn.XLOOKUP($A96,'Copy of PY1 Data(H)'!$A$1:$A$288,'Copy of PY1 Data(H)'!$A$1:$CZ$288))</f>
        <v>331765</v>
      </c>
      <c r="BF96" s="180" cm="1">
        <f t="array" ref="BF96">_xlfn.XLOOKUP(BF$1,'Copy of PY1 Data(H)'!$A$1:$CZ$1,_xlfn.XLOOKUP($A96,'Copy of PY1 Data(H)'!$A$1:$A$288,'Copy of PY1 Data(H)'!$A$1:$CZ$288))</f>
        <v>7994600</v>
      </c>
      <c r="BG96" s="180" cm="1">
        <f t="array" ref="BG96">_xlfn.XLOOKUP(BG$1,'Copy of PY1 Data(H)'!$A$1:$CZ$1,_xlfn.XLOOKUP($A96,'Copy of PY1 Data(H)'!$A$1:$A$288,'Copy of PY1 Data(H)'!$A$1:$CZ$288))</f>
        <v>0</v>
      </c>
      <c r="BH96" s="180" cm="1">
        <f t="array" ref="BH96">_xlfn.XLOOKUP(BH$1,'Copy of PY1 Data(H)'!$A$1:$CZ$1,_xlfn.XLOOKUP($A96,'Copy of PY1 Data(H)'!$A$1:$A$288,'Copy of PY1 Data(H)'!$A$1:$CZ$288))</f>
        <v>0</v>
      </c>
      <c r="BI96" s="180" cm="1">
        <f t="array" ref="BI96">_xlfn.XLOOKUP(BI$1,'Copy of PY1 Data(H)'!$A$1:$CZ$1,_xlfn.XLOOKUP($A96,'Copy of PY1 Data(H)'!$A$1:$A$288,'Copy of PY1 Data(H)'!$A$1:$CZ$288))</f>
        <v>754232</v>
      </c>
      <c r="BJ96" s="180" cm="1">
        <f t="array" ref="BJ96">_xlfn.XLOOKUP(BJ$1,'Copy of PY1 Data(H)'!$A$1:$CZ$1,_xlfn.XLOOKUP($A96,'Copy of PY1 Data(H)'!$A$1:$A$288,'Copy of PY1 Data(H)'!$A$1:$CZ$288))</f>
        <v>10692127</v>
      </c>
      <c r="BK96" s="180" cm="1">
        <f t="array" ref="BK96">_xlfn.XLOOKUP(BK$1,'Copy of PY1 Data(H)'!$A$1:$CZ$1,_xlfn.XLOOKUP($A96,'Copy of PY1 Data(H)'!$A$1:$A$288,'Copy of PY1 Data(H)'!$A$1:$CZ$288))</f>
        <v>1125303</v>
      </c>
      <c r="BL96" s="180" cm="1">
        <f t="array" ref="BL96">_xlfn.XLOOKUP(BL$1,'Copy of PY1 Data(H)'!$A$1:$CZ$1,_xlfn.XLOOKUP($A96,'Copy of PY1 Data(H)'!$A$1:$A$288,'Copy of PY1 Data(H)'!$A$1:$CZ$288))</f>
        <v>16326589</v>
      </c>
      <c r="BM96" s="180" cm="1">
        <f t="array" ref="BM96">_xlfn.XLOOKUP(BM$1,'Copy of PY1 Data(H)'!$A$1:$CZ$1,_xlfn.XLOOKUP($A96,'Copy of PY1 Data(H)'!$A$1:$A$288,'Copy of PY1 Data(H)'!$A$1:$CZ$288))</f>
        <v>0</v>
      </c>
      <c r="BN96" s="180" cm="1">
        <f t="array" ref="BN96">_xlfn.XLOOKUP(BN$1,'Copy of PY1 Data(H)'!$A$1:$CZ$1,_xlfn.XLOOKUP($A96,'Copy of PY1 Data(H)'!$A$1:$A$288,'Copy of PY1 Data(H)'!$A$1:$CZ$288))</f>
        <v>789451</v>
      </c>
      <c r="BO96" s="180" cm="1">
        <f t="array" ref="BO96">_xlfn.XLOOKUP(BO$1,'Copy of PY1 Data(H)'!$A$1:$CZ$1,_xlfn.XLOOKUP($A96,'Copy of PY1 Data(H)'!$A$1:$A$288,'Copy of PY1 Data(H)'!$A$1:$CZ$288))</f>
        <v>1060025</v>
      </c>
      <c r="BP96" s="180" cm="1">
        <f t="array" ref="BP96">_xlfn.XLOOKUP(BP$1,'Copy of PY1 Data(H)'!$A$1:$CZ$1,_xlfn.XLOOKUP($A96,'Copy of PY1 Data(H)'!$A$1:$A$288,'Copy of PY1 Data(H)'!$A$1:$CZ$288))</f>
        <v>0</v>
      </c>
      <c r="BQ96" s="180" cm="1">
        <f t="array" ref="BQ96">_xlfn.XLOOKUP(BQ$1,'Copy of PY1 Data(H)'!$A$1:$CZ$1,_xlfn.XLOOKUP($A96,'Copy of PY1 Data(H)'!$A$1:$A$288,'Copy of PY1 Data(H)'!$A$1:$CZ$288))</f>
        <v>0</v>
      </c>
      <c r="BR96" s="180" cm="1">
        <f t="array" ref="BR96">_xlfn.XLOOKUP(BR$1,'Copy of PY1 Data(H)'!$A$1:$CZ$1,_xlfn.XLOOKUP($A96,'Copy of PY1 Data(H)'!$A$1:$A$288,'Copy of PY1 Data(H)'!$A$1:$CZ$288))</f>
        <v>0</v>
      </c>
      <c r="BS96" s="180" cm="1">
        <f t="array" ref="BS96">_xlfn.XLOOKUP(BS$1,'Copy of PY1 Data(H)'!$A$1:$CZ$1,_xlfn.XLOOKUP($A96,'Copy of PY1 Data(H)'!$A$1:$A$288,'Copy of PY1 Data(H)'!$A$1:$CZ$288))</f>
        <v>1105576</v>
      </c>
      <c r="BT96" s="180" cm="1">
        <f t="array" ref="BT96">_xlfn.XLOOKUP(BT$1,'Copy of PY1 Data(H)'!$A$1:$CZ$1,_xlfn.XLOOKUP($A96,'Copy of PY1 Data(H)'!$A$1:$A$288,'Copy of PY1 Data(H)'!$A$1:$CZ$288))</f>
        <v>506042</v>
      </c>
      <c r="BU96" s="180" cm="1">
        <f t="array" ref="BU96">_xlfn.XLOOKUP(BU$1,'Copy of PY1 Data(H)'!$A$1:$CZ$1,_xlfn.XLOOKUP($A96,'Copy of PY1 Data(H)'!$A$1:$A$288,'Copy of PY1 Data(H)'!$A$1:$CZ$288))</f>
        <v>0</v>
      </c>
      <c r="BV96" s="180" cm="1">
        <f t="array" ref="BV96">_xlfn.XLOOKUP(BV$1,'Copy of PY1 Data(H)'!$A$1:$CZ$1,_xlfn.XLOOKUP($A96,'Copy of PY1 Data(H)'!$A$1:$A$288,'Copy of PY1 Data(H)'!$A$1:$CZ$288))</f>
        <v>-79225</v>
      </c>
    </row>
    <row r="97" spans="1:74" x14ac:dyDescent="0.3">
      <c r="A97" s="180">
        <v>83</v>
      </c>
      <c r="C97" s="180"/>
      <c r="D97" s="180" cm="1">
        <f t="array" ref="D97">_xlfn.XLOOKUP(D$1,'Copy of PY1 Data(H)'!$A$1:$CZ$1,_xlfn.XLOOKUP($A97,'Copy of PY1 Data(H)'!$A$1:$A$288,'Copy of PY1 Data(H)'!$A$1:$CZ$288))</f>
        <v>14496829</v>
      </c>
      <c r="E97" s="180" cm="1">
        <f t="array" ref="E97">_xlfn.XLOOKUP(E$1,'Copy of PY1 Data(H)'!$A$1:$CZ$1,_xlfn.XLOOKUP($A97,'Copy of PY1 Data(H)'!$A$1:$A$288,'Copy of PY1 Data(H)'!$A$1:$CZ$288))</f>
        <v>1393831056</v>
      </c>
      <c r="F97" s="180" cm="1">
        <f t="array" ref="F97">_xlfn.XLOOKUP(F$1,'Copy of PY1 Data(H)'!$A$1:$CZ$1,_xlfn.XLOOKUP($A97,'Copy of PY1 Data(H)'!$A$1:$A$288,'Copy of PY1 Data(H)'!$A$1:$CZ$288))</f>
        <v>0</v>
      </c>
      <c r="G97" s="180" cm="1">
        <f t="array" ref="G97">_xlfn.XLOOKUP(G$1,'Copy of PY1 Data(H)'!$A$1:$CZ$1,_xlfn.XLOOKUP($A97,'Copy of PY1 Data(H)'!$A$1:$A$288,'Copy of PY1 Data(H)'!$A$1:$CZ$288))</f>
        <v>7439537</v>
      </c>
      <c r="H97" s="180" cm="1">
        <f t="array" ref="H97">_xlfn.XLOOKUP(H$1,'Copy of PY1 Data(H)'!$A$1:$CZ$1,_xlfn.XLOOKUP($A97,'Copy of PY1 Data(H)'!$A$1:$A$288,'Copy of PY1 Data(H)'!$A$1:$CZ$288))</f>
        <v>5592384</v>
      </c>
      <c r="I97" s="180" cm="1">
        <f t="array" ref="I97">_xlfn.XLOOKUP(I$1,'Copy of PY1 Data(H)'!$A$1:$CZ$1,_xlfn.XLOOKUP($A97,'Copy of PY1 Data(H)'!$A$1:$A$288,'Copy of PY1 Data(H)'!$A$1:$CZ$288))</f>
        <v>0</v>
      </c>
      <c r="J97" s="180" cm="1">
        <f t="array" ref="J97">_xlfn.XLOOKUP(J$1,'Copy of PY1 Data(H)'!$A$1:$CZ$1,_xlfn.XLOOKUP($A97,'Copy of PY1 Data(H)'!$A$1:$A$288,'Copy of PY1 Data(H)'!$A$1:$CZ$288))</f>
        <v>0</v>
      </c>
      <c r="K97" s="180" cm="1">
        <f t="array" ref="K97">_xlfn.XLOOKUP(K$1,'Copy of PY1 Data(H)'!$A$1:$CZ$1,_xlfn.XLOOKUP($A97,'Copy of PY1 Data(H)'!$A$1:$A$288,'Copy of PY1 Data(H)'!$A$1:$CZ$288))</f>
        <v>0</v>
      </c>
      <c r="L97" s="180" cm="1">
        <f t="array" ref="L97">_xlfn.XLOOKUP(L$1,'Copy of PY1 Data(H)'!$A$1:$CZ$1,_xlfn.XLOOKUP($A97,'Copy of PY1 Data(H)'!$A$1:$A$288,'Copy of PY1 Data(H)'!$A$1:$CZ$288))</f>
        <v>11422018</v>
      </c>
      <c r="M97" s="180" cm="1">
        <f t="array" ref="M97">_xlfn.XLOOKUP(M$1,'Copy of PY1 Data(H)'!$A$1:$CZ$1,_xlfn.XLOOKUP($A97,'Copy of PY1 Data(H)'!$A$1:$A$288,'Copy of PY1 Data(H)'!$A$1:$CZ$288))</f>
        <v>44760639</v>
      </c>
      <c r="N97" s="180" cm="1">
        <f t="array" ref="N97">_xlfn.XLOOKUP(N$1,'Copy of PY1 Data(H)'!$A$1:$CZ$1,_xlfn.XLOOKUP($A97,'Copy of PY1 Data(H)'!$A$1:$A$288,'Copy of PY1 Data(H)'!$A$1:$CZ$288))</f>
        <v>133712</v>
      </c>
      <c r="O97" s="180" cm="1">
        <f t="array" ref="O97">_xlfn.XLOOKUP(O$1,'Copy of PY1 Data(H)'!$A$1:$CZ$1,_xlfn.XLOOKUP($A97,'Copy of PY1 Data(H)'!$A$1:$A$288,'Copy of PY1 Data(H)'!$A$1:$CZ$288))</f>
        <v>5312404</v>
      </c>
      <c r="P97" s="180" cm="1">
        <f t="array" ref="P97">_xlfn.XLOOKUP(P$1,'Copy of PY1 Data(H)'!$A$1:$CZ$1,_xlfn.XLOOKUP($A97,'Copy of PY1 Data(H)'!$A$1:$A$288,'Copy of PY1 Data(H)'!$A$1:$CZ$288))</f>
        <v>0</v>
      </c>
      <c r="Q97" s="180" cm="1">
        <f t="array" ref="Q97">_xlfn.XLOOKUP(Q$1,'Copy of PY1 Data(H)'!$A$1:$CZ$1,_xlfn.XLOOKUP($A97,'Copy of PY1 Data(H)'!$A$1:$A$288,'Copy of PY1 Data(H)'!$A$1:$CZ$288))</f>
        <v>0</v>
      </c>
      <c r="R97" s="180" cm="1">
        <f t="array" ref="R97">_xlfn.XLOOKUP(R$1,'Copy of PY1 Data(H)'!$A$1:$CZ$1,_xlfn.XLOOKUP($A97,'Copy of PY1 Data(H)'!$A$1:$A$288,'Copy of PY1 Data(H)'!$A$1:$CZ$288))</f>
        <v>0</v>
      </c>
      <c r="S97" s="180" cm="1">
        <f t="array" ref="S97">_xlfn.XLOOKUP(S$1,'Copy of PY1 Data(H)'!$A$1:$CZ$1,_xlfn.XLOOKUP($A97,'Copy of PY1 Data(H)'!$A$1:$A$288,'Copy of PY1 Data(H)'!$A$1:$CZ$288))</f>
        <v>2287283</v>
      </c>
      <c r="T97" s="180" cm="1">
        <f t="array" ref="T97">_xlfn.XLOOKUP(T$1,'Copy of PY1 Data(H)'!$A$1:$CZ$1,_xlfn.XLOOKUP($A97,'Copy of PY1 Data(H)'!$A$1:$A$288,'Copy of PY1 Data(H)'!$A$1:$CZ$288))</f>
        <v>0</v>
      </c>
      <c r="U97" s="180" cm="1">
        <f t="array" ref="U97">_xlfn.XLOOKUP(U$1,'Copy of PY1 Data(H)'!$A$1:$CZ$1,_xlfn.XLOOKUP($A97,'Copy of PY1 Data(H)'!$A$1:$A$288,'Copy of PY1 Data(H)'!$A$1:$CZ$288))</f>
        <v>0</v>
      </c>
      <c r="V97" s="180" cm="1">
        <f t="array" ref="V97">_xlfn.XLOOKUP(V$1,'Copy of PY1 Data(H)'!$A$1:$CZ$1,_xlfn.XLOOKUP($A97,'Copy of PY1 Data(H)'!$A$1:$A$288,'Copy of PY1 Data(H)'!$A$1:$CZ$288))</f>
        <v>12554426</v>
      </c>
      <c r="W97" s="180" cm="1">
        <f t="array" ref="W97">_xlfn.XLOOKUP(W$1,'Copy of PY1 Data(H)'!$A$1:$CZ$1,_xlfn.XLOOKUP($A97,'Copy of PY1 Data(H)'!$A$1:$A$288,'Copy of PY1 Data(H)'!$A$1:$CZ$288))</f>
        <v>0</v>
      </c>
      <c r="X97" s="180" cm="1">
        <f t="array" ref="X97">_xlfn.XLOOKUP(X$1,'Copy of PY1 Data(H)'!$A$1:$CZ$1,_xlfn.XLOOKUP($A97,'Copy of PY1 Data(H)'!$A$1:$A$288,'Copy of PY1 Data(H)'!$A$1:$CZ$288))</f>
        <v>15955928</v>
      </c>
      <c r="Y97" s="180" cm="1">
        <f t="array" ref="Y97">_xlfn.XLOOKUP(Y$1,'Copy of PY1 Data(H)'!$A$1:$CZ$1,_xlfn.XLOOKUP($A97,'Copy of PY1 Data(H)'!$A$1:$A$288,'Copy of PY1 Data(H)'!$A$1:$CZ$288))</f>
        <v>0</v>
      </c>
      <c r="Z97" s="180" cm="1">
        <f t="array" ref="Z97">_xlfn.XLOOKUP(Z$1,'Copy of PY1 Data(H)'!$A$1:$CZ$1,_xlfn.XLOOKUP($A97,'Copy of PY1 Data(H)'!$A$1:$A$288,'Copy of PY1 Data(H)'!$A$1:$CZ$288))</f>
        <v>89433756</v>
      </c>
      <c r="AA97" s="180" cm="1">
        <f t="array" ref="AA97">_xlfn.XLOOKUP(AA$1,'Copy of PY1 Data(H)'!$A$1:$CZ$1,_xlfn.XLOOKUP($A97,'Copy of PY1 Data(H)'!$A$1:$A$288,'Copy of PY1 Data(H)'!$A$1:$CZ$288))</f>
        <v>0</v>
      </c>
      <c r="AB97" s="180" cm="1">
        <f t="array" ref="AB97">_xlfn.XLOOKUP(AB$1,'Copy of PY1 Data(H)'!$A$1:$CZ$1,_xlfn.XLOOKUP($A97,'Copy of PY1 Data(H)'!$A$1:$A$288,'Copy of PY1 Data(H)'!$A$1:$CZ$288))</f>
        <v>0</v>
      </c>
      <c r="AC97" s="180" cm="1">
        <f t="array" ref="AC97">_xlfn.XLOOKUP(AC$1,'Copy of PY1 Data(H)'!$A$1:$CZ$1,_xlfn.XLOOKUP($A97,'Copy of PY1 Data(H)'!$A$1:$A$288,'Copy of PY1 Data(H)'!$A$1:$CZ$288))</f>
        <v>5358765</v>
      </c>
      <c r="AD97" s="180" cm="1">
        <f t="array" ref="AD97">_xlfn.XLOOKUP(AD$1,'Copy of PY1 Data(H)'!$A$1:$CZ$1,_xlfn.XLOOKUP($A97,'Copy of PY1 Data(H)'!$A$1:$A$288,'Copy of PY1 Data(H)'!$A$1:$CZ$288))</f>
        <v>8087101</v>
      </c>
      <c r="AE97" s="180" cm="1">
        <f t="array" ref="AE97">_xlfn.XLOOKUP(AE$1,'Copy of PY1 Data(H)'!$A$1:$CZ$1,_xlfn.XLOOKUP($A97,'Copy of PY1 Data(H)'!$A$1:$A$288,'Copy of PY1 Data(H)'!$A$1:$CZ$288))</f>
        <v>2572862</v>
      </c>
      <c r="AF97" s="180" cm="1">
        <f t="array" ref="AF97">_xlfn.XLOOKUP(AF$1,'Copy of PY1 Data(H)'!$A$1:$CZ$1,_xlfn.XLOOKUP($A97,'Copy of PY1 Data(H)'!$A$1:$A$288,'Copy of PY1 Data(H)'!$A$1:$CZ$288))</f>
        <v>4722262</v>
      </c>
      <c r="AG97" s="180" cm="1">
        <f t="array" ref="AG97">_xlfn.XLOOKUP(AG$1,'Copy of PY1 Data(H)'!$A$1:$CZ$1,_xlfn.XLOOKUP($A97,'Copy of PY1 Data(H)'!$A$1:$A$288,'Copy of PY1 Data(H)'!$A$1:$CZ$288))</f>
        <v>3049892</v>
      </c>
      <c r="AH97" s="180" cm="1">
        <f t="array" ref="AH97">_xlfn.XLOOKUP(AH$1,'Copy of PY1 Data(H)'!$A$1:$CZ$1,_xlfn.XLOOKUP($A97,'Copy of PY1 Data(H)'!$A$1:$A$288,'Copy of PY1 Data(H)'!$A$1:$CZ$288))</f>
        <v>0</v>
      </c>
      <c r="AI97" s="180" cm="1">
        <f t="array" ref="AI97">_xlfn.XLOOKUP(AI$1,'Copy of PY1 Data(H)'!$A$1:$CZ$1,_xlfn.XLOOKUP($A97,'Copy of PY1 Data(H)'!$A$1:$A$288,'Copy of PY1 Data(H)'!$A$1:$CZ$288))</f>
        <v>0</v>
      </c>
      <c r="AJ97" s="180" cm="1">
        <f t="array" ref="AJ97">_xlfn.XLOOKUP(AJ$1,'Copy of PY1 Data(H)'!$A$1:$CZ$1,_xlfn.XLOOKUP($A97,'Copy of PY1 Data(H)'!$A$1:$A$288,'Copy of PY1 Data(H)'!$A$1:$CZ$288))</f>
        <v>0</v>
      </c>
      <c r="AK97" s="180" cm="1">
        <f t="array" ref="AK97">_xlfn.XLOOKUP(AK$1,'Copy of PY1 Data(H)'!$A$1:$CZ$1,_xlfn.XLOOKUP($A97,'Copy of PY1 Data(H)'!$A$1:$A$288,'Copy of PY1 Data(H)'!$A$1:$CZ$288))</f>
        <v>0</v>
      </c>
      <c r="AL97" s="180" cm="1">
        <f t="array" ref="AL97">_xlfn.XLOOKUP(AL$1,'Copy of PY1 Data(H)'!$A$1:$CZ$1,_xlfn.XLOOKUP($A97,'Copy of PY1 Data(H)'!$A$1:$A$288,'Copy of PY1 Data(H)'!$A$1:$CZ$288))</f>
        <v>2772348</v>
      </c>
      <c r="AM97" s="180" cm="1">
        <f t="array" ref="AM97">_xlfn.XLOOKUP(AM$1,'Copy of PY1 Data(H)'!$A$1:$CZ$1,_xlfn.XLOOKUP($A97,'Copy of PY1 Data(H)'!$A$1:$A$288,'Copy of PY1 Data(H)'!$A$1:$CZ$288))</f>
        <v>7636125</v>
      </c>
      <c r="AN97" s="180" cm="1">
        <f t="array" ref="AN97">_xlfn.XLOOKUP(AN$1,'Copy of PY1 Data(H)'!$A$1:$CZ$1,_xlfn.XLOOKUP($A97,'Copy of PY1 Data(H)'!$A$1:$A$288,'Copy of PY1 Data(H)'!$A$1:$CZ$288))</f>
        <v>1603792</v>
      </c>
      <c r="AO97" s="180" cm="1">
        <f t="array" ref="AO97">_xlfn.XLOOKUP(AO$1,'Copy of PY1 Data(H)'!$A$1:$CZ$1,_xlfn.XLOOKUP($A97,'Copy of PY1 Data(H)'!$A$1:$A$288,'Copy of PY1 Data(H)'!$A$1:$CZ$288))</f>
        <v>124735352</v>
      </c>
      <c r="AP97" s="180" cm="1">
        <f t="array" ref="AP97">_xlfn.XLOOKUP(AP$1,'Copy of PY1 Data(H)'!$A$1:$CZ$1,_xlfn.XLOOKUP($A97,'Copy of PY1 Data(H)'!$A$1:$A$288,'Copy of PY1 Data(H)'!$A$1:$CZ$288))</f>
        <v>3295687</v>
      </c>
      <c r="AQ97" s="180" cm="1">
        <f t="array" ref="AQ97">_xlfn.XLOOKUP(AQ$1,'Copy of PY1 Data(H)'!$A$1:$CZ$1,_xlfn.XLOOKUP($A97,'Copy of PY1 Data(H)'!$A$1:$A$288,'Copy of PY1 Data(H)'!$A$1:$CZ$288))</f>
        <v>0</v>
      </c>
      <c r="AR97" s="180" cm="1">
        <f t="array" ref="AR97">_xlfn.XLOOKUP(AR$1,'Copy of PY1 Data(H)'!$A$1:$CZ$1,_xlfn.XLOOKUP($A97,'Copy of PY1 Data(H)'!$A$1:$A$288,'Copy of PY1 Data(H)'!$A$1:$CZ$288))</f>
        <v>1091114</v>
      </c>
      <c r="AS97" s="180" cm="1">
        <f t="array" ref="AS97">_xlfn.XLOOKUP(AS$1,'Copy of PY1 Data(H)'!$A$1:$CZ$1,_xlfn.XLOOKUP($A97,'Copy of PY1 Data(H)'!$A$1:$A$288,'Copy of PY1 Data(H)'!$A$1:$CZ$288))</f>
        <v>125955063</v>
      </c>
      <c r="AT97" s="180" cm="1">
        <f t="array" ref="AT97">_xlfn.XLOOKUP(AT$1,'Copy of PY1 Data(H)'!$A$1:$CZ$1,_xlfn.XLOOKUP($A97,'Copy of PY1 Data(H)'!$A$1:$A$288,'Copy of PY1 Data(H)'!$A$1:$CZ$288))</f>
        <v>4878684</v>
      </c>
      <c r="AU97" s="180" cm="1">
        <f t="array" ref="AU97">_xlfn.XLOOKUP(AU$1,'Copy of PY1 Data(H)'!$A$1:$CZ$1,_xlfn.XLOOKUP($A97,'Copy of PY1 Data(H)'!$A$1:$A$288,'Copy of PY1 Data(H)'!$A$1:$CZ$288))</f>
        <v>10045459</v>
      </c>
      <c r="AV97" s="180" cm="1">
        <f t="array" ref="AV97">_xlfn.XLOOKUP(AV$1,'Copy of PY1 Data(H)'!$A$1:$CZ$1,_xlfn.XLOOKUP($A97,'Copy of PY1 Data(H)'!$A$1:$A$288,'Copy of PY1 Data(H)'!$A$1:$CZ$288))</f>
        <v>6735050</v>
      </c>
      <c r="AW97" s="180" cm="1">
        <f t="array" ref="AW97">_xlfn.XLOOKUP(AW$1,'Copy of PY1 Data(H)'!$A$1:$CZ$1,_xlfn.XLOOKUP($A97,'Copy of PY1 Data(H)'!$A$1:$A$288,'Copy of PY1 Data(H)'!$A$1:$CZ$288))</f>
        <v>7030330</v>
      </c>
      <c r="AX97" s="180" cm="1">
        <f t="array" ref="AX97">_xlfn.XLOOKUP(AX$1,'Copy of PY1 Data(H)'!$A$1:$CZ$1,_xlfn.XLOOKUP($A97,'Copy of PY1 Data(H)'!$A$1:$A$288,'Copy of PY1 Data(H)'!$A$1:$CZ$288))</f>
        <v>0</v>
      </c>
      <c r="AY97" s="180" cm="1">
        <f t="array" ref="AY97">_xlfn.XLOOKUP(AY$1,'Copy of PY1 Data(H)'!$A$1:$CZ$1,_xlfn.XLOOKUP($A97,'Copy of PY1 Data(H)'!$A$1:$A$288,'Copy of PY1 Data(H)'!$A$1:$CZ$288))</f>
        <v>15682</v>
      </c>
      <c r="AZ97" s="180" cm="1">
        <f t="array" ref="AZ97">_xlfn.XLOOKUP(AZ$1,'Copy of PY1 Data(H)'!$A$1:$CZ$1,_xlfn.XLOOKUP($A97,'Copy of PY1 Data(H)'!$A$1:$A$288,'Copy of PY1 Data(H)'!$A$1:$CZ$288))</f>
        <v>9799222</v>
      </c>
      <c r="BA97" s="180" cm="1">
        <f t="array" ref="BA97">_xlfn.XLOOKUP(BA$1,'Copy of PY1 Data(H)'!$A$1:$CZ$1,_xlfn.XLOOKUP($A97,'Copy of PY1 Data(H)'!$A$1:$A$288,'Copy of PY1 Data(H)'!$A$1:$CZ$288))</f>
        <v>2399711</v>
      </c>
      <c r="BB97" s="180" cm="1">
        <f t="array" ref="BB97">_xlfn.XLOOKUP(BB$1,'Copy of PY1 Data(H)'!$A$1:$CZ$1,_xlfn.XLOOKUP($A97,'Copy of PY1 Data(H)'!$A$1:$A$288,'Copy of PY1 Data(H)'!$A$1:$CZ$288))</f>
        <v>3143478</v>
      </c>
      <c r="BC97" s="180" cm="1">
        <f t="array" ref="BC97">_xlfn.XLOOKUP(BC$1,'Copy of PY1 Data(H)'!$A$1:$CZ$1,_xlfn.XLOOKUP($A97,'Copy of PY1 Data(H)'!$A$1:$A$288,'Copy of PY1 Data(H)'!$A$1:$CZ$288))</f>
        <v>1270103</v>
      </c>
      <c r="BD97" s="180" cm="1">
        <f t="array" ref="BD97">_xlfn.XLOOKUP(BD$1,'Copy of PY1 Data(H)'!$A$1:$CZ$1,_xlfn.XLOOKUP($A97,'Copy of PY1 Data(H)'!$A$1:$A$288,'Copy of PY1 Data(H)'!$A$1:$CZ$288))</f>
        <v>16175014</v>
      </c>
      <c r="BE97" s="180" cm="1">
        <f t="array" ref="BE97">_xlfn.XLOOKUP(BE$1,'Copy of PY1 Data(H)'!$A$1:$CZ$1,_xlfn.XLOOKUP($A97,'Copy of PY1 Data(H)'!$A$1:$A$288,'Copy of PY1 Data(H)'!$A$1:$CZ$288))</f>
        <v>6748961</v>
      </c>
      <c r="BF97" s="180" cm="1">
        <f t="array" ref="BF97">_xlfn.XLOOKUP(BF$1,'Copy of PY1 Data(H)'!$A$1:$CZ$1,_xlfn.XLOOKUP($A97,'Copy of PY1 Data(H)'!$A$1:$A$288,'Copy of PY1 Data(H)'!$A$1:$CZ$288))</f>
        <v>75887643</v>
      </c>
      <c r="BG97" s="180" cm="1">
        <f t="array" ref="BG97">_xlfn.XLOOKUP(BG$1,'Copy of PY1 Data(H)'!$A$1:$CZ$1,_xlfn.XLOOKUP($A97,'Copy of PY1 Data(H)'!$A$1:$A$288,'Copy of PY1 Data(H)'!$A$1:$CZ$288))</f>
        <v>0</v>
      </c>
      <c r="BH97" s="180" cm="1">
        <f t="array" ref="BH97">_xlfn.XLOOKUP(BH$1,'Copy of PY1 Data(H)'!$A$1:$CZ$1,_xlfn.XLOOKUP($A97,'Copy of PY1 Data(H)'!$A$1:$A$288,'Copy of PY1 Data(H)'!$A$1:$CZ$288))</f>
        <v>0</v>
      </c>
      <c r="BI97" s="180" cm="1">
        <f t="array" ref="BI97">_xlfn.XLOOKUP(BI$1,'Copy of PY1 Data(H)'!$A$1:$CZ$1,_xlfn.XLOOKUP($A97,'Copy of PY1 Data(H)'!$A$1:$A$288,'Copy of PY1 Data(H)'!$A$1:$CZ$288))</f>
        <v>2294857</v>
      </c>
      <c r="BJ97" s="180" cm="1">
        <f t="array" ref="BJ97">_xlfn.XLOOKUP(BJ$1,'Copy of PY1 Data(H)'!$A$1:$CZ$1,_xlfn.XLOOKUP($A97,'Copy of PY1 Data(H)'!$A$1:$A$288,'Copy of PY1 Data(H)'!$A$1:$CZ$288))</f>
        <v>23584921</v>
      </c>
      <c r="BK97" s="180" cm="1">
        <f t="array" ref="BK97">_xlfn.XLOOKUP(BK$1,'Copy of PY1 Data(H)'!$A$1:$CZ$1,_xlfn.XLOOKUP($A97,'Copy of PY1 Data(H)'!$A$1:$A$288,'Copy of PY1 Data(H)'!$A$1:$CZ$288))</f>
        <v>6000967</v>
      </c>
      <c r="BL97" s="180" cm="1">
        <f t="array" ref="BL97">_xlfn.XLOOKUP(BL$1,'Copy of PY1 Data(H)'!$A$1:$CZ$1,_xlfn.XLOOKUP($A97,'Copy of PY1 Data(H)'!$A$1:$A$288,'Copy of PY1 Data(H)'!$A$1:$CZ$288))</f>
        <v>57456351</v>
      </c>
      <c r="BM97" s="180" cm="1">
        <f t="array" ref="BM97">_xlfn.XLOOKUP(BM$1,'Copy of PY1 Data(H)'!$A$1:$CZ$1,_xlfn.XLOOKUP($A97,'Copy of PY1 Data(H)'!$A$1:$A$288,'Copy of PY1 Data(H)'!$A$1:$CZ$288))</f>
        <v>0</v>
      </c>
      <c r="BN97" s="180" cm="1">
        <f t="array" ref="BN97">_xlfn.XLOOKUP(BN$1,'Copy of PY1 Data(H)'!$A$1:$CZ$1,_xlfn.XLOOKUP($A97,'Copy of PY1 Data(H)'!$A$1:$A$288,'Copy of PY1 Data(H)'!$A$1:$CZ$288))</f>
        <v>18576324</v>
      </c>
      <c r="BO97" s="180" cm="1">
        <f t="array" ref="BO97">_xlfn.XLOOKUP(BO$1,'Copy of PY1 Data(H)'!$A$1:$CZ$1,_xlfn.XLOOKUP($A97,'Copy of PY1 Data(H)'!$A$1:$A$288,'Copy of PY1 Data(H)'!$A$1:$CZ$288))</f>
        <v>7051082</v>
      </c>
      <c r="BP97" s="180" cm="1">
        <f t="array" ref="BP97">_xlfn.XLOOKUP(BP$1,'Copy of PY1 Data(H)'!$A$1:$CZ$1,_xlfn.XLOOKUP($A97,'Copy of PY1 Data(H)'!$A$1:$A$288,'Copy of PY1 Data(H)'!$A$1:$CZ$288))</f>
        <v>0</v>
      </c>
      <c r="BQ97" s="180" cm="1">
        <f t="array" ref="BQ97">_xlfn.XLOOKUP(BQ$1,'Copy of PY1 Data(H)'!$A$1:$CZ$1,_xlfn.XLOOKUP($A97,'Copy of PY1 Data(H)'!$A$1:$A$288,'Copy of PY1 Data(H)'!$A$1:$CZ$288))</f>
        <v>0</v>
      </c>
      <c r="BR97" s="180" cm="1">
        <f t="array" ref="BR97">_xlfn.XLOOKUP(BR$1,'Copy of PY1 Data(H)'!$A$1:$CZ$1,_xlfn.XLOOKUP($A97,'Copy of PY1 Data(H)'!$A$1:$A$288,'Copy of PY1 Data(H)'!$A$1:$CZ$288))</f>
        <v>0</v>
      </c>
      <c r="BS97" s="180" cm="1">
        <f t="array" ref="BS97">_xlfn.XLOOKUP(BS$1,'Copy of PY1 Data(H)'!$A$1:$CZ$1,_xlfn.XLOOKUP($A97,'Copy of PY1 Data(H)'!$A$1:$A$288,'Copy of PY1 Data(H)'!$A$1:$CZ$288))</f>
        <v>8343937</v>
      </c>
      <c r="BT97" s="180" cm="1">
        <f t="array" ref="BT97">_xlfn.XLOOKUP(BT$1,'Copy of PY1 Data(H)'!$A$1:$CZ$1,_xlfn.XLOOKUP($A97,'Copy of PY1 Data(H)'!$A$1:$A$288,'Copy of PY1 Data(H)'!$A$1:$CZ$288))</f>
        <v>3050209</v>
      </c>
      <c r="BU97" s="180" cm="1">
        <f t="array" ref="BU97">_xlfn.XLOOKUP(BU$1,'Copy of PY1 Data(H)'!$A$1:$CZ$1,_xlfn.XLOOKUP($A97,'Copy of PY1 Data(H)'!$A$1:$A$288,'Copy of PY1 Data(H)'!$A$1:$CZ$288))</f>
        <v>0</v>
      </c>
      <c r="BV97" s="180" cm="1">
        <f t="array" ref="BV97">_xlfn.XLOOKUP(BV$1,'Copy of PY1 Data(H)'!$A$1:$CZ$1,_xlfn.XLOOKUP($A97,'Copy of PY1 Data(H)'!$A$1:$A$288,'Copy of PY1 Data(H)'!$A$1:$CZ$288))</f>
        <v>14027874</v>
      </c>
    </row>
    <row r="98" spans="1:74" s="968" customFormat="1" x14ac:dyDescent="0.3">
      <c r="B98" s="968" t="s">
        <v>2841</v>
      </c>
    </row>
    <row r="99" spans="1:74" x14ac:dyDescent="0.3">
      <c r="A99" s="180">
        <v>90</v>
      </c>
      <c r="C99" s="180"/>
      <c r="D99" s="180" cm="1">
        <f t="array" ref="D99">_xlfn.XLOOKUP(D$1,'Copy of PY1 Data(H)'!$A$1:$CZ$1,_xlfn.XLOOKUP($A99,'Copy of PY1 Data(H)'!$A$1:$A$288,'Copy of PY1 Data(H)'!$A$1:$CZ$288))</f>
        <v>0</v>
      </c>
      <c r="E99" s="180" cm="1">
        <f t="array" ref="E99">_xlfn.XLOOKUP(E$1,'Copy of PY1 Data(H)'!$A$1:$CZ$1,_xlfn.XLOOKUP($A99,'Copy of PY1 Data(H)'!$A$1:$A$288,'Copy of PY1 Data(H)'!$A$1:$CZ$288))</f>
        <v>0</v>
      </c>
      <c r="F99" s="180" cm="1">
        <f t="array" ref="F99">_xlfn.XLOOKUP(F$1,'Copy of PY1 Data(H)'!$A$1:$CZ$1,_xlfn.XLOOKUP($A99,'Copy of PY1 Data(H)'!$A$1:$A$288,'Copy of PY1 Data(H)'!$A$1:$CZ$288))</f>
        <v>0</v>
      </c>
      <c r="G99" s="180" cm="1">
        <f t="array" ref="G99">_xlfn.XLOOKUP(G$1,'Copy of PY1 Data(H)'!$A$1:$CZ$1,_xlfn.XLOOKUP($A99,'Copy of PY1 Data(H)'!$A$1:$A$288,'Copy of PY1 Data(H)'!$A$1:$CZ$288))</f>
        <v>0</v>
      </c>
      <c r="H99" s="180" cm="1">
        <f t="array" ref="H99">_xlfn.XLOOKUP(H$1,'Copy of PY1 Data(H)'!$A$1:$CZ$1,_xlfn.XLOOKUP($A99,'Copy of PY1 Data(H)'!$A$1:$A$288,'Copy of PY1 Data(H)'!$A$1:$CZ$288))</f>
        <v>0</v>
      </c>
      <c r="I99" s="180" cm="1">
        <f t="array" ref="I99">_xlfn.XLOOKUP(I$1,'Copy of PY1 Data(H)'!$A$1:$CZ$1,_xlfn.XLOOKUP($A99,'Copy of PY1 Data(H)'!$A$1:$A$288,'Copy of PY1 Data(H)'!$A$1:$CZ$288))</f>
        <v>0</v>
      </c>
      <c r="J99" s="180" cm="1">
        <f t="array" ref="J99">_xlfn.XLOOKUP(J$1,'Copy of PY1 Data(H)'!$A$1:$CZ$1,_xlfn.XLOOKUP($A99,'Copy of PY1 Data(H)'!$A$1:$A$288,'Copy of PY1 Data(H)'!$A$1:$CZ$288))</f>
        <v>0</v>
      </c>
      <c r="K99" s="180" cm="1">
        <f t="array" ref="K99">_xlfn.XLOOKUP(K$1,'Copy of PY1 Data(H)'!$A$1:$CZ$1,_xlfn.XLOOKUP($A99,'Copy of PY1 Data(H)'!$A$1:$A$288,'Copy of PY1 Data(H)'!$A$1:$CZ$288))</f>
        <v>0</v>
      </c>
      <c r="L99" s="180" cm="1">
        <f t="array" ref="L99">_xlfn.XLOOKUP(L$1,'Copy of PY1 Data(H)'!$A$1:$CZ$1,_xlfn.XLOOKUP($A99,'Copy of PY1 Data(H)'!$A$1:$A$288,'Copy of PY1 Data(H)'!$A$1:$CZ$288))</f>
        <v>381366</v>
      </c>
      <c r="M99" s="180" cm="1">
        <f t="array" ref="M99">_xlfn.XLOOKUP(M$1,'Copy of PY1 Data(H)'!$A$1:$CZ$1,_xlfn.XLOOKUP($A99,'Copy of PY1 Data(H)'!$A$1:$A$288,'Copy of PY1 Data(H)'!$A$1:$CZ$288))</f>
        <v>0</v>
      </c>
      <c r="N99" s="180" cm="1">
        <f t="array" ref="N99">_xlfn.XLOOKUP(N$1,'Copy of PY1 Data(H)'!$A$1:$CZ$1,_xlfn.XLOOKUP($A99,'Copy of PY1 Data(H)'!$A$1:$A$288,'Copy of PY1 Data(H)'!$A$1:$CZ$288))</f>
        <v>0</v>
      </c>
      <c r="O99" s="180" cm="1">
        <f t="array" ref="O99">_xlfn.XLOOKUP(O$1,'Copy of PY1 Data(H)'!$A$1:$CZ$1,_xlfn.XLOOKUP($A99,'Copy of PY1 Data(H)'!$A$1:$A$288,'Copy of PY1 Data(H)'!$A$1:$CZ$288))</f>
        <v>0</v>
      </c>
      <c r="P99" s="180" cm="1">
        <f t="array" ref="P99">_xlfn.XLOOKUP(P$1,'Copy of PY1 Data(H)'!$A$1:$CZ$1,_xlfn.XLOOKUP($A99,'Copy of PY1 Data(H)'!$A$1:$A$288,'Copy of PY1 Data(H)'!$A$1:$CZ$288))</f>
        <v>0</v>
      </c>
      <c r="Q99" s="180" cm="1">
        <f t="array" ref="Q99">_xlfn.XLOOKUP(Q$1,'Copy of PY1 Data(H)'!$A$1:$CZ$1,_xlfn.XLOOKUP($A99,'Copy of PY1 Data(H)'!$A$1:$A$288,'Copy of PY1 Data(H)'!$A$1:$CZ$288))</f>
        <v>0</v>
      </c>
      <c r="R99" s="180" cm="1">
        <f t="array" ref="R99">_xlfn.XLOOKUP(R$1,'Copy of PY1 Data(H)'!$A$1:$CZ$1,_xlfn.XLOOKUP($A99,'Copy of PY1 Data(H)'!$A$1:$A$288,'Copy of PY1 Data(H)'!$A$1:$CZ$288))</f>
        <v>0</v>
      </c>
      <c r="S99" s="180" cm="1">
        <f t="array" ref="S99">_xlfn.XLOOKUP(S$1,'Copy of PY1 Data(H)'!$A$1:$CZ$1,_xlfn.XLOOKUP($A99,'Copy of PY1 Data(H)'!$A$1:$A$288,'Copy of PY1 Data(H)'!$A$1:$CZ$288))</f>
        <v>0</v>
      </c>
      <c r="T99" s="180" cm="1">
        <f t="array" ref="T99">_xlfn.XLOOKUP(T$1,'Copy of PY1 Data(H)'!$A$1:$CZ$1,_xlfn.XLOOKUP($A99,'Copy of PY1 Data(H)'!$A$1:$A$288,'Copy of PY1 Data(H)'!$A$1:$CZ$288))</f>
        <v>0</v>
      </c>
      <c r="U99" s="180" cm="1">
        <f t="array" ref="U99">_xlfn.XLOOKUP(U$1,'Copy of PY1 Data(H)'!$A$1:$CZ$1,_xlfn.XLOOKUP($A99,'Copy of PY1 Data(H)'!$A$1:$A$288,'Copy of PY1 Data(H)'!$A$1:$CZ$288))</f>
        <v>0</v>
      </c>
      <c r="V99" s="180" cm="1">
        <f t="array" ref="V99">_xlfn.XLOOKUP(V$1,'Copy of PY1 Data(H)'!$A$1:$CZ$1,_xlfn.XLOOKUP($A99,'Copy of PY1 Data(H)'!$A$1:$A$288,'Copy of PY1 Data(H)'!$A$1:$CZ$288))</f>
        <v>0</v>
      </c>
      <c r="W99" s="180" cm="1">
        <f t="array" ref="W99">_xlfn.XLOOKUP(W$1,'Copy of PY1 Data(H)'!$A$1:$CZ$1,_xlfn.XLOOKUP($A99,'Copy of PY1 Data(H)'!$A$1:$A$288,'Copy of PY1 Data(H)'!$A$1:$CZ$288))</f>
        <v>0</v>
      </c>
      <c r="X99" s="180" cm="1">
        <f t="array" ref="X99">_xlfn.XLOOKUP(X$1,'Copy of PY1 Data(H)'!$A$1:$CZ$1,_xlfn.XLOOKUP($A99,'Copy of PY1 Data(H)'!$A$1:$A$288,'Copy of PY1 Data(H)'!$A$1:$CZ$288))</f>
        <v>0</v>
      </c>
      <c r="Y99" s="180" cm="1">
        <f t="array" ref="Y99">_xlfn.XLOOKUP(Y$1,'Copy of PY1 Data(H)'!$A$1:$CZ$1,_xlfn.XLOOKUP($A99,'Copy of PY1 Data(H)'!$A$1:$A$288,'Copy of PY1 Data(H)'!$A$1:$CZ$288))</f>
        <v>0</v>
      </c>
      <c r="Z99" s="180" cm="1">
        <f t="array" ref="Z99">_xlfn.XLOOKUP(Z$1,'Copy of PY1 Data(H)'!$A$1:$CZ$1,_xlfn.XLOOKUP($A99,'Copy of PY1 Data(H)'!$A$1:$A$288,'Copy of PY1 Data(H)'!$A$1:$CZ$288))</f>
        <v>39143430</v>
      </c>
      <c r="AA99" s="180" cm="1">
        <f t="array" ref="AA99">_xlfn.XLOOKUP(AA$1,'Copy of PY1 Data(H)'!$A$1:$CZ$1,_xlfn.XLOOKUP($A99,'Copy of PY1 Data(H)'!$A$1:$A$288,'Copy of PY1 Data(H)'!$A$1:$CZ$288))</f>
        <v>0</v>
      </c>
      <c r="AB99" s="180" cm="1">
        <f t="array" ref="AB99">_xlfn.XLOOKUP(AB$1,'Copy of PY1 Data(H)'!$A$1:$CZ$1,_xlfn.XLOOKUP($A99,'Copy of PY1 Data(H)'!$A$1:$A$288,'Copy of PY1 Data(H)'!$A$1:$CZ$288))</f>
        <v>0</v>
      </c>
      <c r="AC99" s="180" cm="1">
        <f t="array" ref="AC99">_xlfn.XLOOKUP(AC$1,'Copy of PY1 Data(H)'!$A$1:$CZ$1,_xlfn.XLOOKUP($A99,'Copy of PY1 Data(H)'!$A$1:$A$288,'Copy of PY1 Data(H)'!$A$1:$CZ$288))</f>
        <v>0</v>
      </c>
      <c r="AD99" s="180" cm="1">
        <f t="array" ref="AD99">_xlfn.XLOOKUP(AD$1,'Copy of PY1 Data(H)'!$A$1:$CZ$1,_xlfn.XLOOKUP($A99,'Copy of PY1 Data(H)'!$A$1:$A$288,'Copy of PY1 Data(H)'!$A$1:$CZ$288))</f>
        <v>0</v>
      </c>
      <c r="AE99" s="180" cm="1">
        <f t="array" ref="AE99">_xlfn.XLOOKUP(AE$1,'Copy of PY1 Data(H)'!$A$1:$CZ$1,_xlfn.XLOOKUP($A99,'Copy of PY1 Data(H)'!$A$1:$A$288,'Copy of PY1 Data(H)'!$A$1:$CZ$288))</f>
        <v>0</v>
      </c>
      <c r="AF99" s="180" cm="1">
        <f t="array" ref="AF99">_xlfn.XLOOKUP(AF$1,'Copy of PY1 Data(H)'!$A$1:$CZ$1,_xlfn.XLOOKUP($A99,'Copy of PY1 Data(H)'!$A$1:$A$288,'Copy of PY1 Data(H)'!$A$1:$CZ$288))</f>
        <v>0</v>
      </c>
      <c r="AG99" s="180" cm="1">
        <f t="array" ref="AG99">_xlfn.XLOOKUP(AG$1,'Copy of PY1 Data(H)'!$A$1:$CZ$1,_xlfn.XLOOKUP($A99,'Copy of PY1 Data(H)'!$A$1:$A$288,'Copy of PY1 Data(H)'!$A$1:$CZ$288))</f>
        <v>0</v>
      </c>
      <c r="AH99" s="180" cm="1">
        <f t="array" ref="AH99">_xlfn.XLOOKUP(AH$1,'Copy of PY1 Data(H)'!$A$1:$CZ$1,_xlfn.XLOOKUP($A99,'Copy of PY1 Data(H)'!$A$1:$A$288,'Copy of PY1 Data(H)'!$A$1:$CZ$288))</f>
        <v>0</v>
      </c>
      <c r="AI99" s="180" cm="1">
        <f t="array" ref="AI99">_xlfn.XLOOKUP(AI$1,'Copy of PY1 Data(H)'!$A$1:$CZ$1,_xlfn.XLOOKUP($A99,'Copy of PY1 Data(H)'!$A$1:$A$288,'Copy of PY1 Data(H)'!$A$1:$CZ$288))</f>
        <v>0</v>
      </c>
      <c r="AJ99" s="180" cm="1">
        <f t="array" ref="AJ99">_xlfn.XLOOKUP(AJ$1,'Copy of PY1 Data(H)'!$A$1:$CZ$1,_xlfn.XLOOKUP($A99,'Copy of PY1 Data(H)'!$A$1:$A$288,'Copy of PY1 Data(H)'!$A$1:$CZ$288))</f>
        <v>0</v>
      </c>
      <c r="AK99" s="180" cm="1">
        <f t="array" ref="AK99">_xlfn.XLOOKUP(AK$1,'Copy of PY1 Data(H)'!$A$1:$CZ$1,_xlfn.XLOOKUP($A99,'Copy of PY1 Data(H)'!$A$1:$A$288,'Copy of PY1 Data(H)'!$A$1:$CZ$288))</f>
        <v>0</v>
      </c>
      <c r="AL99" s="180" cm="1">
        <f t="array" ref="AL99">_xlfn.XLOOKUP(AL$1,'Copy of PY1 Data(H)'!$A$1:$CZ$1,_xlfn.XLOOKUP($A99,'Copy of PY1 Data(H)'!$A$1:$A$288,'Copy of PY1 Data(H)'!$A$1:$CZ$288))</f>
        <v>0</v>
      </c>
      <c r="AM99" s="180" cm="1">
        <f t="array" ref="AM99">_xlfn.XLOOKUP(AM$1,'Copy of PY1 Data(H)'!$A$1:$CZ$1,_xlfn.XLOOKUP($A99,'Copy of PY1 Data(H)'!$A$1:$A$288,'Copy of PY1 Data(H)'!$A$1:$CZ$288))</f>
        <v>0</v>
      </c>
      <c r="AN99" s="180" cm="1">
        <f t="array" ref="AN99">_xlfn.XLOOKUP(AN$1,'Copy of PY1 Data(H)'!$A$1:$CZ$1,_xlfn.XLOOKUP($A99,'Copy of PY1 Data(H)'!$A$1:$A$288,'Copy of PY1 Data(H)'!$A$1:$CZ$288))</f>
        <v>0</v>
      </c>
      <c r="AO99" s="180" cm="1">
        <f t="array" ref="AO99">_xlfn.XLOOKUP(AO$1,'Copy of PY1 Data(H)'!$A$1:$CZ$1,_xlfn.XLOOKUP($A99,'Copy of PY1 Data(H)'!$A$1:$A$288,'Copy of PY1 Data(H)'!$A$1:$CZ$288))</f>
        <v>0</v>
      </c>
      <c r="AP99" s="180" cm="1">
        <f t="array" ref="AP99">_xlfn.XLOOKUP(AP$1,'Copy of PY1 Data(H)'!$A$1:$CZ$1,_xlfn.XLOOKUP($A99,'Copy of PY1 Data(H)'!$A$1:$A$288,'Copy of PY1 Data(H)'!$A$1:$CZ$288))</f>
        <v>0</v>
      </c>
      <c r="AQ99" s="180" cm="1">
        <f t="array" ref="AQ99">_xlfn.XLOOKUP(AQ$1,'Copy of PY1 Data(H)'!$A$1:$CZ$1,_xlfn.XLOOKUP($A99,'Copy of PY1 Data(H)'!$A$1:$A$288,'Copy of PY1 Data(H)'!$A$1:$CZ$288))</f>
        <v>0</v>
      </c>
      <c r="AR99" s="180" cm="1">
        <f t="array" ref="AR99">_xlfn.XLOOKUP(AR$1,'Copy of PY1 Data(H)'!$A$1:$CZ$1,_xlfn.XLOOKUP($A99,'Copy of PY1 Data(H)'!$A$1:$A$288,'Copy of PY1 Data(H)'!$A$1:$CZ$288))</f>
        <v>0</v>
      </c>
      <c r="AS99" s="180" cm="1">
        <f t="array" ref="AS99">_xlfn.XLOOKUP(AS$1,'Copy of PY1 Data(H)'!$A$1:$CZ$1,_xlfn.XLOOKUP($A99,'Copy of PY1 Data(H)'!$A$1:$A$288,'Copy of PY1 Data(H)'!$A$1:$CZ$288))</f>
        <v>0</v>
      </c>
      <c r="AT99" s="180" cm="1">
        <f t="array" ref="AT99">_xlfn.XLOOKUP(AT$1,'Copy of PY1 Data(H)'!$A$1:$CZ$1,_xlfn.XLOOKUP($A99,'Copy of PY1 Data(H)'!$A$1:$A$288,'Copy of PY1 Data(H)'!$A$1:$CZ$288))</f>
        <v>0</v>
      </c>
      <c r="AU99" s="180" cm="1">
        <f t="array" ref="AU99">_xlfn.XLOOKUP(AU$1,'Copy of PY1 Data(H)'!$A$1:$CZ$1,_xlfn.XLOOKUP($A99,'Copy of PY1 Data(H)'!$A$1:$A$288,'Copy of PY1 Data(H)'!$A$1:$CZ$288))</f>
        <v>0</v>
      </c>
      <c r="AV99" s="180" cm="1">
        <f t="array" ref="AV99">_xlfn.XLOOKUP(AV$1,'Copy of PY1 Data(H)'!$A$1:$CZ$1,_xlfn.XLOOKUP($A99,'Copy of PY1 Data(H)'!$A$1:$A$288,'Copy of PY1 Data(H)'!$A$1:$CZ$288))</f>
        <v>1682832</v>
      </c>
      <c r="AW99" s="180" cm="1">
        <f t="array" ref="AW99">_xlfn.XLOOKUP(AW$1,'Copy of PY1 Data(H)'!$A$1:$CZ$1,_xlfn.XLOOKUP($A99,'Copy of PY1 Data(H)'!$A$1:$A$288,'Copy of PY1 Data(H)'!$A$1:$CZ$288))</f>
        <v>0</v>
      </c>
      <c r="AX99" s="180" cm="1">
        <f t="array" ref="AX99">_xlfn.XLOOKUP(AX$1,'Copy of PY1 Data(H)'!$A$1:$CZ$1,_xlfn.XLOOKUP($A99,'Copy of PY1 Data(H)'!$A$1:$A$288,'Copy of PY1 Data(H)'!$A$1:$CZ$288))</f>
        <v>0</v>
      </c>
      <c r="AY99" s="180" cm="1">
        <f t="array" ref="AY99">_xlfn.XLOOKUP(AY$1,'Copy of PY1 Data(H)'!$A$1:$CZ$1,_xlfn.XLOOKUP($A99,'Copy of PY1 Data(H)'!$A$1:$A$288,'Copy of PY1 Data(H)'!$A$1:$CZ$288))</f>
        <v>0</v>
      </c>
      <c r="AZ99" s="180" cm="1">
        <f t="array" ref="AZ99">_xlfn.XLOOKUP(AZ$1,'Copy of PY1 Data(H)'!$A$1:$CZ$1,_xlfn.XLOOKUP($A99,'Copy of PY1 Data(H)'!$A$1:$A$288,'Copy of PY1 Data(H)'!$A$1:$CZ$288))</f>
        <v>2536274</v>
      </c>
      <c r="BA99" s="180" cm="1">
        <f t="array" ref="BA99">_xlfn.XLOOKUP(BA$1,'Copy of PY1 Data(H)'!$A$1:$CZ$1,_xlfn.XLOOKUP($A99,'Copy of PY1 Data(H)'!$A$1:$A$288,'Copy of PY1 Data(H)'!$A$1:$CZ$288))</f>
        <v>0</v>
      </c>
      <c r="BB99" s="180" cm="1">
        <f t="array" ref="BB99">_xlfn.XLOOKUP(BB$1,'Copy of PY1 Data(H)'!$A$1:$CZ$1,_xlfn.XLOOKUP($A99,'Copy of PY1 Data(H)'!$A$1:$A$288,'Copy of PY1 Data(H)'!$A$1:$CZ$288))</f>
        <v>0</v>
      </c>
      <c r="BC99" s="180" cm="1">
        <f t="array" ref="BC99">_xlfn.XLOOKUP(BC$1,'Copy of PY1 Data(H)'!$A$1:$CZ$1,_xlfn.XLOOKUP($A99,'Copy of PY1 Data(H)'!$A$1:$A$288,'Copy of PY1 Data(H)'!$A$1:$CZ$288))</f>
        <v>0</v>
      </c>
      <c r="BD99" s="180" cm="1">
        <f t="array" ref="BD99">_xlfn.XLOOKUP(BD$1,'Copy of PY1 Data(H)'!$A$1:$CZ$1,_xlfn.XLOOKUP($A99,'Copy of PY1 Data(H)'!$A$1:$A$288,'Copy of PY1 Data(H)'!$A$1:$CZ$288))</f>
        <v>0</v>
      </c>
      <c r="BE99" s="180" cm="1">
        <f t="array" ref="BE99">_xlfn.XLOOKUP(BE$1,'Copy of PY1 Data(H)'!$A$1:$CZ$1,_xlfn.XLOOKUP($A99,'Copy of PY1 Data(H)'!$A$1:$A$288,'Copy of PY1 Data(H)'!$A$1:$CZ$288))</f>
        <v>2086871</v>
      </c>
      <c r="BF99" s="180" cm="1">
        <f t="array" ref="BF99">_xlfn.XLOOKUP(BF$1,'Copy of PY1 Data(H)'!$A$1:$CZ$1,_xlfn.XLOOKUP($A99,'Copy of PY1 Data(H)'!$A$1:$A$288,'Copy of PY1 Data(H)'!$A$1:$CZ$288))</f>
        <v>11250407</v>
      </c>
      <c r="BG99" s="180" cm="1">
        <f t="array" ref="BG99">_xlfn.XLOOKUP(BG$1,'Copy of PY1 Data(H)'!$A$1:$CZ$1,_xlfn.XLOOKUP($A99,'Copy of PY1 Data(H)'!$A$1:$A$288,'Copy of PY1 Data(H)'!$A$1:$CZ$288))</f>
        <v>0</v>
      </c>
      <c r="BH99" s="180" cm="1">
        <f t="array" ref="BH99">_xlfn.XLOOKUP(BH$1,'Copy of PY1 Data(H)'!$A$1:$CZ$1,_xlfn.XLOOKUP($A99,'Copy of PY1 Data(H)'!$A$1:$A$288,'Copy of PY1 Data(H)'!$A$1:$CZ$288))</f>
        <v>0</v>
      </c>
      <c r="BI99" s="180" cm="1">
        <f t="array" ref="BI99">_xlfn.XLOOKUP(BI$1,'Copy of PY1 Data(H)'!$A$1:$CZ$1,_xlfn.XLOOKUP($A99,'Copy of PY1 Data(H)'!$A$1:$A$288,'Copy of PY1 Data(H)'!$A$1:$CZ$288))</f>
        <v>0</v>
      </c>
      <c r="BJ99" s="180" cm="1">
        <f t="array" ref="BJ99">_xlfn.XLOOKUP(BJ$1,'Copy of PY1 Data(H)'!$A$1:$CZ$1,_xlfn.XLOOKUP($A99,'Copy of PY1 Data(H)'!$A$1:$A$288,'Copy of PY1 Data(H)'!$A$1:$CZ$288))</f>
        <v>11207244</v>
      </c>
      <c r="BK99" s="180" cm="1">
        <f t="array" ref="BK99">_xlfn.XLOOKUP(BK$1,'Copy of PY1 Data(H)'!$A$1:$CZ$1,_xlfn.XLOOKUP($A99,'Copy of PY1 Data(H)'!$A$1:$A$288,'Copy of PY1 Data(H)'!$A$1:$CZ$288))</f>
        <v>0</v>
      </c>
      <c r="BL99" s="180" cm="1">
        <f t="array" ref="BL99">_xlfn.XLOOKUP(BL$1,'Copy of PY1 Data(H)'!$A$1:$CZ$1,_xlfn.XLOOKUP($A99,'Copy of PY1 Data(H)'!$A$1:$A$288,'Copy of PY1 Data(H)'!$A$1:$CZ$288))</f>
        <v>0</v>
      </c>
      <c r="BM99" s="180" cm="1">
        <f t="array" ref="BM99">_xlfn.XLOOKUP(BM$1,'Copy of PY1 Data(H)'!$A$1:$CZ$1,_xlfn.XLOOKUP($A99,'Copy of PY1 Data(H)'!$A$1:$A$288,'Copy of PY1 Data(H)'!$A$1:$CZ$288))</f>
        <v>0</v>
      </c>
      <c r="BN99" s="180" cm="1">
        <f t="array" ref="BN99">_xlfn.XLOOKUP(BN$1,'Copy of PY1 Data(H)'!$A$1:$CZ$1,_xlfn.XLOOKUP($A99,'Copy of PY1 Data(H)'!$A$1:$A$288,'Copy of PY1 Data(H)'!$A$1:$CZ$288))</f>
        <v>6346617</v>
      </c>
      <c r="BO99" s="180" cm="1">
        <f t="array" ref="BO99">_xlfn.XLOOKUP(BO$1,'Copy of PY1 Data(H)'!$A$1:$CZ$1,_xlfn.XLOOKUP($A99,'Copy of PY1 Data(H)'!$A$1:$A$288,'Copy of PY1 Data(H)'!$A$1:$CZ$288))</f>
        <v>0</v>
      </c>
      <c r="BP99" s="180" cm="1">
        <f t="array" ref="BP99">_xlfn.XLOOKUP(BP$1,'Copy of PY1 Data(H)'!$A$1:$CZ$1,_xlfn.XLOOKUP($A99,'Copy of PY1 Data(H)'!$A$1:$A$288,'Copy of PY1 Data(H)'!$A$1:$CZ$288))</f>
        <v>0</v>
      </c>
      <c r="BQ99" s="180" cm="1">
        <f t="array" ref="BQ99">_xlfn.XLOOKUP(BQ$1,'Copy of PY1 Data(H)'!$A$1:$CZ$1,_xlfn.XLOOKUP($A99,'Copy of PY1 Data(H)'!$A$1:$A$288,'Copy of PY1 Data(H)'!$A$1:$CZ$288))</f>
        <v>0</v>
      </c>
      <c r="BR99" s="180" cm="1">
        <f t="array" ref="BR99">_xlfn.XLOOKUP(BR$1,'Copy of PY1 Data(H)'!$A$1:$CZ$1,_xlfn.XLOOKUP($A99,'Copy of PY1 Data(H)'!$A$1:$A$288,'Copy of PY1 Data(H)'!$A$1:$CZ$288))</f>
        <v>0</v>
      </c>
      <c r="BS99" s="180" cm="1">
        <f t="array" ref="BS99">_xlfn.XLOOKUP(BS$1,'Copy of PY1 Data(H)'!$A$1:$CZ$1,_xlfn.XLOOKUP($A99,'Copy of PY1 Data(H)'!$A$1:$A$288,'Copy of PY1 Data(H)'!$A$1:$CZ$288))</f>
        <v>0</v>
      </c>
      <c r="BT99" s="180" cm="1">
        <f t="array" ref="BT99">_xlfn.XLOOKUP(BT$1,'Copy of PY1 Data(H)'!$A$1:$CZ$1,_xlfn.XLOOKUP($A99,'Copy of PY1 Data(H)'!$A$1:$A$288,'Copy of PY1 Data(H)'!$A$1:$CZ$288))</f>
        <v>0</v>
      </c>
      <c r="BU99" s="180" cm="1">
        <f t="array" ref="BU99">_xlfn.XLOOKUP(BU$1,'Copy of PY1 Data(H)'!$A$1:$CZ$1,_xlfn.XLOOKUP($A99,'Copy of PY1 Data(H)'!$A$1:$A$288,'Copy of PY1 Data(H)'!$A$1:$CZ$288))</f>
        <v>0</v>
      </c>
      <c r="BV99" s="180" cm="1">
        <f t="array" ref="BV99">_xlfn.XLOOKUP(BV$1,'Copy of PY1 Data(H)'!$A$1:$CZ$1,_xlfn.XLOOKUP($A99,'Copy of PY1 Data(H)'!$A$1:$A$288,'Copy of PY1 Data(H)'!$A$1:$CZ$288))</f>
        <v>0</v>
      </c>
    </row>
    <row r="100" spans="1:74" x14ac:dyDescent="0.3">
      <c r="A100" s="180">
        <v>91</v>
      </c>
      <c r="C100" s="180"/>
      <c r="D100" s="180" cm="1">
        <f t="array" ref="D100">_xlfn.XLOOKUP(D$1,'Copy of PY1 Data(H)'!$A$1:$CZ$1,_xlfn.XLOOKUP($A100,'Copy of PY1 Data(H)'!$A$1:$A$288,'Copy of PY1 Data(H)'!$A$1:$CZ$288))</f>
        <v>0</v>
      </c>
      <c r="E100" s="180" cm="1">
        <f t="array" ref="E100">_xlfn.XLOOKUP(E$1,'Copy of PY1 Data(H)'!$A$1:$CZ$1,_xlfn.XLOOKUP($A100,'Copy of PY1 Data(H)'!$A$1:$A$288,'Copy of PY1 Data(H)'!$A$1:$CZ$288))</f>
        <v>0</v>
      </c>
      <c r="F100" s="180" cm="1">
        <f t="array" ref="F100">_xlfn.XLOOKUP(F$1,'Copy of PY1 Data(H)'!$A$1:$CZ$1,_xlfn.XLOOKUP($A100,'Copy of PY1 Data(H)'!$A$1:$A$288,'Copy of PY1 Data(H)'!$A$1:$CZ$288))</f>
        <v>0</v>
      </c>
      <c r="G100" s="180" cm="1">
        <f t="array" ref="G100">_xlfn.XLOOKUP(G$1,'Copy of PY1 Data(H)'!$A$1:$CZ$1,_xlfn.XLOOKUP($A100,'Copy of PY1 Data(H)'!$A$1:$A$288,'Copy of PY1 Data(H)'!$A$1:$CZ$288))</f>
        <v>0</v>
      </c>
      <c r="H100" s="180" cm="1">
        <f t="array" ref="H100">_xlfn.XLOOKUP(H$1,'Copy of PY1 Data(H)'!$A$1:$CZ$1,_xlfn.XLOOKUP($A100,'Copy of PY1 Data(H)'!$A$1:$A$288,'Copy of PY1 Data(H)'!$A$1:$CZ$288))</f>
        <v>0</v>
      </c>
      <c r="I100" s="180" cm="1">
        <f t="array" ref="I100">_xlfn.XLOOKUP(I$1,'Copy of PY1 Data(H)'!$A$1:$CZ$1,_xlfn.XLOOKUP($A100,'Copy of PY1 Data(H)'!$A$1:$A$288,'Copy of PY1 Data(H)'!$A$1:$CZ$288))</f>
        <v>0</v>
      </c>
      <c r="J100" s="180" cm="1">
        <f t="array" ref="J100">_xlfn.XLOOKUP(J$1,'Copy of PY1 Data(H)'!$A$1:$CZ$1,_xlfn.XLOOKUP($A100,'Copy of PY1 Data(H)'!$A$1:$A$288,'Copy of PY1 Data(H)'!$A$1:$CZ$288))</f>
        <v>0</v>
      </c>
      <c r="K100" s="180" cm="1">
        <f t="array" ref="K100">_xlfn.XLOOKUP(K$1,'Copy of PY1 Data(H)'!$A$1:$CZ$1,_xlfn.XLOOKUP($A100,'Copy of PY1 Data(H)'!$A$1:$A$288,'Copy of PY1 Data(H)'!$A$1:$CZ$288))</f>
        <v>0</v>
      </c>
      <c r="L100" s="180" cm="1">
        <f t="array" ref="L100">_xlfn.XLOOKUP(L$1,'Copy of PY1 Data(H)'!$A$1:$CZ$1,_xlfn.XLOOKUP($A100,'Copy of PY1 Data(H)'!$A$1:$A$288,'Copy of PY1 Data(H)'!$A$1:$CZ$288))</f>
        <v>539834</v>
      </c>
      <c r="M100" s="180" cm="1">
        <f t="array" ref="M100">_xlfn.XLOOKUP(M$1,'Copy of PY1 Data(H)'!$A$1:$CZ$1,_xlfn.XLOOKUP($A100,'Copy of PY1 Data(H)'!$A$1:$A$288,'Copy of PY1 Data(H)'!$A$1:$CZ$288))</f>
        <v>0</v>
      </c>
      <c r="N100" s="180" cm="1">
        <f t="array" ref="N100">_xlfn.XLOOKUP(N$1,'Copy of PY1 Data(H)'!$A$1:$CZ$1,_xlfn.XLOOKUP($A100,'Copy of PY1 Data(H)'!$A$1:$A$288,'Copy of PY1 Data(H)'!$A$1:$CZ$288))</f>
        <v>0</v>
      </c>
      <c r="O100" s="180" cm="1">
        <f t="array" ref="O100">_xlfn.XLOOKUP(O$1,'Copy of PY1 Data(H)'!$A$1:$CZ$1,_xlfn.XLOOKUP($A100,'Copy of PY1 Data(H)'!$A$1:$A$288,'Copy of PY1 Data(H)'!$A$1:$CZ$288))</f>
        <v>0</v>
      </c>
      <c r="P100" s="180" cm="1">
        <f t="array" ref="P100">_xlfn.XLOOKUP(P$1,'Copy of PY1 Data(H)'!$A$1:$CZ$1,_xlfn.XLOOKUP($A100,'Copy of PY1 Data(H)'!$A$1:$A$288,'Copy of PY1 Data(H)'!$A$1:$CZ$288))</f>
        <v>0</v>
      </c>
      <c r="Q100" s="180" cm="1">
        <f t="array" ref="Q100">_xlfn.XLOOKUP(Q$1,'Copy of PY1 Data(H)'!$A$1:$CZ$1,_xlfn.XLOOKUP($A100,'Copy of PY1 Data(H)'!$A$1:$A$288,'Copy of PY1 Data(H)'!$A$1:$CZ$288))</f>
        <v>0</v>
      </c>
      <c r="R100" s="180" cm="1">
        <f t="array" ref="R100">_xlfn.XLOOKUP(R$1,'Copy of PY1 Data(H)'!$A$1:$CZ$1,_xlfn.XLOOKUP($A100,'Copy of PY1 Data(H)'!$A$1:$A$288,'Copy of PY1 Data(H)'!$A$1:$CZ$288))</f>
        <v>0</v>
      </c>
      <c r="S100" s="180" cm="1">
        <f t="array" ref="S100">_xlfn.XLOOKUP(S$1,'Copy of PY1 Data(H)'!$A$1:$CZ$1,_xlfn.XLOOKUP($A100,'Copy of PY1 Data(H)'!$A$1:$A$288,'Copy of PY1 Data(H)'!$A$1:$CZ$288))</f>
        <v>0</v>
      </c>
      <c r="T100" s="180" cm="1">
        <f t="array" ref="T100">_xlfn.XLOOKUP(T$1,'Copy of PY1 Data(H)'!$A$1:$CZ$1,_xlfn.XLOOKUP($A100,'Copy of PY1 Data(H)'!$A$1:$A$288,'Copy of PY1 Data(H)'!$A$1:$CZ$288))</f>
        <v>0</v>
      </c>
      <c r="U100" s="180" cm="1">
        <f t="array" ref="U100">_xlfn.XLOOKUP(U$1,'Copy of PY1 Data(H)'!$A$1:$CZ$1,_xlfn.XLOOKUP($A100,'Copy of PY1 Data(H)'!$A$1:$A$288,'Copy of PY1 Data(H)'!$A$1:$CZ$288))</f>
        <v>0</v>
      </c>
      <c r="V100" s="180" cm="1">
        <f t="array" ref="V100">_xlfn.XLOOKUP(V$1,'Copy of PY1 Data(H)'!$A$1:$CZ$1,_xlfn.XLOOKUP($A100,'Copy of PY1 Data(H)'!$A$1:$A$288,'Copy of PY1 Data(H)'!$A$1:$CZ$288))</f>
        <v>0</v>
      </c>
      <c r="W100" s="180" cm="1">
        <f t="array" ref="W100">_xlfn.XLOOKUP(W$1,'Copy of PY1 Data(H)'!$A$1:$CZ$1,_xlfn.XLOOKUP($A100,'Copy of PY1 Data(H)'!$A$1:$A$288,'Copy of PY1 Data(H)'!$A$1:$CZ$288))</f>
        <v>0</v>
      </c>
      <c r="X100" s="180" cm="1">
        <f t="array" ref="X100">_xlfn.XLOOKUP(X$1,'Copy of PY1 Data(H)'!$A$1:$CZ$1,_xlfn.XLOOKUP($A100,'Copy of PY1 Data(H)'!$A$1:$A$288,'Copy of PY1 Data(H)'!$A$1:$CZ$288))</f>
        <v>0</v>
      </c>
      <c r="Y100" s="180" cm="1">
        <f t="array" ref="Y100">_xlfn.XLOOKUP(Y$1,'Copy of PY1 Data(H)'!$A$1:$CZ$1,_xlfn.XLOOKUP($A100,'Copy of PY1 Data(H)'!$A$1:$A$288,'Copy of PY1 Data(H)'!$A$1:$CZ$288))</f>
        <v>0</v>
      </c>
      <c r="Z100" s="180" cm="1">
        <f t="array" ref="Z100">_xlfn.XLOOKUP(Z$1,'Copy of PY1 Data(H)'!$A$1:$CZ$1,_xlfn.XLOOKUP($A100,'Copy of PY1 Data(H)'!$A$1:$A$288,'Copy of PY1 Data(H)'!$A$1:$CZ$288))</f>
        <v>8571802</v>
      </c>
      <c r="AA100" s="180" cm="1">
        <f t="array" ref="AA100">_xlfn.XLOOKUP(AA$1,'Copy of PY1 Data(H)'!$A$1:$CZ$1,_xlfn.XLOOKUP($A100,'Copy of PY1 Data(H)'!$A$1:$A$288,'Copy of PY1 Data(H)'!$A$1:$CZ$288))</f>
        <v>0</v>
      </c>
      <c r="AB100" s="180" cm="1">
        <f t="array" ref="AB100">_xlfn.XLOOKUP(AB$1,'Copy of PY1 Data(H)'!$A$1:$CZ$1,_xlfn.XLOOKUP($A100,'Copy of PY1 Data(H)'!$A$1:$A$288,'Copy of PY1 Data(H)'!$A$1:$CZ$288))</f>
        <v>0</v>
      </c>
      <c r="AC100" s="180" cm="1">
        <f t="array" ref="AC100">_xlfn.XLOOKUP(AC$1,'Copy of PY1 Data(H)'!$A$1:$CZ$1,_xlfn.XLOOKUP($A100,'Copy of PY1 Data(H)'!$A$1:$A$288,'Copy of PY1 Data(H)'!$A$1:$CZ$288))</f>
        <v>0</v>
      </c>
      <c r="AD100" s="180" cm="1">
        <f t="array" ref="AD100">_xlfn.XLOOKUP(AD$1,'Copy of PY1 Data(H)'!$A$1:$CZ$1,_xlfn.XLOOKUP($A100,'Copy of PY1 Data(H)'!$A$1:$A$288,'Copy of PY1 Data(H)'!$A$1:$CZ$288))</f>
        <v>0</v>
      </c>
      <c r="AE100" s="180" cm="1">
        <f t="array" ref="AE100">_xlfn.XLOOKUP(AE$1,'Copy of PY1 Data(H)'!$A$1:$CZ$1,_xlfn.XLOOKUP($A100,'Copy of PY1 Data(H)'!$A$1:$A$288,'Copy of PY1 Data(H)'!$A$1:$CZ$288))</f>
        <v>0</v>
      </c>
      <c r="AF100" s="180" cm="1">
        <f t="array" ref="AF100">_xlfn.XLOOKUP(AF$1,'Copy of PY1 Data(H)'!$A$1:$CZ$1,_xlfn.XLOOKUP($A100,'Copy of PY1 Data(H)'!$A$1:$A$288,'Copy of PY1 Data(H)'!$A$1:$CZ$288))</f>
        <v>0</v>
      </c>
      <c r="AG100" s="180" cm="1">
        <f t="array" ref="AG100">_xlfn.XLOOKUP(AG$1,'Copy of PY1 Data(H)'!$A$1:$CZ$1,_xlfn.XLOOKUP($A100,'Copy of PY1 Data(H)'!$A$1:$A$288,'Copy of PY1 Data(H)'!$A$1:$CZ$288))</f>
        <v>0</v>
      </c>
      <c r="AH100" s="180" cm="1">
        <f t="array" ref="AH100">_xlfn.XLOOKUP(AH$1,'Copy of PY1 Data(H)'!$A$1:$CZ$1,_xlfn.XLOOKUP($A100,'Copy of PY1 Data(H)'!$A$1:$A$288,'Copy of PY1 Data(H)'!$A$1:$CZ$288))</f>
        <v>0</v>
      </c>
      <c r="AI100" s="180" cm="1">
        <f t="array" ref="AI100">_xlfn.XLOOKUP(AI$1,'Copy of PY1 Data(H)'!$A$1:$CZ$1,_xlfn.XLOOKUP($A100,'Copy of PY1 Data(H)'!$A$1:$A$288,'Copy of PY1 Data(H)'!$A$1:$CZ$288))</f>
        <v>0</v>
      </c>
      <c r="AJ100" s="180" cm="1">
        <f t="array" ref="AJ100">_xlfn.XLOOKUP(AJ$1,'Copy of PY1 Data(H)'!$A$1:$CZ$1,_xlfn.XLOOKUP($A100,'Copy of PY1 Data(H)'!$A$1:$A$288,'Copy of PY1 Data(H)'!$A$1:$CZ$288))</f>
        <v>0</v>
      </c>
      <c r="AK100" s="180" cm="1">
        <f t="array" ref="AK100">_xlfn.XLOOKUP(AK$1,'Copy of PY1 Data(H)'!$A$1:$CZ$1,_xlfn.XLOOKUP($A100,'Copy of PY1 Data(H)'!$A$1:$A$288,'Copy of PY1 Data(H)'!$A$1:$CZ$288))</f>
        <v>0</v>
      </c>
      <c r="AL100" s="180" cm="1">
        <f t="array" ref="AL100">_xlfn.XLOOKUP(AL$1,'Copy of PY1 Data(H)'!$A$1:$CZ$1,_xlfn.XLOOKUP($A100,'Copy of PY1 Data(H)'!$A$1:$A$288,'Copy of PY1 Data(H)'!$A$1:$CZ$288))</f>
        <v>0</v>
      </c>
      <c r="AM100" s="180" cm="1">
        <f t="array" ref="AM100">_xlfn.XLOOKUP(AM$1,'Copy of PY1 Data(H)'!$A$1:$CZ$1,_xlfn.XLOOKUP($A100,'Copy of PY1 Data(H)'!$A$1:$A$288,'Copy of PY1 Data(H)'!$A$1:$CZ$288))</f>
        <v>0</v>
      </c>
      <c r="AN100" s="180" cm="1">
        <f t="array" ref="AN100">_xlfn.XLOOKUP(AN$1,'Copy of PY1 Data(H)'!$A$1:$CZ$1,_xlfn.XLOOKUP($A100,'Copy of PY1 Data(H)'!$A$1:$A$288,'Copy of PY1 Data(H)'!$A$1:$CZ$288))</f>
        <v>0</v>
      </c>
      <c r="AO100" s="180" cm="1">
        <f t="array" ref="AO100">_xlfn.XLOOKUP(AO$1,'Copy of PY1 Data(H)'!$A$1:$CZ$1,_xlfn.XLOOKUP($A100,'Copy of PY1 Data(H)'!$A$1:$A$288,'Copy of PY1 Data(H)'!$A$1:$CZ$288))</f>
        <v>0</v>
      </c>
      <c r="AP100" s="180" cm="1">
        <f t="array" ref="AP100">_xlfn.XLOOKUP(AP$1,'Copy of PY1 Data(H)'!$A$1:$CZ$1,_xlfn.XLOOKUP($A100,'Copy of PY1 Data(H)'!$A$1:$A$288,'Copy of PY1 Data(H)'!$A$1:$CZ$288))</f>
        <v>0</v>
      </c>
      <c r="AQ100" s="180" cm="1">
        <f t="array" ref="AQ100">_xlfn.XLOOKUP(AQ$1,'Copy of PY1 Data(H)'!$A$1:$CZ$1,_xlfn.XLOOKUP($A100,'Copy of PY1 Data(H)'!$A$1:$A$288,'Copy of PY1 Data(H)'!$A$1:$CZ$288))</f>
        <v>0</v>
      </c>
      <c r="AR100" s="180" cm="1">
        <f t="array" ref="AR100">_xlfn.XLOOKUP(AR$1,'Copy of PY1 Data(H)'!$A$1:$CZ$1,_xlfn.XLOOKUP($A100,'Copy of PY1 Data(H)'!$A$1:$A$288,'Copy of PY1 Data(H)'!$A$1:$CZ$288))</f>
        <v>0</v>
      </c>
      <c r="AS100" s="180" cm="1">
        <f t="array" ref="AS100">_xlfn.XLOOKUP(AS$1,'Copy of PY1 Data(H)'!$A$1:$CZ$1,_xlfn.XLOOKUP($A100,'Copy of PY1 Data(H)'!$A$1:$A$288,'Copy of PY1 Data(H)'!$A$1:$CZ$288))</f>
        <v>0</v>
      </c>
      <c r="AT100" s="180" cm="1">
        <f t="array" ref="AT100">_xlfn.XLOOKUP(AT$1,'Copy of PY1 Data(H)'!$A$1:$CZ$1,_xlfn.XLOOKUP($A100,'Copy of PY1 Data(H)'!$A$1:$A$288,'Copy of PY1 Data(H)'!$A$1:$CZ$288))</f>
        <v>0</v>
      </c>
      <c r="AU100" s="180" cm="1">
        <f t="array" ref="AU100">_xlfn.XLOOKUP(AU$1,'Copy of PY1 Data(H)'!$A$1:$CZ$1,_xlfn.XLOOKUP($A100,'Copy of PY1 Data(H)'!$A$1:$A$288,'Copy of PY1 Data(H)'!$A$1:$CZ$288))</f>
        <v>0</v>
      </c>
      <c r="AV100" s="180" cm="1">
        <f t="array" ref="AV100">_xlfn.XLOOKUP(AV$1,'Copy of PY1 Data(H)'!$A$1:$CZ$1,_xlfn.XLOOKUP($A100,'Copy of PY1 Data(H)'!$A$1:$A$288,'Copy of PY1 Data(H)'!$A$1:$CZ$288))</f>
        <v>389970</v>
      </c>
      <c r="AW100" s="180" cm="1">
        <f t="array" ref="AW100">_xlfn.XLOOKUP(AW$1,'Copy of PY1 Data(H)'!$A$1:$CZ$1,_xlfn.XLOOKUP($A100,'Copy of PY1 Data(H)'!$A$1:$A$288,'Copy of PY1 Data(H)'!$A$1:$CZ$288))</f>
        <v>0</v>
      </c>
      <c r="AX100" s="180" cm="1">
        <f t="array" ref="AX100">_xlfn.XLOOKUP(AX$1,'Copy of PY1 Data(H)'!$A$1:$CZ$1,_xlfn.XLOOKUP($A100,'Copy of PY1 Data(H)'!$A$1:$A$288,'Copy of PY1 Data(H)'!$A$1:$CZ$288))</f>
        <v>0</v>
      </c>
      <c r="AY100" s="180" cm="1">
        <f t="array" ref="AY100">_xlfn.XLOOKUP(AY$1,'Copy of PY1 Data(H)'!$A$1:$CZ$1,_xlfn.XLOOKUP($A100,'Copy of PY1 Data(H)'!$A$1:$A$288,'Copy of PY1 Data(H)'!$A$1:$CZ$288))</f>
        <v>0</v>
      </c>
      <c r="AZ100" s="180" cm="1">
        <f t="array" ref="AZ100">_xlfn.XLOOKUP(AZ$1,'Copy of PY1 Data(H)'!$A$1:$CZ$1,_xlfn.XLOOKUP($A100,'Copy of PY1 Data(H)'!$A$1:$A$288,'Copy of PY1 Data(H)'!$A$1:$CZ$288))</f>
        <v>782043</v>
      </c>
      <c r="BA100" s="180" cm="1">
        <f t="array" ref="BA100">_xlfn.XLOOKUP(BA$1,'Copy of PY1 Data(H)'!$A$1:$CZ$1,_xlfn.XLOOKUP($A100,'Copy of PY1 Data(H)'!$A$1:$A$288,'Copy of PY1 Data(H)'!$A$1:$CZ$288))</f>
        <v>0</v>
      </c>
      <c r="BB100" s="180" cm="1">
        <f t="array" ref="BB100">_xlfn.XLOOKUP(BB$1,'Copy of PY1 Data(H)'!$A$1:$CZ$1,_xlfn.XLOOKUP($A100,'Copy of PY1 Data(H)'!$A$1:$A$288,'Copy of PY1 Data(H)'!$A$1:$CZ$288))</f>
        <v>0</v>
      </c>
      <c r="BC100" s="180" cm="1">
        <f t="array" ref="BC100">_xlfn.XLOOKUP(BC$1,'Copy of PY1 Data(H)'!$A$1:$CZ$1,_xlfn.XLOOKUP($A100,'Copy of PY1 Data(H)'!$A$1:$A$288,'Copy of PY1 Data(H)'!$A$1:$CZ$288))</f>
        <v>0</v>
      </c>
      <c r="BD100" s="180" cm="1">
        <f t="array" ref="BD100">_xlfn.XLOOKUP(BD$1,'Copy of PY1 Data(H)'!$A$1:$CZ$1,_xlfn.XLOOKUP($A100,'Copy of PY1 Data(H)'!$A$1:$A$288,'Copy of PY1 Data(H)'!$A$1:$CZ$288))</f>
        <v>0</v>
      </c>
      <c r="BE100" s="180" cm="1">
        <f t="array" ref="BE100">_xlfn.XLOOKUP(BE$1,'Copy of PY1 Data(H)'!$A$1:$CZ$1,_xlfn.XLOOKUP($A100,'Copy of PY1 Data(H)'!$A$1:$A$288,'Copy of PY1 Data(H)'!$A$1:$CZ$288))</f>
        <v>402904</v>
      </c>
      <c r="BF100" s="180" cm="1">
        <f t="array" ref="BF100">_xlfn.XLOOKUP(BF$1,'Copy of PY1 Data(H)'!$A$1:$CZ$1,_xlfn.XLOOKUP($A100,'Copy of PY1 Data(H)'!$A$1:$A$288,'Copy of PY1 Data(H)'!$A$1:$CZ$288))</f>
        <v>3058531</v>
      </c>
      <c r="BG100" s="180" cm="1">
        <f t="array" ref="BG100">_xlfn.XLOOKUP(BG$1,'Copy of PY1 Data(H)'!$A$1:$CZ$1,_xlfn.XLOOKUP($A100,'Copy of PY1 Data(H)'!$A$1:$A$288,'Copy of PY1 Data(H)'!$A$1:$CZ$288))</f>
        <v>0</v>
      </c>
      <c r="BH100" s="180" cm="1">
        <f t="array" ref="BH100">_xlfn.XLOOKUP(BH$1,'Copy of PY1 Data(H)'!$A$1:$CZ$1,_xlfn.XLOOKUP($A100,'Copy of PY1 Data(H)'!$A$1:$A$288,'Copy of PY1 Data(H)'!$A$1:$CZ$288))</f>
        <v>0</v>
      </c>
      <c r="BI100" s="180" cm="1">
        <f t="array" ref="BI100">_xlfn.XLOOKUP(BI$1,'Copy of PY1 Data(H)'!$A$1:$CZ$1,_xlfn.XLOOKUP($A100,'Copy of PY1 Data(H)'!$A$1:$A$288,'Copy of PY1 Data(H)'!$A$1:$CZ$288))</f>
        <v>0</v>
      </c>
      <c r="BJ100" s="180" cm="1">
        <f t="array" ref="BJ100">_xlfn.XLOOKUP(BJ$1,'Copy of PY1 Data(H)'!$A$1:$CZ$1,_xlfn.XLOOKUP($A100,'Copy of PY1 Data(H)'!$A$1:$A$288,'Copy of PY1 Data(H)'!$A$1:$CZ$288))</f>
        <v>1463331</v>
      </c>
      <c r="BK100" s="180" cm="1">
        <f t="array" ref="BK100">_xlfn.XLOOKUP(BK$1,'Copy of PY1 Data(H)'!$A$1:$CZ$1,_xlfn.XLOOKUP($A100,'Copy of PY1 Data(H)'!$A$1:$A$288,'Copy of PY1 Data(H)'!$A$1:$CZ$288))</f>
        <v>0</v>
      </c>
      <c r="BL100" s="180" cm="1">
        <f t="array" ref="BL100">_xlfn.XLOOKUP(BL$1,'Copy of PY1 Data(H)'!$A$1:$CZ$1,_xlfn.XLOOKUP($A100,'Copy of PY1 Data(H)'!$A$1:$A$288,'Copy of PY1 Data(H)'!$A$1:$CZ$288))</f>
        <v>0</v>
      </c>
      <c r="BM100" s="180" cm="1">
        <f t="array" ref="BM100">_xlfn.XLOOKUP(BM$1,'Copy of PY1 Data(H)'!$A$1:$CZ$1,_xlfn.XLOOKUP($A100,'Copy of PY1 Data(H)'!$A$1:$A$288,'Copy of PY1 Data(H)'!$A$1:$CZ$288))</f>
        <v>0</v>
      </c>
      <c r="BN100" s="180" cm="1">
        <f t="array" ref="BN100">_xlfn.XLOOKUP(BN$1,'Copy of PY1 Data(H)'!$A$1:$CZ$1,_xlfn.XLOOKUP($A100,'Copy of PY1 Data(H)'!$A$1:$A$288,'Copy of PY1 Data(H)'!$A$1:$CZ$288))</f>
        <v>397229</v>
      </c>
      <c r="BO100" s="180" cm="1">
        <f t="array" ref="BO100">_xlfn.XLOOKUP(BO$1,'Copy of PY1 Data(H)'!$A$1:$CZ$1,_xlfn.XLOOKUP($A100,'Copy of PY1 Data(H)'!$A$1:$A$288,'Copy of PY1 Data(H)'!$A$1:$CZ$288))</f>
        <v>0</v>
      </c>
      <c r="BP100" s="180" cm="1">
        <f t="array" ref="BP100">_xlfn.XLOOKUP(BP$1,'Copy of PY1 Data(H)'!$A$1:$CZ$1,_xlfn.XLOOKUP($A100,'Copy of PY1 Data(H)'!$A$1:$A$288,'Copy of PY1 Data(H)'!$A$1:$CZ$288))</f>
        <v>0</v>
      </c>
      <c r="BQ100" s="180" cm="1">
        <f t="array" ref="BQ100">_xlfn.XLOOKUP(BQ$1,'Copy of PY1 Data(H)'!$A$1:$CZ$1,_xlfn.XLOOKUP($A100,'Copy of PY1 Data(H)'!$A$1:$A$288,'Copy of PY1 Data(H)'!$A$1:$CZ$288))</f>
        <v>0</v>
      </c>
      <c r="BR100" s="180" cm="1">
        <f t="array" ref="BR100">_xlfn.XLOOKUP(BR$1,'Copy of PY1 Data(H)'!$A$1:$CZ$1,_xlfn.XLOOKUP($A100,'Copy of PY1 Data(H)'!$A$1:$A$288,'Copy of PY1 Data(H)'!$A$1:$CZ$288))</f>
        <v>0</v>
      </c>
      <c r="BS100" s="180" cm="1">
        <f t="array" ref="BS100">_xlfn.XLOOKUP(BS$1,'Copy of PY1 Data(H)'!$A$1:$CZ$1,_xlfn.XLOOKUP($A100,'Copy of PY1 Data(H)'!$A$1:$A$288,'Copy of PY1 Data(H)'!$A$1:$CZ$288))</f>
        <v>0</v>
      </c>
      <c r="BT100" s="180" cm="1">
        <f t="array" ref="BT100">_xlfn.XLOOKUP(BT$1,'Copy of PY1 Data(H)'!$A$1:$CZ$1,_xlfn.XLOOKUP($A100,'Copy of PY1 Data(H)'!$A$1:$A$288,'Copy of PY1 Data(H)'!$A$1:$CZ$288))</f>
        <v>0</v>
      </c>
      <c r="BU100" s="180" cm="1">
        <f t="array" ref="BU100">_xlfn.XLOOKUP(BU$1,'Copy of PY1 Data(H)'!$A$1:$CZ$1,_xlfn.XLOOKUP($A100,'Copy of PY1 Data(H)'!$A$1:$A$288,'Copy of PY1 Data(H)'!$A$1:$CZ$288))</f>
        <v>0</v>
      </c>
      <c r="BV100" s="180" cm="1">
        <f t="array" ref="BV100">_xlfn.XLOOKUP(BV$1,'Copy of PY1 Data(H)'!$A$1:$CZ$1,_xlfn.XLOOKUP($A100,'Copy of PY1 Data(H)'!$A$1:$A$288,'Copy of PY1 Data(H)'!$A$1:$CZ$288))</f>
        <v>0</v>
      </c>
    </row>
    <row r="101" spans="1:74" x14ac:dyDescent="0.3">
      <c r="A101" s="180">
        <v>581</v>
      </c>
      <c r="C101" s="180"/>
      <c r="D101" s="180" cm="1">
        <f t="array" ref="D101">_xlfn.XLOOKUP(D$1,'Copy of PY1 Data(H)'!$A$1:$CZ$1,_xlfn.XLOOKUP($A101,'Copy of PY1 Data(H)'!$A$1:$A$288,'Copy of PY1 Data(H)'!$A$1:$CZ$288))</f>
        <v>0</v>
      </c>
      <c r="E101" s="180" cm="1">
        <f t="array" ref="E101">_xlfn.XLOOKUP(E$1,'Copy of PY1 Data(H)'!$A$1:$CZ$1,_xlfn.XLOOKUP($A101,'Copy of PY1 Data(H)'!$A$1:$A$288,'Copy of PY1 Data(H)'!$A$1:$CZ$288))</f>
        <v>0</v>
      </c>
      <c r="F101" s="180" cm="1">
        <f t="array" ref="F101">_xlfn.XLOOKUP(F$1,'Copy of PY1 Data(H)'!$A$1:$CZ$1,_xlfn.XLOOKUP($A101,'Copy of PY1 Data(H)'!$A$1:$A$288,'Copy of PY1 Data(H)'!$A$1:$CZ$288))</f>
        <v>0</v>
      </c>
      <c r="G101" s="180" cm="1">
        <f t="array" ref="G101">_xlfn.XLOOKUP(G$1,'Copy of PY1 Data(H)'!$A$1:$CZ$1,_xlfn.XLOOKUP($A101,'Copy of PY1 Data(H)'!$A$1:$A$288,'Copy of PY1 Data(H)'!$A$1:$CZ$288))</f>
        <v>0</v>
      </c>
      <c r="H101" s="180" cm="1">
        <f t="array" ref="H101">_xlfn.XLOOKUP(H$1,'Copy of PY1 Data(H)'!$A$1:$CZ$1,_xlfn.XLOOKUP($A101,'Copy of PY1 Data(H)'!$A$1:$A$288,'Copy of PY1 Data(H)'!$A$1:$CZ$288))</f>
        <v>0</v>
      </c>
      <c r="I101" s="180" cm="1">
        <f t="array" ref="I101">_xlfn.XLOOKUP(I$1,'Copy of PY1 Data(H)'!$A$1:$CZ$1,_xlfn.XLOOKUP($A101,'Copy of PY1 Data(H)'!$A$1:$A$288,'Copy of PY1 Data(H)'!$A$1:$CZ$288))</f>
        <v>0</v>
      </c>
      <c r="J101" s="180" cm="1">
        <f t="array" ref="J101">_xlfn.XLOOKUP(J$1,'Copy of PY1 Data(H)'!$A$1:$CZ$1,_xlfn.XLOOKUP($A101,'Copy of PY1 Data(H)'!$A$1:$A$288,'Copy of PY1 Data(H)'!$A$1:$CZ$288))</f>
        <v>0</v>
      </c>
      <c r="K101" s="180" cm="1">
        <f t="array" ref="K101">_xlfn.XLOOKUP(K$1,'Copy of PY1 Data(H)'!$A$1:$CZ$1,_xlfn.XLOOKUP($A101,'Copy of PY1 Data(H)'!$A$1:$A$288,'Copy of PY1 Data(H)'!$A$1:$CZ$288))</f>
        <v>0</v>
      </c>
      <c r="L101" s="180" cm="1">
        <f t="array" ref="L101">_xlfn.XLOOKUP(L$1,'Copy of PY1 Data(H)'!$A$1:$CZ$1,_xlfn.XLOOKUP($A101,'Copy of PY1 Data(H)'!$A$1:$A$288,'Copy of PY1 Data(H)'!$A$1:$CZ$288))</f>
        <v>0</v>
      </c>
      <c r="M101" s="180" cm="1">
        <f t="array" ref="M101">_xlfn.XLOOKUP(M$1,'Copy of PY1 Data(H)'!$A$1:$CZ$1,_xlfn.XLOOKUP($A101,'Copy of PY1 Data(H)'!$A$1:$A$288,'Copy of PY1 Data(H)'!$A$1:$CZ$288))</f>
        <v>0</v>
      </c>
      <c r="N101" s="180" cm="1">
        <f t="array" ref="N101">_xlfn.XLOOKUP(N$1,'Copy of PY1 Data(H)'!$A$1:$CZ$1,_xlfn.XLOOKUP($A101,'Copy of PY1 Data(H)'!$A$1:$A$288,'Copy of PY1 Data(H)'!$A$1:$CZ$288))</f>
        <v>0</v>
      </c>
      <c r="O101" s="180" cm="1">
        <f t="array" ref="O101">_xlfn.XLOOKUP(O$1,'Copy of PY1 Data(H)'!$A$1:$CZ$1,_xlfn.XLOOKUP($A101,'Copy of PY1 Data(H)'!$A$1:$A$288,'Copy of PY1 Data(H)'!$A$1:$CZ$288))</f>
        <v>0</v>
      </c>
      <c r="P101" s="180" cm="1">
        <f t="array" ref="P101">_xlfn.XLOOKUP(P$1,'Copy of PY1 Data(H)'!$A$1:$CZ$1,_xlfn.XLOOKUP($A101,'Copy of PY1 Data(H)'!$A$1:$A$288,'Copy of PY1 Data(H)'!$A$1:$CZ$288))</f>
        <v>0</v>
      </c>
      <c r="Q101" s="180" cm="1">
        <f t="array" ref="Q101">_xlfn.XLOOKUP(Q$1,'Copy of PY1 Data(H)'!$A$1:$CZ$1,_xlfn.XLOOKUP($A101,'Copy of PY1 Data(H)'!$A$1:$A$288,'Copy of PY1 Data(H)'!$A$1:$CZ$288))</f>
        <v>0</v>
      </c>
      <c r="R101" s="180" cm="1">
        <f t="array" ref="R101">_xlfn.XLOOKUP(R$1,'Copy of PY1 Data(H)'!$A$1:$CZ$1,_xlfn.XLOOKUP($A101,'Copy of PY1 Data(H)'!$A$1:$A$288,'Copy of PY1 Data(H)'!$A$1:$CZ$288))</f>
        <v>0</v>
      </c>
      <c r="S101" s="180" cm="1">
        <f t="array" ref="S101">_xlfn.XLOOKUP(S$1,'Copy of PY1 Data(H)'!$A$1:$CZ$1,_xlfn.XLOOKUP($A101,'Copy of PY1 Data(H)'!$A$1:$A$288,'Copy of PY1 Data(H)'!$A$1:$CZ$288))</f>
        <v>0</v>
      </c>
      <c r="T101" s="180" cm="1">
        <f t="array" ref="T101">_xlfn.XLOOKUP(T$1,'Copy of PY1 Data(H)'!$A$1:$CZ$1,_xlfn.XLOOKUP($A101,'Copy of PY1 Data(H)'!$A$1:$A$288,'Copy of PY1 Data(H)'!$A$1:$CZ$288))</f>
        <v>0</v>
      </c>
      <c r="U101" s="180" cm="1">
        <f t="array" ref="U101">_xlfn.XLOOKUP(U$1,'Copy of PY1 Data(H)'!$A$1:$CZ$1,_xlfn.XLOOKUP($A101,'Copy of PY1 Data(H)'!$A$1:$A$288,'Copy of PY1 Data(H)'!$A$1:$CZ$288))</f>
        <v>0</v>
      </c>
      <c r="V101" s="180" cm="1">
        <f t="array" ref="V101">_xlfn.XLOOKUP(V$1,'Copy of PY1 Data(H)'!$A$1:$CZ$1,_xlfn.XLOOKUP($A101,'Copy of PY1 Data(H)'!$A$1:$A$288,'Copy of PY1 Data(H)'!$A$1:$CZ$288))</f>
        <v>0</v>
      </c>
      <c r="W101" s="180" cm="1">
        <f t="array" ref="W101">_xlfn.XLOOKUP(W$1,'Copy of PY1 Data(H)'!$A$1:$CZ$1,_xlfn.XLOOKUP($A101,'Copy of PY1 Data(H)'!$A$1:$A$288,'Copy of PY1 Data(H)'!$A$1:$CZ$288))</f>
        <v>0</v>
      </c>
      <c r="X101" s="180" cm="1">
        <f t="array" ref="X101">_xlfn.XLOOKUP(X$1,'Copy of PY1 Data(H)'!$A$1:$CZ$1,_xlfn.XLOOKUP($A101,'Copy of PY1 Data(H)'!$A$1:$A$288,'Copy of PY1 Data(H)'!$A$1:$CZ$288))</f>
        <v>0</v>
      </c>
      <c r="Y101" s="180" cm="1">
        <f t="array" ref="Y101">_xlfn.XLOOKUP(Y$1,'Copy of PY1 Data(H)'!$A$1:$CZ$1,_xlfn.XLOOKUP($A101,'Copy of PY1 Data(H)'!$A$1:$A$288,'Copy of PY1 Data(H)'!$A$1:$CZ$288))</f>
        <v>0</v>
      </c>
      <c r="Z101" s="180" cm="1">
        <f t="array" ref="Z101">_xlfn.XLOOKUP(Z$1,'Copy of PY1 Data(H)'!$A$1:$CZ$1,_xlfn.XLOOKUP($A101,'Copy of PY1 Data(H)'!$A$1:$A$288,'Copy of PY1 Data(H)'!$A$1:$CZ$288))</f>
        <v>0</v>
      </c>
      <c r="AA101" s="180" cm="1">
        <f t="array" ref="AA101">_xlfn.XLOOKUP(AA$1,'Copy of PY1 Data(H)'!$A$1:$CZ$1,_xlfn.XLOOKUP($A101,'Copy of PY1 Data(H)'!$A$1:$A$288,'Copy of PY1 Data(H)'!$A$1:$CZ$288))</f>
        <v>0</v>
      </c>
      <c r="AB101" s="180" cm="1">
        <f t="array" ref="AB101">_xlfn.XLOOKUP(AB$1,'Copy of PY1 Data(H)'!$A$1:$CZ$1,_xlfn.XLOOKUP($A101,'Copy of PY1 Data(H)'!$A$1:$A$288,'Copy of PY1 Data(H)'!$A$1:$CZ$288))</f>
        <v>0</v>
      </c>
      <c r="AC101" s="180" cm="1">
        <f t="array" ref="AC101">_xlfn.XLOOKUP(AC$1,'Copy of PY1 Data(H)'!$A$1:$CZ$1,_xlfn.XLOOKUP($A101,'Copy of PY1 Data(H)'!$A$1:$A$288,'Copy of PY1 Data(H)'!$A$1:$CZ$288))</f>
        <v>0</v>
      </c>
      <c r="AD101" s="180" cm="1">
        <f t="array" ref="AD101">_xlfn.XLOOKUP(AD$1,'Copy of PY1 Data(H)'!$A$1:$CZ$1,_xlfn.XLOOKUP($A101,'Copy of PY1 Data(H)'!$A$1:$A$288,'Copy of PY1 Data(H)'!$A$1:$CZ$288))</f>
        <v>0</v>
      </c>
      <c r="AE101" s="180" cm="1">
        <f t="array" ref="AE101">_xlfn.XLOOKUP(AE$1,'Copy of PY1 Data(H)'!$A$1:$CZ$1,_xlfn.XLOOKUP($A101,'Copy of PY1 Data(H)'!$A$1:$A$288,'Copy of PY1 Data(H)'!$A$1:$CZ$288))</f>
        <v>0</v>
      </c>
      <c r="AF101" s="180" cm="1">
        <f t="array" ref="AF101">_xlfn.XLOOKUP(AF$1,'Copy of PY1 Data(H)'!$A$1:$CZ$1,_xlfn.XLOOKUP($A101,'Copy of PY1 Data(H)'!$A$1:$A$288,'Copy of PY1 Data(H)'!$A$1:$CZ$288))</f>
        <v>0</v>
      </c>
      <c r="AG101" s="180" cm="1">
        <f t="array" ref="AG101">_xlfn.XLOOKUP(AG$1,'Copy of PY1 Data(H)'!$A$1:$CZ$1,_xlfn.XLOOKUP($A101,'Copy of PY1 Data(H)'!$A$1:$A$288,'Copy of PY1 Data(H)'!$A$1:$CZ$288))</f>
        <v>0</v>
      </c>
      <c r="AH101" s="180" cm="1">
        <f t="array" ref="AH101">_xlfn.XLOOKUP(AH$1,'Copy of PY1 Data(H)'!$A$1:$CZ$1,_xlfn.XLOOKUP($A101,'Copy of PY1 Data(H)'!$A$1:$A$288,'Copy of PY1 Data(H)'!$A$1:$CZ$288))</f>
        <v>0</v>
      </c>
      <c r="AI101" s="180" cm="1">
        <f t="array" ref="AI101">_xlfn.XLOOKUP(AI$1,'Copy of PY1 Data(H)'!$A$1:$CZ$1,_xlfn.XLOOKUP($A101,'Copy of PY1 Data(H)'!$A$1:$A$288,'Copy of PY1 Data(H)'!$A$1:$CZ$288))</f>
        <v>0</v>
      </c>
      <c r="AJ101" s="180" cm="1">
        <f t="array" ref="AJ101">_xlfn.XLOOKUP(AJ$1,'Copy of PY1 Data(H)'!$A$1:$CZ$1,_xlfn.XLOOKUP($A101,'Copy of PY1 Data(H)'!$A$1:$A$288,'Copy of PY1 Data(H)'!$A$1:$CZ$288))</f>
        <v>0</v>
      </c>
      <c r="AK101" s="180" cm="1">
        <f t="array" ref="AK101">_xlfn.XLOOKUP(AK$1,'Copy of PY1 Data(H)'!$A$1:$CZ$1,_xlfn.XLOOKUP($A101,'Copy of PY1 Data(H)'!$A$1:$A$288,'Copy of PY1 Data(H)'!$A$1:$CZ$288))</f>
        <v>0</v>
      </c>
      <c r="AL101" s="180" cm="1">
        <f t="array" ref="AL101">_xlfn.XLOOKUP(AL$1,'Copy of PY1 Data(H)'!$A$1:$CZ$1,_xlfn.XLOOKUP($A101,'Copy of PY1 Data(H)'!$A$1:$A$288,'Copy of PY1 Data(H)'!$A$1:$CZ$288))</f>
        <v>0</v>
      </c>
      <c r="AM101" s="180" cm="1">
        <f t="array" ref="AM101">_xlfn.XLOOKUP(AM$1,'Copy of PY1 Data(H)'!$A$1:$CZ$1,_xlfn.XLOOKUP($A101,'Copy of PY1 Data(H)'!$A$1:$A$288,'Copy of PY1 Data(H)'!$A$1:$CZ$288))</f>
        <v>0</v>
      </c>
      <c r="AN101" s="180" cm="1">
        <f t="array" ref="AN101">_xlfn.XLOOKUP(AN$1,'Copy of PY1 Data(H)'!$A$1:$CZ$1,_xlfn.XLOOKUP($A101,'Copy of PY1 Data(H)'!$A$1:$A$288,'Copy of PY1 Data(H)'!$A$1:$CZ$288))</f>
        <v>0</v>
      </c>
      <c r="AO101" s="180" cm="1">
        <f t="array" ref="AO101">_xlfn.XLOOKUP(AO$1,'Copy of PY1 Data(H)'!$A$1:$CZ$1,_xlfn.XLOOKUP($A101,'Copy of PY1 Data(H)'!$A$1:$A$288,'Copy of PY1 Data(H)'!$A$1:$CZ$288))</f>
        <v>0</v>
      </c>
      <c r="AP101" s="180" cm="1">
        <f t="array" ref="AP101">_xlfn.XLOOKUP(AP$1,'Copy of PY1 Data(H)'!$A$1:$CZ$1,_xlfn.XLOOKUP($A101,'Copy of PY1 Data(H)'!$A$1:$A$288,'Copy of PY1 Data(H)'!$A$1:$CZ$288))</f>
        <v>0</v>
      </c>
      <c r="AQ101" s="180" cm="1">
        <f t="array" ref="AQ101">_xlfn.XLOOKUP(AQ$1,'Copy of PY1 Data(H)'!$A$1:$CZ$1,_xlfn.XLOOKUP($A101,'Copy of PY1 Data(H)'!$A$1:$A$288,'Copy of PY1 Data(H)'!$A$1:$CZ$288))</f>
        <v>0</v>
      </c>
      <c r="AR101" s="180" cm="1">
        <f t="array" ref="AR101">_xlfn.XLOOKUP(AR$1,'Copy of PY1 Data(H)'!$A$1:$CZ$1,_xlfn.XLOOKUP($A101,'Copy of PY1 Data(H)'!$A$1:$A$288,'Copy of PY1 Data(H)'!$A$1:$CZ$288))</f>
        <v>0</v>
      </c>
      <c r="AS101" s="180" cm="1">
        <f t="array" ref="AS101">_xlfn.XLOOKUP(AS$1,'Copy of PY1 Data(H)'!$A$1:$CZ$1,_xlfn.XLOOKUP($A101,'Copy of PY1 Data(H)'!$A$1:$A$288,'Copy of PY1 Data(H)'!$A$1:$CZ$288))</f>
        <v>0</v>
      </c>
      <c r="AT101" s="180" cm="1">
        <f t="array" ref="AT101">_xlfn.XLOOKUP(AT$1,'Copy of PY1 Data(H)'!$A$1:$CZ$1,_xlfn.XLOOKUP($A101,'Copy of PY1 Data(H)'!$A$1:$A$288,'Copy of PY1 Data(H)'!$A$1:$CZ$288))</f>
        <v>0</v>
      </c>
      <c r="AU101" s="180" cm="1">
        <f t="array" ref="AU101">_xlfn.XLOOKUP(AU$1,'Copy of PY1 Data(H)'!$A$1:$CZ$1,_xlfn.XLOOKUP($A101,'Copy of PY1 Data(H)'!$A$1:$A$288,'Copy of PY1 Data(H)'!$A$1:$CZ$288))</f>
        <v>0</v>
      </c>
      <c r="AV101" s="180" cm="1">
        <f t="array" ref="AV101">_xlfn.XLOOKUP(AV$1,'Copy of PY1 Data(H)'!$A$1:$CZ$1,_xlfn.XLOOKUP($A101,'Copy of PY1 Data(H)'!$A$1:$A$288,'Copy of PY1 Data(H)'!$A$1:$CZ$288))</f>
        <v>0</v>
      </c>
      <c r="AW101" s="180" cm="1">
        <f t="array" ref="AW101">_xlfn.XLOOKUP(AW$1,'Copy of PY1 Data(H)'!$A$1:$CZ$1,_xlfn.XLOOKUP($A101,'Copy of PY1 Data(H)'!$A$1:$A$288,'Copy of PY1 Data(H)'!$A$1:$CZ$288))</f>
        <v>0</v>
      </c>
      <c r="AX101" s="180" cm="1">
        <f t="array" ref="AX101">_xlfn.XLOOKUP(AX$1,'Copy of PY1 Data(H)'!$A$1:$CZ$1,_xlfn.XLOOKUP($A101,'Copy of PY1 Data(H)'!$A$1:$A$288,'Copy of PY1 Data(H)'!$A$1:$CZ$288))</f>
        <v>0</v>
      </c>
      <c r="AY101" s="180" cm="1">
        <f t="array" ref="AY101">_xlfn.XLOOKUP(AY$1,'Copy of PY1 Data(H)'!$A$1:$CZ$1,_xlfn.XLOOKUP($A101,'Copy of PY1 Data(H)'!$A$1:$A$288,'Copy of PY1 Data(H)'!$A$1:$CZ$288))</f>
        <v>0</v>
      </c>
      <c r="AZ101" s="180" cm="1">
        <f t="array" ref="AZ101">_xlfn.XLOOKUP(AZ$1,'Copy of PY1 Data(H)'!$A$1:$CZ$1,_xlfn.XLOOKUP($A101,'Copy of PY1 Data(H)'!$A$1:$A$288,'Copy of PY1 Data(H)'!$A$1:$CZ$288))</f>
        <v>0</v>
      </c>
      <c r="BA101" s="180" cm="1">
        <f t="array" ref="BA101">_xlfn.XLOOKUP(BA$1,'Copy of PY1 Data(H)'!$A$1:$CZ$1,_xlfn.XLOOKUP($A101,'Copy of PY1 Data(H)'!$A$1:$A$288,'Copy of PY1 Data(H)'!$A$1:$CZ$288))</f>
        <v>0</v>
      </c>
      <c r="BB101" s="180" cm="1">
        <f t="array" ref="BB101">_xlfn.XLOOKUP(BB$1,'Copy of PY1 Data(H)'!$A$1:$CZ$1,_xlfn.XLOOKUP($A101,'Copy of PY1 Data(H)'!$A$1:$A$288,'Copy of PY1 Data(H)'!$A$1:$CZ$288))</f>
        <v>0</v>
      </c>
      <c r="BC101" s="180" cm="1">
        <f t="array" ref="BC101">_xlfn.XLOOKUP(BC$1,'Copy of PY1 Data(H)'!$A$1:$CZ$1,_xlfn.XLOOKUP($A101,'Copy of PY1 Data(H)'!$A$1:$A$288,'Copy of PY1 Data(H)'!$A$1:$CZ$288))</f>
        <v>0</v>
      </c>
      <c r="BD101" s="180" cm="1">
        <f t="array" ref="BD101">_xlfn.XLOOKUP(BD$1,'Copy of PY1 Data(H)'!$A$1:$CZ$1,_xlfn.XLOOKUP($A101,'Copy of PY1 Data(H)'!$A$1:$A$288,'Copy of PY1 Data(H)'!$A$1:$CZ$288))</f>
        <v>0</v>
      </c>
      <c r="BE101" s="180" cm="1">
        <f t="array" ref="BE101">_xlfn.XLOOKUP(BE$1,'Copy of PY1 Data(H)'!$A$1:$CZ$1,_xlfn.XLOOKUP($A101,'Copy of PY1 Data(H)'!$A$1:$A$288,'Copy of PY1 Data(H)'!$A$1:$CZ$288))</f>
        <v>0</v>
      </c>
      <c r="BF101" s="180" cm="1">
        <f t="array" ref="BF101">_xlfn.XLOOKUP(BF$1,'Copy of PY1 Data(H)'!$A$1:$CZ$1,_xlfn.XLOOKUP($A101,'Copy of PY1 Data(H)'!$A$1:$A$288,'Copy of PY1 Data(H)'!$A$1:$CZ$288))</f>
        <v>1600000</v>
      </c>
      <c r="BG101" s="180" cm="1">
        <f t="array" ref="BG101">_xlfn.XLOOKUP(BG$1,'Copy of PY1 Data(H)'!$A$1:$CZ$1,_xlfn.XLOOKUP($A101,'Copy of PY1 Data(H)'!$A$1:$A$288,'Copy of PY1 Data(H)'!$A$1:$CZ$288))</f>
        <v>0</v>
      </c>
      <c r="BH101" s="180" cm="1">
        <f t="array" ref="BH101">_xlfn.XLOOKUP(BH$1,'Copy of PY1 Data(H)'!$A$1:$CZ$1,_xlfn.XLOOKUP($A101,'Copy of PY1 Data(H)'!$A$1:$A$288,'Copy of PY1 Data(H)'!$A$1:$CZ$288))</f>
        <v>0</v>
      </c>
      <c r="BI101" s="180" cm="1">
        <f t="array" ref="BI101">_xlfn.XLOOKUP(BI$1,'Copy of PY1 Data(H)'!$A$1:$CZ$1,_xlfn.XLOOKUP($A101,'Copy of PY1 Data(H)'!$A$1:$A$288,'Copy of PY1 Data(H)'!$A$1:$CZ$288))</f>
        <v>0</v>
      </c>
      <c r="BJ101" s="180" cm="1">
        <f t="array" ref="BJ101">_xlfn.XLOOKUP(BJ$1,'Copy of PY1 Data(H)'!$A$1:$CZ$1,_xlfn.XLOOKUP($A101,'Copy of PY1 Data(H)'!$A$1:$A$288,'Copy of PY1 Data(H)'!$A$1:$CZ$288))</f>
        <v>0</v>
      </c>
      <c r="BK101" s="180" cm="1">
        <f t="array" ref="BK101">_xlfn.XLOOKUP(BK$1,'Copy of PY1 Data(H)'!$A$1:$CZ$1,_xlfn.XLOOKUP($A101,'Copy of PY1 Data(H)'!$A$1:$A$288,'Copy of PY1 Data(H)'!$A$1:$CZ$288))</f>
        <v>0</v>
      </c>
      <c r="BL101" s="180" cm="1">
        <f t="array" ref="BL101">_xlfn.XLOOKUP(BL$1,'Copy of PY1 Data(H)'!$A$1:$CZ$1,_xlfn.XLOOKUP($A101,'Copy of PY1 Data(H)'!$A$1:$A$288,'Copy of PY1 Data(H)'!$A$1:$CZ$288))</f>
        <v>0</v>
      </c>
      <c r="BM101" s="180" cm="1">
        <f t="array" ref="BM101">_xlfn.XLOOKUP(BM$1,'Copy of PY1 Data(H)'!$A$1:$CZ$1,_xlfn.XLOOKUP($A101,'Copy of PY1 Data(H)'!$A$1:$A$288,'Copy of PY1 Data(H)'!$A$1:$CZ$288))</f>
        <v>0</v>
      </c>
      <c r="BN101" s="180" cm="1">
        <f t="array" ref="BN101">_xlfn.XLOOKUP(BN$1,'Copy of PY1 Data(H)'!$A$1:$CZ$1,_xlfn.XLOOKUP($A101,'Copy of PY1 Data(H)'!$A$1:$A$288,'Copy of PY1 Data(H)'!$A$1:$CZ$288))</f>
        <v>0</v>
      </c>
      <c r="BO101" s="180" cm="1">
        <f t="array" ref="BO101">_xlfn.XLOOKUP(BO$1,'Copy of PY1 Data(H)'!$A$1:$CZ$1,_xlfn.XLOOKUP($A101,'Copy of PY1 Data(H)'!$A$1:$A$288,'Copy of PY1 Data(H)'!$A$1:$CZ$288))</f>
        <v>0</v>
      </c>
      <c r="BP101" s="180" cm="1">
        <f t="array" ref="BP101">_xlfn.XLOOKUP(BP$1,'Copy of PY1 Data(H)'!$A$1:$CZ$1,_xlfn.XLOOKUP($A101,'Copy of PY1 Data(H)'!$A$1:$A$288,'Copy of PY1 Data(H)'!$A$1:$CZ$288))</f>
        <v>0</v>
      </c>
      <c r="BQ101" s="180" cm="1">
        <f t="array" ref="BQ101">_xlfn.XLOOKUP(BQ$1,'Copy of PY1 Data(H)'!$A$1:$CZ$1,_xlfn.XLOOKUP($A101,'Copy of PY1 Data(H)'!$A$1:$A$288,'Copy of PY1 Data(H)'!$A$1:$CZ$288))</f>
        <v>0</v>
      </c>
      <c r="BR101" s="180" cm="1">
        <f t="array" ref="BR101">_xlfn.XLOOKUP(BR$1,'Copy of PY1 Data(H)'!$A$1:$CZ$1,_xlfn.XLOOKUP($A101,'Copy of PY1 Data(H)'!$A$1:$A$288,'Copy of PY1 Data(H)'!$A$1:$CZ$288))</f>
        <v>0</v>
      </c>
      <c r="BS101" s="180" cm="1">
        <f t="array" ref="BS101">_xlfn.XLOOKUP(BS$1,'Copy of PY1 Data(H)'!$A$1:$CZ$1,_xlfn.XLOOKUP($A101,'Copy of PY1 Data(H)'!$A$1:$A$288,'Copy of PY1 Data(H)'!$A$1:$CZ$288))</f>
        <v>0</v>
      </c>
      <c r="BT101" s="180" cm="1">
        <f t="array" ref="BT101">_xlfn.XLOOKUP(BT$1,'Copy of PY1 Data(H)'!$A$1:$CZ$1,_xlfn.XLOOKUP($A101,'Copy of PY1 Data(H)'!$A$1:$A$288,'Copy of PY1 Data(H)'!$A$1:$CZ$288))</f>
        <v>0</v>
      </c>
      <c r="BU101" s="180" cm="1">
        <f t="array" ref="BU101">_xlfn.XLOOKUP(BU$1,'Copy of PY1 Data(H)'!$A$1:$CZ$1,_xlfn.XLOOKUP($A101,'Copy of PY1 Data(H)'!$A$1:$A$288,'Copy of PY1 Data(H)'!$A$1:$CZ$288))</f>
        <v>0</v>
      </c>
      <c r="BV101" s="180" cm="1">
        <f t="array" ref="BV101">_xlfn.XLOOKUP(BV$1,'Copy of PY1 Data(H)'!$A$1:$CZ$1,_xlfn.XLOOKUP($A101,'Copy of PY1 Data(H)'!$A$1:$A$288,'Copy of PY1 Data(H)'!$A$1:$CZ$288))</f>
        <v>0</v>
      </c>
    </row>
    <row r="102" spans="1:74" x14ac:dyDescent="0.3">
      <c r="A102" s="180">
        <v>511</v>
      </c>
      <c r="C102" s="180"/>
      <c r="D102" s="180" cm="1">
        <f t="array" ref="D102">_xlfn.XLOOKUP(D$1,'Copy of PY1 Data(H)'!$A$1:$CZ$1,_xlfn.XLOOKUP($A102,'Copy of PY1 Data(H)'!$A$1:$A$288,'Copy of PY1 Data(H)'!$A$1:$CZ$288))</f>
        <v>0</v>
      </c>
      <c r="E102" s="180" cm="1">
        <f t="array" ref="E102">_xlfn.XLOOKUP(E$1,'Copy of PY1 Data(H)'!$A$1:$CZ$1,_xlfn.XLOOKUP($A102,'Copy of PY1 Data(H)'!$A$1:$A$288,'Copy of PY1 Data(H)'!$A$1:$CZ$288))</f>
        <v>0</v>
      </c>
      <c r="F102" s="180" cm="1">
        <f t="array" ref="F102">_xlfn.XLOOKUP(F$1,'Copy of PY1 Data(H)'!$A$1:$CZ$1,_xlfn.XLOOKUP($A102,'Copy of PY1 Data(H)'!$A$1:$A$288,'Copy of PY1 Data(H)'!$A$1:$CZ$288))</f>
        <v>0</v>
      </c>
      <c r="G102" s="180" cm="1">
        <f t="array" ref="G102">_xlfn.XLOOKUP(G$1,'Copy of PY1 Data(H)'!$A$1:$CZ$1,_xlfn.XLOOKUP($A102,'Copy of PY1 Data(H)'!$A$1:$A$288,'Copy of PY1 Data(H)'!$A$1:$CZ$288))</f>
        <v>0</v>
      </c>
      <c r="H102" s="180" cm="1">
        <f t="array" ref="H102">_xlfn.XLOOKUP(H$1,'Copy of PY1 Data(H)'!$A$1:$CZ$1,_xlfn.XLOOKUP($A102,'Copy of PY1 Data(H)'!$A$1:$A$288,'Copy of PY1 Data(H)'!$A$1:$CZ$288))</f>
        <v>0</v>
      </c>
      <c r="I102" s="180" cm="1">
        <f t="array" ref="I102">_xlfn.XLOOKUP(I$1,'Copy of PY1 Data(H)'!$A$1:$CZ$1,_xlfn.XLOOKUP($A102,'Copy of PY1 Data(H)'!$A$1:$A$288,'Copy of PY1 Data(H)'!$A$1:$CZ$288))</f>
        <v>0</v>
      </c>
      <c r="J102" s="180" cm="1">
        <f t="array" ref="J102">_xlfn.XLOOKUP(J$1,'Copy of PY1 Data(H)'!$A$1:$CZ$1,_xlfn.XLOOKUP($A102,'Copy of PY1 Data(H)'!$A$1:$A$288,'Copy of PY1 Data(H)'!$A$1:$CZ$288))</f>
        <v>0</v>
      </c>
      <c r="K102" s="180" cm="1">
        <f t="array" ref="K102">_xlfn.XLOOKUP(K$1,'Copy of PY1 Data(H)'!$A$1:$CZ$1,_xlfn.XLOOKUP($A102,'Copy of PY1 Data(H)'!$A$1:$A$288,'Copy of PY1 Data(H)'!$A$1:$CZ$288))</f>
        <v>0</v>
      </c>
      <c r="L102" s="180" cm="1">
        <f t="array" ref="L102">_xlfn.XLOOKUP(L$1,'Copy of PY1 Data(H)'!$A$1:$CZ$1,_xlfn.XLOOKUP($A102,'Copy of PY1 Data(H)'!$A$1:$A$288,'Copy of PY1 Data(H)'!$A$1:$CZ$288))</f>
        <v>494449</v>
      </c>
      <c r="M102" s="180" cm="1">
        <f t="array" ref="M102">_xlfn.XLOOKUP(M$1,'Copy of PY1 Data(H)'!$A$1:$CZ$1,_xlfn.XLOOKUP($A102,'Copy of PY1 Data(H)'!$A$1:$A$288,'Copy of PY1 Data(H)'!$A$1:$CZ$288))</f>
        <v>0</v>
      </c>
      <c r="N102" s="180" cm="1">
        <f t="array" ref="N102">_xlfn.XLOOKUP(N$1,'Copy of PY1 Data(H)'!$A$1:$CZ$1,_xlfn.XLOOKUP($A102,'Copy of PY1 Data(H)'!$A$1:$A$288,'Copy of PY1 Data(H)'!$A$1:$CZ$288))</f>
        <v>0</v>
      </c>
      <c r="O102" s="180" cm="1">
        <f t="array" ref="O102">_xlfn.XLOOKUP(O$1,'Copy of PY1 Data(H)'!$A$1:$CZ$1,_xlfn.XLOOKUP($A102,'Copy of PY1 Data(H)'!$A$1:$A$288,'Copy of PY1 Data(H)'!$A$1:$CZ$288))</f>
        <v>0</v>
      </c>
      <c r="P102" s="180" cm="1">
        <f t="array" ref="P102">_xlfn.XLOOKUP(P$1,'Copy of PY1 Data(H)'!$A$1:$CZ$1,_xlfn.XLOOKUP($A102,'Copy of PY1 Data(H)'!$A$1:$A$288,'Copy of PY1 Data(H)'!$A$1:$CZ$288))</f>
        <v>0</v>
      </c>
      <c r="Q102" s="180" cm="1">
        <f t="array" ref="Q102">_xlfn.XLOOKUP(Q$1,'Copy of PY1 Data(H)'!$A$1:$CZ$1,_xlfn.XLOOKUP($A102,'Copy of PY1 Data(H)'!$A$1:$A$288,'Copy of PY1 Data(H)'!$A$1:$CZ$288))</f>
        <v>0</v>
      </c>
      <c r="R102" s="180" cm="1">
        <f t="array" ref="R102">_xlfn.XLOOKUP(R$1,'Copy of PY1 Data(H)'!$A$1:$CZ$1,_xlfn.XLOOKUP($A102,'Copy of PY1 Data(H)'!$A$1:$A$288,'Copy of PY1 Data(H)'!$A$1:$CZ$288))</f>
        <v>0</v>
      </c>
      <c r="S102" s="180" cm="1">
        <f t="array" ref="S102">_xlfn.XLOOKUP(S$1,'Copy of PY1 Data(H)'!$A$1:$CZ$1,_xlfn.XLOOKUP($A102,'Copy of PY1 Data(H)'!$A$1:$A$288,'Copy of PY1 Data(H)'!$A$1:$CZ$288))</f>
        <v>0</v>
      </c>
      <c r="T102" s="180" cm="1">
        <f t="array" ref="T102">_xlfn.XLOOKUP(T$1,'Copy of PY1 Data(H)'!$A$1:$CZ$1,_xlfn.XLOOKUP($A102,'Copy of PY1 Data(H)'!$A$1:$A$288,'Copy of PY1 Data(H)'!$A$1:$CZ$288))</f>
        <v>0</v>
      </c>
      <c r="U102" s="180" cm="1">
        <f t="array" ref="U102">_xlfn.XLOOKUP(U$1,'Copy of PY1 Data(H)'!$A$1:$CZ$1,_xlfn.XLOOKUP($A102,'Copy of PY1 Data(H)'!$A$1:$A$288,'Copy of PY1 Data(H)'!$A$1:$CZ$288))</f>
        <v>0</v>
      </c>
      <c r="V102" s="180" cm="1">
        <f t="array" ref="V102">_xlfn.XLOOKUP(V$1,'Copy of PY1 Data(H)'!$A$1:$CZ$1,_xlfn.XLOOKUP($A102,'Copy of PY1 Data(H)'!$A$1:$A$288,'Copy of PY1 Data(H)'!$A$1:$CZ$288))</f>
        <v>0</v>
      </c>
      <c r="W102" s="180" cm="1">
        <f t="array" ref="W102">_xlfn.XLOOKUP(W$1,'Copy of PY1 Data(H)'!$A$1:$CZ$1,_xlfn.XLOOKUP($A102,'Copy of PY1 Data(H)'!$A$1:$A$288,'Copy of PY1 Data(H)'!$A$1:$CZ$288))</f>
        <v>0</v>
      </c>
      <c r="X102" s="180" cm="1">
        <f t="array" ref="X102">_xlfn.XLOOKUP(X$1,'Copy of PY1 Data(H)'!$A$1:$CZ$1,_xlfn.XLOOKUP($A102,'Copy of PY1 Data(H)'!$A$1:$A$288,'Copy of PY1 Data(H)'!$A$1:$CZ$288))</f>
        <v>0</v>
      </c>
      <c r="Y102" s="180" cm="1">
        <f t="array" ref="Y102">_xlfn.XLOOKUP(Y$1,'Copy of PY1 Data(H)'!$A$1:$CZ$1,_xlfn.XLOOKUP($A102,'Copy of PY1 Data(H)'!$A$1:$A$288,'Copy of PY1 Data(H)'!$A$1:$CZ$288))</f>
        <v>0</v>
      </c>
      <c r="Z102" s="180" cm="1">
        <f t="array" ref="Z102">_xlfn.XLOOKUP(Z$1,'Copy of PY1 Data(H)'!$A$1:$CZ$1,_xlfn.XLOOKUP($A102,'Copy of PY1 Data(H)'!$A$1:$A$288,'Copy of PY1 Data(H)'!$A$1:$CZ$288))</f>
        <v>1304843</v>
      </c>
      <c r="AA102" s="180" cm="1">
        <f t="array" ref="AA102">_xlfn.XLOOKUP(AA$1,'Copy of PY1 Data(H)'!$A$1:$CZ$1,_xlfn.XLOOKUP($A102,'Copy of PY1 Data(H)'!$A$1:$A$288,'Copy of PY1 Data(H)'!$A$1:$CZ$288))</f>
        <v>0</v>
      </c>
      <c r="AB102" s="180" cm="1">
        <f t="array" ref="AB102">_xlfn.XLOOKUP(AB$1,'Copy of PY1 Data(H)'!$A$1:$CZ$1,_xlfn.XLOOKUP($A102,'Copy of PY1 Data(H)'!$A$1:$A$288,'Copy of PY1 Data(H)'!$A$1:$CZ$288))</f>
        <v>0</v>
      </c>
      <c r="AC102" s="180" cm="1">
        <f t="array" ref="AC102">_xlfn.XLOOKUP(AC$1,'Copy of PY1 Data(H)'!$A$1:$CZ$1,_xlfn.XLOOKUP($A102,'Copy of PY1 Data(H)'!$A$1:$A$288,'Copy of PY1 Data(H)'!$A$1:$CZ$288))</f>
        <v>0</v>
      </c>
      <c r="AD102" s="180" cm="1">
        <f t="array" ref="AD102">_xlfn.XLOOKUP(AD$1,'Copy of PY1 Data(H)'!$A$1:$CZ$1,_xlfn.XLOOKUP($A102,'Copy of PY1 Data(H)'!$A$1:$A$288,'Copy of PY1 Data(H)'!$A$1:$CZ$288))</f>
        <v>0</v>
      </c>
      <c r="AE102" s="180" cm="1">
        <f t="array" ref="AE102">_xlfn.XLOOKUP(AE$1,'Copy of PY1 Data(H)'!$A$1:$CZ$1,_xlfn.XLOOKUP($A102,'Copy of PY1 Data(H)'!$A$1:$A$288,'Copy of PY1 Data(H)'!$A$1:$CZ$288))</f>
        <v>0</v>
      </c>
      <c r="AF102" s="180" cm="1">
        <f t="array" ref="AF102">_xlfn.XLOOKUP(AF$1,'Copy of PY1 Data(H)'!$A$1:$CZ$1,_xlfn.XLOOKUP($A102,'Copy of PY1 Data(H)'!$A$1:$A$288,'Copy of PY1 Data(H)'!$A$1:$CZ$288))</f>
        <v>0</v>
      </c>
      <c r="AG102" s="180" cm="1">
        <f t="array" ref="AG102">_xlfn.XLOOKUP(AG$1,'Copy of PY1 Data(H)'!$A$1:$CZ$1,_xlfn.XLOOKUP($A102,'Copy of PY1 Data(H)'!$A$1:$A$288,'Copy of PY1 Data(H)'!$A$1:$CZ$288))</f>
        <v>0</v>
      </c>
      <c r="AH102" s="180" cm="1">
        <f t="array" ref="AH102">_xlfn.XLOOKUP(AH$1,'Copy of PY1 Data(H)'!$A$1:$CZ$1,_xlfn.XLOOKUP($A102,'Copy of PY1 Data(H)'!$A$1:$A$288,'Copy of PY1 Data(H)'!$A$1:$CZ$288))</f>
        <v>0</v>
      </c>
      <c r="AI102" s="180" cm="1">
        <f t="array" ref="AI102">_xlfn.XLOOKUP(AI$1,'Copy of PY1 Data(H)'!$A$1:$CZ$1,_xlfn.XLOOKUP($A102,'Copy of PY1 Data(H)'!$A$1:$A$288,'Copy of PY1 Data(H)'!$A$1:$CZ$288))</f>
        <v>0</v>
      </c>
      <c r="AJ102" s="180" cm="1">
        <f t="array" ref="AJ102">_xlfn.XLOOKUP(AJ$1,'Copy of PY1 Data(H)'!$A$1:$CZ$1,_xlfn.XLOOKUP($A102,'Copy of PY1 Data(H)'!$A$1:$A$288,'Copy of PY1 Data(H)'!$A$1:$CZ$288))</f>
        <v>0</v>
      </c>
      <c r="AK102" s="180" cm="1">
        <f t="array" ref="AK102">_xlfn.XLOOKUP(AK$1,'Copy of PY1 Data(H)'!$A$1:$CZ$1,_xlfn.XLOOKUP($A102,'Copy of PY1 Data(H)'!$A$1:$A$288,'Copy of PY1 Data(H)'!$A$1:$CZ$288))</f>
        <v>0</v>
      </c>
      <c r="AL102" s="180" cm="1">
        <f t="array" ref="AL102">_xlfn.XLOOKUP(AL$1,'Copy of PY1 Data(H)'!$A$1:$CZ$1,_xlfn.XLOOKUP($A102,'Copy of PY1 Data(H)'!$A$1:$A$288,'Copy of PY1 Data(H)'!$A$1:$CZ$288))</f>
        <v>0</v>
      </c>
      <c r="AM102" s="180" cm="1">
        <f t="array" ref="AM102">_xlfn.XLOOKUP(AM$1,'Copy of PY1 Data(H)'!$A$1:$CZ$1,_xlfn.XLOOKUP($A102,'Copy of PY1 Data(H)'!$A$1:$A$288,'Copy of PY1 Data(H)'!$A$1:$CZ$288))</f>
        <v>0</v>
      </c>
      <c r="AN102" s="180" cm="1">
        <f t="array" ref="AN102">_xlfn.XLOOKUP(AN$1,'Copy of PY1 Data(H)'!$A$1:$CZ$1,_xlfn.XLOOKUP($A102,'Copy of PY1 Data(H)'!$A$1:$A$288,'Copy of PY1 Data(H)'!$A$1:$CZ$288))</f>
        <v>0</v>
      </c>
      <c r="AO102" s="180" cm="1">
        <f t="array" ref="AO102">_xlfn.XLOOKUP(AO$1,'Copy of PY1 Data(H)'!$A$1:$CZ$1,_xlfn.XLOOKUP($A102,'Copy of PY1 Data(H)'!$A$1:$A$288,'Copy of PY1 Data(H)'!$A$1:$CZ$288))</f>
        <v>0</v>
      </c>
      <c r="AP102" s="180" cm="1">
        <f t="array" ref="AP102">_xlfn.XLOOKUP(AP$1,'Copy of PY1 Data(H)'!$A$1:$CZ$1,_xlfn.XLOOKUP($A102,'Copy of PY1 Data(H)'!$A$1:$A$288,'Copy of PY1 Data(H)'!$A$1:$CZ$288))</f>
        <v>0</v>
      </c>
      <c r="AQ102" s="180" cm="1">
        <f t="array" ref="AQ102">_xlfn.XLOOKUP(AQ$1,'Copy of PY1 Data(H)'!$A$1:$CZ$1,_xlfn.XLOOKUP($A102,'Copy of PY1 Data(H)'!$A$1:$A$288,'Copy of PY1 Data(H)'!$A$1:$CZ$288))</f>
        <v>0</v>
      </c>
      <c r="AR102" s="180" cm="1">
        <f t="array" ref="AR102">_xlfn.XLOOKUP(AR$1,'Copy of PY1 Data(H)'!$A$1:$CZ$1,_xlfn.XLOOKUP($A102,'Copy of PY1 Data(H)'!$A$1:$A$288,'Copy of PY1 Data(H)'!$A$1:$CZ$288))</f>
        <v>0</v>
      </c>
      <c r="AS102" s="180" cm="1">
        <f t="array" ref="AS102">_xlfn.XLOOKUP(AS$1,'Copy of PY1 Data(H)'!$A$1:$CZ$1,_xlfn.XLOOKUP($A102,'Copy of PY1 Data(H)'!$A$1:$A$288,'Copy of PY1 Data(H)'!$A$1:$CZ$288))</f>
        <v>0</v>
      </c>
      <c r="AT102" s="180" cm="1">
        <f t="array" ref="AT102">_xlfn.XLOOKUP(AT$1,'Copy of PY1 Data(H)'!$A$1:$CZ$1,_xlfn.XLOOKUP($A102,'Copy of PY1 Data(H)'!$A$1:$A$288,'Copy of PY1 Data(H)'!$A$1:$CZ$288))</f>
        <v>0</v>
      </c>
      <c r="AU102" s="180" cm="1">
        <f t="array" ref="AU102">_xlfn.XLOOKUP(AU$1,'Copy of PY1 Data(H)'!$A$1:$CZ$1,_xlfn.XLOOKUP($A102,'Copy of PY1 Data(H)'!$A$1:$A$288,'Copy of PY1 Data(H)'!$A$1:$CZ$288))</f>
        <v>0</v>
      </c>
      <c r="AV102" s="180" cm="1">
        <f t="array" ref="AV102">_xlfn.XLOOKUP(AV$1,'Copy of PY1 Data(H)'!$A$1:$CZ$1,_xlfn.XLOOKUP($A102,'Copy of PY1 Data(H)'!$A$1:$A$288,'Copy of PY1 Data(H)'!$A$1:$CZ$288))</f>
        <v>216644</v>
      </c>
      <c r="AW102" s="180" cm="1">
        <f t="array" ref="AW102">_xlfn.XLOOKUP(AW$1,'Copy of PY1 Data(H)'!$A$1:$CZ$1,_xlfn.XLOOKUP($A102,'Copy of PY1 Data(H)'!$A$1:$A$288,'Copy of PY1 Data(H)'!$A$1:$CZ$288))</f>
        <v>0</v>
      </c>
      <c r="AX102" s="180" cm="1">
        <f t="array" ref="AX102">_xlfn.XLOOKUP(AX$1,'Copy of PY1 Data(H)'!$A$1:$CZ$1,_xlfn.XLOOKUP($A102,'Copy of PY1 Data(H)'!$A$1:$A$288,'Copy of PY1 Data(H)'!$A$1:$CZ$288))</f>
        <v>0</v>
      </c>
      <c r="AY102" s="180" cm="1">
        <f t="array" ref="AY102">_xlfn.XLOOKUP(AY$1,'Copy of PY1 Data(H)'!$A$1:$CZ$1,_xlfn.XLOOKUP($A102,'Copy of PY1 Data(H)'!$A$1:$A$288,'Copy of PY1 Data(H)'!$A$1:$CZ$288))</f>
        <v>0</v>
      </c>
      <c r="AZ102" s="180" cm="1">
        <f t="array" ref="AZ102">_xlfn.XLOOKUP(AZ$1,'Copy of PY1 Data(H)'!$A$1:$CZ$1,_xlfn.XLOOKUP($A102,'Copy of PY1 Data(H)'!$A$1:$A$288,'Copy of PY1 Data(H)'!$A$1:$CZ$288))</f>
        <v>355368</v>
      </c>
      <c r="BA102" s="180" cm="1">
        <f t="array" ref="BA102">_xlfn.XLOOKUP(BA$1,'Copy of PY1 Data(H)'!$A$1:$CZ$1,_xlfn.XLOOKUP($A102,'Copy of PY1 Data(H)'!$A$1:$A$288,'Copy of PY1 Data(H)'!$A$1:$CZ$288))</f>
        <v>0</v>
      </c>
      <c r="BB102" s="180" cm="1">
        <f t="array" ref="BB102">_xlfn.XLOOKUP(BB$1,'Copy of PY1 Data(H)'!$A$1:$CZ$1,_xlfn.XLOOKUP($A102,'Copy of PY1 Data(H)'!$A$1:$A$288,'Copy of PY1 Data(H)'!$A$1:$CZ$288))</f>
        <v>0</v>
      </c>
      <c r="BC102" s="180" cm="1">
        <f t="array" ref="BC102">_xlfn.XLOOKUP(BC$1,'Copy of PY1 Data(H)'!$A$1:$CZ$1,_xlfn.XLOOKUP($A102,'Copy of PY1 Data(H)'!$A$1:$A$288,'Copy of PY1 Data(H)'!$A$1:$CZ$288))</f>
        <v>0</v>
      </c>
      <c r="BD102" s="180" cm="1">
        <f t="array" ref="BD102">_xlfn.XLOOKUP(BD$1,'Copy of PY1 Data(H)'!$A$1:$CZ$1,_xlfn.XLOOKUP($A102,'Copy of PY1 Data(H)'!$A$1:$A$288,'Copy of PY1 Data(H)'!$A$1:$CZ$288))</f>
        <v>0</v>
      </c>
      <c r="BE102" s="180" cm="1">
        <f t="array" ref="BE102">_xlfn.XLOOKUP(BE$1,'Copy of PY1 Data(H)'!$A$1:$CZ$1,_xlfn.XLOOKUP($A102,'Copy of PY1 Data(H)'!$A$1:$A$288,'Copy of PY1 Data(H)'!$A$1:$CZ$288))</f>
        <v>54865</v>
      </c>
      <c r="BF102" s="180" cm="1">
        <f t="array" ref="BF102">_xlfn.XLOOKUP(BF$1,'Copy of PY1 Data(H)'!$A$1:$CZ$1,_xlfn.XLOOKUP($A102,'Copy of PY1 Data(H)'!$A$1:$A$288,'Copy of PY1 Data(H)'!$A$1:$CZ$288))</f>
        <v>911143</v>
      </c>
      <c r="BG102" s="180" cm="1">
        <f t="array" ref="BG102">_xlfn.XLOOKUP(BG$1,'Copy of PY1 Data(H)'!$A$1:$CZ$1,_xlfn.XLOOKUP($A102,'Copy of PY1 Data(H)'!$A$1:$A$288,'Copy of PY1 Data(H)'!$A$1:$CZ$288))</f>
        <v>0</v>
      </c>
      <c r="BH102" s="180" cm="1">
        <f t="array" ref="BH102">_xlfn.XLOOKUP(BH$1,'Copy of PY1 Data(H)'!$A$1:$CZ$1,_xlfn.XLOOKUP($A102,'Copy of PY1 Data(H)'!$A$1:$A$288,'Copy of PY1 Data(H)'!$A$1:$CZ$288))</f>
        <v>0</v>
      </c>
      <c r="BI102" s="180" cm="1">
        <f t="array" ref="BI102">_xlfn.XLOOKUP(BI$1,'Copy of PY1 Data(H)'!$A$1:$CZ$1,_xlfn.XLOOKUP($A102,'Copy of PY1 Data(H)'!$A$1:$A$288,'Copy of PY1 Data(H)'!$A$1:$CZ$288))</f>
        <v>0</v>
      </c>
      <c r="BJ102" s="180" cm="1">
        <f t="array" ref="BJ102">_xlfn.XLOOKUP(BJ$1,'Copy of PY1 Data(H)'!$A$1:$CZ$1,_xlfn.XLOOKUP($A102,'Copy of PY1 Data(H)'!$A$1:$A$288,'Copy of PY1 Data(H)'!$A$1:$CZ$288))</f>
        <v>1226104</v>
      </c>
      <c r="BK102" s="180" cm="1">
        <f t="array" ref="BK102">_xlfn.XLOOKUP(BK$1,'Copy of PY1 Data(H)'!$A$1:$CZ$1,_xlfn.XLOOKUP($A102,'Copy of PY1 Data(H)'!$A$1:$A$288,'Copy of PY1 Data(H)'!$A$1:$CZ$288))</f>
        <v>0</v>
      </c>
      <c r="BL102" s="180" cm="1">
        <f t="array" ref="BL102">_xlfn.XLOOKUP(BL$1,'Copy of PY1 Data(H)'!$A$1:$CZ$1,_xlfn.XLOOKUP($A102,'Copy of PY1 Data(H)'!$A$1:$A$288,'Copy of PY1 Data(H)'!$A$1:$CZ$288))</f>
        <v>0</v>
      </c>
      <c r="BM102" s="180" cm="1">
        <f t="array" ref="BM102">_xlfn.XLOOKUP(BM$1,'Copy of PY1 Data(H)'!$A$1:$CZ$1,_xlfn.XLOOKUP($A102,'Copy of PY1 Data(H)'!$A$1:$A$288,'Copy of PY1 Data(H)'!$A$1:$CZ$288))</f>
        <v>0</v>
      </c>
      <c r="BN102" s="180" cm="1">
        <f t="array" ref="BN102">_xlfn.XLOOKUP(BN$1,'Copy of PY1 Data(H)'!$A$1:$CZ$1,_xlfn.XLOOKUP($A102,'Copy of PY1 Data(H)'!$A$1:$A$288,'Copy of PY1 Data(H)'!$A$1:$CZ$288))</f>
        <v>0</v>
      </c>
      <c r="BO102" s="180" cm="1">
        <f t="array" ref="BO102">_xlfn.XLOOKUP(BO$1,'Copy of PY1 Data(H)'!$A$1:$CZ$1,_xlfn.XLOOKUP($A102,'Copy of PY1 Data(H)'!$A$1:$A$288,'Copy of PY1 Data(H)'!$A$1:$CZ$288))</f>
        <v>0</v>
      </c>
      <c r="BP102" s="180" cm="1">
        <f t="array" ref="BP102">_xlfn.XLOOKUP(BP$1,'Copy of PY1 Data(H)'!$A$1:$CZ$1,_xlfn.XLOOKUP($A102,'Copy of PY1 Data(H)'!$A$1:$A$288,'Copy of PY1 Data(H)'!$A$1:$CZ$288))</f>
        <v>0</v>
      </c>
      <c r="BQ102" s="180" cm="1">
        <f t="array" ref="BQ102">_xlfn.XLOOKUP(BQ$1,'Copy of PY1 Data(H)'!$A$1:$CZ$1,_xlfn.XLOOKUP($A102,'Copy of PY1 Data(H)'!$A$1:$A$288,'Copy of PY1 Data(H)'!$A$1:$CZ$288))</f>
        <v>0</v>
      </c>
      <c r="BR102" s="180" cm="1">
        <f t="array" ref="BR102">_xlfn.XLOOKUP(BR$1,'Copy of PY1 Data(H)'!$A$1:$CZ$1,_xlfn.XLOOKUP($A102,'Copy of PY1 Data(H)'!$A$1:$A$288,'Copy of PY1 Data(H)'!$A$1:$CZ$288))</f>
        <v>0</v>
      </c>
      <c r="BS102" s="180" cm="1">
        <f t="array" ref="BS102">_xlfn.XLOOKUP(BS$1,'Copy of PY1 Data(H)'!$A$1:$CZ$1,_xlfn.XLOOKUP($A102,'Copy of PY1 Data(H)'!$A$1:$A$288,'Copy of PY1 Data(H)'!$A$1:$CZ$288))</f>
        <v>0</v>
      </c>
      <c r="BT102" s="180" cm="1">
        <f t="array" ref="BT102">_xlfn.XLOOKUP(BT$1,'Copy of PY1 Data(H)'!$A$1:$CZ$1,_xlfn.XLOOKUP($A102,'Copy of PY1 Data(H)'!$A$1:$A$288,'Copy of PY1 Data(H)'!$A$1:$CZ$288))</f>
        <v>0</v>
      </c>
      <c r="BU102" s="180" cm="1">
        <f t="array" ref="BU102">_xlfn.XLOOKUP(BU$1,'Copy of PY1 Data(H)'!$A$1:$CZ$1,_xlfn.XLOOKUP($A102,'Copy of PY1 Data(H)'!$A$1:$A$288,'Copy of PY1 Data(H)'!$A$1:$CZ$288))</f>
        <v>0</v>
      </c>
      <c r="BV102" s="180" cm="1">
        <f t="array" ref="BV102">_xlfn.XLOOKUP(BV$1,'Copy of PY1 Data(H)'!$A$1:$CZ$1,_xlfn.XLOOKUP($A102,'Copy of PY1 Data(H)'!$A$1:$A$288,'Copy of PY1 Data(H)'!$A$1:$CZ$288))</f>
        <v>0</v>
      </c>
    </row>
    <row r="103" spans="1:74" x14ac:dyDescent="0.3">
      <c r="A103" s="180">
        <v>657</v>
      </c>
      <c r="C103" s="180"/>
      <c r="D103" s="180" cm="1">
        <f t="array" ref="D103">_xlfn.XLOOKUP(D$1,'Copy of PY1 Data(H)'!$A$1:$CZ$1,_xlfn.XLOOKUP($A103,'Copy of PY1 Data(H)'!$A$1:$A$288,'Copy of PY1 Data(H)'!$A$1:$CZ$288))</f>
        <v>0</v>
      </c>
      <c r="E103" s="180" cm="1">
        <f t="array" ref="E103">_xlfn.XLOOKUP(E$1,'Copy of PY1 Data(H)'!$A$1:$CZ$1,_xlfn.XLOOKUP($A103,'Copy of PY1 Data(H)'!$A$1:$A$288,'Copy of PY1 Data(H)'!$A$1:$CZ$288))</f>
        <v>0</v>
      </c>
      <c r="F103" s="180" cm="1">
        <f t="array" ref="F103">_xlfn.XLOOKUP(F$1,'Copy of PY1 Data(H)'!$A$1:$CZ$1,_xlfn.XLOOKUP($A103,'Copy of PY1 Data(H)'!$A$1:$A$288,'Copy of PY1 Data(H)'!$A$1:$CZ$288))</f>
        <v>0</v>
      </c>
      <c r="G103" s="180" cm="1">
        <f t="array" ref="G103">_xlfn.XLOOKUP(G$1,'Copy of PY1 Data(H)'!$A$1:$CZ$1,_xlfn.XLOOKUP($A103,'Copy of PY1 Data(H)'!$A$1:$A$288,'Copy of PY1 Data(H)'!$A$1:$CZ$288))</f>
        <v>0</v>
      </c>
      <c r="H103" s="180" cm="1">
        <f t="array" ref="H103">_xlfn.XLOOKUP(H$1,'Copy of PY1 Data(H)'!$A$1:$CZ$1,_xlfn.XLOOKUP($A103,'Copy of PY1 Data(H)'!$A$1:$A$288,'Copy of PY1 Data(H)'!$A$1:$CZ$288))</f>
        <v>0</v>
      </c>
      <c r="I103" s="180" cm="1">
        <f t="array" ref="I103">_xlfn.XLOOKUP(I$1,'Copy of PY1 Data(H)'!$A$1:$CZ$1,_xlfn.XLOOKUP($A103,'Copy of PY1 Data(H)'!$A$1:$A$288,'Copy of PY1 Data(H)'!$A$1:$CZ$288))</f>
        <v>0</v>
      </c>
      <c r="J103" s="180" cm="1">
        <f t="array" ref="J103">_xlfn.XLOOKUP(J$1,'Copy of PY1 Data(H)'!$A$1:$CZ$1,_xlfn.XLOOKUP($A103,'Copy of PY1 Data(H)'!$A$1:$A$288,'Copy of PY1 Data(H)'!$A$1:$CZ$288))</f>
        <v>0</v>
      </c>
      <c r="K103" s="180" cm="1">
        <f t="array" ref="K103">_xlfn.XLOOKUP(K$1,'Copy of PY1 Data(H)'!$A$1:$CZ$1,_xlfn.XLOOKUP($A103,'Copy of PY1 Data(H)'!$A$1:$A$288,'Copy of PY1 Data(H)'!$A$1:$CZ$288))</f>
        <v>0</v>
      </c>
      <c r="L103" s="180" cm="1">
        <f t="array" ref="L103">_xlfn.XLOOKUP(L$1,'Copy of PY1 Data(H)'!$A$1:$CZ$1,_xlfn.XLOOKUP($A103,'Copy of PY1 Data(H)'!$A$1:$A$288,'Copy of PY1 Data(H)'!$A$1:$CZ$288))</f>
        <v>1926869</v>
      </c>
      <c r="M103" s="180" cm="1">
        <f t="array" ref="M103">_xlfn.XLOOKUP(M$1,'Copy of PY1 Data(H)'!$A$1:$CZ$1,_xlfn.XLOOKUP($A103,'Copy of PY1 Data(H)'!$A$1:$A$288,'Copy of PY1 Data(H)'!$A$1:$CZ$288))</f>
        <v>0</v>
      </c>
      <c r="N103" s="180" cm="1">
        <f t="array" ref="N103">_xlfn.XLOOKUP(N$1,'Copy of PY1 Data(H)'!$A$1:$CZ$1,_xlfn.XLOOKUP($A103,'Copy of PY1 Data(H)'!$A$1:$A$288,'Copy of PY1 Data(H)'!$A$1:$CZ$288))</f>
        <v>0</v>
      </c>
      <c r="O103" s="180" cm="1">
        <f t="array" ref="O103">_xlfn.XLOOKUP(O$1,'Copy of PY1 Data(H)'!$A$1:$CZ$1,_xlfn.XLOOKUP($A103,'Copy of PY1 Data(H)'!$A$1:$A$288,'Copy of PY1 Data(H)'!$A$1:$CZ$288))</f>
        <v>0</v>
      </c>
      <c r="P103" s="180" cm="1">
        <f t="array" ref="P103">_xlfn.XLOOKUP(P$1,'Copy of PY1 Data(H)'!$A$1:$CZ$1,_xlfn.XLOOKUP($A103,'Copy of PY1 Data(H)'!$A$1:$A$288,'Copy of PY1 Data(H)'!$A$1:$CZ$288))</f>
        <v>0</v>
      </c>
      <c r="Q103" s="180" cm="1">
        <f t="array" ref="Q103">_xlfn.XLOOKUP(Q$1,'Copy of PY1 Data(H)'!$A$1:$CZ$1,_xlfn.XLOOKUP($A103,'Copy of PY1 Data(H)'!$A$1:$A$288,'Copy of PY1 Data(H)'!$A$1:$CZ$288))</f>
        <v>0</v>
      </c>
      <c r="R103" s="180" cm="1">
        <f t="array" ref="R103">_xlfn.XLOOKUP(R$1,'Copy of PY1 Data(H)'!$A$1:$CZ$1,_xlfn.XLOOKUP($A103,'Copy of PY1 Data(H)'!$A$1:$A$288,'Copy of PY1 Data(H)'!$A$1:$CZ$288))</f>
        <v>0</v>
      </c>
      <c r="S103" s="180" cm="1">
        <f t="array" ref="S103">_xlfn.XLOOKUP(S$1,'Copy of PY1 Data(H)'!$A$1:$CZ$1,_xlfn.XLOOKUP($A103,'Copy of PY1 Data(H)'!$A$1:$A$288,'Copy of PY1 Data(H)'!$A$1:$CZ$288))</f>
        <v>0</v>
      </c>
      <c r="T103" s="180" cm="1">
        <f t="array" ref="T103">_xlfn.XLOOKUP(T$1,'Copy of PY1 Data(H)'!$A$1:$CZ$1,_xlfn.XLOOKUP($A103,'Copy of PY1 Data(H)'!$A$1:$A$288,'Copy of PY1 Data(H)'!$A$1:$CZ$288))</f>
        <v>0</v>
      </c>
      <c r="U103" s="180" cm="1">
        <f t="array" ref="U103">_xlfn.XLOOKUP(U$1,'Copy of PY1 Data(H)'!$A$1:$CZ$1,_xlfn.XLOOKUP($A103,'Copy of PY1 Data(H)'!$A$1:$A$288,'Copy of PY1 Data(H)'!$A$1:$CZ$288))</f>
        <v>0</v>
      </c>
      <c r="V103" s="180" cm="1">
        <f t="array" ref="V103">_xlfn.XLOOKUP(V$1,'Copy of PY1 Data(H)'!$A$1:$CZ$1,_xlfn.XLOOKUP($A103,'Copy of PY1 Data(H)'!$A$1:$A$288,'Copy of PY1 Data(H)'!$A$1:$CZ$288))</f>
        <v>0</v>
      </c>
      <c r="W103" s="180" cm="1">
        <f t="array" ref="W103">_xlfn.XLOOKUP(W$1,'Copy of PY1 Data(H)'!$A$1:$CZ$1,_xlfn.XLOOKUP($A103,'Copy of PY1 Data(H)'!$A$1:$A$288,'Copy of PY1 Data(H)'!$A$1:$CZ$288))</f>
        <v>0</v>
      </c>
      <c r="X103" s="180" cm="1">
        <f t="array" ref="X103">_xlfn.XLOOKUP(X$1,'Copy of PY1 Data(H)'!$A$1:$CZ$1,_xlfn.XLOOKUP($A103,'Copy of PY1 Data(H)'!$A$1:$A$288,'Copy of PY1 Data(H)'!$A$1:$CZ$288))</f>
        <v>0</v>
      </c>
      <c r="Y103" s="180" cm="1">
        <f t="array" ref="Y103">_xlfn.XLOOKUP(Y$1,'Copy of PY1 Data(H)'!$A$1:$CZ$1,_xlfn.XLOOKUP($A103,'Copy of PY1 Data(H)'!$A$1:$A$288,'Copy of PY1 Data(H)'!$A$1:$CZ$288))</f>
        <v>0</v>
      </c>
      <c r="Z103" s="180" cm="1">
        <f t="array" ref="Z103">_xlfn.XLOOKUP(Z$1,'Copy of PY1 Data(H)'!$A$1:$CZ$1,_xlfn.XLOOKUP($A103,'Copy of PY1 Data(H)'!$A$1:$A$288,'Copy of PY1 Data(H)'!$A$1:$CZ$288))</f>
        <v>57582327</v>
      </c>
      <c r="AA103" s="180" cm="1">
        <f t="array" ref="AA103">_xlfn.XLOOKUP(AA$1,'Copy of PY1 Data(H)'!$A$1:$CZ$1,_xlfn.XLOOKUP($A103,'Copy of PY1 Data(H)'!$A$1:$A$288,'Copy of PY1 Data(H)'!$A$1:$CZ$288))</f>
        <v>0</v>
      </c>
      <c r="AB103" s="180" cm="1">
        <f t="array" ref="AB103">_xlfn.XLOOKUP(AB$1,'Copy of PY1 Data(H)'!$A$1:$CZ$1,_xlfn.XLOOKUP($A103,'Copy of PY1 Data(H)'!$A$1:$A$288,'Copy of PY1 Data(H)'!$A$1:$CZ$288))</f>
        <v>0</v>
      </c>
      <c r="AC103" s="180" cm="1">
        <f t="array" ref="AC103">_xlfn.XLOOKUP(AC$1,'Copy of PY1 Data(H)'!$A$1:$CZ$1,_xlfn.XLOOKUP($A103,'Copy of PY1 Data(H)'!$A$1:$A$288,'Copy of PY1 Data(H)'!$A$1:$CZ$288))</f>
        <v>0</v>
      </c>
      <c r="AD103" s="180" cm="1">
        <f t="array" ref="AD103">_xlfn.XLOOKUP(AD$1,'Copy of PY1 Data(H)'!$A$1:$CZ$1,_xlfn.XLOOKUP($A103,'Copy of PY1 Data(H)'!$A$1:$A$288,'Copy of PY1 Data(H)'!$A$1:$CZ$288))</f>
        <v>0</v>
      </c>
      <c r="AE103" s="180" cm="1">
        <f t="array" ref="AE103">_xlfn.XLOOKUP(AE$1,'Copy of PY1 Data(H)'!$A$1:$CZ$1,_xlfn.XLOOKUP($A103,'Copy of PY1 Data(H)'!$A$1:$A$288,'Copy of PY1 Data(H)'!$A$1:$CZ$288))</f>
        <v>0</v>
      </c>
      <c r="AF103" s="180" cm="1">
        <f t="array" ref="AF103">_xlfn.XLOOKUP(AF$1,'Copy of PY1 Data(H)'!$A$1:$CZ$1,_xlfn.XLOOKUP($A103,'Copy of PY1 Data(H)'!$A$1:$A$288,'Copy of PY1 Data(H)'!$A$1:$CZ$288))</f>
        <v>0</v>
      </c>
      <c r="AG103" s="180" cm="1">
        <f t="array" ref="AG103">_xlfn.XLOOKUP(AG$1,'Copy of PY1 Data(H)'!$A$1:$CZ$1,_xlfn.XLOOKUP($A103,'Copy of PY1 Data(H)'!$A$1:$A$288,'Copy of PY1 Data(H)'!$A$1:$CZ$288))</f>
        <v>0</v>
      </c>
      <c r="AH103" s="180" cm="1">
        <f t="array" ref="AH103">_xlfn.XLOOKUP(AH$1,'Copy of PY1 Data(H)'!$A$1:$CZ$1,_xlfn.XLOOKUP($A103,'Copy of PY1 Data(H)'!$A$1:$A$288,'Copy of PY1 Data(H)'!$A$1:$CZ$288))</f>
        <v>0</v>
      </c>
      <c r="AI103" s="180" cm="1">
        <f t="array" ref="AI103">_xlfn.XLOOKUP(AI$1,'Copy of PY1 Data(H)'!$A$1:$CZ$1,_xlfn.XLOOKUP($A103,'Copy of PY1 Data(H)'!$A$1:$A$288,'Copy of PY1 Data(H)'!$A$1:$CZ$288))</f>
        <v>0</v>
      </c>
      <c r="AJ103" s="180" cm="1">
        <f t="array" ref="AJ103">_xlfn.XLOOKUP(AJ$1,'Copy of PY1 Data(H)'!$A$1:$CZ$1,_xlfn.XLOOKUP($A103,'Copy of PY1 Data(H)'!$A$1:$A$288,'Copy of PY1 Data(H)'!$A$1:$CZ$288))</f>
        <v>0</v>
      </c>
      <c r="AK103" s="180" cm="1">
        <f t="array" ref="AK103">_xlfn.XLOOKUP(AK$1,'Copy of PY1 Data(H)'!$A$1:$CZ$1,_xlfn.XLOOKUP($A103,'Copy of PY1 Data(H)'!$A$1:$A$288,'Copy of PY1 Data(H)'!$A$1:$CZ$288))</f>
        <v>0</v>
      </c>
      <c r="AL103" s="180" cm="1">
        <f t="array" ref="AL103">_xlfn.XLOOKUP(AL$1,'Copy of PY1 Data(H)'!$A$1:$CZ$1,_xlfn.XLOOKUP($A103,'Copy of PY1 Data(H)'!$A$1:$A$288,'Copy of PY1 Data(H)'!$A$1:$CZ$288))</f>
        <v>0</v>
      </c>
      <c r="AM103" s="180" cm="1">
        <f t="array" ref="AM103">_xlfn.XLOOKUP(AM$1,'Copy of PY1 Data(H)'!$A$1:$CZ$1,_xlfn.XLOOKUP($A103,'Copy of PY1 Data(H)'!$A$1:$A$288,'Copy of PY1 Data(H)'!$A$1:$CZ$288))</f>
        <v>0</v>
      </c>
      <c r="AN103" s="180" cm="1">
        <f t="array" ref="AN103">_xlfn.XLOOKUP(AN$1,'Copy of PY1 Data(H)'!$A$1:$CZ$1,_xlfn.XLOOKUP($A103,'Copy of PY1 Data(H)'!$A$1:$A$288,'Copy of PY1 Data(H)'!$A$1:$CZ$288))</f>
        <v>0</v>
      </c>
      <c r="AO103" s="180" cm="1">
        <f t="array" ref="AO103">_xlfn.XLOOKUP(AO$1,'Copy of PY1 Data(H)'!$A$1:$CZ$1,_xlfn.XLOOKUP($A103,'Copy of PY1 Data(H)'!$A$1:$A$288,'Copy of PY1 Data(H)'!$A$1:$CZ$288))</f>
        <v>0</v>
      </c>
      <c r="AP103" s="180" cm="1">
        <f t="array" ref="AP103">_xlfn.XLOOKUP(AP$1,'Copy of PY1 Data(H)'!$A$1:$CZ$1,_xlfn.XLOOKUP($A103,'Copy of PY1 Data(H)'!$A$1:$A$288,'Copy of PY1 Data(H)'!$A$1:$CZ$288))</f>
        <v>0</v>
      </c>
      <c r="AQ103" s="180" cm="1">
        <f t="array" ref="AQ103">_xlfn.XLOOKUP(AQ$1,'Copy of PY1 Data(H)'!$A$1:$CZ$1,_xlfn.XLOOKUP($A103,'Copy of PY1 Data(H)'!$A$1:$A$288,'Copy of PY1 Data(H)'!$A$1:$CZ$288))</f>
        <v>0</v>
      </c>
      <c r="AR103" s="180" cm="1">
        <f t="array" ref="AR103">_xlfn.XLOOKUP(AR$1,'Copy of PY1 Data(H)'!$A$1:$CZ$1,_xlfn.XLOOKUP($A103,'Copy of PY1 Data(H)'!$A$1:$A$288,'Copy of PY1 Data(H)'!$A$1:$CZ$288))</f>
        <v>0</v>
      </c>
      <c r="AS103" s="180" cm="1">
        <f t="array" ref="AS103">_xlfn.XLOOKUP(AS$1,'Copy of PY1 Data(H)'!$A$1:$CZ$1,_xlfn.XLOOKUP($A103,'Copy of PY1 Data(H)'!$A$1:$A$288,'Copy of PY1 Data(H)'!$A$1:$CZ$288))</f>
        <v>0</v>
      </c>
      <c r="AT103" s="180" cm="1">
        <f t="array" ref="AT103">_xlfn.XLOOKUP(AT$1,'Copy of PY1 Data(H)'!$A$1:$CZ$1,_xlfn.XLOOKUP($A103,'Copy of PY1 Data(H)'!$A$1:$A$288,'Copy of PY1 Data(H)'!$A$1:$CZ$288))</f>
        <v>0</v>
      </c>
      <c r="AU103" s="180" cm="1">
        <f t="array" ref="AU103">_xlfn.XLOOKUP(AU$1,'Copy of PY1 Data(H)'!$A$1:$CZ$1,_xlfn.XLOOKUP($A103,'Copy of PY1 Data(H)'!$A$1:$A$288,'Copy of PY1 Data(H)'!$A$1:$CZ$288))</f>
        <v>0</v>
      </c>
      <c r="AV103" s="180" cm="1">
        <f t="array" ref="AV103">_xlfn.XLOOKUP(AV$1,'Copy of PY1 Data(H)'!$A$1:$CZ$1,_xlfn.XLOOKUP($A103,'Copy of PY1 Data(H)'!$A$1:$A$288,'Copy of PY1 Data(H)'!$A$1:$CZ$288))</f>
        <v>2377420</v>
      </c>
      <c r="AW103" s="180" cm="1">
        <f t="array" ref="AW103">_xlfn.XLOOKUP(AW$1,'Copy of PY1 Data(H)'!$A$1:$CZ$1,_xlfn.XLOOKUP($A103,'Copy of PY1 Data(H)'!$A$1:$A$288,'Copy of PY1 Data(H)'!$A$1:$CZ$288))</f>
        <v>0</v>
      </c>
      <c r="AX103" s="180" cm="1">
        <f t="array" ref="AX103">_xlfn.XLOOKUP(AX$1,'Copy of PY1 Data(H)'!$A$1:$CZ$1,_xlfn.XLOOKUP($A103,'Copy of PY1 Data(H)'!$A$1:$A$288,'Copy of PY1 Data(H)'!$A$1:$CZ$288))</f>
        <v>0</v>
      </c>
      <c r="AY103" s="180" cm="1">
        <f t="array" ref="AY103">_xlfn.XLOOKUP(AY$1,'Copy of PY1 Data(H)'!$A$1:$CZ$1,_xlfn.XLOOKUP($A103,'Copy of PY1 Data(H)'!$A$1:$A$288,'Copy of PY1 Data(H)'!$A$1:$CZ$288))</f>
        <v>0</v>
      </c>
      <c r="AZ103" s="180" cm="1">
        <f t="array" ref="AZ103">_xlfn.XLOOKUP(AZ$1,'Copy of PY1 Data(H)'!$A$1:$CZ$1,_xlfn.XLOOKUP($A103,'Copy of PY1 Data(H)'!$A$1:$A$288,'Copy of PY1 Data(H)'!$A$1:$CZ$288))</f>
        <v>3683217</v>
      </c>
      <c r="BA103" s="180" cm="1">
        <f t="array" ref="BA103">_xlfn.XLOOKUP(BA$1,'Copy of PY1 Data(H)'!$A$1:$CZ$1,_xlfn.XLOOKUP($A103,'Copy of PY1 Data(H)'!$A$1:$A$288,'Copy of PY1 Data(H)'!$A$1:$CZ$288))</f>
        <v>0</v>
      </c>
      <c r="BB103" s="180" cm="1">
        <f t="array" ref="BB103">_xlfn.XLOOKUP(BB$1,'Copy of PY1 Data(H)'!$A$1:$CZ$1,_xlfn.XLOOKUP($A103,'Copy of PY1 Data(H)'!$A$1:$A$288,'Copy of PY1 Data(H)'!$A$1:$CZ$288))</f>
        <v>0</v>
      </c>
      <c r="BC103" s="180" cm="1">
        <f t="array" ref="BC103">_xlfn.XLOOKUP(BC$1,'Copy of PY1 Data(H)'!$A$1:$CZ$1,_xlfn.XLOOKUP($A103,'Copy of PY1 Data(H)'!$A$1:$A$288,'Copy of PY1 Data(H)'!$A$1:$CZ$288))</f>
        <v>0</v>
      </c>
      <c r="BD103" s="180" cm="1">
        <f t="array" ref="BD103">_xlfn.XLOOKUP(BD$1,'Copy of PY1 Data(H)'!$A$1:$CZ$1,_xlfn.XLOOKUP($A103,'Copy of PY1 Data(H)'!$A$1:$A$288,'Copy of PY1 Data(H)'!$A$1:$CZ$288))</f>
        <v>0</v>
      </c>
      <c r="BE103" s="180" cm="1">
        <f t="array" ref="BE103">_xlfn.XLOOKUP(BE$1,'Copy of PY1 Data(H)'!$A$1:$CZ$1,_xlfn.XLOOKUP($A103,'Copy of PY1 Data(H)'!$A$1:$A$288,'Copy of PY1 Data(H)'!$A$1:$CZ$288))</f>
        <v>2743547</v>
      </c>
      <c r="BF103" s="180" cm="1">
        <f t="array" ref="BF103">_xlfn.XLOOKUP(BF$1,'Copy of PY1 Data(H)'!$A$1:$CZ$1,_xlfn.XLOOKUP($A103,'Copy of PY1 Data(H)'!$A$1:$A$288,'Copy of PY1 Data(H)'!$A$1:$CZ$288))</f>
        <v>15320081</v>
      </c>
      <c r="BG103" s="180" cm="1">
        <f t="array" ref="BG103">_xlfn.XLOOKUP(BG$1,'Copy of PY1 Data(H)'!$A$1:$CZ$1,_xlfn.XLOOKUP($A103,'Copy of PY1 Data(H)'!$A$1:$A$288,'Copy of PY1 Data(H)'!$A$1:$CZ$288))</f>
        <v>0</v>
      </c>
      <c r="BH103" s="180" cm="1">
        <f t="array" ref="BH103">_xlfn.XLOOKUP(BH$1,'Copy of PY1 Data(H)'!$A$1:$CZ$1,_xlfn.XLOOKUP($A103,'Copy of PY1 Data(H)'!$A$1:$A$288,'Copy of PY1 Data(H)'!$A$1:$CZ$288))</f>
        <v>0</v>
      </c>
      <c r="BI103" s="180" cm="1">
        <f t="array" ref="BI103">_xlfn.XLOOKUP(BI$1,'Copy of PY1 Data(H)'!$A$1:$CZ$1,_xlfn.XLOOKUP($A103,'Copy of PY1 Data(H)'!$A$1:$A$288,'Copy of PY1 Data(H)'!$A$1:$CZ$288))</f>
        <v>0</v>
      </c>
      <c r="BJ103" s="180" cm="1">
        <f t="array" ref="BJ103">_xlfn.XLOOKUP(BJ$1,'Copy of PY1 Data(H)'!$A$1:$CZ$1,_xlfn.XLOOKUP($A103,'Copy of PY1 Data(H)'!$A$1:$A$288,'Copy of PY1 Data(H)'!$A$1:$CZ$288))</f>
        <v>14456620</v>
      </c>
      <c r="BK103" s="180" cm="1">
        <f t="array" ref="BK103">_xlfn.XLOOKUP(BK$1,'Copy of PY1 Data(H)'!$A$1:$CZ$1,_xlfn.XLOOKUP($A103,'Copy of PY1 Data(H)'!$A$1:$A$288,'Copy of PY1 Data(H)'!$A$1:$CZ$288))</f>
        <v>0</v>
      </c>
      <c r="BL103" s="180" cm="1">
        <f t="array" ref="BL103">_xlfn.XLOOKUP(BL$1,'Copy of PY1 Data(H)'!$A$1:$CZ$1,_xlfn.XLOOKUP($A103,'Copy of PY1 Data(H)'!$A$1:$A$288,'Copy of PY1 Data(H)'!$A$1:$CZ$288))</f>
        <v>0</v>
      </c>
      <c r="BM103" s="180" cm="1">
        <f t="array" ref="BM103">_xlfn.XLOOKUP(BM$1,'Copy of PY1 Data(H)'!$A$1:$CZ$1,_xlfn.XLOOKUP($A103,'Copy of PY1 Data(H)'!$A$1:$A$288,'Copy of PY1 Data(H)'!$A$1:$CZ$288))</f>
        <v>0</v>
      </c>
      <c r="BN103" s="180" cm="1">
        <f t="array" ref="BN103">_xlfn.XLOOKUP(BN$1,'Copy of PY1 Data(H)'!$A$1:$CZ$1,_xlfn.XLOOKUP($A103,'Copy of PY1 Data(H)'!$A$1:$A$288,'Copy of PY1 Data(H)'!$A$1:$CZ$288))</f>
        <v>8323867</v>
      </c>
      <c r="BO103" s="180" cm="1">
        <f t="array" ref="BO103">_xlfn.XLOOKUP(BO$1,'Copy of PY1 Data(H)'!$A$1:$CZ$1,_xlfn.XLOOKUP($A103,'Copy of PY1 Data(H)'!$A$1:$A$288,'Copy of PY1 Data(H)'!$A$1:$CZ$288))</f>
        <v>0</v>
      </c>
      <c r="BP103" s="180" cm="1">
        <f t="array" ref="BP103">_xlfn.XLOOKUP(BP$1,'Copy of PY1 Data(H)'!$A$1:$CZ$1,_xlfn.XLOOKUP($A103,'Copy of PY1 Data(H)'!$A$1:$A$288,'Copy of PY1 Data(H)'!$A$1:$CZ$288))</f>
        <v>0</v>
      </c>
      <c r="BQ103" s="180" cm="1">
        <f t="array" ref="BQ103">_xlfn.XLOOKUP(BQ$1,'Copy of PY1 Data(H)'!$A$1:$CZ$1,_xlfn.XLOOKUP($A103,'Copy of PY1 Data(H)'!$A$1:$A$288,'Copy of PY1 Data(H)'!$A$1:$CZ$288))</f>
        <v>0</v>
      </c>
      <c r="BR103" s="180" cm="1">
        <f t="array" ref="BR103">_xlfn.XLOOKUP(BR$1,'Copy of PY1 Data(H)'!$A$1:$CZ$1,_xlfn.XLOOKUP($A103,'Copy of PY1 Data(H)'!$A$1:$A$288,'Copy of PY1 Data(H)'!$A$1:$CZ$288))</f>
        <v>0</v>
      </c>
      <c r="BS103" s="180" cm="1">
        <f t="array" ref="BS103">_xlfn.XLOOKUP(BS$1,'Copy of PY1 Data(H)'!$A$1:$CZ$1,_xlfn.XLOOKUP($A103,'Copy of PY1 Data(H)'!$A$1:$A$288,'Copy of PY1 Data(H)'!$A$1:$CZ$288))</f>
        <v>0</v>
      </c>
      <c r="BT103" s="180" cm="1">
        <f t="array" ref="BT103">_xlfn.XLOOKUP(BT$1,'Copy of PY1 Data(H)'!$A$1:$CZ$1,_xlfn.XLOOKUP($A103,'Copy of PY1 Data(H)'!$A$1:$A$288,'Copy of PY1 Data(H)'!$A$1:$CZ$288))</f>
        <v>0</v>
      </c>
      <c r="BU103" s="180" cm="1">
        <f t="array" ref="BU103">_xlfn.XLOOKUP(BU$1,'Copy of PY1 Data(H)'!$A$1:$CZ$1,_xlfn.XLOOKUP($A103,'Copy of PY1 Data(H)'!$A$1:$A$288,'Copy of PY1 Data(H)'!$A$1:$CZ$288))</f>
        <v>0</v>
      </c>
      <c r="BV103" s="180" cm="1">
        <f t="array" ref="BV103">_xlfn.XLOOKUP(BV$1,'Copy of PY1 Data(H)'!$A$1:$CZ$1,_xlfn.XLOOKUP($A103,'Copy of PY1 Data(H)'!$A$1:$A$288,'Copy of PY1 Data(H)'!$A$1:$CZ$288))</f>
        <v>0</v>
      </c>
    </row>
    <row r="104" spans="1:74" x14ac:dyDescent="0.3">
      <c r="A104" s="180">
        <v>658</v>
      </c>
      <c r="C104" s="180"/>
      <c r="D104" s="180" cm="1">
        <f t="array" ref="D104">_xlfn.XLOOKUP(D$1,'Copy of PY1 Data(H)'!$A$1:$CZ$1,_xlfn.XLOOKUP($A104,'Copy of PY1 Data(H)'!$A$1:$A$288,'Copy of PY1 Data(H)'!$A$1:$CZ$288))</f>
        <v>0</v>
      </c>
      <c r="E104" s="180" cm="1">
        <f t="array" ref="E104">_xlfn.XLOOKUP(E$1,'Copy of PY1 Data(H)'!$A$1:$CZ$1,_xlfn.XLOOKUP($A104,'Copy of PY1 Data(H)'!$A$1:$A$288,'Copy of PY1 Data(H)'!$A$1:$CZ$288))</f>
        <v>0</v>
      </c>
      <c r="F104" s="180" cm="1">
        <f t="array" ref="F104">_xlfn.XLOOKUP(F$1,'Copy of PY1 Data(H)'!$A$1:$CZ$1,_xlfn.XLOOKUP($A104,'Copy of PY1 Data(H)'!$A$1:$A$288,'Copy of PY1 Data(H)'!$A$1:$CZ$288))</f>
        <v>0</v>
      </c>
      <c r="G104" s="180" cm="1">
        <f t="array" ref="G104">_xlfn.XLOOKUP(G$1,'Copy of PY1 Data(H)'!$A$1:$CZ$1,_xlfn.XLOOKUP($A104,'Copy of PY1 Data(H)'!$A$1:$A$288,'Copy of PY1 Data(H)'!$A$1:$CZ$288))</f>
        <v>0</v>
      </c>
      <c r="H104" s="180" cm="1">
        <f t="array" ref="H104">_xlfn.XLOOKUP(H$1,'Copy of PY1 Data(H)'!$A$1:$CZ$1,_xlfn.XLOOKUP($A104,'Copy of PY1 Data(H)'!$A$1:$A$288,'Copy of PY1 Data(H)'!$A$1:$CZ$288))</f>
        <v>0</v>
      </c>
      <c r="I104" s="180" cm="1">
        <f t="array" ref="I104">_xlfn.XLOOKUP(I$1,'Copy of PY1 Data(H)'!$A$1:$CZ$1,_xlfn.XLOOKUP($A104,'Copy of PY1 Data(H)'!$A$1:$A$288,'Copy of PY1 Data(H)'!$A$1:$CZ$288))</f>
        <v>0</v>
      </c>
      <c r="J104" s="180" cm="1">
        <f t="array" ref="J104">_xlfn.XLOOKUP(J$1,'Copy of PY1 Data(H)'!$A$1:$CZ$1,_xlfn.XLOOKUP($A104,'Copy of PY1 Data(H)'!$A$1:$A$288,'Copy of PY1 Data(H)'!$A$1:$CZ$288))</f>
        <v>0</v>
      </c>
      <c r="K104" s="180" cm="1">
        <f t="array" ref="K104">_xlfn.XLOOKUP(K$1,'Copy of PY1 Data(H)'!$A$1:$CZ$1,_xlfn.XLOOKUP($A104,'Copy of PY1 Data(H)'!$A$1:$A$288,'Copy of PY1 Data(H)'!$A$1:$CZ$288))</f>
        <v>0</v>
      </c>
      <c r="L104" s="180" cm="1">
        <f t="array" ref="L104">_xlfn.XLOOKUP(L$1,'Copy of PY1 Data(H)'!$A$1:$CZ$1,_xlfn.XLOOKUP($A104,'Copy of PY1 Data(H)'!$A$1:$A$288,'Copy of PY1 Data(H)'!$A$1:$CZ$288))</f>
        <v>319865</v>
      </c>
      <c r="M104" s="180" cm="1">
        <f t="array" ref="M104">_xlfn.XLOOKUP(M$1,'Copy of PY1 Data(H)'!$A$1:$CZ$1,_xlfn.XLOOKUP($A104,'Copy of PY1 Data(H)'!$A$1:$A$288,'Copy of PY1 Data(H)'!$A$1:$CZ$288))</f>
        <v>0</v>
      </c>
      <c r="N104" s="180" cm="1">
        <f t="array" ref="N104">_xlfn.XLOOKUP(N$1,'Copy of PY1 Data(H)'!$A$1:$CZ$1,_xlfn.XLOOKUP($A104,'Copy of PY1 Data(H)'!$A$1:$A$288,'Copy of PY1 Data(H)'!$A$1:$CZ$288))</f>
        <v>0</v>
      </c>
      <c r="O104" s="180" cm="1">
        <f t="array" ref="O104">_xlfn.XLOOKUP(O$1,'Copy of PY1 Data(H)'!$A$1:$CZ$1,_xlfn.XLOOKUP($A104,'Copy of PY1 Data(H)'!$A$1:$A$288,'Copy of PY1 Data(H)'!$A$1:$CZ$288))</f>
        <v>0</v>
      </c>
      <c r="P104" s="180" cm="1">
        <f t="array" ref="P104">_xlfn.XLOOKUP(P$1,'Copy of PY1 Data(H)'!$A$1:$CZ$1,_xlfn.XLOOKUP($A104,'Copy of PY1 Data(H)'!$A$1:$A$288,'Copy of PY1 Data(H)'!$A$1:$CZ$288))</f>
        <v>0</v>
      </c>
      <c r="Q104" s="180" cm="1">
        <f t="array" ref="Q104">_xlfn.XLOOKUP(Q$1,'Copy of PY1 Data(H)'!$A$1:$CZ$1,_xlfn.XLOOKUP($A104,'Copy of PY1 Data(H)'!$A$1:$A$288,'Copy of PY1 Data(H)'!$A$1:$CZ$288))</f>
        <v>0</v>
      </c>
      <c r="R104" s="180" cm="1">
        <f t="array" ref="R104">_xlfn.XLOOKUP(R$1,'Copy of PY1 Data(H)'!$A$1:$CZ$1,_xlfn.XLOOKUP($A104,'Copy of PY1 Data(H)'!$A$1:$A$288,'Copy of PY1 Data(H)'!$A$1:$CZ$288))</f>
        <v>0</v>
      </c>
      <c r="S104" s="180" cm="1">
        <f t="array" ref="S104">_xlfn.XLOOKUP(S$1,'Copy of PY1 Data(H)'!$A$1:$CZ$1,_xlfn.XLOOKUP($A104,'Copy of PY1 Data(H)'!$A$1:$A$288,'Copy of PY1 Data(H)'!$A$1:$CZ$288))</f>
        <v>0</v>
      </c>
      <c r="T104" s="180" cm="1">
        <f t="array" ref="T104">_xlfn.XLOOKUP(T$1,'Copy of PY1 Data(H)'!$A$1:$CZ$1,_xlfn.XLOOKUP($A104,'Copy of PY1 Data(H)'!$A$1:$A$288,'Copy of PY1 Data(H)'!$A$1:$CZ$288))</f>
        <v>0</v>
      </c>
      <c r="U104" s="180" cm="1">
        <f t="array" ref="U104">_xlfn.XLOOKUP(U$1,'Copy of PY1 Data(H)'!$A$1:$CZ$1,_xlfn.XLOOKUP($A104,'Copy of PY1 Data(H)'!$A$1:$A$288,'Copy of PY1 Data(H)'!$A$1:$CZ$288))</f>
        <v>0</v>
      </c>
      <c r="V104" s="180" cm="1">
        <f t="array" ref="V104">_xlfn.XLOOKUP(V$1,'Copy of PY1 Data(H)'!$A$1:$CZ$1,_xlfn.XLOOKUP($A104,'Copy of PY1 Data(H)'!$A$1:$A$288,'Copy of PY1 Data(H)'!$A$1:$CZ$288))</f>
        <v>0</v>
      </c>
      <c r="W104" s="180" cm="1">
        <f t="array" ref="W104">_xlfn.XLOOKUP(W$1,'Copy of PY1 Data(H)'!$A$1:$CZ$1,_xlfn.XLOOKUP($A104,'Copy of PY1 Data(H)'!$A$1:$A$288,'Copy of PY1 Data(H)'!$A$1:$CZ$288))</f>
        <v>0</v>
      </c>
      <c r="X104" s="180" cm="1">
        <f t="array" ref="X104">_xlfn.XLOOKUP(X$1,'Copy of PY1 Data(H)'!$A$1:$CZ$1,_xlfn.XLOOKUP($A104,'Copy of PY1 Data(H)'!$A$1:$A$288,'Copy of PY1 Data(H)'!$A$1:$CZ$288))</f>
        <v>0</v>
      </c>
      <c r="Y104" s="180" cm="1">
        <f t="array" ref="Y104">_xlfn.XLOOKUP(Y$1,'Copy of PY1 Data(H)'!$A$1:$CZ$1,_xlfn.XLOOKUP($A104,'Copy of PY1 Data(H)'!$A$1:$A$288,'Copy of PY1 Data(H)'!$A$1:$CZ$288))</f>
        <v>0</v>
      </c>
      <c r="Z104" s="180" cm="1">
        <f t="array" ref="Z104">_xlfn.XLOOKUP(Z$1,'Copy of PY1 Data(H)'!$A$1:$CZ$1,_xlfn.XLOOKUP($A104,'Copy of PY1 Data(H)'!$A$1:$A$288,'Copy of PY1 Data(H)'!$A$1:$CZ$288))</f>
        <v>7654259</v>
      </c>
      <c r="AA104" s="180" cm="1">
        <f t="array" ref="AA104">_xlfn.XLOOKUP(AA$1,'Copy of PY1 Data(H)'!$A$1:$CZ$1,_xlfn.XLOOKUP($A104,'Copy of PY1 Data(H)'!$A$1:$A$288,'Copy of PY1 Data(H)'!$A$1:$CZ$288))</f>
        <v>0</v>
      </c>
      <c r="AB104" s="180" cm="1">
        <f t="array" ref="AB104">_xlfn.XLOOKUP(AB$1,'Copy of PY1 Data(H)'!$A$1:$CZ$1,_xlfn.XLOOKUP($A104,'Copy of PY1 Data(H)'!$A$1:$A$288,'Copy of PY1 Data(H)'!$A$1:$CZ$288))</f>
        <v>0</v>
      </c>
      <c r="AC104" s="180" cm="1">
        <f t="array" ref="AC104">_xlfn.XLOOKUP(AC$1,'Copy of PY1 Data(H)'!$A$1:$CZ$1,_xlfn.XLOOKUP($A104,'Copy of PY1 Data(H)'!$A$1:$A$288,'Copy of PY1 Data(H)'!$A$1:$CZ$288))</f>
        <v>0</v>
      </c>
      <c r="AD104" s="180" cm="1">
        <f t="array" ref="AD104">_xlfn.XLOOKUP(AD$1,'Copy of PY1 Data(H)'!$A$1:$CZ$1,_xlfn.XLOOKUP($A104,'Copy of PY1 Data(H)'!$A$1:$A$288,'Copy of PY1 Data(H)'!$A$1:$CZ$288))</f>
        <v>0</v>
      </c>
      <c r="AE104" s="180" cm="1">
        <f t="array" ref="AE104">_xlfn.XLOOKUP(AE$1,'Copy of PY1 Data(H)'!$A$1:$CZ$1,_xlfn.XLOOKUP($A104,'Copy of PY1 Data(H)'!$A$1:$A$288,'Copy of PY1 Data(H)'!$A$1:$CZ$288))</f>
        <v>0</v>
      </c>
      <c r="AF104" s="180" cm="1">
        <f t="array" ref="AF104">_xlfn.XLOOKUP(AF$1,'Copy of PY1 Data(H)'!$A$1:$CZ$1,_xlfn.XLOOKUP($A104,'Copy of PY1 Data(H)'!$A$1:$A$288,'Copy of PY1 Data(H)'!$A$1:$CZ$288))</f>
        <v>0</v>
      </c>
      <c r="AG104" s="180" cm="1">
        <f t="array" ref="AG104">_xlfn.XLOOKUP(AG$1,'Copy of PY1 Data(H)'!$A$1:$CZ$1,_xlfn.XLOOKUP($A104,'Copy of PY1 Data(H)'!$A$1:$A$288,'Copy of PY1 Data(H)'!$A$1:$CZ$288))</f>
        <v>0</v>
      </c>
      <c r="AH104" s="180" cm="1">
        <f t="array" ref="AH104">_xlfn.XLOOKUP(AH$1,'Copy of PY1 Data(H)'!$A$1:$CZ$1,_xlfn.XLOOKUP($A104,'Copy of PY1 Data(H)'!$A$1:$A$288,'Copy of PY1 Data(H)'!$A$1:$CZ$288))</f>
        <v>0</v>
      </c>
      <c r="AI104" s="180" cm="1">
        <f t="array" ref="AI104">_xlfn.XLOOKUP(AI$1,'Copy of PY1 Data(H)'!$A$1:$CZ$1,_xlfn.XLOOKUP($A104,'Copy of PY1 Data(H)'!$A$1:$A$288,'Copy of PY1 Data(H)'!$A$1:$CZ$288))</f>
        <v>0</v>
      </c>
      <c r="AJ104" s="180" cm="1">
        <f t="array" ref="AJ104">_xlfn.XLOOKUP(AJ$1,'Copy of PY1 Data(H)'!$A$1:$CZ$1,_xlfn.XLOOKUP($A104,'Copy of PY1 Data(H)'!$A$1:$A$288,'Copy of PY1 Data(H)'!$A$1:$CZ$288))</f>
        <v>0</v>
      </c>
      <c r="AK104" s="180" cm="1">
        <f t="array" ref="AK104">_xlfn.XLOOKUP(AK$1,'Copy of PY1 Data(H)'!$A$1:$CZ$1,_xlfn.XLOOKUP($A104,'Copy of PY1 Data(H)'!$A$1:$A$288,'Copy of PY1 Data(H)'!$A$1:$CZ$288))</f>
        <v>0</v>
      </c>
      <c r="AL104" s="180" cm="1">
        <f t="array" ref="AL104">_xlfn.XLOOKUP(AL$1,'Copy of PY1 Data(H)'!$A$1:$CZ$1,_xlfn.XLOOKUP($A104,'Copy of PY1 Data(H)'!$A$1:$A$288,'Copy of PY1 Data(H)'!$A$1:$CZ$288))</f>
        <v>0</v>
      </c>
      <c r="AM104" s="180" cm="1">
        <f t="array" ref="AM104">_xlfn.XLOOKUP(AM$1,'Copy of PY1 Data(H)'!$A$1:$CZ$1,_xlfn.XLOOKUP($A104,'Copy of PY1 Data(H)'!$A$1:$A$288,'Copy of PY1 Data(H)'!$A$1:$CZ$288))</f>
        <v>0</v>
      </c>
      <c r="AN104" s="180" cm="1">
        <f t="array" ref="AN104">_xlfn.XLOOKUP(AN$1,'Copy of PY1 Data(H)'!$A$1:$CZ$1,_xlfn.XLOOKUP($A104,'Copy of PY1 Data(H)'!$A$1:$A$288,'Copy of PY1 Data(H)'!$A$1:$CZ$288))</f>
        <v>0</v>
      </c>
      <c r="AO104" s="180" cm="1">
        <f t="array" ref="AO104">_xlfn.XLOOKUP(AO$1,'Copy of PY1 Data(H)'!$A$1:$CZ$1,_xlfn.XLOOKUP($A104,'Copy of PY1 Data(H)'!$A$1:$A$288,'Copy of PY1 Data(H)'!$A$1:$CZ$288))</f>
        <v>0</v>
      </c>
      <c r="AP104" s="180" cm="1">
        <f t="array" ref="AP104">_xlfn.XLOOKUP(AP$1,'Copy of PY1 Data(H)'!$A$1:$CZ$1,_xlfn.XLOOKUP($A104,'Copy of PY1 Data(H)'!$A$1:$A$288,'Copy of PY1 Data(H)'!$A$1:$CZ$288))</f>
        <v>0</v>
      </c>
      <c r="AQ104" s="180" cm="1">
        <f t="array" ref="AQ104">_xlfn.XLOOKUP(AQ$1,'Copy of PY1 Data(H)'!$A$1:$CZ$1,_xlfn.XLOOKUP($A104,'Copy of PY1 Data(H)'!$A$1:$A$288,'Copy of PY1 Data(H)'!$A$1:$CZ$288))</f>
        <v>0</v>
      </c>
      <c r="AR104" s="180" cm="1">
        <f t="array" ref="AR104">_xlfn.XLOOKUP(AR$1,'Copy of PY1 Data(H)'!$A$1:$CZ$1,_xlfn.XLOOKUP($A104,'Copy of PY1 Data(H)'!$A$1:$A$288,'Copy of PY1 Data(H)'!$A$1:$CZ$288))</f>
        <v>0</v>
      </c>
      <c r="AS104" s="180" cm="1">
        <f t="array" ref="AS104">_xlfn.XLOOKUP(AS$1,'Copy of PY1 Data(H)'!$A$1:$CZ$1,_xlfn.XLOOKUP($A104,'Copy of PY1 Data(H)'!$A$1:$A$288,'Copy of PY1 Data(H)'!$A$1:$CZ$288))</f>
        <v>0</v>
      </c>
      <c r="AT104" s="180" cm="1">
        <f t="array" ref="AT104">_xlfn.XLOOKUP(AT$1,'Copy of PY1 Data(H)'!$A$1:$CZ$1,_xlfn.XLOOKUP($A104,'Copy of PY1 Data(H)'!$A$1:$A$288,'Copy of PY1 Data(H)'!$A$1:$CZ$288))</f>
        <v>0</v>
      </c>
      <c r="AU104" s="180" cm="1">
        <f t="array" ref="AU104">_xlfn.XLOOKUP(AU$1,'Copy of PY1 Data(H)'!$A$1:$CZ$1,_xlfn.XLOOKUP($A104,'Copy of PY1 Data(H)'!$A$1:$A$288,'Copy of PY1 Data(H)'!$A$1:$CZ$288))</f>
        <v>0</v>
      </c>
      <c r="AV104" s="180" cm="1">
        <f t="array" ref="AV104">_xlfn.XLOOKUP(AV$1,'Copy of PY1 Data(H)'!$A$1:$CZ$1,_xlfn.XLOOKUP($A104,'Copy of PY1 Data(H)'!$A$1:$A$288,'Copy of PY1 Data(H)'!$A$1:$CZ$288))</f>
        <v>80411</v>
      </c>
      <c r="AW104" s="180" cm="1">
        <f t="array" ref="AW104">_xlfn.XLOOKUP(AW$1,'Copy of PY1 Data(H)'!$A$1:$CZ$1,_xlfn.XLOOKUP($A104,'Copy of PY1 Data(H)'!$A$1:$A$288,'Copy of PY1 Data(H)'!$A$1:$CZ$288))</f>
        <v>0</v>
      </c>
      <c r="AX104" s="180" cm="1">
        <f t="array" ref="AX104">_xlfn.XLOOKUP(AX$1,'Copy of PY1 Data(H)'!$A$1:$CZ$1,_xlfn.XLOOKUP($A104,'Copy of PY1 Data(H)'!$A$1:$A$288,'Copy of PY1 Data(H)'!$A$1:$CZ$288))</f>
        <v>0</v>
      </c>
      <c r="AY104" s="180" cm="1">
        <f t="array" ref="AY104">_xlfn.XLOOKUP(AY$1,'Copy of PY1 Data(H)'!$A$1:$CZ$1,_xlfn.XLOOKUP($A104,'Copy of PY1 Data(H)'!$A$1:$A$288,'Copy of PY1 Data(H)'!$A$1:$CZ$288))</f>
        <v>0</v>
      </c>
      <c r="AZ104" s="180" cm="1">
        <f t="array" ref="AZ104">_xlfn.XLOOKUP(AZ$1,'Copy of PY1 Data(H)'!$A$1:$CZ$1,_xlfn.XLOOKUP($A104,'Copy of PY1 Data(H)'!$A$1:$A$288,'Copy of PY1 Data(H)'!$A$1:$CZ$288))</f>
        <v>9532</v>
      </c>
      <c r="BA104" s="180" cm="1">
        <f t="array" ref="BA104">_xlfn.XLOOKUP(BA$1,'Copy of PY1 Data(H)'!$A$1:$CZ$1,_xlfn.XLOOKUP($A104,'Copy of PY1 Data(H)'!$A$1:$A$288,'Copy of PY1 Data(H)'!$A$1:$CZ$288))</f>
        <v>0</v>
      </c>
      <c r="BB104" s="180" cm="1">
        <f t="array" ref="BB104">_xlfn.XLOOKUP(BB$1,'Copy of PY1 Data(H)'!$A$1:$CZ$1,_xlfn.XLOOKUP($A104,'Copy of PY1 Data(H)'!$A$1:$A$288,'Copy of PY1 Data(H)'!$A$1:$CZ$288))</f>
        <v>0</v>
      </c>
      <c r="BC104" s="180" cm="1">
        <f t="array" ref="BC104">_xlfn.XLOOKUP(BC$1,'Copy of PY1 Data(H)'!$A$1:$CZ$1,_xlfn.XLOOKUP($A104,'Copy of PY1 Data(H)'!$A$1:$A$288,'Copy of PY1 Data(H)'!$A$1:$CZ$288))</f>
        <v>0</v>
      </c>
      <c r="BD104" s="180" cm="1">
        <f t="array" ref="BD104">_xlfn.XLOOKUP(BD$1,'Copy of PY1 Data(H)'!$A$1:$CZ$1,_xlfn.XLOOKUP($A104,'Copy of PY1 Data(H)'!$A$1:$A$288,'Copy of PY1 Data(H)'!$A$1:$CZ$288))</f>
        <v>0</v>
      </c>
      <c r="BE104" s="180" cm="1">
        <f t="array" ref="BE104">_xlfn.XLOOKUP(BE$1,'Copy of PY1 Data(H)'!$A$1:$CZ$1,_xlfn.XLOOKUP($A104,'Copy of PY1 Data(H)'!$A$1:$A$288,'Copy of PY1 Data(H)'!$A$1:$CZ$288))</f>
        <v>198907</v>
      </c>
      <c r="BF104" s="180" cm="1">
        <f t="array" ref="BF104">_xlfn.XLOOKUP(BF$1,'Copy of PY1 Data(H)'!$A$1:$CZ$1,_xlfn.XLOOKUP($A104,'Copy of PY1 Data(H)'!$A$1:$A$288,'Copy of PY1 Data(H)'!$A$1:$CZ$288))</f>
        <v>0</v>
      </c>
      <c r="BG104" s="180" cm="1">
        <f t="array" ref="BG104">_xlfn.XLOOKUP(BG$1,'Copy of PY1 Data(H)'!$A$1:$CZ$1,_xlfn.XLOOKUP($A104,'Copy of PY1 Data(H)'!$A$1:$A$288,'Copy of PY1 Data(H)'!$A$1:$CZ$288))</f>
        <v>0</v>
      </c>
      <c r="BH104" s="180" cm="1">
        <f t="array" ref="BH104">_xlfn.XLOOKUP(BH$1,'Copy of PY1 Data(H)'!$A$1:$CZ$1,_xlfn.XLOOKUP($A104,'Copy of PY1 Data(H)'!$A$1:$A$288,'Copy of PY1 Data(H)'!$A$1:$CZ$288))</f>
        <v>0</v>
      </c>
      <c r="BI104" s="180" cm="1">
        <f t="array" ref="BI104">_xlfn.XLOOKUP(BI$1,'Copy of PY1 Data(H)'!$A$1:$CZ$1,_xlfn.XLOOKUP($A104,'Copy of PY1 Data(H)'!$A$1:$A$288,'Copy of PY1 Data(H)'!$A$1:$CZ$288))</f>
        <v>0</v>
      </c>
      <c r="BJ104" s="180" cm="1">
        <f t="array" ref="BJ104">_xlfn.XLOOKUP(BJ$1,'Copy of PY1 Data(H)'!$A$1:$CZ$1,_xlfn.XLOOKUP($A104,'Copy of PY1 Data(H)'!$A$1:$A$288,'Copy of PY1 Data(H)'!$A$1:$CZ$288))</f>
        <v>559941</v>
      </c>
      <c r="BK104" s="180" cm="1">
        <f t="array" ref="BK104">_xlfn.XLOOKUP(BK$1,'Copy of PY1 Data(H)'!$A$1:$CZ$1,_xlfn.XLOOKUP($A104,'Copy of PY1 Data(H)'!$A$1:$A$288,'Copy of PY1 Data(H)'!$A$1:$CZ$288))</f>
        <v>0</v>
      </c>
      <c r="BL104" s="180" cm="1">
        <f t="array" ref="BL104">_xlfn.XLOOKUP(BL$1,'Copy of PY1 Data(H)'!$A$1:$CZ$1,_xlfn.XLOOKUP($A104,'Copy of PY1 Data(H)'!$A$1:$A$288,'Copy of PY1 Data(H)'!$A$1:$CZ$288))</f>
        <v>0</v>
      </c>
      <c r="BM104" s="180" cm="1">
        <f t="array" ref="BM104">_xlfn.XLOOKUP(BM$1,'Copy of PY1 Data(H)'!$A$1:$CZ$1,_xlfn.XLOOKUP($A104,'Copy of PY1 Data(H)'!$A$1:$A$288,'Copy of PY1 Data(H)'!$A$1:$CZ$288))</f>
        <v>0</v>
      </c>
      <c r="BN104" s="180" cm="1">
        <f t="array" ref="BN104">_xlfn.XLOOKUP(BN$1,'Copy of PY1 Data(H)'!$A$1:$CZ$1,_xlfn.XLOOKUP($A104,'Copy of PY1 Data(H)'!$A$1:$A$288,'Copy of PY1 Data(H)'!$A$1:$CZ$288))</f>
        <v>126677</v>
      </c>
      <c r="BO104" s="180" cm="1">
        <f t="array" ref="BO104">_xlfn.XLOOKUP(BO$1,'Copy of PY1 Data(H)'!$A$1:$CZ$1,_xlfn.XLOOKUP($A104,'Copy of PY1 Data(H)'!$A$1:$A$288,'Copy of PY1 Data(H)'!$A$1:$CZ$288))</f>
        <v>0</v>
      </c>
      <c r="BP104" s="180" cm="1">
        <f t="array" ref="BP104">_xlfn.XLOOKUP(BP$1,'Copy of PY1 Data(H)'!$A$1:$CZ$1,_xlfn.XLOOKUP($A104,'Copy of PY1 Data(H)'!$A$1:$A$288,'Copy of PY1 Data(H)'!$A$1:$CZ$288))</f>
        <v>0</v>
      </c>
      <c r="BQ104" s="180" cm="1">
        <f t="array" ref="BQ104">_xlfn.XLOOKUP(BQ$1,'Copy of PY1 Data(H)'!$A$1:$CZ$1,_xlfn.XLOOKUP($A104,'Copy of PY1 Data(H)'!$A$1:$A$288,'Copy of PY1 Data(H)'!$A$1:$CZ$288))</f>
        <v>0</v>
      </c>
      <c r="BR104" s="180" cm="1">
        <f t="array" ref="BR104">_xlfn.XLOOKUP(BR$1,'Copy of PY1 Data(H)'!$A$1:$CZ$1,_xlfn.XLOOKUP($A104,'Copy of PY1 Data(H)'!$A$1:$A$288,'Copy of PY1 Data(H)'!$A$1:$CZ$288))</f>
        <v>0</v>
      </c>
      <c r="BS104" s="180" cm="1">
        <f t="array" ref="BS104">_xlfn.XLOOKUP(BS$1,'Copy of PY1 Data(H)'!$A$1:$CZ$1,_xlfn.XLOOKUP($A104,'Copy of PY1 Data(H)'!$A$1:$A$288,'Copy of PY1 Data(H)'!$A$1:$CZ$288))</f>
        <v>0</v>
      </c>
      <c r="BT104" s="180" cm="1">
        <f t="array" ref="BT104">_xlfn.XLOOKUP(BT$1,'Copy of PY1 Data(H)'!$A$1:$CZ$1,_xlfn.XLOOKUP($A104,'Copy of PY1 Data(H)'!$A$1:$A$288,'Copy of PY1 Data(H)'!$A$1:$CZ$288))</f>
        <v>0</v>
      </c>
      <c r="BU104" s="180" cm="1">
        <f t="array" ref="BU104">_xlfn.XLOOKUP(BU$1,'Copy of PY1 Data(H)'!$A$1:$CZ$1,_xlfn.XLOOKUP($A104,'Copy of PY1 Data(H)'!$A$1:$A$288,'Copy of PY1 Data(H)'!$A$1:$CZ$288))</f>
        <v>0</v>
      </c>
      <c r="BV104" s="180" cm="1">
        <f t="array" ref="BV104">_xlfn.XLOOKUP(BV$1,'Copy of PY1 Data(H)'!$A$1:$CZ$1,_xlfn.XLOOKUP($A104,'Copy of PY1 Data(H)'!$A$1:$A$288,'Copy of PY1 Data(H)'!$A$1:$CZ$288))</f>
        <v>0</v>
      </c>
    </row>
    <row r="105" spans="1:74" x14ac:dyDescent="0.3">
      <c r="A105" s="180">
        <v>382</v>
      </c>
      <c r="C105" s="180"/>
      <c r="D105" s="180" cm="1">
        <f t="array" ref="D105">_xlfn.XLOOKUP(D$1,'Copy of PY1 Data(H)'!$A$1:$CZ$1,_xlfn.XLOOKUP($A105,'Copy of PY1 Data(H)'!$A$1:$A$288,'Copy of PY1 Data(H)'!$A$1:$CZ$288))</f>
        <v>0</v>
      </c>
      <c r="E105" s="180" cm="1">
        <f t="array" ref="E105">_xlfn.XLOOKUP(E$1,'Copy of PY1 Data(H)'!$A$1:$CZ$1,_xlfn.XLOOKUP($A105,'Copy of PY1 Data(H)'!$A$1:$A$288,'Copy of PY1 Data(H)'!$A$1:$CZ$288))</f>
        <v>0</v>
      </c>
      <c r="F105" s="180" cm="1">
        <f t="array" ref="F105">_xlfn.XLOOKUP(F$1,'Copy of PY1 Data(H)'!$A$1:$CZ$1,_xlfn.XLOOKUP($A105,'Copy of PY1 Data(H)'!$A$1:$A$288,'Copy of PY1 Data(H)'!$A$1:$CZ$288))</f>
        <v>0</v>
      </c>
      <c r="G105" s="180" cm="1">
        <f t="array" ref="G105">_xlfn.XLOOKUP(G$1,'Copy of PY1 Data(H)'!$A$1:$CZ$1,_xlfn.XLOOKUP($A105,'Copy of PY1 Data(H)'!$A$1:$A$288,'Copy of PY1 Data(H)'!$A$1:$CZ$288))</f>
        <v>0</v>
      </c>
      <c r="H105" s="180" cm="1">
        <f t="array" ref="H105">_xlfn.XLOOKUP(H$1,'Copy of PY1 Data(H)'!$A$1:$CZ$1,_xlfn.XLOOKUP($A105,'Copy of PY1 Data(H)'!$A$1:$A$288,'Copy of PY1 Data(H)'!$A$1:$CZ$288))</f>
        <v>0</v>
      </c>
      <c r="I105" s="180" cm="1">
        <f t="array" ref="I105">_xlfn.XLOOKUP(I$1,'Copy of PY1 Data(H)'!$A$1:$CZ$1,_xlfn.XLOOKUP($A105,'Copy of PY1 Data(H)'!$A$1:$A$288,'Copy of PY1 Data(H)'!$A$1:$CZ$288))</f>
        <v>0</v>
      </c>
      <c r="J105" s="180" cm="1">
        <f t="array" ref="J105">_xlfn.XLOOKUP(J$1,'Copy of PY1 Data(H)'!$A$1:$CZ$1,_xlfn.XLOOKUP($A105,'Copy of PY1 Data(H)'!$A$1:$A$288,'Copy of PY1 Data(H)'!$A$1:$CZ$288))</f>
        <v>0</v>
      </c>
      <c r="K105" s="180" cm="1">
        <f t="array" ref="K105">_xlfn.XLOOKUP(K$1,'Copy of PY1 Data(H)'!$A$1:$CZ$1,_xlfn.XLOOKUP($A105,'Copy of PY1 Data(H)'!$A$1:$A$288,'Copy of PY1 Data(H)'!$A$1:$CZ$288))</f>
        <v>0</v>
      </c>
      <c r="L105" s="180" cm="1">
        <f t="array" ref="L105">_xlfn.XLOOKUP(L$1,'Copy of PY1 Data(H)'!$A$1:$CZ$1,_xlfn.XLOOKUP($A105,'Copy of PY1 Data(H)'!$A$1:$A$288,'Copy of PY1 Data(H)'!$A$1:$CZ$288))</f>
        <v>2937363</v>
      </c>
      <c r="M105" s="180" cm="1">
        <f t="array" ref="M105">_xlfn.XLOOKUP(M$1,'Copy of PY1 Data(H)'!$A$1:$CZ$1,_xlfn.XLOOKUP($A105,'Copy of PY1 Data(H)'!$A$1:$A$288,'Copy of PY1 Data(H)'!$A$1:$CZ$288))</f>
        <v>0</v>
      </c>
      <c r="N105" s="180" cm="1">
        <f t="array" ref="N105">_xlfn.XLOOKUP(N$1,'Copy of PY1 Data(H)'!$A$1:$CZ$1,_xlfn.XLOOKUP($A105,'Copy of PY1 Data(H)'!$A$1:$A$288,'Copy of PY1 Data(H)'!$A$1:$CZ$288))</f>
        <v>0</v>
      </c>
      <c r="O105" s="180" cm="1">
        <f t="array" ref="O105">_xlfn.XLOOKUP(O$1,'Copy of PY1 Data(H)'!$A$1:$CZ$1,_xlfn.XLOOKUP($A105,'Copy of PY1 Data(H)'!$A$1:$A$288,'Copy of PY1 Data(H)'!$A$1:$CZ$288))</f>
        <v>0</v>
      </c>
      <c r="P105" s="180" cm="1">
        <f t="array" ref="P105">_xlfn.XLOOKUP(P$1,'Copy of PY1 Data(H)'!$A$1:$CZ$1,_xlfn.XLOOKUP($A105,'Copy of PY1 Data(H)'!$A$1:$A$288,'Copy of PY1 Data(H)'!$A$1:$CZ$288))</f>
        <v>0</v>
      </c>
      <c r="Q105" s="180" cm="1">
        <f t="array" ref="Q105">_xlfn.XLOOKUP(Q$1,'Copy of PY1 Data(H)'!$A$1:$CZ$1,_xlfn.XLOOKUP($A105,'Copy of PY1 Data(H)'!$A$1:$A$288,'Copy of PY1 Data(H)'!$A$1:$CZ$288))</f>
        <v>0</v>
      </c>
      <c r="R105" s="180" cm="1">
        <f t="array" ref="R105">_xlfn.XLOOKUP(R$1,'Copy of PY1 Data(H)'!$A$1:$CZ$1,_xlfn.XLOOKUP($A105,'Copy of PY1 Data(H)'!$A$1:$A$288,'Copy of PY1 Data(H)'!$A$1:$CZ$288))</f>
        <v>0</v>
      </c>
      <c r="S105" s="180" cm="1">
        <f t="array" ref="S105">_xlfn.XLOOKUP(S$1,'Copy of PY1 Data(H)'!$A$1:$CZ$1,_xlfn.XLOOKUP($A105,'Copy of PY1 Data(H)'!$A$1:$A$288,'Copy of PY1 Data(H)'!$A$1:$CZ$288))</f>
        <v>0</v>
      </c>
      <c r="T105" s="180" cm="1">
        <f t="array" ref="T105">_xlfn.XLOOKUP(T$1,'Copy of PY1 Data(H)'!$A$1:$CZ$1,_xlfn.XLOOKUP($A105,'Copy of PY1 Data(H)'!$A$1:$A$288,'Copy of PY1 Data(H)'!$A$1:$CZ$288))</f>
        <v>0</v>
      </c>
      <c r="U105" s="180" cm="1">
        <f t="array" ref="U105">_xlfn.XLOOKUP(U$1,'Copy of PY1 Data(H)'!$A$1:$CZ$1,_xlfn.XLOOKUP($A105,'Copy of PY1 Data(H)'!$A$1:$A$288,'Copy of PY1 Data(H)'!$A$1:$CZ$288))</f>
        <v>0</v>
      </c>
      <c r="V105" s="180" cm="1">
        <f t="array" ref="V105">_xlfn.XLOOKUP(V$1,'Copy of PY1 Data(H)'!$A$1:$CZ$1,_xlfn.XLOOKUP($A105,'Copy of PY1 Data(H)'!$A$1:$A$288,'Copy of PY1 Data(H)'!$A$1:$CZ$288))</f>
        <v>0</v>
      </c>
      <c r="W105" s="180" cm="1">
        <f t="array" ref="W105">_xlfn.XLOOKUP(W$1,'Copy of PY1 Data(H)'!$A$1:$CZ$1,_xlfn.XLOOKUP($A105,'Copy of PY1 Data(H)'!$A$1:$A$288,'Copy of PY1 Data(H)'!$A$1:$CZ$288))</f>
        <v>0</v>
      </c>
      <c r="X105" s="180" cm="1">
        <f t="array" ref="X105">_xlfn.XLOOKUP(X$1,'Copy of PY1 Data(H)'!$A$1:$CZ$1,_xlfn.XLOOKUP($A105,'Copy of PY1 Data(H)'!$A$1:$A$288,'Copy of PY1 Data(H)'!$A$1:$CZ$288))</f>
        <v>0</v>
      </c>
      <c r="Y105" s="180" cm="1">
        <f t="array" ref="Y105">_xlfn.XLOOKUP(Y$1,'Copy of PY1 Data(H)'!$A$1:$CZ$1,_xlfn.XLOOKUP($A105,'Copy of PY1 Data(H)'!$A$1:$A$288,'Copy of PY1 Data(H)'!$A$1:$CZ$288))</f>
        <v>0</v>
      </c>
      <c r="Z105" s="180" cm="1">
        <f t="array" ref="Z105">_xlfn.XLOOKUP(Z$1,'Copy of PY1 Data(H)'!$A$1:$CZ$1,_xlfn.XLOOKUP($A105,'Copy of PY1 Data(H)'!$A$1:$A$288,'Copy of PY1 Data(H)'!$A$1:$CZ$288))</f>
        <v>108057698</v>
      </c>
      <c r="AA105" s="180" cm="1">
        <f t="array" ref="AA105">_xlfn.XLOOKUP(AA$1,'Copy of PY1 Data(H)'!$A$1:$CZ$1,_xlfn.XLOOKUP($A105,'Copy of PY1 Data(H)'!$A$1:$A$288,'Copy of PY1 Data(H)'!$A$1:$CZ$288))</f>
        <v>0</v>
      </c>
      <c r="AB105" s="180" cm="1">
        <f t="array" ref="AB105">_xlfn.XLOOKUP(AB$1,'Copy of PY1 Data(H)'!$A$1:$CZ$1,_xlfn.XLOOKUP($A105,'Copy of PY1 Data(H)'!$A$1:$A$288,'Copy of PY1 Data(H)'!$A$1:$CZ$288))</f>
        <v>0</v>
      </c>
      <c r="AC105" s="180" cm="1">
        <f t="array" ref="AC105">_xlfn.XLOOKUP(AC$1,'Copy of PY1 Data(H)'!$A$1:$CZ$1,_xlfn.XLOOKUP($A105,'Copy of PY1 Data(H)'!$A$1:$A$288,'Copy of PY1 Data(H)'!$A$1:$CZ$288))</f>
        <v>0</v>
      </c>
      <c r="AD105" s="180" cm="1">
        <f t="array" ref="AD105">_xlfn.XLOOKUP(AD$1,'Copy of PY1 Data(H)'!$A$1:$CZ$1,_xlfn.XLOOKUP($A105,'Copy of PY1 Data(H)'!$A$1:$A$288,'Copy of PY1 Data(H)'!$A$1:$CZ$288))</f>
        <v>0</v>
      </c>
      <c r="AE105" s="180" cm="1">
        <f t="array" ref="AE105">_xlfn.XLOOKUP(AE$1,'Copy of PY1 Data(H)'!$A$1:$CZ$1,_xlfn.XLOOKUP($A105,'Copy of PY1 Data(H)'!$A$1:$A$288,'Copy of PY1 Data(H)'!$A$1:$CZ$288))</f>
        <v>0</v>
      </c>
      <c r="AF105" s="180" cm="1">
        <f t="array" ref="AF105">_xlfn.XLOOKUP(AF$1,'Copy of PY1 Data(H)'!$A$1:$CZ$1,_xlfn.XLOOKUP($A105,'Copy of PY1 Data(H)'!$A$1:$A$288,'Copy of PY1 Data(H)'!$A$1:$CZ$288))</f>
        <v>0</v>
      </c>
      <c r="AG105" s="180" cm="1">
        <f t="array" ref="AG105">_xlfn.XLOOKUP(AG$1,'Copy of PY1 Data(H)'!$A$1:$CZ$1,_xlfn.XLOOKUP($A105,'Copy of PY1 Data(H)'!$A$1:$A$288,'Copy of PY1 Data(H)'!$A$1:$CZ$288))</f>
        <v>0</v>
      </c>
      <c r="AH105" s="180" cm="1">
        <f t="array" ref="AH105">_xlfn.XLOOKUP(AH$1,'Copy of PY1 Data(H)'!$A$1:$CZ$1,_xlfn.XLOOKUP($A105,'Copy of PY1 Data(H)'!$A$1:$A$288,'Copy of PY1 Data(H)'!$A$1:$CZ$288))</f>
        <v>0</v>
      </c>
      <c r="AI105" s="180" cm="1">
        <f t="array" ref="AI105">_xlfn.XLOOKUP(AI$1,'Copy of PY1 Data(H)'!$A$1:$CZ$1,_xlfn.XLOOKUP($A105,'Copy of PY1 Data(H)'!$A$1:$A$288,'Copy of PY1 Data(H)'!$A$1:$CZ$288))</f>
        <v>0</v>
      </c>
      <c r="AJ105" s="180" cm="1">
        <f t="array" ref="AJ105">_xlfn.XLOOKUP(AJ$1,'Copy of PY1 Data(H)'!$A$1:$CZ$1,_xlfn.XLOOKUP($A105,'Copy of PY1 Data(H)'!$A$1:$A$288,'Copy of PY1 Data(H)'!$A$1:$CZ$288))</f>
        <v>0</v>
      </c>
      <c r="AK105" s="180" cm="1">
        <f t="array" ref="AK105">_xlfn.XLOOKUP(AK$1,'Copy of PY1 Data(H)'!$A$1:$CZ$1,_xlfn.XLOOKUP($A105,'Copy of PY1 Data(H)'!$A$1:$A$288,'Copy of PY1 Data(H)'!$A$1:$CZ$288))</f>
        <v>0</v>
      </c>
      <c r="AL105" s="180" cm="1">
        <f t="array" ref="AL105">_xlfn.XLOOKUP(AL$1,'Copy of PY1 Data(H)'!$A$1:$CZ$1,_xlfn.XLOOKUP($A105,'Copy of PY1 Data(H)'!$A$1:$A$288,'Copy of PY1 Data(H)'!$A$1:$CZ$288))</f>
        <v>0</v>
      </c>
      <c r="AM105" s="180" cm="1">
        <f t="array" ref="AM105">_xlfn.XLOOKUP(AM$1,'Copy of PY1 Data(H)'!$A$1:$CZ$1,_xlfn.XLOOKUP($A105,'Copy of PY1 Data(H)'!$A$1:$A$288,'Copy of PY1 Data(H)'!$A$1:$CZ$288))</f>
        <v>0</v>
      </c>
      <c r="AN105" s="180" cm="1">
        <f t="array" ref="AN105">_xlfn.XLOOKUP(AN$1,'Copy of PY1 Data(H)'!$A$1:$CZ$1,_xlfn.XLOOKUP($A105,'Copy of PY1 Data(H)'!$A$1:$A$288,'Copy of PY1 Data(H)'!$A$1:$CZ$288))</f>
        <v>0</v>
      </c>
      <c r="AO105" s="180" cm="1">
        <f t="array" ref="AO105">_xlfn.XLOOKUP(AO$1,'Copy of PY1 Data(H)'!$A$1:$CZ$1,_xlfn.XLOOKUP($A105,'Copy of PY1 Data(H)'!$A$1:$A$288,'Copy of PY1 Data(H)'!$A$1:$CZ$288))</f>
        <v>0</v>
      </c>
      <c r="AP105" s="180" cm="1">
        <f t="array" ref="AP105">_xlfn.XLOOKUP(AP$1,'Copy of PY1 Data(H)'!$A$1:$CZ$1,_xlfn.XLOOKUP($A105,'Copy of PY1 Data(H)'!$A$1:$A$288,'Copy of PY1 Data(H)'!$A$1:$CZ$288))</f>
        <v>0</v>
      </c>
      <c r="AQ105" s="180" cm="1">
        <f t="array" ref="AQ105">_xlfn.XLOOKUP(AQ$1,'Copy of PY1 Data(H)'!$A$1:$CZ$1,_xlfn.XLOOKUP($A105,'Copy of PY1 Data(H)'!$A$1:$A$288,'Copy of PY1 Data(H)'!$A$1:$CZ$288))</f>
        <v>0</v>
      </c>
      <c r="AR105" s="180" cm="1">
        <f t="array" ref="AR105">_xlfn.XLOOKUP(AR$1,'Copy of PY1 Data(H)'!$A$1:$CZ$1,_xlfn.XLOOKUP($A105,'Copy of PY1 Data(H)'!$A$1:$A$288,'Copy of PY1 Data(H)'!$A$1:$CZ$288))</f>
        <v>0</v>
      </c>
      <c r="AS105" s="180" cm="1">
        <f t="array" ref="AS105">_xlfn.XLOOKUP(AS$1,'Copy of PY1 Data(H)'!$A$1:$CZ$1,_xlfn.XLOOKUP($A105,'Copy of PY1 Data(H)'!$A$1:$A$288,'Copy of PY1 Data(H)'!$A$1:$CZ$288))</f>
        <v>0</v>
      </c>
      <c r="AT105" s="180" cm="1">
        <f t="array" ref="AT105">_xlfn.XLOOKUP(AT$1,'Copy of PY1 Data(H)'!$A$1:$CZ$1,_xlfn.XLOOKUP($A105,'Copy of PY1 Data(H)'!$A$1:$A$288,'Copy of PY1 Data(H)'!$A$1:$CZ$288))</f>
        <v>0</v>
      </c>
      <c r="AU105" s="180" cm="1">
        <f t="array" ref="AU105">_xlfn.XLOOKUP(AU$1,'Copy of PY1 Data(H)'!$A$1:$CZ$1,_xlfn.XLOOKUP($A105,'Copy of PY1 Data(H)'!$A$1:$A$288,'Copy of PY1 Data(H)'!$A$1:$CZ$288))</f>
        <v>0</v>
      </c>
      <c r="AV105" s="180" cm="1">
        <f t="array" ref="AV105">_xlfn.XLOOKUP(AV$1,'Copy of PY1 Data(H)'!$A$1:$CZ$1,_xlfn.XLOOKUP($A105,'Copy of PY1 Data(H)'!$A$1:$A$288,'Copy of PY1 Data(H)'!$A$1:$CZ$288))</f>
        <v>2760749</v>
      </c>
      <c r="AW105" s="180" cm="1">
        <f t="array" ref="AW105">_xlfn.XLOOKUP(AW$1,'Copy of PY1 Data(H)'!$A$1:$CZ$1,_xlfn.XLOOKUP($A105,'Copy of PY1 Data(H)'!$A$1:$A$288,'Copy of PY1 Data(H)'!$A$1:$CZ$288))</f>
        <v>0</v>
      </c>
      <c r="AX105" s="180" cm="1">
        <f t="array" ref="AX105">_xlfn.XLOOKUP(AX$1,'Copy of PY1 Data(H)'!$A$1:$CZ$1,_xlfn.XLOOKUP($A105,'Copy of PY1 Data(H)'!$A$1:$A$288,'Copy of PY1 Data(H)'!$A$1:$CZ$288))</f>
        <v>0</v>
      </c>
      <c r="AY105" s="180" cm="1">
        <f t="array" ref="AY105">_xlfn.XLOOKUP(AY$1,'Copy of PY1 Data(H)'!$A$1:$CZ$1,_xlfn.XLOOKUP($A105,'Copy of PY1 Data(H)'!$A$1:$A$288,'Copy of PY1 Data(H)'!$A$1:$CZ$288))</f>
        <v>0</v>
      </c>
      <c r="AZ105" s="180" cm="1">
        <f t="array" ref="AZ105">_xlfn.XLOOKUP(AZ$1,'Copy of PY1 Data(H)'!$A$1:$CZ$1,_xlfn.XLOOKUP($A105,'Copy of PY1 Data(H)'!$A$1:$A$288,'Copy of PY1 Data(H)'!$A$1:$CZ$288))</f>
        <v>5872175</v>
      </c>
      <c r="BA105" s="180" cm="1">
        <f t="array" ref="BA105">_xlfn.XLOOKUP(BA$1,'Copy of PY1 Data(H)'!$A$1:$CZ$1,_xlfn.XLOOKUP($A105,'Copy of PY1 Data(H)'!$A$1:$A$288,'Copy of PY1 Data(H)'!$A$1:$CZ$288))</f>
        <v>0</v>
      </c>
      <c r="BB105" s="180" cm="1">
        <f t="array" ref="BB105">_xlfn.XLOOKUP(BB$1,'Copy of PY1 Data(H)'!$A$1:$CZ$1,_xlfn.XLOOKUP($A105,'Copy of PY1 Data(H)'!$A$1:$A$288,'Copy of PY1 Data(H)'!$A$1:$CZ$288))</f>
        <v>0</v>
      </c>
      <c r="BC105" s="180" cm="1">
        <f t="array" ref="BC105">_xlfn.XLOOKUP(BC$1,'Copy of PY1 Data(H)'!$A$1:$CZ$1,_xlfn.XLOOKUP($A105,'Copy of PY1 Data(H)'!$A$1:$A$288,'Copy of PY1 Data(H)'!$A$1:$CZ$288))</f>
        <v>0</v>
      </c>
      <c r="BD105" s="180" cm="1">
        <f t="array" ref="BD105">_xlfn.XLOOKUP(BD$1,'Copy of PY1 Data(H)'!$A$1:$CZ$1,_xlfn.XLOOKUP($A105,'Copy of PY1 Data(H)'!$A$1:$A$288,'Copy of PY1 Data(H)'!$A$1:$CZ$288))</f>
        <v>0</v>
      </c>
      <c r="BE105" s="180" cm="1">
        <f t="array" ref="BE105">_xlfn.XLOOKUP(BE$1,'Copy of PY1 Data(H)'!$A$1:$CZ$1,_xlfn.XLOOKUP($A105,'Copy of PY1 Data(H)'!$A$1:$A$288,'Copy of PY1 Data(H)'!$A$1:$CZ$288))</f>
        <v>3515156</v>
      </c>
      <c r="BF105" s="180" cm="1">
        <f t="array" ref="BF105">_xlfn.XLOOKUP(BF$1,'Copy of PY1 Data(H)'!$A$1:$CZ$1,_xlfn.XLOOKUP($A105,'Copy of PY1 Data(H)'!$A$1:$A$288,'Copy of PY1 Data(H)'!$A$1:$CZ$288))</f>
        <v>37595093</v>
      </c>
      <c r="BG105" s="180" cm="1">
        <f t="array" ref="BG105">_xlfn.XLOOKUP(BG$1,'Copy of PY1 Data(H)'!$A$1:$CZ$1,_xlfn.XLOOKUP($A105,'Copy of PY1 Data(H)'!$A$1:$A$288,'Copy of PY1 Data(H)'!$A$1:$CZ$288))</f>
        <v>0</v>
      </c>
      <c r="BH105" s="180" cm="1">
        <f t="array" ref="BH105">_xlfn.XLOOKUP(BH$1,'Copy of PY1 Data(H)'!$A$1:$CZ$1,_xlfn.XLOOKUP($A105,'Copy of PY1 Data(H)'!$A$1:$A$288,'Copy of PY1 Data(H)'!$A$1:$CZ$288))</f>
        <v>0</v>
      </c>
      <c r="BI105" s="180" cm="1">
        <f t="array" ref="BI105">_xlfn.XLOOKUP(BI$1,'Copy of PY1 Data(H)'!$A$1:$CZ$1,_xlfn.XLOOKUP($A105,'Copy of PY1 Data(H)'!$A$1:$A$288,'Copy of PY1 Data(H)'!$A$1:$CZ$288))</f>
        <v>0</v>
      </c>
      <c r="BJ105" s="180" cm="1">
        <f t="array" ref="BJ105">_xlfn.XLOOKUP(BJ$1,'Copy of PY1 Data(H)'!$A$1:$CZ$1,_xlfn.XLOOKUP($A105,'Copy of PY1 Data(H)'!$A$1:$A$288,'Copy of PY1 Data(H)'!$A$1:$CZ$288))</f>
        <v>25191001</v>
      </c>
      <c r="BK105" s="180" cm="1">
        <f t="array" ref="BK105">_xlfn.XLOOKUP(BK$1,'Copy of PY1 Data(H)'!$A$1:$CZ$1,_xlfn.XLOOKUP($A105,'Copy of PY1 Data(H)'!$A$1:$A$288,'Copy of PY1 Data(H)'!$A$1:$CZ$288))</f>
        <v>0</v>
      </c>
      <c r="BL105" s="180" cm="1">
        <f t="array" ref="BL105">_xlfn.XLOOKUP(BL$1,'Copy of PY1 Data(H)'!$A$1:$CZ$1,_xlfn.XLOOKUP($A105,'Copy of PY1 Data(H)'!$A$1:$A$288,'Copy of PY1 Data(H)'!$A$1:$CZ$288))</f>
        <v>0</v>
      </c>
      <c r="BM105" s="180" cm="1">
        <f t="array" ref="BM105">_xlfn.XLOOKUP(BM$1,'Copy of PY1 Data(H)'!$A$1:$CZ$1,_xlfn.XLOOKUP($A105,'Copy of PY1 Data(H)'!$A$1:$A$288,'Copy of PY1 Data(H)'!$A$1:$CZ$288))</f>
        <v>0</v>
      </c>
      <c r="BN105" s="180" cm="1">
        <f t="array" ref="BN105">_xlfn.XLOOKUP(BN$1,'Copy of PY1 Data(H)'!$A$1:$CZ$1,_xlfn.XLOOKUP($A105,'Copy of PY1 Data(H)'!$A$1:$A$288,'Copy of PY1 Data(H)'!$A$1:$CZ$288))</f>
        <v>19685973</v>
      </c>
      <c r="BO105" s="180" cm="1">
        <f t="array" ref="BO105">_xlfn.XLOOKUP(BO$1,'Copy of PY1 Data(H)'!$A$1:$CZ$1,_xlfn.XLOOKUP($A105,'Copy of PY1 Data(H)'!$A$1:$A$288,'Copy of PY1 Data(H)'!$A$1:$CZ$288))</f>
        <v>0</v>
      </c>
      <c r="BP105" s="180" cm="1">
        <f t="array" ref="BP105">_xlfn.XLOOKUP(BP$1,'Copy of PY1 Data(H)'!$A$1:$CZ$1,_xlfn.XLOOKUP($A105,'Copy of PY1 Data(H)'!$A$1:$A$288,'Copy of PY1 Data(H)'!$A$1:$CZ$288))</f>
        <v>0</v>
      </c>
      <c r="BQ105" s="180" cm="1">
        <f t="array" ref="BQ105">_xlfn.XLOOKUP(BQ$1,'Copy of PY1 Data(H)'!$A$1:$CZ$1,_xlfn.XLOOKUP($A105,'Copy of PY1 Data(H)'!$A$1:$A$288,'Copy of PY1 Data(H)'!$A$1:$CZ$288))</f>
        <v>0</v>
      </c>
      <c r="BR105" s="180" cm="1">
        <f t="array" ref="BR105">_xlfn.XLOOKUP(BR$1,'Copy of PY1 Data(H)'!$A$1:$CZ$1,_xlfn.XLOOKUP($A105,'Copy of PY1 Data(H)'!$A$1:$A$288,'Copy of PY1 Data(H)'!$A$1:$CZ$288))</f>
        <v>0</v>
      </c>
      <c r="BS105" s="180" cm="1">
        <f t="array" ref="BS105">_xlfn.XLOOKUP(BS$1,'Copy of PY1 Data(H)'!$A$1:$CZ$1,_xlfn.XLOOKUP($A105,'Copy of PY1 Data(H)'!$A$1:$A$288,'Copy of PY1 Data(H)'!$A$1:$CZ$288))</f>
        <v>0</v>
      </c>
      <c r="BT105" s="180" cm="1">
        <f t="array" ref="BT105">_xlfn.XLOOKUP(BT$1,'Copy of PY1 Data(H)'!$A$1:$CZ$1,_xlfn.XLOOKUP($A105,'Copy of PY1 Data(H)'!$A$1:$A$288,'Copy of PY1 Data(H)'!$A$1:$CZ$288))</f>
        <v>0</v>
      </c>
      <c r="BU105" s="180" cm="1">
        <f t="array" ref="BU105">_xlfn.XLOOKUP(BU$1,'Copy of PY1 Data(H)'!$A$1:$CZ$1,_xlfn.XLOOKUP($A105,'Copy of PY1 Data(H)'!$A$1:$A$288,'Copy of PY1 Data(H)'!$A$1:$CZ$288))</f>
        <v>0</v>
      </c>
      <c r="BV105" s="180" cm="1">
        <f t="array" ref="BV105">_xlfn.XLOOKUP(BV$1,'Copy of PY1 Data(H)'!$A$1:$CZ$1,_xlfn.XLOOKUP($A105,'Copy of PY1 Data(H)'!$A$1:$A$288,'Copy of PY1 Data(H)'!$A$1:$CZ$288))</f>
        <v>0</v>
      </c>
    </row>
    <row r="106" spans="1:74" x14ac:dyDescent="0.3">
      <c r="A106" s="180">
        <v>360</v>
      </c>
      <c r="C106" s="180"/>
      <c r="D106" s="180" cm="1">
        <f t="array" ref="D106">_xlfn.XLOOKUP(D$1,'Copy of PY1 Data(H)'!$A$1:$CZ$1,_xlfn.XLOOKUP($A106,'Copy of PY1 Data(H)'!$A$1:$A$288,'Copy of PY1 Data(H)'!$A$1:$CZ$288))</f>
        <v>0</v>
      </c>
      <c r="E106" s="180" cm="1">
        <f t="array" ref="E106">_xlfn.XLOOKUP(E$1,'Copy of PY1 Data(H)'!$A$1:$CZ$1,_xlfn.XLOOKUP($A106,'Copy of PY1 Data(H)'!$A$1:$A$288,'Copy of PY1 Data(H)'!$A$1:$CZ$288))</f>
        <v>0</v>
      </c>
      <c r="F106" s="180" cm="1">
        <f t="array" ref="F106">_xlfn.XLOOKUP(F$1,'Copy of PY1 Data(H)'!$A$1:$CZ$1,_xlfn.XLOOKUP($A106,'Copy of PY1 Data(H)'!$A$1:$A$288,'Copy of PY1 Data(H)'!$A$1:$CZ$288))</f>
        <v>0</v>
      </c>
      <c r="G106" s="180" cm="1">
        <f t="array" ref="G106">_xlfn.XLOOKUP(G$1,'Copy of PY1 Data(H)'!$A$1:$CZ$1,_xlfn.XLOOKUP($A106,'Copy of PY1 Data(H)'!$A$1:$A$288,'Copy of PY1 Data(H)'!$A$1:$CZ$288))</f>
        <v>0</v>
      </c>
      <c r="H106" s="180" cm="1">
        <f t="array" ref="H106">_xlfn.XLOOKUP(H$1,'Copy of PY1 Data(H)'!$A$1:$CZ$1,_xlfn.XLOOKUP($A106,'Copy of PY1 Data(H)'!$A$1:$A$288,'Copy of PY1 Data(H)'!$A$1:$CZ$288))</f>
        <v>0</v>
      </c>
      <c r="I106" s="180" cm="1">
        <f t="array" ref="I106">_xlfn.XLOOKUP(I$1,'Copy of PY1 Data(H)'!$A$1:$CZ$1,_xlfn.XLOOKUP($A106,'Copy of PY1 Data(H)'!$A$1:$A$288,'Copy of PY1 Data(H)'!$A$1:$CZ$288))</f>
        <v>0</v>
      </c>
      <c r="J106" s="180" cm="1">
        <f t="array" ref="J106">_xlfn.XLOOKUP(J$1,'Copy of PY1 Data(H)'!$A$1:$CZ$1,_xlfn.XLOOKUP($A106,'Copy of PY1 Data(H)'!$A$1:$A$288,'Copy of PY1 Data(H)'!$A$1:$CZ$288))</f>
        <v>0</v>
      </c>
      <c r="K106" s="180" cm="1">
        <f t="array" ref="K106">_xlfn.XLOOKUP(K$1,'Copy of PY1 Data(H)'!$A$1:$CZ$1,_xlfn.XLOOKUP($A106,'Copy of PY1 Data(H)'!$A$1:$A$288,'Copy of PY1 Data(H)'!$A$1:$CZ$288))</f>
        <v>0</v>
      </c>
      <c r="L106" s="180" cm="1">
        <f t="array" ref="L106">_xlfn.XLOOKUP(L$1,'Copy of PY1 Data(H)'!$A$1:$CZ$1,_xlfn.XLOOKUP($A106,'Copy of PY1 Data(H)'!$A$1:$A$288,'Copy of PY1 Data(H)'!$A$1:$CZ$288))</f>
        <v>1393097</v>
      </c>
      <c r="M106" s="180" cm="1">
        <f t="array" ref="M106">_xlfn.XLOOKUP(M$1,'Copy of PY1 Data(H)'!$A$1:$CZ$1,_xlfn.XLOOKUP($A106,'Copy of PY1 Data(H)'!$A$1:$A$288,'Copy of PY1 Data(H)'!$A$1:$CZ$288))</f>
        <v>0</v>
      </c>
      <c r="N106" s="180" cm="1">
        <f t="array" ref="N106">_xlfn.XLOOKUP(N$1,'Copy of PY1 Data(H)'!$A$1:$CZ$1,_xlfn.XLOOKUP($A106,'Copy of PY1 Data(H)'!$A$1:$A$288,'Copy of PY1 Data(H)'!$A$1:$CZ$288))</f>
        <v>0</v>
      </c>
      <c r="O106" s="180" cm="1">
        <f t="array" ref="O106">_xlfn.XLOOKUP(O$1,'Copy of PY1 Data(H)'!$A$1:$CZ$1,_xlfn.XLOOKUP($A106,'Copy of PY1 Data(H)'!$A$1:$A$288,'Copy of PY1 Data(H)'!$A$1:$CZ$288))</f>
        <v>0</v>
      </c>
      <c r="P106" s="180" cm="1">
        <f t="array" ref="P106">_xlfn.XLOOKUP(P$1,'Copy of PY1 Data(H)'!$A$1:$CZ$1,_xlfn.XLOOKUP($A106,'Copy of PY1 Data(H)'!$A$1:$A$288,'Copy of PY1 Data(H)'!$A$1:$CZ$288))</f>
        <v>0</v>
      </c>
      <c r="Q106" s="180" cm="1">
        <f t="array" ref="Q106">_xlfn.XLOOKUP(Q$1,'Copy of PY1 Data(H)'!$A$1:$CZ$1,_xlfn.XLOOKUP($A106,'Copy of PY1 Data(H)'!$A$1:$A$288,'Copy of PY1 Data(H)'!$A$1:$CZ$288))</f>
        <v>0</v>
      </c>
      <c r="R106" s="180" cm="1">
        <f t="array" ref="R106">_xlfn.XLOOKUP(R$1,'Copy of PY1 Data(H)'!$A$1:$CZ$1,_xlfn.XLOOKUP($A106,'Copy of PY1 Data(H)'!$A$1:$A$288,'Copy of PY1 Data(H)'!$A$1:$CZ$288))</f>
        <v>0</v>
      </c>
      <c r="S106" s="180" cm="1">
        <f t="array" ref="S106">_xlfn.XLOOKUP(S$1,'Copy of PY1 Data(H)'!$A$1:$CZ$1,_xlfn.XLOOKUP($A106,'Copy of PY1 Data(H)'!$A$1:$A$288,'Copy of PY1 Data(H)'!$A$1:$CZ$288))</f>
        <v>0</v>
      </c>
      <c r="T106" s="180" cm="1">
        <f t="array" ref="T106">_xlfn.XLOOKUP(T$1,'Copy of PY1 Data(H)'!$A$1:$CZ$1,_xlfn.XLOOKUP($A106,'Copy of PY1 Data(H)'!$A$1:$A$288,'Copy of PY1 Data(H)'!$A$1:$CZ$288))</f>
        <v>0</v>
      </c>
      <c r="U106" s="180" cm="1">
        <f t="array" ref="U106">_xlfn.XLOOKUP(U$1,'Copy of PY1 Data(H)'!$A$1:$CZ$1,_xlfn.XLOOKUP($A106,'Copy of PY1 Data(H)'!$A$1:$A$288,'Copy of PY1 Data(H)'!$A$1:$CZ$288))</f>
        <v>0</v>
      </c>
      <c r="V106" s="180" cm="1">
        <f t="array" ref="V106">_xlfn.XLOOKUP(V$1,'Copy of PY1 Data(H)'!$A$1:$CZ$1,_xlfn.XLOOKUP($A106,'Copy of PY1 Data(H)'!$A$1:$A$288,'Copy of PY1 Data(H)'!$A$1:$CZ$288))</f>
        <v>0</v>
      </c>
      <c r="W106" s="180" cm="1">
        <f t="array" ref="W106">_xlfn.XLOOKUP(W$1,'Copy of PY1 Data(H)'!$A$1:$CZ$1,_xlfn.XLOOKUP($A106,'Copy of PY1 Data(H)'!$A$1:$A$288,'Copy of PY1 Data(H)'!$A$1:$CZ$288))</f>
        <v>0</v>
      </c>
      <c r="X106" s="180" cm="1">
        <f t="array" ref="X106">_xlfn.XLOOKUP(X$1,'Copy of PY1 Data(H)'!$A$1:$CZ$1,_xlfn.XLOOKUP($A106,'Copy of PY1 Data(H)'!$A$1:$A$288,'Copy of PY1 Data(H)'!$A$1:$CZ$288))</f>
        <v>0</v>
      </c>
      <c r="Y106" s="180" cm="1">
        <f t="array" ref="Y106">_xlfn.XLOOKUP(Y$1,'Copy of PY1 Data(H)'!$A$1:$CZ$1,_xlfn.XLOOKUP($A106,'Copy of PY1 Data(H)'!$A$1:$A$288,'Copy of PY1 Data(H)'!$A$1:$CZ$288))</f>
        <v>0</v>
      </c>
      <c r="Z106" s="180" cm="1">
        <f t="array" ref="Z106">_xlfn.XLOOKUP(Z$1,'Copy of PY1 Data(H)'!$A$1:$CZ$1,_xlfn.XLOOKUP($A106,'Copy of PY1 Data(H)'!$A$1:$A$288,'Copy of PY1 Data(H)'!$A$1:$CZ$288))</f>
        <v>21068447</v>
      </c>
      <c r="AA106" s="180" cm="1">
        <f t="array" ref="AA106">_xlfn.XLOOKUP(AA$1,'Copy of PY1 Data(H)'!$A$1:$CZ$1,_xlfn.XLOOKUP($A106,'Copy of PY1 Data(H)'!$A$1:$A$288,'Copy of PY1 Data(H)'!$A$1:$CZ$288))</f>
        <v>0</v>
      </c>
      <c r="AB106" s="180" cm="1">
        <f t="array" ref="AB106">_xlfn.XLOOKUP(AB$1,'Copy of PY1 Data(H)'!$A$1:$CZ$1,_xlfn.XLOOKUP($A106,'Copy of PY1 Data(H)'!$A$1:$A$288,'Copy of PY1 Data(H)'!$A$1:$CZ$288))</f>
        <v>0</v>
      </c>
      <c r="AC106" s="180" cm="1">
        <f t="array" ref="AC106">_xlfn.XLOOKUP(AC$1,'Copy of PY1 Data(H)'!$A$1:$CZ$1,_xlfn.XLOOKUP($A106,'Copy of PY1 Data(H)'!$A$1:$A$288,'Copy of PY1 Data(H)'!$A$1:$CZ$288))</f>
        <v>0</v>
      </c>
      <c r="AD106" s="180" cm="1">
        <f t="array" ref="AD106">_xlfn.XLOOKUP(AD$1,'Copy of PY1 Data(H)'!$A$1:$CZ$1,_xlfn.XLOOKUP($A106,'Copy of PY1 Data(H)'!$A$1:$A$288,'Copy of PY1 Data(H)'!$A$1:$CZ$288))</f>
        <v>0</v>
      </c>
      <c r="AE106" s="180" cm="1">
        <f t="array" ref="AE106">_xlfn.XLOOKUP(AE$1,'Copy of PY1 Data(H)'!$A$1:$CZ$1,_xlfn.XLOOKUP($A106,'Copy of PY1 Data(H)'!$A$1:$A$288,'Copy of PY1 Data(H)'!$A$1:$CZ$288))</f>
        <v>0</v>
      </c>
      <c r="AF106" s="180" cm="1">
        <f t="array" ref="AF106">_xlfn.XLOOKUP(AF$1,'Copy of PY1 Data(H)'!$A$1:$CZ$1,_xlfn.XLOOKUP($A106,'Copy of PY1 Data(H)'!$A$1:$A$288,'Copy of PY1 Data(H)'!$A$1:$CZ$288))</f>
        <v>0</v>
      </c>
      <c r="AG106" s="180" cm="1">
        <f t="array" ref="AG106">_xlfn.XLOOKUP(AG$1,'Copy of PY1 Data(H)'!$A$1:$CZ$1,_xlfn.XLOOKUP($A106,'Copy of PY1 Data(H)'!$A$1:$A$288,'Copy of PY1 Data(H)'!$A$1:$CZ$288))</f>
        <v>0</v>
      </c>
      <c r="AH106" s="180" cm="1">
        <f t="array" ref="AH106">_xlfn.XLOOKUP(AH$1,'Copy of PY1 Data(H)'!$A$1:$CZ$1,_xlfn.XLOOKUP($A106,'Copy of PY1 Data(H)'!$A$1:$A$288,'Copy of PY1 Data(H)'!$A$1:$CZ$288))</f>
        <v>0</v>
      </c>
      <c r="AI106" s="180" cm="1">
        <f t="array" ref="AI106">_xlfn.XLOOKUP(AI$1,'Copy of PY1 Data(H)'!$A$1:$CZ$1,_xlfn.XLOOKUP($A106,'Copy of PY1 Data(H)'!$A$1:$A$288,'Copy of PY1 Data(H)'!$A$1:$CZ$288))</f>
        <v>0</v>
      </c>
      <c r="AJ106" s="180" cm="1">
        <f t="array" ref="AJ106">_xlfn.XLOOKUP(AJ$1,'Copy of PY1 Data(H)'!$A$1:$CZ$1,_xlfn.XLOOKUP($A106,'Copy of PY1 Data(H)'!$A$1:$A$288,'Copy of PY1 Data(H)'!$A$1:$CZ$288))</f>
        <v>0</v>
      </c>
      <c r="AK106" s="180" cm="1">
        <f t="array" ref="AK106">_xlfn.XLOOKUP(AK$1,'Copy of PY1 Data(H)'!$A$1:$CZ$1,_xlfn.XLOOKUP($A106,'Copy of PY1 Data(H)'!$A$1:$A$288,'Copy of PY1 Data(H)'!$A$1:$CZ$288))</f>
        <v>0</v>
      </c>
      <c r="AL106" s="180" cm="1">
        <f t="array" ref="AL106">_xlfn.XLOOKUP(AL$1,'Copy of PY1 Data(H)'!$A$1:$CZ$1,_xlfn.XLOOKUP($A106,'Copy of PY1 Data(H)'!$A$1:$A$288,'Copy of PY1 Data(H)'!$A$1:$CZ$288))</f>
        <v>0</v>
      </c>
      <c r="AM106" s="180" cm="1">
        <f t="array" ref="AM106">_xlfn.XLOOKUP(AM$1,'Copy of PY1 Data(H)'!$A$1:$CZ$1,_xlfn.XLOOKUP($A106,'Copy of PY1 Data(H)'!$A$1:$A$288,'Copy of PY1 Data(H)'!$A$1:$CZ$288))</f>
        <v>0</v>
      </c>
      <c r="AN106" s="180" cm="1">
        <f t="array" ref="AN106">_xlfn.XLOOKUP(AN$1,'Copy of PY1 Data(H)'!$A$1:$CZ$1,_xlfn.XLOOKUP($A106,'Copy of PY1 Data(H)'!$A$1:$A$288,'Copy of PY1 Data(H)'!$A$1:$CZ$288))</f>
        <v>0</v>
      </c>
      <c r="AO106" s="180" cm="1">
        <f t="array" ref="AO106">_xlfn.XLOOKUP(AO$1,'Copy of PY1 Data(H)'!$A$1:$CZ$1,_xlfn.XLOOKUP($A106,'Copy of PY1 Data(H)'!$A$1:$A$288,'Copy of PY1 Data(H)'!$A$1:$CZ$288))</f>
        <v>0</v>
      </c>
      <c r="AP106" s="180" cm="1">
        <f t="array" ref="AP106">_xlfn.XLOOKUP(AP$1,'Copy of PY1 Data(H)'!$A$1:$CZ$1,_xlfn.XLOOKUP($A106,'Copy of PY1 Data(H)'!$A$1:$A$288,'Copy of PY1 Data(H)'!$A$1:$CZ$288))</f>
        <v>0</v>
      </c>
      <c r="AQ106" s="180" cm="1">
        <f t="array" ref="AQ106">_xlfn.XLOOKUP(AQ$1,'Copy of PY1 Data(H)'!$A$1:$CZ$1,_xlfn.XLOOKUP($A106,'Copy of PY1 Data(H)'!$A$1:$A$288,'Copy of PY1 Data(H)'!$A$1:$CZ$288))</f>
        <v>0</v>
      </c>
      <c r="AR106" s="180" cm="1">
        <f t="array" ref="AR106">_xlfn.XLOOKUP(AR$1,'Copy of PY1 Data(H)'!$A$1:$CZ$1,_xlfn.XLOOKUP($A106,'Copy of PY1 Data(H)'!$A$1:$A$288,'Copy of PY1 Data(H)'!$A$1:$CZ$288))</f>
        <v>0</v>
      </c>
      <c r="AS106" s="180" cm="1">
        <f t="array" ref="AS106">_xlfn.XLOOKUP(AS$1,'Copy of PY1 Data(H)'!$A$1:$CZ$1,_xlfn.XLOOKUP($A106,'Copy of PY1 Data(H)'!$A$1:$A$288,'Copy of PY1 Data(H)'!$A$1:$CZ$288))</f>
        <v>0</v>
      </c>
      <c r="AT106" s="180" cm="1">
        <f t="array" ref="AT106">_xlfn.XLOOKUP(AT$1,'Copy of PY1 Data(H)'!$A$1:$CZ$1,_xlfn.XLOOKUP($A106,'Copy of PY1 Data(H)'!$A$1:$A$288,'Copy of PY1 Data(H)'!$A$1:$CZ$288))</f>
        <v>0</v>
      </c>
      <c r="AU106" s="180" cm="1">
        <f t="array" ref="AU106">_xlfn.XLOOKUP(AU$1,'Copy of PY1 Data(H)'!$A$1:$CZ$1,_xlfn.XLOOKUP($A106,'Copy of PY1 Data(H)'!$A$1:$A$288,'Copy of PY1 Data(H)'!$A$1:$CZ$288))</f>
        <v>0</v>
      </c>
      <c r="AV106" s="180" cm="1">
        <f t="array" ref="AV106">_xlfn.XLOOKUP(AV$1,'Copy of PY1 Data(H)'!$A$1:$CZ$1,_xlfn.XLOOKUP($A106,'Copy of PY1 Data(H)'!$A$1:$A$288,'Copy of PY1 Data(H)'!$A$1:$CZ$288))</f>
        <v>886791</v>
      </c>
      <c r="AW106" s="180" cm="1">
        <f t="array" ref="AW106">_xlfn.XLOOKUP(AW$1,'Copy of PY1 Data(H)'!$A$1:$CZ$1,_xlfn.XLOOKUP($A106,'Copy of PY1 Data(H)'!$A$1:$A$288,'Copy of PY1 Data(H)'!$A$1:$CZ$288))</f>
        <v>0</v>
      </c>
      <c r="AX106" s="180" cm="1">
        <f t="array" ref="AX106">_xlfn.XLOOKUP(AX$1,'Copy of PY1 Data(H)'!$A$1:$CZ$1,_xlfn.XLOOKUP($A106,'Copy of PY1 Data(H)'!$A$1:$A$288,'Copy of PY1 Data(H)'!$A$1:$CZ$288))</f>
        <v>0</v>
      </c>
      <c r="AY106" s="180" cm="1">
        <f t="array" ref="AY106">_xlfn.XLOOKUP(AY$1,'Copy of PY1 Data(H)'!$A$1:$CZ$1,_xlfn.XLOOKUP($A106,'Copy of PY1 Data(H)'!$A$1:$A$288,'Copy of PY1 Data(H)'!$A$1:$CZ$288))</f>
        <v>0</v>
      </c>
      <c r="AZ106" s="180" cm="1">
        <f t="array" ref="AZ106">_xlfn.XLOOKUP(AZ$1,'Copy of PY1 Data(H)'!$A$1:$CZ$1,_xlfn.XLOOKUP($A106,'Copy of PY1 Data(H)'!$A$1:$A$288,'Copy of PY1 Data(H)'!$A$1:$CZ$288))</f>
        <v>3239787</v>
      </c>
      <c r="BA106" s="180" cm="1">
        <f t="array" ref="BA106">_xlfn.XLOOKUP(BA$1,'Copy of PY1 Data(H)'!$A$1:$CZ$1,_xlfn.XLOOKUP($A106,'Copy of PY1 Data(H)'!$A$1:$A$288,'Copy of PY1 Data(H)'!$A$1:$CZ$288))</f>
        <v>0</v>
      </c>
      <c r="BB106" s="180" cm="1">
        <f t="array" ref="BB106">_xlfn.XLOOKUP(BB$1,'Copy of PY1 Data(H)'!$A$1:$CZ$1,_xlfn.XLOOKUP($A106,'Copy of PY1 Data(H)'!$A$1:$A$288,'Copy of PY1 Data(H)'!$A$1:$CZ$288))</f>
        <v>0</v>
      </c>
      <c r="BC106" s="180" cm="1">
        <f t="array" ref="BC106">_xlfn.XLOOKUP(BC$1,'Copy of PY1 Data(H)'!$A$1:$CZ$1,_xlfn.XLOOKUP($A106,'Copy of PY1 Data(H)'!$A$1:$A$288,'Copy of PY1 Data(H)'!$A$1:$CZ$288))</f>
        <v>0</v>
      </c>
      <c r="BD106" s="180" cm="1">
        <f t="array" ref="BD106">_xlfn.XLOOKUP(BD$1,'Copy of PY1 Data(H)'!$A$1:$CZ$1,_xlfn.XLOOKUP($A106,'Copy of PY1 Data(H)'!$A$1:$A$288,'Copy of PY1 Data(H)'!$A$1:$CZ$288))</f>
        <v>0</v>
      </c>
      <c r="BE106" s="180" cm="1">
        <f t="array" ref="BE106">_xlfn.XLOOKUP(BE$1,'Copy of PY1 Data(H)'!$A$1:$CZ$1,_xlfn.XLOOKUP($A106,'Copy of PY1 Data(H)'!$A$1:$A$288,'Copy of PY1 Data(H)'!$A$1:$CZ$288))</f>
        <v>552415</v>
      </c>
      <c r="BF106" s="180" cm="1">
        <f t="array" ref="BF106">_xlfn.XLOOKUP(BF$1,'Copy of PY1 Data(H)'!$A$1:$CZ$1,_xlfn.XLOOKUP($A106,'Copy of PY1 Data(H)'!$A$1:$A$288,'Copy of PY1 Data(H)'!$A$1:$CZ$288))</f>
        <v>5933054</v>
      </c>
      <c r="BG106" s="180" cm="1">
        <f t="array" ref="BG106">_xlfn.XLOOKUP(BG$1,'Copy of PY1 Data(H)'!$A$1:$CZ$1,_xlfn.XLOOKUP($A106,'Copy of PY1 Data(H)'!$A$1:$A$288,'Copy of PY1 Data(H)'!$A$1:$CZ$288))</f>
        <v>0</v>
      </c>
      <c r="BH106" s="180" cm="1">
        <f t="array" ref="BH106">_xlfn.XLOOKUP(BH$1,'Copy of PY1 Data(H)'!$A$1:$CZ$1,_xlfn.XLOOKUP($A106,'Copy of PY1 Data(H)'!$A$1:$A$288,'Copy of PY1 Data(H)'!$A$1:$CZ$288))</f>
        <v>0</v>
      </c>
      <c r="BI106" s="180" cm="1">
        <f t="array" ref="BI106">_xlfn.XLOOKUP(BI$1,'Copy of PY1 Data(H)'!$A$1:$CZ$1,_xlfn.XLOOKUP($A106,'Copy of PY1 Data(H)'!$A$1:$A$288,'Copy of PY1 Data(H)'!$A$1:$CZ$288))</f>
        <v>0</v>
      </c>
      <c r="BJ106" s="180" cm="1">
        <f t="array" ref="BJ106">_xlfn.XLOOKUP(BJ$1,'Copy of PY1 Data(H)'!$A$1:$CZ$1,_xlfn.XLOOKUP($A106,'Copy of PY1 Data(H)'!$A$1:$A$288,'Copy of PY1 Data(H)'!$A$1:$CZ$288))</f>
        <v>6083049</v>
      </c>
      <c r="BK106" s="180" cm="1">
        <f t="array" ref="BK106">_xlfn.XLOOKUP(BK$1,'Copy of PY1 Data(H)'!$A$1:$CZ$1,_xlfn.XLOOKUP($A106,'Copy of PY1 Data(H)'!$A$1:$A$288,'Copy of PY1 Data(H)'!$A$1:$CZ$288))</f>
        <v>0</v>
      </c>
      <c r="BL106" s="180" cm="1">
        <f t="array" ref="BL106">_xlfn.XLOOKUP(BL$1,'Copy of PY1 Data(H)'!$A$1:$CZ$1,_xlfn.XLOOKUP($A106,'Copy of PY1 Data(H)'!$A$1:$A$288,'Copy of PY1 Data(H)'!$A$1:$CZ$288))</f>
        <v>0</v>
      </c>
      <c r="BM106" s="180" cm="1">
        <f t="array" ref="BM106">_xlfn.XLOOKUP(BM$1,'Copy of PY1 Data(H)'!$A$1:$CZ$1,_xlfn.XLOOKUP($A106,'Copy of PY1 Data(H)'!$A$1:$A$288,'Copy of PY1 Data(H)'!$A$1:$CZ$288))</f>
        <v>0</v>
      </c>
      <c r="BN106" s="180" cm="1">
        <f t="array" ref="BN106">_xlfn.XLOOKUP(BN$1,'Copy of PY1 Data(H)'!$A$1:$CZ$1,_xlfn.XLOOKUP($A106,'Copy of PY1 Data(H)'!$A$1:$A$288,'Copy of PY1 Data(H)'!$A$1:$CZ$288))</f>
        <v>2182308</v>
      </c>
      <c r="BO106" s="180" cm="1">
        <f t="array" ref="BO106">_xlfn.XLOOKUP(BO$1,'Copy of PY1 Data(H)'!$A$1:$CZ$1,_xlfn.XLOOKUP($A106,'Copy of PY1 Data(H)'!$A$1:$A$288,'Copy of PY1 Data(H)'!$A$1:$CZ$288))</f>
        <v>0</v>
      </c>
      <c r="BP106" s="180" cm="1">
        <f t="array" ref="BP106">_xlfn.XLOOKUP(BP$1,'Copy of PY1 Data(H)'!$A$1:$CZ$1,_xlfn.XLOOKUP($A106,'Copy of PY1 Data(H)'!$A$1:$A$288,'Copy of PY1 Data(H)'!$A$1:$CZ$288))</f>
        <v>0</v>
      </c>
      <c r="BQ106" s="180" cm="1">
        <f t="array" ref="BQ106">_xlfn.XLOOKUP(BQ$1,'Copy of PY1 Data(H)'!$A$1:$CZ$1,_xlfn.XLOOKUP($A106,'Copy of PY1 Data(H)'!$A$1:$A$288,'Copy of PY1 Data(H)'!$A$1:$CZ$288))</f>
        <v>0</v>
      </c>
      <c r="BR106" s="180" cm="1">
        <f t="array" ref="BR106">_xlfn.XLOOKUP(BR$1,'Copy of PY1 Data(H)'!$A$1:$CZ$1,_xlfn.XLOOKUP($A106,'Copy of PY1 Data(H)'!$A$1:$A$288,'Copy of PY1 Data(H)'!$A$1:$CZ$288))</f>
        <v>0</v>
      </c>
      <c r="BS106" s="180" cm="1">
        <f t="array" ref="BS106">_xlfn.XLOOKUP(BS$1,'Copy of PY1 Data(H)'!$A$1:$CZ$1,_xlfn.XLOOKUP($A106,'Copy of PY1 Data(H)'!$A$1:$A$288,'Copy of PY1 Data(H)'!$A$1:$CZ$288))</f>
        <v>0</v>
      </c>
      <c r="BT106" s="180" cm="1">
        <f t="array" ref="BT106">_xlfn.XLOOKUP(BT$1,'Copy of PY1 Data(H)'!$A$1:$CZ$1,_xlfn.XLOOKUP($A106,'Copy of PY1 Data(H)'!$A$1:$A$288,'Copy of PY1 Data(H)'!$A$1:$CZ$288))</f>
        <v>0</v>
      </c>
      <c r="BU106" s="180" cm="1">
        <f t="array" ref="BU106">_xlfn.XLOOKUP(BU$1,'Copy of PY1 Data(H)'!$A$1:$CZ$1,_xlfn.XLOOKUP($A106,'Copy of PY1 Data(H)'!$A$1:$A$288,'Copy of PY1 Data(H)'!$A$1:$CZ$288))</f>
        <v>0</v>
      </c>
      <c r="BV106" s="180" cm="1">
        <f t="array" ref="BV106">_xlfn.XLOOKUP(BV$1,'Copy of PY1 Data(H)'!$A$1:$CZ$1,_xlfn.XLOOKUP($A106,'Copy of PY1 Data(H)'!$A$1:$A$288,'Copy of PY1 Data(H)'!$A$1:$CZ$288))</f>
        <v>0</v>
      </c>
    </row>
    <row r="107" spans="1:74" x14ac:dyDescent="0.3">
      <c r="A107" s="180">
        <v>580</v>
      </c>
      <c r="C107" s="180"/>
      <c r="D107" s="180" cm="1">
        <f t="array" ref="D107">_xlfn.XLOOKUP(D$1,'Copy of PY1 Data(H)'!$A$1:$CZ$1,_xlfn.XLOOKUP($A107,'Copy of PY1 Data(H)'!$A$1:$A$288,'Copy of PY1 Data(H)'!$A$1:$CZ$288))</f>
        <v>0</v>
      </c>
      <c r="E107" s="180" cm="1">
        <f t="array" ref="E107">_xlfn.XLOOKUP(E$1,'Copy of PY1 Data(H)'!$A$1:$CZ$1,_xlfn.XLOOKUP($A107,'Copy of PY1 Data(H)'!$A$1:$A$288,'Copy of PY1 Data(H)'!$A$1:$CZ$288))</f>
        <v>0</v>
      </c>
      <c r="F107" s="180" cm="1">
        <f t="array" ref="F107">_xlfn.XLOOKUP(F$1,'Copy of PY1 Data(H)'!$A$1:$CZ$1,_xlfn.XLOOKUP($A107,'Copy of PY1 Data(H)'!$A$1:$A$288,'Copy of PY1 Data(H)'!$A$1:$CZ$288))</f>
        <v>0</v>
      </c>
      <c r="G107" s="180" cm="1">
        <f t="array" ref="G107">_xlfn.XLOOKUP(G$1,'Copy of PY1 Data(H)'!$A$1:$CZ$1,_xlfn.XLOOKUP($A107,'Copy of PY1 Data(H)'!$A$1:$A$288,'Copy of PY1 Data(H)'!$A$1:$CZ$288))</f>
        <v>0</v>
      </c>
      <c r="H107" s="180" cm="1">
        <f t="array" ref="H107">_xlfn.XLOOKUP(H$1,'Copy of PY1 Data(H)'!$A$1:$CZ$1,_xlfn.XLOOKUP($A107,'Copy of PY1 Data(H)'!$A$1:$A$288,'Copy of PY1 Data(H)'!$A$1:$CZ$288))</f>
        <v>0</v>
      </c>
      <c r="I107" s="180" cm="1">
        <f t="array" ref="I107">_xlfn.XLOOKUP(I$1,'Copy of PY1 Data(H)'!$A$1:$CZ$1,_xlfn.XLOOKUP($A107,'Copy of PY1 Data(H)'!$A$1:$A$288,'Copy of PY1 Data(H)'!$A$1:$CZ$288))</f>
        <v>0</v>
      </c>
      <c r="J107" s="180" cm="1">
        <f t="array" ref="J107">_xlfn.XLOOKUP(J$1,'Copy of PY1 Data(H)'!$A$1:$CZ$1,_xlfn.XLOOKUP($A107,'Copy of PY1 Data(H)'!$A$1:$A$288,'Copy of PY1 Data(H)'!$A$1:$CZ$288))</f>
        <v>0</v>
      </c>
      <c r="K107" s="180" cm="1">
        <f t="array" ref="K107">_xlfn.XLOOKUP(K$1,'Copy of PY1 Data(H)'!$A$1:$CZ$1,_xlfn.XLOOKUP($A107,'Copy of PY1 Data(H)'!$A$1:$A$288,'Copy of PY1 Data(H)'!$A$1:$CZ$288))</f>
        <v>0</v>
      </c>
      <c r="L107" s="180" cm="1">
        <f t="array" ref="L107">_xlfn.XLOOKUP(L$1,'Copy of PY1 Data(H)'!$A$1:$CZ$1,_xlfn.XLOOKUP($A107,'Copy of PY1 Data(H)'!$A$1:$A$288,'Copy of PY1 Data(H)'!$A$1:$CZ$288))</f>
        <v>0</v>
      </c>
      <c r="M107" s="180" cm="1">
        <f t="array" ref="M107">_xlfn.XLOOKUP(M$1,'Copy of PY1 Data(H)'!$A$1:$CZ$1,_xlfn.XLOOKUP($A107,'Copy of PY1 Data(H)'!$A$1:$A$288,'Copy of PY1 Data(H)'!$A$1:$CZ$288))</f>
        <v>0</v>
      </c>
      <c r="N107" s="180" cm="1">
        <f t="array" ref="N107">_xlfn.XLOOKUP(N$1,'Copy of PY1 Data(H)'!$A$1:$CZ$1,_xlfn.XLOOKUP($A107,'Copy of PY1 Data(H)'!$A$1:$A$288,'Copy of PY1 Data(H)'!$A$1:$CZ$288))</f>
        <v>0</v>
      </c>
      <c r="O107" s="180" cm="1">
        <f t="array" ref="O107">_xlfn.XLOOKUP(O$1,'Copy of PY1 Data(H)'!$A$1:$CZ$1,_xlfn.XLOOKUP($A107,'Copy of PY1 Data(H)'!$A$1:$A$288,'Copy of PY1 Data(H)'!$A$1:$CZ$288))</f>
        <v>0</v>
      </c>
      <c r="P107" s="180" cm="1">
        <f t="array" ref="P107">_xlfn.XLOOKUP(P$1,'Copy of PY1 Data(H)'!$A$1:$CZ$1,_xlfn.XLOOKUP($A107,'Copy of PY1 Data(H)'!$A$1:$A$288,'Copy of PY1 Data(H)'!$A$1:$CZ$288))</f>
        <v>0</v>
      </c>
      <c r="Q107" s="180" cm="1">
        <f t="array" ref="Q107">_xlfn.XLOOKUP(Q$1,'Copy of PY1 Data(H)'!$A$1:$CZ$1,_xlfn.XLOOKUP($A107,'Copy of PY1 Data(H)'!$A$1:$A$288,'Copy of PY1 Data(H)'!$A$1:$CZ$288))</f>
        <v>0</v>
      </c>
      <c r="R107" s="180" cm="1">
        <f t="array" ref="R107">_xlfn.XLOOKUP(R$1,'Copy of PY1 Data(H)'!$A$1:$CZ$1,_xlfn.XLOOKUP($A107,'Copy of PY1 Data(H)'!$A$1:$A$288,'Copy of PY1 Data(H)'!$A$1:$CZ$288))</f>
        <v>0</v>
      </c>
      <c r="S107" s="180" cm="1">
        <f t="array" ref="S107">_xlfn.XLOOKUP(S$1,'Copy of PY1 Data(H)'!$A$1:$CZ$1,_xlfn.XLOOKUP($A107,'Copy of PY1 Data(H)'!$A$1:$A$288,'Copy of PY1 Data(H)'!$A$1:$CZ$288))</f>
        <v>0</v>
      </c>
      <c r="T107" s="180" cm="1">
        <f t="array" ref="T107">_xlfn.XLOOKUP(T$1,'Copy of PY1 Data(H)'!$A$1:$CZ$1,_xlfn.XLOOKUP($A107,'Copy of PY1 Data(H)'!$A$1:$A$288,'Copy of PY1 Data(H)'!$A$1:$CZ$288))</f>
        <v>0</v>
      </c>
      <c r="U107" s="180" cm="1">
        <f t="array" ref="U107">_xlfn.XLOOKUP(U$1,'Copy of PY1 Data(H)'!$A$1:$CZ$1,_xlfn.XLOOKUP($A107,'Copy of PY1 Data(H)'!$A$1:$A$288,'Copy of PY1 Data(H)'!$A$1:$CZ$288))</f>
        <v>0</v>
      </c>
      <c r="V107" s="180" cm="1">
        <f t="array" ref="V107">_xlfn.XLOOKUP(V$1,'Copy of PY1 Data(H)'!$A$1:$CZ$1,_xlfn.XLOOKUP($A107,'Copy of PY1 Data(H)'!$A$1:$A$288,'Copy of PY1 Data(H)'!$A$1:$CZ$288))</f>
        <v>0</v>
      </c>
      <c r="W107" s="180" cm="1">
        <f t="array" ref="W107">_xlfn.XLOOKUP(W$1,'Copy of PY1 Data(H)'!$A$1:$CZ$1,_xlfn.XLOOKUP($A107,'Copy of PY1 Data(H)'!$A$1:$A$288,'Copy of PY1 Data(H)'!$A$1:$CZ$288))</f>
        <v>0</v>
      </c>
      <c r="X107" s="180" cm="1">
        <f t="array" ref="X107">_xlfn.XLOOKUP(X$1,'Copy of PY1 Data(H)'!$A$1:$CZ$1,_xlfn.XLOOKUP($A107,'Copy of PY1 Data(H)'!$A$1:$A$288,'Copy of PY1 Data(H)'!$A$1:$CZ$288))</f>
        <v>0</v>
      </c>
      <c r="Y107" s="180" cm="1">
        <f t="array" ref="Y107">_xlfn.XLOOKUP(Y$1,'Copy of PY1 Data(H)'!$A$1:$CZ$1,_xlfn.XLOOKUP($A107,'Copy of PY1 Data(H)'!$A$1:$A$288,'Copy of PY1 Data(H)'!$A$1:$CZ$288))</f>
        <v>0</v>
      </c>
      <c r="Z107" s="180" cm="1">
        <f t="array" ref="Z107">_xlfn.XLOOKUP(Z$1,'Copy of PY1 Data(H)'!$A$1:$CZ$1,_xlfn.XLOOKUP($A107,'Copy of PY1 Data(H)'!$A$1:$A$288,'Copy of PY1 Data(H)'!$A$1:$CZ$288))</f>
        <v>0</v>
      </c>
      <c r="AA107" s="180" cm="1">
        <f t="array" ref="AA107">_xlfn.XLOOKUP(AA$1,'Copy of PY1 Data(H)'!$A$1:$CZ$1,_xlfn.XLOOKUP($A107,'Copy of PY1 Data(H)'!$A$1:$A$288,'Copy of PY1 Data(H)'!$A$1:$CZ$288))</f>
        <v>0</v>
      </c>
      <c r="AB107" s="180" cm="1">
        <f t="array" ref="AB107">_xlfn.XLOOKUP(AB$1,'Copy of PY1 Data(H)'!$A$1:$CZ$1,_xlfn.XLOOKUP($A107,'Copy of PY1 Data(H)'!$A$1:$A$288,'Copy of PY1 Data(H)'!$A$1:$CZ$288))</f>
        <v>0</v>
      </c>
      <c r="AC107" s="180" cm="1">
        <f t="array" ref="AC107">_xlfn.XLOOKUP(AC$1,'Copy of PY1 Data(H)'!$A$1:$CZ$1,_xlfn.XLOOKUP($A107,'Copy of PY1 Data(H)'!$A$1:$A$288,'Copy of PY1 Data(H)'!$A$1:$CZ$288))</f>
        <v>0</v>
      </c>
      <c r="AD107" s="180" cm="1">
        <f t="array" ref="AD107">_xlfn.XLOOKUP(AD$1,'Copy of PY1 Data(H)'!$A$1:$CZ$1,_xlfn.XLOOKUP($A107,'Copy of PY1 Data(H)'!$A$1:$A$288,'Copy of PY1 Data(H)'!$A$1:$CZ$288))</f>
        <v>0</v>
      </c>
      <c r="AE107" s="180" cm="1">
        <f t="array" ref="AE107">_xlfn.XLOOKUP(AE$1,'Copy of PY1 Data(H)'!$A$1:$CZ$1,_xlfn.XLOOKUP($A107,'Copy of PY1 Data(H)'!$A$1:$A$288,'Copy of PY1 Data(H)'!$A$1:$CZ$288))</f>
        <v>0</v>
      </c>
      <c r="AF107" s="180" cm="1">
        <f t="array" ref="AF107">_xlfn.XLOOKUP(AF$1,'Copy of PY1 Data(H)'!$A$1:$CZ$1,_xlfn.XLOOKUP($A107,'Copy of PY1 Data(H)'!$A$1:$A$288,'Copy of PY1 Data(H)'!$A$1:$CZ$288))</f>
        <v>0</v>
      </c>
      <c r="AG107" s="180" cm="1">
        <f t="array" ref="AG107">_xlfn.XLOOKUP(AG$1,'Copy of PY1 Data(H)'!$A$1:$CZ$1,_xlfn.XLOOKUP($A107,'Copy of PY1 Data(H)'!$A$1:$A$288,'Copy of PY1 Data(H)'!$A$1:$CZ$288))</f>
        <v>0</v>
      </c>
      <c r="AH107" s="180" cm="1">
        <f t="array" ref="AH107">_xlfn.XLOOKUP(AH$1,'Copy of PY1 Data(H)'!$A$1:$CZ$1,_xlfn.XLOOKUP($A107,'Copy of PY1 Data(H)'!$A$1:$A$288,'Copy of PY1 Data(H)'!$A$1:$CZ$288))</f>
        <v>0</v>
      </c>
      <c r="AI107" s="180" cm="1">
        <f t="array" ref="AI107">_xlfn.XLOOKUP(AI$1,'Copy of PY1 Data(H)'!$A$1:$CZ$1,_xlfn.XLOOKUP($A107,'Copy of PY1 Data(H)'!$A$1:$A$288,'Copy of PY1 Data(H)'!$A$1:$CZ$288))</f>
        <v>0</v>
      </c>
      <c r="AJ107" s="180" cm="1">
        <f t="array" ref="AJ107">_xlfn.XLOOKUP(AJ$1,'Copy of PY1 Data(H)'!$A$1:$CZ$1,_xlfn.XLOOKUP($A107,'Copy of PY1 Data(H)'!$A$1:$A$288,'Copy of PY1 Data(H)'!$A$1:$CZ$288))</f>
        <v>0</v>
      </c>
      <c r="AK107" s="180" cm="1">
        <f t="array" ref="AK107">_xlfn.XLOOKUP(AK$1,'Copy of PY1 Data(H)'!$A$1:$CZ$1,_xlfn.XLOOKUP($A107,'Copy of PY1 Data(H)'!$A$1:$A$288,'Copy of PY1 Data(H)'!$A$1:$CZ$288))</f>
        <v>0</v>
      </c>
      <c r="AL107" s="180" cm="1">
        <f t="array" ref="AL107">_xlfn.XLOOKUP(AL$1,'Copy of PY1 Data(H)'!$A$1:$CZ$1,_xlfn.XLOOKUP($A107,'Copy of PY1 Data(H)'!$A$1:$A$288,'Copy of PY1 Data(H)'!$A$1:$CZ$288))</f>
        <v>0</v>
      </c>
      <c r="AM107" s="180" cm="1">
        <f t="array" ref="AM107">_xlfn.XLOOKUP(AM$1,'Copy of PY1 Data(H)'!$A$1:$CZ$1,_xlfn.XLOOKUP($A107,'Copy of PY1 Data(H)'!$A$1:$A$288,'Copy of PY1 Data(H)'!$A$1:$CZ$288))</f>
        <v>0</v>
      </c>
      <c r="AN107" s="180" cm="1">
        <f t="array" ref="AN107">_xlfn.XLOOKUP(AN$1,'Copy of PY1 Data(H)'!$A$1:$CZ$1,_xlfn.XLOOKUP($A107,'Copy of PY1 Data(H)'!$A$1:$A$288,'Copy of PY1 Data(H)'!$A$1:$CZ$288))</f>
        <v>0</v>
      </c>
      <c r="AO107" s="180" cm="1">
        <f t="array" ref="AO107">_xlfn.XLOOKUP(AO$1,'Copy of PY1 Data(H)'!$A$1:$CZ$1,_xlfn.XLOOKUP($A107,'Copy of PY1 Data(H)'!$A$1:$A$288,'Copy of PY1 Data(H)'!$A$1:$CZ$288))</f>
        <v>0</v>
      </c>
      <c r="AP107" s="180" cm="1">
        <f t="array" ref="AP107">_xlfn.XLOOKUP(AP$1,'Copy of PY1 Data(H)'!$A$1:$CZ$1,_xlfn.XLOOKUP($A107,'Copy of PY1 Data(H)'!$A$1:$A$288,'Copy of PY1 Data(H)'!$A$1:$CZ$288))</f>
        <v>0</v>
      </c>
      <c r="AQ107" s="180" cm="1">
        <f t="array" ref="AQ107">_xlfn.XLOOKUP(AQ$1,'Copy of PY1 Data(H)'!$A$1:$CZ$1,_xlfn.XLOOKUP($A107,'Copy of PY1 Data(H)'!$A$1:$A$288,'Copy of PY1 Data(H)'!$A$1:$CZ$288))</f>
        <v>0</v>
      </c>
      <c r="AR107" s="180" cm="1">
        <f t="array" ref="AR107">_xlfn.XLOOKUP(AR$1,'Copy of PY1 Data(H)'!$A$1:$CZ$1,_xlfn.XLOOKUP($A107,'Copy of PY1 Data(H)'!$A$1:$A$288,'Copy of PY1 Data(H)'!$A$1:$CZ$288))</f>
        <v>0</v>
      </c>
      <c r="AS107" s="180" cm="1">
        <f t="array" ref="AS107">_xlfn.XLOOKUP(AS$1,'Copy of PY1 Data(H)'!$A$1:$CZ$1,_xlfn.XLOOKUP($A107,'Copy of PY1 Data(H)'!$A$1:$A$288,'Copy of PY1 Data(H)'!$A$1:$CZ$288))</f>
        <v>0</v>
      </c>
      <c r="AT107" s="180" cm="1">
        <f t="array" ref="AT107">_xlfn.XLOOKUP(AT$1,'Copy of PY1 Data(H)'!$A$1:$CZ$1,_xlfn.XLOOKUP($A107,'Copy of PY1 Data(H)'!$A$1:$A$288,'Copy of PY1 Data(H)'!$A$1:$CZ$288))</f>
        <v>0</v>
      </c>
      <c r="AU107" s="180" cm="1">
        <f t="array" ref="AU107">_xlfn.XLOOKUP(AU$1,'Copy of PY1 Data(H)'!$A$1:$CZ$1,_xlfn.XLOOKUP($A107,'Copy of PY1 Data(H)'!$A$1:$A$288,'Copy of PY1 Data(H)'!$A$1:$CZ$288))</f>
        <v>0</v>
      </c>
      <c r="AV107" s="180" cm="1">
        <f t="array" ref="AV107">_xlfn.XLOOKUP(AV$1,'Copy of PY1 Data(H)'!$A$1:$CZ$1,_xlfn.XLOOKUP($A107,'Copy of PY1 Data(H)'!$A$1:$A$288,'Copy of PY1 Data(H)'!$A$1:$CZ$288))</f>
        <v>0</v>
      </c>
      <c r="AW107" s="180" cm="1">
        <f t="array" ref="AW107">_xlfn.XLOOKUP(AW$1,'Copy of PY1 Data(H)'!$A$1:$CZ$1,_xlfn.XLOOKUP($A107,'Copy of PY1 Data(H)'!$A$1:$A$288,'Copy of PY1 Data(H)'!$A$1:$CZ$288))</f>
        <v>0</v>
      </c>
      <c r="AX107" s="180" cm="1">
        <f t="array" ref="AX107">_xlfn.XLOOKUP(AX$1,'Copy of PY1 Data(H)'!$A$1:$CZ$1,_xlfn.XLOOKUP($A107,'Copy of PY1 Data(H)'!$A$1:$A$288,'Copy of PY1 Data(H)'!$A$1:$CZ$288))</f>
        <v>0</v>
      </c>
      <c r="AY107" s="180" cm="1">
        <f t="array" ref="AY107">_xlfn.XLOOKUP(AY$1,'Copy of PY1 Data(H)'!$A$1:$CZ$1,_xlfn.XLOOKUP($A107,'Copy of PY1 Data(H)'!$A$1:$A$288,'Copy of PY1 Data(H)'!$A$1:$CZ$288))</f>
        <v>0</v>
      </c>
      <c r="AZ107" s="180" cm="1">
        <f t="array" ref="AZ107">_xlfn.XLOOKUP(AZ$1,'Copy of PY1 Data(H)'!$A$1:$CZ$1,_xlfn.XLOOKUP($A107,'Copy of PY1 Data(H)'!$A$1:$A$288,'Copy of PY1 Data(H)'!$A$1:$CZ$288))</f>
        <v>0</v>
      </c>
      <c r="BA107" s="180" cm="1">
        <f t="array" ref="BA107">_xlfn.XLOOKUP(BA$1,'Copy of PY1 Data(H)'!$A$1:$CZ$1,_xlfn.XLOOKUP($A107,'Copy of PY1 Data(H)'!$A$1:$A$288,'Copy of PY1 Data(H)'!$A$1:$CZ$288))</f>
        <v>0</v>
      </c>
      <c r="BB107" s="180" cm="1">
        <f t="array" ref="BB107">_xlfn.XLOOKUP(BB$1,'Copy of PY1 Data(H)'!$A$1:$CZ$1,_xlfn.XLOOKUP($A107,'Copy of PY1 Data(H)'!$A$1:$A$288,'Copy of PY1 Data(H)'!$A$1:$CZ$288))</f>
        <v>0</v>
      </c>
      <c r="BC107" s="180" cm="1">
        <f t="array" ref="BC107">_xlfn.XLOOKUP(BC$1,'Copy of PY1 Data(H)'!$A$1:$CZ$1,_xlfn.XLOOKUP($A107,'Copy of PY1 Data(H)'!$A$1:$A$288,'Copy of PY1 Data(H)'!$A$1:$CZ$288))</f>
        <v>0</v>
      </c>
      <c r="BD107" s="180" cm="1">
        <f t="array" ref="BD107">_xlfn.XLOOKUP(BD$1,'Copy of PY1 Data(H)'!$A$1:$CZ$1,_xlfn.XLOOKUP($A107,'Copy of PY1 Data(H)'!$A$1:$A$288,'Copy of PY1 Data(H)'!$A$1:$CZ$288))</f>
        <v>0</v>
      </c>
      <c r="BE107" s="180" cm="1">
        <f t="array" ref="BE107">_xlfn.XLOOKUP(BE$1,'Copy of PY1 Data(H)'!$A$1:$CZ$1,_xlfn.XLOOKUP($A107,'Copy of PY1 Data(H)'!$A$1:$A$288,'Copy of PY1 Data(H)'!$A$1:$CZ$288))</f>
        <v>0</v>
      </c>
      <c r="BF107" s="180" cm="1">
        <f t="array" ref="BF107">_xlfn.XLOOKUP(BF$1,'Copy of PY1 Data(H)'!$A$1:$CZ$1,_xlfn.XLOOKUP($A107,'Copy of PY1 Data(H)'!$A$1:$A$288,'Copy of PY1 Data(H)'!$A$1:$CZ$288))</f>
        <v>0</v>
      </c>
      <c r="BG107" s="180" cm="1">
        <f t="array" ref="BG107">_xlfn.XLOOKUP(BG$1,'Copy of PY1 Data(H)'!$A$1:$CZ$1,_xlfn.XLOOKUP($A107,'Copy of PY1 Data(H)'!$A$1:$A$288,'Copy of PY1 Data(H)'!$A$1:$CZ$288))</f>
        <v>0</v>
      </c>
      <c r="BH107" s="180" cm="1">
        <f t="array" ref="BH107">_xlfn.XLOOKUP(BH$1,'Copy of PY1 Data(H)'!$A$1:$CZ$1,_xlfn.XLOOKUP($A107,'Copy of PY1 Data(H)'!$A$1:$A$288,'Copy of PY1 Data(H)'!$A$1:$CZ$288))</f>
        <v>0</v>
      </c>
      <c r="BI107" s="180" cm="1">
        <f t="array" ref="BI107">_xlfn.XLOOKUP(BI$1,'Copy of PY1 Data(H)'!$A$1:$CZ$1,_xlfn.XLOOKUP($A107,'Copy of PY1 Data(H)'!$A$1:$A$288,'Copy of PY1 Data(H)'!$A$1:$CZ$288))</f>
        <v>0</v>
      </c>
      <c r="BJ107" s="180" cm="1">
        <f t="array" ref="BJ107">_xlfn.XLOOKUP(BJ$1,'Copy of PY1 Data(H)'!$A$1:$CZ$1,_xlfn.XLOOKUP($A107,'Copy of PY1 Data(H)'!$A$1:$A$288,'Copy of PY1 Data(H)'!$A$1:$CZ$288))</f>
        <v>0</v>
      </c>
      <c r="BK107" s="180" cm="1">
        <f t="array" ref="BK107">_xlfn.XLOOKUP(BK$1,'Copy of PY1 Data(H)'!$A$1:$CZ$1,_xlfn.XLOOKUP($A107,'Copy of PY1 Data(H)'!$A$1:$A$288,'Copy of PY1 Data(H)'!$A$1:$CZ$288))</f>
        <v>0</v>
      </c>
      <c r="BL107" s="180" cm="1">
        <f t="array" ref="BL107">_xlfn.XLOOKUP(BL$1,'Copy of PY1 Data(H)'!$A$1:$CZ$1,_xlfn.XLOOKUP($A107,'Copy of PY1 Data(H)'!$A$1:$A$288,'Copy of PY1 Data(H)'!$A$1:$CZ$288))</f>
        <v>0</v>
      </c>
      <c r="BM107" s="180" cm="1">
        <f t="array" ref="BM107">_xlfn.XLOOKUP(BM$1,'Copy of PY1 Data(H)'!$A$1:$CZ$1,_xlfn.XLOOKUP($A107,'Copy of PY1 Data(H)'!$A$1:$A$288,'Copy of PY1 Data(H)'!$A$1:$CZ$288))</f>
        <v>0</v>
      </c>
      <c r="BN107" s="180" cm="1">
        <f t="array" ref="BN107">_xlfn.XLOOKUP(BN$1,'Copy of PY1 Data(H)'!$A$1:$CZ$1,_xlfn.XLOOKUP($A107,'Copy of PY1 Data(H)'!$A$1:$A$288,'Copy of PY1 Data(H)'!$A$1:$CZ$288))</f>
        <v>0</v>
      </c>
      <c r="BO107" s="180" cm="1">
        <f t="array" ref="BO107">_xlfn.XLOOKUP(BO$1,'Copy of PY1 Data(H)'!$A$1:$CZ$1,_xlfn.XLOOKUP($A107,'Copy of PY1 Data(H)'!$A$1:$A$288,'Copy of PY1 Data(H)'!$A$1:$CZ$288))</f>
        <v>0</v>
      </c>
      <c r="BP107" s="180" cm="1">
        <f t="array" ref="BP107">_xlfn.XLOOKUP(BP$1,'Copy of PY1 Data(H)'!$A$1:$CZ$1,_xlfn.XLOOKUP($A107,'Copy of PY1 Data(H)'!$A$1:$A$288,'Copy of PY1 Data(H)'!$A$1:$CZ$288))</f>
        <v>0</v>
      </c>
      <c r="BQ107" s="180" cm="1">
        <f t="array" ref="BQ107">_xlfn.XLOOKUP(BQ$1,'Copy of PY1 Data(H)'!$A$1:$CZ$1,_xlfn.XLOOKUP($A107,'Copy of PY1 Data(H)'!$A$1:$A$288,'Copy of PY1 Data(H)'!$A$1:$CZ$288))</f>
        <v>0</v>
      </c>
      <c r="BR107" s="180" cm="1">
        <f t="array" ref="BR107">_xlfn.XLOOKUP(BR$1,'Copy of PY1 Data(H)'!$A$1:$CZ$1,_xlfn.XLOOKUP($A107,'Copy of PY1 Data(H)'!$A$1:$A$288,'Copy of PY1 Data(H)'!$A$1:$CZ$288))</f>
        <v>0</v>
      </c>
      <c r="BS107" s="180" cm="1">
        <f t="array" ref="BS107">_xlfn.XLOOKUP(BS$1,'Copy of PY1 Data(H)'!$A$1:$CZ$1,_xlfn.XLOOKUP($A107,'Copy of PY1 Data(H)'!$A$1:$A$288,'Copy of PY1 Data(H)'!$A$1:$CZ$288))</f>
        <v>0</v>
      </c>
      <c r="BT107" s="180" cm="1">
        <f t="array" ref="BT107">_xlfn.XLOOKUP(BT$1,'Copy of PY1 Data(H)'!$A$1:$CZ$1,_xlfn.XLOOKUP($A107,'Copy of PY1 Data(H)'!$A$1:$A$288,'Copy of PY1 Data(H)'!$A$1:$CZ$288))</f>
        <v>0</v>
      </c>
      <c r="BU107" s="180" cm="1">
        <f t="array" ref="BU107">_xlfn.XLOOKUP(BU$1,'Copy of PY1 Data(H)'!$A$1:$CZ$1,_xlfn.XLOOKUP($A107,'Copy of PY1 Data(H)'!$A$1:$A$288,'Copy of PY1 Data(H)'!$A$1:$CZ$288))</f>
        <v>0</v>
      </c>
      <c r="BV107" s="180" cm="1">
        <f t="array" ref="BV107">_xlfn.XLOOKUP(BV$1,'Copy of PY1 Data(H)'!$A$1:$CZ$1,_xlfn.XLOOKUP($A107,'Copy of PY1 Data(H)'!$A$1:$A$288,'Copy of PY1 Data(H)'!$A$1:$CZ$288))</f>
        <v>0</v>
      </c>
    </row>
    <row r="108" spans="1:74" x14ac:dyDescent="0.3">
      <c r="A108" s="180">
        <v>639</v>
      </c>
      <c r="C108" s="180"/>
      <c r="D108" s="180" cm="1">
        <f t="array" ref="D108">_xlfn.XLOOKUP(D$1,'Copy of PY1 Data(H)'!$A$1:$CZ$1,_xlfn.XLOOKUP($A108,'Copy of PY1 Data(H)'!$A$1:$A$288,'Copy of PY1 Data(H)'!$A$1:$CZ$288))</f>
        <v>0</v>
      </c>
      <c r="E108" s="180" cm="1">
        <f t="array" ref="E108">_xlfn.XLOOKUP(E$1,'Copy of PY1 Data(H)'!$A$1:$CZ$1,_xlfn.XLOOKUP($A108,'Copy of PY1 Data(H)'!$A$1:$A$288,'Copy of PY1 Data(H)'!$A$1:$CZ$288))</f>
        <v>0</v>
      </c>
      <c r="F108" s="180" cm="1">
        <f t="array" ref="F108">_xlfn.XLOOKUP(F$1,'Copy of PY1 Data(H)'!$A$1:$CZ$1,_xlfn.XLOOKUP($A108,'Copy of PY1 Data(H)'!$A$1:$A$288,'Copy of PY1 Data(H)'!$A$1:$CZ$288))</f>
        <v>0</v>
      </c>
      <c r="G108" s="180" cm="1">
        <f t="array" ref="G108">_xlfn.XLOOKUP(G$1,'Copy of PY1 Data(H)'!$A$1:$CZ$1,_xlfn.XLOOKUP($A108,'Copy of PY1 Data(H)'!$A$1:$A$288,'Copy of PY1 Data(H)'!$A$1:$CZ$288))</f>
        <v>0</v>
      </c>
      <c r="H108" s="180" cm="1">
        <f t="array" ref="H108">_xlfn.XLOOKUP(H$1,'Copy of PY1 Data(H)'!$A$1:$CZ$1,_xlfn.XLOOKUP($A108,'Copy of PY1 Data(H)'!$A$1:$A$288,'Copy of PY1 Data(H)'!$A$1:$CZ$288))</f>
        <v>0</v>
      </c>
      <c r="I108" s="180" cm="1">
        <f t="array" ref="I108">_xlfn.XLOOKUP(I$1,'Copy of PY1 Data(H)'!$A$1:$CZ$1,_xlfn.XLOOKUP($A108,'Copy of PY1 Data(H)'!$A$1:$A$288,'Copy of PY1 Data(H)'!$A$1:$CZ$288))</f>
        <v>0</v>
      </c>
      <c r="J108" s="180" cm="1">
        <f t="array" ref="J108">_xlfn.XLOOKUP(J$1,'Copy of PY1 Data(H)'!$A$1:$CZ$1,_xlfn.XLOOKUP($A108,'Copy of PY1 Data(H)'!$A$1:$A$288,'Copy of PY1 Data(H)'!$A$1:$CZ$288))</f>
        <v>0</v>
      </c>
      <c r="K108" s="180" cm="1">
        <f t="array" ref="K108">_xlfn.XLOOKUP(K$1,'Copy of PY1 Data(H)'!$A$1:$CZ$1,_xlfn.XLOOKUP($A108,'Copy of PY1 Data(H)'!$A$1:$A$288,'Copy of PY1 Data(H)'!$A$1:$CZ$288))</f>
        <v>0</v>
      </c>
      <c r="L108" s="180" cm="1">
        <f t="array" ref="L108">_xlfn.XLOOKUP(L$1,'Copy of PY1 Data(H)'!$A$1:$CZ$1,_xlfn.XLOOKUP($A108,'Copy of PY1 Data(H)'!$A$1:$A$288,'Copy of PY1 Data(H)'!$A$1:$CZ$288))</f>
        <v>394503</v>
      </c>
      <c r="M108" s="180" cm="1">
        <f t="array" ref="M108">_xlfn.XLOOKUP(M$1,'Copy of PY1 Data(H)'!$A$1:$CZ$1,_xlfn.XLOOKUP($A108,'Copy of PY1 Data(H)'!$A$1:$A$288,'Copy of PY1 Data(H)'!$A$1:$CZ$288))</f>
        <v>0</v>
      </c>
      <c r="N108" s="180" cm="1">
        <f t="array" ref="N108">_xlfn.XLOOKUP(N$1,'Copy of PY1 Data(H)'!$A$1:$CZ$1,_xlfn.XLOOKUP($A108,'Copy of PY1 Data(H)'!$A$1:$A$288,'Copy of PY1 Data(H)'!$A$1:$CZ$288))</f>
        <v>0</v>
      </c>
      <c r="O108" s="180" cm="1">
        <f t="array" ref="O108">_xlfn.XLOOKUP(O$1,'Copy of PY1 Data(H)'!$A$1:$CZ$1,_xlfn.XLOOKUP($A108,'Copy of PY1 Data(H)'!$A$1:$A$288,'Copy of PY1 Data(H)'!$A$1:$CZ$288))</f>
        <v>0</v>
      </c>
      <c r="P108" s="180" cm="1">
        <f t="array" ref="P108">_xlfn.XLOOKUP(P$1,'Copy of PY1 Data(H)'!$A$1:$CZ$1,_xlfn.XLOOKUP($A108,'Copy of PY1 Data(H)'!$A$1:$A$288,'Copy of PY1 Data(H)'!$A$1:$CZ$288))</f>
        <v>0</v>
      </c>
      <c r="Q108" s="180" cm="1">
        <f t="array" ref="Q108">_xlfn.XLOOKUP(Q$1,'Copy of PY1 Data(H)'!$A$1:$CZ$1,_xlfn.XLOOKUP($A108,'Copy of PY1 Data(H)'!$A$1:$A$288,'Copy of PY1 Data(H)'!$A$1:$CZ$288))</f>
        <v>0</v>
      </c>
      <c r="R108" s="180" cm="1">
        <f t="array" ref="R108">_xlfn.XLOOKUP(R$1,'Copy of PY1 Data(H)'!$A$1:$CZ$1,_xlfn.XLOOKUP($A108,'Copy of PY1 Data(H)'!$A$1:$A$288,'Copy of PY1 Data(H)'!$A$1:$CZ$288))</f>
        <v>0</v>
      </c>
      <c r="S108" s="180" cm="1">
        <f t="array" ref="S108">_xlfn.XLOOKUP(S$1,'Copy of PY1 Data(H)'!$A$1:$CZ$1,_xlfn.XLOOKUP($A108,'Copy of PY1 Data(H)'!$A$1:$A$288,'Copy of PY1 Data(H)'!$A$1:$CZ$288))</f>
        <v>0</v>
      </c>
      <c r="T108" s="180" cm="1">
        <f t="array" ref="T108">_xlfn.XLOOKUP(T$1,'Copy of PY1 Data(H)'!$A$1:$CZ$1,_xlfn.XLOOKUP($A108,'Copy of PY1 Data(H)'!$A$1:$A$288,'Copy of PY1 Data(H)'!$A$1:$CZ$288))</f>
        <v>0</v>
      </c>
      <c r="U108" s="180" cm="1">
        <f t="array" ref="U108">_xlfn.XLOOKUP(U$1,'Copy of PY1 Data(H)'!$A$1:$CZ$1,_xlfn.XLOOKUP($A108,'Copy of PY1 Data(H)'!$A$1:$A$288,'Copy of PY1 Data(H)'!$A$1:$CZ$288))</f>
        <v>0</v>
      </c>
      <c r="V108" s="180" cm="1">
        <f t="array" ref="V108">_xlfn.XLOOKUP(V$1,'Copy of PY1 Data(H)'!$A$1:$CZ$1,_xlfn.XLOOKUP($A108,'Copy of PY1 Data(H)'!$A$1:$A$288,'Copy of PY1 Data(H)'!$A$1:$CZ$288))</f>
        <v>0</v>
      </c>
      <c r="W108" s="180" cm="1">
        <f t="array" ref="W108">_xlfn.XLOOKUP(W$1,'Copy of PY1 Data(H)'!$A$1:$CZ$1,_xlfn.XLOOKUP($A108,'Copy of PY1 Data(H)'!$A$1:$A$288,'Copy of PY1 Data(H)'!$A$1:$CZ$288))</f>
        <v>0</v>
      </c>
      <c r="X108" s="180" cm="1">
        <f t="array" ref="X108">_xlfn.XLOOKUP(X$1,'Copy of PY1 Data(H)'!$A$1:$CZ$1,_xlfn.XLOOKUP($A108,'Copy of PY1 Data(H)'!$A$1:$A$288,'Copy of PY1 Data(H)'!$A$1:$CZ$288))</f>
        <v>0</v>
      </c>
      <c r="Y108" s="180" cm="1">
        <f t="array" ref="Y108">_xlfn.XLOOKUP(Y$1,'Copy of PY1 Data(H)'!$A$1:$CZ$1,_xlfn.XLOOKUP($A108,'Copy of PY1 Data(H)'!$A$1:$A$288,'Copy of PY1 Data(H)'!$A$1:$CZ$288))</f>
        <v>0</v>
      </c>
      <c r="Z108" s="180" cm="1">
        <f t="array" ref="Z108">_xlfn.XLOOKUP(Z$1,'Copy of PY1 Data(H)'!$A$1:$CZ$1,_xlfn.XLOOKUP($A108,'Copy of PY1 Data(H)'!$A$1:$A$288,'Copy of PY1 Data(H)'!$A$1:$CZ$288))</f>
        <v>7942458</v>
      </c>
      <c r="AA108" s="180" cm="1">
        <f t="array" ref="AA108">_xlfn.XLOOKUP(AA$1,'Copy of PY1 Data(H)'!$A$1:$CZ$1,_xlfn.XLOOKUP($A108,'Copy of PY1 Data(H)'!$A$1:$A$288,'Copy of PY1 Data(H)'!$A$1:$CZ$288))</f>
        <v>0</v>
      </c>
      <c r="AB108" s="180" cm="1">
        <f t="array" ref="AB108">_xlfn.XLOOKUP(AB$1,'Copy of PY1 Data(H)'!$A$1:$CZ$1,_xlfn.XLOOKUP($A108,'Copy of PY1 Data(H)'!$A$1:$A$288,'Copy of PY1 Data(H)'!$A$1:$CZ$288))</f>
        <v>0</v>
      </c>
      <c r="AC108" s="180" cm="1">
        <f t="array" ref="AC108">_xlfn.XLOOKUP(AC$1,'Copy of PY1 Data(H)'!$A$1:$CZ$1,_xlfn.XLOOKUP($A108,'Copy of PY1 Data(H)'!$A$1:$A$288,'Copy of PY1 Data(H)'!$A$1:$CZ$288))</f>
        <v>0</v>
      </c>
      <c r="AD108" s="180" cm="1">
        <f t="array" ref="AD108">_xlfn.XLOOKUP(AD$1,'Copy of PY1 Data(H)'!$A$1:$CZ$1,_xlfn.XLOOKUP($A108,'Copy of PY1 Data(H)'!$A$1:$A$288,'Copy of PY1 Data(H)'!$A$1:$CZ$288))</f>
        <v>0</v>
      </c>
      <c r="AE108" s="180" cm="1">
        <f t="array" ref="AE108">_xlfn.XLOOKUP(AE$1,'Copy of PY1 Data(H)'!$A$1:$CZ$1,_xlfn.XLOOKUP($A108,'Copy of PY1 Data(H)'!$A$1:$A$288,'Copy of PY1 Data(H)'!$A$1:$CZ$288))</f>
        <v>0</v>
      </c>
      <c r="AF108" s="180" cm="1">
        <f t="array" ref="AF108">_xlfn.XLOOKUP(AF$1,'Copy of PY1 Data(H)'!$A$1:$CZ$1,_xlfn.XLOOKUP($A108,'Copy of PY1 Data(H)'!$A$1:$A$288,'Copy of PY1 Data(H)'!$A$1:$CZ$288))</f>
        <v>0</v>
      </c>
      <c r="AG108" s="180" cm="1">
        <f t="array" ref="AG108">_xlfn.XLOOKUP(AG$1,'Copy of PY1 Data(H)'!$A$1:$CZ$1,_xlfn.XLOOKUP($A108,'Copy of PY1 Data(H)'!$A$1:$A$288,'Copy of PY1 Data(H)'!$A$1:$CZ$288))</f>
        <v>0</v>
      </c>
      <c r="AH108" s="180" cm="1">
        <f t="array" ref="AH108">_xlfn.XLOOKUP(AH$1,'Copy of PY1 Data(H)'!$A$1:$CZ$1,_xlfn.XLOOKUP($A108,'Copy of PY1 Data(H)'!$A$1:$A$288,'Copy of PY1 Data(H)'!$A$1:$CZ$288))</f>
        <v>0</v>
      </c>
      <c r="AI108" s="180" cm="1">
        <f t="array" ref="AI108">_xlfn.XLOOKUP(AI$1,'Copy of PY1 Data(H)'!$A$1:$CZ$1,_xlfn.XLOOKUP($A108,'Copy of PY1 Data(H)'!$A$1:$A$288,'Copy of PY1 Data(H)'!$A$1:$CZ$288))</f>
        <v>0</v>
      </c>
      <c r="AJ108" s="180" cm="1">
        <f t="array" ref="AJ108">_xlfn.XLOOKUP(AJ$1,'Copy of PY1 Data(H)'!$A$1:$CZ$1,_xlfn.XLOOKUP($A108,'Copy of PY1 Data(H)'!$A$1:$A$288,'Copy of PY1 Data(H)'!$A$1:$CZ$288))</f>
        <v>0</v>
      </c>
      <c r="AK108" s="180" cm="1">
        <f t="array" ref="AK108">_xlfn.XLOOKUP(AK$1,'Copy of PY1 Data(H)'!$A$1:$CZ$1,_xlfn.XLOOKUP($A108,'Copy of PY1 Data(H)'!$A$1:$A$288,'Copy of PY1 Data(H)'!$A$1:$CZ$288))</f>
        <v>0</v>
      </c>
      <c r="AL108" s="180" cm="1">
        <f t="array" ref="AL108">_xlfn.XLOOKUP(AL$1,'Copy of PY1 Data(H)'!$A$1:$CZ$1,_xlfn.XLOOKUP($A108,'Copy of PY1 Data(H)'!$A$1:$A$288,'Copy of PY1 Data(H)'!$A$1:$CZ$288))</f>
        <v>0</v>
      </c>
      <c r="AM108" s="180" cm="1">
        <f t="array" ref="AM108">_xlfn.XLOOKUP(AM$1,'Copy of PY1 Data(H)'!$A$1:$CZ$1,_xlfn.XLOOKUP($A108,'Copy of PY1 Data(H)'!$A$1:$A$288,'Copy of PY1 Data(H)'!$A$1:$CZ$288))</f>
        <v>0</v>
      </c>
      <c r="AN108" s="180" cm="1">
        <f t="array" ref="AN108">_xlfn.XLOOKUP(AN$1,'Copy of PY1 Data(H)'!$A$1:$CZ$1,_xlfn.XLOOKUP($A108,'Copy of PY1 Data(H)'!$A$1:$A$288,'Copy of PY1 Data(H)'!$A$1:$CZ$288))</f>
        <v>0</v>
      </c>
      <c r="AO108" s="180" cm="1">
        <f t="array" ref="AO108">_xlfn.XLOOKUP(AO$1,'Copy of PY1 Data(H)'!$A$1:$CZ$1,_xlfn.XLOOKUP($A108,'Copy of PY1 Data(H)'!$A$1:$A$288,'Copy of PY1 Data(H)'!$A$1:$CZ$288))</f>
        <v>0</v>
      </c>
      <c r="AP108" s="180" cm="1">
        <f t="array" ref="AP108">_xlfn.XLOOKUP(AP$1,'Copy of PY1 Data(H)'!$A$1:$CZ$1,_xlfn.XLOOKUP($A108,'Copy of PY1 Data(H)'!$A$1:$A$288,'Copy of PY1 Data(H)'!$A$1:$CZ$288))</f>
        <v>0</v>
      </c>
      <c r="AQ108" s="180" cm="1">
        <f t="array" ref="AQ108">_xlfn.XLOOKUP(AQ$1,'Copy of PY1 Data(H)'!$A$1:$CZ$1,_xlfn.XLOOKUP($A108,'Copy of PY1 Data(H)'!$A$1:$A$288,'Copy of PY1 Data(H)'!$A$1:$CZ$288))</f>
        <v>0</v>
      </c>
      <c r="AR108" s="180" cm="1">
        <f t="array" ref="AR108">_xlfn.XLOOKUP(AR$1,'Copy of PY1 Data(H)'!$A$1:$CZ$1,_xlfn.XLOOKUP($A108,'Copy of PY1 Data(H)'!$A$1:$A$288,'Copy of PY1 Data(H)'!$A$1:$CZ$288))</f>
        <v>0</v>
      </c>
      <c r="AS108" s="180" cm="1">
        <f t="array" ref="AS108">_xlfn.XLOOKUP(AS$1,'Copy of PY1 Data(H)'!$A$1:$CZ$1,_xlfn.XLOOKUP($A108,'Copy of PY1 Data(H)'!$A$1:$A$288,'Copy of PY1 Data(H)'!$A$1:$CZ$288))</f>
        <v>0</v>
      </c>
      <c r="AT108" s="180" cm="1">
        <f t="array" ref="AT108">_xlfn.XLOOKUP(AT$1,'Copy of PY1 Data(H)'!$A$1:$CZ$1,_xlfn.XLOOKUP($A108,'Copy of PY1 Data(H)'!$A$1:$A$288,'Copy of PY1 Data(H)'!$A$1:$CZ$288))</f>
        <v>0</v>
      </c>
      <c r="AU108" s="180" cm="1">
        <f t="array" ref="AU108">_xlfn.XLOOKUP(AU$1,'Copy of PY1 Data(H)'!$A$1:$CZ$1,_xlfn.XLOOKUP($A108,'Copy of PY1 Data(H)'!$A$1:$A$288,'Copy of PY1 Data(H)'!$A$1:$CZ$288))</f>
        <v>0</v>
      </c>
      <c r="AV108" s="180" cm="1">
        <f t="array" ref="AV108">_xlfn.XLOOKUP(AV$1,'Copy of PY1 Data(H)'!$A$1:$CZ$1,_xlfn.XLOOKUP($A108,'Copy of PY1 Data(H)'!$A$1:$A$288,'Copy of PY1 Data(H)'!$A$1:$CZ$288))</f>
        <v>750232</v>
      </c>
      <c r="AW108" s="180" cm="1">
        <f t="array" ref="AW108">_xlfn.XLOOKUP(AW$1,'Copy of PY1 Data(H)'!$A$1:$CZ$1,_xlfn.XLOOKUP($A108,'Copy of PY1 Data(H)'!$A$1:$A$288,'Copy of PY1 Data(H)'!$A$1:$CZ$288))</f>
        <v>0</v>
      </c>
      <c r="AX108" s="180" cm="1">
        <f t="array" ref="AX108">_xlfn.XLOOKUP(AX$1,'Copy of PY1 Data(H)'!$A$1:$CZ$1,_xlfn.XLOOKUP($A108,'Copy of PY1 Data(H)'!$A$1:$A$288,'Copy of PY1 Data(H)'!$A$1:$CZ$288))</f>
        <v>0</v>
      </c>
      <c r="AY108" s="180" cm="1">
        <f t="array" ref="AY108">_xlfn.XLOOKUP(AY$1,'Copy of PY1 Data(H)'!$A$1:$CZ$1,_xlfn.XLOOKUP($A108,'Copy of PY1 Data(H)'!$A$1:$A$288,'Copy of PY1 Data(H)'!$A$1:$CZ$288))</f>
        <v>0</v>
      </c>
      <c r="AZ108" s="180" cm="1">
        <f t="array" ref="AZ108">_xlfn.XLOOKUP(AZ$1,'Copy of PY1 Data(H)'!$A$1:$CZ$1,_xlfn.XLOOKUP($A108,'Copy of PY1 Data(H)'!$A$1:$A$288,'Copy of PY1 Data(H)'!$A$1:$CZ$288))</f>
        <v>949594</v>
      </c>
      <c r="BA108" s="180" cm="1">
        <f t="array" ref="BA108">_xlfn.XLOOKUP(BA$1,'Copy of PY1 Data(H)'!$A$1:$CZ$1,_xlfn.XLOOKUP($A108,'Copy of PY1 Data(H)'!$A$1:$A$288,'Copy of PY1 Data(H)'!$A$1:$CZ$288))</f>
        <v>0</v>
      </c>
      <c r="BB108" s="180" cm="1">
        <f t="array" ref="BB108">_xlfn.XLOOKUP(BB$1,'Copy of PY1 Data(H)'!$A$1:$CZ$1,_xlfn.XLOOKUP($A108,'Copy of PY1 Data(H)'!$A$1:$A$288,'Copy of PY1 Data(H)'!$A$1:$CZ$288))</f>
        <v>0</v>
      </c>
      <c r="BC108" s="180" cm="1">
        <f t="array" ref="BC108">_xlfn.XLOOKUP(BC$1,'Copy of PY1 Data(H)'!$A$1:$CZ$1,_xlfn.XLOOKUP($A108,'Copy of PY1 Data(H)'!$A$1:$A$288,'Copy of PY1 Data(H)'!$A$1:$CZ$288))</f>
        <v>0</v>
      </c>
      <c r="BD108" s="180" cm="1">
        <f t="array" ref="BD108">_xlfn.XLOOKUP(BD$1,'Copy of PY1 Data(H)'!$A$1:$CZ$1,_xlfn.XLOOKUP($A108,'Copy of PY1 Data(H)'!$A$1:$A$288,'Copy of PY1 Data(H)'!$A$1:$CZ$288))</f>
        <v>0</v>
      </c>
      <c r="BE108" s="180" cm="1">
        <f t="array" ref="BE108">_xlfn.XLOOKUP(BE$1,'Copy of PY1 Data(H)'!$A$1:$CZ$1,_xlfn.XLOOKUP($A108,'Copy of PY1 Data(H)'!$A$1:$A$288,'Copy of PY1 Data(H)'!$A$1:$CZ$288))</f>
        <v>312065</v>
      </c>
      <c r="BF108" s="180" cm="1">
        <f t="array" ref="BF108">_xlfn.XLOOKUP(BF$1,'Copy of PY1 Data(H)'!$A$1:$CZ$1,_xlfn.XLOOKUP($A108,'Copy of PY1 Data(H)'!$A$1:$A$288,'Copy of PY1 Data(H)'!$A$1:$CZ$288))</f>
        <v>2480385</v>
      </c>
      <c r="BG108" s="180" cm="1">
        <f t="array" ref="BG108">_xlfn.XLOOKUP(BG$1,'Copy of PY1 Data(H)'!$A$1:$CZ$1,_xlfn.XLOOKUP($A108,'Copy of PY1 Data(H)'!$A$1:$A$288,'Copy of PY1 Data(H)'!$A$1:$CZ$288))</f>
        <v>0</v>
      </c>
      <c r="BH108" s="180" cm="1">
        <f t="array" ref="BH108">_xlfn.XLOOKUP(BH$1,'Copy of PY1 Data(H)'!$A$1:$CZ$1,_xlfn.XLOOKUP($A108,'Copy of PY1 Data(H)'!$A$1:$A$288,'Copy of PY1 Data(H)'!$A$1:$CZ$288))</f>
        <v>0</v>
      </c>
      <c r="BI108" s="180" cm="1">
        <f t="array" ref="BI108">_xlfn.XLOOKUP(BI$1,'Copy of PY1 Data(H)'!$A$1:$CZ$1,_xlfn.XLOOKUP($A108,'Copy of PY1 Data(H)'!$A$1:$A$288,'Copy of PY1 Data(H)'!$A$1:$CZ$288))</f>
        <v>0</v>
      </c>
      <c r="BJ108" s="180" cm="1">
        <f t="array" ref="BJ108">_xlfn.XLOOKUP(BJ$1,'Copy of PY1 Data(H)'!$A$1:$CZ$1,_xlfn.XLOOKUP($A108,'Copy of PY1 Data(H)'!$A$1:$A$288,'Copy of PY1 Data(H)'!$A$1:$CZ$288))</f>
        <v>2142586</v>
      </c>
      <c r="BK108" s="180" cm="1">
        <f t="array" ref="BK108">_xlfn.XLOOKUP(BK$1,'Copy of PY1 Data(H)'!$A$1:$CZ$1,_xlfn.XLOOKUP($A108,'Copy of PY1 Data(H)'!$A$1:$A$288,'Copy of PY1 Data(H)'!$A$1:$CZ$288))</f>
        <v>0</v>
      </c>
      <c r="BL108" s="180" cm="1">
        <f t="array" ref="BL108">_xlfn.XLOOKUP(BL$1,'Copy of PY1 Data(H)'!$A$1:$CZ$1,_xlfn.XLOOKUP($A108,'Copy of PY1 Data(H)'!$A$1:$A$288,'Copy of PY1 Data(H)'!$A$1:$CZ$288))</f>
        <v>0</v>
      </c>
      <c r="BM108" s="180" cm="1">
        <f t="array" ref="BM108">_xlfn.XLOOKUP(BM$1,'Copy of PY1 Data(H)'!$A$1:$CZ$1,_xlfn.XLOOKUP($A108,'Copy of PY1 Data(H)'!$A$1:$A$288,'Copy of PY1 Data(H)'!$A$1:$CZ$288))</f>
        <v>0</v>
      </c>
      <c r="BN108" s="180" cm="1">
        <f t="array" ref="BN108">_xlfn.XLOOKUP(BN$1,'Copy of PY1 Data(H)'!$A$1:$CZ$1,_xlfn.XLOOKUP($A108,'Copy of PY1 Data(H)'!$A$1:$A$288,'Copy of PY1 Data(H)'!$A$1:$CZ$288))</f>
        <v>1502905</v>
      </c>
      <c r="BO108" s="180" cm="1">
        <f t="array" ref="BO108">_xlfn.XLOOKUP(BO$1,'Copy of PY1 Data(H)'!$A$1:$CZ$1,_xlfn.XLOOKUP($A108,'Copy of PY1 Data(H)'!$A$1:$A$288,'Copy of PY1 Data(H)'!$A$1:$CZ$288))</f>
        <v>0</v>
      </c>
      <c r="BP108" s="180" cm="1">
        <f t="array" ref="BP108">_xlfn.XLOOKUP(BP$1,'Copy of PY1 Data(H)'!$A$1:$CZ$1,_xlfn.XLOOKUP($A108,'Copy of PY1 Data(H)'!$A$1:$A$288,'Copy of PY1 Data(H)'!$A$1:$CZ$288))</f>
        <v>0</v>
      </c>
      <c r="BQ108" s="180" cm="1">
        <f t="array" ref="BQ108">_xlfn.XLOOKUP(BQ$1,'Copy of PY1 Data(H)'!$A$1:$CZ$1,_xlfn.XLOOKUP($A108,'Copy of PY1 Data(H)'!$A$1:$A$288,'Copy of PY1 Data(H)'!$A$1:$CZ$288))</f>
        <v>0</v>
      </c>
      <c r="BR108" s="180" cm="1">
        <f t="array" ref="BR108">_xlfn.XLOOKUP(BR$1,'Copy of PY1 Data(H)'!$A$1:$CZ$1,_xlfn.XLOOKUP($A108,'Copy of PY1 Data(H)'!$A$1:$A$288,'Copy of PY1 Data(H)'!$A$1:$CZ$288))</f>
        <v>0</v>
      </c>
      <c r="BS108" s="180" cm="1">
        <f t="array" ref="BS108">_xlfn.XLOOKUP(BS$1,'Copy of PY1 Data(H)'!$A$1:$CZ$1,_xlfn.XLOOKUP($A108,'Copy of PY1 Data(H)'!$A$1:$A$288,'Copy of PY1 Data(H)'!$A$1:$CZ$288))</f>
        <v>0</v>
      </c>
      <c r="BT108" s="180" cm="1">
        <f t="array" ref="BT108">_xlfn.XLOOKUP(BT$1,'Copy of PY1 Data(H)'!$A$1:$CZ$1,_xlfn.XLOOKUP($A108,'Copy of PY1 Data(H)'!$A$1:$A$288,'Copy of PY1 Data(H)'!$A$1:$CZ$288))</f>
        <v>0</v>
      </c>
      <c r="BU108" s="180" cm="1">
        <f t="array" ref="BU108">_xlfn.XLOOKUP(BU$1,'Copy of PY1 Data(H)'!$A$1:$CZ$1,_xlfn.XLOOKUP($A108,'Copy of PY1 Data(H)'!$A$1:$A$288,'Copy of PY1 Data(H)'!$A$1:$CZ$288))</f>
        <v>0</v>
      </c>
      <c r="BV108" s="180" cm="1">
        <f t="array" ref="BV108">_xlfn.XLOOKUP(BV$1,'Copy of PY1 Data(H)'!$A$1:$CZ$1,_xlfn.XLOOKUP($A108,'Copy of PY1 Data(H)'!$A$1:$A$288,'Copy of PY1 Data(H)'!$A$1:$CZ$288))</f>
        <v>0</v>
      </c>
    </row>
    <row r="109" spans="1:74" x14ac:dyDescent="0.3">
      <c r="A109" s="180">
        <v>640</v>
      </c>
      <c r="C109" s="180"/>
      <c r="D109" s="180" cm="1">
        <f t="array" ref="D109">_xlfn.XLOOKUP(D$1,'Copy of PY1 Data(H)'!$A$1:$CZ$1,_xlfn.XLOOKUP($A109,'Copy of PY1 Data(H)'!$A$1:$A$288,'Copy of PY1 Data(H)'!$A$1:$CZ$288))</f>
        <v>0</v>
      </c>
      <c r="E109" s="180" cm="1">
        <f t="array" ref="E109">_xlfn.XLOOKUP(E$1,'Copy of PY1 Data(H)'!$A$1:$CZ$1,_xlfn.XLOOKUP($A109,'Copy of PY1 Data(H)'!$A$1:$A$288,'Copy of PY1 Data(H)'!$A$1:$CZ$288))</f>
        <v>0</v>
      </c>
      <c r="F109" s="180" cm="1">
        <f t="array" ref="F109">_xlfn.XLOOKUP(F$1,'Copy of PY1 Data(H)'!$A$1:$CZ$1,_xlfn.XLOOKUP($A109,'Copy of PY1 Data(H)'!$A$1:$A$288,'Copy of PY1 Data(H)'!$A$1:$CZ$288))</f>
        <v>0</v>
      </c>
      <c r="G109" s="180" cm="1">
        <f t="array" ref="G109">_xlfn.XLOOKUP(G$1,'Copy of PY1 Data(H)'!$A$1:$CZ$1,_xlfn.XLOOKUP($A109,'Copy of PY1 Data(H)'!$A$1:$A$288,'Copy of PY1 Data(H)'!$A$1:$CZ$288))</f>
        <v>0</v>
      </c>
      <c r="H109" s="180" cm="1">
        <f t="array" ref="H109">_xlfn.XLOOKUP(H$1,'Copy of PY1 Data(H)'!$A$1:$CZ$1,_xlfn.XLOOKUP($A109,'Copy of PY1 Data(H)'!$A$1:$A$288,'Copy of PY1 Data(H)'!$A$1:$CZ$288))</f>
        <v>0</v>
      </c>
      <c r="I109" s="180" cm="1">
        <f t="array" ref="I109">_xlfn.XLOOKUP(I$1,'Copy of PY1 Data(H)'!$A$1:$CZ$1,_xlfn.XLOOKUP($A109,'Copy of PY1 Data(H)'!$A$1:$A$288,'Copy of PY1 Data(H)'!$A$1:$CZ$288))</f>
        <v>0</v>
      </c>
      <c r="J109" s="180" cm="1">
        <f t="array" ref="J109">_xlfn.XLOOKUP(J$1,'Copy of PY1 Data(H)'!$A$1:$CZ$1,_xlfn.XLOOKUP($A109,'Copy of PY1 Data(H)'!$A$1:$A$288,'Copy of PY1 Data(H)'!$A$1:$CZ$288))</f>
        <v>0</v>
      </c>
      <c r="K109" s="180" cm="1">
        <f t="array" ref="K109">_xlfn.XLOOKUP(K$1,'Copy of PY1 Data(H)'!$A$1:$CZ$1,_xlfn.XLOOKUP($A109,'Copy of PY1 Data(H)'!$A$1:$A$288,'Copy of PY1 Data(H)'!$A$1:$CZ$288))</f>
        <v>0</v>
      </c>
      <c r="L109" s="180" cm="1">
        <f t="array" ref="L109">_xlfn.XLOOKUP(L$1,'Copy of PY1 Data(H)'!$A$1:$CZ$1,_xlfn.XLOOKUP($A109,'Copy of PY1 Data(H)'!$A$1:$A$288,'Copy of PY1 Data(H)'!$A$1:$CZ$288))</f>
        <v>0</v>
      </c>
      <c r="M109" s="180" cm="1">
        <f t="array" ref="M109">_xlfn.XLOOKUP(M$1,'Copy of PY1 Data(H)'!$A$1:$CZ$1,_xlfn.XLOOKUP($A109,'Copy of PY1 Data(H)'!$A$1:$A$288,'Copy of PY1 Data(H)'!$A$1:$CZ$288))</f>
        <v>0</v>
      </c>
      <c r="N109" s="180" cm="1">
        <f t="array" ref="N109">_xlfn.XLOOKUP(N$1,'Copy of PY1 Data(H)'!$A$1:$CZ$1,_xlfn.XLOOKUP($A109,'Copy of PY1 Data(H)'!$A$1:$A$288,'Copy of PY1 Data(H)'!$A$1:$CZ$288))</f>
        <v>0</v>
      </c>
      <c r="O109" s="180" cm="1">
        <f t="array" ref="O109">_xlfn.XLOOKUP(O$1,'Copy of PY1 Data(H)'!$A$1:$CZ$1,_xlfn.XLOOKUP($A109,'Copy of PY1 Data(H)'!$A$1:$A$288,'Copy of PY1 Data(H)'!$A$1:$CZ$288))</f>
        <v>0</v>
      </c>
      <c r="P109" s="180" cm="1">
        <f t="array" ref="P109">_xlfn.XLOOKUP(P$1,'Copy of PY1 Data(H)'!$A$1:$CZ$1,_xlfn.XLOOKUP($A109,'Copy of PY1 Data(H)'!$A$1:$A$288,'Copy of PY1 Data(H)'!$A$1:$CZ$288))</f>
        <v>0</v>
      </c>
      <c r="Q109" s="180" cm="1">
        <f t="array" ref="Q109">_xlfn.XLOOKUP(Q$1,'Copy of PY1 Data(H)'!$A$1:$CZ$1,_xlfn.XLOOKUP($A109,'Copy of PY1 Data(H)'!$A$1:$A$288,'Copy of PY1 Data(H)'!$A$1:$CZ$288))</f>
        <v>0</v>
      </c>
      <c r="R109" s="180" cm="1">
        <f t="array" ref="R109">_xlfn.XLOOKUP(R$1,'Copy of PY1 Data(H)'!$A$1:$CZ$1,_xlfn.XLOOKUP($A109,'Copy of PY1 Data(H)'!$A$1:$A$288,'Copy of PY1 Data(H)'!$A$1:$CZ$288))</f>
        <v>0</v>
      </c>
      <c r="S109" s="180" cm="1">
        <f t="array" ref="S109">_xlfn.XLOOKUP(S$1,'Copy of PY1 Data(H)'!$A$1:$CZ$1,_xlfn.XLOOKUP($A109,'Copy of PY1 Data(H)'!$A$1:$A$288,'Copy of PY1 Data(H)'!$A$1:$CZ$288))</f>
        <v>0</v>
      </c>
      <c r="T109" s="180" cm="1">
        <f t="array" ref="T109">_xlfn.XLOOKUP(T$1,'Copy of PY1 Data(H)'!$A$1:$CZ$1,_xlfn.XLOOKUP($A109,'Copy of PY1 Data(H)'!$A$1:$A$288,'Copy of PY1 Data(H)'!$A$1:$CZ$288))</f>
        <v>0</v>
      </c>
      <c r="U109" s="180" cm="1">
        <f t="array" ref="U109">_xlfn.XLOOKUP(U$1,'Copy of PY1 Data(H)'!$A$1:$CZ$1,_xlfn.XLOOKUP($A109,'Copy of PY1 Data(H)'!$A$1:$A$288,'Copy of PY1 Data(H)'!$A$1:$CZ$288))</f>
        <v>0</v>
      </c>
      <c r="V109" s="180" cm="1">
        <f t="array" ref="V109">_xlfn.XLOOKUP(V$1,'Copy of PY1 Data(H)'!$A$1:$CZ$1,_xlfn.XLOOKUP($A109,'Copy of PY1 Data(H)'!$A$1:$A$288,'Copy of PY1 Data(H)'!$A$1:$CZ$288))</f>
        <v>0</v>
      </c>
      <c r="W109" s="180" cm="1">
        <f t="array" ref="W109">_xlfn.XLOOKUP(W$1,'Copy of PY1 Data(H)'!$A$1:$CZ$1,_xlfn.XLOOKUP($A109,'Copy of PY1 Data(H)'!$A$1:$A$288,'Copy of PY1 Data(H)'!$A$1:$CZ$288))</f>
        <v>0</v>
      </c>
      <c r="X109" s="180" cm="1">
        <f t="array" ref="X109">_xlfn.XLOOKUP(X$1,'Copy of PY1 Data(H)'!$A$1:$CZ$1,_xlfn.XLOOKUP($A109,'Copy of PY1 Data(H)'!$A$1:$A$288,'Copy of PY1 Data(H)'!$A$1:$CZ$288))</f>
        <v>0</v>
      </c>
      <c r="Y109" s="180" cm="1">
        <f t="array" ref="Y109">_xlfn.XLOOKUP(Y$1,'Copy of PY1 Data(H)'!$A$1:$CZ$1,_xlfn.XLOOKUP($A109,'Copy of PY1 Data(H)'!$A$1:$A$288,'Copy of PY1 Data(H)'!$A$1:$CZ$288))</f>
        <v>0</v>
      </c>
      <c r="Z109" s="180" cm="1">
        <f t="array" ref="Z109">_xlfn.XLOOKUP(Z$1,'Copy of PY1 Data(H)'!$A$1:$CZ$1,_xlfn.XLOOKUP($A109,'Copy of PY1 Data(H)'!$A$1:$A$288,'Copy of PY1 Data(H)'!$A$1:$CZ$288))</f>
        <v>0</v>
      </c>
      <c r="AA109" s="180" cm="1">
        <f t="array" ref="AA109">_xlfn.XLOOKUP(AA$1,'Copy of PY1 Data(H)'!$A$1:$CZ$1,_xlfn.XLOOKUP($A109,'Copy of PY1 Data(H)'!$A$1:$A$288,'Copy of PY1 Data(H)'!$A$1:$CZ$288))</f>
        <v>0</v>
      </c>
      <c r="AB109" s="180" cm="1">
        <f t="array" ref="AB109">_xlfn.XLOOKUP(AB$1,'Copy of PY1 Data(H)'!$A$1:$CZ$1,_xlfn.XLOOKUP($A109,'Copy of PY1 Data(H)'!$A$1:$A$288,'Copy of PY1 Data(H)'!$A$1:$CZ$288))</f>
        <v>0</v>
      </c>
      <c r="AC109" s="180" cm="1">
        <f t="array" ref="AC109">_xlfn.XLOOKUP(AC$1,'Copy of PY1 Data(H)'!$A$1:$CZ$1,_xlfn.XLOOKUP($A109,'Copy of PY1 Data(H)'!$A$1:$A$288,'Copy of PY1 Data(H)'!$A$1:$CZ$288))</f>
        <v>0</v>
      </c>
      <c r="AD109" s="180" cm="1">
        <f t="array" ref="AD109">_xlfn.XLOOKUP(AD$1,'Copy of PY1 Data(H)'!$A$1:$CZ$1,_xlfn.XLOOKUP($A109,'Copy of PY1 Data(H)'!$A$1:$A$288,'Copy of PY1 Data(H)'!$A$1:$CZ$288))</f>
        <v>0</v>
      </c>
      <c r="AE109" s="180" cm="1">
        <f t="array" ref="AE109">_xlfn.XLOOKUP(AE$1,'Copy of PY1 Data(H)'!$A$1:$CZ$1,_xlfn.XLOOKUP($A109,'Copy of PY1 Data(H)'!$A$1:$A$288,'Copy of PY1 Data(H)'!$A$1:$CZ$288))</f>
        <v>0</v>
      </c>
      <c r="AF109" s="180" cm="1">
        <f t="array" ref="AF109">_xlfn.XLOOKUP(AF$1,'Copy of PY1 Data(H)'!$A$1:$CZ$1,_xlfn.XLOOKUP($A109,'Copy of PY1 Data(H)'!$A$1:$A$288,'Copy of PY1 Data(H)'!$A$1:$CZ$288))</f>
        <v>0</v>
      </c>
      <c r="AG109" s="180" cm="1">
        <f t="array" ref="AG109">_xlfn.XLOOKUP(AG$1,'Copy of PY1 Data(H)'!$A$1:$CZ$1,_xlfn.XLOOKUP($A109,'Copy of PY1 Data(H)'!$A$1:$A$288,'Copy of PY1 Data(H)'!$A$1:$CZ$288))</f>
        <v>0</v>
      </c>
      <c r="AH109" s="180" cm="1">
        <f t="array" ref="AH109">_xlfn.XLOOKUP(AH$1,'Copy of PY1 Data(H)'!$A$1:$CZ$1,_xlfn.XLOOKUP($A109,'Copy of PY1 Data(H)'!$A$1:$A$288,'Copy of PY1 Data(H)'!$A$1:$CZ$288))</f>
        <v>0</v>
      </c>
      <c r="AI109" s="180" cm="1">
        <f t="array" ref="AI109">_xlfn.XLOOKUP(AI$1,'Copy of PY1 Data(H)'!$A$1:$CZ$1,_xlfn.XLOOKUP($A109,'Copy of PY1 Data(H)'!$A$1:$A$288,'Copy of PY1 Data(H)'!$A$1:$CZ$288))</f>
        <v>0</v>
      </c>
      <c r="AJ109" s="180" cm="1">
        <f t="array" ref="AJ109">_xlfn.XLOOKUP(AJ$1,'Copy of PY1 Data(H)'!$A$1:$CZ$1,_xlfn.XLOOKUP($A109,'Copy of PY1 Data(H)'!$A$1:$A$288,'Copy of PY1 Data(H)'!$A$1:$CZ$288))</f>
        <v>0</v>
      </c>
      <c r="AK109" s="180" cm="1">
        <f t="array" ref="AK109">_xlfn.XLOOKUP(AK$1,'Copy of PY1 Data(H)'!$A$1:$CZ$1,_xlfn.XLOOKUP($A109,'Copy of PY1 Data(H)'!$A$1:$A$288,'Copy of PY1 Data(H)'!$A$1:$CZ$288))</f>
        <v>0</v>
      </c>
      <c r="AL109" s="180" cm="1">
        <f t="array" ref="AL109">_xlfn.XLOOKUP(AL$1,'Copy of PY1 Data(H)'!$A$1:$CZ$1,_xlfn.XLOOKUP($A109,'Copy of PY1 Data(H)'!$A$1:$A$288,'Copy of PY1 Data(H)'!$A$1:$CZ$288))</f>
        <v>0</v>
      </c>
      <c r="AM109" s="180" cm="1">
        <f t="array" ref="AM109">_xlfn.XLOOKUP(AM$1,'Copy of PY1 Data(H)'!$A$1:$CZ$1,_xlfn.XLOOKUP($A109,'Copy of PY1 Data(H)'!$A$1:$A$288,'Copy of PY1 Data(H)'!$A$1:$CZ$288))</f>
        <v>0</v>
      </c>
      <c r="AN109" s="180" cm="1">
        <f t="array" ref="AN109">_xlfn.XLOOKUP(AN$1,'Copy of PY1 Data(H)'!$A$1:$CZ$1,_xlfn.XLOOKUP($A109,'Copy of PY1 Data(H)'!$A$1:$A$288,'Copy of PY1 Data(H)'!$A$1:$CZ$288))</f>
        <v>0</v>
      </c>
      <c r="AO109" s="180" cm="1">
        <f t="array" ref="AO109">_xlfn.XLOOKUP(AO$1,'Copy of PY1 Data(H)'!$A$1:$CZ$1,_xlfn.XLOOKUP($A109,'Copy of PY1 Data(H)'!$A$1:$A$288,'Copy of PY1 Data(H)'!$A$1:$CZ$288))</f>
        <v>0</v>
      </c>
      <c r="AP109" s="180" cm="1">
        <f t="array" ref="AP109">_xlfn.XLOOKUP(AP$1,'Copy of PY1 Data(H)'!$A$1:$CZ$1,_xlfn.XLOOKUP($A109,'Copy of PY1 Data(H)'!$A$1:$A$288,'Copy of PY1 Data(H)'!$A$1:$CZ$288))</f>
        <v>0</v>
      </c>
      <c r="AQ109" s="180" cm="1">
        <f t="array" ref="AQ109">_xlfn.XLOOKUP(AQ$1,'Copy of PY1 Data(H)'!$A$1:$CZ$1,_xlfn.XLOOKUP($A109,'Copy of PY1 Data(H)'!$A$1:$A$288,'Copy of PY1 Data(H)'!$A$1:$CZ$288))</f>
        <v>0</v>
      </c>
      <c r="AR109" s="180" cm="1">
        <f t="array" ref="AR109">_xlfn.XLOOKUP(AR$1,'Copy of PY1 Data(H)'!$A$1:$CZ$1,_xlfn.XLOOKUP($A109,'Copy of PY1 Data(H)'!$A$1:$A$288,'Copy of PY1 Data(H)'!$A$1:$CZ$288))</f>
        <v>0</v>
      </c>
      <c r="AS109" s="180" cm="1">
        <f t="array" ref="AS109">_xlfn.XLOOKUP(AS$1,'Copy of PY1 Data(H)'!$A$1:$CZ$1,_xlfn.XLOOKUP($A109,'Copy of PY1 Data(H)'!$A$1:$A$288,'Copy of PY1 Data(H)'!$A$1:$CZ$288))</f>
        <v>0</v>
      </c>
      <c r="AT109" s="180" cm="1">
        <f t="array" ref="AT109">_xlfn.XLOOKUP(AT$1,'Copy of PY1 Data(H)'!$A$1:$CZ$1,_xlfn.XLOOKUP($A109,'Copy of PY1 Data(H)'!$A$1:$A$288,'Copy of PY1 Data(H)'!$A$1:$CZ$288))</f>
        <v>0</v>
      </c>
      <c r="AU109" s="180" cm="1">
        <f t="array" ref="AU109">_xlfn.XLOOKUP(AU$1,'Copy of PY1 Data(H)'!$A$1:$CZ$1,_xlfn.XLOOKUP($A109,'Copy of PY1 Data(H)'!$A$1:$A$288,'Copy of PY1 Data(H)'!$A$1:$CZ$288))</f>
        <v>0</v>
      </c>
      <c r="AV109" s="180" cm="1">
        <f t="array" ref="AV109">_xlfn.XLOOKUP(AV$1,'Copy of PY1 Data(H)'!$A$1:$CZ$1,_xlfn.XLOOKUP($A109,'Copy of PY1 Data(H)'!$A$1:$A$288,'Copy of PY1 Data(H)'!$A$1:$CZ$288))</f>
        <v>0</v>
      </c>
      <c r="AW109" s="180" cm="1">
        <f t="array" ref="AW109">_xlfn.XLOOKUP(AW$1,'Copy of PY1 Data(H)'!$A$1:$CZ$1,_xlfn.XLOOKUP($A109,'Copy of PY1 Data(H)'!$A$1:$A$288,'Copy of PY1 Data(H)'!$A$1:$CZ$288))</f>
        <v>0</v>
      </c>
      <c r="AX109" s="180" cm="1">
        <f t="array" ref="AX109">_xlfn.XLOOKUP(AX$1,'Copy of PY1 Data(H)'!$A$1:$CZ$1,_xlfn.XLOOKUP($A109,'Copy of PY1 Data(H)'!$A$1:$A$288,'Copy of PY1 Data(H)'!$A$1:$CZ$288))</f>
        <v>0</v>
      </c>
      <c r="AY109" s="180" cm="1">
        <f t="array" ref="AY109">_xlfn.XLOOKUP(AY$1,'Copy of PY1 Data(H)'!$A$1:$CZ$1,_xlfn.XLOOKUP($A109,'Copy of PY1 Data(H)'!$A$1:$A$288,'Copy of PY1 Data(H)'!$A$1:$CZ$288))</f>
        <v>0</v>
      </c>
      <c r="AZ109" s="180" cm="1">
        <f t="array" ref="AZ109">_xlfn.XLOOKUP(AZ$1,'Copy of PY1 Data(H)'!$A$1:$CZ$1,_xlfn.XLOOKUP($A109,'Copy of PY1 Data(H)'!$A$1:$A$288,'Copy of PY1 Data(H)'!$A$1:$CZ$288))</f>
        <v>0</v>
      </c>
      <c r="BA109" s="180" cm="1">
        <f t="array" ref="BA109">_xlfn.XLOOKUP(BA$1,'Copy of PY1 Data(H)'!$A$1:$CZ$1,_xlfn.XLOOKUP($A109,'Copy of PY1 Data(H)'!$A$1:$A$288,'Copy of PY1 Data(H)'!$A$1:$CZ$288))</f>
        <v>0</v>
      </c>
      <c r="BB109" s="180" cm="1">
        <f t="array" ref="BB109">_xlfn.XLOOKUP(BB$1,'Copy of PY1 Data(H)'!$A$1:$CZ$1,_xlfn.XLOOKUP($A109,'Copy of PY1 Data(H)'!$A$1:$A$288,'Copy of PY1 Data(H)'!$A$1:$CZ$288))</f>
        <v>0</v>
      </c>
      <c r="BC109" s="180" cm="1">
        <f t="array" ref="BC109">_xlfn.XLOOKUP(BC$1,'Copy of PY1 Data(H)'!$A$1:$CZ$1,_xlfn.XLOOKUP($A109,'Copy of PY1 Data(H)'!$A$1:$A$288,'Copy of PY1 Data(H)'!$A$1:$CZ$288))</f>
        <v>0</v>
      </c>
      <c r="BD109" s="180" cm="1">
        <f t="array" ref="BD109">_xlfn.XLOOKUP(BD$1,'Copy of PY1 Data(H)'!$A$1:$CZ$1,_xlfn.XLOOKUP($A109,'Copy of PY1 Data(H)'!$A$1:$A$288,'Copy of PY1 Data(H)'!$A$1:$CZ$288))</f>
        <v>0</v>
      </c>
      <c r="BE109" s="180" cm="1">
        <f t="array" ref="BE109">_xlfn.XLOOKUP(BE$1,'Copy of PY1 Data(H)'!$A$1:$CZ$1,_xlfn.XLOOKUP($A109,'Copy of PY1 Data(H)'!$A$1:$A$288,'Copy of PY1 Data(H)'!$A$1:$CZ$288))</f>
        <v>0</v>
      </c>
      <c r="BF109" s="180" cm="1">
        <f t="array" ref="BF109">_xlfn.XLOOKUP(BF$1,'Copy of PY1 Data(H)'!$A$1:$CZ$1,_xlfn.XLOOKUP($A109,'Copy of PY1 Data(H)'!$A$1:$A$288,'Copy of PY1 Data(H)'!$A$1:$CZ$288))</f>
        <v>0</v>
      </c>
      <c r="BG109" s="180" cm="1">
        <f t="array" ref="BG109">_xlfn.XLOOKUP(BG$1,'Copy of PY1 Data(H)'!$A$1:$CZ$1,_xlfn.XLOOKUP($A109,'Copy of PY1 Data(H)'!$A$1:$A$288,'Copy of PY1 Data(H)'!$A$1:$CZ$288))</f>
        <v>0</v>
      </c>
      <c r="BH109" s="180" cm="1">
        <f t="array" ref="BH109">_xlfn.XLOOKUP(BH$1,'Copy of PY1 Data(H)'!$A$1:$CZ$1,_xlfn.XLOOKUP($A109,'Copy of PY1 Data(H)'!$A$1:$A$288,'Copy of PY1 Data(H)'!$A$1:$CZ$288))</f>
        <v>0</v>
      </c>
      <c r="BI109" s="180" cm="1">
        <f t="array" ref="BI109">_xlfn.XLOOKUP(BI$1,'Copy of PY1 Data(H)'!$A$1:$CZ$1,_xlfn.XLOOKUP($A109,'Copy of PY1 Data(H)'!$A$1:$A$288,'Copy of PY1 Data(H)'!$A$1:$CZ$288))</f>
        <v>0</v>
      </c>
      <c r="BJ109" s="180" cm="1">
        <f t="array" ref="BJ109">_xlfn.XLOOKUP(BJ$1,'Copy of PY1 Data(H)'!$A$1:$CZ$1,_xlfn.XLOOKUP($A109,'Copy of PY1 Data(H)'!$A$1:$A$288,'Copy of PY1 Data(H)'!$A$1:$CZ$288))</f>
        <v>0</v>
      </c>
      <c r="BK109" s="180" cm="1">
        <f t="array" ref="BK109">_xlfn.XLOOKUP(BK$1,'Copy of PY1 Data(H)'!$A$1:$CZ$1,_xlfn.XLOOKUP($A109,'Copy of PY1 Data(H)'!$A$1:$A$288,'Copy of PY1 Data(H)'!$A$1:$CZ$288))</f>
        <v>0</v>
      </c>
      <c r="BL109" s="180" cm="1">
        <f t="array" ref="BL109">_xlfn.XLOOKUP(BL$1,'Copy of PY1 Data(H)'!$A$1:$CZ$1,_xlfn.XLOOKUP($A109,'Copy of PY1 Data(H)'!$A$1:$A$288,'Copy of PY1 Data(H)'!$A$1:$CZ$288))</f>
        <v>0</v>
      </c>
      <c r="BM109" s="180" cm="1">
        <f t="array" ref="BM109">_xlfn.XLOOKUP(BM$1,'Copy of PY1 Data(H)'!$A$1:$CZ$1,_xlfn.XLOOKUP($A109,'Copy of PY1 Data(H)'!$A$1:$A$288,'Copy of PY1 Data(H)'!$A$1:$CZ$288))</f>
        <v>0</v>
      </c>
      <c r="BN109" s="180" cm="1">
        <f t="array" ref="BN109">_xlfn.XLOOKUP(BN$1,'Copy of PY1 Data(H)'!$A$1:$CZ$1,_xlfn.XLOOKUP($A109,'Copy of PY1 Data(H)'!$A$1:$A$288,'Copy of PY1 Data(H)'!$A$1:$CZ$288))</f>
        <v>0</v>
      </c>
      <c r="BO109" s="180" cm="1">
        <f t="array" ref="BO109">_xlfn.XLOOKUP(BO$1,'Copy of PY1 Data(H)'!$A$1:$CZ$1,_xlfn.XLOOKUP($A109,'Copy of PY1 Data(H)'!$A$1:$A$288,'Copy of PY1 Data(H)'!$A$1:$CZ$288))</f>
        <v>0</v>
      </c>
      <c r="BP109" s="180" cm="1">
        <f t="array" ref="BP109">_xlfn.XLOOKUP(BP$1,'Copy of PY1 Data(H)'!$A$1:$CZ$1,_xlfn.XLOOKUP($A109,'Copy of PY1 Data(H)'!$A$1:$A$288,'Copy of PY1 Data(H)'!$A$1:$CZ$288))</f>
        <v>0</v>
      </c>
      <c r="BQ109" s="180" cm="1">
        <f t="array" ref="BQ109">_xlfn.XLOOKUP(BQ$1,'Copy of PY1 Data(H)'!$A$1:$CZ$1,_xlfn.XLOOKUP($A109,'Copy of PY1 Data(H)'!$A$1:$A$288,'Copy of PY1 Data(H)'!$A$1:$CZ$288))</f>
        <v>0</v>
      </c>
      <c r="BR109" s="180" cm="1">
        <f t="array" ref="BR109">_xlfn.XLOOKUP(BR$1,'Copy of PY1 Data(H)'!$A$1:$CZ$1,_xlfn.XLOOKUP($A109,'Copy of PY1 Data(H)'!$A$1:$A$288,'Copy of PY1 Data(H)'!$A$1:$CZ$288))</f>
        <v>0</v>
      </c>
      <c r="BS109" s="180" cm="1">
        <f t="array" ref="BS109">_xlfn.XLOOKUP(BS$1,'Copy of PY1 Data(H)'!$A$1:$CZ$1,_xlfn.XLOOKUP($A109,'Copy of PY1 Data(H)'!$A$1:$A$288,'Copy of PY1 Data(H)'!$A$1:$CZ$288))</f>
        <v>0</v>
      </c>
      <c r="BT109" s="180" cm="1">
        <f t="array" ref="BT109">_xlfn.XLOOKUP(BT$1,'Copy of PY1 Data(H)'!$A$1:$CZ$1,_xlfn.XLOOKUP($A109,'Copy of PY1 Data(H)'!$A$1:$A$288,'Copy of PY1 Data(H)'!$A$1:$CZ$288))</f>
        <v>0</v>
      </c>
      <c r="BU109" s="180" cm="1">
        <f t="array" ref="BU109">_xlfn.XLOOKUP(BU$1,'Copy of PY1 Data(H)'!$A$1:$CZ$1,_xlfn.XLOOKUP($A109,'Copy of PY1 Data(H)'!$A$1:$A$288,'Copy of PY1 Data(H)'!$A$1:$CZ$288))</f>
        <v>0</v>
      </c>
      <c r="BV109" s="180" cm="1">
        <f t="array" ref="BV109">_xlfn.XLOOKUP(BV$1,'Copy of PY1 Data(H)'!$A$1:$CZ$1,_xlfn.XLOOKUP($A109,'Copy of PY1 Data(H)'!$A$1:$A$288,'Copy of PY1 Data(H)'!$A$1:$CZ$288))</f>
        <v>0</v>
      </c>
    </row>
    <row r="110" spans="1:74" x14ac:dyDescent="0.3">
      <c r="A110" s="180">
        <v>641</v>
      </c>
      <c r="C110" s="180"/>
      <c r="D110" s="180" cm="1">
        <f t="array" ref="D110">_xlfn.XLOOKUP(D$1,'Copy of PY1 Data(H)'!$A$1:$CZ$1,_xlfn.XLOOKUP($A110,'Copy of PY1 Data(H)'!$A$1:$A$288,'Copy of PY1 Data(H)'!$A$1:$CZ$288))</f>
        <v>0</v>
      </c>
      <c r="E110" s="180" cm="1">
        <f t="array" ref="E110">_xlfn.XLOOKUP(E$1,'Copy of PY1 Data(H)'!$A$1:$CZ$1,_xlfn.XLOOKUP($A110,'Copy of PY1 Data(H)'!$A$1:$A$288,'Copy of PY1 Data(H)'!$A$1:$CZ$288))</f>
        <v>0</v>
      </c>
      <c r="F110" s="180" cm="1">
        <f t="array" ref="F110">_xlfn.XLOOKUP(F$1,'Copy of PY1 Data(H)'!$A$1:$CZ$1,_xlfn.XLOOKUP($A110,'Copy of PY1 Data(H)'!$A$1:$A$288,'Copy of PY1 Data(H)'!$A$1:$CZ$288))</f>
        <v>0</v>
      </c>
      <c r="G110" s="180" cm="1">
        <f t="array" ref="G110">_xlfn.XLOOKUP(G$1,'Copy of PY1 Data(H)'!$A$1:$CZ$1,_xlfn.XLOOKUP($A110,'Copy of PY1 Data(H)'!$A$1:$A$288,'Copy of PY1 Data(H)'!$A$1:$CZ$288))</f>
        <v>0</v>
      </c>
      <c r="H110" s="180" cm="1">
        <f t="array" ref="H110">_xlfn.XLOOKUP(H$1,'Copy of PY1 Data(H)'!$A$1:$CZ$1,_xlfn.XLOOKUP($A110,'Copy of PY1 Data(H)'!$A$1:$A$288,'Copy of PY1 Data(H)'!$A$1:$CZ$288))</f>
        <v>0</v>
      </c>
      <c r="I110" s="180" cm="1">
        <f t="array" ref="I110">_xlfn.XLOOKUP(I$1,'Copy of PY1 Data(H)'!$A$1:$CZ$1,_xlfn.XLOOKUP($A110,'Copy of PY1 Data(H)'!$A$1:$A$288,'Copy of PY1 Data(H)'!$A$1:$CZ$288))</f>
        <v>0</v>
      </c>
      <c r="J110" s="180" cm="1">
        <f t="array" ref="J110">_xlfn.XLOOKUP(J$1,'Copy of PY1 Data(H)'!$A$1:$CZ$1,_xlfn.XLOOKUP($A110,'Copy of PY1 Data(H)'!$A$1:$A$288,'Copy of PY1 Data(H)'!$A$1:$CZ$288))</f>
        <v>0</v>
      </c>
      <c r="K110" s="180" cm="1">
        <f t="array" ref="K110">_xlfn.XLOOKUP(K$1,'Copy of PY1 Data(H)'!$A$1:$CZ$1,_xlfn.XLOOKUP($A110,'Copy of PY1 Data(H)'!$A$1:$A$288,'Copy of PY1 Data(H)'!$A$1:$CZ$288))</f>
        <v>0</v>
      </c>
      <c r="L110" s="180" cm="1">
        <f t="array" ref="L110">_xlfn.XLOOKUP(L$1,'Copy of PY1 Data(H)'!$A$1:$CZ$1,_xlfn.XLOOKUP($A110,'Copy of PY1 Data(H)'!$A$1:$A$288,'Copy of PY1 Data(H)'!$A$1:$CZ$288))</f>
        <v>5000</v>
      </c>
      <c r="M110" s="180" cm="1">
        <f t="array" ref="M110">_xlfn.XLOOKUP(M$1,'Copy of PY1 Data(H)'!$A$1:$CZ$1,_xlfn.XLOOKUP($A110,'Copy of PY1 Data(H)'!$A$1:$A$288,'Copy of PY1 Data(H)'!$A$1:$CZ$288))</f>
        <v>0</v>
      </c>
      <c r="N110" s="180" cm="1">
        <f t="array" ref="N110">_xlfn.XLOOKUP(N$1,'Copy of PY1 Data(H)'!$A$1:$CZ$1,_xlfn.XLOOKUP($A110,'Copy of PY1 Data(H)'!$A$1:$A$288,'Copy of PY1 Data(H)'!$A$1:$CZ$288))</f>
        <v>0</v>
      </c>
      <c r="O110" s="180" cm="1">
        <f t="array" ref="O110">_xlfn.XLOOKUP(O$1,'Copy of PY1 Data(H)'!$A$1:$CZ$1,_xlfn.XLOOKUP($A110,'Copy of PY1 Data(H)'!$A$1:$A$288,'Copy of PY1 Data(H)'!$A$1:$CZ$288))</f>
        <v>0</v>
      </c>
      <c r="P110" s="180" cm="1">
        <f t="array" ref="P110">_xlfn.XLOOKUP(P$1,'Copy of PY1 Data(H)'!$A$1:$CZ$1,_xlfn.XLOOKUP($A110,'Copy of PY1 Data(H)'!$A$1:$A$288,'Copy of PY1 Data(H)'!$A$1:$CZ$288))</f>
        <v>0</v>
      </c>
      <c r="Q110" s="180" cm="1">
        <f t="array" ref="Q110">_xlfn.XLOOKUP(Q$1,'Copy of PY1 Data(H)'!$A$1:$CZ$1,_xlfn.XLOOKUP($A110,'Copy of PY1 Data(H)'!$A$1:$A$288,'Copy of PY1 Data(H)'!$A$1:$CZ$288))</f>
        <v>0</v>
      </c>
      <c r="R110" s="180" cm="1">
        <f t="array" ref="R110">_xlfn.XLOOKUP(R$1,'Copy of PY1 Data(H)'!$A$1:$CZ$1,_xlfn.XLOOKUP($A110,'Copy of PY1 Data(H)'!$A$1:$A$288,'Copy of PY1 Data(H)'!$A$1:$CZ$288))</f>
        <v>0</v>
      </c>
      <c r="S110" s="180" cm="1">
        <f t="array" ref="S110">_xlfn.XLOOKUP(S$1,'Copy of PY1 Data(H)'!$A$1:$CZ$1,_xlfn.XLOOKUP($A110,'Copy of PY1 Data(H)'!$A$1:$A$288,'Copy of PY1 Data(H)'!$A$1:$CZ$288))</f>
        <v>0</v>
      </c>
      <c r="T110" s="180" cm="1">
        <f t="array" ref="T110">_xlfn.XLOOKUP(T$1,'Copy of PY1 Data(H)'!$A$1:$CZ$1,_xlfn.XLOOKUP($A110,'Copy of PY1 Data(H)'!$A$1:$A$288,'Copy of PY1 Data(H)'!$A$1:$CZ$288))</f>
        <v>0</v>
      </c>
      <c r="U110" s="180" cm="1">
        <f t="array" ref="U110">_xlfn.XLOOKUP(U$1,'Copy of PY1 Data(H)'!$A$1:$CZ$1,_xlfn.XLOOKUP($A110,'Copy of PY1 Data(H)'!$A$1:$A$288,'Copy of PY1 Data(H)'!$A$1:$CZ$288))</f>
        <v>0</v>
      </c>
      <c r="V110" s="180" cm="1">
        <f t="array" ref="V110">_xlfn.XLOOKUP(V$1,'Copy of PY1 Data(H)'!$A$1:$CZ$1,_xlfn.XLOOKUP($A110,'Copy of PY1 Data(H)'!$A$1:$A$288,'Copy of PY1 Data(H)'!$A$1:$CZ$288))</f>
        <v>0</v>
      </c>
      <c r="W110" s="180" cm="1">
        <f t="array" ref="W110">_xlfn.XLOOKUP(W$1,'Copy of PY1 Data(H)'!$A$1:$CZ$1,_xlfn.XLOOKUP($A110,'Copy of PY1 Data(H)'!$A$1:$A$288,'Copy of PY1 Data(H)'!$A$1:$CZ$288))</f>
        <v>0</v>
      </c>
      <c r="X110" s="180" cm="1">
        <f t="array" ref="X110">_xlfn.XLOOKUP(X$1,'Copy of PY1 Data(H)'!$A$1:$CZ$1,_xlfn.XLOOKUP($A110,'Copy of PY1 Data(H)'!$A$1:$A$288,'Copy of PY1 Data(H)'!$A$1:$CZ$288))</f>
        <v>0</v>
      </c>
      <c r="Y110" s="180" cm="1">
        <f t="array" ref="Y110">_xlfn.XLOOKUP(Y$1,'Copy of PY1 Data(H)'!$A$1:$CZ$1,_xlfn.XLOOKUP($A110,'Copy of PY1 Data(H)'!$A$1:$A$288,'Copy of PY1 Data(H)'!$A$1:$CZ$288))</f>
        <v>0</v>
      </c>
      <c r="Z110" s="180" cm="1">
        <f t="array" ref="Z110">_xlfn.XLOOKUP(Z$1,'Copy of PY1 Data(H)'!$A$1:$CZ$1,_xlfn.XLOOKUP($A110,'Copy of PY1 Data(H)'!$A$1:$A$288,'Copy of PY1 Data(H)'!$A$1:$CZ$288))</f>
        <v>230129</v>
      </c>
      <c r="AA110" s="180" cm="1">
        <f t="array" ref="AA110">_xlfn.XLOOKUP(AA$1,'Copy of PY1 Data(H)'!$A$1:$CZ$1,_xlfn.XLOOKUP($A110,'Copy of PY1 Data(H)'!$A$1:$A$288,'Copy of PY1 Data(H)'!$A$1:$CZ$288))</f>
        <v>0</v>
      </c>
      <c r="AB110" s="180" cm="1">
        <f t="array" ref="AB110">_xlfn.XLOOKUP(AB$1,'Copy of PY1 Data(H)'!$A$1:$CZ$1,_xlfn.XLOOKUP($A110,'Copy of PY1 Data(H)'!$A$1:$A$288,'Copy of PY1 Data(H)'!$A$1:$CZ$288))</f>
        <v>0</v>
      </c>
      <c r="AC110" s="180" cm="1">
        <f t="array" ref="AC110">_xlfn.XLOOKUP(AC$1,'Copy of PY1 Data(H)'!$A$1:$CZ$1,_xlfn.XLOOKUP($A110,'Copy of PY1 Data(H)'!$A$1:$A$288,'Copy of PY1 Data(H)'!$A$1:$CZ$288))</f>
        <v>0</v>
      </c>
      <c r="AD110" s="180" cm="1">
        <f t="array" ref="AD110">_xlfn.XLOOKUP(AD$1,'Copy of PY1 Data(H)'!$A$1:$CZ$1,_xlfn.XLOOKUP($A110,'Copy of PY1 Data(H)'!$A$1:$A$288,'Copy of PY1 Data(H)'!$A$1:$CZ$288))</f>
        <v>0</v>
      </c>
      <c r="AE110" s="180" cm="1">
        <f t="array" ref="AE110">_xlfn.XLOOKUP(AE$1,'Copy of PY1 Data(H)'!$A$1:$CZ$1,_xlfn.XLOOKUP($A110,'Copy of PY1 Data(H)'!$A$1:$A$288,'Copy of PY1 Data(H)'!$A$1:$CZ$288))</f>
        <v>0</v>
      </c>
      <c r="AF110" s="180" cm="1">
        <f t="array" ref="AF110">_xlfn.XLOOKUP(AF$1,'Copy of PY1 Data(H)'!$A$1:$CZ$1,_xlfn.XLOOKUP($A110,'Copy of PY1 Data(H)'!$A$1:$A$288,'Copy of PY1 Data(H)'!$A$1:$CZ$288))</f>
        <v>0</v>
      </c>
      <c r="AG110" s="180" cm="1">
        <f t="array" ref="AG110">_xlfn.XLOOKUP(AG$1,'Copy of PY1 Data(H)'!$A$1:$CZ$1,_xlfn.XLOOKUP($A110,'Copy of PY1 Data(H)'!$A$1:$A$288,'Copy of PY1 Data(H)'!$A$1:$CZ$288))</f>
        <v>0</v>
      </c>
      <c r="AH110" s="180" cm="1">
        <f t="array" ref="AH110">_xlfn.XLOOKUP(AH$1,'Copy of PY1 Data(H)'!$A$1:$CZ$1,_xlfn.XLOOKUP($A110,'Copy of PY1 Data(H)'!$A$1:$A$288,'Copy of PY1 Data(H)'!$A$1:$CZ$288))</f>
        <v>0</v>
      </c>
      <c r="AI110" s="180" cm="1">
        <f t="array" ref="AI110">_xlfn.XLOOKUP(AI$1,'Copy of PY1 Data(H)'!$A$1:$CZ$1,_xlfn.XLOOKUP($A110,'Copy of PY1 Data(H)'!$A$1:$A$288,'Copy of PY1 Data(H)'!$A$1:$CZ$288))</f>
        <v>0</v>
      </c>
      <c r="AJ110" s="180" cm="1">
        <f t="array" ref="AJ110">_xlfn.XLOOKUP(AJ$1,'Copy of PY1 Data(H)'!$A$1:$CZ$1,_xlfn.XLOOKUP($A110,'Copy of PY1 Data(H)'!$A$1:$A$288,'Copy of PY1 Data(H)'!$A$1:$CZ$288))</f>
        <v>0</v>
      </c>
      <c r="AK110" s="180" cm="1">
        <f t="array" ref="AK110">_xlfn.XLOOKUP(AK$1,'Copy of PY1 Data(H)'!$A$1:$CZ$1,_xlfn.XLOOKUP($A110,'Copy of PY1 Data(H)'!$A$1:$A$288,'Copy of PY1 Data(H)'!$A$1:$CZ$288))</f>
        <v>0</v>
      </c>
      <c r="AL110" s="180" cm="1">
        <f t="array" ref="AL110">_xlfn.XLOOKUP(AL$1,'Copy of PY1 Data(H)'!$A$1:$CZ$1,_xlfn.XLOOKUP($A110,'Copy of PY1 Data(H)'!$A$1:$A$288,'Copy of PY1 Data(H)'!$A$1:$CZ$288))</f>
        <v>0</v>
      </c>
      <c r="AM110" s="180" cm="1">
        <f t="array" ref="AM110">_xlfn.XLOOKUP(AM$1,'Copy of PY1 Data(H)'!$A$1:$CZ$1,_xlfn.XLOOKUP($A110,'Copy of PY1 Data(H)'!$A$1:$A$288,'Copy of PY1 Data(H)'!$A$1:$CZ$288))</f>
        <v>0</v>
      </c>
      <c r="AN110" s="180" cm="1">
        <f t="array" ref="AN110">_xlfn.XLOOKUP(AN$1,'Copy of PY1 Data(H)'!$A$1:$CZ$1,_xlfn.XLOOKUP($A110,'Copy of PY1 Data(H)'!$A$1:$A$288,'Copy of PY1 Data(H)'!$A$1:$CZ$288))</f>
        <v>0</v>
      </c>
      <c r="AO110" s="180" cm="1">
        <f t="array" ref="AO110">_xlfn.XLOOKUP(AO$1,'Copy of PY1 Data(H)'!$A$1:$CZ$1,_xlfn.XLOOKUP($A110,'Copy of PY1 Data(H)'!$A$1:$A$288,'Copy of PY1 Data(H)'!$A$1:$CZ$288))</f>
        <v>0</v>
      </c>
      <c r="AP110" s="180" cm="1">
        <f t="array" ref="AP110">_xlfn.XLOOKUP(AP$1,'Copy of PY1 Data(H)'!$A$1:$CZ$1,_xlfn.XLOOKUP($A110,'Copy of PY1 Data(H)'!$A$1:$A$288,'Copy of PY1 Data(H)'!$A$1:$CZ$288))</f>
        <v>0</v>
      </c>
      <c r="AQ110" s="180" cm="1">
        <f t="array" ref="AQ110">_xlfn.XLOOKUP(AQ$1,'Copy of PY1 Data(H)'!$A$1:$CZ$1,_xlfn.XLOOKUP($A110,'Copy of PY1 Data(H)'!$A$1:$A$288,'Copy of PY1 Data(H)'!$A$1:$CZ$288))</f>
        <v>0</v>
      </c>
      <c r="AR110" s="180" cm="1">
        <f t="array" ref="AR110">_xlfn.XLOOKUP(AR$1,'Copy of PY1 Data(H)'!$A$1:$CZ$1,_xlfn.XLOOKUP($A110,'Copy of PY1 Data(H)'!$A$1:$A$288,'Copy of PY1 Data(H)'!$A$1:$CZ$288))</f>
        <v>0</v>
      </c>
      <c r="AS110" s="180" cm="1">
        <f t="array" ref="AS110">_xlfn.XLOOKUP(AS$1,'Copy of PY1 Data(H)'!$A$1:$CZ$1,_xlfn.XLOOKUP($A110,'Copy of PY1 Data(H)'!$A$1:$A$288,'Copy of PY1 Data(H)'!$A$1:$CZ$288))</f>
        <v>0</v>
      </c>
      <c r="AT110" s="180" cm="1">
        <f t="array" ref="AT110">_xlfn.XLOOKUP(AT$1,'Copy of PY1 Data(H)'!$A$1:$CZ$1,_xlfn.XLOOKUP($A110,'Copy of PY1 Data(H)'!$A$1:$A$288,'Copy of PY1 Data(H)'!$A$1:$CZ$288))</f>
        <v>0</v>
      </c>
      <c r="AU110" s="180" cm="1">
        <f t="array" ref="AU110">_xlfn.XLOOKUP(AU$1,'Copy of PY1 Data(H)'!$A$1:$CZ$1,_xlfn.XLOOKUP($A110,'Copy of PY1 Data(H)'!$A$1:$A$288,'Copy of PY1 Data(H)'!$A$1:$CZ$288))</f>
        <v>0</v>
      </c>
      <c r="AV110" s="180" cm="1">
        <f t="array" ref="AV110">_xlfn.XLOOKUP(AV$1,'Copy of PY1 Data(H)'!$A$1:$CZ$1,_xlfn.XLOOKUP($A110,'Copy of PY1 Data(H)'!$A$1:$A$288,'Copy of PY1 Data(H)'!$A$1:$CZ$288))</f>
        <v>0</v>
      </c>
      <c r="AW110" s="180" cm="1">
        <f t="array" ref="AW110">_xlfn.XLOOKUP(AW$1,'Copy of PY1 Data(H)'!$A$1:$CZ$1,_xlfn.XLOOKUP($A110,'Copy of PY1 Data(H)'!$A$1:$A$288,'Copy of PY1 Data(H)'!$A$1:$CZ$288))</f>
        <v>0</v>
      </c>
      <c r="AX110" s="180" cm="1">
        <f t="array" ref="AX110">_xlfn.XLOOKUP(AX$1,'Copy of PY1 Data(H)'!$A$1:$CZ$1,_xlfn.XLOOKUP($A110,'Copy of PY1 Data(H)'!$A$1:$A$288,'Copy of PY1 Data(H)'!$A$1:$CZ$288))</f>
        <v>0</v>
      </c>
      <c r="AY110" s="180" cm="1">
        <f t="array" ref="AY110">_xlfn.XLOOKUP(AY$1,'Copy of PY1 Data(H)'!$A$1:$CZ$1,_xlfn.XLOOKUP($A110,'Copy of PY1 Data(H)'!$A$1:$A$288,'Copy of PY1 Data(H)'!$A$1:$CZ$288))</f>
        <v>0</v>
      </c>
      <c r="AZ110" s="180" cm="1">
        <f t="array" ref="AZ110">_xlfn.XLOOKUP(AZ$1,'Copy of PY1 Data(H)'!$A$1:$CZ$1,_xlfn.XLOOKUP($A110,'Copy of PY1 Data(H)'!$A$1:$A$288,'Copy of PY1 Data(H)'!$A$1:$CZ$288))</f>
        <v>20271</v>
      </c>
      <c r="BA110" s="180" cm="1">
        <f t="array" ref="BA110">_xlfn.XLOOKUP(BA$1,'Copy of PY1 Data(H)'!$A$1:$CZ$1,_xlfn.XLOOKUP($A110,'Copy of PY1 Data(H)'!$A$1:$A$288,'Copy of PY1 Data(H)'!$A$1:$CZ$288))</f>
        <v>0</v>
      </c>
      <c r="BB110" s="180" cm="1">
        <f t="array" ref="BB110">_xlfn.XLOOKUP(BB$1,'Copy of PY1 Data(H)'!$A$1:$CZ$1,_xlfn.XLOOKUP($A110,'Copy of PY1 Data(H)'!$A$1:$A$288,'Copy of PY1 Data(H)'!$A$1:$CZ$288))</f>
        <v>0</v>
      </c>
      <c r="BC110" s="180" cm="1">
        <f t="array" ref="BC110">_xlfn.XLOOKUP(BC$1,'Copy of PY1 Data(H)'!$A$1:$CZ$1,_xlfn.XLOOKUP($A110,'Copy of PY1 Data(H)'!$A$1:$A$288,'Copy of PY1 Data(H)'!$A$1:$CZ$288))</f>
        <v>0</v>
      </c>
      <c r="BD110" s="180" cm="1">
        <f t="array" ref="BD110">_xlfn.XLOOKUP(BD$1,'Copy of PY1 Data(H)'!$A$1:$CZ$1,_xlfn.XLOOKUP($A110,'Copy of PY1 Data(H)'!$A$1:$A$288,'Copy of PY1 Data(H)'!$A$1:$CZ$288))</f>
        <v>0</v>
      </c>
      <c r="BE110" s="180" cm="1">
        <f t="array" ref="BE110">_xlfn.XLOOKUP(BE$1,'Copy of PY1 Data(H)'!$A$1:$CZ$1,_xlfn.XLOOKUP($A110,'Copy of PY1 Data(H)'!$A$1:$A$288,'Copy of PY1 Data(H)'!$A$1:$CZ$288))</f>
        <v>0</v>
      </c>
      <c r="BF110" s="180" cm="1">
        <f t="array" ref="BF110">_xlfn.XLOOKUP(BF$1,'Copy of PY1 Data(H)'!$A$1:$CZ$1,_xlfn.XLOOKUP($A110,'Copy of PY1 Data(H)'!$A$1:$A$288,'Copy of PY1 Data(H)'!$A$1:$CZ$288))</f>
        <v>43088</v>
      </c>
      <c r="BG110" s="180" cm="1">
        <f t="array" ref="BG110">_xlfn.XLOOKUP(BG$1,'Copy of PY1 Data(H)'!$A$1:$CZ$1,_xlfn.XLOOKUP($A110,'Copy of PY1 Data(H)'!$A$1:$A$288,'Copy of PY1 Data(H)'!$A$1:$CZ$288))</f>
        <v>0</v>
      </c>
      <c r="BH110" s="180" cm="1">
        <f t="array" ref="BH110">_xlfn.XLOOKUP(BH$1,'Copy of PY1 Data(H)'!$A$1:$CZ$1,_xlfn.XLOOKUP($A110,'Copy of PY1 Data(H)'!$A$1:$A$288,'Copy of PY1 Data(H)'!$A$1:$CZ$288))</f>
        <v>0</v>
      </c>
      <c r="BI110" s="180" cm="1">
        <f t="array" ref="BI110">_xlfn.XLOOKUP(BI$1,'Copy of PY1 Data(H)'!$A$1:$CZ$1,_xlfn.XLOOKUP($A110,'Copy of PY1 Data(H)'!$A$1:$A$288,'Copy of PY1 Data(H)'!$A$1:$CZ$288))</f>
        <v>0</v>
      </c>
      <c r="BJ110" s="180" cm="1">
        <f t="array" ref="BJ110">_xlfn.XLOOKUP(BJ$1,'Copy of PY1 Data(H)'!$A$1:$CZ$1,_xlfn.XLOOKUP($A110,'Copy of PY1 Data(H)'!$A$1:$A$288,'Copy of PY1 Data(H)'!$A$1:$CZ$288))</f>
        <v>27733</v>
      </c>
      <c r="BK110" s="180" cm="1">
        <f t="array" ref="BK110">_xlfn.XLOOKUP(BK$1,'Copy of PY1 Data(H)'!$A$1:$CZ$1,_xlfn.XLOOKUP($A110,'Copy of PY1 Data(H)'!$A$1:$A$288,'Copy of PY1 Data(H)'!$A$1:$CZ$288))</f>
        <v>0</v>
      </c>
      <c r="BL110" s="180" cm="1">
        <f t="array" ref="BL110">_xlfn.XLOOKUP(BL$1,'Copy of PY1 Data(H)'!$A$1:$CZ$1,_xlfn.XLOOKUP($A110,'Copy of PY1 Data(H)'!$A$1:$A$288,'Copy of PY1 Data(H)'!$A$1:$CZ$288))</f>
        <v>0</v>
      </c>
      <c r="BM110" s="180" cm="1">
        <f t="array" ref="BM110">_xlfn.XLOOKUP(BM$1,'Copy of PY1 Data(H)'!$A$1:$CZ$1,_xlfn.XLOOKUP($A110,'Copy of PY1 Data(H)'!$A$1:$A$288,'Copy of PY1 Data(H)'!$A$1:$CZ$288))</f>
        <v>0</v>
      </c>
      <c r="BN110" s="180" cm="1">
        <f t="array" ref="BN110">_xlfn.XLOOKUP(BN$1,'Copy of PY1 Data(H)'!$A$1:$CZ$1,_xlfn.XLOOKUP($A110,'Copy of PY1 Data(H)'!$A$1:$A$288,'Copy of PY1 Data(H)'!$A$1:$CZ$288))</f>
        <v>1859</v>
      </c>
      <c r="BO110" s="180" cm="1">
        <f t="array" ref="BO110">_xlfn.XLOOKUP(BO$1,'Copy of PY1 Data(H)'!$A$1:$CZ$1,_xlfn.XLOOKUP($A110,'Copy of PY1 Data(H)'!$A$1:$A$288,'Copy of PY1 Data(H)'!$A$1:$CZ$288))</f>
        <v>0</v>
      </c>
      <c r="BP110" s="180" cm="1">
        <f t="array" ref="BP110">_xlfn.XLOOKUP(BP$1,'Copy of PY1 Data(H)'!$A$1:$CZ$1,_xlfn.XLOOKUP($A110,'Copy of PY1 Data(H)'!$A$1:$A$288,'Copy of PY1 Data(H)'!$A$1:$CZ$288))</f>
        <v>0</v>
      </c>
      <c r="BQ110" s="180" cm="1">
        <f t="array" ref="BQ110">_xlfn.XLOOKUP(BQ$1,'Copy of PY1 Data(H)'!$A$1:$CZ$1,_xlfn.XLOOKUP($A110,'Copy of PY1 Data(H)'!$A$1:$A$288,'Copy of PY1 Data(H)'!$A$1:$CZ$288))</f>
        <v>0</v>
      </c>
      <c r="BR110" s="180" cm="1">
        <f t="array" ref="BR110">_xlfn.XLOOKUP(BR$1,'Copy of PY1 Data(H)'!$A$1:$CZ$1,_xlfn.XLOOKUP($A110,'Copy of PY1 Data(H)'!$A$1:$A$288,'Copy of PY1 Data(H)'!$A$1:$CZ$288))</f>
        <v>0</v>
      </c>
      <c r="BS110" s="180" cm="1">
        <f t="array" ref="BS110">_xlfn.XLOOKUP(BS$1,'Copy of PY1 Data(H)'!$A$1:$CZ$1,_xlfn.XLOOKUP($A110,'Copy of PY1 Data(H)'!$A$1:$A$288,'Copy of PY1 Data(H)'!$A$1:$CZ$288))</f>
        <v>0</v>
      </c>
      <c r="BT110" s="180" cm="1">
        <f t="array" ref="BT110">_xlfn.XLOOKUP(BT$1,'Copy of PY1 Data(H)'!$A$1:$CZ$1,_xlfn.XLOOKUP($A110,'Copy of PY1 Data(H)'!$A$1:$A$288,'Copy of PY1 Data(H)'!$A$1:$CZ$288))</f>
        <v>0</v>
      </c>
      <c r="BU110" s="180" cm="1">
        <f t="array" ref="BU110">_xlfn.XLOOKUP(BU$1,'Copy of PY1 Data(H)'!$A$1:$CZ$1,_xlfn.XLOOKUP($A110,'Copy of PY1 Data(H)'!$A$1:$A$288,'Copy of PY1 Data(H)'!$A$1:$CZ$288))</f>
        <v>0</v>
      </c>
      <c r="BV110" s="180" cm="1">
        <f t="array" ref="BV110">_xlfn.XLOOKUP(BV$1,'Copy of PY1 Data(H)'!$A$1:$CZ$1,_xlfn.XLOOKUP($A110,'Copy of PY1 Data(H)'!$A$1:$A$288,'Copy of PY1 Data(H)'!$A$1:$CZ$288))</f>
        <v>0</v>
      </c>
    </row>
    <row r="111" spans="1:74" x14ac:dyDescent="0.3">
      <c r="A111" s="180">
        <v>642</v>
      </c>
      <c r="C111" s="180"/>
      <c r="D111" s="180" cm="1">
        <f t="array" ref="D111">_xlfn.XLOOKUP(D$1,'Copy of PY1 Data(H)'!$A$1:$CZ$1,_xlfn.XLOOKUP($A111,'Copy of PY1 Data(H)'!$A$1:$A$288,'Copy of PY1 Data(H)'!$A$1:$CZ$288))</f>
        <v>0</v>
      </c>
      <c r="E111" s="180" cm="1">
        <f t="array" ref="E111">_xlfn.XLOOKUP(E$1,'Copy of PY1 Data(H)'!$A$1:$CZ$1,_xlfn.XLOOKUP($A111,'Copy of PY1 Data(H)'!$A$1:$A$288,'Copy of PY1 Data(H)'!$A$1:$CZ$288))</f>
        <v>0</v>
      </c>
      <c r="F111" s="180" cm="1">
        <f t="array" ref="F111">_xlfn.XLOOKUP(F$1,'Copy of PY1 Data(H)'!$A$1:$CZ$1,_xlfn.XLOOKUP($A111,'Copy of PY1 Data(H)'!$A$1:$A$288,'Copy of PY1 Data(H)'!$A$1:$CZ$288))</f>
        <v>0</v>
      </c>
      <c r="G111" s="180" cm="1">
        <f t="array" ref="G111">_xlfn.XLOOKUP(G$1,'Copy of PY1 Data(H)'!$A$1:$CZ$1,_xlfn.XLOOKUP($A111,'Copy of PY1 Data(H)'!$A$1:$A$288,'Copy of PY1 Data(H)'!$A$1:$CZ$288))</f>
        <v>0</v>
      </c>
      <c r="H111" s="180" cm="1">
        <f t="array" ref="H111">_xlfn.XLOOKUP(H$1,'Copy of PY1 Data(H)'!$A$1:$CZ$1,_xlfn.XLOOKUP($A111,'Copy of PY1 Data(H)'!$A$1:$A$288,'Copy of PY1 Data(H)'!$A$1:$CZ$288))</f>
        <v>0</v>
      </c>
      <c r="I111" s="180" cm="1">
        <f t="array" ref="I111">_xlfn.XLOOKUP(I$1,'Copy of PY1 Data(H)'!$A$1:$CZ$1,_xlfn.XLOOKUP($A111,'Copy of PY1 Data(H)'!$A$1:$A$288,'Copy of PY1 Data(H)'!$A$1:$CZ$288))</f>
        <v>0</v>
      </c>
      <c r="J111" s="180" cm="1">
        <f t="array" ref="J111">_xlfn.XLOOKUP(J$1,'Copy of PY1 Data(H)'!$A$1:$CZ$1,_xlfn.XLOOKUP($A111,'Copy of PY1 Data(H)'!$A$1:$A$288,'Copy of PY1 Data(H)'!$A$1:$CZ$288))</f>
        <v>0</v>
      </c>
      <c r="K111" s="180" cm="1">
        <f t="array" ref="K111">_xlfn.XLOOKUP(K$1,'Copy of PY1 Data(H)'!$A$1:$CZ$1,_xlfn.XLOOKUP($A111,'Copy of PY1 Data(H)'!$A$1:$A$288,'Copy of PY1 Data(H)'!$A$1:$CZ$288))</f>
        <v>0</v>
      </c>
      <c r="L111" s="180" cm="1">
        <f t="array" ref="L111">_xlfn.XLOOKUP(L$1,'Copy of PY1 Data(H)'!$A$1:$CZ$1,_xlfn.XLOOKUP($A111,'Copy of PY1 Data(H)'!$A$1:$A$288,'Copy of PY1 Data(H)'!$A$1:$CZ$288))</f>
        <v>0</v>
      </c>
      <c r="M111" s="180" cm="1">
        <f t="array" ref="M111">_xlfn.XLOOKUP(M$1,'Copy of PY1 Data(H)'!$A$1:$CZ$1,_xlfn.XLOOKUP($A111,'Copy of PY1 Data(H)'!$A$1:$A$288,'Copy of PY1 Data(H)'!$A$1:$CZ$288))</f>
        <v>0</v>
      </c>
      <c r="N111" s="180" cm="1">
        <f t="array" ref="N111">_xlfn.XLOOKUP(N$1,'Copy of PY1 Data(H)'!$A$1:$CZ$1,_xlfn.XLOOKUP($A111,'Copy of PY1 Data(H)'!$A$1:$A$288,'Copy of PY1 Data(H)'!$A$1:$CZ$288))</f>
        <v>0</v>
      </c>
      <c r="O111" s="180" cm="1">
        <f t="array" ref="O111">_xlfn.XLOOKUP(O$1,'Copy of PY1 Data(H)'!$A$1:$CZ$1,_xlfn.XLOOKUP($A111,'Copy of PY1 Data(H)'!$A$1:$A$288,'Copy of PY1 Data(H)'!$A$1:$CZ$288))</f>
        <v>0</v>
      </c>
      <c r="P111" s="180" cm="1">
        <f t="array" ref="P111">_xlfn.XLOOKUP(P$1,'Copy of PY1 Data(H)'!$A$1:$CZ$1,_xlfn.XLOOKUP($A111,'Copy of PY1 Data(H)'!$A$1:$A$288,'Copy of PY1 Data(H)'!$A$1:$CZ$288))</f>
        <v>0</v>
      </c>
      <c r="Q111" s="180" cm="1">
        <f t="array" ref="Q111">_xlfn.XLOOKUP(Q$1,'Copy of PY1 Data(H)'!$A$1:$CZ$1,_xlfn.XLOOKUP($A111,'Copy of PY1 Data(H)'!$A$1:$A$288,'Copy of PY1 Data(H)'!$A$1:$CZ$288))</f>
        <v>0</v>
      </c>
      <c r="R111" s="180" cm="1">
        <f t="array" ref="R111">_xlfn.XLOOKUP(R$1,'Copy of PY1 Data(H)'!$A$1:$CZ$1,_xlfn.XLOOKUP($A111,'Copy of PY1 Data(H)'!$A$1:$A$288,'Copy of PY1 Data(H)'!$A$1:$CZ$288))</f>
        <v>0</v>
      </c>
      <c r="S111" s="180" cm="1">
        <f t="array" ref="S111">_xlfn.XLOOKUP(S$1,'Copy of PY1 Data(H)'!$A$1:$CZ$1,_xlfn.XLOOKUP($A111,'Copy of PY1 Data(H)'!$A$1:$A$288,'Copy of PY1 Data(H)'!$A$1:$CZ$288))</f>
        <v>0</v>
      </c>
      <c r="T111" s="180" cm="1">
        <f t="array" ref="T111">_xlfn.XLOOKUP(T$1,'Copy of PY1 Data(H)'!$A$1:$CZ$1,_xlfn.XLOOKUP($A111,'Copy of PY1 Data(H)'!$A$1:$A$288,'Copy of PY1 Data(H)'!$A$1:$CZ$288))</f>
        <v>0</v>
      </c>
      <c r="U111" s="180" cm="1">
        <f t="array" ref="U111">_xlfn.XLOOKUP(U$1,'Copy of PY1 Data(H)'!$A$1:$CZ$1,_xlfn.XLOOKUP($A111,'Copy of PY1 Data(H)'!$A$1:$A$288,'Copy of PY1 Data(H)'!$A$1:$CZ$288))</f>
        <v>0</v>
      </c>
      <c r="V111" s="180" cm="1">
        <f t="array" ref="V111">_xlfn.XLOOKUP(V$1,'Copy of PY1 Data(H)'!$A$1:$CZ$1,_xlfn.XLOOKUP($A111,'Copy of PY1 Data(H)'!$A$1:$A$288,'Copy of PY1 Data(H)'!$A$1:$CZ$288))</f>
        <v>0</v>
      </c>
      <c r="W111" s="180" cm="1">
        <f t="array" ref="W111">_xlfn.XLOOKUP(W$1,'Copy of PY1 Data(H)'!$A$1:$CZ$1,_xlfn.XLOOKUP($A111,'Copy of PY1 Data(H)'!$A$1:$A$288,'Copy of PY1 Data(H)'!$A$1:$CZ$288))</f>
        <v>0</v>
      </c>
      <c r="X111" s="180" cm="1">
        <f t="array" ref="X111">_xlfn.XLOOKUP(X$1,'Copy of PY1 Data(H)'!$A$1:$CZ$1,_xlfn.XLOOKUP($A111,'Copy of PY1 Data(H)'!$A$1:$A$288,'Copy of PY1 Data(H)'!$A$1:$CZ$288))</f>
        <v>0</v>
      </c>
      <c r="Y111" s="180" cm="1">
        <f t="array" ref="Y111">_xlfn.XLOOKUP(Y$1,'Copy of PY1 Data(H)'!$A$1:$CZ$1,_xlfn.XLOOKUP($A111,'Copy of PY1 Data(H)'!$A$1:$A$288,'Copy of PY1 Data(H)'!$A$1:$CZ$288))</f>
        <v>0</v>
      </c>
      <c r="Z111" s="180" cm="1">
        <f t="array" ref="Z111">_xlfn.XLOOKUP(Z$1,'Copy of PY1 Data(H)'!$A$1:$CZ$1,_xlfn.XLOOKUP($A111,'Copy of PY1 Data(H)'!$A$1:$A$288,'Copy of PY1 Data(H)'!$A$1:$CZ$288))</f>
        <v>0</v>
      </c>
      <c r="AA111" s="180" cm="1">
        <f t="array" ref="AA111">_xlfn.XLOOKUP(AA$1,'Copy of PY1 Data(H)'!$A$1:$CZ$1,_xlfn.XLOOKUP($A111,'Copy of PY1 Data(H)'!$A$1:$A$288,'Copy of PY1 Data(H)'!$A$1:$CZ$288))</f>
        <v>0</v>
      </c>
      <c r="AB111" s="180" cm="1">
        <f t="array" ref="AB111">_xlfn.XLOOKUP(AB$1,'Copy of PY1 Data(H)'!$A$1:$CZ$1,_xlfn.XLOOKUP($A111,'Copy of PY1 Data(H)'!$A$1:$A$288,'Copy of PY1 Data(H)'!$A$1:$CZ$288))</f>
        <v>0</v>
      </c>
      <c r="AC111" s="180" cm="1">
        <f t="array" ref="AC111">_xlfn.XLOOKUP(AC$1,'Copy of PY1 Data(H)'!$A$1:$CZ$1,_xlfn.XLOOKUP($A111,'Copy of PY1 Data(H)'!$A$1:$A$288,'Copy of PY1 Data(H)'!$A$1:$CZ$288))</f>
        <v>0</v>
      </c>
      <c r="AD111" s="180" cm="1">
        <f t="array" ref="AD111">_xlfn.XLOOKUP(AD$1,'Copy of PY1 Data(H)'!$A$1:$CZ$1,_xlfn.XLOOKUP($A111,'Copy of PY1 Data(H)'!$A$1:$A$288,'Copy of PY1 Data(H)'!$A$1:$CZ$288))</f>
        <v>0</v>
      </c>
      <c r="AE111" s="180" cm="1">
        <f t="array" ref="AE111">_xlfn.XLOOKUP(AE$1,'Copy of PY1 Data(H)'!$A$1:$CZ$1,_xlfn.XLOOKUP($A111,'Copy of PY1 Data(H)'!$A$1:$A$288,'Copy of PY1 Data(H)'!$A$1:$CZ$288))</f>
        <v>0</v>
      </c>
      <c r="AF111" s="180" cm="1">
        <f t="array" ref="AF111">_xlfn.XLOOKUP(AF$1,'Copy of PY1 Data(H)'!$A$1:$CZ$1,_xlfn.XLOOKUP($A111,'Copy of PY1 Data(H)'!$A$1:$A$288,'Copy of PY1 Data(H)'!$A$1:$CZ$288))</f>
        <v>0</v>
      </c>
      <c r="AG111" s="180" cm="1">
        <f t="array" ref="AG111">_xlfn.XLOOKUP(AG$1,'Copy of PY1 Data(H)'!$A$1:$CZ$1,_xlfn.XLOOKUP($A111,'Copy of PY1 Data(H)'!$A$1:$A$288,'Copy of PY1 Data(H)'!$A$1:$CZ$288))</f>
        <v>0</v>
      </c>
      <c r="AH111" s="180" cm="1">
        <f t="array" ref="AH111">_xlfn.XLOOKUP(AH$1,'Copy of PY1 Data(H)'!$A$1:$CZ$1,_xlfn.XLOOKUP($A111,'Copy of PY1 Data(H)'!$A$1:$A$288,'Copy of PY1 Data(H)'!$A$1:$CZ$288))</f>
        <v>0</v>
      </c>
      <c r="AI111" s="180" cm="1">
        <f t="array" ref="AI111">_xlfn.XLOOKUP(AI$1,'Copy of PY1 Data(H)'!$A$1:$CZ$1,_xlfn.XLOOKUP($A111,'Copy of PY1 Data(H)'!$A$1:$A$288,'Copy of PY1 Data(H)'!$A$1:$CZ$288))</f>
        <v>0</v>
      </c>
      <c r="AJ111" s="180" cm="1">
        <f t="array" ref="AJ111">_xlfn.XLOOKUP(AJ$1,'Copy of PY1 Data(H)'!$A$1:$CZ$1,_xlfn.XLOOKUP($A111,'Copy of PY1 Data(H)'!$A$1:$A$288,'Copy of PY1 Data(H)'!$A$1:$CZ$288))</f>
        <v>0</v>
      </c>
      <c r="AK111" s="180" cm="1">
        <f t="array" ref="AK111">_xlfn.XLOOKUP(AK$1,'Copy of PY1 Data(H)'!$A$1:$CZ$1,_xlfn.XLOOKUP($A111,'Copy of PY1 Data(H)'!$A$1:$A$288,'Copy of PY1 Data(H)'!$A$1:$CZ$288))</f>
        <v>0</v>
      </c>
      <c r="AL111" s="180" cm="1">
        <f t="array" ref="AL111">_xlfn.XLOOKUP(AL$1,'Copy of PY1 Data(H)'!$A$1:$CZ$1,_xlfn.XLOOKUP($A111,'Copy of PY1 Data(H)'!$A$1:$A$288,'Copy of PY1 Data(H)'!$A$1:$CZ$288))</f>
        <v>0</v>
      </c>
      <c r="AM111" s="180" cm="1">
        <f t="array" ref="AM111">_xlfn.XLOOKUP(AM$1,'Copy of PY1 Data(H)'!$A$1:$CZ$1,_xlfn.XLOOKUP($A111,'Copy of PY1 Data(H)'!$A$1:$A$288,'Copy of PY1 Data(H)'!$A$1:$CZ$288))</f>
        <v>0</v>
      </c>
      <c r="AN111" s="180" cm="1">
        <f t="array" ref="AN111">_xlfn.XLOOKUP(AN$1,'Copy of PY1 Data(H)'!$A$1:$CZ$1,_xlfn.XLOOKUP($A111,'Copy of PY1 Data(H)'!$A$1:$A$288,'Copy of PY1 Data(H)'!$A$1:$CZ$288))</f>
        <v>0</v>
      </c>
      <c r="AO111" s="180" cm="1">
        <f t="array" ref="AO111">_xlfn.XLOOKUP(AO$1,'Copy of PY1 Data(H)'!$A$1:$CZ$1,_xlfn.XLOOKUP($A111,'Copy of PY1 Data(H)'!$A$1:$A$288,'Copy of PY1 Data(H)'!$A$1:$CZ$288))</f>
        <v>0</v>
      </c>
      <c r="AP111" s="180" cm="1">
        <f t="array" ref="AP111">_xlfn.XLOOKUP(AP$1,'Copy of PY1 Data(H)'!$A$1:$CZ$1,_xlfn.XLOOKUP($A111,'Copy of PY1 Data(H)'!$A$1:$A$288,'Copy of PY1 Data(H)'!$A$1:$CZ$288))</f>
        <v>0</v>
      </c>
      <c r="AQ111" s="180" cm="1">
        <f t="array" ref="AQ111">_xlfn.XLOOKUP(AQ$1,'Copy of PY1 Data(H)'!$A$1:$CZ$1,_xlfn.XLOOKUP($A111,'Copy of PY1 Data(H)'!$A$1:$A$288,'Copy of PY1 Data(H)'!$A$1:$CZ$288))</f>
        <v>0</v>
      </c>
      <c r="AR111" s="180" cm="1">
        <f t="array" ref="AR111">_xlfn.XLOOKUP(AR$1,'Copy of PY1 Data(H)'!$A$1:$CZ$1,_xlfn.XLOOKUP($A111,'Copy of PY1 Data(H)'!$A$1:$A$288,'Copy of PY1 Data(H)'!$A$1:$CZ$288))</f>
        <v>0</v>
      </c>
      <c r="AS111" s="180" cm="1">
        <f t="array" ref="AS111">_xlfn.XLOOKUP(AS$1,'Copy of PY1 Data(H)'!$A$1:$CZ$1,_xlfn.XLOOKUP($A111,'Copy of PY1 Data(H)'!$A$1:$A$288,'Copy of PY1 Data(H)'!$A$1:$CZ$288))</f>
        <v>0</v>
      </c>
      <c r="AT111" s="180" cm="1">
        <f t="array" ref="AT111">_xlfn.XLOOKUP(AT$1,'Copy of PY1 Data(H)'!$A$1:$CZ$1,_xlfn.XLOOKUP($A111,'Copy of PY1 Data(H)'!$A$1:$A$288,'Copy of PY1 Data(H)'!$A$1:$CZ$288))</f>
        <v>0</v>
      </c>
      <c r="AU111" s="180" cm="1">
        <f t="array" ref="AU111">_xlfn.XLOOKUP(AU$1,'Copy of PY1 Data(H)'!$A$1:$CZ$1,_xlfn.XLOOKUP($A111,'Copy of PY1 Data(H)'!$A$1:$A$288,'Copy of PY1 Data(H)'!$A$1:$CZ$288))</f>
        <v>0</v>
      </c>
      <c r="AV111" s="180" cm="1">
        <f t="array" ref="AV111">_xlfn.XLOOKUP(AV$1,'Copy of PY1 Data(H)'!$A$1:$CZ$1,_xlfn.XLOOKUP($A111,'Copy of PY1 Data(H)'!$A$1:$A$288,'Copy of PY1 Data(H)'!$A$1:$CZ$288))</f>
        <v>0</v>
      </c>
      <c r="AW111" s="180" cm="1">
        <f t="array" ref="AW111">_xlfn.XLOOKUP(AW$1,'Copy of PY1 Data(H)'!$A$1:$CZ$1,_xlfn.XLOOKUP($A111,'Copy of PY1 Data(H)'!$A$1:$A$288,'Copy of PY1 Data(H)'!$A$1:$CZ$288))</f>
        <v>0</v>
      </c>
      <c r="AX111" s="180" cm="1">
        <f t="array" ref="AX111">_xlfn.XLOOKUP(AX$1,'Copy of PY1 Data(H)'!$A$1:$CZ$1,_xlfn.XLOOKUP($A111,'Copy of PY1 Data(H)'!$A$1:$A$288,'Copy of PY1 Data(H)'!$A$1:$CZ$288))</f>
        <v>0</v>
      </c>
      <c r="AY111" s="180" cm="1">
        <f t="array" ref="AY111">_xlfn.XLOOKUP(AY$1,'Copy of PY1 Data(H)'!$A$1:$CZ$1,_xlfn.XLOOKUP($A111,'Copy of PY1 Data(H)'!$A$1:$A$288,'Copy of PY1 Data(H)'!$A$1:$CZ$288))</f>
        <v>0</v>
      </c>
      <c r="AZ111" s="180" cm="1">
        <f t="array" ref="AZ111">_xlfn.XLOOKUP(AZ$1,'Copy of PY1 Data(H)'!$A$1:$CZ$1,_xlfn.XLOOKUP($A111,'Copy of PY1 Data(H)'!$A$1:$A$288,'Copy of PY1 Data(H)'!$A$1:$CZ$288))</f>
        <v>0</v>
      </c>
      <c r="BA111" s="180" cm="1">
        <f t="array" ref="BA111">_xlfn.XLOOKUP(BA$1,'Copy of PY1 Data(H)'!$A$1:$CZ$1,_xlfn.XLOOKUP($A111,'Copy of PY1 Data(H)'!$A$1:$A$288,'Copy of PY1 Data(H)'!$A$1:$CZ$288))</f>
        <v>0</v>
      </c>
      <c r="BB111" s="180" cm="1">
        <f t="array" ref="BB111">_xlfn.XLOOKUP(BB$1,'Copy of PY1 Data(H)'!$A$1:$CZ$1,_xlfn.XLOOKUP($A111,'Copy of PY1 Data(H)'!$A$1:$A$288,'Copy of PY1 Data(H)'!$A$1:$CZ$288))</f>
        <v>0</v>
      </c>
      <c r="BC111" s="180" cm="1">
        <f t="array" ref="BC111">_xlfn.XLOOKUP(BC$1,'Copy of PY1 Data(H)'!$A$1:$CZ$1,_xlfn.XLOOKUP($A111,'Copy of PY1 Data(H)'!$A$1:$A$288,'Copy of PY1 Data(H)'!$A$1:$CZ$288))</f>
        <v>0</v>
      </c>
      <c r="BD111" s="180" cm="1">
        <f t="array" ref="BD111">_xlfn.XLOOKUP(BD$1,'Copy of PY1 Data(H)'!$A$1:$CZ$1,_xlfn.XLOOKUP($A111,'Copy of PY1 Data(H)'!$A$1:$A$288,'Copy of PY1 Data(H)'!$A$1:$CZ$288))</f>
        <v>0</v>
      </c>
      <c r="BE111" s="180" cm="1">
        <f t="array" ref="BE111">_xlfn.XLOOKUP(BE$1,'Copy of PY1 Data(H)'!$A$1:$CZ$1,_xlfn.XLOOKUP($A111,'Copy of PY1 Data(H)'!$A$1:$A$288,'Copy of PY1 Data(H)'!$A$1:$CZ$288))</f>
        <v>0</v>
      </c>
      <c r="BF111" s="180" cm="1">
        <f t="array" ref="BF111">_xlfn.XLOOKUP(BF$1,'Copy of PY1 Data(H)'!$A$1:$CZ$1,_xlfn.XLOOKUP($A111,'Copy of PY1 Data(H)'!$A$1:$A$288,'Copy of PY1 Data(H)'!$A$1:$CZ$288))</f>
        <v>0</v>
      </c>
      <c r="BG111" s="180" cm="1">
        <f t="array" ref="BG111">_xlfn.XLOOKUP(BG$1,'Copy of PY1 Data(H)'!$A$1:$CZ$1,_xlfn.XLOOKUP($A111,'Copy of PY1 Data(H)'!$A$1:$A$288,'Copy of PY1 Data(H)'!$A$1:$CZ$288))</f>
        <v>0</v>
      </c>
      <c r="BH111" s="180" cm="1">
        <f t="array" ref="BH111">_xlfn.XLOOKUP(BH$1,'Copy of PY1 Data(H)'!$A$1:$CZ$1,_xlfn.XLOOKUP($A111,'Copy of PY1 Data(H)'!$A$1:$A$288,'Copy of PY1 Data(H)'!$A$1:$CZ$288))</f>
        <v>0</v>
      </c>
      <c r="BI111" s="180" cm="1">
        <f t="array" ref="BI111">_xlfn.XLOOKUP(BI$1,'Copy of PY1 Data(H)'!$A$1:$CZ$1,_xlfn.XLOOKUP($A111,'Copy of PY1 Data(H)'!$A$1:$A$288,'Copy of PY1 Data(H)'!$A$1:$CZ$288))</f>
        <v>0</v>
      </c>
      <c r="BJ111" s="180" cm="1">
        <f t="array" ref="BJ111">_xlfn.XLOOKUP(BJ$1,'Copy of PY1 Data(H)'!$A$1:$CZ$1,_xlfn.XLOOKUP($A111,'Copy of PY1 Data(H)'!$A$1:$A$288,'Copy of PY1 Data(H)'!$A$1:$CZ$288))</f>
        <v>0</v>
      </c>
      <c r="BK111" s="180" cm="1">
        <f t="array" ref="BK111">_xlfn.XLOOKUP(BK$1,'Copy of PY1 Data(H)'!$A$1:$CZ$1,_xlfn.XLOOKUP($A111,'Copy of PY1 Data(H)'!$A$1:$A$288,'Copy of PY1 Data(H)'!$A$1:$CZ$288))</f>
        <v>0</v>
      </c>
      <c r="BL111" s="180" cm="1">
        <f t="array" ref="BL111">_xlfn.XLOOKUP(BL$1,'Copy of PY1 Data(H)'!$A$1:$CZ$1,_xlfn.XLOOKUP($A111,'Copy of PY1 Data(H)'!$A$1:$A$288,'Copy of PY1 Data(H)'!$A$1:$CZ$288))</f>
        <v>0</v>
      </c>
      <c r="BM111" s="180" cm="1">
        <f t="array" ref="BM111">_xlfn.XLOOKUP(BM$1,'Copy of PY1 Data(H)'!$A$1:$CZ$1,_xlfn.XLOOKUP($A111,'Copy of PY1 Data(H)'!$A$1:$A$288,'Copy of PY1 Data(H)'!$A$1:$CZ$288))</f>
        <v>0</v>
      </c>
      <c r="BN111" s="180" cm="1">
        <f t="array" ref="BN111">_xlfn.XLOOKUP(BN$1,'Copy of PY1 Data(H)'!$A$1:$CZ$1,_xlfn.XLOOKUP($A111,'Copy of PY1 Data(H)'!$A$1:$A$288,'Copy of PY1 Data(H)'!$A$1:$CZ$288))</f>
        <v>0</v>
      </c>
      <c r="BO111" s="180" cm="1">
        <f t="array" ref="BO111">_xlfn.XLOOKUP(BO$1,'Copy of PY1 Data(H)'!$A$1:$CZ$1,_xlfn.XLOOKUP($A111,'Copy of PY1 Data(H)'!$A$1:$A$288,'Copy of PY1 Data(H)'!$A$1:$CZ$288))</f>
        <v>0</v>
      </c>
      <c r="BP111" s="180" cm="1">
        <f t="array" ref="BP111">_xlfn.XLOOKUP(BP$1,'Copy of PY1 Data(H)'!$A$1:$CZ$1,_xlfn.XLOOKUP($A111,'Copy of PY1 Data(H)'!$A$1:$A$288,'Copy of PY1 Data(H)'!$A$1:$CZ$288))</f>
        <v>0</v>
      </c>
      <c r="BQ111" s="180" cm="1">
        <f t="array" ref="BQ111">_xlfn.XLOOKUP(BQ$1,'Copy of PY1 Data(H)'!$A$1:$CZ$1,_xlfn.XLOOKUP($A111,'Copy of PY1 Data(H)'!$A$1:$A$288,'Copy of PY1 Data(H)'!$A$1:$CZ$288))</f>
        <v>0</v>
      </c>
      <c r="BR111" s="180" cm="1">
        <f t="array" ref="BR111">_xlfn.XLOOKUP(BR$1,'Copy of PY1 Data(H)'!$A$1:$CZ$1,_xlfn.XLOOKUP($A111,'Copy of PY1 Data(H)'!$A$1:$A$288,'Copy of PY1 Data(H)'!$A$1:$CZ$288))</f>
        <v>0</v>
      </c>
      <c r="BS111" s="180" cm="1">
        <f t="array" ref="BS111">_xlfn.XLOOKUP(BS$1,'Copy of PY1 Data(H)'!$A$1:$CZ$1,_xlfn.XLOOKUP($A111,'Copy of PY1 Data(H)'!$A$1:$A$288,'Copy of PY1 Data(H)'!$A$1:$CZ$288))</f>
        <v>0</v>
      </c>
      <c r="BT111" s="180" cm="1">
        <f t="array" ref="BT111">_xlfn.XLOOKUP(BT$1,'Copy of PY1 Data(H)'!$A$1:$CZ$1,_xlfn.XLOOKUP($A111,'Copy of PY1 Data(H)'!$A$1:$A$288,'Copy of PY1 Data(H)'!$A$1:$CZ$288))</f>
        <v>0</v>
      </c>
      <c r="BU111" s="180" cm="1">
        <f t="array" ref="BU111">_xlfn.XLOOKUP(BU$1,'Copy of PY1 Data(H)'!$A$1:$CZ$1,_xlfn.XLOOKUP($A111,'Copy of PY1 Data(H)'!$A$1:$A$288,'Copy of PY1 Data(H)'!$A$1:$CZ$288))</f>
        <v>0</v>
      </c>
      <c r="BV111" s="180" cm="1">
        <f t="array" ref="BV111">_xlfn.XLOOKUP(BV$1,'Copy of PY1 Data(H)'!$A$1:$CZ$1,_xlfn.XLOOKUP($A111,'Copy of PY1 Data(H)'!$A$1:$A$288,'Copy of PY1 Data(H)'!$A$1:$CZ$288))</f>
        <v>0</v>
      </c>
    </row>
    <row r="112" spans="1:74" x14ac:dyDescent="0.3">
      <c r="A112" s="180">
        <v>643</v>
      </c>
      <c r="C112" s="180"/>
      <c r="D112" s="180" cm="1">
        <f t="array" ref="D112">_xlfn.XLOOKUP(D$1,'Copy of PY1 Data(H)'!$A$1:$CZ$1,_xlfn.XLOOKUP($A112,'Copy of PY1 Data(H)'!$A$1:$A$288,'Copy of PY1 Data(H)'!$A$1:$CZ$288))</f>
        <v>0</v>
      </c>
      <c r="E112" s="180" cm="1">
        <f t="array" ref="E112">_xlfn.XLOOKUP(E$1,'Copy of PY1 Data(H)'!$A$1:$CZ$1,_xlfn.XLOOKUP($A112,'Copy of PY1 Data(H)'!$A$1:$A$288,'Copy of PY1 Data(H)'!$A$1:$CZ$288))</f>
        <v>0</v>
      </c>
      <c r="F112" s="180" cm="1">
        <f t="array" ref="F112">_xlfn.XLOOKUP(F$1,'Copy of PY1 Data(H)'!$A$1:$CZ$1,_xlfn.XLOOKUP($A112,'Copy of PY1 Data(H)'!$A$1:$A$288,'Copy of PY1 Data(H)'!$A$1:$CZ$288))</f>
        <v>0</v>
      </c>
      <c r="G112" s="180" cm="1">
        <f t="array" ref="G112">_xlfn.XLOOKUP(G$1,'Copy of PY1 Data(H)'!$A$1:$CZ$1,_xlfn.XLOOKUP($A112,'Copy of PY1 Data(H)'!$A$1:$A$288,'Copy of PY1 Data(H)'!$A$1:$CZ$288))</f>
        <v>0</v>
      </c>
      <c r="H112" s="180" cm="1">
        <f t="array" ref="H112">_xlfn.XLOOKUP(H$1,'Copy of PY1 Data(H)'!$A$1:$CZ$1,_xlfn.XLOOKUP($A112,'Copy of PY1 Data(H)'!$A$1:$A$288,'Copy of PY1 Data(H)'!$A$1:$CZ$288))</f>
        <v>0</v>
      </c>
      <c r="I112" s="180" cm="1">
        <f t="array" ref="I112">_xlfn.XLOOKUP(I$1,'Copy of PY1 Data(H)'!$A$1:$CZ$1,_xlfn.XLOOKUP($A112,'Copy of PY1 Data(H)'!$A$1:$A$288,'Copy of PY1 Data(H)'!$A$1:$CZ$288))</f>
        <v>0</v>
      </c>
      <c r="J112" s="180" cm="1">
        <f t="array" ref="J112">_xlfn.XLOOKUP(J$1,'Copy of PY1 Data(H)'!$A$1:$CZ$1,_xlfn.XLOOKUP($A112,'Copy of PY1 Data(H)'!$A$1:$A$288,'Copy of PY1 Data(H)'!$A$1:$CZ$288))</f>
        <v>0</v>
      </c>
      <c r="K112" s="180" cm="1">
        <f t="array" ref="K112">_xlfn.XLOOKUP(K$1,'Copy of PY1 Data(H)'!$A$1:$CZ$1,_xlfn.XLOOKUP($A112,'Copy of PY1 Data(H)'!$A$1:$A$288,'Copy of PY1 Data(H)'!$A$1:$CZ$288))</f>
        <v>0</v>
      </c>
      <c r="L112" s="180" cm="1">
        <f t="array" ref="L112">_xlfn.XLOOKUP(L$1,'Copy of PY1 Data(H)'!$A$1:$CZ$1,_xlfn.XLOOKUP($A112,'Copy of PY1 Data(H)'!$A$1:$A$288,'Copy of PY1 Data(H)'!$A$1:$CZ$288))</f>
        <v>0</v>
      </c>
      <c r="M112" s="180" cm="1">
        <f t="array" ref="M112">_xlfn.XLOOKUP(M$1,'Copy of PY1 Data(H)'!$A$1:$CZ$1,_xlfn.XLOOKUP($A112,'Copy of PY1 Data(H)'!$A$1:$A$288,'Copy of PY1 Data(H)'!$A$1:$CZ$288))</f>
        <v>0</v>
      </c>
      <c r="N112" s="180" cm="1">
        <f t="array" ref="N112">_xlfn.XLOOKUP(N$1,'Copy of PY1 Data(H)'!$A$1:$CZ$1,_xlfn.XLOOKUP($A112,'Copy of PY1 Data(H)'!$A$1:$A$288,'Copy of PY1 Data(H)'!$A$1:$CZ$288))</f>
        <v>0</v>
      </c>
      <c r="O112" s="180" cm="1">
        <f t="array" ref="O112">_xlfn.XLOOKUP(O$1,'Copy of PY1 Data(H)'!$A$1:$CZ$1,_xlfn.XLOOKUP($A112,'Copy of PY1 Data(H)'!$A$1:$A$288,'Copy of PY1 Data(H)'!$A$1:$CZ$288))</f>
        <v>0</v>
      </c>
      <c r="P112" s="180" cm="1">
        <f t="array" ref="P112">_xlfn.XLOOKUP(P$1,'Copy of PY1 Data(H)'!$A$1:$CZ$1,_xlfn.XLOOKUP($A112,'Copy of PY1 Data(H)'!$A$1:$A$288,'Copy of PY1 Data(H)'!$A$1:$CZ$288))</f>
        <v>0</v>
      </c>
      <c r="Q112" s="180" cm="1">
        <f t="array" ref="Q112">_xlfn.XLOOKUP(Q$1,'Copy of PY1 Data(H)'!$A$1:$CZ$1,_xlfn.XLOOKUP($A112,'Copy of PY1 Data(H)'!$A$1:$A$288,'Copy of PY1 Data(H)'!$A$1:$CZ$288))</f>
        <v>0</v>
      </c>
      <c r="R112" s="180" cm="1">
        <f t="array" ref="R112">_xlfn.XLOOKUP(R$1,'Copy of PY1 Data(H)'!$A$1:$CZ$1,_xlfn.XLOOKUP($A112,'Copy of PY1 Data(H)'!$A$1:$A$288,'Copy of PY1 Data(H)'!$A$1:$CZ$288))</f>
        <v>0</v>
      </c>
      <c r="S112" s="180" cm="1">
        <f t="array" ref="S112">_xlfn.XLOOKUP(S$1,'Copy of PY1 Data(H)'!$A$1:$CZ$1,_xlfn.XLOOKUP($A112,'Copy of PY1 Data(H)'!$A$1:$A$288,'Copy of PY1 Data(H)'!$A$1:$CZ$288))</f>
        <v>0</v>
      </c>
      <c r="T112" s="180" cm="1">
        <f t="array" ref="T112">_xlfn.XLOOKUP(T$1,'Copy of PY1 Data(H)'!$A$1:$CZ$1,_xlfn.XLOOKUP($A112,'Copy of PY1 Data(H)'!$A$1:$A$288,'Copy of PY1 Data(H)'!$A$1:$CZ$288))</f>
        <v>0</v>
      </c>
      <c r="U112" s="180" cm="1">
        <f t="array" ref="U112">_xlfn.XLOOKUP(U$1,'Copy of PY1 Data(H)'!$A$1:$CZ$1,_xlfn.XLOOKUP($A112,'Copy of PY1 Data(H)'!$A$1:$A$288,'Copy of PY1 Data(H)'!$A$1:$CZ$288))</f>
        <v>0</v>
      </c>
      <c r="V112" s="180" cm="1">
        <f t="array" ref="V112">_xlfn.XLOOKUP(V$1,'Copy of PY1 Data(H)'!$A$1:$CZ$1,_xlfn.XLOOKUP($A112,'Copy of PY1 Data(H)'!$A$1:$A$288,'Copy of PY1 Data(H)'!$A$1:$CZ$288))</f>
        <v>0</v>
      </c>
      <c r="W112" s="180" cm="1">
        <f t="array" ref="W112">_xlfn.XLOOKUP(W$1,'Copy of PY1 Data(H)'!$A$1:$CZ$1,_xlfn.XLOOKUP($A112,'Copy of PY1 Data(H)'!$A$1:$A$288,'Copy of PY1 Data(H)'!$A$1:$CZ$288))</f>
        <v>0</v>
      </c>
      <c r="X112" s="180" cm="1">
        <f t="array" ref="X112">_xlfn.XLOOKUP(X$1,'Copy of PY1 Data(H)'!$A$1:$CZ$1,_xlfn.XLOOKUP($A112,'Copy of PY1 Data(H)'!$A$1:$A$288,'Copy of PY1 Data(H)'!$A$1:$CZ$288))</f>
        <v>0</v>
      </c>
      <c r="Y112" s="180" cm="1">
        <f t="array" ref="Y112">_xlfn.XLOOKUP(Y$1,'Copy of PY1 Data(H)'!$A$1:$CZ$1,_xlfn.XLOOKUP($A112,'Copy of PY1 Data(H)'!$A$1:$A$288,'Copy of PY1 Data(H)'!$A$1:$CZ$288))</f>
        <v>0</v>
      </c>
      <c r="Z112" s="180" cm="1">
        <f t="array" ref="Z112">_xlfn.XLOOKUP(Z$1,'Copy of PY1 Data(H)'!$A$1:$CZ$1,_xlfn.XLOOKUP($A112,'Copy of PY1 Data(H)'!$A$1:$A$288,'Copy of PY1 Data(H)'!$A$1:$CZ$288))</f>
        <v>0</v>
      </c>
      <c r="AA112" s="180" cm="1">
        <f t="array" ref="AA112">_xlfn.XLOOKUP(AA$1,'Copy of PY1 Data(H)'!$A$1:$CZ$1,_xlfn.XLOOKUP($A112,'Copy of PY1 Data(H)'!$A$1:$A$288,'Copy of PY1 Data(H)'!$A$1:$CZ$288))</f>
        <v>0</v>
      </c>
      <c r="AB112" s="180" cm="1">
        <f t="array" ref="AB112">_xlfn.XLOOKUP(AB$1,'Copy of PY1 Data(H)'!$A$1:$CZ$1,_xlfn.XLOOKUP($A112,'Copy of PY1 Data(H)'!$A$1:$A$288,'Copy of PY1 Data(H)'!$A$1:$CZ$288))</f>
        <v>0</v>
      </c>
      <c r="AC112" s="180" cm="1">
        <f t="array" ref="AC112">_xlfn.XLOOKUP(AC$1,'Copy of PY1 Data(H)'!$A$1:$CZ$1,_xlfn.XLOOKUP($A112,'Copy of PY1 Data(H)'!$A$1:$A$288,'Copy of PY1 Data(H)'!$A$1:$CZ$288))</f>
        <v>0</v>
      </c>
      <c r="AD112" s="180" cm="1">
        <f t="array" ref="AD112">_xlfn.XLOOKUP(AD$1,'Copy of PY1 Data(H)'!$A$1:$CZ$1,_xlfn.XLOOKUP($A112,'Copy of PY1 Data(H)'!$A$1:$A$288,'Copy of PY1 Data(H)'!$A$1:$CZ$288))</f>
        <v>0</v>
      </c>
      <c r="AE112" s="180" cm="1">
        <f t="array" ref="AE112">_xlfn.XLOOKUP(AE$1,'Copy of PY1 Data(H)'!$A$1:$CZ$1,_xlfn.XLOOKUP($A112,'Copy of PY1 Data(H)'!$A$1:$A$288,'Copy of PY1 Data(H)'!$A$1:$CZ$288))</f>
        <v>0</v>
      </c>
      <c r="AF112" s="180" cm="1">
        <f t="array" ref="AF112">_xlfn.XLOOKUP(AF$1,'Copy of PY1 Data(H)'!$A$1:$CZ$1,_xlfn.XLOOKUP($A112,'Copy of PY1 Data(H)'!$A$1:$A$288,'Copy of PY1 Data(H)'!$A$1:$CZ$288))</f>
        <v>0</v>
      </c>
      <c r="AG112" s="180" cm="1">
        <f t="array" ref="AG112">_xlfn.XLOOKUP(AG$1,'Copy of PY1 Data(H)'!$A$1:$CZ$1,_xlfn.XLOOKUP($A112,'Copy of PY1 Data(H)'!$A$1:$A$288,'Copy of PY1 Data(H)'!$A$1:$CZ$288))</f>
        <v>0</v>
      </c>
      <c r="AH112" s="180" cm="1">
        <f t="array" ref="AH112">_xlfn.XLOOKUP(AH$1,'Copy of PY1 Data(H)'!$A$1:$CZ$1,_xlfn.XLOOKUP($A112,'Copy of PY1 Data(H)'!$A$1:$A$288,'Copy of PY1 Data(H)'!$A$1:$CZ$288))</f>
        <v>0</v>
      </c>
      <c r="AI112" s="180" cm="1">
        <f t="array" ref="AI112">_xlfn.XLOOKUP(AI$1,'Copy of PY1 Data(H)'!$A$1:$CZ$1,_xlfn.XLOOKUP($A112,'Copy of PY1 Data(H)'!$A$1:$A$288,'Copy of PY1 Data(H)'!$A$1:$CZ$288))</f>
        <v>0</v>
      </c>
      <c r="AJ112" s="180" cm="1">
        <f t="array" ref="AJ112">_xlfn.XLOOKUP(AJ$1,'Copy of PY1 Data(H)'!$A$1:$CZ$1,_xlfn.XLOOKUP($A112,'Copy of PY1 Data(H)'!$A$1:$A$288,'Copy of PY1 Data(H)'!$A$1:$CZ$288))</f>
        <v>0</v>
      </c>
      <c r="AK112" s="180" cm="1">
        <f t="array" ref="AK112">_xlfn.XLOOKUP(AK$1,'Copy of PY1 Data(H)'!$A$1:$CZ$1,_xlfn.XLOOKUP($A112,'Copy of PY1 Data(H)'!$A$1:$A$288,'Copy of PY1 Data(H)'!$A$1:$CZ$288))</f>
        <v>0</v>
      </c>
      <c r="AL112" s="180" cm="1">
        <f t="array" ref="AL112">_xlfn.XLOOKUP(AL$1,'Copy of PY1 Data(H)'!$A$1:$CZ$1,_xlfn.XLOOKUP($A112,'Copy of PY1 Data(H)'!$A$1:$A$288,'Copy of PY1 Data(H)'!$A$1:$CZ$288))</f>
        <v>0</v>
      </c>
      <c r="AM112" s="180" cm="1">
        <f t="array" ref="AM112">_xlfn.XLOOKUP(AM$1,'Copy of PY1 Data(H)'!$A$1:$CZ$1,_xlfn.XLOOKUP($A112,'Copy of PY1 Data(H)'!$A$1:$A$288,'Copy of PY1 Data(H)'!$A$1:$CZ$288))</f>
        <v>0</v>
      </c>
      <c r="AN112" s="180" cm="1">
        <f t="array" ref="AN112">_xlfn.XLOOKUP(AN$1,'Copy of PY1 Data(H)'!$A$1:$CZ$1,_xlfn.XLOOKUP($A112,'Copy of PY1 Data(H)'!$A$1:$A$288,'Copy of PY1 Data(H)'!$A$1:$CZ$288))</f>
        <v>0</v>
      </c>
      <c r="AO112" s="180" cm="1">
        <f t="array" ref="AO112">_xlfn.XLOOKUP(AO$1,'Copy of PY1 Data(H)'!$A$1:$CZ$1,_xlfn.XLOOKUP($A112,'Copy of PY1 Data(H)'!$A$1:$A$288,'Copy of PY1 Data(H)'!$A$1:$CZ$288))</f>
        <v>0</v>
      </c>
      <c r="AP112" s="180" cm="1">
        <f t="array" ref="AP112">_xlfn.XLOOKUP(AP$1,'Copy of PY1 Data(H)'!$A$1:$CZ$1,_xlfn.XLOOKUP($A112,'Copy of PY1 Data(H)'!$A$1:$A$288,'Copy of PY1 Data(H)'!$A$1:$CZ$288))</f>
        <v>0</v>
      </c>
      <c r="AQ112" s="180" cm="1">
        <f t="array" ref="AQ112">_xlfn.XLOOKUP(AQ$1,'Copy of PY1 Data(H)'!$A$1:$CZ$1,_xlfn.XLOOKUP($A112,'Copy of PY1 Data(H)'!$A$1:$A$288,'Copy of PY1 Data(H)'!$A$1:$CZ$288))</f>
        <v>0</v>
      </c>
      <c r="AR112" s="180" cm="1">
        <f t="array" ref="AR112">_xlfn.XLOOKUP(AR$1,'Copy of PY1 Data(H)'!$A$1:$CZ$1,_xlfn.XLOOKUP($A112,'Copy of PY1 Data(H)'!$A$1:$A$288,'Copy of PY1 Data(H)'!$A$1:$CZ$288))</f>
        <v>0</v>
      </c>
      <c r="AS112" s="180" cm="1">
        <f t="array" ref="AS112">_xlfn.XLOOKUP(AS$1,'Copy of PY1 Data(H)'!$A$1:$CZ$1,_xlfn.XLOOKUP($A112,'Copy of PY1 Data(H)'!$A$1:$A$288,'Copy of PY1 Data(H)'!$A$1:$CZ$288))</f>
        <v>0</v>
      </c>
      <c r="AT112" s="180" cm="1">
        <f t="array" ref="AT112">_xlfn.XLOOKUP(AT$1,'Copy of PY1 Data(H)'!$A$1:$CZ$1,_xlfn.XLOOKUP($A112,'Copy of PY1 Data(H)'!$A$1:$A$288,'Copy of PY1 Data(H)'!$A$1:$CZ$288))</f>
        <v>0</v>
      </c>
      <c r="AU112" s="180" cm="1">
        <f t="array" ref="AU112">_xlfn.XLOOKUP(AU$1,'Copy of PY1 Data(H)'!$A$1:$CZ$1,_xlfn.XLOOKUP($A112,'Copy of PY1 Data(H)'!$A$1:$A$288,'Copy of PY1 Data(H)'!$A$1:$CZ$288))</f>
        <v>0</v>
      </c>
      <c r="AV112" s="180" cm="1">
        <f t="array" ref="AV112">_xlfn.XLOOKUP(AV$1,'Copy of PY1 Data(H)'!$A$1:$CZ$1,_xlfn.XLOOKUP($A112,'Copy of PY1 Data(H)'!$A$1:$A$288,'Copy of PY1 Data(H)'!$A$1:$CZ$288))</f>
        <v>0</v>
      </c>
      <c r="AW112" s="180" cm="1">
        <f t="array" ref="AW112">_xlfn.XLOOKUP(AW$1,'Copy of PY1 Data(H)'!$A$1:$CZ$1,_xlfn.XLOOKUP($A112,'Copy of PY1 Data(H)'!$A$1:$A$288,'Copy of PY1 Data(H)'!$A$1:$CZ$288))</f>
        <v>0</v>
      </c>
      <c r="AX112" s="180" cm="1">
        <f t="array" ref="AX112">_xlfn.XLOOKUP(AX$1,'Copy of PY1 Data(H)'!$A$1:$CZ$1,_xlfn.XLOOKUP($A112,'Copy of PY1 Data(H)'!$A$1:$A$288,'Copy of PY1 Data(H)'!$A$1:$CZ$288))</f>
        <v>0</v>
      </c>
      <c r="AY112" s="180" cm="1">
        <f t="array" ref="AY112">_xlfn.XLOOKUP(AY$1,'Copy of PY1 Data(H)'!$A$1:$CZ$1,_xlfn.XLOOKUP($A112,'Copy of PY1 Data(H)'!$A$1:$A$288,'Copy of PY1 Data(H)'!$A$1:$CZ$288))</f>
        <v>0</v>
      </c>
      <c r="AZ112" s="180" cm="1">
        <f t="array" ref="AZ112">_xlfn.XLOOKUP(AZ$1,'Copy of PY1 Data(H)'!$A$1:$CZ$1,_xlfn.XLOOKUP($A112,'Copy of PY1 Data(H)'!$A$1:$A$288,'Copy of PY1 Data(H)'!$A$1:$CZ$288))</f>
        <v>0</v>
      </c>
      <c r="BA112" s="180" cm="1">
        <f t="array" ref="BA112">_xlfn.XLOOKUP(BA$1,'Copy of PY1 Data(H)'!$A$1:$CZ$1,_xlfn.XLOOKUP($A112,'Copy of PY1 Data(H)'!$A$1:$A$288,'Copy of PY1 Data(H)'!$A$1:$CZ$288))</f>
        <v>0</v>
      </c>
      <c r="BB112" s="180" cm="1">
        <f t="array" ref="BB112">_xlfn.XLOOKUP(BB$1,'Copy of PY1 Data(H)'!$A$1:$CZ$1,_xlfn.XLOOKUP($A112,'Copy of PY1 Data(H)'!$A$1:$A$288,'Copy of PY1 Data(H)'!$A$1:$CZ$288))</f>
        <v>0</v>
      </c>
      <c r="BC112" s="180" cm="1">
        <f t="array" ref="BC112">_xlfn.XLOOKUP(BC$1,'Copy of PY1 Data(H)'!$A$1:$CZ$1,_xlfn.XLOOKUP($A112,'Copy of PY1 Data(H)'!$A$1:$A$288,'Copy of PY1 Data(H)'!$A$1:$CZ$288))</f>
        <v>0</v>
      </c>
      <c r="BD112" s="180" cm="1">
        <f t="array" ref="BD112">_xlfn.XLOOKUP(BD$1,'Copy of PY1 Data(H)'!$A$1:$CZ$1,_xlfn.XLOOKUP($A112,'Copy of PY1 Data(H)'!$A$1:$A$288,'Copy of PY1 Data(H)'!$A$1:$CZ$288))</f>
        <v>0</v>
      </c>
      <c r="BE112" s="180" cm="1">
        <f t="array" ref="BE112">_xlfn.XLOOKUP(BE$1,'Copy of PY1 Data(H)'!$A$1:$CZ$1,_xlfn.XLOOKUP($A112,'Copy of PY1 Data(H)'!$A$1:$A$288,'Copy of PY1 Data(H)'!$A$1:$CZ$288))</f>
        <v>198907</v>
      </c>
      <c r="BF112" s="180" cm="1">
        <f t="array" ref="BF112">_xlfn.XLOOKUP(BF$1,'Copy of PY1 Data(H)'!$A$1:$CZ$1,_xlfn.XLOOKUP($A112,'Copy of PY1 Data(H)'!$A$1:$A$288,'Copy of PY1 Data(H)'!$A$1:$CZ$288))</f>
        <v>575034</v>
      </c>
      <c r="BG112" s="180" cm="1">
        <f t="array" ref="BG112">_xlfn.XLOOKUP(BG$1,'Copy of PY1 Data(H)'!$A$1:$CZ$1,_xlfn.XLOOKUP($A112,'Copy of PY1 Data(H)'!$A$1:$A$288,'Copy of PY1 Data(H)'!$A$1:$CZ$288))</f>
        <v>0</v>
      </c>
      <c r="BH112" s="180" cm="1">
        <f t="array" ref="BH112">_xlfn.XLOOKUP(BH$1,'Copy of PY1 Data(H)'!$A$1:$CZ$1,_xlfn.XLOOKUP($A112,'Copy of PY1 Data(H)'!$A$1:$A$288,'Copy of PY1 Data(H)'!$A$1:$CZ$288))</f>
        <v>0</v>
      </c>
      <c r="BI112" s="180" cm="1">
        <f t="array" ref="BI112">_xlfn.XLOOKUP(BI$1,'Copy of PY1 Data(H)'!$A$1:$CZ$1,_xlfn.XLOOKUP($A112,'Copy of PY1 Data(H)'!$A$1:$A$288,'Copy of PY1 Data(H)'!$A$1:$CZ$288))</f>
        <v>0</v>
      </c>
      <c r="BJ112" s="180" cm="1">
        <f t="array" ref="BJ112">_xlfn.XLOOKUP(BJ$1,'Copy of PY1 Data(H)'!$A$1:$CZ$1,_xlfn.XLOOKUP($A112,'Copy of PY1 Data(H)'!$A$1:$A$288,'Copy of PY1 Data(H)'!$A$1:$CZ$288))</f>
        <v>0</v>
      </c>
      <c r="BK112" s="180" cm="1">
        <f t="array" ref="BK112">_xlfn.XLOOKUP(BK$1,'Copy of PY1 Data(H)'!$A$1:$CZ$1,_xlfn.XLOOKUP($A112,'Copy of PY1 Data(H)'!$A$1:$A$288,'Copy of PY1 Data(H)'!$A$1:$CZ$288))</f>
        <v>0</v>
      </c>
      <c r="BL112" s="180" cm="1">
        <f t="array" ref="BL112">_xlfn.XLOOKUP(BL$1,'Copy of PY1 Data(H)'!$A$1:$CZ$1,_xlfn.XLOOKUP($A112,'Copy of PY1 Data(H)'!$A$1:$A$288,'Copy of PY1 Data(H)'!$A$1:$CZ$288))</f>
        <v>0</v>
      </c>
      <c r="BM112" s="180" cm="1">
        <f t="array" ref="BM112">_xlfn.XLOOKUP(BM$1,'Copy of PY1 Data(H)'!$A$1:$CZ$1,_xlfn.XLOOKUP($A112,'Copy of PY1 Data(H)'!$A$1:$A$288,'Copy of PY1 Data(H)'!$A$1:$CZ$288))</f>
        <v>0</v>
      </c>
      <c r="BN112" s="180" cm="1">
        <f t="array" ref="BN112">_xlfn.XLOOKUP(BN$1,'Copy of PY1 Data(H)'!$A$1:$CZ$1,_xlfn.XLOOKUP($A112,'Copy of PY1 Data(H)'!$A$1:$A$288,'Copy of PY1 Data(H)'!$A$1:$CZ$288))</f>
        <v>0</v>
      </c>
      <c r="BO112" s="180" cm="1">
        <f t="array" ref="BO112">_xlfn.XLOOKUP(BO$1,'Copy of PY1 Data(H)'!$A$1:$CZ$1,_xlfn.XLOOKUP($A112,'Copy of PY1 Data(H)'!$A$1:$A$288,'Copy of PY1 Data(H)'!$A$1:$CZ$288))</f>
        <v>0</v>
      </c>
      <c r="BP112" s="180" cm="1">
        <f t="array" ref="BP112">_xlfn.XLOOKUP(BP$1,'Copy of PY1 Data(H)'!$A$1:$CZ$1,_xlfn.XLOOKUP($A112,'Copy of PY1 Data(H)'!$A$1:$A$288,'Copy of PY1 Data(H)'!$A$1:$CZ$288))</f>
        <v>0</v>
      </c>
      <c r="BQ112" s="180" cm="1">
        <f t="array" ref="BQ112">_xlfn.XLOOKUP(BQ$1,'Copy of PY1 Data(H)'!$A$1:$CZ$1,_xlfn.XLOOKUP($A112,'Copy of PY1 Data(H)'!$A$1:$A$288,'Copy of PY1 Data(H)'!$A$1:$CZ$288))</f>
        <v>0</v>
      </c>
      <c r="BR112" s="180" cm="1">
        <f t="array" ref="BR112">_xlfn.XLOOKUP(BR$1,'Copy of PY1 Data(H)'!$A$1:$CZ$1,_xlfn.XLOOKUP($A112,'Copy of PY1 Data(H)'!$A$1:$A$288,'Copy of PY1 Data(H)'!$A$1:$CZ$288))</f>
        <v>0</v>
      </c>
      <c r="BS112" s="180" cm="1">
        <f t="array" ref="BS112">_xlfn.XLOOKUP(BS$1,'Copy of PY1 Data(H)'!$A$1:$CZ$1,_xlfn.XLOOKUP($A112,'Copy of PY1 Data(H)'!$A$1:$A$288,'Copy of PY1 Data(H)'!$A$1:$CZ$288))</f>
        <v>0</v>
      </c>
      <c r="BT112" s="180" cm="1">
        <f t="array" ref="BT112">_xlfn.XLOOKUP(BT$1,'Copy of PY1 Data(H)'!$A$1:$CZ$1,_xlfn.XLOOKUP($A112,'Copy of PY1 Data(H)'!$A$1:$A$288,'Copy of PY1 Data(H)'!$A$1:$CZ$288))</f>
        <v>0</v>
      </c>
      <c r="BU112" s="180" cm="1">
        <f t="array" ref="BU112">_xlfn.XLOOKUP(BU$1,'Copy of PY1 Data(H)'!$A$1:$CZ$1,_xlfn.XLOOKUP($A112,'Copy of PY1 Data(H)'!$A$1:$A$288,'Copy of PY1 Data(H)'!$A$1:$CZ$288))</f>
        <v>0</v>
      </c>
      <c r="BV112" s="180" cm="1">
        <f t="array" ref="BV112">_xlfn.XLOOKUP(BV$1,'Copy of PY1 Data(H)'!$A$1:$CZ$1,_xlfn.XLOOKUP($A112,'Copy of PY1 Data(H)'!$A$1:$A$288,'Copy of PY1 Data(H)'!$A$1:$CZ$288))</f>
        <v>0</v>
      </c>
    </row>
    <row r="113" spans="1:74" x14ac:dyDescent="0.3">
      <c r="A113" s="180">
        <v>644</v>
      </c>
      <c r="C113" s="180"/>
      <c r="D113" s="180" cm="1">
        <f t="array" ref="D113">_xlfn.XLOOKUP(D$1,'Copy of PY1 Data(H)'!$A$1:$CZ$1,_xlfn.XLOOKUP($A113,'Copy of PY1 Data(H)'!$A$1:$A$288,'Copy of PY1 Data(H)'!$A$1:$CZ$288))</f>
        <v>0</v>
      </c>
      <c r="E113" s="180" cm="1">
        <f t="array" ref="E113">_xlfn.XLOOKUP(E$1,'Copy of PY1 Data(H)'!$A$1:$CZ$1,_xlfn.XLOOKUP($A113,'Copy of PY1 Data(H)'!$A$1:$A$288,'Copy of PY1 Data(H)'!$A$1:$CZ$288))</f>
        <v>0</v>
      </c>
      <c r="F113" s="180" cm="1">
        <f t="array" ref="F113">_xlfn.XLOOKUP(F$1,'Copy of PY1 Data(H)'!$A$1:$CZ$1,_xlfn.XLOOKUP($A113,'Copy of PY1 Data(H)'!$A$1:$A$288,'Copy of PY1 Data(H)'!$A$1:$CZ$288))</f>
        <v>0</v>
      </c>
      <c r="G113" s="180" cm="1">
        <f t="array" ref="G113">_xlfn.XLOOKUP(G$1,'Copy of PY1 Data(H)'!$A$1:$CZ$1,_xlfn.XLOOKUP($A113,'Copy of PY1 Data(H)'!$A$1:$A$288,'Copy of PY1 Data(H)'!$A$1:$CZ$288))</f>
        <v>0</v>
      </c>
      <c r="H113" s="180" cm="1">
        <f t="array" ref="H113">_xlfn.XLOOKUP(H$1,'Copy of PY1 Data(H)'!$A$1:$CZ$1,_xlfn.XLOOKUP($A113,'Copy of PY1 Data(H)'!$A$1:$A$288,'Copy of PY1 Data(H)'!$A$1:$CZ$288))</f>
        <v>0</v>
      </c>
      <c r="I113" s="180" cm="1">
        <f t="array" ref="I113">_xlfn.XLOOKUP(I$1,'Copy of PY1 Data(H)'!$A$1:$CZ$1,_xlfn.XLOOKUP($A113,'Copy of PY1 Data(H)'!$A$1:$A$288,'Copy of PY1 Data(H)'!$A$1:$CZ$288))</f>
        <v>0</v>
      </c>
      <c r="J113" s="180" cm="1">
        <f t="array" ref="J113">_xlfn.XLOOKUP(J$1,'Copy of PY1 Data(H)'!$A$1:$CZ$1,_xlfn.XLOOKUP($A113,'Copy of PY1 Data(H)'!$A$1:$A$288,'Copy of PY1 Data(H)'!$A$1:$CZ$288))</f>
        <v>0</v>
      </c>
      <c r="K113" s="180" cm="1">
        <f t="array" ref="K113">_xlfn.XLOOKUP(K$1,'Copy of PY1 Data(H)'!$A$1:$CZ$1,_xlfn.XLOOKUP($A113,'Copy of PY1 Data(H)'!$A$1:$A$288,'Copy of PY1 Data(H)'!$A$1:$CZ$288))</f>
        <v>0</v>
      </c>
      <c r="L113" s="180" cm="1">
        <f t="array" ref="L113">_xlfn.XLOOKUP(L$1,'Copy of PY1 Data(H)'!$A$1:$CZ$1,_xlfn.XLOOKUP($A113,'Copy of PY1 Data(H)'!$A$1:$A$288,'Copy of PY1 Data(H)'!$A$1:$CZ$288))</f>
        <v>0</v>
      </c>
      <c r="M113" s="180" cm="1">
        <f t="array" ref="M113">_xlfn.XLOOKUP(M$1,'Copy of PY1 Data(H)'!$A$1:$CZ$1,_xlfn.XLOOKUP($A113,'Copy of PY1 Data(H)'!$A$1:$A$288,'Copy of PY1 Data(H)'!$A$1:$CZ$288))</f>
        <v>0</v>
      </c>
      <c r="N113" s="180" cm="1">
        <f t="array" ref="N113">_xlfn.XLOOKUP(N$1,'Copy of PY1 Data(H)'!$A$1:$CZ$1,_xlfn.XLOOKUP($A113,'Copy of PY1 Data(H)'!$A$1:$A$288,'Copy of PY1 Data(H)'!$A$1:$CZ$288))</f>
        <v>0</v>
      </c>
      <c r="O113" s="180" cm="1">
        <f t="array" ref="O113">_xlfn.XLOOKUP(O$1,'Copy of PY1 Data(H)'!$A$1:$CZ$1,_xlfn.XLOOKUP($A113,'Copy of PY1 Data(H)'!$A$1:$A$288,'Copy of PY1 Data(H)'!$A$1:$CZ$288))</f>
        <v>0</v>
      </c>
      <c r="P113" s="180" cm="1">
        <f t="array" ref="P113">_xlfn.XLOOKUP(P$1,'Copy of PY1 Data(H)'!$A$1:$CZ$1,_xlfn.XLOOKUP($A113,'Copy of PY1 Data(H)'!$A$1:$A$288,'Copy of PY1 Data(H)'!$A$1:$CZ$288))</f>
        <v>0</v>
      </c>
      <c r="Q113" s="180" cm="1">
        <f t="array" ref="Q113">_xlfn.XLOOKUP(Q$1,'Copy of PY1 Data(H)'!$A$1:$CZ$1,_xlfn.XLOOKUP($A113,'Copy of PY1 Data(H)'!$A$1:$A$288,'Copy of PY1 Data(H)'!$A$1:$CZ$288))</f>
        <v>0</v>
      </c>
      <c r="R113" s="180" cm="1">
        <f t="array" ref="R113">_xlfn.XLOOKUP(R$1,'Copy of PY1 Data(H)'!$A$1:$CZ$1,_xlfn.XLOOKUP($A113,'Copy of PY1 Data(H)'!$A$1:$A$288,'Copy of PY1 Data(H)'!$A$1:$CZ$288))</f>
        <v>0</v>
      </c>
      <c r="S113" s="180" cm="1">
        <f t="array" ref="S113">_xlfn.XLOOKUP(S$1,'Copy of PY1 Data(H)'!$A$1:$CZ$1,_xlfn.XLOOKUP($A113,'Copy of PY1 Data(H)'!$A$1:$A$288,'Copy of PY1 Data(H)'!$A$1:$CZ$288))</f>
        <v>0</v>
      </c>
      <c r="T113" s="180" cm="1">
        <f t="array" ref="T113">_xlfn.XLOOKUP(T$1,'Copy of PY1 Data(H)'!$A$1:$CZ$1,_xlfn.XLOOKUP($A113,'Copy of PY1 Data(H)'!$A$1:$A$288,'Copy of PY1 Data(H)'!$A$1:$CZ$288))</f>
        <v>0</v>
      </c>
      <c r="U113" s="180" cm="1">
        <f t="array" ref="U113">_xlfn.XLOOKUP(U$1,'Copy of PY1 Data(H)'!$A$1:$CZ$1,_xlfn.XLOOKUP($A113,'Copy of PY1 Data(H)'!$A$1:$A$288,'Copy of PY1 Data(H)'!$A$1:$CZ$288))</f>
        <v>0</v>
      </c>
      <c r="V113" s="180" cm="1">
        <f t="array" ref="V113">_xlfn.XLOOKUP(V$1,'Copy of PY1 Data(H)'!$A$1:$CZ$1,_xlfn.XLOOKUP($A113,'Copy of PY1 Data(H)'!$A$1:$A$288,'Copy of PY1 Data(H)'!$A$1:$CZ$288))</f>
        <v>0</v>
      </c>
      <c r="W113" s="180" cm="1">
        <f t="array" ref="W113">_xlfn.XLOOKUP(W$1,'Copy of PY1 Data(H)'!$A$1:$CZ$1,_xlfn.XLOOKUP($A113,'Copy of PY1 Data(H)'!$A$1:$A$288,'Copy of PY1 Data(H)'!$A$1:$CZ$288))</f>
        <v>0</v>
      </c>
      <c r="X113" s="180" cm="1">
        <f t="array" ref="X113">_xlfn.XLOOKUP(X$1,'Copy of PY1 Data(H)'!$A$1:$CZ$1,_xlfn.XLOOKUP($A113,'Copy of PY1 Data(H)'!$A$1:$A$288,'Copy of PY1 Data(H)'!$A$1:$CZ$288))</f>
        <v>0</v>
      </c>
      <c r="Y113" s="180" cm="1">
        <f t="array" ref="Y113">_xlfn.XLOOKUP(Y$1,'Copy of PY1 Data(H)'!$A$1:$CZ$1,_xlfn.XLOOKUP($A113,'Copy of PY1 Data(H)'!$A$1:$A$288,'Copy of PY1 Data(H)'!$A$1:$CZ$288))</f>
        <v>0</v>
      </c>
      <c r="Z113" s="180" cm="1">
        <f t="array" ref="Z113">_xlfn.XLOOKUP(Z$1,'Copy of PY1 Data(H)'!$A$1:$CZ$1,_xlfn.XLOOKUP($A113,'Copy of PY1 Data(H)'!$A$1:$A$288,'Copy of PY1 Data(H)'!$A$1:$CZ$288))</f>
        <v>0</v>
      </c>
      <c r="AA113" s="180" cm="1">
        <f t="array" ref="AA113">_xlfn.XLOOKUP(AA$1,'Copy of PY1 Data(H)'!$A$1:$CZ$1,_xlfn.XLOOKUP($A113,'Copy of PY1 Data(H)'!$A$1:$A$288,'Copy of PY1 Data(H)'!$A$1:$CZ$288))</f>
        <v>0</v>
      </c>
      <c r="AB113" s="180" cm="1">
        <f t="array" ref="AB113">_xlfn.XLOOKUP(AB$1,'Copy of PY1 Data(H)'!$A$1:$CZ$1,_xlfn.XLOOKUP($A113,'Copy of PY1 Data(H)'!$A$1:$A$288,'Copy of PY1 Data(H)'!$A$1:$CZ$288))</f>
        <v>0</v>
      </c>
      <c r="AC113" s="180" cm="1">
        <f t="array" ref="AC113">_xlfn.XLOOKUP(AC$1,'Copy of PY1 Data(H)'!$A$1:$CZ$1,_xlfn.XLOOKUP($A113,'Copy of PY1 Data(H)'!$A$1:$A$288,'Copy of PY1 Data(H)'!$A$1:$CZ$288))</f>
        <v>0</v>
      </c>
      <c r="AD113" s="180" cm="1">
        <f t="array" ref="AD113">_xlfn.XLOOKUP(AD$1,'Copy of PY1 Data(H)'!$A$1:$CZ$1,_xlfn.XLOOKUP($A113,'Copy of PY1 Data(H)'!$A$1:$A$288,'Copy of PY1 Data(H)'!$A$1:$CZ$288))</f>
        <v>0</v>
      </c>
      <c r="AE113" s="180" cm="1">
        <f t="array" ref="AE113">_xlfn.XLOOKUP(AE$1,'Copy of PY1 Data(H)'!$A$1:$CZ$1,_xlfn.XLOOKUP($A113,'Copy of PY1 Data(H)'!$A$1:$A$288,'Copy of PY1 Data(H)'!$A$1:$CZ$288))</f>
        <v>0</v>
      </c>
      <c r="AF113" s="180" cm="1">
        <f t="array" ref="AF113">_xlfn.XLOOKUP(AF$1,'Copy of PY1 Data(H)'!$A$1:$CZ$1,_xlfn.XLOOKUP($A113,'Copy of PY1 Data(H)'!$A$1:$A$288,'Copy of PY1 Data(H)'!$A$1:$CZ$288))</f>
        <v>0</v>
      </c>
      <c r="AG113" s="180" cm="1">
        <f t="array" ref="AG113">_xlfn.XLOOKUP(AG$1,'Copy of PY1 Data(H)'!$A$1:$CZ$1,_xlfn.XLOOKUP($A113,'Copy of PY1 Data(H)'!$A$1:$A$288,'Copy of PY1 Data(H)'!$A$1:$CZ$288))</f>
        <v>0</v>
      </c>
      <c r="AH113" s="180" cm="1">
        <f t="array" ref="AH113">_xlfn.XLOOKUP(AH$1,'Copy of PY1 Data(H)'!$A$1:$CZ$1,_xlfn.XLOOKUP($A113,'Copy of PY1 Data(H)'!$A$1:$A$288,'Copy of PY1 Data(H)'!$A$1:$CZ$288))</f>
        <v>0</v>
      </c>
      <c r="AI113" s="180" cm="1">
        <f t="array" ref="AI113">_xlfn.XLOOKUP(AI$1,'Copy of PY1 Data(H)'!$A$1:$CZ$1,_xlfn.XLOOKUP($A113,'Copy of PY1 Data(H)'!$A$1:$A$288,'Copy of PY1 Data(H)'!$A$1:$CZ$288))</f>
        <v>0</v>
      </c>
      <c r="AJ113" s="180" cm="1">
        <f t="array" ref="AJ113">_xlfn.XLOOKUP(AJ$1,'Copy of PY1 Data(H)'!$A$1:$CZ$1,_xlfn.XLOOKUP($A113,'Copy of PY1 Data(H)'!$A$1:$A$288,'Copy of PY1 Data(H)'!$A$1:$CZ$288))</f>
        <v>0</v>
      </c>
      <c r="AK113" s="180" cm="1">
        <f t="array" ref="AK113">_xlfn.XLOOKUP(AK$1,'Copy of PY1 Data(H)'!$A$1:$CZ$1,_xlfn.XLOOKUP($A113,'Copy of PY1 Data(H)'!$A$1:$A$288,'Copy of PY1 Data(H)'!$A$1:$CZ$288))</f>
        <v>0</v>
      </c>
      <c r="AL113" s="180" cm="1">
        <f t="array" ref="AL113">_xlfn.XLOOKUP(AL$1,'Copy of PY1 Data(H)'!$A$1:$CZ$1,_xlfn.XLOOKUP($A113,'Copy of PY1 Data(H)'!$A$1:$A$288,'Copy of PY1 Data(H)'!$A$1:$CZ$288))</f>
        <v>0</v>
      </c>
      <c r="AM113" s="180" cm="1">
        <f t="array" ref="AM113">_xlfn.XLOOKUP(AM$1,'Copy of PY1 Data(H)'!$A$1:$CZ$1,_xlfn.XLOOKUP($A113,'Copy of PY1 Data(H)'!$A$1:$A$288,'Copy of PY1 Data(H)'!$A$1:$CZ$288))</f>
        <v>0</v>
      </c>
      <c r="AN113" s="180" cm="1">
        <f t="array" ref="AN113">_xlfn.XLOOKUP(AN$1,'Copy of PY1 Data(H)'!$A$1:$CZ$1,_xlfn.XLOOKUP($A113,'Copy of PY1 Data(H)'!$A$1:$A$288,'Copy of PY1 Data(H)'!$A$1:$CZ$288))</f>
        <v>0</v>
      </c>
      <c r="AO113" s="180" cm="1">
        <f t="array" ref="AO113">_xlfn.XLOOKUP(AO$1,'Copy of PY1 Data(H)'!$A$1:$CZ$1,_xlfn.XLOOKUP($A113,'Copy of PY1 Data(H)'!$A$1:$A$288,'Copy of PY1 Data(H)'!$A$1:$CZ$288))</f>
        <v>0</v>
      </c>
      <c r="AP113" s="180" cm="1">
        <f t="array" ref="AP113">_xlfn.XLOOKUP(AP$1,'Copy of PY1 Data(H)'!$A$1:$CZ$1,_xlfn.XLOOKUP($A113,'Copy of PY1 Data(H)'!$A$1:$A$288,'Copy of PY1 Data(H)'!$A$1:$CZ$288))</f>
        <v>0</v>
      </c>
      <c r="AQ113" s="180" cm="1">
        <f t="array" ref="AQ113">_xlfn.XLOOKUP(AQ$1,'Copy of PY1 Data(H)'!$A$1:$CZ$1,_xlfn.XLOOKUP($A113,'Copy of PY1 Data(H)'!$A$1:$A$288,'Copy of PY1 Data(H)'!$A$1:$CZ$288))</f>
        <v>0</v>
      </c>
      <c r="AR113" s="180" cm="1">
        <f t="array" ref="AR113">_xlfn.XLOOKUP(AR$1,'Copy of PY1 Data(H)'!$A$1:$CZ$1,_xlfn.XLOOKUP($A113,'Copy of PY1 Data(H)'!$A$1:$A$288,'Copy of PY1 Data(H)'!$A$1:$CZ$288))</f>
        <v>0</v>
      </c>
      <c r="AS113" s="180" cm="1">
        <f t="array" ref="AS113">_xlfn.XLOOKUP(AS$1,'Copy of PY1 Data(H)'!$A$1:$CZ$1,_xlfn.XLOOKUP($A113,'Copy of PY1 Data(H)'!$A$1:$A$288,'Copy of PY1 Data(H)'!$A$1:$CZ$288))</f>
        <v>0</v>
      </c>
      <c r="AT113" s="180" cm="1">
        <f t="array" ref="AT113">_xlfn.XLOOKUP(AT$1,'Copy of PY1 Data(H)'!$A$1:$CZ$1,_xlfn.XLOOKUP($A113,'Copy of PY1 Data(H)'!$A$1:$A$288,'Copy of PY1 Data(H)'!$A$1:$CZ$288))</f>
        <v>0</v>
      </c>
      <c r="AU113" s="180" cm="1">
        <f t="array" ref="AU113">_xlfn.XLOOKUP(AU$1,'Copy of PY1 Data(H)'!$A$1:$CZ$1,_xlfn.XLOOKUP($A113,'Copy of PY1 Data(H)'!$A$1:$A$288,'Copy of PY1 Data(H)'!$A$1:$CZ$288))</f>
        <v>0</v>
      </c>
      <c r="AV113" s="180" cm="1">
        <f t="array" ref="AV113">_xlfn.XLOOKUP(AV$1,'Copy of PY1 Data(H)'!$A$1:$CZ$1,_xlfn.XLOOKUP($A113,'Copy of PY1 Data(H)'!$A$1:$A$288,'Copy of PY1 Data(H)'!$A$1:$CZ$288))</f>
        <v>0</v>
      </c>
      <c r="AW113" s="180" cm="1">
        <f t="array" ref="AW113">_xlfn.XLOOKUP(AW$1,'Copy of PY1 Data(H)'!$A$1:$CZ$1,_xlfn.XLOOKUP($A113,'Copy of PY1 Data(H)'!$A$1:$A$288,'Copy of PY1 Data(H)'!$A$1:$CZ$288))</f>
        <v>0</v>
      </c>
      <c r="AX113" s="180" cm="1">
        <f t="array" ref="AX113">_xlfn.XLOOKUP(AX$1,'Copy of PY1 Data(H)'!$A$1:$CZ$1,_xlfn.XLOOKUP($A113,'Copy of PY1 Data(H)'!$A$1:$A$288,'Copy of PY1 Data(H)'!$A$1:$CZ$288))</f>
        <v>0</v>
      </c>
      <c r="AY113" s="180" cm="1">
        <f t="array" ref="AY113">_xlfn.XLOOKUP(AY$1,'Copy of PY1 Data(H)'!$A$1:$CZ$1,_xlfn.XLOOKUP($A113,'Copy of PY1 Data(H)'!$A$1:$A$288,'Copy of PY1 Data(H)'!$A$1:$CZ$288))</f>
        <v>0</v>
      </c>
      <c r="AZ113" s="180" cm="1">
        <f t="array" ref="AZ113">_xlfn.XLOOKUP(AZ$1,'Copy of PY1 Data(H)'!$A$1:$CZ$1,_xlfn.XLOOKUP($A113,'Copy of PY1 Data(H)'!$A$1:$A$288,'Copy of PY1 Data(H)'!$A$1:$CZ$288))</f>
        <v>0</v>
      </c>
      <c r="BA113" s="180" cm="1">
        <f t="array" ref="BA113">_xlfn.XLOOKUP(BA$1,'Copy of PY1 Data(H)'!$A$1:$CZ$1,_xlfn.XLOOKUP($A113,'Copy of PY1 Data(H)'!$A$1:$A$288,'Copy of PY1 Data(H)'!$A$1:$CZ$288))</f>
        <v>0</v>
      </c>
      <c r="BB113" s="180" cm="1">
        <f t="array" ref="BB113">_xlfn.XLOOKUP(BB$1,'Copy of PY1 Data(H)'!$A$1:$CZ$1,_xlfn.XLOOKUP($A113,'Copy of PY1 Data(H)'!$A$1:$A$288,'Copy of PY1 Data(H)'!$A$1:$CZ$288))</f>
        <v>0</v>
      </c>
      <c r="BC113" s="180" cm="1">
        <f t="array" ref="BC113">_xlfn.XLOOKUP(BC$1,'Copy of PY1 Data(H)'!$A$1:$CZ$1,_xlfn.XLOOKUP($A113,'Copy of PY1 Data(H)'!$A$1:$A$288,'Copy of PY1 Data(H)'!$A$1:$CZ$288))</f>
        <v>0</v>
      </c>
      <c r="BD113" s="180" cm="1">
        <f t="array" ref="BD113">_xlfn.XLOOKUP(BD$1,'Copy of PY1 Data(H)'!$A$1:$CZ$1,_xlfn.XLOOKUP($A113,'Copy of PY1 Data(H)'!$A$1:$A$288,'Copy of PY1 Data(H)'!$A$1:$CZ$288))</f>
        <v>0</v>
      </c>
      <c r="BE113" s="180" cm="1">
        <f t="array" ref="BE113">_xlfn.XLOOKUP(BE$1,'Copy of PY1 Data(H)'!$A$1:$CZ$1,_xlfn.XLOOKUP($A113,'Copy of PY1 Data(H)'!$A$1:$A$288,'Copy of PY1 Data(H)'!$A$1:$CZ$288))</f>
        <v>0</v>
      </c>
      <c r="BF113" s="180" cm="1">
        <f t="array" ref="BF113">_xlfn.XLOOKUP(BF$1,'Copy of PY1 Data(H)'!$A$1:$CZ$1,_xlfn.XLOOKUP($A113,'Copy of PY1 Data(H)'!$A$1:$A$288,'Copy of PY1 Data(H)'!$A$1:$CZ$288))</f>
        <v>0</v>
      </c>
      <c r="BG113" s="180" cm="1">
        <f t="array" ref="BG113">_xlfn.XLOOKUP(BG$1,'Copy of PY1 Data(H)'!$A$1:$CZ$1,_xlfn.XLOOKUP($A113,'Copy of PY1 Data(H)'!$A$1:$A$288,'Copy of PY1 Data(H)'!$A$1:$CZ$288))</f>
        <v>0</v>
      </c>
      <c r="BH113" s="180" cm="1">
        <f t="array" ref="BH113">_xlfn.XLOOKUP(BH$1,'Copy of PY1 Data(H)'!$A$1:$CZ$1,_xlfn.XLOOKUP($A113,'Copy of PY1 Data(H)'!$A$1:$A$288,'Copy of PY1 Data(H)'!$A$1:$CZ$288))</f>
        <v>0</v>
      </c>
      <c r="BI113" s="180" cm="1">
        <f t="array" ref="BI113">_xlfn.XLOOKUP(BI$1,'Copy of PY1 Data(H)'!$A$1:$CZ$1,_xlfn.XLOOKUP($A113,'Copy of PY1 Data(H)'!$A$1:$A$288,'Copy of PY1 Data(H)'!$A$1:$CZ$288))</f>
        <v>0</v>
      </c>
      <c r="BJ113" s="180" cm="1">
        <f t="array" ref="BJ113">_xlfn.XLOOKUP(BJ$1,'Copy of PY1 Data(H)'!$A$1:$CZ$1,_xlfn.XLOOKUP($A113,'Copy of PY1 Data(H)'!$A$1:$A$288,'Copy of PY1 Data(H)'!$A$1:$CZ$288))</f>
        <v>0</v>
      </c>
      <c r="BK113" s="180" cm="1">
        <f t="array" ref="BK113">_xlfn.XLOOKUP(BK$1,'Copy of PY1 Data(H)'!$A$1:$CZ$1,_xlfn.XLOOKUP($A113,'Copy of PY1 Data(H)'!$A$1:$A$288,'Copy of PY1 Data(H)'!$A$1:$CZ$288))</f>
        <v>0</v>
      </c>
      <c r="BL113" s="180" cm="1">
        <f t="array" ref="BL113">_xlfn.XLOOKUP(BL$1,'Copy of PY1 Data(H)'!$A$1:$CZ$1,_xlfn.XLOOKUP($A113,'Copy of PY1 Data(H)'!$A$1:$A$288,'Copy of PY1 Data(H)'!$A$1:$CZ$288))</f>
        <v>0</v>
      </c>
      <c r="BM113" s="180" cm="1">
        <f t="array" ref="BM113">_xlfn.XLOOKUP(BM$1,'Copy of PY1 Data(H)'!$A$1:$CZ$1,_xlfn.XLOOKUP($A113,'Copy of PY1 Data(H)'!$A$1:$A$288,'Copy of PY1 Data(H)'!$A$1:$CZ$288))</f>
        <v>0</v>
      </c>
      <c r="BN113" s="180" cm="1">
        <f t="array" ref="BN113">_xlfn.XLOOKUP(BN$1,'Copy of PY1 Data(H)'!$A$1:$CZ$1,_xlfn.XLOOKUP($A113,'Copy of PY1 Data(H)'!$A$1:$A$288,'Copy of PY1 Data(H)'!$A$1:$CZ$288))</f>
        <v>0</v>
      </c>
      <c r="BO113" s="180" cm="1">
        <f t="array" ref="BO113">_xlfn.XLOOKUP(BO$1,'Copy of PY1 Data(H)'!$A$1:$CZ$1,_xlfn.XLOOKUP($A113,'Copy of PY1 Data(H)'!$A$1:$A$288,'Copy of PY1 Data(H)'!$A$1:$CZ$288))</f>
        <v>0</v>
      </c>
      <c r="BP113" s="180" cm="1">
        <f t="array" ref="BP113">_xlfn.XLOOKUP(BP$1,'Copy of PY1 Data(H)'!$A$1:$CZ$1,_xlfn.XLOOKUP($A113,'Copy of PY1 Data(H)'!$A$1:$A$288,'Copy of PY1 Data(H)'!$A$1:$CZ$288))</f>
        <v>0</v>
      </c>
      <c r="BQ113" s="180" cm="1">
        <f t="array" ref="BQ113">_xlfn.XLOOKUP(BQ$1,'Copy of PY1 Data(H)'!$A$1:$CZ$1,_xlfn.XLOOKUP($A113,'Copy of PY1 Data(H)'!$A$1:$A$288,'Copy of PY1 Data(H)'!$A$1:$CZ$288))</f>
        <v>0</v>
      </c>
      <c r="BR113" s="180" cm="1">
        <f t="array" ref="BR113">_xlfn.XLOOKUP(BR$1,'Copy of PY1 Data(H)'!$A$1:$CZ$1,_xlfn.XLOOKUP($A113,'Copy of PY1 Data(H)'!$A$1:$A$288,'Copy of PY1 Data(H)'!$A$1:$CZ$288))</f>
        <v>0</v>
      </c>
      <c r="BS113" s="180" cm="1">
        <f t="array" ref="BS113">_xlfn.XLOOKUP(BS$1,'Copy of PY1 Data(H)'!$A$1:$CZ$1,_xlfn.XLOOKUP($A113,'Copy of PY1 Data(H)'!$A$1:$A$288,'Copy of PY1 Data(H)'!$A$1:$CZ$288))</f>
        <v>0</v>
      </c>
      <c r="BT113" s="180" cm="1">
        <f t="array" ref="BT113">_xlfn.XLOOKUP(BT$1,'Copy of PY1 Data(H)'!$A$1:$CZ$1,_xlfn.XLOOKUP($A113,'Copy of PY1 Data(H)'!$A$1:$A$288,'Copy of PY1 Data(H)'!$A$1:$CZ$288))</f>
        <v>0</v>
      </c>
      <c r="BU113" s="180" cm="1">
        <f t="array" ref="BU113">_xlfn.XLOOKUP(BU$1,'Copy of PY1 Data(H)'!$A$1:$CZ$1,_xlfn.XLOOKUP($A113,'Copy of PY1 Data(H)'!$A$1:$A$288,'Copy of PY1 Data(H)'!$A$1:$CZ$288))</f>
        <v>0</v>
      </c>
      <c r="BV113" s="180" cm="1">
        <f t="array" ref="BV113">_xlfn.XLOOKUP(BV$1,'Copy of PY1 Data(H)'!$A$1:$CZ$1,_xlfn.XLOOKUP($A113,'Copy of PY1 Data(H)'!$A$1:$A$288,'Copy of PY1 Data(H)'!$A$1:$CZ$288))</f>
        <v>0</v>
      </c>
    </row>
    <row r="114" spans="1:74" x14ac:dyDescent="0.3">
      <c r="A114" s="180">
        <v>384</v>
      </c>
      <c r="C114" s="180"/>
      <c r="D114" s="180" cm="1">
        <f t="array" ref="D114">_xlfn.XLOOKUP(D$1,'Copy of PY1 Data(H)'!$A$1:$CZ$1,_xlfn.XLOOKUP($A114,'Copy of PY1 Data(H)'!$A$1:$A$288,'Copy of PY1 Data(H)'!$A$1:$CZ$288))</f>
        <v>0</v>
      </c>
      <c r="E114" s="180" cm="1">
        <f t="array" ref="E114">_xlfn.XLOOKUP(E$1,'Copy of PY1 Data(H)'!$A$1:$CZ$1,_xlfn.XLOOKUP($A114,'Copy of PY1 Data(H)'!$A$1:$A$288,'Copy of PY1 Data(H)'!$A$1:$CZ$288))</f>
        <v>0</v>
      </c>
      <c r="F114" s="180" cm="1">
        <f t="array" ref="F114">_xlfn.XLOOKUP(F$1,'Copy of PY1 Data(H)'!$A$1:$CZ$1,_xlfn.XLOOKUP($A114,'Copy of PY1 Data(H)'!$A$1:$A$288,'Copy of PY1 Data(H)'!$A$1:$CZ$288))</f>
        <v>0</v>
      </c>
      <c r="G114" s="180" cm="1">
        <f t="array" ref="G114">_xlfn.XLOOKUP(G$1,'Copy of PY1 Data(H)'!$A$1:$CZ$1,_xlfn.XLOOKUP($A114,'Copy of PY1 Data(H)'!$A$1:$A$288,'Copy of PY1 Data(H)'!$A$1:$CZ$288))</f>
        <v>0</v>
      </c>
      <c r="H114" s="180" cm="1">
        <f t="array" ref="H114">_xlfn.XLOOKUP(H$1,'Copy of PY1 Data(H)'!$A$1:$CZ$1,_xlfn.XLOOKUP($A114,'Copy of PY1 Data(H)'!$A$1:$A$288,'Copy of PY1 Data(H)'!$A$1:$CZ$288))</f>
        <v>0</v>
      </c>
      <c r="I114" s="180" cm="1">
        <f t="array" ref="I114">_xlfn.XLOOKUP(I$1,'Copy of PY1 Data(H)'!$A$1:$CZ$1,_xlfn.XLOOKUP($A114,'Copy of PY1 Data(H)'!$A$1:$A$288,'Copy of PY1 Data(H)'!$A$1:$CZ$288))</f>
        <v>0</v>
      </c>
      <c r="J114" s="180" cm="1">
        <f t="array" ref="J114">_xlfn.XLOOKUP(J$1,'Copy of PY1 Data(H)'!$A$1:$CZ$1,_xlfn.XLOOKUP($A114,'Copy of PY1 Data(H)'!$A$1:$A$288,'Copy of PY1 Data(H)'!$A$1:$CZ$288))</f>
        <v>0</v>
      </c>
      <c r="K114" s="180" cm="1">
        <f t="array" ref="K114">_xlfn.XLOOKUP(K$1,'Copy of PY1 Data(H)'!$A$1:$CZ$1,_xlfn.XLOOKUP($A114,'Copy of PY1 Data(H)'!$A$1:$A$288,'Copy of PY1 Data(H)'!$A$1:$CZ$288))</f>
        <v>0</v>
      </c>
      <c r="L114" s="180" cm="1">
        <f t="array" ref="L114">_xlfn.XLOOKUP(L$1,'Copy of PY1 Data(H)'!$A$1:$CZ$1,_xlfn.XLOOKUP($A114,'Copy of PY1 Data(H)'!$A$1:$A$288,'Copy of PY1 Data(H)'!$A$1:$CZ$288))</f>
        <v>0</v>
      </c>
      <c r="M114" s="180" cm="1">
        <f t="array" ref="M114">_xlfn.XLOOKUP(M$1,'Copy of PY1 Data(H)'!$A$1:$CZ$1,_xlfn.XLOOKUP($A114,'Copy of PY1 Data(H)'!$A$1:$A$288,'Copy of PY1 Data(H)'!$A$1:$CZ$288))</f>
        <v>0</v>
      </c>
      <c r="N114" s="180" cm="1">
        <f t="array" ref="N114">_xlfn.XLOOKUP(N$1,'Copy of PY1 Data(H)'!$A$1:$CZ$1,_xlfn.XLOOKUP($A114,'Copy of PY1 Data(H)'!$A$1:$A$288,'Copy of PY1 Data(H)'!$A$1:$CZ$288))</f>
        <v>0</v>
      </c>
      <c r="O114" s="180" cm="1">
        <f t="array" ref="O114">_xlfn.XLOOKUP(O$1,'Copy of PY1 Data(H)'!$A$1:$CZ$1,_xlfn.XLOOKUP($A114,'Copy of PY1 Data(H)'!$A$1:$A$288,'Copy of PY1 Data(H)'!$A$1:$CZ$288))</f>
        <v>0</v>
      </c>
      <c r="P114" s="180" cm="1">
        <f t="array" ref="P114">_xlfn.XLOOKUP(P$1,'Copy of PY1 Data(H)'!$A$1:$CZ$1,_xlfn.XLOOKUP($A114,'Copy of PY1 Data(H)'!$A$1:$A$288,'Copy of PY1 Data(H)'!$A$1:$CZ$288))</f>
        <v>0</v>
      </c>
      <c r="Q114" s="180" cm="1">
        <f t="array" ref="Q114">_xlfn.XLOOKUP(Q$1,'Copy of PY1 Data(H)'!$A$1:$CZ$1,_xlfn.XLOOKUP($A114,'Copy of PY1 Data(H)'!$A$1:$A$288,'Copy of PY1 Data(H)'!$A$1:$CZ$288))</f>
        <v>0</v>
      </c>
      <c r="R114" s="180" cm="1">
        <f t="array" ref="R114">_xlfn.XLOOKUP(R$1,'Copy of PY1 Data(H)'!$A$1:$CZ$1,_xlfn.XLOOKUP($A114,'Copy of PY1 Data(H)'!$A$1:$A$288,'Copy of PY1 Data(H)'!$A$1:$CZ$288))</f>
        <v>0</v>
      </c>
      <c r="S114" s="180" cm="1">
        <f t="array" ref="S114">_xlfn.XLOOKUP(S$1,'Copy of PY1 Data(H)'!$A$1:$CZ$1,_xlfn.XLOOKUP($A114,'Copy of PY1 Data(H)'!$A$1:$A$288,'Copy of PY1 Data(H)'!$A$1:$CZ$288))</f>
        <v>0</v>
      </c>
      <c r="T114" s="180" cm="1">
        <f t="array" ref="T114">_xlfn.XLOOKUP(T$1,'Copy of PY1 Data(H)'!$A$1:$CZ$1,_xlfn.XLOOKUP($A114,'Copy of PY1 Data(H)'!$A$1:$A$288,'Copy of PY1 Data(H)'!$A$1:$CZ$288))</f>
        <v>0</v>
      </c>
      <c r="U114" s="180" cm="1">
        <f t="array" ref="U114">_xlfn.XLOOKUP(U$1,'Copy of PY1 Data(H)'!$A$1:$CZ$1,_xlfn.XLOOKUP($A114,'Copy of PY1 Data(H)'!$A$1:$A$288,'Copy of PY1 Data(H)'!$A$1:$CZ$288))</f>
        <v>0</v>
      </c>
      <c r="V114" s="180" cm="1">
        <f t="array" ref="V114">_xlfn.XLOOKUP(V$1,'Copy of PY1 Data(H)'!$A$1:$CZ$1,_xlfn.XLOOKUP($A114,'Copy of PY1 Data(H)'!$A$1:$A$288,'Copy of PY1 Data(H)'!$A$1:$CZ$288))</f>
        <v>0</v>
      </c>
      <c r="W114" s="180" cm="1">
        <f t="array" ref="W114">_xlfn.XLOOKUP(W$1,'Copy of PY1 Data(H)'!$A$1:$CZ$1,_xlfn.XLOOKUP($A114,'Copy of PY1 Data(H)'!$A$1:$A$288,'Copy of PY1 Data(H)'!$A$1:$CZ$288))</f>
        <v>0</v>
      </c>
      <c r="X114" s="180" cm="1">
        <f t="array" ref="X114">_xlfn.XLOOKUP(X$1,'Copy of PY1 Data(H)'!$A$1:$CZ$1,_xlfn.XLOOKUP($A114,'Copy of PY1 Data(H)'!$A$1:$A$288,'Copy of PY1 Data(H)'!$A$1:$CZ$288))</f>
        <v>0</v>
      </c>
      <c r="Y114" s="180" cm="1">
        <f t="array" ref="Y114">_xlfn.XLOOKUP(Y$1,'Copy of PY1 Data(H)'!$A$1:$CZ$1,_xlfn.XLOOKUP($A114,'Copy of PY1 Data(H)'!$A$1:$A$288,'Copy of PY1 Data(H)'!$A$1:$CZ$288))</f>
        <v>0</v>
      </c>
      <c r="Z114" s="180" cm="1">
        <f t="array" ref="Z114">_xlfn.XLOOKUP(Z$1,'Copy of PY1 Data(H)'!$A$1:$CZ$1,_xlfn.XLOOKUP($A114,'Copy of PY1 Data(H)'!$A$1:$A$288,'Copy of PY1 Data(H)'!$A$1:$CZ$288))</f>
        <v>0</v>
      </c>
      <c r="AA114" s="180" cm="1">
        <f t="array" ref="AA114">_xlfn.XLOOKUP(AA$1,'Copy of PY1 Data(H)'!$A$1:$CZ$1,_xlfn.XLOOKUP($A114,'Copy of PY1 Data(H)'!$A$1:$A$288,'Copy of PY1 Data(H)'!$A$1:$CZ$288))</f>
        <v>0</v>
      </c>
      <c r="AB114" s="180" cm="1">
        <f t="array" ref="AB114">_xlfn.XLOOKUP(AB$1,'Copy of PY1 Data(H)'!$A$1:$CZ$1,_xlfn.XLOOKUP($A114,'Copy of PY1 Data(H)'!$A$1:$A$288,'Copy of PY1 Data(H)'!$A$1:$CZ$288))</f>
        <v>0</v>
      </c>
      <c r="AC114" s="180" cm="1">
        <f t="array" ref="AC114">_xlfn.XLOOKUP(AC$1,'Copy of PY1 Data(H)'!$A$1:$CZ$1,_xlfn.XLOOKUP($A114,'Copy of PY1 Data(H)'!$A$1:$A$288,'Copy of PY1 Data(H)'!$A$1:$CZ$288))</f>
        <v>0</v>
      </c>
      <c r="AD114" s="180" cm="1">
        <f t="array" ref="AD114">_xlfn.XLOOKUP(AD$1,'Copy of PY1 Data(H)'!$A$1:$CZ$1,_xlfn.XLOOKUP($A114,'Copy of PY1 Data(H)'!$A$1:$A$288,'Copy of PY1 Data(H)'!$A$1:$CZ$288))</f>
        <v>0</v>
      </c>
      <c r="AE114" s="180" cm="1">
        <f t="array" ref="AE114">_xlfn.XLOOKUP(AE$1,'Copy of PY1 Data(H)'!$A$1:$CZ$1,_xlfn.XLOOKUP($A114,'Copy of PY1 Data(H)'!$A$1:$A$288,'Copy of PY1 Data(H)'!$A$1:$CZ$288))</f>
        <v>0</v>
      </c>
      <c r="AF114" s="180" cm="1">
        <f t="array" ref="AF114">_xlfn.XLOOKUP(AF$1,'Copy of PY1 Data(H)'!$A$1:$CZ$1,_xlfn.XLOOKUP($A114,'Copy of PY1 Data(H)'!$A$1:$A$288,'Copy of PY1 Data(H)'!$A$1:$CZ$288))</f>
        <v>0</v>
      </c>
      <c r="AG114" s="180" cm="1">
        <f t="array" ref="AG114">_xlfn.XLOOKUP(AG$1,'Copy of PY1 Data(H)'!$A$1:$CZ$1,_xlfn.XLOOKUP($A114,'Copy of PY1 Data(H)'!$A$1:$A$288,'Copy of PY1 Data(H)'!$A$1:$CZ$288))</f>
        <v>0</v>
      </c>
      <c r="AH114" s="180" cm="1">
        <f t="array" ref="AH114">_xlfn.XLOOKUP(AH$1,'Copy of PY1 Data(H)'!$A$1:$CZ$1,_xlfn.XLOOKUP($A114,'Copy of PY1 Data(H)'!$A$1:$A$288,'Copy of PY1 Data(H)'!$A$1:$CZ$288))</f>
        <v>0</v>
      </c>
      <c r="AI114" s="180" cm="1">
        <f t="array" ref="AI114">_xlfn.XLOOKUP(AI$1,'Copy of PY1 Data(H)'!$A$1:$CZ$1,_xlfn.XLOOKUP($A114,'Copy of PY1 Data(H)'!$A$1:$A$288,'Copy of PY1 Data(H)'!$A$1:$CZ$288))</f>
        <v>0</v>
      </c>
      <c r="AJ114" s="180" cm="1">
        <f t="array" ref="AJ114">_xlfn.XLOOKUP(AJ$1,'Copy of PY1 Data(H)'!$A$1:$CZ$1,_xlfn.XLOOKUP($A114,'Copy of PY1 Data(H)'!$A$1:$A$288,'Copy of PY1 Data(H)'!$A$1:$CZ$288))</f>
        <v>0</v>
      </c>
      <c r="AK114" s="180" cm="1">
        <f t="array" ref="AK114">_xlfn.XLOOKUP(AK$1,'Copy of PY1 Data(H)'!$A$1:$CZ$1,_xlfn.XLOOKUP($A114,'Copy of PY1 Data(H)'!$A$1:$A$288,'Copy of PY1 Data(H)'!$A$1:$CZ$288))</f>
        <v>0</v>
      </c>
      <c r="AL114" s="180" cm="1">
        <f t="array" ref="AL114">_xlfn.XLOOKUP(AL$1,'Copy of PY1 Data(H)'!$A$1:$CZ$1,_xlfn.XLOOKUP($A114,'Copy of PY1 Data(H)'!$A$1:$A$288,'Copy of PY1 Data(H)'!$A$1:$CZ$288))</f>
        <v>0</v>
      </c>
      <c r="AM114" s="180" cm="1">
        <f t="array" ref="AM114">_xlfn.XLOOKUP(AM$1,'Copy of PY1 Data(H)'!$A$1:$CZ$1,_xlfn.XLOOKUP($A114,'Copy of PY1 Data(H)'!$A$1:$A$288,'Copy of PY1 Data(H)'!$A$1:$CZ$288))</f>
        <v>0</v>
      </c>
      <c r="AN114" s="180" cm="1">
        <f t="array" ref="AN114">_xlfn.XLOOKUP(AN$1,'Copy of PY1 Data(H)'!$A$1:$CZ$1,_xlfn.XLOOKUP($A114,'Copy of PY1 Data(H)'!$A$1:$A$288,'Copy of PY1 Data(H)'!$A$1:$CZ$288))</f>
        <v>0</v>
      </c>
      <c r="AO114" s="180" cm="1">
        <f t="array" ref="AO114">_xlfn.XLOOKUP(AO$1,'Copy of PY1 Data(H)'!$A$1:$CZ$1,_xlfn.XLOOKUP($A114,'Copy of PY1 Data(H)'!$A$1:$A$288,'Copy of PY1 Data(H)'!$A$1:$CZ$288))</f>
        <v>0</v>
      </c>
      <c r="AP114" s="180" cm="1">
        <f t="array" ref="AP114">_xlfn.XLOOKUP(AP$1,'Copy of PY1 Data(H)'!$A$1:$CZ$1,_xlfn.XLOOKUP($A114,'Copy of PY1 Data(H)'!$A$1:$A$288,'Copy of PY1 Data(H)'!$A$1:$CZ$288))</f>
        <v>0</v>
      </c>
      <c r="AQ114" s="180" cm="1">
        <f t="array" ref="AQ114">_xlfn.XLOOKUP(AQ$1,'Copy of PY1 Data(H)'!$A$1:$CZ$1,_xlfn.XLOOKUP($A114,'Copy of PY1 Data(H)'!$A$1:$A$288,'Copy of PY1 Data(H)'!$A$1:$CZ$288))</f>
        <v>0</v>
      </c>
      <c r="AR114" s="180" cm="1">
        <f t="array" ref="AR114">_xlfn.XLOOKUP(AR$1,'Copy of PY1 Data(H)'!$A$1:$CZ$1,_xlfn.XLOOKUP($A114,'Copy of PY1 Data(H)'!$A$1:$A$288,'Copy of PY1 Data(H)'!$A$1:$CZ$288))</f>
        <v>0</v>
      </c>
      <c r="AS114" s="180" cm="1">
        <f t="array" ref="AS114">_xlfn.XLOOKUP(AS$1,'Copy of PY1 Data(H)'!$A$1:$CZ$1,_xlfn.XLOOKUP($A114,'Copy of PY1 Data(H)'!$A$1:$A$288,'Copy of PY1 Data(H)'!$A$1:$CZ$288))</f>
        <v>0</v>
      </c>
      <c r="AT114" s="180" cm="1">
        <f t="array" ref="AT114">_xlfn.XLOOKUP(AT$1,'Copy of PY1 Data(H)'!$A$1:$CZ$1,_xlfn.XLOOKUP($A114,'Copy of PY1 Data(H)'!$A$1:$A$288,'Copy of PY1 Data(H)'!$A$1:$CZ$288))</f>
        <v>0</v>
      </c>
      <c r="AU114" s="180" cm="1">
        <f t="array" ref="AU114">_xlfn.XLOOKUP(AU$1,'Copy of PY1 Data(H)'!$A$1:$CZ$1,_xlfn.XLOOKUP($A114,'Copy of PY1 Data(H)'!$A$1:$A$288,'Copy of PY1 Data(H)'!$A$1:$CZ$288))</f>
        <v>0</v>
      </c>
      <c r="AV114" s="180" cm="1">
        <f t="array" ref="AV114">_xlfn.XLOOKUP(AV$1,'Copy of PY1 Data(H)'!$A$1:$CZ$1,_xlfn.XLOOKUP($A114,'Copy of PY1 Data(H)'!$A$1:$A$288,'Copy of PY1 Data(H)'!$A$1:$CZ$288))</f>
        <v>0</v>
      </c>
      <c r="AW114" s="180" cm="1">
        <f t="array" ref="AW114">_xlfn.XLOOKUP(AW$1,'Copy of PY1 Data(H)'!$A$1:$CZ$1,_xlfn.XLOOKUP($A114,'Copy of PY1 Data(H)'!$A$1:$A$288,'Copy of PY1 Data(H)'!$A$1:$CZ$288))</f>
        <v>0</v>
      </c>
      <c r="AX114" s="180" cm="1">
        <f t="array" ref="AX114">_xlfn.XLOOKUP(AX$1,'Copy of PY1 Data(H)'!$A$1:$CZ$1,_xlfn.XLOOKUP($A114,'Copy of PY1 Data(H)'!$A$1:$A$288,'Copy of PY1 Data(H)'!$A$1:$CZ$288))</f>
        <v>0</v>
      </c>
      <c r="AY114" s="180" cm="1">
        <f t="array" ref="AY114">_xlfn.XLOOKUP(AY$1,'Copy of PY1 Data(H)'!$A$1:$CZ$1,_xlfn.XLOOKUP($A114,'Copy of PY1 Data(H)'!$A$1:$A$288,'Copy of PY1 Data(H)'!$A$1:$CZ$288))</f>
        <v>0</v>
      </c>
      <c r="AZ114" s="180" cm="1">
        <f t="array" ref="AZ114">_xlfn.XLOOKUP(AZ$1,'Copy of PY1 Data(H)'!$A$1:$CZ$1,_xlfn.XLOOKUP($A114,'Copy of PY1 Data(H)'!$A$1:$A$288,'Copy of PY1 Data(H)'!$A$1:$CZ$288))</f>
        <v>0</v>
      </c>
      <c r="BA114" s="180" cm="1">
        <f t="array" ref="BA114">_xlfn.XLOOKUP(BA$1,'Copy of PY1 Data(H)'!$A$1:$CZ$1,_xlfn.XLOOKUP($A114,'Copy of PY1 Data(H)'!$A$1:$A$288,'Copy of PY1 Data(H)'!$A$1:$CZ$288))</f>
        <v>0</v>
      </c>
      <c r="BB114" s="180" cm="1">
        <f t="array" ref="BB114">_xlfn.XLOOKUP(BB$1,'Copy of PY1 Data(H)'!$A$1:$CZ$1,_xlfn.XLOOKUP($A114,'Copy of PY1 Data(H)'!$A$1:$A$288,'Copy of PY1 Data(H)'!$A$1:$CZ$288))</f>
        <v>0</v>
      </c>
      <c r="BC114" s="180" cm="1">
        <f t="array" ref="BC114">_xlfn.XLOOKUP(BC$1,'Copy of PY1 Data(H)'!$A$1:$CZ$1,_xlfn.XLOOKUP($A114,'Copy of PY1 Data(H)'!$A$1:$A$288,'Copy of PY1 Data(H)'!$A$1:$CZ$288))</f>
        <v>0</v>
      </c>
      <c r="BD114" s="180" cm="1">
        <f t="array" ref="BD114">_xlfn.XLOOKUP(BD$1,'Copy of PY1 Data(H)'!$A$1:$CZ$1,_xlfn.XLOOKUP($A114,'Copy of PY1 Data(H)'!$A$1:$A$288,'Copy of PY1 Data(H)'!$A$1:$CZ$288))</f>
        <v>0</v>
      </c>
      <c r="BE114" s="180" cm="1">
        <f t="array" ref="BE114">_xlfn.XLOOKUP(BE$1,'Copy of PY1 Data(H)'!$A$1:$CZ$1,_xlfn.XLOOKUP($A114,'Copy of PY1 Data(H)'!$A$1:$A$288,'Copy of PY1 Data(H)'!$A$1:$CZ$288))</f>
        <v>0</v>
      </c>
      <c r="BF114" s="180" cm="1">
        <f t="array" ref="BF114">_xlfn.XLOOKUP(BF$1,'Copy of PY1 Data(H)'!$A$1:$CZ$1,_xlfn.XLOOKUP($A114,'Copy of PY1 Data(H)'!$A$1:$A$288,'Copy of PY1 Data(H)'!$A$1:$CZ$288))</f>
        <v>25792</v>
      </c>
      <c r="BG114" s="180" cm="1">
        <f t="array" ref="BG114">_xlfn.XLOOKUP(BG$1,'Copy of PY1 Data(H)'!$A$1:$CZ$1,_xlfn.XLOOKUP($A114,'Copy of PY1 Data(H)'!$A$1:$A$288,'Copy of PY1 Data(H)'!$A$1:$CZ$288))</f>
        <v>0</v>
      </c>
      <c r="BH114" s="180" cm="1">
        <f t="array" ref="BH114">_xlfn.XLOOKUP(BH$1,'Copy of PY1 Data(H)'!$A$1:$CZ$1,_xlfn.XLOOKUP($A114,'Copy of PY1 Data(H)'!$A$1:$A$288,'Copy of PY1 Data(H)'!$A$1:$CZ$288))</f>
        <v>0</v>
      </c>
      <c r="BI114" s="180" cm="1">
        <f t="array" ref="BI114">_xlfn.XLOOKUP(BI$1,'Copy of PY1 Data(H)'!$A$1:$CZ$1,_xlfn.XLOOKUP($A114,'Copy of PY1 Data(H)'!$A$1:$A$288,'Copy of PY1 Data(H)'!$A$1:$CZ$288))</f>
        <v>0</v>
      </c>
      <c r="BJ114" s="180" cm="1">
        <f t="array" ref="BJ114">_xlfn.XLOOKUP(BJ$1,'Copy of PY1 Data(H)'!$A$1:$CZ$1,_xlfn.XLOOKUP($A114,'Copy of PY1 Data(H)'!$A$1:$A$288,'Copy of PY1 Data(H)'!$A$1:$CZ$288))</f>
        <v>0</v>
      </c>
      <c r="BK114" s="180" cm="1">
        <f t="array" ref="BK114">_xlfn.XLOOKUP(BK$1,'Copy of PY1 Data(H)'!$A$1:$CZ$1,_xlfn.XLOOKUP($A114,'Copy of PY1 Data(H)'!$A$1:$A$288,'Copy of PY1 Data(H)'!$A$1:$CZ$288))</f>
        <v>0</v>
      </c>
      <c r="BL114" s="180" cm="1">
        <f t="array" ref="BL114">_xlfn.XLOOKUP(BL$1,'Copy of PY1 Data(H)'!$A$1:$CZ$1,_xlfn.XLOOKUP($A114,'Copy of PY1 Data(H)'!$A$1:$A$288,'Copy of PY1 Data(H)'!$A$1:$CZ$288))</f>
        <v>0</v>
      </c>
      <c r="BM114" s="180" cm="1">
        <f t="array" ref="BM114">_xlfn.XLOOKUP(BM$1,'Copy of PY1 Data(H)'!$A$1:$CZ$1,_xlfn.XLOOKUP($A114,'Copy of PY1 Data(H)'!$A$1:$A$288,'Copy of PY1 Data(H)'!$A$1:$CZ$288))</f>
        <v>0</v>
      </c>
      <c r="BN114" s="180" cm="1">
        <f t="array" ref="BN114">_xlfn.XLOOKUP(BN$1,'Copy of PY1 Data(H)'!$A$1:$CZ$1,_xlfn.XLOOKUP($A114,'Copy of PY1 Data(H)'!$A$1:$A$288,'Copy of PY1 Data(H)'!$A$1:$CZ$288))</f>
        <v>0</v>
      </c>
      <c r="BO114" s="180" cm="1">
        <f t="array" ref="BO114">_xlfn.XLOOKUP(BO$1,'Copy of PY1 Data(H)'!$A$1:$CZ$1,_xlfn.XLOOKUP($A114,'Copy of PY1 Data(H)'!$A$1:$A$288,'Copy of PY1 Data(H)'!$A$1:$CZ$288))</f>
        <v>0</v>
      </c>
      <c r="BP114" s="180" cm="1">
        <f t="array" ref="BP114">_xlfn.XLOOKUP(BP$1,'Copy of PY1 Data(H)'!$A$1:$CZ$1,_xlfn.XLOOKUP($A114,'Copy of PY1 Data(H)'!$A$1:$A$288,'Copy of PY1 Data(H)'!$A$1:$CZ$288))</f>
        <v>0</v>
      </c>
      <c r="BQ114" s="180" cm="1">
        <f t="array" ref="BQ114">_xlfn.XLOOKUP(BQ$1,'Copy of PY1 Data(H)'!$A$1:$CZ$1,_xlfn.XLOOKUP($A114,'Copy of PY1 Data(H)'!$A$1:$A$288,'Copy of PY1 Data(H)'!$A$1:$CZ$288))</f>
        <v>0</v>
      </c>
      <c r="BR114" s="180" cm="1">
        <f t="array" ref="BR114">_xlfn.XLOOKUP(BR$1,'Copy of PY1 Data(H)'!$A$1:$CZ$1,_xlfn.XLOOKUP($A114,'Copy of PY1 Data(H)'!$A$1:$A$288,'Copy of PY1 Data(H)'!$A$1:$CZ$288))</f>
        <v>0</v>
      </c>
      <c r="BS114" s="180" cm="1">
        <f t="array" ref="BS114">_xlfn.XLOOKUP(BS$1,'Copy of PY1 Data(H)'!$A$1:$CZ$1,_xlfn.XLOOKUP($A114,'Copy of PY1 Data(H)'!$A$1:$A$288,'Copy of PY1 Data(H)'!$A$1:$CZ$288))</f>
        <v>0</v>
      </c>
      <c r="BT114" s="180" cm="1">
        <f t="array" ref="BT114">_xlfn.XLOOKUP(BT$1,'Copy of PY1 Data(H)'!$A$1:$CZ$1,_xlfn.XLOOKUP($A114,'Copy of PY1 Data(H)'!$A$1:$A$288,'Copy of PY1 Data(H)'!$A$1:$CZ$288))</f>
        <v>0</v>
      </c>
      <c r="BU114" s="180" cm="1">
        <f t="array" ref="BU114">_xlfn.XLOOKUP(BU$1,'Copy of PY1 Data(H)'!$A$1:$CZ$1,_xlfn.XLOOKUP($A114,'Copy of PY1 Data(H)'!$A$1:$A$288,'Copy of PY1 Data(H)'!$A$1:$CZ$288))</f>
        <v>0</v>
      </c>
      <c r="BV114" s="180" cm="1">
        <f t="array" ref="BV114">_xlfn.XLOOKUP(BV$1,'Copy of PY1 Data(H)'!$A$1:$CZ$1,_xlfn.XLOOKUP($A114,'Copy of PY1 Data(H)'!$A$1:$A$288,'Copy of PY1 Data(H)'!$A$1:$CZ$288))</f>
        <v>0</v>
      </c>
    </row>
    <row r="115" spans="1:74" x14ac:dyDescent="0.3">
      <c r="A115" s="180">
        <v>361</v>
      </c>
      <c r="C115" s="180"/>
      <c r="D115" s="180" cm="1">
        <f t="array" ref="D115">_xlfn.XLOOKUP(D$1,'Copy of PY1 Data(H)'!$A$1:$CZ$1,_xlfn.XLOOKUP($A115,'Copy of PY1 Data(H)'!$A$1:$A$288,'Copy of PY1 Data(H)'!$A$1:$CZ$288))</f>
        <v>0</v>
      </c>
      <c r="E115" s="180" cm="1">
        <f t="array" ref="E115">_xlfn.XLOOKUP(E$1,'Copy of PY1 Data(H)'!$A$1:$CZ$1,_xlfn.XLOOKUP($A115,'Copy of PY1 Data(H)'!$A$1:$A$288,'Copy of PY1 Data(H)'!$A$1:$CZ$288))</f>
        <v>0</v>
      </c>
      <c r="F115" s="180" cm="1">
        <f t="array" ref="F115">_xlfn.XLOOKUP(F$1,'Copy of PY1 Data(H)'!$A$1:$CZ$1,_xlfn.XLOOKUP($A115,'Copy of PY1 Data(H)'!$A$1:$A$288,'Copy of PY1 Data(H)'!$A$1:$CZ$288))</f>
        <v>0</v>
      </c>
      <c r="G115" s="180" cm="1">
        <f t="array" ref="G115">_xlfn.XLOOKUP(G$1,'Copy of PY1 Data(H)'!$A$1:$CZ$1,_xlfn.XLOOKUP($A115,'Copy of PY1 Data(H)'!$A$1:$A$288,'Copy of PY1 Data(H)'!$A$1:$CZ$288))</f>
        <v>0</v>
      </c>
      <c r="H115" s="180" cm="1">
        <f t="array" ref="H115">_xlfn.XLOOKUP(H$1,'Copy of PY1 Data(H)'!$A$1:$CZ$1,_xlfn.XLOOKUP($A115,'Copy of PY1 Data(H)'!$A$1:$A$288,'Copy of PY1 Data(H)'!$A$1:$CZ$288))</f>
        <v>0</v>
      </c>
      <c r="I115" s="180" cm="1">
        <f t="array" ref="I115">_xlfn.XLOOKUP(I$1,'Copy of PY1 Data(H)'!$A$1:$CZ$1,_xlfn.XLOOKUP($A115,'Copy of PY1 Data(H)'!$A$1:$A$288,'Copy of PY1 Data(H)'!$A$1:$CZ$288))</f>
        <v>0</v>
      </c>
      <c r="J115" s="180" cm="1">
        <f t="array" ref="J115">_xlfn.XLOOKUP(J$1,'Copy of PY1 Data(H)'!$A$1:$CZ$1,_xlfn.XLOOKUP($A115,'Copy of PY1 Data(H)'!$A$1:$A$288,'Copy of PY1 Data(H)'!$A$1:$CZ$288))</f>
        <v>0</v>
      </c>
      <c r="K115" s="180" cm="1">
        <f t="array" ref="K115">_xlfn.XLOOKUP(K$1,'Copy of PY1 Data(H)'!$A$1:$CZ$1,_xlfn.XLOOKUP($A115,'Copy of PY1 Data(H)'!$A$1:$A$288,'Copy of PY1 Data(H)'!$A$1:$CZ$288))</f>
        <v>0</v>
      </c>
      <c r="L115" s="180" cm="1">
        <f t="array" ref="L115">_xlfn.XLOOKUP(L$1,'Copy of PY1 Data(H)'!$A$1:$CZ$1,_xlfn.XLOOKUP($A115,'Copy of PY1 Data(H)'!$A$1:$A$288,'Copy of PY1 Data(H)'!$A$1:$CZ$288))</f>
        <v>1126249</v>
      </c>
      <c r="M115" s="180" cm="1">
        <f t="array" ref="M115">_xlfn.XLOOKUP(M$1,'Copy of PY1 Data(H)'!$A$1:$CZ$1,_xlfn.XLOOKUP($A115,'Copy of PY1 Data(H)'!$A$1:$A$288,'Copy of PY1 Data(H)'!$A$1:$CZ$288))</f>
        <v>0</v>
      </c>
      <c r="N115" s="180" cm="1">
        <f t="array" ref="N115">_xlfn.XLOOKUP(N$1,'Copy of PY1 Data(H)'!$A$1:$CZ$1,_xlfn.XLOOKUP($A115,'Copy of PY1 Data(H)'!$A$1:$A$288,'Copy of PY1 Data(H)'!$A$1:$CZ$288))</f>
        <v>0</v>
      </c>
      <c r="O115" s="180" cm="1">
        <f t="array" ref="O115">_xlfn.XLOOKUP(O$1,'Copy of PY1 Data(H)'!$A$1:$CZ$1,_xlfn.XLOOKUP($A115,'Copy of PY1 Data(H)'!$A$1:$A$288,'Copy of PY1 Data(H)'!$A$1:$CZ$288))</f>
        <v>0</v>
      </c>
      <c r="P115" s="180" cm="1">
        <f t="array" ref="P115">_xlfn.XLOOKUP(P$1,'Copy of PY1 Data(H)'!$A$1:$CZ$1,_xlfn.XLOOKUP($A115,'Copy of PY1 Data(H)'!$A$1:$A$288,'Copy of PY1 Data(H)'!$A$1:$CZ$288))</f>
        <v>0</v>
      </c>
      <c r="Q115" s="180" cm="1">
        <f t="array" ref="Q115">_xlfn.XLOOKUP(Q$1,'Copy of PY1 Data(H)'!$A$1:$CZ$1,_xlfn.XLOOKUP($A115,'Copy of PY1 Data(H)'!$A$1:$A$288,'Copy of PY1 Data(H)'!$A$1:$CZ$288))</f>
        <v>0</v>
      </c>
      <c r="R115" s="180" cm="1">
        <f t="array" ref="R115">_xlfn.XLOOKUP(R$1,'Copy of PY1 Data(H)'!$A$1:$CZ$1,_xlfn.XLOOKUP($A115,'Copy of PY1 Data(H)'!$A$1:$A$288,'Copy of PY1 Data(H)'!$A$1:$CZ$288))</f>
        <v>0</v>
      </c>
      <c r="S115" s="180" cm="1">
        <f t="array" ref="S115">_xlfn.XLOOKUP(S$1,'Copy of PY1 Data(H)'!$A$1:$CZ$1,_xlfn.XLOOKUP($A115,'Copy of PY1 Data(H)'!$A$1:$A$288,'Copy of PY1 Data(H)'!$A$1:$CZ$288))</f>
        <v>0</v>
      </c>
      <c r="T115" s="180" cm="1">
        <f t="array" ref="T115">_xlfn.XLOOKUP(T$1,'Copy of PY1 Data(H)'!$A$1:$CZ$1,_xlfn.XLOOKUP($A115,'Copy of PY1 Data(H)'!$A$1:$A$288,'Copy of PY1 Data(H)'!$A$1:$CZ$288))</f>
        <v>0</v>
      </c>
      <c r="U115" s="180" cm="1">
        <f t="array" ref="U115">_xlfn.XLOOKUP(U$1,'Copy of PY1 Data(H)'!$A$1:$CZ$1,_xlfn.XLOOKUP($A115,'Copy of PY1 Data(H)'!$A$1:$A$288,'Copy of PY1 Data(H)'!$A$1:$CZ$288))</f>
        <v>0</v>
      </c>
      <c r="V115" s="180" cm="1">
        <f t="array" ref="V115">_xlfn.XLOOKUP(V$1,'Copy of PY1 Data(H)'!$A$1:$CZ$1,_xlfn.XLOOKUP($A115,'Copy of PY1 Data(H)'!$A$1:$A$288,'Copy of PY1 Data(H)'!$A$1:$CZ$288))</f>
        <v>0</v>
      </c>
      <c r="W115" s="180" cm="1">
        <f t="array" ref="W115">_xlfn.XLOOKUP(W$1,'Copy of PY1 Data(H)'!$A$1:$CZ$1,_xlfn.XLOOKUP($A115,'Copy of PY1 Data(H)'!$A$1:$A$288,'Copy of PY1 Data(H)'!$A$1:$CZ$288))</f>
        <v>0</v>
      </c>
      <c r="X115" s="180" cm="1">
        <f t="array" ref="X115">_xlfn.XLOOKUP(X$1,'Copy of PY1 Data(H)'!$A$1:$CZ$1,_xlfn.XLOOKUP($A115,'Copy of PY1 Data(H)'!$A$1:$A$288,'Copy of PY1 Data(H)'!$A$1:$CZ$288))</f>
        <v>0</v>
      </c>
      <c r="Y115" s="180" cm="1">
        <f t="array" ref="Y115">_xlfn.XLOOKUP(Y$1,'Copy of PY1 Data(H)'!$A$1:$CZ$1,_xlfn.XLOOKUP($A115,'Copy of PY1 Data(H)'!$A$1:$A$288,'Copy of PY1 Data(H)'!$A$1:$CZ$288))</f>
        <v>0</v>
      </c>
      <c r="Z115" s="180" cm="1">
        <f t="array" ref="Z115">_xlfn.XLOOKUP(Z$1,'Copy of PY1 Data(H)'!$A$1:$CZ$1,_xlfn.XLOOKUP($A115,'Copy of PY1 Data(H)'!$A$1:$A$288,'Copy of PY1 Data(H)'!$A$1:$CZ$288))</f>
        <v>39835951</v>
      </c>
      <c r="AA115" s="180" cm="1">
        <f t="array" ref="AA115">_xlfn.XLOOKUP(AA$1,'Copy of PY1 Data(H)'!$A$1:$CZ$1,_xlfn.XLOOKUP($A115,'Copy of PY1 Data(H)'!$A$1:$A$288,'Copy of PY1 Data(H)'!$A$1:$CZ$288))</f>
        <v>0</v>
      </c>
      <c r="AB115" s="180" cm="1">
        <f t="array" ref="AB115">_xlfn.XLOOKUP(AB$1,'Copy of PY1 Data(H)'!$A$1:$CZ$1,_xlfn.XLOOKUP($A115,'Copy of PY1 Data(H)'!$A$1:$A$288,'Copy of PY1 Data(H)'!$A$1:$CZ$288))</f>
        <v>0</v>
      </c>
      <c r="AC115" s="180" cm="1">
        <f t="array" ref="AC115">_xlfn.XLOOKUP(AC$1,'Copy of PY1 Data(H)'!$A$1:$CZ$1,_xlfn.XLOOKUP($A115,'Copy of PY1 Data(H)'!$A$1:$A$288,'Copy of PY1 Data(H)'!$A$1:$CZ$288))</f>
        <v>0</v>
      </c>
      <c r="AD115" s="180" cm="1">
        <f t="array" ref="AD115">_xlfn.XLOOKUP(AD$1,'Copy of PY1 Data(H)'!$A$1:$CZ$1,_xlfn.XLOOKUP($A115,'Copy of PY1 Data(H)'!$A$1:$A$288,'Copy of PY1 Data(H)'!$A$1:$CZ$288))</f>
        <v>0</v>
      </c>
      <c r="AE115" s="180" cm="1">
        <f t="array" ref="AE115">_xlfn.XLOOKUP(AE$1,'Copy of PY1 Data(H)'!$A$1:$CZ$1,_xlfn.XLOOKUP($A115,'Copy of PY1 Data(H)'!$A$1:$A$288,'Copy of PY1 Data(H)'!$A$1:$CZ$288))</f>
        <v>0</v>
      </c>
      <c r="AF115" s="180" cm="1">
        <f t="array" ref="AF115">_xlfn.XLOOKUP(AF$1,'Copy of PY1 Data(H)'!$A$1:$CZ$1,_xlfn.XLOOKUP($A115,'Copy of PY1 Data(H)'!$A$1:$A$288,'Copy of PY1 Data(H)'!$A$1:$CZ$288))</f>
        <v>0</v>
      </c>
      <c r="AG115" s="180" cm="1">
        <f t="array" ref="AG115">_xlfn.XLOOKUP(AG$1,'Copy of PY1 Data(H)'!$A$1:$CZ$1,_xlfn.XLOOKUP($A115,'Copy of PY1 Data(H)'!$A$1:$A$288,'Copy of PY1 Data(H)'!$A$1:$CZ$288))</f>
        <v>0</v>
      </c>
      <c r="AH115" s="180" cm="1">
        <f t="array" ref="AH115">_xlfn.XLOOKUP(AH$1,'Copy of PY1 Data(H)'!$A$1:$CZ$1,_xlfn.XLOOKUP($A115,'Copy of PY1 Data(H)'!$A$1:$A$288,'Copy of PY1 Data(H)'!$A$1:$CZ$288))</f>
        <v>0</v>
      </c>
      <c r="AI115" s="180" cm="1">
        <f t="array" ref="AI115">_xlfn.XLOOKUP(AI$1,'Copy of PY1 Data(H)'!$A$1:$CZ$1,_xlfn.XLOOKUP($A115,'Copy of PY1 Data(H)'!$A$1:$A$288,'Copy of PY1 Data(H)'!$A$1:$CZ$288))</f>
        <v>0</v>
      </c>
      <c r="AJ115" s="180" cm="1">
        <f t="array" ref="AJ115">_xlfn.XLOOKUP(AJ$1,'Copy of PY1 Data(H)'!$A$1:$CZ$1,_xlfn.XLOOKUP($A115,'Copy of PY1 Data(H)'!$A$1:$A$288,'Copy of PY1 Data(H)'!$A$1:$CZ$288))</f>
        <v>0</v>
      </c>
      <c r="AK115" s="180" cm="1">
        <f t="array" ref="AK115">_xlfn.XLOOKUP(AK$1,'Copy of PY1 Data(H)'!$A$1:$CZ$1,_xlfn.XLOOKUP($A115,'Copy of PY1 Data(H)'!$A$1:$A$288,'Copy of PY1 Data(H)'!$A$1:$CZ$288))</f>
        <v>0</v>
      </c>
      <c r="AL115" s="180" cm="1">
        <f t="array" ref="AL115">_xlfn.XLOOKUP(AL$1,'Copy of PY1 Data(H)'!$A$1:$CZ$1,_xlfn.XLOOKUP($A115,'Copy of PY1 Data(H)'!$A$1:$A$288,'Copy of PY1 Data(H)'!$A$1:$CZ$288))</f>
        <v>0</v>
      </c>
      <c r="AM115" s="180" cm="1">
        <f t="array" ref="AM115">_xlfn.XLOOKUP(AM$1,'Copy of PY1 Data(H)'!$A$1:$CZ$1,_xlfn.XLOOKUP($A115,'Copy of PY1 Data(H)'!$A$1:$A$288,'Copy of PY1 Data(H)'!$A$1:$CZ$288))</f>
        <v>0</v>
      </c>
      <c r="AN115" s="180" cm="1">
        <f t="array" ref="AN115">_xlfn.XLOOKUP(AN$1,'Copy of PY1 Data(H)'!$A$1:$CZ$1,_xlfn.XLOOKUP($A115,'Copy of PY1 Data(H)'!$A$1:$A$288,'Copy of PY1 Data(H)'!$A$1:$CZ$288))</f>
        <v>0</v>
      </c>
      <c r="AO115" s="180" cm="1">
        <f t="array" ref="AO115">_xlfn.XLOOKUP(AO$1,'Copy of PY1 Data(H)'!$A$1:$CZ$1,_xlfn.XLOOKUP($A115,'Copy of PY1 Data(H)'!$A$1:$A$288,'Copy of PY1 Data(H)'!$A$1:$CZ$288))</f>
        <v>0</v>
      </c>
      <c r="AP115" s="180" cm="1">
        <f t="array" ref="AP115">_xlfn.XLOOKUP(AP$1,'Copy of PY1 Data(H)'!$A$1:$CZ$1,_xlfn.XLOOKUP($A115,'Copy of PY1 Data(H)'!$A$1:$A$288,'Copy of PY1 Data(H)'!$A$1:$CZ$288))</f>
        <v>0</v>
      </c>
      <c r="AQ115" s="180" cm="1">
        <f t="array" ref="AQ115">_xlfn.XLOOKUP(AQ$1,'Copy of PY1 Data(H)'!$A$1:$CZ$1,_xlfn.XLOOKUP($A115,'Copy of PY1 Data(H)'!$A$1:$A$288,'Copy of PY1 Data(H)'!$A$1:$CZ$288))</f>
        <v>0</v>
      </c>
      <c r="AR115" s="180" cm="1">
        <f t="array" ref="AR115">_xlfn.XLOOKUP(AR$1,'Copy of PY1 Data(H)'!$A$1:$CZ$1,_xlfn.XLOOKUP($A115,'Copy of PY1 Data(H)'!$A$1:$A$288,'Copy of PY1 Data(H)'!$A$1:$CZ$288))</f>
        <v>0</v>
      </c>
      <c r="AS115" s="180" cm="1">
        <f t="array" ref="AS115">_xlfn.XLOOKUP(AS$1,'Copy of PY1 Data(H)'!$A$1:$CZ$1,_xlfn.XLOOKUP($A115,'Copy of PY1 Data(H)'!$A$1:$A$288,'Copy of PY1 Data(H)'!$A$1:$CZ$288))</f>
        <v>0</v>
      </c>
      <c r="AT115" s="180" cm="1">
        <f t="array" ref="AT115">_xlfn.XLOOKUP(AT$1,'Copy of PY1 Data(H)'!$A$1:$CZ$1,_xlfn.XLOOKUP($A115,'Copy of PY1 Data(H)'!$A$1:$A$288,'Copy of PY1 Data(H)'!$A$1:$CZ$288))</f>
        <v>0</v>
      </c>
      <c r="AU115" s="180" cm="1">
        <f t="array" ref="AU115">_xlfn.XLOOKUP(AU$1,'Copy of PY1 Data(H)'!$A$1:$CZ$1,_xlfn.XLOOKUP($A115,'Copy of PY1 Data(H)'!$A$1:$A$288,'Copy of PY1 Data(H)'!$A$1:$CZ$288))</f>
        <v>0</v>
      </c>
      <c r="AV115" s="180" cm="1">
        <f t="array" ref="AV115">_xlfn.XLOOKUP(AV$1,'Copy of PY1 Data(H)'!$A$1:$CZ$1,_xlfn.XLOOKUP($A115,'Copy of PY1 Data(H)'!$A$1:$A$288,'Copy of PY1 Data(H)'!$A$1:$CZ$288))</f>
        <v>1579102</v>
      </c>
      <c r="AW115" s="180" cm="1">
        <f t="array" ref="AW115">_xlfn.XLOOKUP(AW$1,'Copy of PY1 Data(H)'!$A$1:$CZ$1,_xlfn.XLOOKUP($A115,'Copy of PY1 Data(H)'!$A$1:$A$288,'Copy of PY1 Data(H)'!$A$1:$CZ$288))</f>
        <v>0</v>
      </c>
      <c r="AX115" s="180" cm="1">
        <f t="array" ref="AX115">_xlfn.XLOOKUP(AX$1,'Copy of PY1 Data(H)'!$A$1:$CZ$1,_xlfn.XLOOKUP($A115,'Copy of PY1 Data(H)'!$A$1:$A$288,'Copy of PY1 Data(H)'!$A$1:$CZ$288))</f>
        <v>0</v>
      </c>
      <c r="AY115" s="180" cm="1">
        <f t="array" ref="AY115">_xlfn.XLOOKUP(AY$1,'Copy of PY1 Data(H)'!$A$1:$CZ$1,_xlfn.XLOOKUP($A115,'Copy of PY1 Data(H)'!$A$1:$A$288,'Copy of PY1 Data(H)'!$A$1:$CZ$288))</f>
        <v>0</v>
      </c>
      <c r="AZ115" s="180" cm="1">
        <f t="array" ref="AZ115">_xlfn.XLOOKUP(AZ$1,'Copy of PY1 Data(H)'!$A$1:$CZ$1,_xlfn.XLOOKUP($A115,'Copy of PY1 Data(H)'!$A$1:$A$288,'Copy of PY1 Data(H)'!$A$1:$CZ$288))</f>
        <v>955512</v>
      </c>
      <c r="BA115" s="180" cm="1">
        <f t="array" ref="BA115">_xlfn.XLOOKUP(BA$1,'Copy of PY1 Data(H)'!$A$1:$CZ$1,_xlfn.XLOOKUP($A115,'Copy of PY1 Data(H)'!$A$1:$A$288,'Copy of PY1 Data(H)'!$A$1:$CZ$288))</f>
        <v>0</v>
      </c>
      <c r="BB115" s="180" cm="1">
        <f t="array" ref="BB115">_xlfn.XLOOKUP(BB$1,'Copy of PY1 Data(H)'!$A$1:$CZ$1,_xlfn.XLOOKUP($A115,'Copy of PY1 Data(H)'!$A$1:$A$288,'Copy of PY1 Data(H)'!$A$1:$CZ$288))</f>
        <v>0</v>
      </c>
      <c r="BC115" s="180" cm="1">
        <f t="array" ref="BC115">_xlfn.XLOOKUP(BC$1,'Copy of PY1 Data(H)'!$A$1:$CZ$1,_xlfn.XLOOKUP($A115,'Copy of PY1 Data(H)'!$A$1:$A$288,'Copy of PY1 Data(H)'!$A$1:$CZ$288))</f>
        <v>0</v>
      </c>
      <c r="BD115" s="180" cm="1">
        <f t="array" ref="BD115">_xlfn.XLOOKUP(BD$1,'Copy of PY1 Data(H)'!$A$1:$CZ$1,_xlfn.XLOOKUP($A115,'Copy of PY1 Data(H)'!$A$1:$A$288,'Copy of PY1 Data(H)'!$A$1:$CZ$288))</f>
        <v>0</v>
      </c>
      <c r="BE115" s="180" cm="1">
        <f t="array" ref="BE115">_xlfn.XLOOKUP(BE$1,'Copy of PY1 Data(H)'!$A$1:$CZ$1,_xlfn.XLOOKUP($A115,'Copy of PY1 Data(H)'!$A$1:$A$288,'Copy of PY1 Data(H)'!$A$1:$CZ$288))</f>
        <v>2395989</v>
      </c>
      <c r="BF115" s="180" cm="1">
        <f t="array" ref="BF115">_xlfn.XLOOKUP(BF$1,'Copy of PY1 Data(H)'!$A$1:$CZ$1,_xlfn.XLOOKUP($A115,'Copy of PY1 Data(H)'!$A$1:$A$288,'Copy of PY1 Data(H)'!$A$1:$CZ$288))</f>
        <v>14298595</v>
      </c>
      <c r="BG115" s="180" cm="1">
        <f t="array" ref="BG115">_xlfn.XLOOKUP(BG$1,'Copy of PY1 Data(H)'!$A$1:$CZ$1,_xlfn.XLOOKUP($A115,'Copy of PY1 Data(H)'!$A$1:$A$288,'Copy of PY1 Data(H)'!$A$1:$CZ$288))</f>
        <v>0</v>
      </c>
      <c r="BH115" s="180" cm="1">
        <f t="array" ref="BH115">_xlfn.XLOOKUP(BH$1,'Copy of PY1 Data(H)'!$A$1:$CZ$1,_xlfn.XLOOKUP($A115,'Copy of PY1 Data(H)'!$A$1:$A$288,'Copy of PY1 Data(H)'!$A$1:$CZ$288))</f>
        <v>0</v>
      </c>
      <c r="BI115" s="180" cm="1">
        <f t="array" ref="BI115">_xlfn.XLOOKUP(BI$1,'Copy of PY1 Data(H)'!$A$1:$CZ$1,_xlfn.XLOOKUP($A115,'Copy of PY1 Data(H)'!$A$1:$A$288,'Copy of PY1 Data(H)'!$A$1:$CZ$288))</f>
        <v>0</v>
      </c>
      <c r="BJ115" s="180" cm="1">
        <f t="array" ref="BJ115">_xlfn.XLOOKUP(BJ$1,'Copy of PY1 Data(H)'!$A$1:$CZ$1,_xlfn.XLOOKUP($A115,'Copy of PY1 Data(H)'!$A$1:$A$288,'Copy of PY1 Data(H)'!$A$1:$CZ$288))</f>
        <v>11005334</v>
      </c>
      <c r="BK115" s="180" cm="1">
        <f t="array" ref="BK115">_xlfn.XLOOKUP(BK$1,'Copy of PY1 Data(H)'!$A$1:$CZ$1,_xlfn.XLOOKUP($A115,'Copy of PY1 Data(H)'!$A$1:$A$288,'Copy of PY1 Data(H)'!$A$1:$CZ$288))</f>
        <v>0</v>
      </c>
      <c r="BL115" s="180" cm="1">
        <f t="array" ref="BL115">_xlfn.XLOOKUP(BL$1,'Copy of PY1 Data(H)'!$A$1:$CZ$1,_xlfn.XLOOKUP($A115,'Copy of PY1 Data(H)'!$A$1:$A$288,'Copy of PY1 Data(H)'!$A$1:$CZ$288))</f>
        <v>0</v>
      </c>
      <c r="BM115" s="180" cm="1">
        <f t="array" ref="BM115">_xlfn.XLOOKUP(BM$1,'Copy of PY1 Data(H)'!$A$1:$CZ$1,_xlfn.XLOOKUP($A115,'Copy of PY1 Data(H)'!$A$1:$A$288,'Copy of PY1 Data(H)'!$A$1:$CZ$288))</f>
        <v>0</v>
      </c>
      <c r="BN115" s="180" cm="1">
        <f t="array" ref="BN115">_xlfn.XLOOKUP(BN$1,'Copy of PY1 Data(H)'!$A$1:$CZ$1,_xlfn.XLOOKUP($A115,'Copy of PY1 Data(H)'!$A$1:$A$288,'Copy of PY1 Data(H)'!$A$1:$CZ$288))</f>
        <v>6335877</v>
      </c>
      <c r="BO115" s="180" cm="1">
        <f t="array" ref="BO115">_xlfn.XLOOKUP(BO$1,'Copy of PY1 Data(H)'!$A$1:$CZ$1,_xlfn.XLOOKUP($A115,'Copy of PY1 Data(H)'!$A$1:$A$288,'Copy of PY1 Data(H)'!$A$1:$CZ$288))</f>
        <v>0</v>
      </c>
      <c r="BP115" s="180" cm="1">
        <f t="array" ref="BP115">_xlfn.XLOOKUP(BP$1,'Copy of PY1 Data(H)'!$A$1:$CZ$1,_xlfn.XLOOKUP($A115,'Copy of PY1 Data(H)'!$A$1:$A$288,'Copy of PY1 Data(H)'!$A$1:$CZ$288))</f>
        <v>0</v>
      </c>
      <c r="BQ115" s="180" cm="1">
        <f t="array" ref="BQ115">_xlfn.XLOOKUP(BQ$1,'Copy of PY1 Data(H)'!$A$1:$CZ$1,_xlfn.XLOOKUP($A115,'Copy of PY1 Data(H)'!$A$1:$A$288,'Copy of PY1 Data(H)'!$A$1:$CZ$288))</f>
        <v>0</v>
      </c>
      <c r="BR115" s="180" cm="1">
        <f t="array" ref="BR115">_xlfn.XLOOKUP(BR$1,'Copy of PY1 Data(H)'!$A$1:$CZ$1,_xlfn.XLOOKUP($A115,'Copy of PY1 Data(H)'!$A$1:$A$288,'Copy of PY1 Data(H)'!$A$1:$CZ$288))</f>
        <v>0</v>
      </c>
      <c r="BS115" s="180" cm="1">
        <f t="array" ref="BS115">_xlfn.XLOOKUP(BS$1,'Copy of PY1 Data(H)'!$A$1:$CZ$1,_xlfn.XLOOKUP($A115,'Copy of PY1 Data(H)'!$A$1:$A$288,'Copy of PY1 Data(H)'!$A$1:$CZ$288))</f>
        <v>0</v>
      </c>
      <c r="BT115" s="180" cm="1">
        <f t="array" ref="BT115">_xlfn.XLOOKUP(BT$1,'Copy of PY1 Data(H)'!$A$1:$CZ$1,_xlfn.XLOOKUP($A115,'Copy of PY1 Data(H)'!$A$1:$A$288,'Copy of PY1 Data(H)'!$A$1:$CZ$288))</f>
        <v>0</v>
      </c>
      <c r="BU115" s="180" cm="1">
        <f t="array" ref="BU115">_xlfn.XLOOKUP(BU$1,'Copy of PY1 Data(H)'!$A$1:$CZ$1,_xlfn.XLOOKUP($A115,'Copy of PY1 Data(H)'!$A$1:$A$288,'Copy of PY1 Data(H)'!$A$1:$CZ$288))</f>
        <v>0</v>
      </c>
      <c r="BV115" s="180" cm="1">
        <f t="array" ref="BV115">_xlfn.XLOOKUP(BV$1,'Copy of PY1 Data(H)'!$A$1:$CZ$1,_xlfn.XLOOKUP($A115,'Copy of PY1 Data(H)'!$A$1:$A$288,'Copy of PY1 Data(H)'!$A$1:$CZ$288))</f>
        <v>0</v>
      </c>
    </row>
    <row r="116" spans="1:74" x14ac:dyDescent="0.3">
      <c r="A116" s="180">
        <v>362</v>
      </c>
      <c r="C116" s="180"/>
      <c r="D116" s="180" cm="1">
        <f t="array" ref="D116">_xlfn.XLOOKUP(D$1,'Copy of PY1 Data(H)'!$A$1:$CZ$1,_xlfn.XLOOKUP($A116,'Copy of PY1 Data(H)'!$A$1:$A$288,'Copy of PY1 Data(H)'!$A$1:$CZ$288))</f>
        <v>0</v>
      </c>
      <c r="E116" s="180" cm="1">
        <f t="array" ref="E116">_xlfn.XLOOKUP(E$1,'Copy of PY1 Data(H)'!$A$1:$CZ$1,_xlfn.XLOOKUP($A116,'Copy of PY1 Data(H)'!$A$1:$A$288,'Copy of PY1 Data(H)'!$A$1:$CZ$288))</f>
        <v>0</v>
      </c>
      <c r="F116" s="180" cm="1">
        <f t="array" ref="F116">_xlfn.XLOOKUP(F$1,'Copy of PY1 Data(H)'!$A$1:$CZ$1,_xlfn.XLOOKUP($A116,'Copy of PY1 Data(H)'!$A$1:$A$288,'Copy of PY1 Data(H)'!$A$1:$CZ$288))</f>
        <v>0</v>
      </c>
      <c r="G116" s="180" cm="1">
        <f t="array" ref="G116">_xlfn.XLOOKUP(G$1,'Copy of PY1 Data(H)'!$A$1:$CZ$1,_xlfn.XLOOKUP($A116,'Copy of PY1 Data(H)'!$A$1:$A$288,'Copy of PY1 Data(H)'!$A$1:$CZ$288))</f>
        <v>0</v>
      </c>
      <c r="H116" s="180" cm="1">
        <f t="array" ref="H116">_xlfn.XLOOKUP(H$1,'Copy of PY1 Data(H)'!$A$1:$CZ$1,_xlfn.XLOOKUP($A116,'Copy of PY1 Data(H)'!$A$1:$A$288,'Copy of PY1 Data(H)'!$A$1:$CZ$288))</f>
        <v>0</v>
      </c>
      <c r="I116" s="180" cm="1">
        <f t="array" ref="I116">_xlfn.XLOOKUP(I$1,'Copy of PY1 Data(H)'!$A$1:$CZ$1,_xlfn.XLOOKUP($A116,'Copy of PY1 Data(H)'!$A$1:$A$288,'Copy of PY1 Data(H)'!$A$1:$CZ$288))</f>
        <v>0</v>
      </c>
      <c r="J116" s="180" cm="1">
        <f t="array" ref="J116">_xlfn.XLOOKUP(J$1,'Copy of PY1 Data(H)'!$A$1:$CZ$1,_xlfn.XLOOKUP($A116,'Copy of PY1 Data(H)'!$A$1:$A$288,'Copy of PY1 Data(H)'!$A$1:$CZ$288))</f>
        <v>0</v>
      </c>
      <c r="K116" s="180" cm="1">
        <f t="array" ref="K116">_xlfn.XLOOKUP(K$1,'Copy of PY1 Data(H)'!$A$1:$CZ$1,_xlfn.XLOOKUP($A116,'Copy of PY1 Data(H)'!$A$1:$A$288,'Copy of PY1 Data(H)'!$A$1:$CZ$288))</f>
        <v>0</v>
      </c>
      <c r="L116" s="180" cm="1">
        <f t="array" ref="L116">_xlfn.XLOOKUP(L$1,'Copy of PY1 Data(H)'!$A$1:$CZ$1,_xlfn.XLOOKUP($A116,'Copy of PY1 Data(H)'!$A$1:$A$288,'Copy of PY1 Data(H)'!$A$1:$CZ$288))</f>
        <v>1544266</v>
      </c>
      <c r="M116" s="180" cm="1">
        <f t="array" ref="M116">_xlfn.XLOOKUP(M$1,'Copy of PY1 Data(H)'!$A$1:$CZ$1,_xlfn.XLOOKUP($A116,'Copy of PY1 Data(H)'!$A$1:$A$288,'Copy of PY1 Data(H)'!$A$1:$CZ$288))</f>
        <v>0</v>
      </c>
      <c r="N116" s="180" cm="1">
        <f t="array" ref="N116">_xlfn.XLOOKUP(N$1,'Copy of PY1 Data(H)'!$A$1:$CZ$1,_xlfn.XLOOKUP($A116,'Copy of PY1 Data(H)'!$A$1:$A$288,'Copy of PY1 Data(H)'!$A$1:$CZ$288))</f>
        <v>0</v>
      </c>
      <c r="O116" s="180" cm="1">
        <f t="array" ref="O116">_xlfn.XLOOKUP(O$1,'Copy of PY1 Data(H)'!$A$1:$CZ$1,_xlfn.XLOOKUP($A116,'Copy of PY1 Data(H)'!$A$1:$A$288,'Copy of PY1 Data(H)'!$A$1:$CZ$288))</f>
        <v>0</v>
      </c>
      <c r="P116" s="180" cm="1">
        <f t="array" ref="P116">_xlfn.XLOOKUP(P$1,'Copy of PY1 Data(H)'!$A$1:$CZ$1,_xlfn.XLOOKUP($A116,'Copy of PY1 Data(H)'!$A$1:$A$288,'Copy of PY1 Data(H)'!$A$1:$CZ$288))</f>
        <v>0</v>
      </c>
      <c r="Q116" s="180" cm="1">
        <f t="array" ref="Q116">_xlfn.XLOOKUP(Q$1,'Copy of PY1 Data(H)'!$A$1:$CZ$1,_xlfn.XLOOKUP($A116,'Copy of PY1 Data(H)'!$A$1:$A$288,'Copy of PY1 Data(H)'!$A$1:$CZ$288))</f>
        <v>0</v>
      </c>
      <c r="R116" s="180" cm="1">
        <f t="array" ref="R116">_xlfn.XLOOKUP(R$1,'Copy of PY1 Data(H)'!$A$1:$CZ$1,_xlfn.XLOOKUP($A116,'Copy of PY1 Data(H)'!$A$1:$A$288,'Copy of PY1 Data(H)'!$A$1:$CZ$288))</f>
        <v>0</v>
      </c>
      <c r="S116" s="180" cm="1">
        <f t="array" ref="S116">_xlfn.XLOOKUP(S$1,'Copy of PY1 Data(H)'!$A$1:$CZ$1,_xlfn.XLOOKUP($A116,'Copy of PY1 Data(H)'!$A$1:$A$288,'Copy of PY1 Data(H)'!$A$1:$CZ$288))</f>
        <v>0</v>
      </c>
      <c r="T116" s="180" cm="1">
        <f t="array" ref="T116">_xlfn.XLOOKUP(T$1,'Copy of PY1 Data(H)'!$A$1:$CZ$1,_xlfn.XLOOKUP($A116,'Copy of PY1 Data(H)'!$A$1:$A$288,'Copy of PY1 Data(H)'!$A$1:$CZ$288))</f>
        <v>0</v>
      </c>
      <c r="U116" s="180" cm="1">
        <f t="array" ref="U116">_xlfn.XLOOKUP(U$1,'Copy of PY1 Data(H)'!$A$1:$CZ$1,_xlfn.XLOOKUP($A116,'Copy of PY1 Data(H)'!$A$1:$A$288,'Copy of PY1 Data(H)'!$A$1:$CZ$288))</f>
        <v>0</v>
      </c>
      <c r="V116" s="180" cm="1">
        <f t="array" ref="V116">_xlfn.XLOOKUP(V$1,'Copy of PY1 Data(H)'!$A$1:$CZ$1,_xlfn.XLOOKUP($A116,'Copy of PY1 Data(H)'!$A$1:$A$288,'Copy of PY1 Data(H)'!$A$1:$CZ$288))</f>
        <v>0</v>
      </c>
      <c r="W116" s="180" cm="1">
        <f t="array" ref="W116">_xlfn.XLOOKUP(W$1,'Copy of PY1 Data(H)'!$A$1:$CZ$1,_xlfn.XLOOKUP($A116,'Copy of PY1 Data(H)'!$A$1:$A$288,'Copy of PY1 Data(H)'!$A$1:$CZ$288))</f>
        <v>0</v>
      </c>
      <c r="X116" s="180" cm="1">
        <f t="array" ref="X116">_xlfn.XLOOKUP(X$1,'Copy of PY1 Data(H)'!$A$1:$CZ$1,_xlfn.XLOOKUP($A116,'Copy of PY1 Data(H)'!$A$1:$A$288,'Copy of PY1 Data(H)'!$A$1:$CZ$288))</f>
        <v>0</v>
      </c>
      <c r="Y116" s="180" cm="1">
        <f t="array" ref="Y116">_xlfn.XLOOKUP(Y$1,'Copy of PY1 Data(H)'!$A$1:$CZ$1,_xlfn.XLOOKUP($A116,'Copy of PY1 Data(H)'!$A$1:$A$288,'Copy of PY1 Data(H)'!$A$1:$CZ$288))</f>
        <v>0</v>
      </c>
      <c r="Z116" s="180" cm="1">
        <f t="array" ref="Z116">_xlfn.XLOOKUP(Z$1,'Copy of PY1 Data(H)'!$A$1:$CZ$1,_xlfn.XLOOKUP($A116,'Copy of PY1 Data(H)'!$A$1:$A$288,'Copy of PY1 Data(H)'!$A$1:$CZ$288))</f>
        <v>86989251</v>
      </c>
      <c r="AA116" s="180" cm="1">
        <f t="array" ref="AA116">_xlfn.XLOOKUP(AA$1,'Copy of PY1 Data(H)'!$A$1:$CZ$1,_xlfn.XLOOKUP($A116,'Copy of PY1 Data(H)'!$A$1:$A$288,'Copy of PY1 Data(H)'!$A$1:$CZ$288))</f>
        <v>0</v>
      </c>
      <c r="AB116" s="180" cm="1">
        <f t="array" ref="AB116">_xlfn.XLOOKUP(AB$1,'Copy of PY1 Data(H)'!$A$1:$CZ$1,_xlfn.XLOOKUP($A116,'Copy of PY1 Data(H)'!$A$1:$A$288,'Copy of PY1 Data(H)'!$A$1:$CZ$288))</f>
        <v>0</v>
      </c>
      <c r="AC116" s="180" cm="1">
        <f t="array" ref="AC116">_xlfn.XLOOKUP(AC$1,'Copy of PY1 Data(H)'!$A$1:$CZ$1,_xlfn.XLOOKUP($A116,'Copy of PY1 Data(H)'!$A$1:$A$288,'Copy of PY1 Data(H)'!$A$1:$CZ$288))</f>
        <v>0</v>
      </c>
      <c r="AD116" s="180" cm="1">
        <f t="array" ref="AD116">_xlfn.XLOOKUP(AD$1,'Copy of PY1 Data(H)'!$A$1:$CZ$1,_xlfn.XLOOKUP($A116,'Copy of PY1 Data(H)'!$A$1:$A$288,'Copy of PY1 Data(H)'!$A$1:$CZ$288))</f>
        <v>0</v>
      </c>
      <c r="AE116" s="180" cm="1">
        <f t="array" ref="AE116">_xlfn.XLOOKUP(AE$1,'Copy of PY1 Data(H)'!$A$1:$CZ$1,_xlfn.XLOOKUP($A116,'Copy of PY1 Data(H)'!$A$1:$A$288,'Copy of PY1 Data(H)'!$A$1:$CZ$288))</f>
        <v>0</v>
      </c>
      <c r="AF116" s="180" cm="1">
        <f t="array" ref="AF116">_xlfn.XLOOKUP(AF$1,'Copy of PY1 Data(H)'!$A$1:$CZ$1,_xlfn.XLOOKUP($A116,'Copy of PY1 Data(H)'!$A$1:$A$288,'Copy of PY1 Data(H)'!$A$1:$CZ$288))</f>
        <v>0</v>
      </c>
      <c r="AG116" s="180" cm="1">
        <f t="array" ref="AG116">_xlfn.XLOOKUP(AG$1,'Copy of PY1 Data(H)'!$A$1:$CZ$1,_xlfn.XLOOKUP($A116,'Copy of PY1 Data(H)'!$A$1:$A$288,'Copy of PY1 Data(H)'!$A$1:$CZ$288))</f>
        <v>0</v>
      </c>
      <c r="AH116" s="180" cm="1">
        <f t="array" ref="AH116">_xlfn.XLOOKUP(AH$1,'Copy of PY1 Data(H)'!$A$1:$CZ$1,_xlfn.XLOOKUP($A116,'Copy of PY1 Data(H)'!$A$1:$A$288,'Copy of PY1 Data(H)'!$A$1:$CZ$288))</f>
        <v>0</v>
      </c>
      <c r="AI116" s="180" cm="1">
        <f t="array" ref="AI116">_xlfn.XLOOKUP(AI$1,'Copy of PY1 Data(H)'!$A$1:$CZ$1,_xlfn.XLOOKUP($A116,'Copy of PY1 Data(H)'!$A$1:$A$288,'Copy of PY1 Data(H)'!$A$1:$CZ$288))</f>
        <v>0</v>
      </c>
      <c r="AJ116" s="180" cm="1">
        <f t="array" ref="AJ116">_xlfn.XLOOKUP(AJ$1,'Copy of PY1 Data(H)'!$A$1:$CZ$1,_xlfn.XLOOKUP($A116,'Copy of PY1 Data(H)'!$A$1:$A$288,'Copy of PY1 Data(H)'!$A$1:$CZ$288))</f>
        <v>0</v>
      </c>
      <c r="AK116" s="180" cm="1">
        <f t="array" ref="AK116">_xlfn.XLOOKUP(AK$1,'Copy of PY1 Data(H)'!$A$1:$CZ$1,_xlfn.XLOOKUP($A116,'Copy of PY1 Data(H)'!$A$1:$A$288,'Copy of PY1 Data(H)'!$A$1:$CZ$288))</f>
        <v>0</v>
      </c>
      <c r="AL116" s="180" cm="1">
        <f t="array" ref="AL116">_xlfn.XLOOKUP(AL$1,'Copy of PY1 Data(H)'!$A$1:$CZ$1,_xlfn.XLOOKUP($A116,'Copy of PY1 Data(H)'!$A$1:$A$288,'Copy of PY1 Data(H)'!$A$1:$CZ$288))</f>
        <v>0</v>
      </c>
      <c r="AM116" s="180" cm="1">
        <f t="array" ref="AM116">_xlfn.XLOOKUP(AM$1,'Copy of PY1 Data(H)'!$A$1:$CZ$1,_xlfn.XLOOKUP($A116,'Copy of PY1 Data(H)'!$A$1:$A$288,'Copy of PY1 Data(H)'!$A$1:$CZ$288))</f>
        <v>0</v>
      </c>
      <c r="AN116" s="180" cm="1">
        <f t="array" ref="AN116">_xlfn.XLOOKUP(AN$1,'Copy of PY1 Data(H)'!$A$1:$CZ$1,_xlfn.XLOOKUP($A116,'Copy of PY1 Data(H)'!$A$1:$A$288,'Copy of PY1 Data(H)'!$A$1:$CZ$288))</f>
        <v>0</v>
      </c>
      <c r="AO116" s="180" cm="1">
        <f t="array" ref="AO116">_xlfn.XLOOKUP(AO$1,'Copy of PY1 Data(H)'!$A$1:$CZ$1,_xlfn.XLOOKUP($A116,'Copy of PY1 Data(H)'!$A$1:$A$288,'Copy of PY1 Data(H)'!$A$1:$CZ$288))</f>
        <v>0</v>
      </c>
      <c r="AP116" s="180" cm="1">
        <f t="array" ref="AP116">_xlfn.XLOOKUP(AP$1,'Copy of PY1 Data(H)'!$A$1:$CZ$1,_xlfn.XLOOKUP($A116,'Copy of PY1 Data(H)'!$A$1:$A$288,'Copy of PY1 Data(H)'!$A$1:$CZ$288))</f>
        <v>0</v>
      </c>
      <c r="AQ116" s="180" cm="1">
        <f t="array" ref="AQ116">_xlfn.XLOOKUP(AQ$1,'Copy of PY1 Data(H)'!$A$1:$CZ$1,_xlfn.XLOOKUP($A116,'Copy of PY1 Data(H)'!$A$1:$A$288,'Copy of PY1 Data(H)'!$A$1:$CZ$288))</f>
        <v>0</v>
      </c>
      <c r="AR116" s="180" cm="1">
        <f t="array" ref="AR116">_xlfn.XLOOKUP(AR$1,'Copy of PY1 Data(H)'!$A$1:$CZ$1,_xlfn.XLOOKUP($A116,'Copy of PY1 Data(H)'!$A$1:$A$288,'Copy of PY1 Data(H)'!$A$1:$CZ$288))</f>
        <v>0</v>
      </c>
      <c r="AS116" s="180" cm="1">
        <f t="array" ref="AS116">_xlfn.XLOOKUP(AS$1,'Copy of PY1 Data(H)'!$A$1:$CZ$1,_xlfn.XLOOKUP($A116,'Copy of PY1 Data(H)'!$A$1:$A$288,'Copy of PY1 Data(H)'!$A$1:$CZ$288))</f>
        <v>0</v>
      </c>
      <c r="AT116" s="180" cm="1">
        <f t="array" ref="AT116">_xlfn.XLOOKUP(AT$1,'Copy of PY1 Data(H)'!$A$1:$CZ$1,_xlfn.XLOOKUP($A116,'Copy of PY1 Data(H)'!$A$1:$A$288,'Copy of PY1 Data(H)'!$A$1:$CZ$288))</f>
        <v>0</v>
      </c>
      <c r="AU116" s="180" cm="1">
        <f t="array" ref="AU116">_xlfn.XLOOKUP(AU$1,'Copy of PY1 Data(H)'!$A$1:$CZ$1,_xlfn.XLOOKUP($A116,'Copy of PY1 Data(H)'!$A$1:$A$288,'Copy of PY1 Data(H)'!$A$1:$CZ$288))</f>
        <v>0</v>
      </c>
      <c r="AV116" s="180" cm="1">
        <f t="array" ref="AV116">_xlfn.XLOOKUP(AV$1,'Copy of PY1 Data(H)'!$A$1:$CZ$1,_xlfn.XLOOKUP($A116,'Copy of PY1 Data(H)'!$A$1:$A$288,'Copy of PY1 Data(H)'!$A$1:$CZ$288))</f>
        <v>1873958</v>
      </c>
      <c r="AW116" s="180" cm="1">
        <f t="array" ref="AW116">_xlfn.XLOOKUP(AW$1,'Copy of PY1 Data(H)'!$A$1:$CZ$1,_xlfn.XLOOKUP($A116,'Copy of PY1 Data(H)'!$A$1:$A$288,'Copy of PY1 Data(H)'!$A$1:$CZ$288))</f>
        <v>0</v>
      </c>
      <c r="AX116" s="180" cm="1">
        <f t="array" ref="AX116">_xlfn.XLOOKUP(AX$1,'Copy of PY1 Data(H)'!$A$1:$CZ$1,_xlfn.XLOOKUP($A116,'Copy of PY1 Data(H)'!$A$1:$A$288,'Copy of PY1 Data(H)'!$A$1:$CZ$288))</f>
        <v>0</v>
      </c>
      <c r="AY116" s="180" cm="1">
        <f t="array" ref="AY116">_xlfn.XLOOKUP(AY$1,'Copy of PY1 Data(H)'!$A$1:$CZ$1,_xlfn.XLOOKUP($A116,'Copy of PY1 Data(H)'!$A$1:$A$288,'Copy of PY1 Data(H)'!$A$1:$CZ$288))</f>
        <v>0</v>
      </c>
      <c r="AZ116" s="180" cm="1">
        <f t="array" ref="AZ116">_xlfn.XLOOKUP(AZ$1,'Copy of PY1 Data(H)'!$A$1:$CZ$1,_xlfn.XLOOKUP($A116,'Copy of PY1 Data(H)'!$A$1:$A$288,'Copy of PY1 Data(H)'!$A$1:$CZ$288))</f>
        <v>2632388</v>
      </c>
      <c r="BA116" s="180" cm="1">
        <f t="array" ref="BA116">_xlfn.XLOOKUP(BA$1,'Copy of PY1 Data(H)'!$A$1:$CZ$1,_xlfn.XLOOKUP($A116,'Copy of PY1 Data(H)'!$A$1:$A$288,'Copy of PY1 Data(H)'!$A$1:$CZ$288))</f>
        <v>0</v>
      </c>
      <c r="BB116" s="180" cm="1">
        <f t="array" ref="BB116">_xlfn.XLOOKUP(BB$1,'Copy of PY1 Data(H)'!$A$1:$CZ$1,_xlfn.XLOOKUP($A116,'Copy of PY1 Data(H)'!$A$1:$A$288,'Copy of PY1 Data(H)'!$A$1:$CZ$288))</f>
        <v>0</v>
      </c>
      <c r="BC116" s="180" cm="1">
        <f t="array" ref="BC116">_xlfn.XLOOKUP(BC$1,'Copy of PY1 Data(H)'!$A$1:$CZ$1,_xlfn.XLOOKUP($A116,'Copy of PY1 Data(H)'!$A$1:$A$288,'Copy of PY1 Data(H)'!$A$1:$CZ$288))</f>
        <v>0</v>
      </c>
      <c r="BD116" s="180" cm="1">
        <f t="array" ref="BD116">_xlfn.XLOOKUP(BD$1,'Copy of PY1 Data(H)'!$A$1:$CZ$1,_xlfn.XLOOKUP($A116,'Copy of PY1 Data(H)'!$A$1:$A$288,'Copy of PY1 Data(H)'!$A$1:$CZ$288))</f>
        <v>0</v>
      </c>
      <c r="BE116" s="180" cm="1">
        <f t="array" ref="BE116">_xlfn.XLOOKUP(BE$1,'Copy of PY1 Data(H)'!$A$1:$CZ$1,_xlfn.XLOOKUP($A116,'Copy of PY1 Data(H)'!$A$1:$A$288,'Copy of PY1 Data(H)'!$A$1:$CZ$288))</f>
        <v>2962741</v>
      </c>
      <c r="BF116" s="180" cm="1">
        <f t="array" ref="BF116">_xlfn.XLOOKUP(BF$1,'Copy of PY1 Data(H)'!$A$1:$CZ$1,_xlfn.XLOOKUP($A116,'Copy of PY1 Data(H)'!$A$1:$A$288,'Copy of PY1 Data(H)'!$A$1:$CZ$288))</f>
        <v>31662039</v>
      </c>
      <c r="BG116" s="180" cm="1">
        <f t="array" ref="BG116">_xlfn.XLOOKUP(BG$1,'Copy of PY1 Data(H)'!$A$1:$CZ$1,_xlfn.XLOOKUP($A116,'Copy of PY1 Data(H)'!$A$1:$A$288,'Copy of PY1 Data(H)'!$A$1:$CZ$288))</f>
        <v>0</v>
      </c>
      <c r="BH116" s="180" cm="1">
        <f t="array" ref="BH116">_xlfn.XLOOKUP(BH$1,'Copy of PY1 Data(H)'!$A$1:$CZ$1,_xlfn.XLOOKUP($A116,'Copy of PY1 Data(H)'!$A$1:$A$288,'Copy of PY1 Data(H)'!$A$1:$CZ$288))</f>
        <v>0</v>
      </c>
      <c r="BI116" s="180" cm="1">
        <f t="array" ref="BI116">_xlfn.XLOOKUP(BI$1,'Copy of PY1 Data(H)'!$A$1:$CZ$1,_xlfn.XLOOKUP($A116,'Copy of PY1 Data(H)'!$A$1:$A$288,'Copy of PY1 Data(H)'!$A$1:$CZ$288))</f>
        <v>0</v>
      </c>
      <c r="BJ116" s="180" cm="1">
        <f t="array" ref="BJ116">_xlfn.XLOOKUP(BJ$1,'Copy of PY1 Data(H)'!$A$1:$CZ$1,_xlfn.XLOOKUP($A116,'Copy of PY1 Data(H)'!$A$1:$A$288,'Copy of PY1 Data(H)'!$A$1:$CZ$288))</f>
        <v>19107952</v>
      </c>
      <c r="BK116" s="180" cm="1">
        <f t="array" ref="BK116">_xlfn.XLOOKUP(BK$1,'Copy of PY1 Data(H)'!$A$1:$CZ$1,_xlfn.XLOOKUP($A116,'Copy of PY1 Data(H)'!$A$1:$A$288,'Copy of PY1 Data(H)'!$A$1:$CZ$288))</f>
        <v>0</v>
      </c>
      <c r="BL116" s="180" cm="1">
        <f t="array" ref="BL116">_xlfn.XLOOKUP(BL$1,'Copy of PY1 Data(H)'!$A$1:$CZ$1,_xlfn.XLOOKUP($A116,'Copy of PY1 Data(H)'!$A$1:$A$288,'Copy of PY1 Data(H)'!$A$1:$CZ$288))</f>
        <v>0</v>
      </c>
      <c r="BM116" s="180" cm="1">
        <f t="array" ref="BM116">_xlfn.XLOOKUP(BM$1,'Copy of PY1 Data(H)'!$A$1:$CZ$1,_xlfn.XLOOKUP($A116,'Copy of PY1 Data(H)'!$A$1:$A$288,'Copy of PY1 Data(H)'!$A$1:$CZ$288))</f>
        <v>0</v>
      </c>
      <c r="BN116" s="180" cm="1">
        <f t="array" ref="BN116">_xlfn.XLOOKUP(BN$1,'Copy of PY1 Data(H)'!$A$1:$CZ$1,_xlfn.XLOOKUP($A116,'Copy of PY1 Data(H)'!$A$1:$A$288,'Copy of PY1 Data(H)'!$A$1:$CZ$288))</f>
        <v>17503665</v>
      </c>
      <c r="BO116" s="180" cm="1">
        <f t="array" ref="BO116">_xlfn.XLOOKUP(BO$1,'Copy of PY1 Data(H)'!$A$1:$CZ$1,_xlfn.XLOOKUP($A116,'Copy of PY1 Data(H)'!$A$1:$A$288,'Copy of PY1 Data(H)'!$A$1:$CZ$288))</f>
        <v>0</v>
      </c>
      <c r="BP116" s="180" cm="1">
        <f t="array" ref="BP116">_xlfn.XLOOKUP(BP$1,'Copy of PY1 Data(H)'!$A$1:$CZ$1,_xlfn.XLOOKUP($A116,'Copy of PY1 Data(H)'!$A$1:$A$288,'Copy of PY1 Data(H)'!$A$1:$CZ$288))</f>
        <v>0</v>
      </c>
      <c r="BQ116" s="180" cm="1">
        <f t="array" ref="BQ116">_xlfn.XLOOKUP(BQ$1,'Copy of PY1 Data(H)'!$A$1:$CZ$1,_xlfn.XLOOKUP($A116,'Copy of PY1 Data(H)'!$A$1:$A$288,'Copy of PY1 Data(H)'!$A$1:$CZ$288))</f>
        <v>0</v>
      </c>
      <c r="BR116" s="180" cm="1">
        <f t="array" ref="BR116">_xlfn.XLOOKUP(BR$1,'Copy of PY1 Data(H)'!$A$1:$CZ$1,_xlfn.XLOOKUP($A116,'Copy of PY1 Data(H)'!$A$1:$A$288,'Copy of PY1 Data(H)'!$A$1:$CZ$288))</f>
        <v>0</v>
      </c>
      <c r="BS116" s="180" cm="1">
        <f t="array" ref="BS116">_xlfn.XLOOKUP(BS$1,'Copy of PY1 Data(H)'!$A$1:$CZ$1,_xlfn.XLOOKUP($A116,'Copy of PY1 Data(H)'!$A$1:$A$288,'Copy of PY1 Data(H)'!$A$1:$CZ$288))</f>
        <v>0</v>
      </c>
      <c r="BT116" s="180" cm="1">
        <f t="array" ref="BT116">_xlfn.XLOOKUP(BT$1,'Copy of PY1 Data(H)'!$A$1:$CZ$1,_xlfn.XLOOKUP($A116,'Copy of PY1 Data(H)'!$A$1:$A$288,'Copy of PY1 Data(H)'!$A$1:$CZ$288))</f>
        <v>0</v>
      </c>
      <c r="BU116" s="180" cm="1">
        <f t="array" ref="BU116">_xlfn.XLOOKUP(BU$1,'Copy of PY1 Data(H)'!$A$1:$CZ$1,_xlfn.XLOOKUP($A116,'Copy of PY1 Data(H)'!$A$1:$A$288,'Copy of PY1 Data(H)'!$A$1:$CZ$288))</f>
        <v>0</v>
      </c>
      <c r="BV116" s="180" cm="1">
        <f t="array" ref="BV116">_xlfn.XLOOKUP(BV$1,'Copy of PY1 Data(H)'!$A$1:$CZ$1,_xlfn.XLOOKUP($A116,'Copy of PY1 Data(H)'!$A$1:$A$288,'Copy of PY1 Data(H)'!$A$1:$CZ$288))</f>
        <v>0</v>
      </c>
    </row>
    <row r="117" spans="1:74" s="968" customFormat="1" x14ac:dyDescent="0.3">
      <c r="B117" s="968" t="s">
        <v>2841</v>
      </c>
    </row>
    <row r="118" spans="1:74" s="968" customFormat="1" x14ac:dyDescent="0.3">
      <c r="B118" s="968" t="s">
        <v>2841</v>
      </c>
    </row>
    <row r="119" spans="1:74" x14ac:dyDescent="0.3">
      <c r="A119" s="180">
        <v>88</v>
      </c>
      <c r="C119" s="180"/>
      <c r="D119" s="180" cm="1">
        <f t="array" ref="D119">_xlfn.XLOOKUP(D$1,'Copy of PY1 Data(H)'!$A$1:$CZ$1,_xlfn.XLOOKUP($A119,'Copy of PY1 Data(H)'!$A$1:$A$288,'Copy of PY1 Data(H)'!$A$1:$CZ$288))</f>
        <v>2463000</v>
      </c>
      <c r="E119" s="180" cm="1">
        <f t="array" ref="E119">_xlfn.XLOOKUP(E$1,'Copy of PY1 Data(H)'!$A$1:$CZ$1,_xlfn.XLOOKUP($A119,'Copy of PY1 Data(H)'!$A$1:$A$288,'Copy of PY1 Data(H)'!$A$1:$CZ$288))</f>
        <v>263814510</v>
      </c>
      <c r="F119" s="180" cm="1">
        <f t="array" ref="F119">_xlfn.XLOOKUP(F$1,'Copy of PY1 Data(H)'!$A$1:$CZ$1,_xlfn.XLOOKUP($A119,'Copy of PY1 Data(H)'!$A$1:$A$288,'Copy of PY1 Data(H)'!$A$1:$CZ$288))</f>
        <v>0</v>
      </c>
      <c r="G119" s="180" cm="1">
        <f t="array" ref="G119">_xlfn.XLOOKUP(G$1,'Copy of PY1 Data(H)'!$A$1:$CZ$1,_xlfn.XLOOKUP($A119,'Copy of PY1 Data(H)'!$A$1:$A$288,'Copy of PY1 Data(H)'!$A$1:$CZ$288))</f>
        <v>2638556</v>
      </c>
      <c r="H119" s="180" cm="1">
        <f t="array" ref="H119">_xlfn.XLOOKUP(H$1,'Copy of PY1 Data(H)'!$A$1:$CZ$1,_xlfn.XLOOKUP($A119,'Copy of PY1 Data(H)'!$A$1:$A$288,'Copy of PY1 Data(H)'!$A$1:$CZ$288))</f>
        <v>1327969</v>
      </c>
      <c r="I119" s="180" cm="1">
        <f t="array" ref="I119">_xlfn.XLOOKUP(I$1,'Copy of PY1 Data(H)'!$A$1:$CZ$1,_xlfn.XLOOKUP($A119,'Copy of PY1 Data(H)'!$A$1:$A$288,'Copy of PY1 Data(H)'!$A$1:$CZ$288))</f>
        <v>0</v>
      </c>
      <c r="J119" s="180" cm="1">
        <f t="array" ref="J119">_xlfn.XLOOKUP(J$1,'Copy of PY1 Data(H)'!$A$1:$CZ$1,_xlfn.XLOOKUP($A119,'Copy of PY1 Data(H)'!$A$1:$A$288,'Copy of PY1 Data(H)'!$A$1:$CZ$288))</f>
        <v>0</v>
      </c>
      <c r="K119" s="180" cm="1">
        <f t="array" ref="K119">_xlfn.XLOOKUP(K$1,'Copy of PY1 Data(H)'!$A$1:$CZ$1,_xlfn.XLOOKUP($A119,'Copy of PY1 Data(H)'!$A$1:$A$288,'Copy of PY1 Data(H)'!$A$1:$CZ$288))</f>
        <v>0</v>
      </c>
      <c r="L119" s="180" cm="1">
        <f t="array" ref="L119">_xlfn.XLOOKUP(L$1,'Copy of PY1 Data(H)'!$A$1:$CZ$1,_xlfn.XLOOKUP($A119,'Copy of PY1 Data(H)'!$A$1:$A$288,'Copy of PY1 Data(H)'!$A$1:$CZ$288))</f>
        <v>1282629</v>
      </c>
      <c r="M119" s="180" cm="1">
        <f t="array" ref="M119">_xlfn.XLOOKUP(M$1,'Copy of PY1 Data(H)'!$A$1:$CZ$1,_xlfn.XLOOKUP($A119,'Copy of PY1 Data(H)'!$A$1:$A$288,'Copy of PY1 Data(H)'!$A$1:$CZ$288))</f>
        <v>9023105</v>
      </c>
      <c r="N119" s="180" cm="1">
        <f t="array" ref="N119">_xlfn.XLOOKUP(N$1,'Copy of PY1 Data(H)'!$A$1:$CZ$1,_xlfn.XLOOKUP($A119,'Copy of PY1 Data(H)'!$A$1:$A$288,'Copy of PY1 Data(H)'!$A$1:$CZ$288))</f>
        <v>0</v>
      </c>
      <c r="O119" s="180" cm="1">
        <f t="array" ref="O119">_xlfn.XLOOKUP(O$1,'Copy of PY1 Data(H)'!$A$1:$CZ$1,_xlfn.XLOOKUP($A119,'Copy of PY1 Data(H)'!$A$1:$A$288,'Copy of PY1 Data(H)'!$A$1:$CZ$288))</f>
        <v>312008</v>
      </c>
      <c r="P119" s="180" cm="1">
        <f t="array" ref="P119">_xlfn.XLOOKUP(P$1,'Copy of PY1 Data(H)'!$A$1:$CZ$1,_xlfn.XLOOKUP($A119,'Copy of PY1 Data(H)'!$A$1:$A$288,'Copy of PY1 Data(H)'!$A$1:$CZ$288))</f>
        <v>0</v>
      </c>
      <c r="Q119" s="180" cm="1">
        <f t="array" ref="Q119">_xlfn.XLOOKUP(Q$1,'Copy of PY1 Data(H)'!$A$1:$CZ$1,_xlfn.XLOOKUP($A119,'Copy of PY1 Data(H)'!$A$1:$A$288,'Copy of PY1 Data(H)'!$A$1:$CZ$288))</f>
        <v>0</v>
      </c>
      <c r="R119" s="180" cm="1">
        <f t="array" ref="R119">_xlfn.XLOOKUP(R$1,'Copy of PY1 Data(H)'!$A$1:$CZ$1,_xlfn.XLOOKUP($A119,'Copy of PY1 Data(H)'!$A$1:$A$288,'Copy of PY1 Data(H)'!$A$1:$CZ$288))</f>
        <v>0</v>
      </c>
      <c r="S119" s="180" cm="1">
        <f t="array" ref="S119">_xlfn.XLOOKUP(S$1,'Copy of PY1 Data(H)'!$A$1:$CZ$1,_xlfn.XLOOKUP($A119,'Copy of PY1 Data(H)'!$A$1:$A$288,'Copy of PY1 Data(H)'!$A$1:$CZ$288))</f>
        <v>1093753</v>
      </c>
      <c r="T119" s="180" cm="1">
        <f t="array" ref="T119">_xlfn.XLOOKUP(T$1,'Copy of PY1 Data(H)'!$A$1:$CZ$1,_xlfn.XLOOKUP($A119,'Copy of PY1 Data(H)'!$A$1:$A$288,'Copy of PY1 Data(H)'!$A$1:$CZ$288))</f>
        <v>0</v>
      </c>
      <c r="U119" s="180" cm="1">
        <f t="array" ref="U119">_xlfn.XLOOKUP(U$1,'Copy of PY1 Data(H)'!$A$1:$CZ$1,_xlfn.XLOOKUP($A119,'Copy of PY1 Data(H)'!$A$1:$A$288,'Copy of PY1 Data(H)'!$A$1:$CZ$288))</f>
        <v>0</v>
      </c>
      <c r="V119" s="180" cm="1">
        <f t="array" ref="V119">_xlfn.XLOOKUP(V$1,'Copy of PY1 Data(H)'!$A$1:$CZ$1,_xlfn.XLOOKUP($A119,'Copy of PY1 Data(H)'!$A$1:$A$288,'Copy of PY1 Data(H)'!$A$1:$CZ$288))</f>
        <v>1121485</v>
      </c>
      <c r="W119" s="180" cm="1">
        <f t="array" ref="W119">_xlfn.XLOOKUP(W$1,'Copy of PY1 Data(H)'!$A$1:$CZ$1,_xlfn.XLOOKUP($A119,'Copy of PY1 Data(H)'!$A$1:$A$288,'Copy of PY1 Data(H)'!$A$1:$CZ$288))</f>
        <v>0</v>
      </c>
      <c r="X119" s="180" cm="1">
        <f t="array" ref="X119">_xlfn.XLOOKUP(X$1,'Copy of PY1 Data(H)'!$A$1:$CZ$1,_xlfn.XLOOKUP($A119,'Copy of PY1 Data(H)'!$A$1:$A$288,'Copy of PY1 Data(H)'!$A$1:$CZ$288))</f>
        <v>6707501</v>
      </c>
      <c r="Y119" s="180" cm="1">
        <f t="array" ref="Y119">_xlfn.XLOOKUP(Y$1,'Copy of PY1 Data(H)'!$A$1:$CZ$1,_xlfn.XLOOKUP($A119,'Copy of PY1 Data(H)'!$A$1:$A$288,'Copy of PY1 Data(H)'!$A$1:$CZ$288))</f>
        <v>0</v>
      </c>
      <c r="Z119" s="180" cm="1">
        <f t="array" ref="Z119">_xlfn.XLOOKUP(Z$1,'Copy of PY1 Data(H)'!$A$1:$CZ$1,_xlfn.XLOOKUP($A119,'Copy of PY1 Data(H)'!$A$1:$A$288,'Copy of PY1 Data(H)'!$A$1:$CZ$288))</f>
        <v>24871887</v>
      </c>
      <c r="AA119" s="180" cm="1">
        <f t="array" ref="AA119">_xlfn.XLOOKUP(AA$1,'Copy of PY1 Data(H)'!$A$1:$CZ$1,_xlfn.XLOOKUP($A119,'Copy of PY1 Data(H)'!$A$1:$A$288,'Copy of PY1 Data(H)'!$A$1:$CZ$288))</f>
        <v>0</v>
      </c>
      <c r="AB119" s="180" cm="1">
        <f t="array" ref="AB119">_xlfn.XLOOKUP(AB$1,'Copy of PY1 Data(H)'!$A$1:$CZ$1,_xlfn.XLOOKUP($A119,'Copy of PY1 Data(H)'!$A$1:$A$288,'Copy of PY1 Data(H)'!$A$1:$CZ$288))</f>
        <v>0</v>
      </c>
      <c r="AC119" s="180" cm="1">
        <f t="array" ref="AC119">_xlfn.XLOOKUP(AC$1,'Copy of PY1 Data(H)'!$A$1:$CZ$1,_xlfn.XLOOKUP($A119,'Copy of PY1 Data(H)'!$A$1:$A$288,'Copy of PY1 Data(H)'!$A$1:$CZ$288))</f>
        <v>179029</v>
      </c>
      <c r="AD119" s="180" cm="1">
        <f t="array" ref="AD119">_xlfn.XLOOKUP(AD$1,'Copy of PY1 Data(H)'!$A$1:$CZ$1,_xlfn.XLOOKUP($A119,'Copy of PY1 Data(H)'!$A$1:$A$288,'Copy of PY1 Data(H)'!$A$1:$CZ$288))</f>
        <v>904098</v>
      </c>
      <c r="AE119" s="180" cm="1">
        <f t="array" ref="AE119">_xlfn.XLOOKUP(AE$1,'Copy of PY1 Data(H)'!$A$1:$CZ$1,_xlfn.XLOOKUP($A119,'Copy of PY1 Data(H)'!$A$1:$A$288,'Copy of PY1 Data(H)'!$A$1:$CZ$288))</f>
        <v>547125</v>
      </c>
      <c r="AF119" s="180" cm="1">
        <f t="array" ref="AF119">_xlfn.XLOOKUP(AF$1,'Copy of PY1 Data(H)'!$A$1:$CZ$1,_xlfn.XLOOKUP($A119,'Copy of PY1 Data(H)'!$A$1:$A$288,'Copy of PY1 Data(H)'!$A$1:$CZ$288))</f>
        <v>485235</v>
      </c>
      <c r="AG119" s="180" cm="1">
        <f t="array" ref="AG119">_xlfn.XLOOKUP(AG$1,'Copy of PY1 Data(H)'!$A$1:$CZ$1,_xlfn.XLOOKUP($A119,'Copy of PY1 Data(H)'!$A$1:$A$288,'Copy of PY1 Data(H)'!$A$1:$CZ$288))</f>
        <v>415046</v>
      </c>
      <c r="AH119" s="180" cm="1">
        <f t="array" ref="AH119">_xlfn.XLOOKUP(AH$1,'Copy of PY1 Data(H)'!$A$1:$CZ$1,_xlfn.XLOOKUP($A119,'Copy of PY1 Data(H)'!$A$1:$A$288,'Copy of PY1 Data(H)'!$A$1:$CZ$288))</f>
        <v>0</v>
      </c>
      <c r="AI119" s="180" cm="1">
        <f t="array" ref="AI119">_xlfn.XLOOKUP(AI$1,'Copy of PY1 Data(H)'!$A$1:$CZ$1,_xlfn.XLOOKUP($A119,'Copy of PY1 Data(H)'!$A$1:$A$288,'Copy of PY1 Data(H)'!$A$1:$CZ$288))</f>
        <v>0</v>
      </c>
      <c r="AJ119" s="180" cm="1">
        <f t="array" ref="AJ119">_xlfn.XLOOKUP(AJ$1,'Copy of PY1 Data(H)'!$A$1:$CZ$1,_xlfn.XLOOKUP($A119,'Copy of PY1 Data(H)'!$A$1:$A$288,'Copy of PY1 Data(H)'!$A$1:$CZ$288))</f>
        <v>0</v>
      </c>
      <c r="AK119" s="180" cm="1">
        <f t="array" ref="AK119">_xlfn.XLOOKUP(AK$1,'Copy of PY1 Data(H)'!$A$1:$CZ$1,_xlfn.XLOOKUP($A119,'Copy of PY1 Data(H)'!$A$1:$A$288,'Copy of PY1 Data(H)'!$A$1:$CZ$288))</f>
        <v>0</v>
      </c>
      <c r="AL119" s="180" cm="1">
        <f t="array" ref="AL119">_xlfn.XLOOKUP(AL$1,'Copy of PY1 Data(H)'!$A$1:$CZ$1,_xlfn.XLOOKUP($A119,'Copy of PY1 Data(H)'!$A$1:$A$288,'Copy of PY1 Data(H)'!$A$1:$CZ$288))</f>
        <v>685240</v>
      </c>
      <c r="AM119" s="180" cm="1">
        <f t="array" ref="AM119">_xlfn.XLOOKUP(AM$1,'Copy of PY1 Data(H)'!$A$1:$CZ$1,_xlfn.XLOOKUP($A119,'Copy of PY1 Data(H)'!$A$1:$A$288,'Copy of PY1 Data(H)'!$A$1:$CZ$288))</f>
        <v>924089</v>
      </c>
      <c r="AN119" s="180" cm="1">
        <f t="array" ref="AN119">_xlfn.XLOOKUP(AN$1,'Copy of PY1 Data(H)'!$A$1:$CZ$1,_xlfn.XLOOKUP($A119,'Copy of PY1 Data(H)'!$A$1:$A$288,'Copy of PY1 Data(H)'!$A$1:$CZ$288))</f>
        <v>301864</v>
      </c>
      <c r="AO119" s="180" cm="1">
        <f t="array" ref="AO119">_xlfn.XLOOKUP(AO$1,'Copy of PY1 Data(H)'!$A$1:$CZ$1,_xlfn.XLOOKUP($A119,'Copy of PY1 Data(H)'!$A$1:$A$288,'Copy of PY1 Data(H)'!$A$1:$CZ$288))</f>
        <v>25907694</v>
      </c>
      <c r="AP119" s="180" cm="1">
        <f t="array" ref="AP119">_xlfn.XLOOKUP(AP$1,'Copy of PY1 Data(H)'!$A$1:$CZ$1,_xlfn.XLOOKUP($A119,'Copy of PY1 Data(H)'!$A$1:$A$288,'Copy of PY1 Data(H)'!$A$1:$CZ$288))</f>
        <v>960301</v>
      </c>
      <c r="AQ119" s="180" cm="1">
        <f t="array" ref="AQ119">_xlfn.XLOOKUP(AQ$1,'Copy of PY1 Data(H)'!$A$1:$CZ$1,_xlfn.XLOOKUP($A119,'Copy of PY1 Data(H)'!$A$1:$A$288,'Copy of PY1 Data(H)'!$A$1:$CZ$288))</f>
        <v>0</v>
      </c>
      <c r="AR119" s="180" cm="1">
        <f t="array" ref="AR119">_xlfn.XLOOKUP(AR$1,'Copy of PY1 Data(H)'!$A$1:$CZ$1,_xlfn.XLOOKUP($A119,'Copy of PY1 Data(H)'!$A$1:$A$288,'Copy of PY1 Data(H)'!$A$1:$CZ$288))</f>
        <v>42802</v>
      </c>
      <c r="AS119" s="180" cm="1">
        <f t="array" ref="AS119">_xlfn.XLOOKUP(AS$1,'Copy of PY1 Data(H)'!$A$1:$CZ$1,_xlfn.XLOOKUP($A119,'Copy of PY1 Data(H)'!$A$1:$A$288,'Copy of PY1 Data(H)'!$A$1:$CZ$288))</f>
        <v>20729743</v>
      </c>
      <c r="AT119" s="180" cm="1">
        <f t="array" ref="AT119">_xlfn.XLOOKUP(AT$1,'Copy of PY1 Data(H)'!$A$1:$CZ$1,_xlfn.XLOOKUP($A119,'Copy of PY1 Data(H)'!$A$1:$A$288,'Copy of PY1 Data(H)'!$A$1:$CZ$288))</f>
        <v>282938</v>
      </c>
      <c r="AU119" s="180" cm="1">
        <f t="array" ref="AU119">_xlfn.XLOOKUP(AU$1,'Copy of PY1 Data(H)'!$A$1:$CZ$1,_xlfn.XLOOKUP($A119,'Copy of PY1 Data(H)'!$A$1:$A$288,'Copy of PY1 Data(H)'!$A$1:$CZ$288))</f>
        <v>1047584</v>
      </c>
      <c r="AV119" s="180" cm="1">
        <f t="array" ref="AV119">_xlfn.XLOOKUP(AV$1,'Copy of PY1 Data(H)'!$A$1:$CZ$1,_xlfn.XLOOKUP($A119,'Copy of PY1 Data(H)'!$A$1:$A$288,'Copy of PY1 Data(H)'!$A$1:$CZ$288))</f>
        <v>1315539</v>
      </c>
      <c r="AW119" s="180" cm="1">
        <f t="array" ref="AW119">_xlfn.XLOOKUP(AW$1,'Copy of PY1 Data(H)'!$A$1:$CZ$1,_xlfn.XLOOKUP($A119,'Copy of PY1 Data(H)'!$A$1:$A$288,'Copy of PY1 Data(H)'!$A$1:$CZ$288))</f>
        <v>541989</v>
      </c>
      <c r="AX119" s="180" cm="1">
        <f t="array" ref="AX119">_xlfn.XLOOKUP(AX$1,'Copy of PY1 Data(H)'!$A$1:$CZ$1,_xlfn.XLOOKUP($A119,'Copy of PY1 Data(H)'!$A$1:$A$288,'Copy of PY1 Data(H)'!$A$1:$CZ$288))</f>
        <v>0</v>
      </c>
      <c r="AY119" s="180" cm="1">
        <f t="array" ref="AY119">_xlfn.XLOOKUP(AY$1,'Copy of PY1 Data(H)'!$A$1:$CZ$1,_xlfn.XLOOKUP($A119,'Copy of PY1 Data(H)'!$A$1:$A$288,'Copy of PY1 Data(H)'!$A$1:$CZ$288))</f>
        <v>0</v>
      </c>
      <c r="AZ119" s="180" cm="1">
        <f t="array" ref="AZ119">_xlfn.XLOOKUP(AZ$1,'Copy of PY1 Data(H)'!$A$1:$CZ$1,_xlfn.XLOOKUP($A119,'Copy of PY1 Data(H)'!$A$1:$A$288,'Copy of PY1 Data(H)'!$A$1:$CZ$288))</f>
        <v>4443963</v>
      </c>
      <c r="BA119" s="180" cm="1">
        <f t="array" ref="BA119">_xlfn.XLOOKUP(BA$1,'Copy of PY1 Data(H)'!$A$1:$CZ$1,_xlfn.XLOOKUP($A119,'Copy of PY1 Data(H)'!$A$1:$A$288,'Copy of PY1 Data(H)'!$A$1:$CZ$288))</f>
        <v>282248</v>
      </c>
      <c r="BB119" s="180" cm="1">
        <f t="array" ref="BB119">_xlfn.XLOOKUP(BB$1,'Copy of PY1 Data(H)'!$A$1:$CZ$1,_xlfn.XLOOKUP($A119,'Copy of PY1 Data(H)'!$A$1:$A$288,'Copy of PY1 Data(H)'!$A$1:$CZ$288))</f>
        <v>445196</v>
      </c>
      <c r="BC119" s="180" cm="1">
        <f t="array" ref="BC119">_xlfn.XLOOKUP(BC$1,'Copy of PY1 Data(H)'!$A$1:$CZ$1,_xlfn.XLOOKUP($A119,'Copy of PY1 Data(H)'!$A$1:$A$288,'Copy of PY1 Data(H)'!$A$1:$CZ$288))</f>
        <v>99518</v>
      </c>
      <c r="BD119" s="180" cm="1">
        <f t="array" ref="BD119">_xlfn.XLOOKUP(BD$1,'Copy of PY1 Data(H)'!$A$1:$CZ$1,_xlfn.XLOOKUP($A119,'Copy of PY1 Data(H)'!$A$1:$A$288,'Copy of PY1 Data(H)'!$A$1:$CZ$288))</f>
        <v>2934537</v>
      </c>
      <c r="BE119" s="180" cm="1">
        <f t="array" ref="BE119">_xlfn.XLOOKUP(BE$1,'Copy of PY1 Data(H)'!$A$1:$CZ$1,_xlfn.XLOOKUP($A119,'Copy of PY1 Data(H)'!$A$1:$A$288,'Copy of PY1 Data(H)'!$A$1:$CZ$288))</f>
        <v>1545337</v>
      </c>
      <c r="BF119" s="180" cm="1">
        <f t="array" ref="BF119">_xlfn.XLOOKUP(BF$1,'Copy of PY1 Data(H)'!$A$1:$CZ$1,_xlfn.XLOOKUP($A119,'Copy of PY1 Data(H)'!$A$1:$A$288,'Copy of PY1 Data(H)'!$A$1:$CZ$288))</f>
        <v>11219548</v>
      </c>
      <c r="BG119" s="180" cm="1">
        <f t="array" ref="BG119">_xlfn.XLOOKUP(BG$1,'Copy of PY1 Data(H)'!$A$1:$CZ$1,_xlfn.XLOOKUP($A119,'Copy of PY1 Data(H)'!$A$1:$A$288,'Copy of PY1 Data(H)'!$A$1:$CZ$288))</f>
        <v>0</v>
      </c>
      <c r="BH119" s="180" cm="1">
        <f t="array" ref="BH119">_xlfn.XLOOKUP(BH$1,'Copy of PY1 Data(H)'!$A$1:$CZ$1,_xlfn.XLOOKUP($A119,'Copy of PY1 Data(H)'!$A$1:$A$288,'Copy of PY1 Data(H)'!$A$1:$CZ$288))</f>
        <v>0</v>
      </c>
      <c r="BI119" s="180" cm="1">
        <f t="array" ref="BI119">_xlfn.XLOOKUP(BI$1,'Copy of PY1 Data(H)'!$A$1:$CZ$1,_xlfn.XLOOKUP($A119,'Copy of PY1 Data(H)'!$A$1:$A$288,'Copy of PY1 Data(H)'!$A$1:$CZ$288))</f>
        <v>131670</v>
      </c>
      <c r="BJ119" s="180" cm="1">
        <f t="array" ref="BJ119">_xlfn.XLOOKUP(BJ$1,'Copy of PY1 Data(H)'!$A$1:$CZ$1,_xlfn.XLOOKUP($A119,'Copy of PY1 Data(H)'!$A$1:$A$288,'Copy of PY1 Data(H)'!$A$1:$CZ$288))</f>
        <v>8987760</v>
      </c>
      <c r="BK119" s="180" cm="1">
        <f t="array" ref="BK119">_xlfn.XLOOKUP(BK$1,'Copy of PY1 Data(H)'!$A$1:$CZ$1,_xlfn.XLOOKUP($A119,'Copy of PY1 Data(H)'!$A$1:$A$288,'Copy of PY1 Data(H)'!$A$1:$CZ$288))</f>
        <v>1031309</v>
      </c>
      <c r="BL119" s="180" cm="1">
        <f t="array" ref="BL119">_xlfn.XLOOKUP(BL$1,'Copy of PY1 Data(H)'!$A$1:$CZ$1,_xlfn.XLOOKUP($A119,'Copy of PY1 Data(H)'!$A$1:$A$288,'Copy of PY1 Data(H)'!$A$1:$CZ$288))</f>
        <v>9174008</v>
      </c>
      <c r="BM119" s="180" cm="1">
        <f t="array" ref="BM119">_xlfn.XLOOKUP(BM$1,'Copy of PY1 Data(H)'!$A$1:$CZ$1,_xlfn.XLOOKUP($A119,'Copy of PY1 Data(H)'!$A$1:$A$288,'Copy of PY1 Data(H)'!$A$1:$CZ$288))</f>
        <v>0</v>
      </c>
      <c r="BN119" s="180" cm="1">
        <f t="array" ref="BN119">_xlfn.XLOOKUP(BN$1,'Copy of PY1 Data(H)'!$A$1:$CZ$1,_xlfn.XLOOKUP($A119,'Copy of PY1 Data(H)'!$A$1:$A$288,'Copy of PY1 Data(H)'!$A$1:$CZ$288))</f>
        <v>4912779</v>
      </c>
      <c r="BO119" s="180" cm="1">
        <f t="array" ref="BO119">_xlfn.XLOOKUP(BO$1,'Copy of PY1 Data(H)'!$A$1:$CZ$1,_xlfn.XLOOKUP($A119,'Copy of PY1 Data(H)'!$A$1:$A$288,'Copy of PY1 Data(H)'!$A$1:$CZ$288))</f>
        <v>1227953</v>
      </c>
      <c r="BP119" s="180" cm="1">
        <f t="array" ref="BP119">_xlfn.XLOOKUP(BP$1,'Copy of PY1 Data(H)'!$A$1:$CZ$1,_xlfn.XLOOKUP($A119,'Copy of PY1 Data(H)'!$A$1:$A$288,'Copy of PY1 Data(H)'!$A$1:$CZ$288))</f>
        <v>0</v>
      </c>
      <c r="BQ119" s="180" cm="1">
        <f t="array" ref="BQ119">_xlfn.XLOOKUP(BQ$1,'Copy of PY1 Data(H)'!$A$1:$CZ$1,_xlfn.XLOOKUP($A119,'Copy of PY1 Data(H)'!$A$1:$A$288,'Copy of PY1 Data(H)'!$A$1:$CZ$288))</f>
        <v>0</v>
      </c>
      <c r="BR119" s="180" cm="1">
        <f t="array" ref="BR119">_xlfn.XLOOKUP(BR$1,'Copy of PY1 Data(H)'!$A$1:$CZ$1,_xlfn.XLOOKUP($A119,'Copy of PY1 Data(H)'!$A$1:$A$288,'Copy of PY1 Data(H)'!$A$1:$CZ$288))</f>
        <v>0</v>
      </c>
      <c r="BS119" s="180" cm="1">
        <f t="array" ref="BS119">_xlfn.XLOOKUP(BS$1,'Copy of PY1 Data(H)'!$A$1:$CZ$1,_xlfn.XLOOKUP($A119,'Copy of PY1 Data(H)'!$A$1:$A$288,'Copy of PY1 Data(H)'!$A$1:$CZ$288))</f>
        <v>1398265</v>
      </c>
      <c r="BT119" s="180" cm="1">
        <f t="array" ref="BT119">_xlfn.XLOOKUP(BT$1,'Copy of PY1 Data(H)'!$A$1:$CZ$1,_xlfn.XLOOKUP($A119,'Copy of PY1 Data(H)'!$A$1:$A$288,'Copy of PY1 Data(H)'!$A$1:$CZ$288))</f>
        <v>473193</v>
      </c>
      <c r="BU119" s="180" cm="1">
        <f t="array" ref="BU119">_xlfn.XLOOKUP(BU$1,'Copy of PY1 Data(H)'!$A$1:$CZ$1,_xlfn.XLOOKUP($A119,'Copy of PY1 Data(H)'!$A$1:$A$288,'Copy of PY1 Data(H)'!$A$1:$CZ$288))</f>
        <v>0</v>
      </c>
      <c r="BV119" s="180" cm="1">
        <f t="array" ref="BV119">_xlfn.XLOOKUP(BV$1,'Copy of PY1 Data(H)'!$A$1:$CZ$1,_xlfn.XLOOKUP($A119,'Copy of PY1 Data(H)'!$A$1:$A$288,'Copy of PY1 Data(H)'!$A$1:$CZ$288))</f>
        <v>2237933</v>
      </c>
    </row>
    <row r="120" spans="1:74" x14ac:dyDescent="0.3">
      <c r="A120" s="180">
        <v>84</v>
      </c>
      <c r="C120" s="180"/>
      <c r="D120" s="180" cm="1">
        <f t="array" ref="D120">_xlfn.XLOOKUP(D$1,'Copy of PY1 Data(H)'!$A$1:$CZ$1,_xlfn.XLOOKUP($A120,'Copy of PY1 Data(H)'!$A$1:$A$288,'Copy of PY1 Data(H)'!$A$1:$CZ$288))</f>
        <v>2507869</v>
      </c>
      <c r="E120" s="180" cm="1">
        <f t="array" ref="E120">_xlfn.XLOOKUP(E$1,'Copy of PY1 Data(H)'!$A$1:$CZ$1,_xlfn.XLOOKUP($A120,'Copy of PY1 Data(H)'!$A$1:$A$288,'Copy of PY1 Data(H)'!$A$1:$CZ$288))</f>
        <v>270969138</v>
      </c>
      <c r="F120" s="180" cm="1">
        <f t="array" ref="F120">_xlfn.XLOOKUP(F$1,'Copy of PY1 Data(H)'!$A$1:$CZ$1,_xlfn.XLOOKUP($A120,'Copy of PY1 Data(H)'!$A$1:$A$288,'Copy of PY1 Data(H)'!$A$1:$CZ$288))</f>
        <v>0</v>
      </c>
      <c r="G120" s="180" cm="1">
        <f t="array" ref="G120">_xlfn.XLOOKUP(G$1,'Copy of PY1 Data(H)'!$A$1:$CZ$1,_xlfn.XLOOKUP($A120,'Copy of PY1 Data(H)'!$A$1:$A$288,'Copy of PY1 Data(H)'!$A$1:$CZ$288))</f>
        <v>2697325</v>
      </c>
      <c r="H120" s="180" cm="1">
        <f t="array" ref="H120">_xlfn.XLOOKUP(H$1,'Copy of PY1 Data(H)'!$A$1:$CZ$1,_xlfn.XLOOKUP($A120,'Copy of PY1 Data(H)'!$A$1:$A$288,'Copy of PY1 Data(H)'!$A$1:$CZ$288))</f>
        <v>1412899</v>
      </c>
      <c r="I120" s="180" cm="1">
        <f t="array" ref="I120">_xlfn.XLOOKUP(I$1,'Copy of PY1 Data(H)'!$A$1:$CZ$1,_xlfn.XLOOKUP($A120,'Copy of PY1 Data(H)'!$A$1:$A$288,'Copy of PY1 Data(H)'!$A$1:$CZ$288))</f>
        <v>0</v>
      </c>
      <c r="J120" s="180" cm="1">
        <f t="array" ref="J120">_xlfn.XLOOKUP(J$1,'Copy of PY1 Data(H)'!$A$1:$CZ$1,_xlfn.XLOOKUP($A120,'Copy of PY1 Data(H)'!$A$1:$A$288,'Copy of PY1 Data(H)'!$A$1:$CZ$288))</f>
        <v>0</v>
      </c>
      <c r="K120" s="180" cm="1">
        <f t="array" ref="K120">_xlfn.XLOOKUP(K$1,'Copy of PY1 Data(H)'!$A$1:$CZ$1,_xlfn.XLOOKUP($A120,'Copy of PY1 Data(H)'!$A$1:$A$288,'Copy of PY1 Data(H)'!$A$1:$CZ$288))</f>
        <v>0</v>
      </c>
      <c r="L120" s="180" cm="1">
        <f t="array" ref="L120">_xlfn.XLOOKUP(L$1,'Copy of PY1 Data(H)'!$A$1:$CZ$1,_xlfn.XLOOKUP($A120,'Copy of PY1 Data(H)'!$A$1:$A$288,'Copy of PY1 Data(H)'!$A$1:$CZ$288))</f>
        <v>1320383</v>
      </c>
      <c r="M120" s="180" cm="1">
        <f t="array" ref="M120">_xlfn.XLOOKUP(M$1,'Copy of PY1 Data(H)'!$A$1:$CZ$1,_xlfn.XLOOKUP($A120,'Copy of PY1 Data(H)'!$A$1:$A$288,'Copy of PY1 Data(H)'!$A$1:$CZ$288))</f>
        <v>9191119</v>
      </c>
      <c r="N120" s="180" cm="1">
        <f t="array" ref="N120">_xlfn.XLOOKUP(N$1,'Copy of PY1 Data(H)'!$A$1:$CZ$1,_xlfn.XLOOKUP($A120,'Copy of PY1 Data(H)'!$A$1:$A$288,'Copy of PY1 Data(H)'!$A$1:$CZ$288))</f>
        <v>0</v>
      </c>
      <c r="O120" s="180" cm="1">
        <f t="array" ref="O120">_xlfn.XLOOKUP(O$1,'Copy of PY1 Data(H)'!$A$1:$CZ$1,_xlfn.XLOOKUP($A120,'Copy of PY1 Data(H)'!$A$1:$A$288,'Copy of PY1 Data(H)'!$A$1:$CZ$288))</f>
        <v>312008</v>
      </c>
      <c r="P120" s="180" cm="1">
        <f t="array" ref="P120">_xlfn.XLOOKUP(P$1,'Copy of PY1 Data(H)'!$A$1:$CZ$1,_xlfn.XLOOKUP($A120,'Copy of PY1 Data(H)'!$A$1:$A$288,'Copy of PY1 Data(H)'!$A$1:$CZ$288))</f>
        <v>0</v>
      </c>
      <c r="Q120" s="180" cm="1">
        <f t="array" ref="Q120">_xlfn.XLOOKUP(Q$1,'Copy of PY1 Data(H)'!$A$1:$CZ$1,_xlfn.XLOOKUP($A120,'Copy of PY1 Data(H)'!$A$1:$A$288,'Copy of PY1 Data(H)'!$A$1:$CZ$288))</f>
        <v>0</v>
      </c>
      <c r="R120" s="180" cm="1">
        <f t="array" ref="R120">_xlfn.XLOOKUP(R$1,'Copy of PY1 Data(H)'!$A$1:$CZ$1,_xlfn.XLOOKUP($A120,'Copy of PY1 Data(H)'!$A$1:$A$288,'Copy of PY1 Data(H)'!$A$1:$CZ$288))</f>
        <v>0</v>
      </c>
      <c r="S120" s="180" cm="1">
        <f t="array" ref="S120">_xlfn.XLOOKUP(S$1,'Copy of PY1 Data(H)'!$A$1:$CZ$1,_xlfn.XLOOKUP($A120,'Copy of PY1 Data(H)'!$A$1:$A$288,'Copy of PY1 Data(H)'!$A$1:$CZ$288))</f>
        <v>1127670</v>
      </c>
      <c r="T120" s="180" cm="1">
        <f t="array" ref="T120">_xlfn.XLOOKUP(T$1,'Copy of PY1 Data(H)'!$A$1:$CZ$1,_xlfn.XLOOKUP($A120,'Copy of PY1 Data(H)'!$A$1:$A$288,'Copy of PY1 Data(H)'!$A$1:$CZ$288))</f>
        <v>0</v>
      </c>
      <c r="U120" s="180" cm="1">
        <f t="array" ref="U120">_xlfn.XLOOKUP(U$1,'Copy of PY1 Data(H)'!$A$1:$CZ$1,_xlfn.XLOOKUP($A120,'Copy of PY1 Data(H)'!$A$1:$A$288,'Copy of PY1 Data(H)'!$A$1:$CZ$288))</f>
        <v>0</v>
      </c>
      <c r="V120" s="180" cm="1">
        <f t="array" ref="V120">_xlfn.XLOOKUP(V$1,'Copy of PY1 Data(H)'!$A$1:$CZ$1,_xlfn.XLOOKUP($A120,'Copy of PY1 Data(H)'!$A$1:$A$288,'Copy of PY1 Data(H)'!$A$1:$CZ$288))</f>
        <v>1130277</v>
      </c>
      <c r="W120" s="180" cm="1">
        <f t="array" ref="W120">_xlfn.XLOOKUP(W$1,'Copy of PY1 Data(H)'!$A$1:$CZ$1,_xlfn.XLOOKUP($A120,'Copy of PY1 Data(H)'!$A$1:$A$288,'Copy of PY1 Data(H)'!$A$1:$CZ$288))</f>
        <v>0</v>
      </c>
      <c r="X120" s="180" cm="1">
        <f t="array" ref="X120">_xlfn.XLOOKUP(X$1,'Copy of PY1 Data(H)'!$A$1:$CZ$1,_xlfn.XLOOKUP($A120,'Copy of PY1 Data(H)'!$A$1:$A$288,'Copy of PY1 Data(H)'!$A$1:$CZ$288))</f>
        <v>6792904</v>
      </c>
      <c r="Y120" s="180" cm="1">
        <f t="array" ref="Y120">_xlfn.XLOOKUP(Y$1,'Copy of PY1 Data(H)'!$A$1:$CZ$1,_xlfn.XLOOKUP($A120,'Copy of PY1 Data(H)'!$A$1:$A$288,'Copy of PY1 Data(H)'!$A$1:$CZ$288))</f>
        <v>0</v>
      </c>
      <c r="Z120" s="180" cm="1">
        <f t="array" ref="Z120">_xlfn.XLOOKUP(Z$1,'Copy of PY1 Data(H)'!$A$1:$CZ$1,_xlfn.XLOOKUP($A120,'Copy of PY1 Data(H)'!$A$1:$A$288,'Copy of PY1 Data(H)'!$A$1:$CZ$288))</f>
        <v>26291943</v>
      </c>
      <c r="AA120" s="180" cm="1">
        <f t="array" ref="AA120">_xlfn.XLOOKUP(AA$1,'Copy of PY1 Data(H)'!$A$1:$CZ$1,_xlfn.XLOOKUP($A120,'Copy of PY1 Data(H)'!$A$1:$A$288,'Copy of PY1 Data(H)'!$A$1:$CZ$288))</f>
        <v>0</v>
      </c>
      <c r="AB120" s="180" cm="1">
        <f t="array" ref="AB120">_xlfn.XLOOKUP(AB$1,'Copy of PY1 Data(H)'!$A$1:$CZ$1,_xlfn.XLOOKUP($A120,'Copy of PY1 Data(H)'!$A$1:$A$288,'Copy of PY1 Data(H)'!$A$1:$CZ$288))</f>
        <v>0</v>
      </c>
      <c r="AC120" s="180" cm="1">
        <f t="array" ref="AC120">_xlfn.XLOOKUP(AC$1,'Copy of PY1 Data(H)'!$A$1:$CZ$1,_xlfn.XLOOKUP($A120,'Copy of PY1 Data(H)'!$A$1:$A$288,'Copy of PY1 Data(H)'!$A$1:$CZ$288))</f>
        <v>179179</v>
      </c>
      <c r="AD120" s="180" cm="1">
        <f t="array" ref="AD120">_xlfn.XLOOKUP(AD$1,'Copy of PY1 Data(H)'!$A$1:$CZ$1,_xlfn.XLOOKUP($A120,'Copy of PY1 Data(H)'!$A$1:$A$288,'Copy of PY1 Data(H)'!$A$1:$CZ$288))</f>
        <v>916558</v>
      </c>
      <c r="AE120" s="180" cm="1">
        <f t="array" ref="AE120">_xlfn.XLOOKUP(AE$1,'Copy of PY1 Data(H)'!$A$1:$CZ$1,_xlfn.XLOOKUP($A120,'Copy of PY1 Data(H)'!$A$1:$A$288,'Copy of PY1 Data(H)'!$A$1:$CZ$288))</f>
        <v>617545</v>
      </c>
      <c r="AF120" s="180" cm="1">
        <f t="array" ref="AF120">_xlfn.XLOOKUP(AF$1,'Copy of PY1 Data(H)'!$A$1:$CZ$1,_xlfn.XLOOKUP($A120,'Copy of PY1 Data(H)'!$A$1:$A$288,'Copy of PY1 Data(H)'!$A$1:$CZ$288))</f>
        <v>494464</v>
      </c>
      <c r="AG120" s="180" cm="1">
        <f t="array" ref="AG120">_xlfn.XLOOKUP(AG$1,'Copy of PY1 Data(H)'!$A$1:$CZ$1,_xlfn.XLOOKUP($A120,'Copy of PY1 Data(H)'!$A$1:$A$288,'Copy of PY1 Data(H)'!$A$1:$CZ$288))</f>
        <v>415046</v>
      </c>
      <c r="AH120" s="180" cm="1">
        <f t="array" ref="AH120">_xlfn.XLOOKUP(AH$1,'Copy of PY1 Data(H)'!$A$1:$CZ$1,_xlfn.XLOOKUP($A120,'Copy of PY1 Data(H)'!$A$1:$A$288,'Copy of PY1 Data(H)'!$A$1:$CZ$288))</f>
        <v>0</v>
      </c>
      <c r="AI120" s="180" cm="1">
        <f t="array" ref="AI120">_xlfn.XLOOKUP(AI$1,'Copy of PY1 Data(H)'!$A$1:$CZ$1,_xlfn.XLOOKUP($A120,'Copy of PY1 Data(H)'!$A$1:$A$288,'Copy of PY1 Data(H)'!$A$1:$CZ$288))</f>
        <v>0</v>
      </c>
      <c r="AJ120" s="180" cm="1">
        <f t="array" ref="AJ120">_xlfn.XLOOKUP(AJ$1,'Copy of PY1 Data(H)'!$A$1:$CZ$1,_xlfn.XLOOKUP($A120,'Copy of PY1 Data(H)'!$A$1:$A$288,'Copy of PY1 Data(H)'!$A$1:$CZ$288))</f>
        <v>0</v>
      </c>
      <c r="AK120" s="180" cm="1">
        <f t="array" ref="AK120">_xlfn.XLOOKUP(AK$1,'Copy of PY1 Data(H)'!$A$1:$CZ$1,_xlfn.XLOOKUP($A120,'Copy of PY1 Data(H)'!$A$1:$A$288,'Copy of PY1 Data(H)'!$A$1:$CZ$288))</f>
        <v>0</v>
      </c>
      <c r="AL120" s="180" cm="1">
        <f t="array" ref="AL120">_xlfn.XLOOKUP(AL$1,'Copy of PY1 Data(H)'!$A$1:$CZ$1,_xlfn.XLOOKUP($A120,'Copy of PY1 Data(H)'!$A$1:$A$288,'Copy of PY1 Data(H)'!$A$1:$CZ$288))</f>
        <v>722079</v>
      </c>
      <c r="AM120" s="180" cm="1">
        <f t="array" ref="AM120">_xlfn.XLOOKUP(AM$1,'Copy of PY1 Data(H)'!$A$1:$CZ$1,_xlfn.XLOOKUP($A120,'Copy of PY1 Data(H)'!$A$1:$A$288,'Copy of PY1 Data(H)'!$A$1:$CZ$288))</f>
        <v>924089</v>
      </c>
      <c r="AN120" s="180" cm="1">
        <f t="array" ref="AN120">_xlfn.XLOOKUP(AN$1,'Copy of PY1 Data(H)'!$A$1:$CZ$1,_xlfn.XLOOKUP($A120,'Copy of PY1 Data(H)'!$A$1:$A$288,'Copy of PY1 Data(H)'!$A$1:$CZ$288))</f>
        <v>404055</v>
      </c>
      <c r="AO120" s="180" cm="1">
        <f t="array" ref="AO120">_xlfn.XLOOKUP(AO$1,'Copy of PY1 Data(H)'!$A$1:$CZ$1,_xlfn.XLOOKUP($A120,'Copy of PY1 Data(H)'!$A$1:$A$288,'Copy of PY1 Data(H)'!$A$1:$CZ$288))</f>
        <v>27549033</v>
      </c>
      <c r="AP120" s="180" cm="1">
        <f t="array" ref="AP120">_xlfn.XLOOKUP(AP$1,'Copy of PY1 Data(H)'!$A$1:$CZ$1,_xlfn.XLOOKUP($A120,'Copy of PY1 Data(H)'!$A$1:$A$288,'Copy of PY1 Data(H)'!$A$1:$CZ$288))</f>
        <v>979400</v>
      </c>
      <c r="AQ120" s="180" cm="1">
        <f t="array" ref="AQ120">_xlfn.XLOOKUP(AQ$1,'Copy of PY1 Data(H)'!$A$1:$CZ$1,_xlfn.XLOOKUP($A120,'Copy of PY1 Data(H)'!$A$1:$A$288,'Copy of PY1 Data(H)'!$A$1:$CZ$288))</f>
        <v>0</v>
      </c>
      <c r="AR120" s="180" cm="1">
        <f t="array" ref="AR120">_xlfn.XLOOKUP(AR$1,'Copy of PY1 Data(H)'!$A$1:$CZ$1,_xlfn.XLOOKUP($A120,'Copy of PY1 Data(H)'!$A$1:$A$288,'Copy of PY1 Data(H)'!$A$1:$CZ$288))</f>
        <v>45752</v>
      </c>
      <c r="AS120" s="180" cm="1">
        <f t="array" ref="AS120">_xlfn.XLOOKUP(AS$1,'Copy of PY1 Data(H)'!$A$1:$CZ$1,_xlfn.XLOOKUP($A120,'Copy of PY1 Data(H)'!$A$1:$A$288,'Copy of PY1 Data(H)'!$A$1:$CZ$288))</f>
        <v>22091537</v>
      </c>
      <c r="AT120" s="180" cm="1">
        <f t="array" ref="AT120">_xlfn.XLOOKUP(AT$1,'Copy of PY1 Data(H)'!$A$1:$CZ$1,_xlfn.XLOOKUP($A120,'Copy of PY1 Data(H)'!$A$1:$A$288,'Copy of PY1 Data(H)'!$A$1:$CZ$288))</f>
        <v>282938</v>
      </c>
      <c r="AU120" s="180" cm="1">
        <f t="array" ref="AU120">_xlfn.XLOOKUP(AU$1,'Copy of PY1 Data(H)'!$A$1:$CZ$1,_xlfn.XLOOKUP($A120,'Copy of PY1 Data(H)'!$A$1:$A$288,'Copy of PY1 Data(H)'!$A$1:$CZ$288))</f>
        <v>1146225</v>
      </c>
      <c r="AV120" s="180" cm="1">
        <f t="array" ref="AV120">_xlfn.XLOOKUP(AV$1,'Copy of PY1 Data(H)'!$A$1:$CZ$1,_xlfn.XLOOKUP($A120,'Copy of PY1 Data(H)'!$A$1:$A$288,'Copy of PY1 Data(H)'!$A$1:$CZ$288))</f>
        <v>1336488</v>
      </c>
      <c r="AW120" s="180" cm="1">
        <f t="array" ref="AW120">_xlfn.XLOOKUP(AW$1,'Copy of PY1 Data(H)'!$A$1:$CZ$1,_xlfn.XLOOKUP($A120,'Copy of PY1 Data(H)'!$A$1:$A$288,'Copy of PY1 Data(H)'!$A$1:$CZ$288))</f>
        <v>541989</v>
      </c>
      <c r="AX120" s="180" cm="1">
        <f t="array" ref="AX120">_xlfn.XLOOKUP(AX$1,'Copy of PY1 Data(H)'!$A$1:$CZ$1,_xlfn.XLOOKUP($A120,'Copy of PY1 Data(H)'!$A$1:$A$288,'Copy of PY1 Data(H)'!$A$1:$CZ$288))</f>
        <v>0</v>
      </c>
      <c r="AY120" s="180" cm="1">
        <f t="array" ref="AY120">_xlfn.XLOOKUP(AY$1,'Copy of PY1 Data(H)'!$A$1:$CZ$1,_xlfn.XLOOKUP($A120,'Copy of PY1 Data(H)'!$A$1:$A$288,'Copy of PY1 Data(H)'!$A$1:$CZ$288))</f>
        <v>0</v>
      </c>
      <c r="AZ120" s="180" cm="1">
        <f t="array" ref="AZ120">_xlfn.XLOOKUP(AZ$1,'Copy of PY1 Data(H)'!$A$1:$CZ$1,_xlfn.XLOOKUP($A120,'Copy of PY1 Data(H)'!$A$1:$A$288,'Copy of PY1 Data(H)'!$A$1:$CZ$288))</f>
        <v>4907775</v>
      </c>
      <c r="BA120" s="180" cm="1">
        <f t="array" ref="BA120">_xlfn.XLOOKUP(BA$1,'Copy of PY1 Data(H)'!$A$1:$CZ$1,_xlfn.XLOOKUP($A120,'Copy of PY1 Data(H)'!$A$1:$A$288,'Copy of PY1 Data(H)'!$A$1:$CZ$288))</f>
        <v>288348</v>
      </c>
      <c r="BB120" s="180" cm="1">
        <f t="array" ref="BB120">_xlfn.XLOOKUP(BB$1,'Copy of PY1 Data(H)'!$A$1:$CZ$1,_xlfn.XLOOKUP($A120,'Copy of PY1 Data(H)'!$A$1:$A$288,'Copy of PY1 Data(H)'!$A$1:$CZ$288))</f>
        <v>445270</v>
      </c>
      <c r="BC120" s="180" cm="1">
        <f t="array" ref="BC120">_xlfn.XLOOKUP(BC$1,'Copy of PY1 Data(H)'!$A$1:$CZ$1,_xlfn.XLOOKUP($A120,'Copy of PY1 Data(H)'!$A$1:$A$288,'Copy of PY1 Data(H)'!$A$1:$CZ$288))</f>
        <v>99518</v>
      </c>
      <c r="BD120" s="180" cm="1">
        <f t="array" ref="BD120">_xlfn.XLOOKUP(BD$1,'Copy of PY1 Data(H)'!$A$1:$CZ$1,_xlfn.XLOOKUP($A120,'Copy of PY1 Data(H)'!$A$1:$A$288,'Copy of PY1 Data(H)'!$A$1:$CZ$288))</f>
        <v>4116976</v>
      </c>
      <c r="BE120" s="180" cm="1">
        <f t="array" ref="BE120">_xlfn.XLOOKUP(BE$1,'Copy of PY1 Data(H)'!$A$1:$CZ$1,_xlfn.XLOOKUP($A120,'Copy of PY1 Data(H)'!$A$1:$A$288,'Copy of PY1 Data(H)'!$A$1:$CZ$288))</f>
        <v>1545337</v>
      </c>
      <c r="BF120" s="180" cm="1">
        <f t="array" ref="BF120">_xlfn.XLOOKUP(BF$1,'Copy of PY1 Data(H)'!$A$1:$CZ$1,_xlfn.XLOOKUP($A120,'Copy of PY1 Data(H)'!$A$1:$A$288,'Copy of PY1 Data(H)'!$A$1:$CZ$288))</f>
        <v>11589493</v>
      </c>
      <c r="BG120" s="180" cm="1">
        <f t="array" ref="BG120">_xlfn.XLOOKUP(BG$1,'Copy of PY1 Data(H)'!$A$1:$CZ$1,_xlfn.XLOOKUP($A120,'Copy of PY1 Data(H)'!$A$1:$A$288,'Copy of PY1 Data(H)'!$A$1:$CZ$288))</f>
        <v>0</v>
      </c>
      <c r="BH120" s="180" cm="1">
        <f t="array" ref="BH120">_xlfn.XLOOKUP(BH$1,'Copy of PY1 Data(H)'!$A$1:$CZ$1,_xlfn.XLOOKUP($A120,'Copy of PY1 Data(H)'!$A$1:$A$288,'Copy of PY1 Data(H)'!$A$1:$CZ$288))</f>
        <v>0</v>
      </c>
      <c r="BI120" s="180" cm="1">
        <f t="array" ref="BI120">_xlfn.XLOOKUP(BI$1,'Copy of PY1 Data(H)'!$A$1:$CZ$1,_xlfn.XLOOKUP($A120,'Copy of PY1 Data(H)'!$A$1:$A$288,'Copy of PY1 Data(H)'!$A$1:$CZ$288))</f>
        <v>136368</v>
      </c>
      <c r="BJ120" s="180" cm="1">
        <f t="array" ref="BJ120">_xlfn.XLOOKUP(BJ$1,'Copy of PY1 Data(H)'!$A$1:$CZ$1,_xlfn.XLOOKUP($A120,'Copy of PY1 Data(H)'!$A$1:$A$288,'Copy of PY1 Data(H)'!$A$1:$CZ$288))</f>
        <v>9144038</v>
      </c>
      <c r="BK120" s="180" cm="1">
        <f t="array" ref="BK120">_xlfn.XLOOKUP(BK$1,'Copy of PY1 Data(H)'!$A$1:$CZ$1,_xlfn.XLOOKUP($A120,'Copy of PY1 Data(H)'!$A$1:$A$288,'Copy of PY1 Data(H)'!$A$1:$CZ$288))</f>
        <v>1123211</v>
      </c>
      <c r="BL120" s="180" cm="1">
        <f t="array" ref="BL120">_xlfn.XLOOKUP(BL$1,'Copy of PY1 Data(H)'!$A$1:$CZ$1,_xlfn.XLOOKUP($A120,'Copy of PY1 Data(H)'!$A$1:$A$288,'Copy of PY1 Data(H)'!$A$1:$CZ$288))</f>
        <v>9174008</v>
      </c>
      <c r="BM120" s="180" cm="1">
        <f t="array" ref="BM120">_xlfn.XLOOKUP(BM$1,'Copy of PY1 Data(H)'!$A$1:$CZ$1,_xlfn.XLOOKUP($A120,'Copy of PY1 Data(H)'!$A$1:$A$288,'Copy of PY1 Data(H)'!$A$1:$CZ$288))</f>
        <v>0</v>
      </c>
      <c r="BN120" s="180" cm="1">
        <f t="array" ref="BN120">_xlfn.XLOOKUP(BN$1,'Copy of PY1 Data(H)'!$A$1:$CZ$1,_xlfn.XLOOKUP($A120,'Copy of PY1 Data(H)'!$A$1:$A$288,'Copy of PY1 Data(H)'!$A$1:$CZ$288))</f>
        <v>4931434</v>
      </c>
      <c r="BO120" s="180" cm="1">
        <f t="array" ref="BO120">_xlfn.XLOOKUP(BO$1,'Copy of PY1 Data(H)'!$A$1:$CZ$1,_xlfn.XLOOKUP($A120,'Copy of PY1 Data(H)'!$A$1:$A$288,'Copy of PY1 Data(H)'!$A$1:$CZ$288))</f>
        <v>1307358</v>
      </c>
      <c r="BP120" s="180" cm="1">
        <f t="array" ref="BP120">_xlfn.XLOOKUP(BP$1,'Copy of PY1 Data(H)'!$A$1:$CZ$1,_xlfn.XLOOKUP($A120,'Copy of PY1 Data(H)'!$A$1:$A$288,'Copy of PY1 Data(H)'!$A$1:$CZ$288))</f>
        <v>0</v>
      </c>
      <c r="BQ120" s="180" cm="1">
        <f t="array" ref="BQ120">_xlfn.XLOOKUP(BQ$1,'Copy of PY1 Data(H)'!$A$1:$CZ$1,_xlfn.XLOOKUP($A120,'Copy of PY1 Data(H)'!$A$1:$A$288,'Copy of PY1 Data(H)'!$A$1:$CZ$288))</f>
        <v>0</v>
      </c>
      <c r="BR120" s="180" cm="1">
        <f t="array" ref="BR120">_xlfn.XLOOKUP(BR$1,'Copy of PY1 Data(H)'!$A$1:$CZ$1,_xlfn.XLOOKUP($A120,'Copy of PY1 Data(H)'!$A$1:$A$288,'Copy of PY1 Data(H)'!$A$1:$CZ$288))</f>
        <v>0</v>
      </c>
      <c r="BS120" s="180" cm="1">
        <f t="array" ref="BS120">_xlfn.XLOOKUP(BS$1,'Copy of PY1 Data(H)'!$A$1:$CZ$1,_xlfn.XLOOKUP($A120,'Copy of PY1 Data(H)'!$A$1:$A$288,'Copy of PY1 Data(H)'!$A$1:$CZ$288))</f>
        <v>1408215</v>
      </c>
      <c r="BT120" s="180" cm="1">
        <f t="array" ref="BT120">_xlfn.XLOOKUP(BT$1,'Copy of PY1 Data(H)'!$A$1:$CZ$1,_xlfn.XLOOKUP($A120,'Copy of PY1 Data(H)'!$A$1:$A$288,'Copy of PY1 Data(H)'!$A$1:$CZ$288))</f>
        <v>522702</v>
      </c>
      <c r="BU120" s="180" cm="1">
        <f t="array" ref="BU120">_xlfn.XLOOKUP(BU$1,'Copy of PY1 Data(H)'!$A$1:$CZ$1,_xlfn.XLOOKUP($A120,'Copy of PY1 Data(H)'!$A$1:$A$288,'Copy of PY1 Data(H)'!$A$1:$CZ$288))</f>
        <v>0</v>
      </c>
      <c r="BV120" s="180" cm="1">
        <f t="array" ref="BV120">_xlfn.XLOOKUP(BV$1,'Copy of PY1 Data(H)'!$A$1:$CZ$1,_xlfn.XLOOKUP($A120,'Copy of PY1 Data(H)'!$A$1:$A$288,'Copy of PY1 Data(H)'!$A$1:$CZ$288))</f>
        <v>2276190</v>
      </c>
    </row>
    <row r="121" spans="1:74" x14ac:dyDescent="0.3">
      <c r="A121" s="180">
        <v>49</v>
      </c>
      <c r="C121" s="180"/>
      <c r="D121" s="180" cm="1">
        <f t="array" ref="D121">_xlfn.XLOOKUP(D$1,'Copy of PY1 Data(H)'!$A$1:$CZ$1,_xlfn.XLOOKUP($A121,'Copy of PY1 Data(H)'!$A$1:$A$288,'Copy of PY1 Data(H)'!$A$1:$CZ$288))</f>
        <v>906010</v>
      </c>
      <c r="E121" s="180" cm="1">
        <f t="array" ref="E121">_xlfn.XLOOKUP(E$1,'Copy of PY1 Data(H)'!$A$1:$CZ$1,_xlfn.XLOOKUP($A121,'Copy of PY1 Data(H)'!$A$1:$A$288,'Copy of PY1 Data(H)'!$A$1:$CZ$288))</f>
        <v>42581125</v>
      </c>
      <c r="F121" s="180" cm="1">
        <f t="array" ref="F121">_xlfn.XLOOKUP(F$1,'Copy of PY1 Data(H)'!$A$1:$CZ$1,_xlfn.XLOOKUP($A121,'Copy of PY1 Data(H)'!$A$1:$A$288,'Copy of PY1 Data(H)'!$A$1:$CZ$288))</f>
        <v>0</v>
      </c>
      <c r="G121" s="180" cm="1">
        <f t="array" ref="G121">_xlfn.XLOOKUP(G$1,'Copy of PY1 Data(H)'!$A$1:$CZ$1,_xlfn.XLOOKUP($A121,'Copy of PY1 Data(H)'!$A$1:$A$288,'Copy of PY1 Data(H)'!$A$1:$CZ$288))</f>
        <v>439569</v>
      </c>
      <c r="H121" s="180" cm="1">
        <f t="array" ref="H121">_xlfn.XLOOKUP(H$1,'Copy of PY1 Data(H)'!$A$1:$CZ$1,_xlfn.XLOOKUP($A121,'Copy of PY1 Data(H)'!$A$1:$A$288,'Copy of PY1 Data(H)'!$A$1:$CZ$288))</f>
        <v>196038</v>
      </c>
      <c r="I121" s="180" cm="1">
        <f t="array" ref="I121">_xlfn.XLOOKUP(I$1,'Copy of PY1 Data(H)'!$A$1:$CZ$1,_xlfn.XLOOKUP($A121,'Copy of PY1 Data(H)'!$A$1:$A$288,'Copy of PY1 Data(H)'!$A$1:$CZ$288))</f>
        <v>0</v>
      </c>
      <c r="J121" s="180" cm="1">
        <f t="array" ref="J121">_xlfn.XLOOKUP(J$1,'Copy of PY1 Data(H)'!$A$1:$CZ$1,_xlfn.XLOOKUP($A121,'Copy of PY1 Data(H)'!$A$1:$A$288,'Copy of PY1 Data(H)'!$A$1:$CZ$288))</f>
        <v>0</v>
      </c>
      <c r="K121" s="180" cm="1">
        <f t="array" ref="K121">_xlfn.XLOOKUP(K$1,'Copy of PY1 Data(H)'!$A$1:$CZ$1,_xlfn.XLOOKUP($A121,'Copy of PY1 Data(H)'!$A$1:$A$288,'Copy of PY1 Data(H)'!$A$1:$CZ$288))</f>
        <v>0</v>
      </c>
      <c r="L121" s="180" cm="1">
        <f t="array" ref="L121">_xlfn.XLOOKUP(L$1,'Copy of PY1 Data(H)'!$A$1:$CZ$1,_xlfn.XLOOKUP($A121,'Copy of PY1 Data(H)'!$A$1:$A$288,'Copy of PY1 Data(H)'!$A$1:$CZ$288))</f>
        <v>480777</v>
      </c>
      <c r="M121" s="180" cm="1">
        <f t="array" ref="M121">_xlfn.XLOOKUP(M$1,'Copy of PY1 Data(H)'!$A$1:$CZ$1,_xlfn.XLOOKUP($A121,'Copy of PY1 Data(H)'!$A$1:$A$288,'Copy of PY1 Data(H)'!$A$1:$CZ$288))</f>
        <v>1948763</v>
      </c>
      <c r="N121" s="180" cm="1">
        <f t="array" ref="N121">_xlfn.XLOOKUP(N$1,'Copy of PY1 Data(H)'!$A$1:$CZ$1,_xlfn.XLOOKUP($A121,'Copy of PY1 Data(H)'!$A$1:$A$288,'Copy of PY1 Data(H)'!$A$1:$CZ$288))</f>
        <v>0</v>
      </c>
      <c r="O121" s="180" cm="1">
        <f t="array" ref="O121">_xlfn.XLOOKUP(O$1,'Copy of PY1 Data(H)'!$A$1:$CZ$1,_xlfn.XLOOKUP($A121,'Copy of PY1 Data(H)'!$A$1:$A$288,'Copy of PY1 Data(H)'!$A$1:$CZ$288))</f>
        <v>171251</v>
      </c>
      <c r="P121" s="180" cm="1">
        <f t="array" ref="P121">_xlfn.XLOOKUP(P$1,'Copy of PY1 Data(H)'!$A$1:$CZ$1,_xlfn.XLOOKUP($A121,'Copy of PY1 Data(H)'!$A$1:$A$288,'Copy of PY1 Data(H)'!$A$1:$CZ$288))</f>
        <v>0</v>
      </c>
      <c r="Q121" s="180" cm="1">
        <f t="array" ref="Q121">_xlfn.XLOOKUP(Q$1,'Copy of PY1 Data(H)'!$A$1:$CZ$1,_xlfn.XLOOKUP($A121,'Copy of PY1 Data(H)'!$A$1:$A$288,'Copy of PY1 Data(H)'!$A$1:$CZ$288))</f>
        <v>0</v>
      </c>
      <c r="R121" s="180" cm="1">
        <f t="array" ref="R121">_xlfn.XLOOKUP(R$1,'Copy of PY1 Data(H)'!$A$1:$CZ$1,_xlfn.XLOOKUP($A121,'Copy of PY1 Data(H)'!$A$1:$A$288,'Copy of PY1 Data(H)'!$A$1:$CZ$288))</f>
        <v>0</v>
      </c>
      <c r="S121" s="180" cm="1">
        <f t="array" ref="S121">_xlfn.XLOOKUP(S$1,'Copy of PY1 Data(H)'!$A$1:$CZ$1,_xlfn.XLOOKUP($A121,'Copy of PY1 Data(H)'!$A$1:$A$288,'Copy of PY1 Data(H)'!$A$1:$CZ$288))</f>
        <v>210072</v>
      </c>
      <c r="T121" s="180" cm="1">
        <f t="array" ref="T121">_xlfn.XLOOKUP(T$1,'Copy of PY1 Data(H)'!$A$1:$CZ$1,_xlfn.XLOOKUP($A121,'Copy of PY1 Data(H)'!$A$1:$A$288,'Copy of PY1 Data(H)'!$A$1:$CZ$288))</f>
        <v>0</v>
      </c>
      <c r="U121" s="180" cm="1">
        <f t="array" ref="U121">_xlfn.XLOOKUP(U$1,'Copy of PY1 Data(H)'!$A$1:$CZ$1,_xlfn.XLOOKUP($A121,'Copy of PY1 Data(H)'!$A$1:$A$288,'Copy of PY1 Data(H)'!$A$1:$CZ$288))</f>
        <v>0</v>
      </c>
      <c r="V121" s="180" cm="1">
        <f t="array" ref="V121">_xlfn.XLOOKUP(V$1,'Copy of PY1 Data(H)'!$A$1:$CZ$1,_xlfn.XLOOKUP($A121,'Copy of PY1 Data(H)'!$A$1:$A$288,'Copy of PY1 Data(H)'!$A$1:$CZ$288))</f>
        <v>500441</v>
      </c>
      <c r="W121" s="180" cm="1">
        <f t="array" ref="W121">_xlfn.XLOOKUP(W$1,'Copy of PY1 Data(H)'!$A$1:$CZ$1,_xlfn.XLOOKUP($A121,'Copy of PY1 Data(H)'!$A$1:$A$288,'Copy of PY1 Data(H)'!$A$1:$CZ$288))</f>
        <v>0</v>
      </c>
      <c r="X121" s="180" cm="1">
        <f t="array" ref="X121">_xlfn.XLOOKUP(X$1,'Copy of PY1 Data(H)'!$A$1:$CZ$1,_xlfn.XLOOKUP($A121,'Copy of PY1 Data(H)'!$A$1:$A$288,'Copy of PY1 Data(H)'!$A$1:$CZ$288))</f>
        <v>1139381</v>
      </c>
      <c r="Y121" s="180" cm="1">
        <f t="array" ref="Y121">_xlfn.XLOOKUP(Y$1,'Copy of PY1 Data(H)'!$A$1:$CZ$1,_xlfn.XLOOKUP($A121,'Copy of PY1 Data(H)'!$A$1:$A$288,'Copy of PY1 Data(H)'!$A$1:$CZ$288))</f>
        <v>0</v>
      </c>
      <c r="Z121" s="180" cm="1">
        <f t="array" ref="Z121">_xlfn.XLOOKUP(Z$1,'Copy of PY1 Data(H)'!$A$1:$CZ$1,_xlfn.XLOOKUP($A121,'Copy of PY1 Data(H)'!$A$1:$A$288,'Copy of PY1 Data(H)'!$A$1:$CZ$288))</f>
        <v>3497885</v>
      </c>
      <c r="AA121" s="180" cm="1">
        <f t="array" ref="AA121">_xlfn.XLOOKUP(AA$1,'Copy of PY1 Data(H)'!$A$1:$CZ$1,_xlfn.XLOOKUP($A121,'Copy of PY1 Data(H)'!$A$1:$A$288,'Copy of PY1 Data(H)'!$A$1:$CZ$288))</f>
        <v>0</v>
      </c>
      <c r="AB121" s="180" cm="1">
        <f t="array" ref="AB121">_xlfn.XLOOKUP(AB$1,'Copy of PY1 Data(H)'!$A$1:$CZ$1,_xlfn.XLOOKUP($A121,'Copy of PY1 Data(H)'!$A$1:$A$288,'Copy of PY1 Data(H)'!$A$1:$CZ$288))</f>
        <v>0</v>
      </c>
      <c r="AC121" s="180" cm="1">
        <f t="array" ref="AC121">_xlfn.XLOOKUP(AC$1,'Copy of PY1 Data(H)'!$A$1:$CZ$1,_xlfn.XLOOKUP($A121,'Copy of PY1 Data(H)'!$A$1:$A$288,'Copy of PY1 Data(H)'!$A$1:$CZ$288))</f>
        <v>106924</v>
      </c>
      <c r="AD121" s="180" cm="1">
        <f t="array" ref="AD121">_xlfn.XLOOKUP(AD$1,'Copy of PY1 Data(H)'!$A$1:$CZ$1,_xlfn.XLOOKUP($A121,'Copy of PY1 Data(H)'!$A$1:$A$288,'Copy of PY1 Data(H)'!$A$1:$CZ$288))</f>
        <v>356382</v>
      </c>
      <c r="AE121" s="180" cm="1">
        <f t="array" ref="AE121">_xlfn.XLOOKUP(AE$1,'Copy of PY1 Data(H)'!$A$1:$CZ$1,_xlfn.XLOOKUP($A121,'Copy of PY1 Data(H)'!$A$1:$A$288,'Copy of PY1 Data(H)'!$A$1:$CZ$288))</f>
        <v>179690</v>
      </c>
      <c r="AF121" s="180" cm="1">
        <f t="array" ref="AF121">_xlfn.XLOOKUP(AF$1,'Copy of PY1 Data(H)'!$A$1:$CZ$1,_xlfn.XLOOKUP($A121,'Copy of PY1 Data(H)'!$A$1:$A$288,'Copy of PY1 Data(H)'!$A$1:$CZ$288))</f>
        <v>206990</v>
      </c>
      <c r="AG121" s="180" cm="1">
        <f t="array" ref="AG121">_xlfn.XLOOKUP(AG$1,'Copy of PY1 Data(H)'!$A$1:$CZ$1,_xlfn.XLOOKUP($A121,'Copy of PY1 Data(H)'!$A$1:$A$288,'Copy of PY1 Data(H)'!$A$1:$CZ$288))</f>
        <v>140019</v>
      </c>
      <c r="AH121" s="180" cm="1">
        <f t="array" ref="AH121">_xlfn.XLOOKUP(AH$1,'Copy of PY1 Data(H)'!$A$1:$CZ$1,_xlfn.XLOOKUP($A121,'Copy of PY1 Data(H)'!$A$1:$A$288,'Copy of PY1 Data(H)'!$A$1:$CZ$288))</f>
        <v>0</v>
      </c>
      <c r="AI121" s="180" cm="1">
        <f t="array" ref="AI121">_xlfn.XLOOKUP(AI$1,'Copy of PY1 Data(H)'!$A$1:$CZ$1,_xlfn.XLOOKUP($A121,'Copy of PY1 Data(H)'!$A$1:$A$288,'Copy of PY1 Data(H)'!$A$1:$CZ$288))</f>
        <v>0</v>
      </c>
      <c r="AJ121" s="180" cm="1">
        <f t="array" ref="AJ121">_xlfn.XLOOKUP(AJ$1,'Copy of PY1 Data(H)'!$A$1:$CZ$1,_xlfn.XLOOKUP($A121,'Copy of PY1 Data(H)'!$A$1:$A$288,'Copy of PY1 Data(H)'!$A$1:$CZ$288))</f>
        <v>0</v>
      </c>
      <c r="AK121" s="180" cm="1">
        <f t="array" ref="AK121">_xlfn.XLOOKUP(AK$1,'Copy of PY1 Data(H)'!$A$1:$CZ$1,_xlfn.XLOOKUP($A121,'Copy of PY1 Data(H)'!$A$1:$A$288,'Copy of PY1 Data(H)'!$A$1:$CZ$288))</f>
        <v>0</v>
      </c>
      <c r="AL121" s="180" cm="1">
        <f t="array" ref="AL121">_xlfn.XLOOKUP(AL$1,'Copy of PY1 Data(H)'!$A$1:$CZ$1,_xlfn.XLOOKUP($A121,'Copy of PY1 Data(H)'!$A$1:$A$288,'Copy of PY1 Data(H)'!$A$1:$CZ$288))</f>
        <v>142005</v>
      </c>
      <c r="AM121" s="180" cm="1">
        <f t="array" ref="AM121">_xlfn.XLOOKUP(AM$1,'Copy of PY1 Data(H)'!$A$1:$CZ$1,_xlfn.XLOOKUP($A121,'Copy of PY1 Data(H)'!$A$1:$A$288,'Copy of PY1 Data(H)'!$A$1:$CZ$288))</f>
        <v>342252</v>
      </c>
      <c r="AN121" s="180" cm="1">
        <f t="array" ref="AN121">_xlfn.XLOOKUP(AN$1,'Copy of PY1 Data(H)'!$A$1:$CZ$1,_xlfn.XLOOKUP($A121,'Copy of PY1 Data(H)'!$A$1:$A$288,'Copy of PY1 Data(H)'!$A$1:$CZ$288))</f>
        <v>84769</v>
      </c>
      <c r="AO121" s="180" cm="1">
        <f t="array" ref="AO121">_xlfn.XLOOKUP(AO$1,'Copy of PY1 Data(H)'!$A$1:$CZ$1,_xlfn.XLOOKUP($A121,'Copy of PY1 Data(H)'!$A$1:$A$288,'Copy of PY1 Data(H)'!$A$1:$CZ$288))</f>
        <v>5174376</v>
      </c>
      <c r="AP121" s="180" cm="1">
        <f t="array" ref="AP121">_xlfn.XLOOKUP(AP$1,'Copy of PY1 Data(H)'!$A$1:$CZ$1,_xlfn.XLOOKUP($A121,'Copy of PY1 Data(H)'!$A$1:$A$288,'Copy of PY1 Data(H)'!$A$1:$CZ$288))</f>
        <v>136931</v>
      </c>
      <c r="AQ121" s="180" cm="1">
        <f t="array" ref="AQ121">_xlfn.XLOOKUP(AQ$1,'Copy of PY1 Data(H)'!$A$1:$CZ$1,_xlfn.XLOOKUP($A121,'Copy of PY1 Data(H)'!$A$1:$A$288,'Copy of PY1 Data(H)'!$A$1:$CZ$288))</f>
        <v>0</v>
      </c>
      <c r="AR121" s="180" cm="1">
        <f t="array" ref="AR121">_xlfn.XLOOKUP(AR$1,'Copy of PY1 Data(H)'!$A$1:$CZ$1,_xlfn.XLOOKUP($A121,'Copy of PY1 Data(H)'!$A$1:$A$288,'Copy of PY1 Data(H)'!$A$1:$CZ$288))</f>
        <v>25816</v>
      </c>
      <c r="AS121" s="180" cm="1">
        <f t="array" ref="AS121">_xlfn.XLOOKUP(AS$1,'Copy of PY1 Data(H)'!$A$1:$CZ$1,_xlfn.XLOOKUP($A121,'Copy of PY1 Data(H)'!$A$1:$A$288,'Copy of PY1 Data(H)'!$A$1:$CZ$288))</f>
        <v>5942707</v>
      </c>
      <c r="AT121" s="180" cm="1">
        <f t="array" ref="AT121">_xlfn.XLOOKUP(AT$1,'Copy of PY1 Data(H)'!$A$1:$CZ$1,_xlfn.XLOOKUP($A121,'Copy of PY1 Data(H)'!$A$1:$A$288,'Copy of PY1 Data(H)'!$A$1:$CZ$288))</f>
        <v>146537</v>
      </c>
      <c r="AU121" s="180" cm="1">
        <f t="array" ref="AU121">_xlfn.XLOOKUP(AU$1,'Copy of PY1 Data(H)'!$A$1:$CZ$1,_xlfn.XLOOKUP($A121,'Copy of PY1 Data(H)'!$A$1:$A$288,'Copy of PY1 Data(H)'!$A$1:$CZ$288))</f>
        <v>172015</v>
      </c>
      <c r="AV121" s="180" cm="1">
        <f t="array" ref="AV121">_xlfn.XLOOKUP(AV$1,'Copy of PY1 Data(H)'!$A$1:$CZ$1,_xlfn.XLOOKUP($A121,'Copy of PY1 Data(H)'!$A$1:$A$288,'Copy of PY1 Data(H)'!$A$1:$CZ$288))</f>
        <v>536129</v>
      </c>
      <c r="AW121" s="180" cm="1">
        <f t="array" ref="AW121">_xlfn.XLOOKUP(AW$1,'Copy of PY1 Data(H)'!$A$1:$CZ$1,_xlfn.XLOOKUP($A121,'Copy of PY1 Data(H)'!$A$1:$A$288,'Copy of PY1 Data(H)'!$A$1:$CZ$288))</f>
        <v>106086</v>
      </c>
      <c r="AX121" s="180" cm="1">
        <f t="array" ref="AX121">_xlfn.XLOOKUP(AX$1,'Copy of PY1 Data(H)'!$A$1:$CZ$1,_xlfn.XLOOKUP($A121,'Copy of PY1 Data(H)'!$A$1:$A$288,'Copy of PY1 Data(H)'!$A$1:$CZ$288))</f>
        <v>0</v>
      </c>
      <c r="AY121" s="180" cm="1">
        <f t="array" ref="AY121">_xlfn.XLOOKUP(AY$1,'Copy of PY1 Data(H)'!$A$1:$CZ$1,_xlfn.XLOOKUP($A121,'Copy of PY1 Data(H)'!$A$1:$A$288,'Copy of PY1 Data(H)'!$A$1:$CZ$288))</f>
        <v>0</v>
      </c>
      <c r="AZ121" s="180" cm="1">
        <f t="array" ref="AZ121">_xlfn.XLOOKUP(AZ$1,'Copy of PY1 Data(H)'!$A$1:$CZ$1,_xlfn.XLOOKUP($A121,'Copy of PY1 Data(H)'!$A$1:$A$288,'Copy of PY1 Data(H)'!$A$1:$CZ$288))</f>
        <v>661013</v>
      </c>
      <c r="BA121" s="180" cm="1">
        <f t="array" ref="BA121">_xlfn.XLOOKUP(BA$1,'Copy of PY1 Data(H)'!$A$1:$CZ$1,_xlfn.XLOOKUP($A121,'Copy of PY1 Data(H)'!$A$1:$A$288,'Copy of PY1 Data(H)'!$A$1:$CZ$288))</f>
        <v>79026</v>
      </c>
      <c r="BB121" s="180" cm="1">
        <f t="array" ref="BB121">_xlfn.XLOOKUP(BB$1,'Copy of PY1 Data(H)'!$A$1:$CZ$1,_xlfn.XLOOKUP($A121,'Copy of PY1 Data(H)'!$A$1:$A$288,'Copy of PY1 Data(H)'!$A$1:$CZ$288))</f>
        <v>111845</v>
      </c>
      <c r="BC121" s="180" cm="1">
        <f t="array" ref="BC121">_xlfn.XLOOKUP(BC$1,'Copy of PY1 Data(H)'!$A$1:$CZ$1,_xlfn.XLOOKUP($A121,'Copy of PY1 Data(H)'!$A$1:$A$288,'Copy of PY1 Data(H)'!$A$1:$CZ$288))</f>
        <v>48004</v>
      </c>
      <c r="BD121" s="180" cm="1">
        <f t="array" ref="BD121">_xlfn.XLOOKUP(BD$1,'Copy of PY1 Data(H)'!$A$1:$CZ$1,_xlfn.XLOOKUP($A121,'Copy of PY1 Data(H)'!$A$1:$A$288,'Copy of PY1 Data(H)'!$A$1:$CZ$288))</f>
        <v>511605</v>
      </c>
      <c r="BE121" s="180" cm="1">
        <f t="array" ref="BE121">_xlfn.XLOOKUP(BE$1,'Copy of PY1 Data(H)'!$A$1:$CZ$1,_xlfn.XLOOKUP($A121,'Copy of PY1 Data(H)'!$A$1:$A$288,'Copy of PY1 Data(H)'!$A$1:$CZ$288))</f>
        <v>289882</v>
      </c>
      <c r="BF121" s="180" cm="1">
        <f t="array" ref="BF121">_xlfn.XLOOKUP(BF$1,'Copy of PY1 Data(H)'!$A$1:$CZ$1,_xlfn.XLOOKUP($A121,'Copy of PY1 Data(H)'!$A$1:$A$288,'Copy of PY1 Data(H)'!$A$1:$CZ$288))</f>
        <v>2477548</v>
      </c>
      <c r="BG121" s="180" cm="1">
        <f t="array" ref="BG121">_xlfn.XLOOKUP(BG$1,'Copy of PY1 Data(H)'!$A$1:$CZ$1,_xlfn.XLOOKUP($A121,'Copy of PY1 Data(H)'!$A$1:$A$288,'Copy of PY1 Data(H)'!$A$1:$CZ$288))</f>
        <v>0</v>
      </c>
      <c r="BH121" s="180" cm="1">
        <f t="array" ref="BH121">_xlfn.XLOOKUP(BH$1,'Copy of PY1 Data(H)'!$A$1:$CZ$1,_xlfn.XLOOKUP($A121,'Copy of PY1 Data(H)'!$A$1:$A$288,'Copy of PY1 Data(H)'!$A$1:$CZ$288))</f>
        <v>0</v>
      </c>
      <c r="BI121" s="180" cm="1">
        <f t="array" ref="BI121">_xlfn.XLOOKUP(BI$1,'Copy of PY1 Data(H)'!$A$1:$CZ$1,_xlfn.XLOOKUP($A121,'Copy of PY1 Data(H)'!$A$1:$A$288,'Copy of PY1 Data(H)'!$A$1:$CZ$288))</f>
        <v>51633</v>
      </c>
      <c r="BJ121" s="180" cm="1">
        <f t="array" ref="BJ121">_xlfn.XLOOKUP(BJ$1,'Copy of PY1 Data(H)'!$A$1:$CZ$1,_xlfn.XLOOKUP($A121,'Copy of PY1 Data(H)'!$A$1:$A$288,'Copy of PY1 Data(H)'!$A$1:$CZ$288))</f>
        <v>627958</v>
      </c>
      <c r="BK121" s="180" cm="1">
        <f t="array" ref="BK121">_xlfn.XLOOKUP(BK$1,'Copy of PY1 Data(H)'!$A$1:$CZ$1,_xlfn.XLOOKUP($A121,'Copy of PY1 Data(H)'!$A$1:$A$288,'Copy of PY1 Data(H)'!$A$1:$CZ$288))</f>
        <v>319202</v>
      </c>
      <c r="BL121" s="180" cm="1">
        <f t="array" ref="BL121">_xlfn.XLOOKUP(BL$1,'Copy of PY1 Data(H)'!$A$1:$CZ$1,_xlfn.XLOOKUP($A121,'Copy of PY1 Data(H)'!$A$1:$A$288,'Copy of PY1 Data(H)'!$A$1:$CZ$288))</f>
        <v>1643597</v>
      </c>
      <c r="BM121" s="180" cm="1">
        <f t="array" ref="BM121">_xlfn.XLOOKUP(BM$1,'Copy of PY1 Data(H)'!$A$1:$CZ$1,_xlfn.XLOOKUP($A121,'Copy of PY1 Data(H)'!$A$1:$A$288,'Copy of PY1 Data(H)'!$A$1:$CZ$288))</f>
        <v>0</v>
      </c>
      <c r="BN121" s="180" cm="1">
        <f t="array" ref="BN121">_xlfn.XLOOKUP(BN$1,'Copy of PY1 Data(H)'!$A$1:$CZ$1,_xlfn.XLOOKUP($A121,'Copy of PY1 Data(H)'!$A$1:$A$288,'Copy of PY1 Data(H)'!$A$1:$CZ$288))</f>
        <v>543863</v>
      </c>
      <c r="BO121" s="180" cm="1">
        <f t="array" ref="BO121">_xlfn.XLOOKUP(BO$1,'Copy of PY1 Data(H)'!$A$1:$CZ$1,_xlfn.XLOOKUP($A121,'Copy of PY1 Data(H)'!$A$1:$A$288,'Copy of PY1 Data(H)'!$A$1:$CZ$288))</f>
        <v>144432</v>
      </c>
      <c r="BP121" s="180" cm="1">
        <f t="array" ref="BP121">_xlfn.XLOOKUP(BP$1,'Copy of PY1 Data(H)'!$A$1:$CZ$1,_xlfn.XLOOKUP($A121,'Copy of PY1 Data(H)'!$A$1:$A$288,'Copy of PY1 Data(H)'!$A$1:$CZ$288))</f>
        <v>0</v>
      </c>
      <c r="BQ121" s="180" cm="1">
        <f t="array" ref="BQ121">_xlfn.XLOOKUP(BQ$1,'Copy of PY1 Data(H)'!$A$1:$CZ$1,_xlfn.XLOOKUP($A121,'Copy of PY1 Data(H)'!$A$1:$A$288,'Copy of PY1 Data(H)'!$A$1:$CZ$288))</f>
        <v>0</v>
      </c>
      <c r="BR121" s="180" cm="1">
        <f t="array" ref="BR121">_xlfn.XLOOKUP(BR$1,'Copy of PY1 Data(H)'!$A$1:$CZ$1,_xlfn.XLOOKUP($A121,'Copy of PY1 Data(H)'!$A$1:$A$288,'Copy of PY1 Data(H)'!$A$1:$CZ$288))</f>
        <v>0</v>
      </c>
      <c r="BS121" s="180" cm="1">
        <f t="array" ref="BS121">_xlfn.XLOOKUP(BS$1,'Copy of PY1 Data(H)'!$A$1:$CZ$1,_xlfn.XLOOKUP($A121,'Copy of PY1 Data(H)'!$A$1:$A$288,'Copy of PY1 Data(H)'!$A$1:$CZ$288))</f>
        <v>561022</v>
      </c>
      <c r="BT121" s="180" cm="1">
        <f t="array" ref="BT121">_xlfn.XLOOKUP(BT$1,'Copy of PY1 Data(H)'!$A$1:$CZ$1,_xlfn.XLOOKUP($A121,'Copy of PY1 Data(H)'!$A$1:$A$288,'Copy of PY1 Data(H)'!$A$1:$CZ$288))</f>
        <v>109032</v>
      </c>
      <c r="BU121" s="180" cm="1">
        <f t="array" ref="BU121">_xlfn.XLOOKUP(BU$1,'Copy of PY1 Data(H)'!$A$1:$CZ$1,_xlfn.XLOOKUP($A121,'Copy of PY1 Data(H)'!$A$1:$A$288,'Copy of PY1 Data(H)'!$A$1:$CZ$288))</f>
        <v>0</v>
      </c>
      <c r="BV121" s="180" cm="1">
        <f t="array" ref="BV121">_xlfn.XLOOKUP(BV$1,'Copy of PY1 Data(H)'!$A$1:$CZ$1,_xlfn.XLOOKUP($A121,'Copy of PY1 Data(H)'!$A$1:$A$288,'Copy of PY1 Data(H)'!$A$1:$CZ$288))</f>
        <v>627280</v>
      </c>
    </row>
    <row r="122" spans="1:74" x14ac:dyDescent="0.3">
      <c r="A122" s="180">
        <v>85</v>
      </c>
      <c r="C122" s="180"/>
      <c r="D122" s="180" cm="1">
        <f t="array" ref="D122">_xlfn.XLOOKUP(D$1,'Copy of PY1 Data(H)'!$A$1:$CZ$1,_xlfn.XLOOKUP($A122,'Copy of PY1 Data(H)'!$A$1:$A$288,'Copy of PY1 Data(H)'!$A$1:$CZ$288))</f>
        <v>2548934</v>
      </c>
      <c r="E122" s="180" cm="1">
        <f t="array" ref="E122">_xlfn.XLOOKUP(E$1,'Copy of PY1 Data(H)'!$A$1:$CZ$1,_xlfn.XLOOKUP($A122,'Copy of PY1 Data(H)'!$A$1:$A$288,'Copy of PY1 Data(H)'!$A$1:$CZ$288))</f>
        <v>158760089</v>
      </c>
      <c r="F122" s="180" cm="1">
        <f t="array" ref="F122">_xlfn.XLOOKUP(F$1,'Copy of PY1 Data(H)'!$A$1:$CZ$1,_xlfn.XLOOKUP($A122,'Copy of PY1 Data(H)'!$A$1:$A$288,'Copy of PY1 Data(H)'!$A$1:$CZ$288))</f>
        <v>0</v>
      </c>
      <c r="G122" s="180" cm="1">
        <f t="array" ref="G122">_xlfn.XLOOKUP(G$1,'Copy of PY1 Data(H)'!$A$1:$CZ$1,_xlfn.XLOOKUP($A122,'Copy of PY1 Data(H)'!$A$1:$A$288,'Copy of PY1 Data(H)'!$A$1:$CZ$288))</f>
        <v>2203865</v>
      </c>
      <c r="H122" s="180" cm="1">
        <f t="array" ref="H122">_xlfn.XLOOKUP(H$1,'Copy of PY1 Data(H)'!$A$1:$CZ$1,_xlfn.XLOOKUP($A122,'Copy of PY1 Data(H)'!$A$1:$A$288,'Copy of PY1 Data(H)'!$A$1:$CZ$288))</f>
        <v>1719244</v>
      </c>
      <c r="I122" s="180" cm="1">
        <f t="array" ref="I122">_xlfn.XLOOKUP(I$1,'Copy of PY1 Data(H)'!$A$1:$CZ$1,_xlfn.XLOOKUP($A122,'Copy of PY1 Data(H)'!$A$1:$A$288,'Copy of PY1 Data(H)'!$A$1:$CZ$288))</f>
        <v>0</v>
      </c>
      <c r="J122" s="180" cm="1">
        <f t="array" ref="J122">_xlfn.XLOOKUP(J$1,'Copy of PY1 Data(H)'!$A$1:$CZ$1,_xlfn.XLOOKUP($A122,'Copy of PY1 Data(H)'!$A$1:$A$288,'Copy of PY1 Data(H)'!$A$1:$CZ$288))</f>
        <v>0</v>
      </c>
      <c r="K122" s="180" cm="1">
        <f t="array" ref="K122">_xlfn.XLOOKUP(K$1,'Copy of PY1 Data(H)'!$A$1:$CZ$1,_xlfn.XLOOKUP($A122,'Copy of PY1 Data(H)'!$A$1:$A$288,'Copy of PY1 Data(H)'!$A$1:$CZ$288))</f>
        <v>0</v>
      </c>
      <c r="L122" s="180" cm="1">
        <f t="array" ref="L122">_xlfn.XLOOKUP(L$1,'Copy of PY1 Data(H)'!$A$1:$CZ$1,_xlfn.XLOOKUP($A122,'Copy of PY1 Data(H)'!$A$1:$A$288,'Copy of PY1 Data(H)'!$A$1:$CZ$288))</f>
        <v>1740239</v>
      </c>
      <c r="M122" s="180" cm="1">
        <f t="array" ref="M122">_xlfn.XLOOKUP(M$1,'Copy of PY1 Data(H)'!$A$1:$CZ$1,_xlfn.XLOOKUP($A122,'Copy of PY1 Data(H)'!$A$1:$A$288,'Copy of PY1 Data(H)'!$A$1:$CZ$288))</f>
        <v>8299980</v>
      </c>
      <c r="N122" s="180" cm="1">
        <f t="array" ref="N122">_xlfn.XLOOKUP(N$1,'Copy of PY1 Data(H)'!$A$1:$CZ$1,_xlfn.XLOOKUP($A122,'Copy of PY1 Data(H)'!$A$1:$A$288,'Copy of PY1 Data(H)'!$A$1:$CZ$288))</f>
        <v>0</v>
      </c>
      <c r="O122" s="180" cm="1">
        <f t="array" ref="O122">_xlfn.XLOOKUP(O$1,'Copy of PY1 Data(H)'!$A$1:$CZ$1,_xlfn.XLOOKUP($A122,'Copy of PY1 Data(H)'!$A$1:$A$288,'Copy of PY1 Data(H)'!$A$1:$CZ$288))</f>
        <v>397688</v>
      </c>
      <c r="P122" s="180" cm="1">
        <f t="array" ref="P122">_xlfn.XLOOKUP(P$1,'Copy of PY1 Data(H)'!$A$1:$CZ$1,_xlfn.XLOOKUP($A122,'Copy of PY1 Data(H)'!$A$1:$A$288,'Copy of PY1 Data(H)'!$A$1:$CZ$288))</f>
        <v>0</v>
      </c>
      <c r="Q122" s="180" cm="1">
        <f t="array" ref="Q122">_xlfn.XLOOKUP(Q$1,'Copy of PY1 Data(H)'!$A$1:$CZ$1,_xlfn.XLOOKUP($A122,'Copy of PY1 Data(H)'!$A$1:$A$288,'Copy of PY1 Data(H)'!$A$1:$CZ$288))</f>
        <v>0</v>
      </c>
      <c r="R122" s="180" cm="1">
        <f t="array" ref="R122">_xlfn.XLOOKUP(R$1,'Copy of PY1 Data(H)'!$A$1:$CZ$1,_xlfn.XLOOKUP($A122,'Copy of PY1 Data(H)'!$A$1:$A$288,'Copy of PY1 Data(H)'!$A$1:$CZ$288))</f>
        <v>0</v>
      </c>
      <c r="S122" s="180" cm="1">
        <f t="array" ref="S122">_xlfn.XLOOKUP(S$1,'Copy of PY1 Data(H)'!$A$1:$CZ$1,_xlfn.XLOOKUP($A122,'Copy of PY1 Data(H)'!$A$1:$A$288,'Copy of PY1 Data(H)'!$A$1:$CZ$288))</f>
        <v>1004138</v>
      </c>
      <c r="T122" s="180" cm="1">
        <f t="array" ref="T122">_xlfn.XLOOKUP(T$1,'Copy of PY1 Data(H)'!$A$1:$CZ$1,_xlfn.XLOOKUP($A122,'Copy of PY1 Data(H)'!$A$1:$A$288,'Copy of PY1 Data(H)'!$A$1:$CZ$288))</f>
        <v>0</v>
      </c>
      <c r="U122" s="180" cm="1">
        <f t="array" ref="U122">_xlfn.XLOOKUP(U$1,'Copy of PY1 Data(H)'!$A$1:$CZ$1,_xlfn.XLOOKUP($A122,'Copy of PY1 Data(H)'!$A$1:$A$288,'Copy of PY1 Data(H)'!$A$1:$CZ$288))</f>
        <v>0</v>
      </c>
      <c r="V122" s="180" cm="1">
        <f t="array" ref="V122">_xlfn.XLOOKUP(V$1,'Copy of PY1 Data(H)'!$A$1:$CZ$1,_xlfn.XLOOKUP($A122,'Copy of PY1 Data(H)'!$A$1:$A$288,'Copy of PY1 Data(H)'!$A$1:$CZ$288))</f>
        <v>1389293</v>
      </c>
      <c r="W122" s="180" cm="1">
        <f t="array" ref="W122">_xlfn.XLOOKUP(W$1,'Copy of PY1 Data(H)'!$A$1:$CZ$1,_xlfn.XLOOKUP($A122,'Copy of PY1 Data(H)'!$A$1:$A$288,'Copy of PY1 Data(H)'!$A$1:$CZ$288))</f>
        <v>0</v>
      </c>
      <c r="X122" s="180" cm="1">
        <f t="array" ref="X122">_xlfn.XLOOKUP(X$1,'Copy of PY1 Data(H)'!$A$1:$CZ$1,_xlfn.XLOOKUP($A122,'Copy of PY1 Data(H)'!$A$1:$A$288,'Copy of PY1 Data(H)'!$A$1:$CZ$288))</f>
        <v>6913065</v>
      </c>
      <c r="Y122" s="180" cm="1">
        <f t="array" ref="Y122">_xlfn.XLOOKUP(Y$1,'Copy of PY1 Data(H)'!$A$1:$CZ$1,_xlfn.XLOOKUP($A122,'Copy of PY1 Data(H)'!$A$1:$A$288,'Copy of PY1 Data(H)'!$A$1:$CZ$288))</f>
        <v>0</v>
      </c>
      <c r="Z122" s="180" cm="1">
        <f t="array" ref="Z122">_xlfn.XLOOKUP(Z$1,'Copy of PY1 Data(H)'!$A$1:$CZ$1,_xlfn.XLOOKUP($A122,'Copy of PY1 Data(H)'!$A$1:$A$288,'Copy of PY1 Data(H)'!$A$1:$CZ$288))</f>
        <v>27699665</v>
      </c>
      <c r="AA122" s="180" cm="1">
        <f t="array" ref="AA122">_xlfn.XLOOKUP(AA$1,'Copy of PY1 Data(H)'!$A$1:$CZ$1,_xlfn.XLOOKUP($A122,'Copy of PY1 Data(H)'!$A$1:$A$288,'Copy of PY1 Data(H)'!$A$1:$CZ$288))</f>
        <v>0</v>
      </c>
      <c r="AB122" s="180" cm="1">
        <f t="array" ref="AB122">_xlfn.XLOOKUP(AB$1,'Copy of PY1 Data(H)'!$A$1:$CZ$1,_xlfn.XLOOKUP($A122,'Copy of PY1 Data(H)'!$A$1:$A$288,'Copy of PY1 Data(H)'!$A$1:$CZ$288))</f>
        <v>0</v>
      </c>
      <c r="AC122" s="180" cm="1">
        <f t="array" ref="AC122">_xlfn.XLOOKUP(AC$1,'Copy of PY1 Data(H)'!$A$1:$CZ$1,_xlfn.XLOOKUP($A122,'Copy of PY1 Data(H)'!$A$1:$A$288,'Copy of PY1 Data(H)'!$A$1:$CZ$288))</f>
        <v>264934</v>
      </c>
      <c r="AD122" s="180" cm="1">
        <f t="array" ref="AD122">_xlfn.XLOOKUP(AD$1,'Copy of PY1 Data(H)'!$A$1:$CZ$1,_xlfn.XLOOKUP($A122,'Copy of PY1 Data(H)'!$A$1:$A$288,'Copy of PY1 Data(H)'!$A$1:$CZ$288))</f>
        <v>1037016</v>
      </c>
      <c r="AE122" s="180" cm="1">
        <f t="array" ref="AE122">_xlfn.XLOOKUP(AE$1,'Copy of PY1 Data(H)'!$A$1:$CZ$1,_xlfn.XLOOKUP($A122,'Copy of PY1 Data(H)'!$A$1:$A$288,'Copy of PY1 Data(H)'!$A$1:$CZ$288))</f>
        <v>686296</v>
      </c>
      <c r="AF122" s="180" cm="1">
        <f t="array" ref="AF122">_xlfn.XLOOKUP(AF$1,'Copy of PY1 Data(H)'!$A$1:$CZ$1,_xlfn.XLOOKUP($A122,'Copy of PY1 Data(H)'!$A$1:$A$288,'Copy of PY1 Data(H)'!$A$1:$CZ$288))</f>
        <v>652511</v>
      </c>
      <c r="AG122" s="180" cm="1">
        <f t="array" ref="AG122">_xlfn.XLOOKUP(AG$1,'Copy of PY1 Data(H)'!$A$1:$CZ$1,_xlfn.XLOOKUP($A122,'Copy of PY1 Data(H)'!$A$1:$A$288,'Copy of PY1 Data(H)'!$A$1:$CZ$288))</f>
        <v>598751</v>
      </c>
      <c r="AH122" s="180" cm="1">
        <f t="array" ref="AH122">_xlfn.XLOOKUP(AH$1,'Copy of PY1 Data(H)'!$A$1:$CZ$1,_xlfn.XLOOKUP($A122,'Copy of PY1 Data(H)'!$A$1:$A$288,'Copy of PY1 Data(H)'!$A$1:$CZ$288))</f>
        <v>0</v>
      </c>
      <c r="AI122" s="180" cm="1">
        <f t="array" ref="AI122">_xlfn.XLOOKUP(AI$1,'Copy of PY1 Data(H)'!$A$1:$CZ$1,_xlfn.XLOOKUP($A122,'Copy of PY1 Data(H)'!$A$1:$A$288,'Copy of PY1 Data(H)'!$A$1:$CZ$288))</f>
        <v>0</v>
      </c>
      <c r="AJ122" s="180" cm="1">
        <f t="array" ref="AJ122">_xlfn.XLOOKUP(AJ$1,'Copy of PY1 Data(H)'!$A$1:$CZ$1,_xlfn.XLOOKUP($A122,'Copy of PY1 Data(H)'!$A$1:$A$288,'Copy of PY1 Data(H)'!$A$1:$CZ$288))</f>
        <v>0</v>
      </c>
      <c r="AK122" s="180" cm="1">
        <f t="array" ref="AK122">_xlfn.XLOOKUP(AK$1,'Copy of PY1 Data(H)'!$A$1:$CZ$1,_xlfn.XLOOKUP($A122,'Copy of PY1 Data(H)'!$A$1:$A$288,'Copy of PY1 Data(H)'!$A$1:$CZ$288))</f>
        <v>0</v>
      </c>
      <c r="AL122" s="180" cm="1">
        <f t="array" ref="AL122">_xlfn.XLOOKUP(AL$1,'Copy of PY1 Data(H)'!$A$1:$CZ$1,_xlfn.XLOOKUP($A122,'Copy of PY1 Data(H)'!$A$1:$A$288,'Copy of PY1 Data(H)'!$A$1:$CZ$288))</f>
        <v>688985</v>
      </c>
      <c r="AM122" s="180" cm="1">
        <f t="array" ref="AM122">_xlfn.XLOOKUP(AM$1,'Copy of PY1 Data(H)'!$A$1:$CZ$1,_xlfn.XLOOKUP($A122,'Copy of PY1 Data(H)'!$A$1:$A$288,'Copy of PY1 Data(H)'!$A$1:$CZ$288))</f>
        <v>1157876</v>
      </c>
      <c r="AN122" s="180" cm="1">
        <f t="array" ref="AN122">_xlfn.XLOOKUP(AN$1,'Copy of PY1 Data(H)'!$A$1:$CZ$1,_xlfn.XLOOKUP($A122,'Copy of PY1 Data(H)'!$A$1:$A$288,'Copy of PY1 Data(H)'!$A$1:$CZ$288))</f>
        <v>448950</v>
      </c>
      <c r="AO122" s="180" cm="1">
        <f t="array" ref="AO122">_xlfn.XLOOKUP(AO$1,'Copy of PY1 Data(H)'!$A$1:$CZ$1,_xlfn.XLOOKUP($A122,'Copy of PY1 Data(H)'!$A$1:$A$288,'Copy of PY1 Data(H)'!$A$1:$CZ$288))</f>
        <v>23338900</v>
      </c>
      <c r="AP122" s="180" cm="1">
        <f t="array" ref="AP122">_xlfn.XLOOKUP(AP$1,'Copy of PY1 Data(H)'!$A$1:$CZ$1,_xlfn.XLOOKUP($A122,'Copy of PY1 Data(H)'!$A$1:$A$288,'Copy of PY1 Data(H)'!$A$1:$CZ$288))</f>
        <v>788966</v>
      </c>
      <c r="AQ122" s="180" cm="1">
        <f t="array" ref="AQ122">_xlfn.XLOOKUP(AQ$1,'Copy of PY1 Data(H)'!$A$1:$CZ$1,_xlfn.XLOOKUP($A122,'Copy of PY1 Data(H)'!$A$1:$A$288,'Copy of PY1 Data(H)'!$A$1:$CZ$288))</f>
        <v>0</v>
      </c>
      <c r="AR122" s="180" cm="1">
        <f t="array" ref="AR122">_xlfn.XLOOKUP(AR$1,'Copy of PY1 Data(H)'!$A$1:$CZ$1,_xlfn.XLOOKUP($A122,'Copy of PY1 Data(H)'!$A$1:$A$288,'Copy of PY1 Data(H)'!$A$1:$CZ$288))</f>
        <v>66023</v>
      </c>
      <c r="AS122" s="180" cm="1">
        <f t="array" ref="AS122">_xlfn.XLOOKUP(AS$1,'Copy of PY1 Data(H)'!$A$1:$CZ$1,_xlfn.XLOOKUP($A122,'Copy of PY1 Data(H)'!$A$1:$A$288,'Copy of PY1 Data(H)'!$A$1:$CZ$288))</f>
        <v>23720926</v>
      </c>
      <c r="AT122" s="180" cm="1">
        <f t="array" ref="AT122">_xlfn.XLOOKUP(AT$1,'Copy of PY1 Data(H)'!$A$1:$CZ$1,_xlfn.XLOOKUP($A122,'Copy of PY1 Data(H)'!$A$1:$A$288,'Copy of PY1 Data(H)'!$A$1:$CZ$288))</f>
        <v>367793</v>
      </c>
      <c r="AU122" s="180" cm="1">
        <f t="array" ref="AU122">_xlfn.XLOOKUP(AU$1,'Copy of PY1 Data(H)'!$A$1:$CZ$1,_xlfn.XLOOKUP($A122,'Copy of PY1 Data(H)'!$A$1:$A$288,'Copy of PY1 Data(H)'!$A$1:$CZ$288))</f>
        <v>836536</v>
      </c>
      <c r="AV122" s="180" cm="1">
        <f t="array" ref="AV122">_xlfn.XLOOKUP(AV$1,'Copy of PY1 Data(H)'!$A$1:$CZ$1,_xlfn.XLOOKUP($A122,'Copy of PY1 Data(H)'!$A$1:$A$288,'Copy of PY1 Data(H)'!$A$1:$CZ$288))</f>
        <v>1701467</v>
      </c>
      <c r="AW122" s="180" cm="1">
        <f t="array" ref="AW122">_xlfn.XLOOKUP(AW$1,'Copy of PY1 Data(H)'!$A$1:$CZ$1,_xlfn.XLOOKUP($A122,'Copy of PY1 Data(H)'!$A$1:$A$288,'Copy of PY1 Data(H)'!$A$1:$CZ$288))</f>
        <v>507824</v>
      </c>
      <c r="AX122" s="180" cm="1">
        <f t="array" ref="AX122">_xlfn.XLOOKUP(AX$1,'Copy of PY1 Data(H)'!$A$1:$CZ$1,_xlfn.XLOOKUP($A122,'Copy of PY1 Data(H)'!$A$1:$A$288,'Copy of PY1 Data(H)'!$A$1:$CZ$288))</f>
        <v>0</v>
      </c>
      <c r="AY122" s="180" cm="1">
        <f t="array" ref="AY122">_xlfn.XLOOKUP(AY$1,'Copy of PY1 Data(H)'!$A$1:$CZ$1,_xlfn.XLOOKUP($A122,'Copy of PY1 Data(H)'!$A$1:$A$288,'Copy of PY1 Data(H)'!$A$1:$CZ$288))</f>
        <v>0</v>
      </c>
      <c r="AZ122" s="180" cm="1">
        <f t="array" ref="AZ122">_xlfn.XLOOKUP(AZ$1,'Copy of PY1 Data(H)'!$A$1:$CZ$1,_xlfn.XLOOKUP($A122,'Copy of PY1 Data(H)'!$A$1:$A$288,'Copy of PY1 Data(H)'!$A$1:$CZ$288))</f>
        <v>4938698</v>
      </c>
      <c r="BA122" s="180" cm="1">
        <f t="array" ref="BA122">_xlfn.XLOOKUP(BA$1,'Copy of PY1 Data(H)'!$A$1:$CZ$1,_xlfn.XLOOKUP($A122,'Copy of PY1 Data(H)'!$A$1:$A$288,'Copy of PY1 Data(H)'!$A$1:$CZ$288))</f>
        <v>194375</v>
      </c>
      <c r="BB122" s="180" cm="1">
        <f t="array" ref="BB122">_xlfn.XLOOKUP(BB$1,'Copy of PY1 Data(H)'!$A$1:$CZ$1,_xlfn.XLOOKUP($A122,'Copy of PY1 Data(H)'!$A$1:$A$288,'Copy of PY1 Data(H)'!$A$1:$CZ$288))</f>
        <v>505121</v>
      </c>
      <c r="BC122" s="180" cm="1">
        <f t="array" ref="BC122">_xlfn.XLOOKUP(BC$1,'Copy of PY1 Data(H)'!$A$1:$CZ$1,_xlfn.XLOOKUP($A122,'Copy of PY1 Data(H)'!$A$1:$A$288,'Copy of PY1 Data(H)'!$A$1:$CZ$288))</f>
        <v>104114</v>
      </c>
      <c r="BD122" s="180" cm="1">
        <f t="array" ref="BD122">_xlfn.XLOOKUP(BD$1,'Copy of PY1 Data(H)'!$A$1:$CZ$1,_xlfn.XLOOKUP($A122,'Copy of PY1 Data(H)'!$A$1:$A$288,'Copy of PY1 Data(H)'!$A$1:$CZ$288))</f>
        <v>3030699</v>
      </c>
      <c r="BE122" s="180" cm="1">
        <f t="array" ref="BE122">_xlfn.XLOOKUP(BE$1,'Copy of PY1 Data(H)'!$A$1:$CZ$1,_xlfn.XLOOKUP($A122,'Copy of PY1 Data(H)'!$A$1:$A$288,'Copy of PY1 Data(H)'!$A$1:$CZ$288))</f>
        <v>1981685</v>
      </c>
      <c r="BF122" s="180" cm="1">
        <f t="array" ref="BF122">_xlfn.XLOOKUP(BF$1,'Copy of PY1 Data(H)'!$A$1:$CZ$1,_xlfn.XLOOKUP($A122,'Copy of PY1 Data(H)'!$A$1:$A$288,'Copy of PY1 Data(H)'!$A$1:$CZ$288))</f>
        <v>8791163</v>
      </c>
      <c r="BG122" s="180" cm="1">
        <f t="array" ref="BG122">_xlfn.XLOOKUP(BG$1,'Copy of PY1 Data(H)'!$A$1:$CZ$1,_xlfn.XLOOKUP($A122,'Copy of PY1 Data(H)'!$A$1:$A$288,'Copy of PY1 Data(H)'!$A$1:$CZ$288))</f>
        <v>0</v>
      </c>
      <c r="BH122" s="180" cm="1">
        <f t="array" ref="BH122">_xlfn.XLOOKUP(BH$1,'Copy of PY1 Data(H)'!$A$1:$CZ$1,_xlfn.XLOOKUP($A122,'Copy of PY1 Data(H)'!$A$1:$A$288,'Copy of PY1 Data(H)'!$A$1:$CZ$288))</f>
        <v>0</v>
      </c>
      <c r="BI122" s="180" cm="1">
        <f t="array" ref="BI122">_xlfn.XLOOKUP(BI$1,'Copy of PY1 Data(H)'!$A$1:$CZ$1,_xlfn.XLOOKUP($A122,'Copy of PY1 Data(H)'!$A$1:$A$288,'Copy of PY1 Data(H)'!$A$1:$CZ$288))</f>
        <v>187160</v>
      </c>
      <c r="BJ122" s="180" cm="1">
        <f t="array" ref="BJ122">_xlfn.XLOOKUP(BJ$1,'Copy of PY1 Data(H)'!$A$1:$CZ$1,_xlfn.XLOOKUP($A122,'Copy of PY1 Data(H)'!$A$1:$A$288,'Copy of PY1 Data(H)'!$A$1:$CZ$288))</f>
        <v>7464013</v>
      </c>
      <c r="BK122" s="180" cm="1">
        <f t="array" ref="BK122">_xlfn.XLOOKUP(BK$1,'Copy of PY1 Data(H)'!$A$1:$CZ$1,_xlfn.XLOOKUP($A122,'Copy of PY1 Data(H)'!$A$1:$A$288,'Copy of PY1 Data(H)'!$A$1:$CZ$288))</f>
        <v>1234013</v>
      </c>
      <c r="BL122" s="180" cm="1">
        <f t="array" ref="BL122">_xlfn.XLOOKUP(BL$1,'Copy of PY1 Data(H)'!$A$1:$CZ$1,_xlfn.XLOOKUP($A122,'Copy of PY1 Data(H)'!$A$1:$A$288,'Copy of PY1 Data(H)'!$A$1:$CZ$288))</f>
        <v>8639913</v>
      </c>
      <c r="BM122" s="180" cm="1">
        <f t="array" ref="BM122">_xlfn.XLOOKUP(BM$1,'Copy of PY1 Data(H)'!$A$1:$CZ$1,_xlfn.XLOOKUP($A122,'Copy of PY1 Data(H)'!$A$1:$A$288,'Copy of PY1 Data(H)'!$A$1:$CZ$288))</f>
        <v>0</v>
      </c>
      <c r="BN122" s="180" cm="1">
        <f t="array" ref="BN122">_xlfn.XLOOKUP(BN$1,'Copy of PY1 Data(H)'!$A$1:$CZ$1,_xlfn.XLOOKUP($A122,'Copy of PY1 Data(H)'!$A$1:$A$288,'Copy of PY1 Data(H)'!$A$1:$CZ$288))</f>
        <v>4347587</v>
      </c>
      <c r="BO122" s="180" cm="1">
        <f t="array" ref="BO122">_xlfn.XLOOKUP(BO$1,'Copy of PY1 Data(H)'!$A$1:$CZ$1,_xlfn.XLOOKUP($A122,'Copy of PY1 Data(H)'!$A$1:$A$288,'Copy of PY1 Data(H)'!$A$1:$CZ$288))</f>
        <v>1439231</v>
      </c>
      <c r="BP122" s="180" cm="1">
        <f t="array" ref="BP122">_xlfn.XLOOKUP(BP$1,'Copy of PY1 Data(H)'!$A$1:$CZ$1,_xlfn.XLOOKUP($A122,'Copy of PY1 Data(H)'!$A$1:$A$288,'Copy of PY1 Data(H)'!$A$1:$CZ$288))</f>
        <v>0</v>
      </c>
      <c r="BQ122" s="180" cm="1">
        <f t="array" ref="BQ122">_xlfn.XLOOKUP(BQ$1,'Copy of PY1 Data(H)'!$A$1:$CZ$1,_xlfn.XLOOKUP($A122,'Copy of PY1 Data(H)'!$A$1:$A$288,'Copy of PY1 Data(H)'!$A$1:$CZ$288))</f>
        <v>0</v>
      </c>
      <c r="BR122" s="180" cm="1">
        <f t="array" ref="BR122">_xlfn.XLOOKUP(BR$1,'Copy of PY1 Data(H)'!$A$1:$CZ$1,_xlfn.XLOOKUP($A122,'Copy of PY1 Data(H)'!$A$1:$A$288,'Copy of PY1 Data(H)'!$A$1:$CZ$288))</f>
        <v>0</v>
      </c>
      <c r="BS122" s="180" cm="1">
        <f t="array" ref="BS122">_xlfn.XLOOKUP(BS$1,'Copy of PY1 Data(H)'!$A$1:$CZ$1,_xlfn.XLOOKUP($A122,'Copy of PY1 Data(H)'!$A$1:$A$288,'Copy of PY1 Data(H)'!$A$1:$CZ$288))</f>
        <v>1649602</v>
      </c>
      <c r="BT122" s="180" cm="1">
        <f t="array" ref="BT122">_xlfn.XLOOKUP(BT$1,'Copy of PY1 Data(H)'!$A$1:$CZ$1,_xlfn.XLOOKUP($A122,'Copy of PY1 Data(H)'!$A$1:$A$288,'Copy of PY1 Data(H)'!$A$1:$CZ$288))</f>
        <v>571475</v>
      </c>
      <c r="BU122" s="180" cm="1">
        <f t="array" ref="BU122">_xlfn.XLOOKUP(BU$1,'Copy of PY1 Data(H)'!$A$1:$CZ$1,_xlfn.XLOOKUP($A122,'Copy of PY1 Data(H)'!$A$1:$A$288,'Copy of PY1 Data(H)'!$A$1:$CZ$288))</f>
        <v>0</v>
      </c>
      <c r="BV122" s="180" cm="1">
        <f t="array" ref="BV122">_xlfn.XLOOKUP(BV$1,'Copy of PY1 Data(H)'!$A$1:$CZ$1,_xlfn.XLOOKUP($A122,'Copy of PY1 Data(H)'!$A$1:$A$288,'Copy of PY1 Data(H)'!$A$1:$CZ$288))</f>
        <v>2806703</v>
      </c>
    </row>
    <row r="123" spans="1:74" x14ac:dyDescent="0.3">
      <c r="A123" s="180">
        <v>89</v>
      </c>
      <c r="C123" s="180"/>
      <c r="D123" s="180" cm="1">
        <f t="array" ref="D123">_xlfn.XLOOKUP(D$1,'Copy of PY1 Data(H)'!$A$1:$CZ$1,_xlfn.XLOOKUP($A123,'Copy of PY1 Data(H)'!$A$1:$A$288,'Copy of PY1 Data(H)'!$A$1:$CZ$288))</f>
        <v>42502</v>
      </c>
      <c r="E123" s="180" cm="1">
        <f t="array" ref="E123">_xlfn.XLOOKUP(E$1,'Copy of PY1 Data(H)'!$A$1:$CZ$1,_xlfn.XLOOKUP($A123,'Copy of PY1 Data(H)'!$A$1:$A$288,'Copy of PY1 Data(H)'!$A$1:$CZ$288))</f>
        <v>24407872</v>
      </c>
      <c r="F123" s="180" cm="1">
        <f t="array" ref="F123">_xlfn.XLOOKUP(F$1,'Copy of PY1 Data(H)'!$A$1:$CZ$1,_xlfn.XLOOKUP($A123,'Copy of PY1 Data(H)'!$A$1:$A$288,'Copy of PY1 Data(H)'!$A$1:$CZ$288))</f>
        <v>0</v>
      </c>
      <c r="G123" s="180" cm="1">
        <f t="array" ref="G123">_xlfn.XLOOKUP(G$1,'Copy of PY1 Data(H)'!$A$1:$CZ$1,_xlfn.XLOOKUP($A123,'Copy of PY1 Data(H)'!$A$1:$A$288,'Copy of PY1 Data(H)'!$A$1:$CZ$288))</f>
        <v>42147</v>
      </c>
      <c r="H123" s="180" cm="1">
        <f t="array" ref="H123">_xlfn.XLOOKUP(H$1,'Copy of PY1 Data(H)'!$A$1:$CZ$1,_xlfn.XLOOKUP($A123,'Copy of PY1 Data(H)'!$A$1:$A$288,'Copy of PY1 Data(H)'!$A$1:$CZ$288))</f>
        <v>0</v>
      </c>
      <c r="I123" s="180" cm="1">
        <f t="array" ref="I123">_xlfn.XLOOKUP(I$1,'Copy of PY1 Data(H)'!$A$1:$CZ$1,_xlfn.XLOOKUP($A123,'Copy of PY1 Data(H)'!$A$1:$A$288,'Copy of PY1 Data(H)'!$A$1:$CZ$288))</f>
        <v>0</v>
      </c>
      <c r="J123" s="180" cm="1">
        <f t="array" ref="J123">_xlfn.XLOOKUP(J$1,'Copy of PY1 Data(H)'!$A$1:$CZ$1,_xlfn.XLOOKUP($A123,'Copy of PY1 Data(H)'!$A$1:$A$288,'Copy of PY1 Data(H)'!$A$1:$CZ$288))</f>
        <v>0</v>
      </c>
      <c r="K123" s="180" cm="1">
        <f t="array" ref="K123">_xlfn.XLOOKUP(K$1,'Copy of PY1 Data(H)'!$A$1:$CZ$1,_xlfn.XLOOKUP($A123,'Copy of PY1 Data(H)'!$A$1:$A$288,'Copy of PY1 Data(H)'!$A$1:$CZ$288))</f>
        <v>0</v>
      </c>
      <c r="L123" s="180" cm="1">
        <f t="array" ref="L123">_xlfn.XLOOKUP(L$1,'Copy of PY1 Data(H)'!$A$1:$CZ$1,_xlfn.XLOOKUP($A123,'Copy of PY1 Data(H)'!$A$1:$A$288,'Copy of PY1 Data(H)'!$A$1:$CZ$288))</f>
        <v>74891</v>
      </c>
      <c r="M123" s="180" cm="1">
        <f t="array" ref="M123">_xlfn.XLOOKUP(M$1,'Copy of PY1 Data(H)'!$A$1:$CZ$1,_xlfn.XLOOKUP($A123,'Copy of PY1 Data(H)'!$A$1:$A$288,'Copy of PY1 Data(H)'!$A$1:$CZ$288))</f>
        <v>299100</v>
      </c>
      <c r="N123" s="180" cm="1">
        <f t="array" ref="N123">_xlfn.XLOOKUP(N$1,'Copy of PY1 Data(H)'!$A$1:$CZ$1,_xlfn.XLOOKUP($A123,'Copy of PY1 Data(H)'!$A$1:$A$288,'Copy of PY1 Data(H)'!$A$1:$CZ$288))</f>
        <v>0</v>
      </c>
      <c r="O123" s="180" cm="1">
        <f t="array" ref="O123">_xlfn.XLOOKUP(O$1,'Copy of PY1 Data(H)'!$A$1:$CZ$1,_xlfn.XLOOKUP($A123,'Copy of PY1 Data(H)'!$A$1:$A$288,'Copy of PY1 Data(H)'!$A$1:$CZ$288))</f>
        <v>0</v>
      </c>
      <c r="P123" s="180" cm="1">
        <f t="array" ref="P123">_xlfn.XLOOKUP(P$1,'Copy of PY1 Data(H)'!$A$1:$CZ$1,_xlfn.XLOOKUP($A123,'Copy of PY1 Data(H)'!$A$1:$A$288,'Copy of PY1 Data(H)'!$A$1:$CZ$288))</f>
        <v>0</v>
      </c>
      <c r="Q123" s="180" cm="1">
        <f t="array" ref="Q123">_xlfn.XLOOKUP(Q$1,'Copy of PY1 Data(H)'!$A$1:$CZ$1,_xlfn.XLOOKUP($A123,'Copy of PY1 Data(H)'!$A$1:$A$288,'Copy of PY1 Data(H)'!$A$1:$CZ$288))</f>
        <v>0</v>
      </c>
      <c r="R123" s="180" cm="1">
        <f t="array" ref="R123">_xlfn.XLOOKUP(R$1,'Copy of PY1 Data(H)'!$A$1:$CZ$1,_xlfn.XLOOKUP($A123,'Copy of PY1 Data(H)'!$A$1:$A$288,'Copy of PY1 Data(H)'!$A$1:$CZ$288))</f>
        <v>0</v>
      </c>
      <c r="S123" s="180" cm="1">
        <f t="array" ref="S123">_xlfn.XLOOKUP(S$1,'Copy of PY1 Data(H)'!$A$1:$CZ$1,_xlfn.XLOOKUP($A123,'Copy of PY1 Data(H)'!$A$1:$A$288,'Copy of PY1 Data(H)'!$A$1:$CZ$288))</f>
        <v>42350</v>
      </c>
      <c r="T123" s="180" cm="1">
        <f t="array" ref="T123">_xlfn.XLOOKUP(T$1,'Copy of PY1 Data(H)'!$A$1:$CZ$1,_xlfn.XLOOKUP($A123,'Copy of PY1 Data(H)'!$A$1:$A$288,'Copy of PY1 Data(H)'!$A$1:$CZ$288))</f>
        <v>0</v>
      </c>
      <c r="U123" s="180" cm="1">
        <f t="array" ref="U123">_xlfn.XLOOKUP(U$1,'Copy of PY1 Data(H)'!$A$1:$CZ$1,_xlfn.XLOOKUP($A123,'Copy of PY1 Data(H)'!$A$1:$A$288,'Copy of PY1 Data(H)'!$A$1:$CZ$288))</f>
        <v>0</v>
      </c>
      <c r="V123" s="180" cm="1">
        <f t="array" ref="V123">_xlfn.XLOOKUP(V$1,'Copy of PY1 Data(H)'!$A$1:$CZ$1,_xlfn.XLOOKUP($A123,'Copy of PY1 Data(H)'!$A$1:$A$288,'Copy of PY1 Data(H)'!$A$1:$CZ$288))</f>
        <v>65045</v>
      </c>
      <c r="W123" s="180" cm="1">
        <f t="array" ref="W123">_xlfn.XLOOKUP(W$1,'Copy of PY1 Data(H)'!$A$1:$CZ$1,_xlfn.XLOOKUP($A123,'Copy of PY1 Data(H)'!$A$1:$A$288,'Copy of PY1 Data(H)'!$A$1:$CZ$288))</f>
        <v>0</v>
      </c>
      <c r="X123" s="180" cm="1">
        <f t="array" ref="X123">_xlfn.XLOOKUP(X$1,'Copy of PY1 Data(H)'!$A$1:$CZ$1,_xlfn.XLOOKUP($A123,'Copy of PY1 Data(H)'!$A$1:$A$288,'Copy of PY1 Data(H)'!$A$1:$CZ$288))</f>
        <v>0</v>
      </c>
      <c r="Y123" s="180" cm="1">
        <f t="array" ref="Y123">_xlfn.XLOOKUP(Y$1,'Copy of PY1 Data(H)'!$A$1:$CZ$1,_xlfn.XLOOKUP($A123,'Copy of PY1 Data(H)'!$A$1:$A$288,'Copy of PY1 Data(H)'!$A$1:$CZ$288))</f>
        <v>0</v>
      </c>
      <c r="Z123" s="180" cm="1">
        <f t="array" ref="Z123">_xlfn.XLOOKUP(Z$1,'Copy of PY1 Data(H)'!$A$1:$CZ$1,_xlfn.XLOOKUP($A123,'Copy of PY1 Data(H)'!$A$1:$A$288,'Copy of PY1 Data(H)'!$A$1:$CZ$288))</f>
        <v>143298</v>
      </c>
      <c r="AA123" s="180" cm="1">
        <f t="array" ref="AA123">_xlfn.XLOOKUP(AA$1,'Copy of PY1 Data(H)'!$A$1:$CZ$1,_xlfn.XLOOKUP($A123,'Copy of PY1 Data(H)'!$A$1:$A$288,'Copy of PY1 Data(H)'!$A$1:$CZ$288))</f>
        <v>0</v>
      </c>
      <c r="AB123" s="180" cm="1">
        <f t="array" ref="AB123">_xlfn.XLOOKUP(AB$1,'Copy of PY1 Data(H)'!$A$1:$CZ$1,_xlfn.XLOOKUP($A123,'Copy of PY1 Data(H)'!$A$1:$A$288,'Copy of PY1 Data(H)'!$A$1:$CZ$288))</f>
        <v>0</v>
      </c>
      <c r="AC123" s="180" cm="1">
        <f t="array" ref="AC123">_xlfn.XLOOKUP(AC$1,'Copy of PY1 Data(H)'!$A$1:$CZ$1,_xlfn.XLOOKUP($A123,'Copy of PY1 Data(H)'!$A$1:$A$288,'Copy of PY1 Data(H)'!$A$1:$CZ$288))</f>
        <v>0</v>
      </c>
      <c r="AD123" s="180" cm="1">
        <f t="array" ref="AD123">_xlfn.XLOOKUP(AD$1,'Copy of PY1 Data(H)'!$A$1:$CZ$1,_xlfn.XLOOKUP($A123,'Copy of PY1 Data(H)'!$A$1:$A$288,'Copy of PY1 Data(H)'!$A$1:$CZ$288))</f>
        <v>6915</v>
      </c>
      <c r="AE123" s="180" cm="1">
        <f t="array" ref="AE123">_xlfn.XLOOKUP(AE$1,'Copy of PY1 Data(H)'!$A$1:$CZ$1,_xlfn.XLOOKUP($A123,'Copy of PY1 Data(H)'!$A$1:$A$288,'Copy of PY1 Data(H)'!$A$1:$CZ$288))</f>
        <v>12420</v>
      </c>
      <c r="AF123" s="180" cm="1">
        <f t="array" ref="AF123">_xlfn.XLOOKUP(AF$1,'Copy of PY1 Data(H)'!$A$1:$CZ$1,_xlfn.XLOOKUP($A123,'Copy of PY1 Data(H)'!$A$1:$A$288,'Copy of PY1 Data(H)'!$A$1:$CZ$288))</f>
        <v>0</v>
      </c>
      <c r="AG123" s="180" cm="1">
        <f t="array" ref="AG123">_xlfn.XLOOKUP(AG$1,'Copy of PY1 Data(H)'!$A$1:$CZ$1,_xlfn.XLOOKUP($A123,'Copy of PY1 Data(H)'!$A$1:$A$288,'Copy of PY1 Data(H)'!$A$1:$CZ$288))</f>
        <v>29761</v>
      </c>
      <c r="AH123" s="180" cm="1">
        <f t="array" ref="AH123">_xlfn.XLOOKUP(AH$1,'Copy of PY1 Data(H)'!$A$1:$CZ$1,_xlfn.XLOOKUP($A123,'Copy of PY1 Data(H)'!$A$1:$A$288,'Copy of PY1 Data(H)'!$A$1:$CZ$288))</f>
        <v>0</v>
      </c>
      <c r="AI123" s="180" cm="1">
        <f t="array" ref="AI123">_xlfn.XLOOKUP(AI$1,'Copy of PY1 Data(H)'!$A$1:$CZ$1,_xlfn.XLOOKUP($A123,'Copy of PY1 Data(H)'!$A$1:$A$288,'Copy of PY1 Data(H)'!$A$1:$CZ$288))</f>
        <v>0</v>
      </c>
      <c r="AJ123" s="180" cm="1">
        <f t="array" ref="AJ123">_xlfn.XLOOKUP(AJ$1,'Copy of PY1 Data(H)'!$A$1:$CZ$1,_xlfn.XLOOKUP($A123,'Copy of PY1 Data(H)'!$A$1:$A$288,'Copy of PY1 Data(H)'!$A$1:$CZ$288))</f>
        <v>0</v>
      </c>
      <c r="AK123" s="180" cm="1">
        <f t="array" ref="AK123">_xlfn.XLOOKUP(AK$1,'Copy of PY1 Data(H)'!$A$1:$CZ$1,_xlfn.XLOOKUP($A123,'Copy of PY1 Data(H)'!$A$1:$A$288,'Copy of PY1 Data(H)'!$A$1:$CZ$288))</f>
        <v>0</v>
      </c>
      <c r="AL123" s="180" cm="1">
        <f t="array" ref="AL123">_xlfn.XLOOKUP(AL$1,'Copy of PY1 Data(H)'!$A$1:$CZ$1,_xlfn.XLOOKUP($A123,'Copy of PY1 Data(H)'!$A$1:$A$288,'Copy of PY1 Data(H)'!$A$1:$CZ$288))</f>
        <v>63332</v>
      </c>
      <c r="AM123" s="180" cm="1">
        <f t="array" ref="AM123">_xlfn.XLOOKUP(AM$1,'Copy of PY1 Data(H)'!$A$1:$CZ$1,_xlfn.XLOOKUP($A123,'Copy of PY1 Data(H)'!$A$1:$A$288,'Copy of PY1 Data(H)'!$A$1:$CZ$288))</f>
        <v>4589</v>
      </c>
      <c r="AN123" s="180" cm="1">
        <f t="array" ref="AN123">_xlfn.XLOOKUP(AN$1,'Copy of PY1 Data(H)'!$A$1:$CZ$1,_xlfn.XLOOKUP($A123,'Copy of PY1 Data(H)'!$A$1:$A$288,'Copy of PY1 Data(H)'!$A$1:$CZ$288))</f>
        <v>0</v>
      </c>
      <c r="AO123" s="180" cm="1">
        <f t="array" ref="AO123">_xlfn.XLOOKUP(AO$1,'Copy of PY1 Data(H)'!$A$1:$CZ$1,_xlfn.XLOOKUP($A123,'Copy of PY1 Data(H)'!$A$1:$A$288,'Copy of PY1 Data(H)'!$A$1:$CZ$288))</f>
        <v>1528004</v>
      </c>
      <c r="AP123" s="180" cm="1">
        <f t="array" ref="AP123">_xlfn.XLOOKUP(AP$1,'Copy of PY1 Data(H)'!$A$1:$CZ$1,_xlfn.XLOOKUP($A123,'Copy of PY1 Data(H)'!$A$1:$A$288,'Copy of PY1 Data(H)'!$A$1:$CZ$288))</f>
        <v>54585</v>
      </c>
      <c r="AQ123" s="180" cm="1">
        <f t="array" ref="AQ123">_xlfn.XLOOKUP(AQ$1,'Copy of PY1 Data(H)'!$A$1:$CZ$1,_xlfn.XLOOKUP($A123,'Copy of PY1 Data(H)'!$A$1:$A$288,'Copy of PY1 Data(H)'!$A$1:$CZ$288))</f>
        <v>0</v>
      </c>
      <c r="AR123" s="180" cm="1">
        <f t="array" ref="AR123">_xlfn.XLOOKUP(AR$1,'Copy of PY1 Data(H)'!$A$1:$CZ$1,_xlfn.XLOOKUP($A123,'Copy of PY1 Data(H)'!$A$1:$A$288,'Copy of PY1 Data(H)'!$A$1:$CZ$288))</f>
        <v>0</v>
      </c>
      <c r="AS123" s="180" cm="1">
        <f t="array" ref="AS123">_xlfn.XLOOKUP(AS$1,'Copy of PY1 Data(H)'!$A$1:$CZ$1,_xlfn.XLOOKUP($A123,'Copy of PY1 Data(H)'!$A$1:$A$288,'Copy of PY1 Data(H)'!$A$1:$CZ$288))</f>
        <v>1954775</v>
      </c>
      <c r="AT123" s="180" cm="1">
        <f t="array" ref="AT123">_xlfn.XLOOKUP(AT$1,'Copy of PY1 Data(H)'!$A$1:$CZ$1,_xlfn.XLOOKUP($A123,'Copy of PY1 Data(H)'!$A$1:$A$288,'Copy of PY1 Data(H)'!$A$1:$CZ$288))</f>
        <v>0</v>
      </c>
      <c r="AU123" s="180" cm="1">
        <f t="array" ref="AU123">_xlfn.XLOOKUP(AU$1,'Copy of PY1 Data(H)'!$A$1:$CZ$1,_xlfn.XLOOKUP($A123,'Copy of PY1 Data(H)'!$A$1:$A$288,'Copy of PY1 Data(H)'!$A$1:$CZ$288))</f>
        <v>0</v>
      </c>
      <c r="AV123" s="180" cm="1">
        <f t="array" ref="AV123">_xlfn.XLOOKUP(AV$1,'Copy of PY1 Data(H)'!$A$1:$CZ$1,_xlfn.XLOOKUP($A123,'Copy of PY1 Data(H)'!$A$1:$A$288,'Copy of PY1 Data(H)'!$A$1:$CZ$288))</f>
        <v>10782</v>
      </c>
      <c r="AW123" s="180" cm="1">
        <f t="array" ref="AW123">_xlfn.XLOOKUP(AW$1,'Copy of PY1 Data(H)'!$A$1:$CZ$1,_xlfn.XLOOKUP($A123,'Copy of PY1 Data(H)'!$A$1:$A$288,'Copy of PY1 Data(H)'!$A$1:$CZ$288))</f>
        <v>25968</v>
      </c>
      <c r="AX123" s="180" cm="1">
        <f t="array" ref="AX123">_xlfn.XLOOKUP(AX$1,'Copy of PY1 Data(H)'!$A$1:$CZ$1,_xlfn.XLOOKUP($A123,'Copy of PY1 Data(H)'!$A$1:$A$288,'Copy of PY1 Data(H)'!$A$1:$CZ$288))</f>
        <v>0</v>
      </c>
      <c r="AY123" s="180" cm="1">
        <f t="array" ref="AY123">_xlfn.XLOOKUP(AY$1,'Copy of PY1 Data(H)'!$A$1:$CZ$1,_xlfn.XLOOKUP($A123,'Copy of PY1 Data(H)'!$A$1:$A$288,'Copy of PY1 Data(H)'!$A$1:$CZ$288))</f>
        <v>0</v>
      </c>
      <c r="AZ123" s="180" cm="1">
        <f t="array" ref="AZ123">_xlfn.XLOOKUP(AZ$1,'Copy of PY1 Data(H)'!$A$1:$CZ$1,_xlfn.XLOOKUP($A123,'Copy of PY1 Data(H)'!$A$1:$A$288,'Copy of PY1 Data(H)'!$A$1:$CZ$288))</f>
        <v>65260</v>
      </c>
      <c r="BA123" s="180" cm="1">
        <f t="array" ref="BA123">_xlfn.XLOOKUP(BA$1,'Copy of PY1 Data(H)'!$A$1:$CZ$1,_xlfn.XLOOKUP($A123,'Copy of PY1 Data(H)'!$A$1:$A$288,'Copy of PY1 Data(H)'!$A$1:$CZ$288))</f>
        <v>3647</v>
      </c>
      <c r="BB123" s="180" cm="1">
        <f t="array" ref="BB123">_xlfn.XLOOKUP(BB$1,'Copy of PY1 Data(H)'!$A$1:$CZ$1,_xlfn.XLOOKUP($A123,'Copy of PY1 Data(H)'!$A$1:$A$288,'Copy of PY1 Data(H)'!$A$1:$CZ$288))</f>
        <v>0</v>
      </c>
      <c r="BC123" s="180" cm="1">
        <f t="array" ref="BC123">_xlfn.XLOOKUP(BC$1,'Copy of PY1 Data(H)'!$A$1:$CZ$1,_xlfn.XLOOKUP($A123,'Copy of PY1 Data(H)'!$A$1:$A$288,'Copy of PY1 Data(H)'!$A$1:$CZ$288))</f>
        <v>0</v>
      </c>
      <c r="BD123" s="180" cm="1">
        <f t="array" ref="BD123">_xlfn.XLOOKUP(BD$1,'Copy of PY1 Data(H)'!$A$1:$CZ$1,_xlfn.XLOOKUP($A123,'Copy of PY1 Data(H)'!$A$1:$A$288,'Copy of PY1 Data(H)'!$A$1:$CZ$288))</f>
        <v>816</v>
      </c>
      <c r="BE123" s="180" cm="1">
        <f t="array" ref="BE123">_xlfn.XLOOKUP(BE$1,'Copy of PY1 Data(H)'!$A$1:$CZ$1,_xlfn.XLOOKUP($A123,'Copy of PY1 Data(H)'!$A$1:$A$288,'Copy of PY1 Data(H)'!$A$1:$CZ$288))</f>
        <v>68669</v>
      </c>
      <c r="BF123" s="180" cm="1">
        <f t="array" ref="BF123">_xlfn.XLOOKUP(BF$1,'Copy of PY1 Data(H)'!$A$1:$CZ$1,_xlfn.XLOOKUP($A123,'Copy of PY1 Data(H)'!$A$1:$A$288,'Copy of PY1 Data(H)'!$A$1:$CZ$288))</f>
        <v>903823</v>
      </c>
      <c r="BG123" s="180" cm="1">
        <f t="array" ref="BG123">_xlfn.XLOOKUP(BG$1,'Copy of PY1 Data(H)'!$A$1:$CZ$1,_xlfn.XLOOKUP($A123,'Copy of PY1 Data(H)'!$A$1:$A$288,'Copy of PY1 Data(H)'!$A$1:$CZ$288))</f>
        <v>0</v>
      </c>
      <c r="BH123" s="180" cm="1">
        <f t="array" ref="BH123">_xlfn.XLOOKUP(BH$1,'Copy of PY1 Data(H)'!$A$1:$CZ$1,_xlfn.XLOOKUP($A123,'Copy of PY1 Data(H)'!$A$1:$A$288,'Copy of PY1 Data(H)'!$A$1:$CZ$288))</f>
        <v>0</v>
      </c>
      <c r="BI123" s="180" cm="1">
        <f t="array" ref="BI123">_xlfn.XLOOKUP(BI$1,'Copy of PY1 Data(H)'!$A$1:$CZ$1,_xlfn.XLOOKUP($A123,'Copy of PY1 Data(H)'!$A$1:$A$288,'Copy of PY1 Data(H)'!$A$1:$CZ$288))</f>
        <v>0</v>
      </c>
      <c r="BJ123" s="180" cm="1">
        <f t="array" ref="BJ123">_xlfn.XLOOKUP(BJ$1,'Copy of PY1 Data(H)'!$A$1:$CZ$1,_xlfn.XLOOKUP($A123,'Copy of PY1 Data(H)'!$A$1:$A$288,'Copy of PY1 Data(H)'!$A$1:$CZ$288))</f>
        <v>44233</v>
      </c>
      <c r="BK123" s="180" cm="1">
        <f t="array" ref="BK123">_xlfn.XLOOKUP(BK$1,'Copy of PY1 Data(H)'!$A$1:$CZ$1,_xlfn.XLOOKUP($A123,'Copy of PY1 Data(H)'!$A$1:$A$288,'Copy of PY1 Data(H)'!$A$1:$CZ$288))</f>
        <v>2363</v>
      </c>
      <c r="BL123" s="180" cm="1">
        <f t="array" ref="BL123">_xlfn.XLOOKUP(BL$1,'Copy of PY1 Data(H)'!$A$1:$CZ$1,_xlfn.XLOOKUP($A123,'Copy of PY1 Data(H)'!$A$1:$A$288,'Copy of PY1 Data(H)'!$A$1:$CZ$288))</f>
        <v>14179</v>
      </c>
      <c r="BM123" s="180" cm="1">
        <f t="array" ref="BM123">_xlfn.XLOOKUP(BM$1,'Copy of PY1 Data(H)'!$A$1:$CZ$1,_xlfn.XLOOKUP($A123,'Copy of PY1 Data(H)'!$A$1:$A$288,'Copy of PY1 Data(H)'!$A$1:$CZ$288))</f>
        <v>0</v>
      </c>
      <c r="BN123" s="180" cm="1">
        <f t="array" ref="BN123">_xlfn.XLOOKUP(BN$1,'Copy of PY1 Data(H)'!$A$1:$CZ$1,_xlfn.XLOOKUP($A123,'Copy of PY1 Data(H)'!$A$1:$A$288,'Copy of PY1 Data(H)'!$A$1:$CZ$288))</f>
        <v>8104</v>
      </c>
      <c r="BO123" s="180" cm="1">
        <f t="array" ref="BO123">_xlfn.XLOOKUP(BO$1,'Copy of PY1 Data(H)'!$A$1:$CZ$1,_xlfn.XLOOKUP($A123,'Copy of PY1 Data(H)'!$A$1:$A$288,'Copy of PY1 Data(H)'!$A$1:$CZ$288))</f>
        <v>0</v>
      </c>
      <c r="BP123" s="180" cm="1">
        <f t="array" ref="BP123">_xlfn.XLOOKUP(BP$1,'Copy of PY1 Data(H)'!$A$1:$CZ$1,_xlfn.XLOOKUP($A123,'Copy of PY1 Data(H)'!$A$1:$A$288,'Copy of PY1 Data(H)'!$A$1:$CZ$288))</f>
        <v>0</v>
      </c>
      <c r="BQ123" s="180" cm="1">
        <f t="array" ref="BQ123">_xlfn.XLOOKUP(BQ$1,'Copy of PY1 Data(H)'!$A$1:$CZ$1,_xlfn.XLOOKUP($A123,'Copy of PY1 Data(H)'!$A$1:$A$288,'Copy of PY1 Data(H)'!$A$1:$CZ$288))</f>
        <v>0</v>
      </c>
      <c r="BR123" s="180" cm="1">
        <f t="array" ref="BR123">_xlfn.XLOOKUP(BR$1,'Copy of PY1 Data(H)'!$A$1:$CZ$1,_xlfn.XLOOKUP($A123,'Copy of PY1 Data(H)'!$A$1:$A$288,'Copy of PY1 Data(H)'!$A$1:$CZ$288))</f>
        <v>0</v>
      </c>
      <c r="BS123" s="180" cm="1">
        <f t="array" ref="BS123">_xlfn.XLOOKUP(BS$1,'Copy of PY1 Data(H)'!$A$1:$CZ$1,_xlfn.XLOOKUP($A123,'Copy of PY1 Data(H)'!$A$1:$A$288,'Copy of PY1 Data(H)'!$A$1:$CZ$288))</f>
        <v>7846</v>
      </c>
      <c r="BT123" s="180" cm="1">
        <f t="array" ref="BT123">_xlfn.XLOOKUP(BT$1,'Copy of PY1 Data(H)'!$A$1:$CZ$1,_xlfn.XLOOKUP($A123,'Copy of PY1 Data(H)'!$A$1:$A$288,'Copy of PY1 Data(H)'!$A$1:$CZ$288))</f>
        <v>13036</v>
      </c>
      <c r="BU123" s="180" cm="1">
        <f t="array" ref="BU123">_xlfn.XLOOKUP(BU$1,'Copy of PY1 Data(H)'!$A$1:$CZ$1,_xlfn.XLOOKUP($A123,'Copy of PY1 Data(H)'!$A$1:$A$288,'Copy of PY1 Data(H)'!$A$1:$CZ$288))</f>
        <v>0</v>
      </c>
      <c r="BV123" s="180" cm="1">
        <f t="array" ref="BV123">_xlfn.XLOOKUP(BV$1,'Copy of PY1 Data(H)'!$A$1:$CZ$1,_xlfn.XLOOKUP($A123,'Copy of PY1 Data(H)'!$A$1:$A$288,'Copy of PY1 Data(H)'!$A$1:$CZ$288))</f>
        <v>0</v>
      </c>
    </row>
    <row r="124" spans="1:74" x14ac:dyDescent="0.3">
      <c r="A124" s="180">
        <v>350</v>
      </c>
      <c r="C124" s="180"/>
      <c r="D124" s="180" cm="1">
        <f t="array" ref="D124">_xlfn.XLOOKUP(D$1,'Copy of PY1 Data(H)'!$A$1:$CZ$1,_xlfn.XLOOKUP($A124,'Copy of PY1 Data(H)'!$A$1:$A$288,'Copy of PY1 Data(H)'!$A$1:$CZ$288))</f>
        <v>20762</v>
      </c>
      <c r="E124" s="180" cm="1">
        <f t="array" ref="E124">_xlfn.XLOOKUP(E$1,'Copy of PY1 Data(H)'!$A$1:$CZ$1,_xlfn.XLOOKUP($A124,'Copy of PY1 Data(H)'!$A$1:$A$288,'Copy of PY1 Data(H)'!$A$1:$CZ$288))</f>
        <v>6131209</v>
      </c>
      <c r="F124" s="180" cm="1">
        <f t="array" ref="F124">_xlfn.XLOOKUP(F$1,'Copy of PY1 Data(H)'!$A$1:$CZ$1,_xlfn.XLOOKUP($A124,'Copy of PY1 Data(H)'!$A$1:$A$288,'Copy of PY1 Data(H)'!$A$1:$CZ$288))</f>
        <v>0</v>
      </c>
      <c r="G124" s="180" cm="1">
        <f t="array" ref="G124">_xlfn.XLOOKUP(G$1,'Copy of PY1 Data(H)'!$A$1:$CZ$1,_xlfn.XLOOKUP($A124,'Copy of PY1 Data(H)'!$A$1:$A$288,'Copy of PY1 Data(H)'!$A$1:$CZ$288))</f>
        <v>0</v>
      </c>
      <c r="H124" s="180" cm="1">
        <f t="array" ref="H124">_xlfn.XLOOKUP(H$1,'Copy of PY1 Data(H)'!$A$1:$CZ$1,_xlfn.XLOOKUP($A124,'Copy of PY1 Data(H)'!$A$1:$A$288,'Copy of PY1 Data(H)'!$A$1:$CZ$288))</f>
        <v>0</v>
      </c>
      <c r="I124" s="180" cm="1">
        <f t="array" ref="I124">_xlfn.XLOOKUP(I$1,'Copy of PY1 Data(H)'!$A$1:$CZ$1,_xlfn.XLOOKUP($A124,'Copy of PY1 Data(H)'!$A$1:$A$288,'Copy of PY1 Data(H)'!$A$1:$CZ$288))</f>
        <v>0</v>
      </c>
      <c r="J124" s="180" cm="1">
        <f t="array" ref="J124">_xlfn.XLOOKUP(J$1,'Copy of PY1 Data(H)'!$A$1:$CZ$1,_xlfn.XLOOKUP($A124,'Copy of PY1 Data(H)'!$A$1:$A$288,'Copy of PY1 Data(H)'!$A$1:$CZ$288))</f>
        <v>0</v>
      </c>
      <c r="K124" s="180" cm="1">
        <f t="array" ref="K124">_xlfn.XLOOKUP(K$1,'Copy of PY1 Data(H)'!$A$1:$CZ$1,_xlfn.XLOOKUP($A124,'Copy of PY1 Data(H)'!$A$1:$A$288,'Copy of PY1 Data(H)'!$A$1:$CZ$288))</f>
        <v>0</v>
      </c>
      <c r="L124" s="180" cm="1">
        <f t="array" ref="L124">_xlfn.XLOOKUP(L$1,'Copy of PY1 Data(H)'!$A$1:$CZ$1,_xlfn.XLOOKUP($A124,'Copy of PY1 Data(H)'!$A$1:$A$288,'Copy of PY1 Data(H)'!$A$1:$CZ$288))</f>
        <v>8548</v>
      </c>
      <c r="M124" s="180" cm="1">
        <f t="array" ref="M124">_xlfn.XLOOKUP(M$1,'Copy of PY1 Data(H)'!$A$1:$CZ$1,_xlfn.XLOOKUP($A124,'Copy of PY1 Data(H)'!$A$1:$A$288,'Copy of PY1 Data(H)'!$A$1:$CZ$288))</f>
        <v>969851</v>
      </c>
      <c r="N124" s="180" cm="1">
        <f t="array" ref="N124">_xlfn.XLOOKUP(N$1,'Copy of PY1 Data(H)'!$A$1:$CZ$1,_xlfn.XLOOKUP($A124,'Copy of PY1 Data(H)'!$A$1:$A$288,'Copy of PY1 Data(H)'!$A$1:$CZ$288))</f>
        <v>0</v>
      </c>
      <c r="O124" s="180" cm="1">
        <f t="array" ref="O124">_xlfn.XLOOKUP(O$1,'Copy of PY1 Data(H)'!$A$1:$CZ$1,_xlfn.XLOOKUP($A124,'Copy of PY1 Data(H)'!$A$1:$A$288,'Copy of PY1 Data(H)'!$A$1:$CZ$288))</f>
        <v>1197</v>
      </c>
      <c r="P124" s="180" cm="1">
        <f t="array" ref="P124">_xlfn.XLOOKUP(P$1,'Copy of PY1 Data(H)'!$A$1:$CZ$1,_xlfn.XLOOKUP($A124,'Copy of PY1 Data(H)'!$A$1:$A$288,'Copy of PY1 Data(H)'!$A$1:$CZ$288))</f>
        <v>0</v>
      </c>
      <c r="Q124" s="180" cm="1">
        <f t="array" ref="Q124">_xlfn.XLOOKUP(Q$1,'Copy of PY1 Data(H)'!$A$1:$CZ$1,_xlfn.XLOOKUP($A124,'Copy of PY1 Data(H)'!$A$1:$A$288,'Copy of PY1 Data(H)'!$A$1:$CZ$288))</f>
        <v>0</v>
      </c>
      <c r="R124" s="180" cm="1">
        <f t="array" ref="R124">_xlfn.XLOOKUP(R$1,'Copy of PY1 Data(H)'!$A$1:$CZ$1,_xlfn.XLOOKUP($A124,'Copy of PY1 Data(H)'!$A$1:$A$288,'Copy of PY1 Data(H)'!$A$1:$CZ$288))</f>
        <v>0</v>
      </c>
      <c r="S124" s="180" cm="1">
        <f t="array" ref="S124">_xlfn.XLOOKUP(S$1,'Copy of PY1 Data(H)'!$A$1:$CZ$1,_xlfn.XLOOKUP($A124,'Copy of PY1 Data(H)'!$A$1:$A$288,'Copy of PY1 Data(H)'!$A$1:$CZ$288))</f>
        <v>5365</v>
      </c>
      <c r="T124" s="180" cm="1">
        <f t="array" ref="T124">_xlfn.XLOOKUP(T$1,'Copy of PY1 Data(H)'!$A$1:$CZ$1,_xlfn.XLOOKUP($A124,'Copy of PY1 Data(H)'!$A$1:$A$288,'Copy of PY1 Data(H)'!$A$1:$CZ$288))</f>
        <v>0</v>
      </c>
      <c r="U124" s="180" cm="1">
        <f t="array" ref="U124">_xlfn.XLOOKUP(U$1,'Copy of PY1 Data(H)'!$A$1:$CZ$1,_xlfn.XLOOKUP($A124,'Copy of PY1 Data(H)'!$A$1:$A$288,'Copy of PY1 Data(H)'!$A$1:$CZ$288))</f>
        <v>0</v>
      </c>
      <c r="V124" s="180" cm="1">
        <f t="array" ref="V124">_xlfn.XLOOKUP(V$1,'Copy of PY1 Data(H)'!$A$1:$CZ$1,_xlfn.XLOOKUP($A124,'Copy of PY1 Data(H)'!$A$1:$A$288,'Copy of PY1 Data(H)'!$A$1:$CZ$288))</f>
        <v>285</v>
      </c>
      <c r="W124" s="180" cm="1">
        <f t="array" ref="W124">_xlfn.XLOOKUP(W$1,'Copy of PY1 Data(H)'!$A$1:$CZ$1,_xlfn.XLOOKUP($A124,'Copy of PY1 Data(H)'!$A$1:$A$288,'Copy of PY1 Data(H)'!$A$1:$CZ$288))</f>
        <v>0</v>
      </c>
      <c r="X124" s="180" cm="1">
        <f t="array" ref="X124">_xlfn.XLOOKUP(X$1,'Copy of PY1 Data(H)'!$A$1:$CZ$1,_xlfn.XLOOKUP($A124,'Copy of PY1 Data(H)'!$A$1:$A$288,'Copy of PY1 Data(H)'!$A$1:$CZ$288))</f>
        <v>217622</v>
      </c>
      <c r="Y124" s="180" cm="1">
        <f t="array" ref="Y124">_xlfn.XLOOKUP(Y$1,'Copy of PY1 Data(H)'!$A$1:$CZ$1,_xlfn.XLOOKUP($A124,'Copy of PY1 Data(H)'!$A$1:$A$288,'Copy of PY1 Data(H)'!$A$1:$CZ$288))</f>
        <v>0</v>
      </c>
      <c r="Z124" s="180" cm="1">
        <f t="array" ref="Z124">_xlfn.XLOOKUP(Z$1,'Copy of PY1 Data(H)'!$A$1:$CZ$1,_xlfn.XLOOKUP($A124,'Copy of PY1 Data(H)'!$A$1:$A$288,'Copy of PY1 Data(H)'!$A$1:$CZ$288))</f>
        <v>30897</v>
      </c>
      <c r="AA124" s="180" cm="1">
        <f t="array" ref="AA124">_xlfn.XLOOKUP(AA$1,'Copy of PY1 Data(H)'!$A$1:$CZ$1,_xlfn.XLOOKUP($A124,'Copy of PY1 Data(H)'!$A$1:$A$288,'Copy of PY1 Data(H)'!$A$1:$CZ$288))</f>
        <v>0</v>
      </c>
      <c r="AB124" s="180" cm="1">
        <f t="array" ref="AB124">_xlfn.XLOOKUP(AB$1,'Copy of PY1 Data(H)'!$A$1:$CZ$1,_xlfn.XLOOKUP($A124,'Copy of PY1 Data(H)'!$A$1:$A$288,'Copy of PY1 Data(H)'!$A$1:$CZ$288))</f>
        <v>0</v>
      </c>
      <c r="AC124" s="180" cm="1">
        <f t="array" ref="AC124">_xlfn.XLOOKUP(AC$1,'Copy of PY1 Data(H)'!$A$1:$CZ$1,_xlfn.XLOOKUP($A124,'Copy of PY1 Data(H)'!$A$1:$A$288,'Copy of PY1 Data(H)'!$A$1:$CZ$288))</f>
        <v>0</v>
      </c>
      <c r="AD124" s="180" cm="1">
        <f t="array" ref="AD124">_xlfn.XLOOKUP(AD$1,'Copy of PY1 Data(H)'!$A$1:$CZ$1,_xlfn.XLOOKUP($A124,'Copy of PY1 Data(H)'!$A$1:$A$288,'Copy of PY1 Data(H)'!$A$1:$CZ$288))</f>
        <v>18888</v>
      </c>
      <c r="AE124" s="180" cm="1">
        <f t="array" ref="AE124">_xlfn.XLOOKUP(AE$1,'Copy of PY1 Data(H)'!$A$1:$CZ$1,_xlfn.XLOOKUP($A124,'Copy of PY1 Data(H)'!$A$1:$A$288,'Copy of PY1 Data(H)'!$A$1:$CZ$288))</f>
        <v>64275</v>
      </c>
      <c r="AF124" s="180" cm="1">
        <f t="array" ref="AF124">_xlfn.XLOOKUP(AF$1,'Copy of PY1 Data(H)'!$A$1:$CZ$1,_xlfn.XLOOKUP($A124,'Copy of PY1 Data(H)'!$A$1:$A$288,'Copy of PY1 Data(H)'!$A$1:$CZ$288))</f>
        <v>0</v>
      </c>
      <c r="AG124" s="180" cm="1">
        <f t="array" ref="AG124">_xlfn.XLOOKUP(AG$1,'Copy of PY1 Data(H)'!$A$1:$CZ$1,_xlfn.XLOOKUP($A124,'Copy of PY1 Data(H)'!$A$1:$A$288,'Copy of PY1 Data(H)'!$A$1:$CZ$288))</f>
        <v>101280</v>
      </c>
      <c r="AH124" s="180" cm="1">
        <f t="array" ref="AH124">_xlfn.XLOOKUP(AH$1,'Copy of PY1 Data(H)'!$A$1:$CZ$1,_xlfn.XLOOKUP($A124,'Copy of PY1 Data(H)'!$A$1:$A$288,'Copy of PY1 Data(H)'!$A$1:$CZ$288))</f>
        <v>0</v>
      </c>
      <c r="AI124" s="180" cm="1">
        <f t="array" ref="AI124">_xlfn.XLOOKUP(AI$1,'Copy of PY1 Data(H)'!$A$1:$CZ$1,_xlfn.XLOOKUP($A124,'Copy of PY1 Data(H)'!$A$1:$A$288,'Copy of PY1 Data(H)'!$A$1:$CZ$288))</f>
        <v>0</v>
      </c>
      <c r="AJ124" s="180" cm="1">
        <f t="array" ref="AJ124">_xlfn.XLOOKUP(AJ$1,'Copy of PY1 Data(H)'!$A$1:$CZ$1,_xlfn.XLOOKUP($A124,'Copy of PY1 Data(H)'!$A$1:$A$288,'Copy of PY1 Data(H)'!$A$1:$CZ$288))</f>
        <v>0</v>
      </c>
      <c r="AK124" s="180" cm="1">
        <f t="array" ref="AK124">_xlfn.XLOOKUP(AK$1,'Copy of PY1 Data(H)'!$A$1:$CZ$1,_xlfn.XLOOKUP($A124,'Copy of PY1 Data(H)'!$A$1:$A$288,'Copy of PY1 Data(H)'!$A$1:$CZ$288))</f>
        <v>0</v>
      </c>
      <c r="AL124" s="180" cm="1">
        <f t="array" ref="AL124">_xlfn.XLOOKUP(AL$1,'Copy of PY1 Data(H)'!$A$1:$CZ$1,_xlfn.XLOOKUP($A124,'Copy of PY1 Data(H)'!$A$1:$A$288,'Copy of PY1 Data(H)'!$A$1:$CZ$288))</f>
        <v>91</v>
      </c>
      <c r="AM124" s="180" cm="1">
        <f t="array" ref="AM124">_xlfn.XLOOKUP(AM$1,'Copy of PY1 Data(H)'!$A$1:$CZ$1,_xlfn.XLOOKUP($A124,'Copy of PY1 Data(H)'!$A$1:$A$288,'Copy of PY1 Data(H)'!$A$1:$CZ$288))</f>
        <v>7316</v>
      </c>
      <c r="AN124" s="180" cm="1">
        <f t="array" ref="AN124">_xlfn.XLOOKUP(AN$1,'Copy of PY1 Data(H)'!$A$1:$CZ$1,_xlfn.XLOOKUP($A124,'Copy of PY1 Data(H)'!$A$1:$A$288,'Copy of PY1 Data(H)'!$A$1:$CZ$288))</f>
        <v>44904</v>
      </c>
      <c r="AO124" s="180" cm="1">
        <f t="array" ref="AO124">_xlfn.XLOOKUP(AO$1,'Copy of PY1 Data(H)'!$A$1:$CZ$1,_xlfn.XLOOKUP($A124,'Copy of PY1 Data(H)'!$A$1:$A$288,'Copy of PY1 Data(H)'!$A$1:$CZ$288))</f>
        <v>131124</v>
      </c>
      <c r="AP124" s="180" cm="1">
        <f t="array" ref="AP124">_xlfn.XLOOKUP(AP$1,'Copy of PY1 Data(H)'!$A$1:$CZ$1,_xlfn.XLOOKUP($A124,'Copy of PY1 Data(H)'!$A$1:$A$288,'Copy of PY1 Data(H)'!$A$1:$CZ$288))</f>
        <v>69</v>
      </c>
      <c r="AQ124" s="180" cm="1">
        <f t="array" ref="AQ124">_xlfn.XLOOKUP(AQ$1,'Copy of PY1 Data(H)'!$A$1:$CZ$1,_xlfn.XLOOKUP($A124,'Copy of PY1 Data(H)'!$A$1:$A$288,'Copy of PY1 Data(H)'!$A$1:$CZ$288))</f>
        <v>0</v>
      </c>
      <c r="AR124" s="180" cm="1">
        <f t="array" ref="AR124">_xlfn.XLOOKUP(AR$1,'Copy of PY1 Data(H)'!$A$1:$CZ$1,_xlfn.XLOOKUP($A124,'Copy of PY1 Data(H)'!$A$1:$A$288,'Copy of PY1 Data(H)'!$A$1:$CZ$288))</f>
        <v>475</v>
      </c>
      <c r="AS124" s="180" cm="1">
        <f t="array" ref="AS124">_xlfn.XLOOKUP(AS$1,'Copy of PY1 Data(H)'!$A$1:$CZ$1,_xlfn.XLOOKUP($A124,'Copy of PY1 Data(H)'!$A$1:$A$288,'Copy of PY1 Data(H)'!$A$1:$CZ$288))</f>
        <v>614998</v>
      </c>
      <c r="AT124" s="180" cm="1">
        <f t="array" ref="AT124">_xlfn.XLOOKUP(AT$1,'Copy of PY1 Data(H)'!$A$1:$CZ$1,_xlfn.XLOOKUP($A124,'Copy of PY1 Data(H)'!$A$1:$A$288,'Copy of PY1 Data(H)'!$A$1:$CZ$288))</f>
        <v>0</v>
      </c>
      <c r="AU124" s="180" cm="1">
        <f t="array" ref="AU124">_xlfn.XLOOKUP(AU$1,'Copy of PY1 Data(H)'!$A$1:$CZ$1,_xlfn.XLOOKUP($A124,'Copy of PY1 Data(H)'!$A$1:$A$288,'Copy of PY1 Data(H)'!$A$1:$CZ$288))</f>
        <v>31137</v>
      </c>
      <c r="AV124" s="180" cm="1">
        <f t="array" ref="AV124">_xlfn.XLOOKUP(AV$1,'Copy of PY1 Data(H)'!$A$1:$CZ$1,_xlfn.XLOOKUP($A124,'Copy of PY1 Data(H)'!$A$1:$A$288,'Copy of PY1 Data(H)'!$A$1:$CZ$288))</f>
        <v>10000</v>
      </c>
      <c r="AW124" s="180" cm="1">
        <f t="array" ref="AW124">_xlfn.XLOOKUP(AW$1,'Copy of PY1 Data(H)'!$A$1:$CZ$1,_xlfn.XLOOKUP($A124,'Copy of PY1 Data(H)'!$A$1:$A$288,'Copy of PY1 Data(H)'!$A$1:$CZ$288))</f>
        <v>1025</v>
      </c>
      <c r="AX124" s="180" cm="1">
        <f t="array" ref="AX124">_xlfn.XLOOKUP(AX$1,'Copy of PY1 Data(H)'!$A$1:$CZ$1,_xlfn.XLOOKUP($A124,'Copy of PY1 Data(H)'!$A$1:$A$288,'Copy of PY1 Data(H)'!$A$1:$CZ$288))</f>
        <v>0</v>
      </c>
      <c r="AY124" s="180" cm="1">
        <f t="array" ref="AY124">_xlfn.XLOOKUP(AY$1,'Copy of PY1 Data(H)'!$A$1:$CZ$1,_xlfn.XLOOKUP($A124,'Copy of PY1 Data(H)'!$A$1:$A$288,'Copy of PY1 Data(H)'!$A$1:$CZ$288))</f>
        <v>2</v>
      </c>
      <c r="AZ124" s="180" cm="1">
        <f t="array" ref="AZ124">_xlfn.XLOOKUP(AZ$1,'Copy of PY1 Data(H)'!$A$1:$CZ$1,_xlfn.XLOOKUP($A124,'Copy of PY1 Data(H)'!$A$1:$A$288,'Copy of PY1 Data(H)'!$A$1:$CZ$288))</f>
        <v>3651</v>
      </c>
      <c r="BA124" s="180" cm="1">
        <f t="array" ref="BA124">_xlfn.XLOOKUP(BA$1,'Copy of PY1 Data(H)'!$A$1:$CZ$1,_xlfn.XLOOKUP($A124,'Copy of PY1 Data(H)'!$A$1:$A$288,'Copy of PY1 Data(H)'!$A$1:$CZ$288))</f>
        <v>13833</v>
      </c>
      <c r="BB124" s="180" cm="1">
        <f t="array" ref="BB124">_xlfn.XLOOKUP(BB$1,'Copy of PY1 Data(H)'!$A$1:$CZ$1,_xlfn.XLOOKUP($A124,'Copy of PY1 Data(H)'!$A$1:$A$288,'Copy of PY1 Data(H)'!$A$1:$CZ$288))</f>
        <v>432</v>
      </c>
      <c r="BC124" s="180" cm="1">
        <f t="array" ref="BC124">_xlfn.XLOOKUP(BC$1,'Copy of PY1 Data(H)'!$A$1:$CZ$1,_xlfn.XLOOKUP($A124,'Copy of PY1 Data(H)'!$A$1:$A$288,'Copy of PY1 Data(H)'!$A$1:$CZ$288))</f>
        <v>649</v>
      </c>
      <c r="BD124" s="180" cm="1">
        <f t="array" ref="BD124">_xlfn.XLOOKUP(BD$1,'Copy of PY1 Data(H)'!$A$1:$CZ$1,_xlfn.XLOOKUP($A124,'Copy of PY1 Data(H)'!$A$1:$A$288,'Copy of PY1 Data(H)'!$A$1:$CZ$288))</f>
        <v>67317</v>
      </c>
      <c r="BE124" s="180" cm="1">
        <f t="array" ref="BE124">_xlfn.XLOOKUP(BE$1,'Copy of PY1 Data(H)'!$A$1:$CZ$1,_xlfn.XLOOKUP($A124,'Copy of PY1 Data(H)'!$A$1:$A$288,'Copy of PY1 Data(H)'!$A$1:$CZ$288))</f>
        <v>2377</v>
      </c>
      <c r="BF124" s="180" cm="1">
        <f t="array" ref="BF124">_xlfn.XLOOKUP(BF$1,'Copy of PY1 Data(H)'!$A$1:$CZ$1,_xlfn.XLOOKUP($A124,'Copy of PY1 Data(H)'!$A$1:$A$288,'Copy of PY1 Data(H)'!$A$1:$CZ$288))</f>
        <v>60610</v>
      </c>
      <c r="BG124" s="180" cm="1">
        <f t="array" ref="BG124">_xlfn.XLOOKUP(BG$1,'Copy of PY1 Data(H)'!$A$1:$CZ$1,_xlfn.XLOOKUP($A124,'Copy of PY1 Data(H)'!$A$1:$A$288,'Copy of PY1 Data(H)'!$A$1:$CZ$288))</f>
        <v>0</v>
      </c>
      <c r="BH124" s="180" cm="1">
        <f t="array" ref="BH124">_xlfn.XLOOKUP(BH$1,'Copy of PY1 Data(H)'!$A$1:$CZ$1,_xlfn.XLOOKUP($A124,'Copy of PY1 Data(H)'!$A$1:$A$288,'Copy of PY1 Data(H)'!$A$1:$CZ$288))</f>
        <v>0</v>
      </c>
      <c r="BI124" s="180" cm="1">
        <f t="array" ref="BI124">_xlfn.XLOOKUP(BI$1,'Copy of PY1 Data(H)'!$A$1:$CZ$1,_xlfn.XLOOKUP($A124,'Copy of PY1 Data(H)'!$A$1:$A$288,'Copy of PY1 Data(H)'!$A$1:$CZ$288))</f>
        <v>530</v>
      </c>
      <c r="BJ124" s="180" cm="1">
        <f t="array" ref="BJ124">_xlfn.XLOOKUP(BJ$1,'Copy of PY1 Data(H)'!$A$1:$CZ$1,_xlfn.XLOOKUP($A124,'Copy of PY1 Data(H)'!$A$1:$A$288,'Copy of PY1 Data(H)'!$A$1:$CZ$288))</f>
        <v>755712</v>
      </c>
      <c r="BK124" s="180" cm="1">
        <f t="array" ref="BK124">_xlfn.XLOOKUP(BK$1,'Copy of PY1 Data(H)'!$A$1:$CZ$1,_xlfn.XLOOKUP($A124,'Copy of PY1 Data(H)'!$A$1:$A$288,'Copy of PY1 Data(H)'!$A$1:$CZ$288))</f>
        <v>10368</v>
      </c>
      <c r="BL124" s="180" cm="1">
        <f t="array" ref="BL124">_xlfn.XLOOKUP(BL$1,'Copy of PY1 Data(H)'!$A$1:$CZ$1,_xlfn.XLOOKUP($A124,'Copy of PY1 Data(H)'!$A$1:$A$288,'Copy of PY1 Data(H)'!$A$1:$CZ$288))</f>
        <v>1189500</v>
      </c>
      <c r="BM124" s="180" cm="1">
        <f t="array" ref="BM124">_xlfn.XLOOKUP(BM$1,'Copy of PY1 Data(H)'!$A$1:$CZ$1,_xlfn.XLOOKUP($A124,'Copy of PY1 Data(H)'!$A$1:$A$288,'Copy of PY1 Data(H)'!$A$1:$CZ$288))</f>
        <v>0</v>
      </c>
      <c r="BN124" s="180" cm="1">
        <f t="array" ref="BN124">_xlfn.XLOOKUP(BN$1,'Copy of PY1 Data(H)'!$A$1:$CZ$1,_xlfn.XLOOKUP($A124,'Copy of PY1 Data(H)'!$A$1:$A$288,'Copy of PY1 Data(H)'!$A$1:$CZ$288))</f>
        <v>83497</v>
      </c>
      <c r="BO124" s="180" cm="1">
        <f t="array" ref="BO124">_xlfn.XLOOKUP(BO$1,'Copy of PY1 Data(H)'!$A$1:$CZ$1,_xlfn.XLOOKUP($A124,'Copy of PY1 Data(H)'!$A$1:$A$288,'Copy of PY1 Data(H)'!$A$1:$CZ$288))</f>
        <v>715</v>
      </c>
      <c r="BP124" s="180" cm="1">
        <f t="array" ref="BP124">_xlfn.XLOOKUP(BP$1,'Copy of PY1 Data(H)'!$A$1:$CZ$1,_xlfn.XLOOKUP($A124,'Copy of PY1 Data(H)'!$A$1:$A$288,'Copy of PY1 Data(H)'!$A$1:$CZ$288))</f>
        <v>0</v>
      </c>
      <c r="BQ124" s="180" cm="1">
        <f t="array" ref="BQ124">_xlfn.XLOOKUP(BQ$1,'Copy of PY1 Data(H)'!$A$1:$CZ$1,_xlfn.XLOOKUP($A124,'Copy of PY1 Data(H)'!$A$1:$A$288,'Copy of PY1 Data(H)'!$A$1:$CZ$288))</f>
        <v>0</v>
      </c>
      <c r="BR124" s="180" cm="1">
        <f t="array" ref="BR124">_xlfn.XLOOKUP(BR$1,'Copy of PY1 Data(H)'!$A$1:$CZ$1,_xlfn.XLOOKUP($A124,'Copy of PY1 Data(H)'!$A$1:$A$288,'Copy of PY1 Data(H)'!$A$1:$CZ$288))</f>
        <v>0</v>
      </c>
      <c r="BS124" s="180" cm="1">
        <f t="array" ref="BS124">_xlfn.XLOOKUP(BS$1,'Copy of PY1 Data(H)'!$A$1:$CZ$1,_xlfn.XLOOKUP($A124,'Copy of PY1 Data(H)'!$A$1:$A$288,'Copy of PY1 Data(H)'!$A$1:$CZ$288))</f>
        <v>71799</v>
      </c>
      <c r="BT124" s="180" cm="1">
        <f t="array" ref="BT124">_xlfn.XLOOKUP(BT$1,'Copy of PY1 Data(H)'!$A$1:$CZ$1,_xlfn.XLOOKUP($A124,'Copy of PY1 Data(H)'!$A$1:$A$288,'Copy of PY1 Data(H)'!$A$1:$CZ$288))</f>
        <v>4655</v>
      </c>
      <c r="BU124" s="180" cm="1">
        <f t="array" ref="BU124">_xlfn.XLOOKUP(BU$1,'Copy of PY1 Data(H)'!$A$1:$CZ$1,_xlfn.XLOOKUP($A124,'Copy of PY1 Data(H)'!$A$1:$A$288,'Copy of PY1 Data(H)'!$A$1:$CZ$288))</f>
        <v>0</v>
      </c>
      <c r="BV124" s="180" cm="1">
        <f t="array" ref="BV124">_xlfn.XLOOKUP(BV$1,'Copy of PY1 Data(H)'!$A$1:$CZ$1,_xlfn.XLOOKUP($A124,'Copy of PY1 Data(H)'!$A$1:$A$288,'Copy of PY1 Data(H)'!$A$1:$CZ$288))</f>
        <v>-13291</v>
      </c>
    </row>
    <row r="125" spans="1:74" x14ac:dyDescent="0.3">
      <c r="A125" s="180">
        <v>351</v>
      </c>
      <c r="C125" s="180"/>
      <c r="D125" s="180" cm="1">
        <f t="array" ref="D125">_xlfn.XLOOKUP(D$1,'Copy of PY1 Data(H)'!$A$1:$CZ$1,_xlfn.XLOOKUP($A125,'Copy of PY1 Data(H)'!$A$1:$A$288,'Copy of PY1 Data(H)'!$A$1:$CZ$288))</f>
        <v>42502</v>
      </c>
      <c r="E125" s="180" cm="1">
        <f t="array" ref="E125">_xlfn.XLOOKUP(E$1,'Copy of PY1 Data(H)'!$A$1:$CZ$1,_xlfn.XLOOKUP($A125,'Copy of PY1 Data(H)'!$A$1:$A$288,'Copy of PY1 Data(H)'!$A$1:$CZ$288))</f>
        <v>25702863</v>
      </c>
      <c r="F125" s="180" cm="1">
        <f t="array" ref="F125">_xlfn.XLOOKUP(F$1,'Copy of PY1 Data(H)'!$A$1:$CZ$1,_xlfn.XLOOKUP($A125,'Copy of PY1 Data(H)'!$A$1:$A$288,'Copy of PY1 Data(H)'!$A$1:$CZ$288))</f>
        <v>0</v>
      </c>
      <c r="G125" s="180" cm="1">
        <f t="array" ref="G125">_xlfn.XLOOKUP(G$1,'Copy of PY1 Data(H)'!$A$1:$CZ$1,_xlfn.XLOOKUP($A125,'Copy of PY1 Data(H)'!$A$1:$A$288,'Copy of PY1 Data(H)'!$A$1:$CZ$288))</f>
        <v>78980</v>
      </c>
      <c r="H125" s="180" cm="1">
        <f t="array" ref="H125">_xlfn.XLOOKUP(H$1,'Copy of PY1 Data(H)'!$A$1:$CZ$1,_xlfn.XLOOKUP($A125,'Copy of PY1 Data(H)'!$A$1:$A$288,'Copy of PY1 Data(H)'!$A$1:$CZ$288))</f>
        <v>0</v>
      </c>
      <c r="I125" s="180" cm="1">
        <f t="array" ref="I125">_xlfn.XLOOKUP(I$1,'Copy of PY1 Data(H)'!$A$1:$CZ$1,_xlfn.XLOOKUP($A125,'Copy of PY1 Data(H)'!$A$1:$A$288,'Copy of PY1 Data(H)'!$A$1:$CZ$288))</f>
        <v>0</v>
      </c>
      <c r="J125" s="180" cm="1">
        <f t="array" ref="J125">_xlfn.XLOOKUP(J$1,'Copy of PY1 Data(H)'!$A$1:$CZ$1,_xlfn.XLOOKUP($A125,'Copy of PY1 Data(H)'!$A$1:$A$288,'Copy of PY1 Data(H)'!$A$1:$CZ$288))</f>
        <v>0</v>
      </c>
      <c r="K125" s="180" cm="1">
        <f t="array" ref="K125">_xlfn.XLOOKUP(K$1,'Copy of PY1 Data(H)'!$A$1:$CZ$1,_xlfn.XLOOKUP($A125,'Copy of PY1 Data(H)'!$A$1:$A$288,'Copy of PY1 Data(H)'!$A$1:$CZ$288))</f>
        <v>0</v>
      </c>
      <c r="L125" s="180" cm="1">
        <f t="array" ref="L125">_xlfn.XLOOKUP(L$1,'Copy of PY1 Data(H)'!$A$1:$CZ$1,_xlfn.XLOOKUP($A125,'Copy of PY1 Data(H)'!$A$1:$A$288,'Copy of PY1 Data(H)'!$A$1:$CZ$288))</f>
        <v>74891</v>
      </c>
      <c r="M125" s="180" cm="1">
        <f t="array" ref="M125">_xlfn.XLOOKUP(M$1,'Copy of PY1 Data(H)'!$A$1:$CZ$1,_xlfn.XLOOKUP($A125,'Copy of PY1 Data(H)'!$A$1:$A$288,'Copy of PY1 Data(H)'!$A$1:$CZ$288))</f>
        <v>299100</v>
      </c>
      <c r="N125" s="180" cm="1">
        <f t="array" ref="N125">_xlfn.XLOOKUP(N$1,'Copy of PY1 Data(H)'!$A$1:$CZ$1,_xlfn.XLOOKUP($A125,'Copy of PY1 Data(H)'!$A$1:$A$288,'Copy of PY1 Data(H)'!$A$1:$CZ$288))</f>
        <v>0</v>
      </c>
      <c r="O125" s="180" cm="1">
        <f t="array" ref="O125">_xlfn.XLOOKUP(O$1,'Copy of PY1 Data(H)'!$A$1:$CZ$1,_xlfn.XLOOKUP($A125,'Copy of PY1 Data(H)'!$A$1:$A$288,'Copy of PY1 Data(H)'!$A$1:$CZ$288))</f>
        <v>0</v>
      </c>
      <c r="P125" s="180" cm="1">
        <f t="array" ref="P125">_xlfn.XLOOKUP(P$1,'Copy of PY1 Data(H)'!$A$1:$CZ$1,_xlfn.XLOOKUP($A125,'Copy of PY1 Data(H)'!$A$1:$A$288,'Copy of PY1 Data(H)'!$A$1:$CZ$288))</f>
        <v>0</v>
      </c>
      <c r="Q125" s="180" cm="1">
        <f t="array" ref="Q125">_xlfn.XLOOKUP(Q$1,'Copy of PY1 Data(H)'!$A$1:$CZ$1,_xlfn.XLOOKUP($A125,'Copy of PY1 Data(H)'!$A$1:$A$288,'Copy of PY1 Data(H)'!$A$1:$CZ$288))</f>
        <v>0</v>
      </c>
      <c r="R125" s="180" cm="1">
        <f t="array" ref="R125">_xlfn.XLOOKUP(R$1,'Copy of PY1 Data(H)'!$A$1:$CZ$1,_xlfn.XLOOKUP($A125,'Copy of PY1 Data(H)'!$A$1:$A$288,'Copy of PY1 Data(H)'!$A$1:$CZ$288))</f>
        <v>0</v>
      </c>
      <c r="S125" s="180" cm="1">
        <f t="array" ref="S125">_xlfn.XLOOKUP(S$1,'Copy of PY1 Data(H)'!$A$1:$CZ$1,_xlfn.XLOOKUP($A125,'Copy of PY1 Data(H)'!$A$1:$A$288,'Copy of PY1 Data(H)'!$A$1:$CZ$288))</f>
        <v>42350</v>
      </c>
      <c r="T125" s="180" cm="1">
        <f t="array" ref="T125">_xlfn.XLOOKUP(T$1,'Copy of PY1 Data(H)'!$A$1:$CZ$1,_xlfn.XLOOKUP($A125,'Copy of PY1 Data(H)'!$A$1:$A$288,'Copy of PY1 Data(H)'!$A$1:$CZ$288))</f>
        <v>0</v>
      </c>
      <c r="U125" s="180" cm="1">
        <f t="array" ref="U125">_xlfn.XLOOKUP(U$1,'Copy of PY1 Data(H)'!$A$1:$CZ$1,_xlfn.XLOOKUP($A125,'Copy of PY1 Data(H)'!$A$1:$A$288,'Copy of PY1 Data(H)'!$A$1:$CZ$288))</f>
        <v>0</v>
      </c>
      <c r="V125" s="180" cm="1">
        <f t="array" ref="V125">_xlfn.XLOOKUP(V$1,'Copy of PY1 Data(H)'!$A$1:$CZ$1,_xlfn.XLOOKUP($A125,'Copy of PY1 Data(H)'!$A$1:$A$288,'Copy of PY1 Data(H)'!$A$1:$CZ$288))</f>
        <v>65045</v>
      </c>
      <c r="W125" s="180" cm="1">
        <f t="array" ref="W125">_xlfn.XLOOKUP(W$1,'Copy of PY1 Data(H)'!$A$1:$CZ$1,_xlfn.XLOOKUP($A125,'Copy of PY1 Data(H)'!$A$1:$A$288,'Copy of PY1 Data(H)'!$A$1:$CZ$288))</f>
        <v>0</v>
      </c>
      <c r="X125" s="180" cm="1">
        <f t="array" ref="X125">_xlfn.XLOOKUP(X$1,'Copy of PY1 Data(H)'!$A$1:$CZ$1,_xlfn.XLOOKUP($A125,'Copy of PY1 Data(H)'!$A$1:$A$288,'Copy of PY1 Data(H)'!$A$1:$CZ$288))</f>
        <v>0</v>
      </c>
      <c r="Y125" s="180" cm="1">
        <f t="array" ref="Y125">_xlfn.XLOOKUP(Y$1,'Copy of PY1 Data(H)'!$A$1:$CZ$1,_xlfn.XLOOKUP($A125,'Copy of PY1 Data(H)'!$A$1:$A$288,'Copy of PY1 Data(H)'!$A$1:$CZ$288))</f>
        <v>0</v>
      </c>
      <c r="Z125" s="180" cm="1">
        <f t="array" ref="Z125">_xlfn.XLOOKUP(Z$1,'Copy of PY1 Data(H)'!$A$1:$CZ$1,_xlfn.XLOOKUP($A125,'Copy of PY1 Data(H)'!$A$1:$A$288,'Copy of PY1 Data(H)'!$A$1:$CZ$288))</f>
        <v>143298</v>
      </c>
      <c r="AA125" s="180" cm="1">
        <f t="array" ref="AA125">_xlfn.XLOOKUP(AA$1,'Copy of PY1 Data(H)'!$A$1:$CZ$1,_xlfn.XLOOKUP($A125,'Copy of PY1 Data(H)'!$A$1:$A$288,'Copy of PY1 Data(H)'!$A$1:$CZ$288))</f>
        <v>0</v>
      </c>
      <c r="AB125" s="180" cm="1">
        <f t="array" ref="AB125">_xlfn.XLOOKUP(AB$1,'Copy of PY1 Data(H)'!$A$1:$CZ$1,_xlfn.XLOOKUP($A125,'Copy of PY1 Data(H)'!$A$1:$A$288,'Copy of PY1 Data(H)'!$A$1:$CZ$288))</f>
        <v>0</v>
      </c>
      <c r="AC125" s="180" cm="1">
        <f t="array" ref="AC125">_xlfn.XLOOKUP(AC$1,'Copy of PY1 Data(H)'!$A$1:$CZ$1,_xlfn.XLOOKUP($A125,'Copy of PY1 Data(H)'!$A$1:$A$288,'Copy of PY1 Data(H)'!$A$1:$CZ$288))</f>
        <v>0</v>
      </c>
      <c r="AD125" s="180" cm="1">
        <f t="array" ref="AD125">_xlfn.XLOOKUP(AD$1,'Copy of PY1 Data(H)'!$A$1:$CZ$1,_xlfn.XLOOKUP($A125,'Copy of PY1 Data(H)'!$A$1:$A$288,'Copy of PY1 Data(H)'!$A$1:$CZ$288))</f>
        <v>6915</v>
      </c>
      <c r="AE125" s="180" cm="1">
        <f t="array" ref="AE125">_xlfn.XLOOKUP(AE$1,'Copy of PY1 Data(H)'!$A$1:$CZ$1,_xlfn.XLOOKUP($A125,'Copy of PY1 Data(H)'!$A$1:$A$288,'Copy of PY1 Data(H)'!$A$1:$CZ$288))</f>
        <v>12420</v>
      </c>
      <c r="AF125" s="180" cm="1">
        <f t="array" ref="AF125">_xlfn.XLOOKUP(AF$1,'Copy of PY1 Data(H)'!$A$1:$CZ$1,_xlfn.XLOOKUP($A125,'Copy of PY1 Data(H)'!$A$1:$A$288,'Copy of PY1 Data(H)'!$A$1:$CZ$288))</f>
        <v>0</v>
      </c>
      <c r="AG125" s="180" cm="1">
        <f t="array" ref="AG125">_xlfn.XLOOKUP(AG$1,'Copy of PY1 Data(H)'!$A$1:$CZ$1,_xlfn.XLOOKUP($A125,'Copy of PY1 Data(H)'!$A$1:$A$288,'Copy of PY1 Data(H)'!$A$1:$CZ$288))</f>
        <v>29761</v>
      </c>
      <c r="AH125" s="180" cm="1">
        <f t="array" ref="AH125">_xlfn.XLOOKUP(AH$1,'Copy of PY1 Data(H)'!$A$1:$CZ$1,_xlfn.XLOOKUP($A125,'Copy of PY1 Data(H)'!$A$1:$A$288,'Copy of PY1 Data(H)'!$A$1:$CZ$288))</f>
        <v>0</v>
      </c>
      <c r="AI125" s="180" cm="1">
        <f t="array" ref="AI125">_xlfn.XLOOKUP(AI$1,'Copy of PY1 Data(H)'!$A$1:$CZ$1,_xlfn.XLOOKUP($A125,'Copy of PY1 Data(H)'!$A$1:$A$288,'Copy of PY1 Data(H)'!$A$1:$CZ$288))</f>
        <v>0</v>
      </c>
      <c r="AJ125" s="180" cm="1">
        <f t="array" ref="AJ125">_xlfn.XLOOKUP(AJ$1,'Copy of PY1 Data(H)'!$A$1:$CZ$1,_xlfn.XLOOKUP($A125,'Copy of PY1 Data(H)'!$A$1:$A$288,'Copy of PY1 Data(H)'!$A$1:$CZ$288))</f>
        <v>0</v>
      </c>
      <c r="AK125" s="180" cm="1">
        <f t="array" ref="AK125">_xlfn.XLOOKUP(AK$1,'Copy of PY1 Data(H)'!$A$1:$CZ$1,_xlfn.XLOOKUP($A125,'Copy of PY1 Data(H)'!$A$1:$A$288,'Copy of PY1 Data(H)'!$A$1:$CZ$288))</f>
        <v>0</v>
      </c>
      <c r="AL125" s="180" cm="1">
        <f t="array" ref="AL125">_xlfn.XLOOKUP(AL$1,'Copy of PY1 Data(H)'!$A$1:$CZ$1,_xlfn.XLOOKUP($A125,'Copy of PY1 Data(H)'!$A$1:$A$288,'Copy of PY1 Data(H)'!$A$1:$CZ$288))</f>
        <v>63332</v>
      </c>
      <c r="AM125" s="180" cm="1">
        <f t="array" ref="AM125">_xlfn.XLOOKUP(AM$1,'Copy of PY1 Data(H)'!$A$1:$CZ$1,_xlfn.XLOOKUP($A125,'Copy of PY1 Data(H)'!$A$1:$A$288,'Copy of PY1 Data(H)'!$A$1:$CZ$288))</f>
        <v>4589</v>
      </c>
      <c r="AN125" s="180" cm="1">
        <f t="array" ref="AN125">_xlfn.XLOOKUP(AN$1,'Copy of PY1 Data(H)'!$A$1:$CZ$1,_xlfn.XLOOKUP($A125,'Copy of PY1 Data(H)'!$A$1:$A$288,'Copy of PY1 Data(H)'!$A$1:$CZ$288))</f>
        <v>0</v>
      </c>
      <c r="AO125" s="180" cm="1">
        <f t="array" ref="AO125">_xlfn.XLOOKUP(AO$1,'Copy of PY1 Data(H)'!$A$1:$CZ$1,_xlfn.XLOOKUP($A125,'Copy of PY1 Data(H)'!$A$1:$A$288,'Copy of PY1 Data(H)'!$A$1:$CZ$288))</f>
        <v>1528004</v>
      </c>
      <c r="AP125" s="180" cm="1">
        <f t="array" ref="AP125">_xlfn.XLOOKUP(AP$1,'Copy of PY1 Data(H)'!$A$1:$CZ$1,_xlfn.XLOOKUP($A125,'Copy of PY1 Data(H)'!$A$1:$A$288,'Copy of PY1 Data(H)'!$A$1:$CZ$288))</f>
        <v>54585</v>
      </c>
      <c r="AQ125" s="180" cm="1">
        <f t="array" ref="AQ125">_xlfn.XLOOKUP(AQ$1,'Copy of PY1 Data(H)'!$A$1:$CZ$1,_xlfn.XLOOKUP($A125,'Copy of PY1 Data(H)'!$A$1:$A$288,'Copy of PY1 Data(H)'!$A$1:$CZ$288))</f>
        <v>0</v>
      </c>
      <c r="AR125" s="180" cm="1">
        <f t="array" ref="AR125">_xlfn.XLOOKUP(AR$1,'Copy of PY1 Data(H)'!$A$1:$CZ$1,_xlfn.XLOOKUP($A125,'Copy of PY1 Data(H)'!$A$1:$A$288,'Copy of PY1 Data(H)'!$A$1:$CZ$288))</f>
        <v>0</v>
      </c>
      <c r="AS125" s="180" cm="1">
        <f t="array" ref="AS125">_xlfn.XLOOKUP(AS$1,'Copy of PY1 Data(H)'!$A$1:$CZ$1,_xlfn.XLOOKUP($A125,'Copy of PY1 Data(H)'!$A$1:$A$288,'Copy of PY1 Data(H)'!$A$1:$CZ$288))</f>
        <v>1954775</v>
      </c>
      <c r="AT125" s="180" cm="1">
        <f t="array" ref="AT125">_xlfn.XLOOKUP(AT$1,'Copy of PY1 Data(H)'!$A$1:$CZ$1,_xlfn.XLOOKUP($A125,'Copy of PY1 Data(H)'!$A$1:$A$288,'Copy of PY1 Data(H)'!$A$1:$CZ$288))</f>
        <v>0</v>
      </c>
      <c r="AU125" s="180" cm="1">
        <f t="array" ref="AU125">_xlfn.XLOOKUP(AU$1,'Copy of PY1 Data(H)'!$A$1:$CZ$1,_xlfn.XLOOKUP($A125,'Copy of PY1 Data(H)'!$A$1:$A$288,'Copy of PY1 Data(H)'!$A$1:$CZ$288))</f>
        <v>0</v>
      </c>
      <c r="AV125" s="180" cm="1">
        <f t="array" ref="AV125">_xlfn.XLOOKUP(AV$1,'Copy of PY1 Data(H)'!$A$1:$CZ$1,_xlfn.XLOOKUP($A125,'Copy of PY1 Data(H)'!$A$1:$A$288,'Copy of PY1 Data(H)'!$A$1:$CZ$288))</f>
        <v>10782</v>
      </c>
      <c r="AW125" s="180" cm="1">
        <f t="array" ref="AW125">_xlfn.XLOOKUP(AW$1,'Copy of PY1 Data(H)'!$A$1:$CZ$1,_xlfn.XLOOKUP($A125,'Copy of PY1 Data(H)'!$A$1:$A$288,'Copy of PY1 Data(H)'!$A$1:$CZ$288))</f>
        <v>25968</v>
      </c>
      <c r="AX125" s="180" cm="1">
        <f t="array" ref="AX125">_xlfn.XLOOKUP(AX$1,'Copy of PY1 Data(H)'!$A$1:$CZ$1,_xlfn.XLOOKUP($A125,'Copy of PY1 Data(H)'!$A$1:$A$288,'Copy of PY1 Data(H)'!$A$1:$CZ$288))</f>
        <v>0</v>
      </c>
      <c r="AY125" s="180" cm="1">
        <f t="array" ref="AY125">_xlfn.XLOOKUP(AY$1,'Copy of PY1 Data(H)'!$A$1:$CZ$1,_xlfn.XLOOKUP($A125,'Copy of PY1 Data(H)'!$A$1:$A$288,'Copy of PY1 Data(H)'!$A$1:$CZ$288))</f>
        <v>0</v>
      </c>
      <c r="AZ125" s="180" cm="1">
        <f t="array" ref="AZ125">_xlfn.XLOOKUP(AZ$1,'Copy of PY1 Data(H)'!$A$1:$CZ$1,_xlfn.XLOOKUP($A125,'Copy of PY1 Data(H)'!$A$1:$A$288,'Copy of PY1 Data(H)'!$A$1:$CZ$288))</f>
        <v>65260</v>
      </c>
      <c r="BA125" s="180" cm="1">
        <f t="array" ref="BA125">_xlfn.XLOOKUP(BA$1,'Copy of PY1 Data(H)'!$A$1:$CZ$1,_xlfn.XLOOKUP($A125,'Copy of PY1 Data(H)'!$A$1:$A$288,'Copy of PY1 Data(H)'!$A$1:$CZ$288))</f>
        <v>3647</v>
      </c>
      <c r="BB125" s="180" cm="1">
        <f t="array" ref="BB125">_xlfn.XLOOKUP(BB$1,'Copy of PY1 Data(H)'!$A$1:$CZ$1,_xlfn.XLOOKUP($A125,'Copy of PY1 Data(H)'!$A$1:$A$288,'Copy of PY1 Data(H)'!$A$1:$CZ$288))</f>
        <v>0</v>
      </c>
      <c r="BC125" s="180" cm="1">
        <f t="array" ref="BC125">_xlfn.XLOOKUP(BC$1,'Copy of PY1 Data(H)'!$A$1:$CZ$1,_xlfn.XLOOKUP($A125,'Copy of PY1 Data(H)'!$A$1:$A$288,'Copy of PY1 Data(H)'!$A$1:$CZ$288))</f>
        <v>0</v>
      </c>
      <c r="BD125" s="180" cm="1">
        <f t="array" ref="BD125">_xlfn.XLOOKUP(BD$1,'Copy of PY1 Data(H)'!$A$1:$CZ$1,_xlfn.XLOOKUP($A125,'Copy of PY1 Data(H)'!$A$1:$A$288,'Copy of PY1 Data(H)'!$A$1:$CZ$288))</f>
        <v>499105</v>
      </c>
      <c r="BE125" s="180" cm="1">
        <f t="array" ref="BE125">_xlfn.XLOOKUP(BE$1,'Copy of PY1 Data(H)'!$A$1:$CZ$1,_xlfn.XLOOKUP($A125,'Copy of PY1 Data(H)'!$A$1:$A$288,'Copy of PY1 Data(H)'!$A$1:$CZ$288))</f>
        <v>68669</v>
      </c>
      <c r="BF125" s="180" cm="1">
        <f t="array" ref="BF125">_xlfn.XLOOKUP(BF$1,'Copy of PY1 Data(H)'!$A$1:$CZ$1,_xlfn.XLOOKUP($A125,'Copy of PY1 Data(H)'!$A$1:$A$288,'Copy of PY1 Data(H)'!$A$1:$CZ$288))</f>
        <v>905443</v>
      </c>
      <c r="BG125" s="180" cm="1">
        <f t="array" ref="BG125">_xlfn.XLOOKUP(BG$1,'Copy of PY1 Data(H)'!$A$1:$CZ$1,_xlfn.XLOOKUP($A125,'Copy of PY1 Data(H)'!$A$1:$A$288,'Copy of PY1 Data(H)'!$A$1:$CZ$288))</f>
        <v>0</v>
      </c>
      <c r="BH125" s="180" cm="1">
        <f t="array" ref="BH125">_xlfn.XLOOKUP(BH$1,'Copy of PY1 Data(H)'!$A$1:$CZ$1,_xlfn.XLOOKUP($A125,'Copy of PY1 Data(H)'!$A$1:$A$288,'Copy of PY1 Data(H)'!$A$1:$CZ$288))</f>
        <v>0</v>
      </c>
      <c r="BI125" s="180" cm="1">
        <f t="array" ref="BI125">_xlfn.XLOOKUP(BI$1,'Copy of PY1 Data(H)'!$A$1:$CZ$1,_xlfn.XLOOKUP($A125,'Copy of PY1 Data(H)'!$A$1:$A$288,'Copy of PY1 Data(H)'!$A$1:$CZ$288))</f>
        <v>0</v>
      </c>
      <c r="BJ125" s="180" cm="1">
        <f t="array" ref="BJ125">_xlfn.XLOOKUP(BJ$1,'Copy of PY1 Data(H)'!$A$1:$CZ$1,_xlfn.XLOOKUP($A125,'Copy of PY1 Data(H)'!$A$1:$A$288,'Copy of PY1 Data(H)'!$A$1:$CZ$288))</f>
        <v>44233</v>
      </c>
      <c r="BK125" s="180" cm="1">
        <f t="array" ref="BK125">_xlfn.XLOOKUP(BK$1,'Copy of PY1 Data(H)'!$A$1:$CZ$1,_xlfn.XLOOKUP($A125,'Copy of PY1 Data(H)'!$A$1:$A$288,'Copy of PY1 Data(H)'!$A$1:$CZ$288))</f>
        <v>2363</v>
      </c>
      <c r="BL125" s="180" cm="1">
        <f t="array" ref="BL125">_xlfn.XLOOKUP(BL$1,'Copy of PY1 Data(H)'!$A$1:$CZ$1,_xlfn.XLOOKUP($A125,'Copy of PY1 Data(H)'!$A$1:$A$288,'Copy of PY1 Data(H)'!$A$1:$CZ$288))</f>
        <v>14179</v>
      </c>
      <c r="BM125" s="180" cm="1">
        <f t="array" ref="BM125">_xlfn.XLOOKUP(BM$1,'Copy of PY1 Data(H)'!$A$1:$CZ$1,_xlfn.XLOOKUP($A125,'Copy of PY1 Data(H)'!$A$1:$A$288,'Copy of PY1 Data(H)'!$A$1:$CZ$288))</f>
        <v>0</v>
      </c>
      <c r="BN125" s="180" cm="1">
        <f t="array" ref="BN125">_xlfn.XLOOKUP(BN$1,'Copy of PY1 Data(H)'!$A$1:$CZ$1,_xlfn.XLOOKUP($A125,'Copy of PY1 Data(H)'!$A$1:$A$288,'Copy of PY1 Data(H)'!$A$1:$CZ$288))</f>
        <v>20157</v>
      </c>
      <c r="BO125" s="180" cm="1">
        <f t="array" ref="BO125">_xlfn.XLOOKUP(BO$1,'Copy of PY1 Data(H)'!$A$1:$CZ$1,_xlfn.XLOOKUP($A125,'Copy of PY1 Data(H)'!$A$1:$A$288,'Copy of PY1 Data(H)'!$A$1:$CZ$288))</f>
        <v>0</v>
      </c>
      <c r="BP125" s="180" cm="1">
        <f t="array" ref="BP125">_xlfn.XLOOKUP(BP$1,'Copy of PY1 Data(H)'!$A$1:$CZ$1,_xlfn.XLOOKUP($A125,'Copy of PY1 Data(H)'!$A$1:$A$288,'Copy of PY1 Data(H)'!$A$1:$CZ$288))</f>
        <v>0</v>
      </c>
      <c r="BQ125" s="180" cm="1">
        <f t="array" ref="BQ125">_xlfn.XLOOKUP(BQ$1,'Copy of PY1 Data(H)'!$A$1:$CZ$1,_xlfn.XLOOKUP($A125,'Copy of PY1 Data(H)'!$A$1:$A$288,'Copy of PY1 Data(H)'!$A$1:$CZ$288))</f>
        <v>0</v>
      </c>
      <c r="BR125" s="180" cm="1">
        <f t="array" ref="BR125">_xlfn.XLOOKUP(BR$1,'Copy of PY1 Data(H)'!$A$1:$CZ$1,_xlfn.XLOOKUP($A125,'Copy of PY1 Data(H)'!$A$1:$A$288,'Copy of PY1 Data(H)'!$A$1:$CZ$288))</f>
        <v>0</v>
      </c>
      <c r="BS125" s="180" cm="1">
        <f t="array" ref="BS125">_xlfn.XLOOKUP(BS$1,'Copy of PY1 Data(H)'!$A$1:$CZ$1,_xlfn.XLOOKUP($A125,'Copy of PY1 Data(H)'!$A$1:$A$288,'Copy of PY1 Data(H)'!$A$1:$CZ$288))</f>
        <v>7846</v>
      </c>
      <c r="BT125" s="180" cm="1">
        <f t="array" ref="BT125">_xlfn.XLOOKUP(BT$1,'Copy of PY1 Data(H)'!$A$1:$CZ$1,_xlfn.XLOOKUP($A125,'Copy of PY1 Data(H)'!$A$1:$A$288,'Copy of PY1 Data(H)'!$A$1:$CZ$288))</f>
        <v>13036</v>
      </c>
      <c r="BU125" s="180" cm="1">
        <f t="array" ref="BU125">_xlfn.XLOOKUP(BU$1,'Copy of PY1 Data(H)'!$A$1:$CZ$1,_xlfn.XLOOKUP($A125,'Copy of PY1 Data(H)'!$A$1:$A$288,'Copy of PY1 Data(H)'!$A$1:$CZ$288))</f>
        <v>0</v>
      </c>
      <c r="BV125" s="180" cm="1">
        <f t="array" ref="BV125">_xlfn.XLOOKUP(BV$1,'Copy of PY1 Data(H)'!$A$1:$CZ$1,_xlfn.XLOOKUP($A125,'Copy of PY1 Data(H)'!$A$1:$A$288,'Copy of PY1 Data(H)'!$A$1:$CZ$288))</f>
        <v>0</v>
      </c>
    </row>
    <row r="126" spans="1:74" x14ac:dyDescent="0.3">
      <c r="A126" s="180">
        <v>191</v>
      </c>
      <c r="C126" s="180"/>
      <c r="D126" s="180" cm="1">
        <f t="array" ref="D126">_xlfn.XLOOKUP(D$1,'Copy of PY1 Data(H)'!$A$1:$CZ$1,_xlfn.XLOOKUP($A126,'Copy of PY1 Data(H)'!$A$1:$A$288,'Copy of PY1 Data(H)'!$A$1:$CZ$288))</f>
        <v>0</v>
      </c>
      <c r="E126" s="180" cm="1">
        <f t="array" ref="E126">_xlfn.XLOOKUP(E$1,'Copy of PY1 Data(H)'!$A$1:$CZ$1,_xlfn.XLOOKUP($A126,'Copy of PY1 Data(H)'!$A$1:$A$288,'Copy of PY1 Data(H)'!$A$1:$CZ$288))</f>
        <v>18067252</v>
      </c>
      <c r="F126" s="180" cm="1">
        <f t="array" ref="F126">_xlfn.XLOOKUP(F$1,'Copy of PY1 Data(H)'!$A$1:$CZ$1,_xlfn.XLOOKUP($A126,'Copy of PY1 Data(H)'!$A$1:$A$288,'Copy of PY1 Data(H)'!$A$1:$CZ$288))</f>
        <v>0</v>
      </c>
      <c r="G126" s="180" cm="1">
        <f t="array" ref="G126">_xlfn.XLOOKUP(G$1,'Copy of PY1 Data(H)'!$A$1:$CZ$1,_xlfn.XLOOKUP($A126,'Copy of PY1 Data(H)'!$A$1:$A$288,'Copy of PY1 Data(H)'!$A$1:$CZ$288))</f>
        <v>0</v>
      </c>
      <c r="H126" s="180" cm="1">
        <f t="array" ref="H126">_xlfn.XLOOKUP(H$1,'Copy of PY1 Data(H)'!$A$1:$CZ$1,_xlfn.XLOOKUP($A126,'Copy of PY1 Data(H)'!$A$1:$A$288,'Copy of PY1 Data(H)'!$A$1:$CZ$288))</f>
        <v>17124</v>
      </c>
      <c r="I126" s="180" cm="1">
        <f t="array" ref="I126">_xlfn.XLOOKUP(I$1,'Copy of PY1 Data(H)'!$A$1:$CZ$1,_xlfn.XLOOKUP($A126,'Copy of PY1 Data(H)'!$A$1:$A$288,'Copy of PY1 Data(H)'!$A$1:$CZ$288))</f>
        <v>0</v>
      </c>
      <c r="J126" s="180" cm="1">
        <f t="array" ref="J126">_xlfn.XLOOKUP(J$1,'Copy of PY1 Data(H)'!$A$1:$CZ$1,_xlfn.XLOOKUP($A126,'Copy of PY1 Data(H)'!$A$1:$A$288,'Copy of PY1 Data(H)'!$A$1:$CZ$288))</f>
        <v>0</v>
      </c>
      <c r="K126" s="180" cm="1">
        <f t="array" ref="K126">_xlfn.XLOOKUP(K$1,'Copy of PY1 Data(H)'!$A$1:$CZ$1,_xlfn.XLOOKUP($A126,'Copy of PY1 Data(H)'!$A$1:$A$288,'Copy of PY1 Data(H)'!$A$1:$CZ$288))</f>
        <v>0</v>
      </c>
      <c r="L126" s="180" cm="1">
        <f t="array" ref="L126">_xlfn.XLOOKUP(L$1,'Copy of PY1 Data(H)'!$A$1:$CZ$1,_xlfn.XLOOKUP($A126,'Copy of PY1 Data(H)'!$A$1:$A$288,'Copy of PY1 Data(H)'!$A$1:$CZ$288))</f>
        <v>3485528</v>
      </c>
      <c r="M126" s="180" cm="1">
        <f t="array" ref="M126">_xlfn.XLOOKUP(M$1,'Copy of PY1 Data(H)'!$A$1:$CZ$1,_xlfn.XLOOKUP($A126,'Copy of PY1 Data(H)'!$A$1:$A$288,'Copy of PY1 Data(H)'!$A$1:$CZ$288))</f>
        <v>0</v>
      </c>
      <c r="N126" s="180" cm="1">
        <f t="array" ref="N126">_xlfn.XLOOKUP(N$1,'Copy of PY1 Data(H)'!$A$1:$CZ$1,_xlfn.XLOOKUP($A126,'Copy of PY1 Data(H)'!$A$1:$A$288,'Copy of PY1 Data(H)'!$A$1:$CZ$288))</f>
        <v>0</v>
      </c>
      <c r="O126" s="180" cm="1">
        <f t="array" ref="O126">_xlfn.XLOOKUP(O$1,'Copy of PY1 Data(H)'!$A$1:$CZ$1,_xlfn.XLOOKUP($A126,'Copy of PY1 Data(H)'!$A$1:$A$288,'Copy of PY1 Data(H)'!$A$1:$CZ$288))</f>
        <v>300000</v>
      </c>
      <c r="P126" s="180" cm="1">
        <f t="array" ref="P126">_xlfn.XLOOKUP(P$1,'Copy of PY1 Data(H)'!$A$1:$CZ$1,_xlfn.XLOOKUP($A126,'Copy of PY1 Data(H)'!$A$1:$A$288,'Copy of PY1 Data(H)'!$A$1:$CZ$288))</f>
        <v>0</v>
      </c>
      <c r="Q126" s="180" cm="1">
        <f t="array" ref="Q126">_xlfn.XLOOKUP(Q$1,'Copy of PY1 Data(H)'!$A$1:$CZ$1,_xlfn.XLOOKUP($A126,'Copy of PY1 Data(H)'!$A$1:$A$288,'Copy of PY1 Data(H)'!$A$1:$CZ$288))</f>
        <v>0</v>
      </c>
      <c r="R126" s="180" cm="1">
        <f t="array" ref="R126">_xlfn.XLOOKUP(R$1,'Copy of PY1 Data(H)'!$A$1:$CZ$1,_xlfn.XLOOKUP($A126,'Copy of PY1 Data(H)'!$A$1:$A$288,'Copy of PY1 Data(H)'!$A$1:$CZ$288))</f>
        <v>0</v>
      </c>
      <c r="S126" s="180" cm="1">
        <f t="array" ref="S126">_xlfn.XLOOKUP(S$1,'Copy of PY1 Data(H)'!$A$1:$CZ$1,_xlfn.XLOOKUP($A126,'Copy of PY1 Data(H)'!$A$1:$A$288,'Copy of PY1 Data(H)'!$A$1:$CZ$288))</f>
        <v>0</v>
      </c>
      <c r="T126" s="180" cm="1">
        <f t="array" ref="T126">_xlfn.XLOOKUP(T$1,'Copy of PY1 Data(H)'!$A$1:$CZ$1,_xlfn.XLOOKUP($A126,'Copy of PY1 Data(H)'!$A$1:$A$288,'Copy of PY1 Data(H)'!$A$1:$CZ$288))</f>
        <v>0</v>
      </c>
      <c r="U126" s="180" cm="1">
        <f t="array" ref="U126">_xlfn.XLOOKUP(U$1,'Copy of PY1 Data(H)'!$A$1:$CZ$1,_xlfn.XLOOKUP($A126,'Copy of PY1 Data(H)'!$A$1:$A$288,'Copy of PY1 Data(H)'!$A$1:$CZ$288))</f>
        <v>0</v>
      </c>
      <c r="V126" s="180" cm="1">
        <f t="array" ref="V126">_xlfn.XLOOKUP(V$1,'Copy of PY1 Data(H)'!$A$1:$CZ$1,_xlfn.XLOOKUP($A126,'Copy of PY1 Data(H)'!$A$1:$A$288,'Copy of PY1 Data(H)'!$A$1:$CZ$288))</f>
        <v>0</v>
      </c>
      <c r="W126" s="180" cm="1">
        <f t="array" ref="W126">_xlfn.XLOOKUP(W$1,'Copy of PY1 Data(H)'!$A$1:$CZ$1,_xlfn.XLOOKUP($A126,'Copy of PY1 Data(H)'!$A$1:$A$288,'Copy of PY1 Data(H)'!$A$1:$CZ$288))</f>
        <v>0</v>
      </c>
      <c r="X126" s="180" cm="1">
        <f t="array" ref="X126">_xlfn.XLOOKUP(X$1,'Copy of PY1 Data(H)'!$A$1:$CZ$1,_xlfn.XLOOKUP($A126,'Copy of PY1 Data(H)'!$A$1:$A$288,'Copy of PY1 Data(H)'!$A$1:$CZ$288))</f>
        <v>0</v>
      </c>
      <c r="Y126" s="180" cm="1">
        <f t="array" ref="Y126">_xlfn.XLOOKUP(Y$1,'Copy of PY1 Data(H)'!$A$1:$CZ$1,_xlfn.XLOOKUP($A126,'Copy of PY1 Data(H)'!$A$1:$A$288,'Copy of PY1 Data(H)'!$A$1:$CZ$288))</f>
        <v>0</v>
      </c>
      <c r="Z126" s="180" cm="1">
        <f t="array" ref="Z126">_xlfn.XLOOKUP(Z$1,'Copy of PY1 Data(H)'!$A$1:$CZ$1,_xlfn.XLOOKUP($A126,'Copy of PY1 Data(H)'!$A$1:$A$288,'Copy of PY1 Data(H)'!$A$1:$CZ$288))</f>
        <v>0</v>
      </c>
      <c r="AA126" s="180" cm="1">
        <f t="array" ref="AA126">_xlfn.XLOOKUP(AA$1,'Copy of PY1 Data(H)'!$A$1:$CZ$1,_xlfn.XLOOKUP($A126,'Copy of PY1 Data(H)'!$A$1:$A$288,'Copy of PY1 Data(H)'!$A$1:$CZ$288))</f>
        <v>0</v>
      </c>
      <c r="AB126" s="180" cm="1">
        <f t="array" ref="AB126">_xlfn.XLOOKUP(AB$1,'Copy of PY1 Data(H)'!$A$1:$CZ$1,_xlfn.XLOOKUP($A126,'Copy of PY1 Data(H)'!$A$1:$A$288,'Copy of PY1 Data(H)'!$A$1:$CZ$288))</f>
        <v>0</v>
      </c>
      <c r="AC126" s="180" cm="1">
        <f t="array" ref="AC126">_xlfn.XLOOKUP(AC$1,'Copy of PY1 Data(H)'!$A$1:$CZ$1,_xlfn.XLOOKUP($A126,'Copy of PY1 Data(H)'!$A$1:$A$288,'Copy of PY1 Data(H)'!$A$1:$CZ$288))</f>
        <v>760147</v>
      </c>
      <c r="AD126" s="180" cm="1">
        <f t="array" ref="AD126">_xlfn.XLOOKUP(AD$1,'Copy of PY1 Data(H)'!$A$1:$CZ$1,_xlfn.XLOOKUP($A126,'Copy of PY1 Data(H)'!$A$1:$A$288,'Copy of PY1 Data(H)'!$A$1:$CZ$288))</f>
        <v>0</v>
      </c>
      <c r="AE126" s="180" cm="1">
        <f t="array" ref="AE126">_xlfn.XLOOKUP(AE$1,'Copy of PY1 Data(H)'!$A$1:$CZ$1,_xlfn.XLOOKUP($A126,'Copy of PY1 Data(H)'!$A$1:$A$288,'Copy of PY1 Data(H)'!$A$1:$CZ$288))</f>
        <v>0</v>
      </c>
      <c r="AF126" s="180" cm="1">
        <f t="array" ref="AF126">_xlfn.XLOOKUP(AF$1,'Copy of PY1 Data(H)'!$A$1:$CZ$1,_xlfn.XLOOKUP($A126,'Copy of PY1 Data(H)'!$A$1:$A$288,'Copy of PY1 Data(H)'!$A$1:$CZ$288))</f>
        <v>0</v>
      </c>
      <c r="AG126" s="180" cm="1">
        <f t="array" ref="AG126">_xlfn.XLOOKUP(AG$1,'Copy of PY1 Data(H)'!$A$1:$CZ$1,_xlfn.XLOOKUP($A126,'Copy of PY1 Data(H)'!$A$1:$A$288,'Copy of PY1 Data(H)'!$A$1:$CZ$288))</f>
        <v>0</v>
      </c>
      <c r="AH126" s="180" cm="1">
        <f t="array" ref="AH126">_xlfn.XLOOKUP(AH$1,'Copy of PY1 Data(H)'!$A$1:$CZ$1,_xlfn.XLOOKUP($A126,'Copy of PY1 Data(H)'!$A$1:$A$288,'Copy of PY1 Data(H)'!$A$1:$CZ$288))</f>
        <v>0</v>
      </c>
      <c r="AI126" s="180" cm="1">
        <f t="array" ref="AI126">_xlfn.XLOOKUP(AI$1,'Copy of PY1 Data(H)'!$A$1:$CZ$1,_xlfn.XLOOKUP($A126,'Copy of PY1 Data(H)'!$A$1:$A$288,'Copy of PY1 Data(H)'!$A$1:$CZ$288))</f>
        <v>0</v>
      </c>
      <c r="AJ126" s="180" cm="1">
        <f t="array" ref="AJ126">_xlfn.XLOOKUP(AJ$1,'Copy of PY1 Data(H)'!$A$1:$CZ$1,_xlfn.XLOOKUP($A126,'Copy of PY1 Data(H)'!$A$1:$A$288,'Copy of PY1 Data(H)'!$A$1:$CZ$288))</f>
        <v>0</v>
      </c>
      <c r="AK126" s="180" cm="1">
        <f t="array" ref="AK126">_xlfn.XLOOKUP(AK$1,'Copy of PY1 Data(H)'!$A$1:$CZ$1,_xlfn.XLOOKUP($A126,'Copy of PY1 Data(H)'!$A$1:$A$288,'Copy of PY1 Data(H)'!$A$1:$CZ$288))</f>
        <v>0</v>
      </c>
      <c r="AL126" s="180" cm="1">
        <f t="array" ref="AL126">_xlfn.XLOOKUP(AL$1,'Copy of PY1 Data(H)'!$A$1:$CZ$1,_xlfn.XLOOKUP($A126,'Copy of PY1 Data(H)'!$A$1:$A$288,'Copy of PY1 Data(H)'!$A$1:$CZ$288))</f>
        <v>0</v>
      </c>
      <c r="AM126" s="180" cm="1">
        <f t="array" ref="AM126">_xlfn.XLOOKUP(AM$1,'Copy of PY1 Data(H)'!$A$1:$CZ$1,_xlfn.XLOOKUP($A126,'Copy of PY1 Data(H)'!$A$1:$A$288,'Copy of PY1 Data(H)'!$A$1:$CZ$288))</f>
        <v>0</v>
      </c>
      <c r="AN126" s="180" cm="1">
        <f t="array" ref="AN126">_xlfn.XLOOKUP(AN$1,'Copy of PY1 Data(H)'!$A$1:$CZ$1,_xlfn.XLOOKUP($A126,'Copy of PY1 Data(H)'!$A$1:$A$288,'Copy of PY1 Data(H)'!$A$1:$CZ$288))</f>
        <v>0</v>
      </c>
      <c r="AO126" s="180" cm="1">
        <f t="array" ref="AO126">_xlfn.XLOOKUP(AO$1,'Copy of PY1 Data(H)'!$A$1:$CZ$1,_xlfn.XLOOKUP($A126,'Copy of PY1 Data(H)'!$A$1:$A$288,'Copy of PY1 Data(H)'!$A$1:$CZ$288))</f>
        <v>0</v>
      </c>
      <c r="AP126" s="180" cm="1">
        <f t="array" ref="AP126">_xlfn.XLOOKUP(AP$1,'Copy of PY1 Data(H)'!$A$1:$CZ$1,_xlfn.XLOOKUP($A126,'Copy of PY1 Data(H)'!$A$1:$A$288,'Copy of PY1 Data(H)'!$A$1:$CZ$288))</f>
        <v>0</v>
      </c>
      <c r="AQ126" s="180" cm="1">
        <f t="array" ref="AQ126">_xlfn.XLOOKUP(AQ$1,'Copy of PY1 Data(H)'!$A$1:$CZ$1,_xlfn.XLOOKUP($A126,'Copy of PY1 Data(H)'!$A$1:$A$288,'Copy of PY1 Data(H)'!$A$1:$CZ$288))</f>
        <v>0</v>
      </c>
      <c r="AR126" s="180" cm="1">
        <f t="array" ref="AR126">_xlfn.XLOOKUP(AR$1,'Copy of PY1 Data(H)'!$A$1:$CZ$1,_xlfn.XLOOKUP($A126,'Copy of PY1 Data(H)'!$A$1:$A$288,'Copy of PY1 Data(H)'!$A$1:$CZ$288))</f>
        <v>0</v>
      </c>
      <c r="AS126" s="180" cm="1">
        <f t="array" ref="AS126">_xlfn.XLOOKUP(AS$1,'Copy of PY1 Data(H)'!$A$1:$CZ$1,_xlfn.XLOOKUP($A126,'Copy of PY1 Data(H)'!$A$1:$A$288,'Copy of PY1 Data(H)'!$A$1:$CZ$288))</f>
        <v>8549694</v>
      </c>
      <c r="AT126" s="180" cm="1">
        <f t="array" ref="AT126">_xlfn.XLOOKUP(AT$1,'Copy of PY1 Data(H)'!$A$1:$CZ$1,_xlfn.XLOOKUP($A126,'Copy of PY1 Data(H)'!$A$1:$A$288,'Copy of PY1 Data(H)'!$A$1:$CZ$288))</f>
        <v>68820</v>
      </c>
      <c r="AU126" s="180" cm="1">
        <f t="array" ref="AU126">_xlfn.XLOOKUP(AU$1,'Copy of PY1 Data(H)'!$A$1:$CZ$1,_xlfn.XLOOKUP($A126,'Copy of PY1 Data(H)'!$A$1:$A$288,'Copy of PY1 Data(H)'!$A$1:$CZ$288))</f>
        <v>21998</v>
      </c>
      <c r="AV126" s="180" cm="1">
        <f t="array" ref="AV126">_xlfn.XLOOKUP(AV$1,'Copy of PY1 Data(H)'!$A$1:$CZ$1,_xlfn.XLOOKUP($A126,'Copy of PY1 Data(H)'!$A$1:$A$288,'Copy of PY1 Data(H)'!$A$1:$CZ$288))</f>
        <v>0</v>
      </c>
      <c r="AW126" s="180" cm="1">
        <f t="array" ref="AW126">_xlfn.XLOOKUP(AW$1,'Copy of PY1 Data(H)'!$A$1:$CZ$1,_xlfn.XLOOKUP($A126,'Copy of PY1 Data(H)'!$A$1:$A$288,'Copy of PY1 Data(H)'!$A$1:$CZ$288))</f>
        <v>1545796</v>
      </c>
      <c r="AX126" s="180" cm="1">
        <f t="array" ref="AX126">_xlfn.XLOOKUP(AX$1,'Copy of PY1 Data(H)'!$A$1:$CZ$1,_xlfn.XLOOKUP($A126,'Copy of PY1 Data(H)'!$A$1:$A$288,'Copy of PY1 Data(H)'!$A$1:$CZ$288))</f>
        <v>0</v>
      </c>
      <c r="AY126" s="180" cm="1">
        <f t="array" ref="AY126">_xlfn.XLOOKUP(AY$1,'Copy of PY1 Data(H)'!$A$1:$CZ$1,_xlfn.XLOOKUP($A126,'Copy of PY1 Data(H)'!$A$1:$A$288,'Copy of PY1 Data(H)'!$A$1:$CZ$288))</f>
        <v>0</v>
      </c>
      <c r="AZ126" s="180" cm="1">
        <f t="array" ref="AZ126">_xlfn.XLOOKUP(AZ$1,'Copy of PY1 Data(H)'!$A$1:$CZ$1,_xlfn.XLOOKUP($A126,'Copy of PY1 Data(H)'!$A$1:$A$288,'Copy of PY1 Data(H)'!$A$1:$CZ$288))</f>
        <v>616801</v>
      </c>
      <c r="BA126" s="180" cm="1">
        <f t="array" ref="BA126">_xlfn.XLOOKUP(BA$1,'Copy of PY1 Data(H)'!$A$1:$CZ$1,_xlfn.XLOOKUP($A126,'Copy of PY1 Data(H)'!$A$1:$A$288,'Copy of PY1 Data(H)'!$A$1:$CZ$288))</f>
        <v>0</v>
      </c>
      <c r="BB126" s="180" cm="1">
        <f t="array" ref="BB126">_xlfn.XLOOKUP(BB$1,'Copy of PY1 Data(H)'!$A$1:$CZ$1,_xlfn.XLOOKUP($A126,'Copy of PY1 Data(H)'!$A$1:$A$288,'Copy of PY1 Data(H)'!$A$1:$CZ$288))</f>
        <v>0</v>
      </c>
      <c r="BC126" s="180" cm="1">
        <f t="array" ref="BC126">_xlfn.XLOOKUP(BC$1,'Copy of PY1 Data(H)'!$A$1:$CZ$1,_xlfn.XLOOKUP($A126,'Copy of PY1 Data(H)'!$A$1:$A$288,'Copy of PY1 Data(H)'!$A$1:$CZ$288))</f>
        <v>0</v>
      </c>
      <c r="BD126" s="180" cm="1">
        <f t="array" ref="BD126">_xlfn.XLOOKUP(BD$1,'Copy of PY1 Data(H)'!$A$1:$CZ$1,_xlfn.XLOOKUP($A126,'Copy of PY1 Data(H)'!$A$1:$A$288,'Copy of PY1 Data(H)'!$A$1:$CZ$288))</f>
        <v>0</v>
      </c>
      <c r="BE126" s="180" cm="1">
        <f t="array" ref="BE126">_xlfn.XLOOKUP(BE$1,'Copy of PY1 Data(H)'!$A$1:$CZ$1,_xlfn.XLOOKUP($A126,'Copy of PY1 Data(H)'!$A$1:$A$288,'Copy of PY1 Data(H)'!$A$1:$CZ$288))</f>
        <v>193575</v>
      </c>
      <c r="BF126" s="180" cm="1">
        <f t="array" ref="BF126">_xlfn.XLOOKUP(BF$1,'Copy of PY1 Data(H)'!$A$1:$CZ$1,_xlfn.XLOOKUP($A126,'Copy of PY1 Data(H)'!$A$1:$A$288,'Copy of PY1 Data(H)'!$A$1:$CZ$288))</f>
        <v>0</v>
      </c>
      <c r="BG126" s="180" cm="1">
        <f t="array" ref="BG126">_xlfn.XLOOKUP(BG$1,'Copy of PY1 Data(H)'!$A$1:$CZ$1,_xlfn.XLOOKUP($A126,'Copy of PY1 Data(H)'!$A$1:$A$288,'Copy of PY1 Data(H)'!$A$1:$CZ$288))</f>
        <v>0</v>
      </c>
      <c r="BH126" s="180" cm="1">
        <f t="array" ref="BH126">_xlfn.XLOOKUP(BH$1,'Copy of PY1 Data(H)'!$A$1:$CZ$1,_xlfn.XLOOKUP($A126,'Copy of PY1 Data(H)'!$A$1:$A$288,'Copy of PY1 Data(H)'!$A$1:$CZ$288))</f>
        <v>0</v>
      </c>
      <c r="BI126" s="180" cm="1">
        <f t="array" ref="BI126">_xlfn.XLOOKUP(BI$1,'Copy of PY1 Data(H)'!$A$1:$CZ$1,_xlfn.XLOOKUP($A126,'Copy of PY1 Data(H)'!$A$1:$A$288,'Copy of PY1 Data(H)'!$A$1:$CZ$288))</f>
        <v>0</v>
      </c>
      <c r="BJ126" s="180" cm="1">
        <f t="array" ref="BJ126">_xlfn.XLOOKUP(BJ$1,'Copy of PY1 Data(H)'!$A$1:$CZ$1,_xlfn.XLOOKUP($A126,'Copy of PY1 Data(H)'!$A$1:$A$288,'Copy of PY1 Data(H)'!$A$1:$CZ$288))</f>
        <v>100664</v>
      </c>
      <c r="BK126" s="180" cm="1">
        <f t="array" ref="BK126">_xlfn.XLOOKUP(BK$1,'Copy of PY1 Data(H)'!$A$1:$CZ$1,_xlfn.XLOOKUP($A126,'Copy of PY1 Data(H)'!$A$1:$A$288,'Copy of PY1 Data(H)'!$A$1:$CZ$288))</f>
        <v>91918</v>
      </c>
      <c r="BL126" s="180" cm="1">
        <f t="array" ref="BL126">_xlfn.XLOOKUP(BL$1,'Copy of PY1 Data(H)'!$A$1:$CZ$1,_xlfn.XLOOKUP($A126,'Copy of PY1 Data(H)'!$A$1:$A$288,'Copy of PY1 Data(H)'!$A$1:$CZ$288))</f>
        <v>3665740</v>
      </c>
      <c r="BM126" s="180" cm="1">
        <f t="array" ref="BM126">_xlfn.XLOOKUP(BM$1,'Copy of PY1 Data(H)'!$A$1:$CZ$1,_xlfn.XLOOKUP($A126,'Copy of PY1 Data(H)'!$A$1:$A$288,'Copy of PY1 Data(H)'!$A$1:$CZ$288))</f>
        <v>0</v>
      </c>
      <c r="BN126" s="180" cm="1">
        <f t="array" ref="BN126">_xlfn.XLOOKUP(BN$1,'Copy of PY1 Data(H)'!$A$1:$CZ$1,_xlfn.XLOOKUP($A126,'Copy of PY1 Data(H)'!$A$1:$A$288,'Copy of PY1 Data(H)'!$A$1:$CZ$288))</f>
        <v>759172</v>
      </c>
      <c r="BO126" s="180" cm="1">
        <f t="array" ref="BO126">_xlfn.XLOOKUP(BO$1,'Copy of PY1 Data(H)'!$A$1:$CZ$1,_xlfn.XLOOKUP($A126,'Copy of PY1 Data(H)'!$A$1:$A$288,'Copy of PY1 Data(H)'!$A$1:$CZ$288))</f>
        <v>1601145</v>
      </c>
      <c r="BP126" s="180" cm="1">
        <f t="array" ref="BP126">_xlfn.XLOOKUP(BP$1,'Copy of PY1 Data(H)'!$A$1:$CZ$1,_xlfn.XLOOKUP($A126,'Copy of PY1 Data(H)'!$A$1:$A$288,'Copy of PY1 Data(H)'!$A$1:$CZ$288))</f>
        <v>0</v>
      </c>
      <c r="BQ126" s="180" cm="1">
        <f t="array" ref="BQ126">_xlfn.XLOOKUP(BQ$1,'Copy of PY1 Data(H)'!$A$1:$CZ$1,_xlfn.XLOOKUP($A126,'Copy of PY1 Data(H)'!$A$1:$A$288,'Copy of PY1 Data(H)'!$A$1:$CZ$288))</f>
        <v>0</v>
      </c>
      <c r="BR126" s="180" cm="1">
        <f t="array" ref="BR126">_xlfn.XLOOKUP(BR$1,'Copy of PY1 Data(H)'!$A$1:$CZ$1,_xlfn.XLOOKUP($A126,'Copy of PY1 Data(H)'!$A$1:$A$288,'Copy of PY1 Data(H)'!$A$1:$CZ$288))</f>
        <v>0</v>
      </c>
      <c r="BS126" s="180" cm="1">
        <f t="array" ref="BS126">_xlfn.XLOOKUP(BS$1,'Copy of PY1 Data(H)'!$A$1:$CZ$1,_xlfn.XLOOKUP($A126,'Copy of PY1 Data(H)'!$A$1:$A$288,'Copy of PY1 Data(H)'!$A$1:$CZ$288))</f>
        <v>0</v>
      </c>
      <c r="BT126" s="180" cm="1">
        <f t="array" ref="BT126">_xlfn.XLOOKUP(BT$1,'Copy of PY1 Data(H)'!$A$1:$CZ$1,_xlfn.XLOOKUP($A126,'Copy of PY1 Data(H)'!$A$1:$A$288,'Copy of PY1 Data(H)'!$A$1:$CZ$288))</f>
        <v>53000</v>
      </c>
      <c r="BU126" s="180" cm="1">
        <f t="array" ref="BU126">_xlfn.XLOOKUP(BU$1,'Copy of PY1 Data(H)'!$A$1:$CZ$1,_xlfn.XLOOKUP($A126,'Copy of PY1 Data(H)'!$A$1:$A$288,'Copy of PY1 Data(H)'!$A$1:$CZ$288))</f>
        <v>0</v>
      </c>
      <c r="BV126" s="180" cm="1">
        <f t="array" ref="BV126">_xlfn.XLOOKUP(BV$1,'Copy of PY1 Data(H)'!$A$1:$CZ$1,_xlfn.XLOOKUP($A126,'Copy of PY1 Data(H)'!$A$1:$A$288,'Copy of PY1 Data(H)'!$A$1:$CZ$288))</f>
        <v>0</v>
      </c>
    </row>
    <row r="127" spans="1:74" s="969" customFormat="1" x14ac:dyDescent="0.3">
      <c r="A127" s="969">
        <v>1053</v>
      </c>
      <c r="C127" s="969" t="s">
        <v>2842</v>
      </c>
    </row>
    <row r="128" spans="1:74" x14ac:dyDescent="0.3">
      <c r="A128" s="180">
        <v>352</v>
      </c>
      <c r="C128" s="180"/>
      <c r="D128" s="180" cm="1">
        <f t="array" ref="D128">_xlfn.XLOOKUP(D$1,'Copy of PY1 Data(H)'!$A$1:$CZ$1,_xlfn.XLOOKUP($A128,'Copy of PY1 Data(H)'!$A$1:$A$288,'Copy of PY1 Data(H)'!$A$1:$CZ$288))</f>
        <v>0</v>
      </c>
      <c r="E128" s="180" cm="1">
        <f t="array" ref="E128">_xlfn.XLOOKUP(E$1,'Copy of PY1 Data(H)'!$A$1:$CZ$1,_xlfn.XLOOKUP($A128,'Copy of PY1 Data(H)'!$A$1:$A$288,'Copy of PY1 Data(H)'!$A$1:$CZ$288))</f>
        <v>90000</v>
      </c>
      <c r="F128" s="180" cm="1">
        <f t="array" ref="F128">_xlfn.XLOOKUP(F$1,'Copy of PY1 Data(H)'!$A$1:$CZ$1,_xlfn.XLOOKUP($A128,'Copy of PY1 Data(H)'!$A$1:$A$288,'Copy of PY1 Data(H)'!$A$1:$CZ$288))</f>
        <v>0</v>
      </c>
      <c r="G128" s="180" cm="1">
        <f t="array" ref="G128">_xlfn.XLOOKUP(G$1,'Copy of PY1 Data(H)'!$A$1:$CZ$1,_xlfn.XLOOKUP($A128,'Copy of PY1 Data(H)'!$A$1:$A$288,'Copy of PY1 Data(H)'!$A$1:$CZ$288))</f>
        <v>0</v>
      </c>
      <c r="H128" s="180" cm="1">
        <f t="array" ref="H128">_xlfn.XLOOKUP(H$1,'Copy of PY1 Data(H)'!$A$1:$CZ$1,_xlfn.XLOOKUP($A128,'Copy of PY1 Data(H)'!$A$1:$A$288,'Copy of PY1 Data(H)'!$A$1:$CZ$288))</f>
        <v>0</v>
      </c>
      <c r="I128" s="180" cm="1">
        <f t="array" ref="I128">_xlfn.XLOOKUP(I$1,'Copy of PY1 Data(H)'!$A$1:$CZ$1,_xlfn.XLOOKUP($A128,'Copy of PY1 Data(H)'!$A$1:$A$288,'Copy of PY1 Data(H)'!$A$1:$CZ$288))</f>
        <v>0</v>
      </c>
      <c r="J128" s="180" cm="1">
        <f t="array" ref="J128">_xlfn.XLOOKUP(J$1,'Copy of PY1 Data(H)'!$A$1:$CZ$1,_xlfn.XLOOKUP($A128,'Copy of PY1 Data(H)'!$A$1:$A$288,'Copy of PY1 Data(H)'!$A$1:$CZ$288))</f>
        <v>0</v>
      </c>
      <c r="K128" s="180" cm="1">
        <f t="array" ref="K128">_xlfn.XLOOKUP(K$1,'Copy of PY1 Data(H)'!$A$1:$CZ$1,_xlfn.XLOOKUP($A128,'Copy of PY1 Data(H)'!$A$1:$A$288,'Copy of PY1 Data(H)'!$A$1:$CZ$288))</f>
        <v>0</v>
      </c>
      <c r="L128" s="180" cm="1">
        <f t="array" ref="L128">_xlfn.XLOOKUP(L$1,'Copy of PY1 Data(H)'!$A$1:$CZ$1,_xlfn.XLOOKUP($A128,'Copy of PY1 Data(H)'!$A$1:$A$288,'Copy of PY1 Data(H)'!$A$1:$CZ$288))</f>
        <v>0</v>
      </c>
      <c r="M128" s="180" cm="1">
        <f t="array" ref="M128">_xlfn.XLOOKUP(M$1,'Copy of PY1 Data(H)'!$A$1:$CZ$1,_xlfn.XLOOKUP($A128,'Copy of PY1 Data(H)'!$A$1:$A$288,'Copy of PY1 Data(H)'!$A$1:$CZ$288))</f>
        <v>364700</v>
      </c>
      <c r="N128" s="180" cm="1">
        <f t="array" ref="N128">_xlfn.XLOOKUP(N$1,'Copy of PY1 Data(H)'!$A$1:$CZ$1,_xlfn.XLOOKUP($A128,'Copy of PY1 Data(H)'!$A$1:$A$288,'Copy of PY1 Data(H)'!$A$1:$CZ$288))</f>
        <v>0</v>
      </c>
      <c r="O128" s="180" cm="1">
        <f t="array" ref="O128">_xlfn.XLOOKUP(O$1,'Copy of PY1 Data(H)'!$A$1:$CZ$1,_xlfn.XLOOKUP($A128,'Copy of PY1 Data(H)'!$A$1:$A$288,'Copy of PY1 Data(H)'!$A$1:$CZ$288))</f>
        <v>0</v>
      </c>
      <c r="P128" s="180" cm="1">
        <f t="array" ref="P128">_xlfn.XLOOKUP(P$1,'Copy of PY1 Data(H)'!$A$1:$CZ$1,_xlfn.XLOOKUP($A128,'Copy of PY1 Data(H)'!$A$1:$A$288,'Copy of PY1 Data(H)'!$A$1:$CZ$288))</f>
        <v>0</v>
      </c>
      <c r="Q128" s="180" cm="1">
        <f t="array" ref="Q128">_xlfn.XLOOKUP(Q$1,'Copy of PY1 Data(H)'!$A$1:$CZ$1,_xlfn.XLOOKUP($A128,'Copy of PY1 Data(H)'!$A$1:$A$288,'Copy of PY1 Data(H)'!$A$1:$CZ$288))</f>
        <v>0</v>
      </c>
      <c r="R128" s="180" cm="1">
        <f t="array" ref="R128">_xlfn.XLOOKUP(R$1,'Copy of PY1 Data(H)'!$A$1:$CZ$1,_xlfn.XLOOKUP($A128,'Copy of PY1 Data(H)'!$A$1:$A$288,'Copy of PY1 Data(H)'!$A$1:$CZ$288))</f>
        <v>0</v>
      </c>
      <c r="S128" s="180" cm="1">
        <f t="array" ref="S128">_xlfn.XLOOKUP(S$1,'Copy of PY1 Data(H)'!$A$1:$CZ$1,_xlfn.XLOOKUP($A128,'Copy of PY1 Data(H)'!$A$1:$A$288,'Copy of PY1 Data(H)'!$A$1:$CZ$288))</f>
        <v>0</v>
      </c>
      <c r="T128" s="180" cm="1">
        <f t="array" ref="T128">_xlfn.XLOOKUP(T$1,'Copy of PY1 Data(H)'!$A$1:$CZ$1,_xlfn.XLOOKUP($A128,'Copy of PY1 Data(H)'!$A$1:$A$288,'Copy of PY1 Data(H)'!$A$1:$CZ$288))</f>
        <v>0</v>
      </c>
      <c r="U128" s="180" cm="1">
        <f t="array" ref="U128">_xlfn.XLOOKUP(U$1,'Copy of PY1 Data(H)'!$A$1:$CZ$1,_xlfn.XLOOKUP($A128,'Copy of PY1 Data(H)'!$A$1:$A$288,'Copy of PY1 Data(H)'!$A$1:$CZ$288))</f>
        <v>0</v>
      </c>
      <c r="V128" s="180" cm="1">
        <f t="array" ref="V128">_xlfn.XLOOKUP(V$1,'Copy of PY1 Data(H)'!$A$1:$CZ$1,_xlfn.XLOOKUP($A128,'Copy of PY1 Data(H)'!$A$1:$A$288,'Copy of PY1 Data(H)'!$A$1:$CZ$288))</f>
        <v>0</v>
      </c>
      <c r="W128" s="180" cm="1">
        <f t="array" ref="W128">_xlfn.XLOOKUP(W$1,'Copy of PY1 Data(H)'!$A$1:$CZ$1,_xlfn.XLOOKUP($A128,'Copy of PY1 Data(H)'!$A$1:$A$288,'Copy of PY1 Data(H)'!$A$1:$CZ$288))</f>
        <v>0</v>
      </c>
      <c r="X128" s="180" cm="1">
        <f t="array" ref="X128">_xlfn.XLOOKUP(X$1,'Copy of PY1 Data(H)'!$A$1:$CZ$1,_xlfn.XLOOKUP($A128,'Copy of PY1 Data(H)'!$A$1:$A$288,'Copy of PY1 Data(H)'!$A$1:$CZ$288))</f>
        <v>0</v>
      </c>
      <c r="Y128" s="180" cm="1">
        <f t="array" ref="Y128">_xlfn.XLOOKUP(Y$1,'Copy of PY1 Data(H)'!$A$1:$CZ$1,_xlfn.XLOOKUP($A128,'Copy of PY1 Data(H)'!$A$1:$A$288,'Copy of PY1 Data(H)'!$A$1:$CZ$288))</f>
        <v>0</v>
      </c>
      <c r="Z128" s="180" cm="1">
        <f t="array" ref="Z128">_xlfn.XLOOKUP(Z$1,'Copy of PY1 Data(H)'!$A$1:$CZ$1,_xlfn.XLOOKUP($A128,'Copy of PY1 Data(H)'!$A$1:$A$288,'Copy of PY1 Data(H)'!$A$1:$CZ$288))</f>
        <v>0</v>
      </c>
      <c r="AA128" s="180" cm="1">
        <f t="array" ref="AA128">_xlfn.XLOOKUP(AA$1,'Copy of PY1 Data(H)'!$A$1:$CZ$1,_xlfn.XLOOKUP($A128,'Copy of PY1 Data(H)'!$A$1:$A$288,'Copy of PY1 Data(H)'!$A$1:$CZ$288))</f>
        <v>0</v>
      </c>
      <c r="AB128" s="180" cm="1">
        <f t="array" ref="AB128">_xlfn.XLOOKUP(AB$1,'Copy of PY1 Data(H)'!$A$1:$CZ$1,_xlfn.XLOOKUP($A128,'Copy of PY1 Data(H)'!$A$1:$A$288,'Copy of PY1 Data(H)'!$A$1:$CZ$288))</f>
        <v>0</v>
      </c>
      <c r="AC128" s="180" cm="1">
        <f t="array" ref="AC128">_xlfn.XLOOKUP(AC$1,'Copy of PY1 Data(H)'!$A$1:$CZ$1,_xlfn.XLOOKUP($A128,'Copy of PY1 Data(H)'!$A$1:$A$288,'Copy of PY1 Data(H)'!$A$1:$CZ$288))</f>
        <v>0</v>
      </c>
      <c r="AD128" s="180" cm="1">
        <f t="array" ref="AD128">_xlfn.XLOOKUP(AD$1,'Copy of PY1 Data(H)'!$A$1:$CZ$1,_xlfn.XLOOKUP($A128,'Copy of PY1 Data(H)'!$A$1:$A$288,'Copy of PY1 Data(H)'!$A$1:$CZ$288))</f>
        <v>0</v>
      </c>
      <c r="AE128" s="180" cm="1">
        <f t="array" ref="AE128">_xlfn.XLOOKUP(AE$1,'Copy of PY1 Data(H)'!$A$1:$CZ$1,_xlfn.XLOOKUP($A128,'Copy of PY1 Data(H)'!$A$1:$A$288,'Copy of PY1 Data(H)'!$A$1:$CZ$288))</f>
        <v>1625</v>
      </c>
      <c r="AF128" s="180" cm="1">
        <f t="array" ref="AF128">_xlfn.XLOOKUP(AF$1,'Copy of PY1 Data(H)'!$A$1:$CZ$1,_xlfn.XLOOKUP($A128,'Copy of PY1 Data(H)'!$A$1:$A$288,'Copy of PY1 Data(H)'!$A$1:$CZ$288))</f>
        <v>0</v>
      </c>
      <c r="AG128" s="180" cm="1">
        <f t="array" ref="AG128">_xlfn.XLOOKUP(AG$1,'Copy of PY1 Data(H)'!$A$1:$CZ$1,_xlfn.XLOOKUP($A128,'Copy of PY1 Data(H)'!$A$1:$A$288,'Copy of PY1 Data(H)'!$A$1:$CZ$288))</f>
        <v>0</v>
      </c>
      <c r="AH128" s="180" cm="1">
        <f t="array" ref="AH128">_xlfn.XLOOKUP(AH$1,'Copy of PY1 Data(H)'!$A$1:$CZ$1,_xlfn.XLOOKUP($A128,'Copy of PY1 Data(H)'!$A$1:$A$288,'Copy of PY1 Data(H)'!$A$1:$CZ$288))</f>
        <v>0</v>
      </c>
      <c r="AI128" s="180" cm="1">
        <f t="array" ref="AI128">_xlfn.XLOOKUP(AI$1,'Copy of PY1 Data(H)'!$A$1:$CZ$1,_xlfn.XLOOKUP($A128,'Copy of PY1 Data(H)'!$A$1:$A$288,'Copy of PY1 Data(H)'!$A$1:$CZ$288))</f>
        <v>0</v>
      </c>
      <c r="AJ128" s="180" cm="1">
        <f t="array" ref="AJ128">_xlfn.XLOOKUP(AJ$1,'Copy of PY1 Data(H)'!$A$1:$CZ$1,_xlfn.XLOOKUP($A128,'Copy of PY1 Data(H)'!$A$1:$A$288,'Copy of PY1 Data(H)'!$A$1:$CZ$288))</f>
        <v>0</v>
      </c>
      <c r="AK128" s="180" cm="1">
        <f t="array" ref="AK128">_xlfn.XLOOKUP(AK$1,'Copy of PY1 Data(H)'!$A$1:$CZ$1,_xlfn.XLOOKUP($A128,'Copy of PY1 Data(H)'!$A$1:$A$288,'Copy of PY1 Data(H)'!$A$1:$CZ$288))</f>
        <v>0</v>
      </c>
      <c r="AL128" s="180" cm="1">
        <f t="array" ref="AL128">_xlfn.XLOOKUP(AL$1,'Copy of PY1 Data(H)'!$A$1:$CZ$1,_xlfn.XLOOKUP($A128,'Copy of PY1 Data(H)'!$A$1:$A$288,'Copy of PY1 Data(H)'!$A$1:$CZ$288))</f>
        <v>0</v>
      </c>
      <c r="AM128" s="180" cm="1">
        <f t="array" ref="AM128">_xlfn.XLOOKUP(AM$1,'Copy of PY1 Data(H)'!$A$1:$CZ$1,_xlfn.XLOOKUP($A128,'Copy of PY1 Data(H)'!$A$1:$A$288,'Copy of PY1 Data(H)'!$A$1:$CZ$288))</f>
        <v>0</v>
      </c>
      <c r="AN128" s="180" cm="1">
        <f t="array" ref="AN128">_xlfn.XLOOKUP(AN$1,'Copy of PY1 Data(H)'!$A$1:$CZ$1,_xlfn.XLOOKUP($A128,'Copy of PY1 Data(H)'!$A$1:$A$288,'Copy of PY1 Data(H)'!$A$1:$CZ$288))</f>
        <v>0</v>
      </c>
      <c r="AO128" s="180" cm="1">
        <f t="array" ref="AO128">_xlfn.XLOOKUP(AO$1,'Copy of PY1 Data(H)'!$A$1:$CZ$1,_xlfn.XLOOKUP($A128,'Copy of PY1 Data(H)'!$A$1:$A$288,'Copy of PY1 Data(H)'!$A$1:$CZ$288))</f>
        <v>0</v>
      </c>
      <c r="AP128" s="180" cm="1">
        <f t="array" ref="AP128">_xlfn.XLOOKUP(AP$1,'Copy of PY1 Data(H)'!$A$1:$CZ$1,_xlfn.XLOOKUP($A128,'Copy of PY1 Data(H)'!$A$1:$A$288,'Copy of PY1 Data(H)'!$A$1:$CZ$288))</f>
        <v>0</v>
      </c>
      <c r="AQ128" s="180" cm="1">
        <f t="array" ref="AQ128">_xlfn.XLOOKUP(AQ$1,'Copy of PY1 Data(H)'!$A$1:$CZ$1,_xlfn.XLOOKUP($A128,'Copy of PY1 Data(H)'!$A$1:$A$288,'Copy of PY1 Data(H)'!$A$1:$CZ$288))</f>
        <v>0</v>
      </c>
      <c r="AR128" s="180" cm="1">
        <f t="array" ref="AR128">_xlfn.XLOOKUP(AR$1,'Copy of PY1 Data(H)'!$A$1:$CZ$1,_xlfn.XLOOKUP($A128,'Copy of PY1 Data(H)'!$A$1:$A$288,'Copy of PY1 Data(H)'!$A$1:$CZ$288))</f>
        <v>0</v>
      </c>
      <c r="AS128" s="180" cm="1">
        <f t="array" ref="AS128">_xlfn.XLOOKUP(AS$1,'Copy of PY1 Data(H)'!$A$1:$CZ$1,_xlfn.XLOOKUP($A128,'Copy of PY1 Data(H)'!$A$1:$A$288,'Copy of PY1 Data(H)'!$A$1:$CZ$288))</f>
        <v>0</v>
      </c>
      <c r="AT128" s="180" cm="1">
        <f t="array" ref="AT128">_xlfn.XLOOKUP(AT$1,'Copy of PY1 Data(H)'!$A$1:$CZ$1,_xlfn.XLOOKUP($A128,'Copy of PY1 Data(H)'!$A$1:$A$288,'Copy of PY1 Data(H)'!$A$1:$CZ$288))</f>
        <v>0</v>
      </c>
      <c r="AU128" s="180" cm="1">
        <f t="array" ref="AU128">_xlfn.XLOOKUP(AU$1,'Copy of PY1 Data(H)'!$A$1:$CZ$1,_xlfn.XLOOKUP($A128,'Copy of PY1 Data(H)'!$A$1:$A$288,'Copy of PY1 Data(H)'!$A$1:$CZ$288))</f>
        <v>0</v>
      </c>
      <c r="AV128" s="180" cm="1">
        <f t="array" ref="AV128">_xlfn.XLOOKUP(AV$1,'Copy of PY1 Data(H)'!$A$1:$CZ$1,_xlfn.XLOOKUP($A128,'Copy of PY1 Data(H)'!$A$1:$A$288,'Copy of PY1 Data(H)'!$A$1:$CZ$288))</f>
        <v>80000</v>
      </c>
      <c r="AW128" s="180" cm="1">
        <f t="array" ref="AW128">_xlfn.XLOOKUP(AW$1,'Copy of PY1 Data(H)'!$A$1:$CZ$1,_xlfn.XLOOKUP($A128,'Copy of PY1 Data(H)'!$A$1:$A$288,'Copy of PY1 Data(H)'!$A$1:$CZ$288))</f>
        <v>5000</v>
      </c>
      <c r="AX128" s="180" cm="1">
        <f t="array" ref="AX128">_xlfn.XLOOKUP(AX$1,'Copy of PY1 Data(H)'!$A$1:$CZ$1,_xlfn.XLOOKUP($A128,'Copy of PY1 Data(H)'!$A$1:$A$288,'Copy of PY1 Data(H)'!$A$1:$CZ$288))</f>
        <v>0</v>
      </c>
      <c r="AY128" s="180" cm="1">
        <f t="array" ref="AY128">_xlfn.XLOOKUP(AY$1,'Copy of PY1 Data(H)'!$A$1:$CZ$1,_xlfn.XLOOKUP($A128,'Copy of PY1 Data(H)'!$A$1:$A$288,'Copy of PY1 Data(H)'!$A$1:$CZ$288))</f>
        <v>0</v>
      </c>
      <c r="AZ128" s="180" cm="1">
        <f t="array" ref="AZ128">_xlfn.XLOOKUP(AZ$1,'Copy of PY1 Data(H)'!$A$1:$CZ$1,_xlfn.XLOOKUP($A128,'Copy of PY1 Data(H)'!$A$1:$A$288,'Copy of PY1 Data(H)'!$A$1:$CZ$288))</f>
        <v>0</v>
      </c>
      <c r="BA128" s="180" cm="1">
        <f t="array" ref="BA128">_xlfn.XLOOKUP(BA$1,'Copy of PY1 Data(H)'!$A$1:$CZ$1,_xlfn.XLOOKUP($A128,'Copy of PY1 Data(H)'!$A$1:$A$288,'Copy of PY1 Data(H)'!$A$1:$CZ$288))</f>
        <v>0</v>
      </c>
      <c r="BB128" s="180" cm="1">
        <f t="array" ref="BB128">_xlfn.XLOOKUP(BB$1,'Copy of PY1 Data(H)'!$A$1:$CZ$1,_xlfn.XLOOKUP($A128,'Copy of PY1 Data(H)'!$A$1:$A$288,'Copy of PY1 Data(H)'!$A$1:$CZ$288))</f>
        <v>0</v>
      </c>
      <c r="BC128" s="180" cm="1">
        <f t="array" ref="BC128">_xlfn.XLOOKUP(BC$1,'Copy of PY1 Data(H)'!$A$1:$CZ$1,_xlfn.XLOOKUP($A128,'Copy of PY1 Data(H)'!$A$1:$A$288,'Copy of PY1 Data(H)'!$A$1:$CZ$288))</f>
        <v>0</v>
      </c>
      <c r="BD128" s="180" cm="1">
        <f t="array" ref="BD128">_xlfn.XLOOKUP(BD$1,'Copy of PY1 Data(H)'!$A$1:$CZ$1,_xlfn.XLOOKUP($A128,'Copy of PY1 Data(H)'!$A$1:$A$288,'Copy of PY1 Data(H)'!$A$1:$CZ$288))</f>
        <v>0</v>
      </c>
      <c r="BE128" s="180" cm="1">
        <f t="array" ref="BE128">_xlfn.XLOOKUP(BE$1,'Copy of PY1 Data(H)'!$A$1:$CZ$1,_xlfn.XLOOKUP($A128,'Copy of PY1 Data(H)'!$A$1:$A$288,'Copy of PY1 Data(H)'!$A$1:$CZ$288))</f>
        <v>0</v>
      </c>
      <c r="BF128" s="180" cm="1">
        <f t="array" ref="BF128">_xlfn.XLOOKUP(BF$1,'Copy of PY1 Data(H)'!$A$1:$CZ$1,_xlfn.XLOOKUP($A128,'Copy of PY1 Data(H)'!$A$1:$A$288,'Copy of PY1 Data(H)'!$A$1:$CZ$288))</f>
        <v>962610</v>
      </c>
      <c r="BG128" s="180" cm="1">
        <f t="array" ref="BG128">_xlfn.XLOOKUP(BG$1,'Copy of PY1 Data(H)'!$A$1:$CZ$1,_xlfn.XLOOKUP($A128,'Copy of PY1 Data(H)'!$A$1:$A$288,'Copy of PY1 Data(H)'!$A$1:$CZ$288))</f>
        <v>0</v>
      </c>
      <c r="BH128" s="180" cm="1">
        <f t="array" ref="BH128">_xlfn.XLOOKUP(BH$1,'Copy of PY1 Data(H)'!$A$1:$CZ$1,_xlfn.XLOOKUP($A128,'Copy of PY1 Data(H)'!$A$1:$A$288,'Copy of PY1 Data(H)'!$A$1:$CZ$288))</f>
        <v>0</v>
      </c>
      <c r="BI128" s="180" cm="1">
        <f t="array" ref="BI128">_xlfn.XLOOKUP(BI$1,'Copy of PY1 Data(H)'!$A$1:$CZ$1,_xlfn.XLOOKUP($A128,'Copy of PY1 Data(H)'!$A$1:$A$288,'Copy of PY1 Data(H)'!$A$1:$CZ$288))</f>
        <v>0</v>
      </c>
      <c r="BJ128" s="180" cm="1">
        <f t="array" ref="BJ128">_xlfn.XLOOKUP(BJ$1,'Copy of PY1 Data(H)'!$A$1:$CZ$1,_xlfn.XLOOKUP($A128,'Copy of PY1 Data(H)'!$A$1:$A$288,'Copy of PY1 Data(H)'!$A$1:$CZ$288))</f>
        <v>0</v>
      </c>
      <c r="BK128" s="180" cm="1">
        <f t="array" ref="BK128">_xlfn.XLOOKUP(BK$1,'Copy of PY1 Data(H)'!$A$1:$CZ$1,_xlfn.XLOOKUP($A128,'Copy of PY1 Data(H)'!$A$1:$A$288,'Copy of PY1 Data(H)'!$A$1:$CZ$288))</f>
        <v>0</v>
      </c>
      <c r="BL128" s="180" cm="1">
        <f t="array" ref="BL128">_xlfn.XLOOKUP(BL$1,'Copy of PY1 Data(H)'!$A$1:$CZ$1,_xlfn.XLOOKUP($A128,'Copy of PY1 Data(H)'!$A$1:$A$288,'Copy of PY1 Data(H)'!$A$1:$CZ$288))</f>
        <v>0</v>
      </c>
      <c r="BM128" s="180" cm="1">
        <f t="array" ref="BM128">_xlfn.XLOOKUP(BM$1,'Copy of PY1 Data(H)'!$A$1:$CZ$1,_xlfn.XLOOKUP($A128,'Copy of PY1 Data(H)'!$A$1:$A$288,'Copy of PY1 Data(H)'!$A$1:$CZ$288))</f>
        <v>0</v>
      </c>
      <c r="BN128" s="180" cm="1">
        <f t="array" ref="BN128">_xlfn.XLOOKUP(BN$1,'Copy of PY1 Data(H)'!$A$1:$CZ$1,_xlfn.XLOOKUP($A128,'Copy of PY1 Data(H)'!$A$1:$A$288,'Copy of PY1 Data(H)'!$A$1:$CZ$288))</f>
        <v>0</v>
      </c>
      <c r="BO128" s="180" cm="1">
        <f t="array" ref="BO128">_xlfn.XLOOKUP(BO$1,'Copy of PY1 Data(H)'!$A$1:$CZ$1,_xlfn.XLOOKUP($A128,'Copy of PY1 Data(H)'!$A$1:$A$288,'Copy of PY1 Data(H)'!$A$1:$CZ$288))</f>
        <v>0</v>
      </c>
      <c r="BP128" s="180" cm="1">
        <f t="array" ref="BP128">_xlfn.XLOOKUP(BP$1,'Copy of PY1 Data(H)'!$A$1:$CZ$1,_xlfn.XLOOKUP($A128,'Copy of PY1 Data(H)'!$A$1:$A$288,'Copy of PY1 Data(H)'!$A$1:$CZ$288))</f>
        <v>0</v>
      </c>
      <c r="BQ128" s="180" cm="1">
        <f t="array" ref="BQ128">_xlfn.XLOOKUP(BQ$1,'Copy of PY1 Data(H)'!$A$1:$CZ$1,_xlfn.XLOOKUP($A128,'Copy of PY1 Data(H)'!$A$1:$A$288,'Copy of PY1 Data(H)'!$A$1:$CZ$288))</f>
        <v>0</v>
      </c>
      <c r="BR128" s="180" cm="1">
        <f t="array" ref="BR128">_xlfn.XLOOKUP(BR$1,'Copy of PY1 Data(H)'!$A$1:$CZ$1,_xlfn.XLOOKUP($A128,'Copy of PY1 Data(H)'!$A$1:$A$288,'Copy of PY1 Data(H)'!$A$1:$CZ$288))</f>
        <v>0</v>
      </c>
      <c r="BS128" s="180" cm="1">
        <f t="array" ref="BS128">_xlfn.XLOOKUP(BS$1,'Copy of PY1 Data(H)'!$A$1:$CZ$1,_xlfn.XLOOKUP($A128,'Copy of PY1 Data(H)'!$A$1:$A$288,'Copy of PY1 Data(H)'!$A$1:$CZ$288))</f>
        <v>0</v>
      </c>
      <c r="BT128" s="180" cm="1">
        <f t="array" ref="BT128">_xlfn.XLOOKUP(BT$1,'Copy of PY1 Data(H)'!$A$1:$CZ$1,_xlfn.XLOOKUP($A128,'Copy of PY1 Data(H)'!$A$1:$A$288,'Copy of PY1 Data(H)'!$A$1:$CZ$288))</f>
        <v>0</v>
      </c>
      <c r="BU128" s="180" cm="1">
        <f t="array" ref="BU128">_xlfn.XLOOKUP(BU$1,'Copy of PY1 Data(H)'!$A$1:$CZ$1,_xlfn.XLOOKUP($A128,'Copy of PY1 Data(H)'!$A$1:$A$288,'Copy of PY1 Data(H)'!$A$1:$CZ$288))</f>
        <v>0</v>
      </c>
      <c r="BV128" s="180" cm="1">
        <f t="array" ref="BV128">_xlfn.XLOOKUP(BV$1,'Copy of PY1 Data(H)'!$A$1:$CZ$1,_xlfn.XLOOKUP($A128,'Copy of PY1 Data(H)'!$A$1:$A$288,'Copy of PY1 Data(H)'!$A$1:$CZ$288))</f>
        <v>0</v>
      </c>
    </row>
    <row r="129" spans="1:74" x14ac:dyDescent="0.3">
      <c r="A129" s="180">
        <v>986</v>
      </c>
      <c r="C129" s="180"/>
      <c r="D129" s="180" cm="1">
        <f t="array" ref="D129">_xlfn.XLOOKUP(D$1,'Copy of PY1 Data(H)'!$A$1:$CZ$1,_xlfn.XLOOKUP($A129,'Copy of PY1 Data(H)'!$A$1:$A$288,'Copy of PY1 Data(H)'!$A$1:$CZ$288))</f>
        <v>0</v>
      </c>
      <c r="E129" s="180" cm="1">
        <f t="array" ref="E129">_xlfn.XLOOKUP(E$1,'Copy of PY1 Data(H)'!$A$1:$CZ$1,_xlfn.XLOOKUP($A129,'Copy of PY1 Data(H)'!$A$1:$A$288,'Copy of PY1 Data(H)'!$A$1:$CZ$288))</f>
        <v>90000</v>
      </c>
      <c r="F129" s="180" cm="1">
        <f t="array" ref="F129">_xlfn.XLOOKUP(F$1,'Copy of PY1 Data(H)'!$A$1:$CZ$1,_xlfn.XLOOKUP($A129,'Copy of PY1 Data(H)'!$A$1:$A$288,'Copy of PY1 Data(H)'!$A$1:$CZ$288))</f>
        <v>0</v>
      </c>
      <c r="G129" s="180" cm="1">
        <f t="array" ref="G129">_xlfn.XLOOKUP(G$1,'Copy of PY1 Data(H)'!$A$1:$CZ$1,_xlfn.XLOOKUP($A129,'Copy of PY1 Data(H)'!$A$1:$A$288,'Copy of PY1 Data(H)'!$A$1:$CZ$288))</f>
        <v>0</v>
      </c>
      <c r="H129" s="180" cm="1">
        <f t="array" ref="H129">_xlfn.XLOOKUP(H$1,'Copy of PY1 Data(H)'!$A$1:$CZ$1,_xlfn.XLOOKUP($A129,'Copy of PY1 Data(H)'!$A$1:$A$288,'Copy of PY1 Data(H)'!$A$1:$CZ$288))</f>
        <v>0</v>
      </c>
      <c r="I129" s="180" cm="1">
        <f t="array" ref="I129">_xlfn.XLOOKUP(I$1,'Copy of PY1 Data(H)'!$A$1:$CZ$1,_xlfn.XLOOKUP($A129,'Copy of PY1 Data(H)'!$A$1:$A$288,'Copy of PY1 Data(H)'!$A$1:$CZ$288))</f>
        <v>0</v>
      </c>
      <c r="J129" s="180" cm="1">
        <f t="array" ref="J129">_xlfn.XLOOKUP(J$1,'Copy of PY1 Data(H)'!$A$1:$CZ$1,_xlfn.XLOOKUP($A129,'Copy of PY1 Data(H)'!$A$1:$A$288,'Copy of PY1 Data(H)'!$A$1:$CZ$288))</f>
        <v>0</v>
      </c>
      <c r="K129" s="180" cm="1">
        <f t="array" ref="K129">_xlfn.XLOOKUP(K$1,'Copy of PY1 Data(H)'!$A$1:$CZ$1,_xlfn.XLOOKUP($A129,'Copy of PY1 Data(H)'!$A$1:$A$288,'Copy of PY1 Data(H)'!$A$1:$CZ$288))</f>
        <v>0</v>
      </c>
      <c r="L129" s="180" cm="1">
        <f t="array" ref="L129">_xlfn.XLOOKUP(L$1,'Copy of PY1 Data(H)'!$A$1:$CZ$1,_xlfn.XLOOKUP($A129,'Copy of PY1 Data(H)'!$A$1:$A$288,'Copy of PY1 Data(H)'!$A$1:$CZ$288))</f>
        <v>0</v>
      </c>
      <c r="M129" s="180" cm="1">
        <f t="array" ref="M129">_xlfn.XLOOKUP(M$1,'Copy of PY1 Data(H)'!$A$1:$CZ$1,_xlfn.XLOOKUP($A129,'Copy of PY1 Data(H)'!$A$1:$A$288,'Copy of PY1 Data(H)'!$A$1:$CZ$288))</f>
        <v>0</v>
      </c>
      <c r="N129" s="180" cm="1">
        <f t="array" ref="N129">_xlfn.XLOOKUP(N$1,'Copy of PY1 Data(H)'!$A$1:$CZ$1,_xlfn.XLOOKUP($A129,'Copy of PY1 Data(H)'!$A$1:$A$288,'Copy of PY1 Data(H)'!$A$1:$CZ$288))</f>
        <v>0</v>
      </c>
      <c r="O129" s="180" cm="1">
        <f t="array" ref="O129">_xlfn.XLOOKUP(O$1,'Copy of PY1 Data(H)'!$A$1:$CZ$1,_xlfn.XLOOKUP($A129,'Copy of PY1 Data(H)'!$A$1:$A$288,'Copy of PY1 Data(H)'!$A$1:$CZ$288))</f>
        <v>0</v>
      </c>
      <c r="P129" s="180" cm="1">
        <f t="array" ref="P129">_xlfn.XLOOKUP(P$1,'Copy of PY1 Data(H)'!$A$1:$CZ$1,_xlfn.XLOOKUP($A129,'Copy of PY1 Data(H)'!$A$1:$A$288,'Copy of PY1 Data(H)'!$A$1:$CZ$288))</f>
        <v>0</v>
      </c>
      <c r="Q129" s="180" cm="1">
        <f t="array" ref="Q129">_xlfn.XLOOKUP(Q$1,'Copy of PY1 Data(H)'!$A$1:$CZ$1,_xlfn.XLOOKUP($A129,'Copy of PY1 Data(H)'!$A$1:$A$288,'Copy of PY1 Data(H)'!$A$1:$CZ$288))</f>
        <v>0</v>
      </c>
      <c r="R129" s="180" cm="1">
        <f t="array" ref="R129">_xlfn.XLOOKUP(R$1,'Copy of PY1 Data(H)'!$A$1:$CZ$1,_xlfn.XLOOKUP($A129,'Copy of PY1 Data(H)'!$A$1:$A$288,'Copy of PY1 Data(H)'!$A$1:$CZ$288))</f>
        <v>0</v>
      </c>
      <c r="S129" s="180" cm="1">
        <f t="array" ref="S129">_xlfn.XLOOKUP(S$1,'Copy of PY1 Data(H)'!$A$1:$CZ$1,_xlfn.XLOOKUP($A129,'Copy of PY1 Data(H)'!$A$1:$A$288,'Copy of PY1 Data(H)'!$A$1:$CZ$288))</f>
        <v>0</v>
      </c>
      <c r="T129" s="180" cm="1">
        <f t="array" ref="T129">_xlfn.XLOOKUP(T$1,'Copy of PY1 Data(H)'!$A$1:$CZ$1,_xlfn.XLOOKUP($A129,'Copy of PY1 Data(H)'!$A$1:$A$288,'Copy of PY1 Data(H)'!$A$1:$CZ$288))</f>
        <v>0</v>
      </c>
      <c r="U129" s="180" cm="1">
        <f t="array" ref="U129">_xlfn.XLOOKUP(U$1,'Copy of PY1 Data(H)'!$A$1:$CZ$1,_xlfn.XLOOKUP($A129,'Copy of PY1 Data(H)'!$A$1:$A$288,'Copy of PY1 Data(H)'!$A$1:$CZ$288))</f>
        <v>0</v>
      </c>
      <c r="V129" s="180" cm="1">
        <f t="array" ref="V129">_xlfn.XLOOKUP(V$1,'Copy of PY1 Data(H)'!$A$1:$CZ$1,_xlfn.XLOOKUP($A129,'Copy of PY1 Data(H)'!$A$1:$A$288,'Copy of PY1 Data(H)'!$A$1:$CZ$288))</f>
        <v>0</v>
      </c>
      <c r="W129" s="180" cm="1">
        <f t="array" ref="W129">_xlfn.XLOOKUP(W$1,'Copy of PY1 Data(H)'!$A$1:$CZ$1,_xlfn.XLOOKUP($A129,'Copy of PY1 Data(H)'!$A$1:$A$288,'Copy of PY1 Data(H)'!$A$1:$CZ$288))</f>
        <v>0</v>
      </c>
      <c r="X129" s="180" cm="1">
        <f t="array" ref="X129">_xlfn.XLOOKUP(X$1,'Copy of PY1 Data(H)'!$A$1:$CZ$1,_xlfn.XLOOKUP($A129,'Copy of PY1 Data(H)'!$A$1:$A$288,'Copy of PY1 Data(H)'!$A$1:$CZ$288))</f>
        <v>0</v>
      </c>
      <c r="Y129" s="180" cm="1">
        <f t="array" ref="Y129">_xlfn.XLOOKUP(Y$1,'Copy of PY1 Data(H)'!$A$1:$CZ$1,_xlfn.XLOOKUP($A129,'Copy of PY1 Data(H)'!$A$1:$A$288,'Copy of PY1 Data(H)'!$A$1:$CZ$288))</f>
        <v>0</v>
      </c>
      <c r="Z129" s="180" cm="1">
        <f t="array" ref="Z129">_xlfn.XLOOKUP(Z$1,'Copy of PY1 Data(H)'!$A$1:$CZ$1,_xlfn.XLOOKUP($A129,'Copy of PY1 Data(H)'!$A$1:$A$288,'Copy of PY1 Data(H)'!$A$1:$CZ$288))</f>
        <v>0</v>
      </c>
      <c r="AA129" s="180" cm="1">
        <f t="array" ref="AA129">_xlfn.XLOOKUP(AA$1,'Copy of PY1 Data(H)'!$A$1:$CZ$1,_xlfn.XLOOKUP($A129,'Copy of PY1 Data(H)'!$A$1:$A$288,'Copy of PY1 Data(H)'!$A$1:$CZ$288))</f>
        <v>0</v>
      </c>
      <c r="AB129" s="180" cm="1">
        <f t="array" ref="AB129">_xlfn.XLOOKUP(AB$1,'Copy of PY1 Data(H)'!$A$1:$CZ$1,_xlfn.XLOOKUP($A129,'Copy of PY1 Data(H)'!$A$1:$A$288,'Copy of PY1 Data(H)'!$A$1:$CZ$288))</f>
        <v>0</v>
      </c>
      <c r="AC129" s="180" cm="1">
        <f t="array" ref="AC129">_xlfn.XLOOKUP(AC$1,'Copy of PY1 Data(H)'!$A$1:$CZ$1,_xlfn.XLOOKUP($A129,'Copy of PY1 Data(H)'!$A$1:$A$288,'Copy of PY1 Data(H)'!$A$1:$CZ$288))</f>
        <v>0</v>
      </c>
      <c r="AD129" s="180" cm="1">
        <f t="array" ref="AD129">_xlfn.XLOOKUP(AD$1,'Copy of PY1 Data(H)'!$A$1:$CZ$1,_xlfn.XLOOKUP($A129,'Copy of PY1 Data(H)'!$A$1:$A$288,'Copy of PY1 Data(H)'!$A$1:$CZ$288))</f>
        <v>0</v>
      </c>
      <c r="AE129" s="180" cm="1">
        <f t="array" ref="AE129">_xlfn.XLOOKUP(AE$1,'Copy of PY1 Data(H)'!$A$1:$CZ$1,_xlfn.XLOOKUP($A129,'Copy of PY1 Data(H)'!$A$1:$A$288,'Copy of PY1 Data(H)'!$A$1:$CZ$288))</f>
        <v>0</v>
      </c>
      <c r="AF129" s="180" cm="1">
        <f t="array" ref="AF129">_xlfn.XLOOKUP(AF$1,'Copy of PY1 Data(H)'!$A$1:$CZ$1,_xlfn.XLOOKUP($A129,'Copy of PY1 Data(H)'!$A$1:$A$288,'Copy of PY1 Data(H)'!$A$1:$CZ$288))</f>
        <v>0</v>
      </c>
      <c r="AG129" s="180" cm="1">
        <f t="array" ref="AG129">_xlfn.XLOOKUP(AG$1,'Copy of PY1 Data(H)'!$A$1:$CZ$1,_xlfn.XLOOKUP($A129,'Copy of PY1 Data(H)'!$A$1:$A$288,'Copy of PY1 Data(H)'!$A$1:$CZ$288))</f>
        <v>0</v>
      </c>
      <c r="AH129" s="180" cm="1">
        <f t="array" ref="AH129">_xlfn.XLOOKUP(AH$1,'Copy of PY1 Data(H)'!$A$1:$CZ$1,_xlfn.XLOOKUP($A129,'Copy of PY1 Data(H)'!$A$1:$A$288,'Copy of PY1 Data(H)'!$A$1:$CZ$288))</f>
        <v>0</v>
      </c>
      <c r="AI129" s="180" cm="1">
        <f t="array" ref="AI129">_xlfn.XLOOKUP(AI$1,'Copy of PY1 Data(H)'!$A$1:$CZ$1,_xlfn.XLOOKUP($A129,'Copy of PY1 Data(H)'!$A$1:$A$288,'Copy of PY1 Data(H)'!$A$1:$CZ$288))</f>
        <v>0</v>
      </c>
      <c r="AJ129" s="180" cm="1">
        <f t="array" ref="AJ129">_xlfn.XLOOKUP(AJ$1,'Copy of PY1 Data(H)'!$A$1:$CZ$1,_xlfn.XLOOKUP($A129,'Copy of PY1 Data(H)'!$A$1:$A$288,'Copy of PY1 Data(H)'!$A$1:$CZ$288))</f>
        <v>0</v>
      </c>
      <c r="AK129" s="180" cm="1">
        <f t="array" ref="AK129">_xlfn.XLOOKUP(AK$1,'Copy of PY1 Data(H)'!$A$1:$CZ$1,_xlfn.XLOOKUP($A129,'Copy of PY1 Data(H)'!$A$1:$A$288,'Copy of PY1 Data(H)'!$A$1:$CZ$288))</f>
        <v>0</v>
      </c>
      <c r="AL129" s="180" cm="1">
        <f t="array" ref="AL129">_xlfn.XLOOKUP(AL$1,'Copy of PY1 Data(H)'!$A$1:$CZ$1,_xlfn.XLOOKUP($A129,'Copy of PY1 Data(H)'!$A$1:$A$288,'Copy of PY1 Data(H)'!$A$1:$CZ$288))</f>
        <v>0</v>
      </c>
      <c r="AM129" s="180" cm="1">
        <f t="array" ref="AM129">_xlfn.XLOOKUP(AM$1,'Copy of PY1 Data(H)'!$A$1:$CZ$1,_xlfn.XLOOKUP($A129,'Copy of PY1 Data(H)'!$A$1:$A$288,'Copy of PY1 Data(H)'!$A$1:$CZ$288))</f>
        <v>0</v>
      </c>
      <c r="AN129" s="180" cm="1">
        <f t="array" ref="AN129">_xlfn.XLOOKUP(AN$1,'Copy of PY1 Data(H)'!$A$1:$CZ$1,_xlfn.XLOOKUP($A129,'Copy of PY1 Data(H)'!$A$1:$A$288,'Copy of PY1 Data(H)'!$A$1:$CZ$288))</f>
        <v>0</v>
      </c>
      <c r="AO129" s="180" cm="1">
        <f t="array" ref="AO129">_xlfn.XLOOKUP(AO$1,'Copy of PY1 Data(H)'!$A$1:$CZ$1,_xlfn.XLOOKUP($A129,'Copy of PY1 Data(H)'!$A$1:$A$288,'Copy of PY1 Data(H)'!$A$1:$CZ$288))</f>
        <v>0</v>
      </c>
      <c r="AP129" s="180" cm="1">
        <f t="array" ref="AP129">_xlfn.XLOOKUP(AP$1,'Copy of PY1 Data(H)'!$A$1:$CZ$1,_xlfn.XLOOKUP($A129,'Copy of PY1 Data(H)'!$A$1:$A$288,'Copy of PY1 Data(H)'!$A$1:$CZ$288))</f>
        <v>0</v>
      </c>
      <c r="AQ129" s="180" cm="1">
        <f t="array" ref="AQ129">_xlfn.XLOOKUP(AQ$1,'Copy of PY1 Data(H)'!$A$1:$CZ$1,_xlfn.XLOOKUP($A129,'Copy of PY1 Data(H)'!$A$1:$A$288,'Copy of PY1 Data(H)'!$A$1:$CZ$288))</f>
        <v>0</v>
      </c>
      <c r="AR129" s="180" cm="1">
        <f t="array" ref="AR129">_xlfn.XLOOKUP(AR$1,'Copy of PY1 Data(H)'!$A$1:$CZ$1,_xlfn.XLOOKUP($A129,'Copy of PY1 Data(H)'!$A$1:$A$288,'Copy of PY1 Data(H)'!$A$1:$CZ$288))</f>
        <v>0</v>
      </c>
      <c r="AS129" s="180" cm="1">
        <f t="array" ref="AS129">_xlfn.XLOOKUP(AS$1,'Copy of PY1 Data(H)'!$A$1:$CZ$1,_xlfn.XLOOKUP($A129,'Copy of PY1 Data(H)'!$A$1:$A$288,'Copy of PY1 Data(H)'!$A$1:$CZ$288))</f>
        <v>0</v>
      </c>
      <c r="AT129" s="180" cm="1">
        <f t="array" ref="AT129">_xlfn.XLOOKUP(AT$1,'Copy of PY1 Data(H)'!$A$1:$CZ$1,_xlfn.XLOOKUP($A129,'Copy of PY1 Data(H)'!$A$1:$A$288,'Copy of PY1 Data(H)'!$A$1:$CZ$288))</f>
        <v>0</v>
      </c>
      <c r="AU129" s="180" cm="1">
        <f t="array" ref="AU129">_xlfn.XLOOKUP(AU$1,'Copy of PY1 Data(H)'!$A$1:$CZ$1,_xlfn.XLOOKUP($A129,'Copy of PY1 Data(H)'!$A$1:$A$288,'Copy of PY1 Data(H)'!$A$1:$CZ$288))</f>
        <v>0</v>
      </c>
      <c r="AV129" s="180" cm="1">
        <f t="array" ref="AV129">_xlfn.XLOOKUP(AV$1,'Copy of PY1 Data(H)'!$A$1:$CZ$1,_xlfn.XLOOKUP($A129,'Copy of PY1 Data(H)'!$A$1:$A$288,'Copy of PY1 Data(H)'!$A$1:$CZ$288))</f>
        <v>0</v>
      </c>
      <c r="AW129" s="180" cm="1">
        <f t="array" ref="AW129">_xlfn.XLOOKUP(AW$1,'Copy of PY1 Data(H)'!$A$1:$CZ$1,_xlfn.XLOOKUP($A129,'Copy of PY1 Data(H)'!$A$1:$A$288,'Copy of PY1 Data(H)'!$A$1:$CZ$288))</f>
        <v>0</v>
      </c>
      <c r="AX129" s="180" cm="1">
        <f t="array" ref="AX129">_xlfn.XLOOKUP(AX$1,'Copy of PY1 Data(H)'!$A$1:$CZ$1,_xlfn.XLOOKUP($A129,'Copy of PY1 Data(H)'!$A$1:$A$288,'Copy of PY1 Data(H)'!$A$1:$CZ$288))</f>
        <v>0</v>
      </c>
      <c r="AY129" s="180" cm="1">
        <f t="array" ref="AY129">_xlfn.XLOOKUP(AY$1,'Copy of PY1 Data(H)'!$A$1:$CZ$1,_xlfn.XLOOKUP($A129,'Copy of PY1 Data(H)'!$A$1:$A$288,'Copy of PY1 Data(H)'!$A$1:$CZ$288))</f>
        <v>0</v>
      </c>
      <c r="AZ129" s="180" cm="1">
        <f t="array" ref="AZ129">_xlfn.XLOOKUP(AZ$1,'Copy of PY1 Data(H)'!$A$1:$CZ$1,_xlfn.XLOOKUP($A129,'Copy of PY1 Data(H)'!$A$1:$A$288,'Copy of PY1 Data(H)'!$A$1:$CZ$288))</f>
        <v>0</v>
      </c>
      <c r="BA129" s="180" cm="1">
        <f t="array" ref="BA129">_xlfn.XLOOKUP(BA$1,'Copy of PY1 Data(H)'!$A$1:$CZ$1,_xlfn.XLOOKUP($A129,'Copy of PY1 Data(H)'!$A$1:$A$288,'Copy of PY1 Data(H)'!$A$1:$CZ$288))</f>
        <v>0</v>
      </c>
      <c r="BB129" s="180" cm="1">
        <f t="array" ref="BB129">_xlfn.XLOOKUP(BB$1,'Copy of PY1 Data(H)'!$A$1:$CZ$1,_xlfn.XLOOKUP($A129,'Copy of PY1 Data(H)'!$A$1:$A$288,'Copy of PY1 Data(H)'!$A$1:$CZ$288))</f>
        <v>0</v>
      </c>
      <c r="BC129" s="180" cm="1">
        <f t="array" ref="BC129">_xlfn.XLOOKUP(BC$1,'Copy of PY1 Data(H)'!$A$1:$CZ$1,_xlfn.XLOOKUP($A129,'Copy of PY1 Data(H)'!$A$1:$A$288,'Copy of PY1 Data(H)'!$A$1:$CZ$288))</f>
        <v>0</v>
      </c>
      <c r="BD129" s="180" cm="1">
        <f t="array" ref="BD129">_xlfn.XLOOKUP(BD$1,'Copy of PY1 Data(H)'!$A$1:$CZ$1,_xlfn.XLOOKUP($A129,'Copy of PY1 Data(H)'!$A$1:$A$288,'Copy of PY1 Data(H)'!$A$1:$CZ$288))</f>
        <v>0</v>
      </c>
      <c r="BE129" s="180" cm="1">
        <f t="array" ref="BE129">_xlfn.XLOOKUP(BE$1,'Copy of PY1 Data(H)'!$A$1:$CZ$1,_xlfn.XLOOKUP($A129,'Copy of PY1 Data(H)'!$A$1:$A$288,'Copy of PY1 Data(H)'!$A$1:$CZ$288))</f>
        <v>0</v>
      </c>
      <c r="BF129" s="180" cm="1">
        <f t="array" ref="BF129">_xlfn.XLOOKUP(BF$1,'Copy of PY1 Data(H)'!$A$1:$CZ$1,_xlfn.XLOOKUP($A129,'Copy of PY1 Data(H)'!$A$1:$A$288,'Copy of PY1 Data(H)'!$A$1:$CZ$288))</f>
        <v>0</v>
      </c>
      <c r="BG129" s="180" cm="1">
        <f t="array" ref="BG129">_xlfn.XLOOKUP(BG$1,'Copy of PY1 Data(H)'!$A$1:$CZ$1,_xlfn.XLOOKUP($A129,'Copy of PY1 Data(H)'!$A$1:$A$288,'Copy of PY1 Data(H)'!$A$1:$CZ$288))</f>
        <v>0</v>
      </c>
      <c r="BH129" s="180" cm="1">
        <f t="array" ref="BH129">_xlfn.XLOOKUP(BH$1,'Copy of PY1 Data(H)'!$A$1:$CZ$1,_xlfn.XLOOKUP($A129,'Copy of PY1 Data(H)'!$A$1:$A$288,'Copy of PY1 Data(H)'!$A$1:$CZ$288))</f>
        <v>0</v>
      </c>
      <c r="BI129" s="180" cm="1">
        <f t="array" ref="BI129">_xlfn.XLOOKUP(BI$1,'Copy of PY1 Data(H)'!$A$1:$CZ$1,_xlfn.XLOOKUP($A129,'Copy of PY1 Data(H)'!$A$1:$A$288,'Copy of PY1 Data(H)'!$A$1:$CZ$288))</f>
        <v>0</v>
      </c>
      <c r="BJ129" s="180" cm="1">
        <f t="array" ref="BJ129">_xlfn.XLOOKUP(BJ$1,'Copy of PY1 Data(H)'!$A$1:$CZ$1,_xlfn.XLOOKUP($A129,'Copy of PY1 Data(H)'!$A$1:$A$288,'Copy of PY1 Data(H)'!$A$1:$CZ$288))</f>
        <v>0</v>
      </c>
      <c r="BK129" s="180" cm="1">
        <f t="array" ref="BK129">_xlfn.XLOOKUP(BK$1,'Copy of PY1 Data(H)'!$A$1:$CZ$1,_xlfn.XLOOKUP($A129,'Copy of PY1 Data(H)'!$A$1:$A$288,'Copy of PY1 Data(H)'!$A$1:$CZ$288))</f>
        <v>0</v>
      </c>
      <c r="BL129" s="180" cm="1">
        <f t="array" ref="BL129">_xlfn.XLOOKUP(BL$1,'Copy of PY1 Data(H)'!$A$1:$CZ$1,_xlfn.XLOOKUP($A129,'Copy of PY1 Data(H)'!$A$1:$A$288,'Copy of PY1 Data(H)'!$A$1:$CZ$288))</f>
        <v>0</v>
      </c>
      <c r="BM129" s="180" cm="1">
        <f t="array" ref="BM129">_xlfn.XLOOKUP(BM$1,'Copy of PY1 Data(H)'!$A$1:$CZ$1,_xlfn.XLOOKUP($A129,'Copy of PY1 Data(H)'!$A$1:$A$288,'Copy of PY1 Data(H)'!$A$1:$CZ$288))</f>
        <v>0</v>
      </c>
      <c r="BN129" s="180" cm="1">
        <f t="array" ref="BN129">_xlfn.XLOOKUP(BN$1,'Copy of PY1 Data(H)'!$A$1:$CZ$1,_xlfn.XLOOKUP($A129,'Copy of PY1 Data(H)'!$A$1:$A$288,'Copy of PY1 Data(H)'!$A$1:$CZ$288))</f>
        <v>0</v>
      </c>
      <c r="BO129" s="180" cm="1">
        <f t="array" ref="BO129">_xlfn.XLOOKUP(BO$1,'Copy of PY1 Data(H)'!$A$1:$CZ$1,_xlfn.XLOOKUP($A129,'Copy of PY1 Data(H)'!$A$1:$A$288,'Copy of PY1 Data(H)'!$A$1:$CZ$288))</f>
        <v>0</v>
      </c>
      <c r="BP129" s="180" cm="1">
        <f t="array" ref="BP129">_xlfn.XLOOKUP(BP$1,'Copy of PY1 Data(H)'!$A$1:$CZ$1,_xlfn.XLOOKUP($A129,'Copy of PY1 Data(H)'!$A$1:$A$288,'Copy of PY1 Data(H)'!$A$1:$CZ$288))</f>
        <v>0</v>
      </c>
      <c r="BQ129" s="180" cm="1">
        <f t="array" ref="BQ129">_xlfn.XLOOKUP(BQ$1,'Copy of PY1 Data(H)'!$A$1:$CZ$1,_xlfn.XLOOKUP($A129,'Copy of PY1 Data(H)'!$A$1:$A$288,'Copy of PY1 Data(H)'!$A$1:$CZ$288))</f>
        <v>0</v>
      </c>
      <c r="BR129" s="180" cm="1">
        <f t="array" ref="BR129">_xlfn.XLOOKUP(BR$1,'Copy of PY1 Data(H)'!$A$1:$CZ$1,_xlfn.XLOOKUP($A129,'Copy of PY1 Data(H)'!$A$1:$A$288,'Copy of PY1 Data(H)'!$A$1:$CZ$288))</f>
        <v>0</v>
      </c>
      <c r="BS129" s="180" cm="1">
        <f t="array" ref="BS129">_xlfn.XLOOKUP(BS$1,'Copy of PY1 Data(H)'!$A$1:$CZ$1,_xlfn.XLOOKUP($A129,'Copy of PY1 Data(H)'!$A$1:$A$288,'Copy of PY1 Data(H)'!$A$1:$CZ$288))</f>
        <v>0</v>
      </c>
      <c r="BT129" s="180" cm="1">
        <f t="array" ref="BT129">_xlfn.XLOOKUP(BT$1,'Copy of PY1 Data(H)'!$A$1:$CZ$1,_xlfn.XLOOKUP($A129,'Copy of PY1 Data(H)'!$A$1:$A$288,'Copy of PY1 Data(H)'!$A$1:$CZ$288))</f>
        <v>0</v>
      </c>
      <c r="BU129" s="180" cm="1">
        <f t="array" ref="BU129">_xlfn.XLOOKUP(BU$1,'Copy of PY1 Data(H)'!$A$1:$CZ$1,_xlfn.XLOOKUP($A129,'Copy of PY1 Data(H)'!$A$1:$A$288,'Copy of PY1 Data(H)'!$A$1:$CZ$288))</f>
        <v>0</v>
      </c>
      <c r="BV129" s="180" cm="1">
        <f t="array" ref="BV129">_xlfn.XLOOKUP(BV$1,'Copy of PY1 Data(H)'!$A$1:$CZ$1,_xlfn.XLOOKUP($A129,'Copy of PY1 Data(H)'!$A$1:$A$288,'Copy of PY1 Data(H)'!$A$1:$CZ$288))</f>
        <v>0</v>
      </c>
    </row>
    <row r="130" spans="1:74" x14ac:dyDescent="0.3">
      <c r="A130" s="180">
        <v>353</v>
      </c>
      <c r="C130" s="180"/>
      <c r="D130" s="180" cm="1">
        <f t="array" ref="D130">_xlfn.XLOOKUP(D$1,'Copy of PY1 Data(H)'!$A$1:$CZ$1,_xlfn.XLOOKUP($A130,'Copy of PY1 Data(H)'!$A$1:$A$288,'Copy of PY1 Data(H)'!$A$1:$CZ$288))</f>
        <v>0</v>
      </c>
      <c r="E130" s="180" cm="1">
        <f t="array" ref="E130">_xlfn.XLOOKUP(E$1,'Copy of PY1 Data(H)'!$A$1:$CZ$1,_xlfn.XLOOKUP($A130,'Copy of PY1 Data(H)'!$A$1:$A$288,'Copy of PY1 Data(H)'!$A$1:$CZ$288))</f>
        <v>145000</v>
      </c>
      <c r="F130" s="180" cm="1">
        <f t="array" ref="F130">_xlfn.XLOOKUP(F$1,'Copy of PY1 Data(H)'!$A$1:$CZ$1,_xlfn.XLOOKUP($A130,'Copy of PY1 Data(H)'!$A$1:$A$288,'Copy of PY1 Data(H)'!$A$1:$CZ$288))</f>
        <v>0</v>
      </c>
      <c r="G130" s="180" cm="1">
        <f t="array" ref="G130">_xlfn.XLOOKUP(G$1,'Copy of PY1 Data(H)'!$A$1:$CZ$1,_xlfn.XLOOKUP($A130,'Copy of PY1 Data(H)'!$A$1:$A$288,'Copy of PY1 Data(H)'!$A$1:$CZ$288))</f>
        <v>0</v>
      </c>
      <c r="H130" s="180" cm="1">
        <f t="array" ref="H130">_xlfn.XLOOKUP(H$1,'Copy of PY1 Data(H)'!$A$1:$CZ$1,_xlfn.XLOOKUP($A130,'Copy of PY1 Data(H)'!$A$1:$A$288,'Copy of PY1 Data(H)'!$A$1:$CZ$288))</f>
        <v>0</v>
      </c>
      <c r="I130" s="180" cm="1">
        <f t="array" ref="I130">_xlfn.XLOOKUP(I$1,'Copy of PY1 Data(H)'!$A$1:$CZ$1,_xlfn.XLOOKUP($A130,'Copy of PY1 Data(H)'!$A$1:$A$288,'Copy of PY1 Data(H)'!$A$1:$CZ$288))</f>
        <v>0</v>
      </c>
      <c r="J130" s="180" cm="1">
        <f t="array" ref="J130">_xlfn.XLOOKUP(J$1,'Copy of PY1 Data(H)'!$A$1:$CZ$1,_xlfn.XLOOKUP($A130,'Copy of PY1 Data(H)'!$A$1:$A$288,'Copy of PY1 Data(H)'!$A$1:$CZ$288))</f>
        <v>0</v>
      </c>
      <c r="K130" s="180" cm="1">
        <f t="array" ref="K130">_xlfn.XLOOKUP(K$1,'Copy of PY1 Data(H)'!$A$1:$CZ$1,_xlfn.XLOOKUP($A130,'Copy of PY1 Data(H)'!$A$1:$A$288,'Copy of PY1 Data(H)'!$A$1:$CZ$288))</f>
        <v>0</v>
      </c>
      <c r="L130" s="180" cm="1">
        <f t="array" ref="L130">_xlfn.XLOOKUP(L$1,'Copy of PY1 Data(H)'!$A$1:$CZ$1,_xlfn.XLOOKUP($A130,'Copy of PY1 Data(H)'!$A$1:$A$288,'Copy of PY1 Data(H)'!$A$1:$CZ$288))</f>
        <v>355233</v>
      </c>
      <c r="M130" s="180" cm="1">
        <f t="array" ref="M130">_xlfn.XLOOKUP(M$1,'Copy of PY1 Data(H)'!$A$1:$CZ$1,_xlfn.XLOOKUP($A130,'Copy of PY1 Data(H)'!$A$1:$A$288,'Copy of PY1 Data(H)'!$A$1:$CZ$288))</f>
        <v>364700</v>
      </c>
      <c r="N130" s="180" cm="1">
        <f t="array" ref="N130">_xlfn.XLOOKUP(N$1,'Copy of PY1 Data(H)'!$A$1:$CZ$1,_xlfn.XLOOKUP($A130,'Copy of PY1 Data(H)'!$A$1:$A$288,'Copy of PY1 Data(H)'!$A$1:$CZ$288))</f>
        <v>0</v>
      </c>
      <c r="O130" s="180" cm="1">
        <f t="array" ref="O130">_xlfn.XLOOKUP(O$1,'Copy of PY1 Data(H)'!$A$1:$CZ$1,_xlfn.XLOOKUP($A130,'Copy of PY1 Data(H)'!$A$1:$A$288,'Copy of PY1 Data(H)'!$A$1:$CZ$288))</f>
        <v>0</v>
      </c>
      <c r="P130" s="180" cm="1">
        <f t="array" ref="P130">_xlfn.XLOOKUP(P$1,'Copy of PY1 Data(H)'!$A$1:$CZ$1,_xlfn.XLOOKUP($A130,'Copy of PY1 Data(H)'!$A$1:$A$288,'Copy of PY1 Data(H)'!$A$1:$CZ$288))</f>
        <v>0</v>
      </c>
      <c r="Q130" s="180" cm="1">
        <f t="array" ref="Q130">_xlfn.XLOOKUP(Q$1,'Copy of PY1 Data(H)'!$A$1:$CZ$1,_xlfn.XLOOKUP($A130,'Copy of PY1 Data(H)'!$A$1:$A$288,'Copy of PY1 Data(H)'!$A$1:$CZ$288))</f>
        <v>0</v>
      </c>
      <c r="R130" s="180" cm="1">
        <f t="array" ref="R130">_xlfn.XLOOKUP(R$1,'Copy of PY1 Data(H)'!$A$1:$CZ$1,_xlfn.XLOOKUP($A130,'Copy of PY1 Data(H)'!$A$1:$A$288,'Copy of PY1 Data(H)'!$A$1:$CZ$288))</f>
        <v>0</v>
      </c>
      <c r="S130" s="180" cm="1">
        <f t="array" ref="S130">_xlfn.XLOOKUP(S$1,'Copy of PY1 Data(H)'!$A$1:$CZ$1,_xlfn.XLOOKUP($A130,'Copy of PY1 Data(H)'!$A$1:$A$288,'Copy of PY1 Data(H)'!$A$1:$CZ$288))</f>
        <v>0</v>
      </c>
      <c r="T130" s="180" cm="1">
        <f t="array" ref="T130">_xlfn.XLOOKUP(T$1,'Copy of PY1 Data(H)'!$A$1:$CZ$1,_xlfn.XLOOKUP($A130,'Copy of PY1 Data(H)'!$A$1:$A$288,'Copy of PY1 Data(H)'!$A$1:$CZ$288))</f>
        <v>0</v>
      </c>
      <c r="U130" s="180" cm="1">
        <f t="array" ref="U130">_xlfn.XLOOKUP(U$1,'Copy of PY1 Data(H)'!$A$1:$CZ$1,_xlfn.XLOOKUP($A130,'Copy of PY1 Data(H)'!$A$1:$A$288,'Copy of PY1 Data(H)'!$A$1:$CZ$288))</f>
        <v>0</v>
      </c>
      <c r="V130" s="180" cm="1">
        <f t="array" ref="V130">_xlfn.XLOOKUP(V$1,'Copy of PY1 Data(H)'!$A$1:$CZ$1,_xlfn.XLOOKUP($A130,'Copy of PY1 Data(H)'!$A$1:$A$288,'Copy of PY1 Data(H)'!$A$1:$CZ$288))</f>
        <v>0</v>
      </c>
      <c r="W130" s="180" cm="1">
        <f t="array" ref="W130">_xlfn.XLOOKUP(W$1,'Copy of PY1 Data(H)'!$A$1:$CZ$1,_xlfn.XLOOKUP($A130,'Copy of PY1 Data(H)'!$A$1:$A$288,'Copy of PY1 Data(H)'!$A$1:$CZ$288))</f>
        <v>0</v>
      </c>
      <c r="X130" s="180" cm="1">
        <f t="array" ref="X130">_xlfn.XLOOKUP(X$1,'Copy of PY1 Data(H)'!$A$1:$CZ$1,_xlfn.XLOOKUP($A130,'Copy of PY1 Data(H)'!$A$1:$A$288,'Copy of PY1 Data(H)'!$A$1:$CZ$288))</f>
        <v>0</v>
      </c>
      <c r="Y130" s="180" cm="1">
        <f t="array" ref="Y130">_xlfn.XLOOKUP(Y$1,'Copy of PY1 Data(H)'!$A$1:$CZ$1,_xlfn.XLOOKUP($A130,'Copy of PY1 Data(H)'!$A$1:$A$288,'Copy of PY1 Data(H)'!$A$1:$CZ$288))</f>
        <v>0</v>
      </c>
      <c r="Z130" s="180" cm="1">
        <f t="array" ref="Z130">_xlfn.XLOOKUP(Z$1,'Copy of PY1 Data(H)'!$A$1:$CZ$1,_xlfn.XLOOKUP($A130,'Copy of PY1 Data(H)'!$A$1:$A$288,'Copy of PY1 Data(H)'!$A$1:$CZ$288))</f>
        <v>265000</v>
      </c>
      <c r="AA130" s="180" cm="1">
        <f t="array" ref="AA130">_xlfn.XLOOKUP(AA$1,'Copy of PY1 Data(H)'!$A$1:$CZ$1,_xlfn.XLOOKUP($A130,'Copy of PY1 Data(H)'!$A$1:$A$288,'Copy of PY1 Data(H)'!$A$1:$CZ$288))</f>
        <v>0</v>
      </c>
      <c r="AB130" s="180" cm="1">
        <f t="array" ref="AB130">_xlfn.XLOOKUP(AB$1,'Copy of PY1 Data(H)'!$A$1:$CZ$1,_xlfn.XLOOKUP($A130,'Copy of PY1 Data(H)'!$A$1:$A$288,'Copy of PY1 Data(H)'!$A$1:$CZ$288))</f>
        <v>0</v>
      </c>
      <c r="AC130" s="180" cm="1">
        <f t="array" ref="AC130">_xlfn.XLOOKUP(AC$1,'Copy of PY1 Data(H)'!$A$1:$CZ$1,_xlfn.XLOOKUP($A130,'Copy of PY1 Data(H)'!$A$1:$A$288,'Copy of PY1 Data(H)'!$A$1:$CZ$288))</f>
        <v>0</v>
      </c>
      <c r="AD130" s="180" cm="1">
        <f t="array" ref="AD130">_xlfn.XLOOKUP(AD$1,'Copy of PY1 Data(H)'!$A$1:$CZ$1,_xlfn.XLOOKUP($A130,'Copy of PY1 Data(H)'!$A$1:$A$288,'Copy of PY1 Data(H)'!$A$1:$CZ$288))</f>
        <v>0</v>
      </c>
      <c r="AE130" s="180" cm="1">
        <f t="array" ref="AE130">_xlfn.XLOOKUP(AE$1,'Copy of PY1 Data(H)'!$A$1:$CZ$1,_xlfn.XLOOKUP($A130,'Copy of PY1 Data(H)'!$A$1:$A$288,'Copy of PY1 Data(H)'!$A$1:$CZ$288))</f>
        <v>0</v>
      </c>
      <c r="AF130" s="180" cm="1">
        <f t="array" ref="AF130">_xlfn.XLOOKUP(AF$1,'Copy of PY1 Data(H)'!$A$1:$CZ$1,_xlfn.XLOOKUP($A130,'Copy of PY1 Data(H)'!$A$1:$A$288,'Copy of PY1 Data(H)'!$A$1:$CZ$288))</f>
        <v>0</v>
      </c>
      <c r="AG130" s="180" cm="1">
        <f t="array" ref="AG130">_xlfn.XLOOKUP(AG$1,'Copy of PY1 Data(H)'!$A$1:$CZ$1,_xlfn.XLOOKUP($A130,'Copy of PY1 Data(H)'!$A$1:$A$288,'Copy of PY1 Data(H)'!$A$1:$CZ$288))</f>
        <v>0</v>
      </c>
      <c r="AH130" s="180" cm="1">
        <f t="array" ref="AH130">_xlfn.XLOOKUP(AH$1,'Copy of PY1 Data(H)'!$A$1:$CZ$1,_xlfn.XLOOKUP($A130,'Copy of PY1 Data(H)'!$A$1:$A$288,'Copy of PY1 Data(H)'!$A$1:$CZ$288))</f>
        <v>0</v>
      </c>
      <c r="AI130" s="180" cm="1">
        <f t="array" ref="AI130">_xlfn.XLOOKUP(AI$1,'Copy of PY1 Data(H)'!$A$1:$CZ$1,_xlfn.XLOOKUP($A130,'Copy of PY1 Data(H)'!$A$1:$A$288,'Copy of PY1 Data(H)'!$A$1:$CZ$288))</f>
        <v>0</v>
      </c>
      <c r="AJ130" s="180" cm="1">
        <f t="array" ref="AJ130">_xlfn.XLOOKUP(AJ$1,'Copy of PY1 Data(H)'!$A$1:$CZ$1,_xlfn.XLOOKUP($A130,'Copy of PY1 Data(H)'!$A$1:$A$288,'Copy of PY1 Data(H)'!$A$1:$CZ$288))</f>
        <v>0</v>
      </c>
      <c r="AK130" s="180" cm="1">
        <f t="array" ref="AK130">_xlfn.XLOOKUP(AK$1,'Copy of PY1 Data(H)'!$A$1:$CZ$1,_xlfn.XLOOKUP($A130,'Copy of PY1 Data(H)'!$A$1:$A$288,'Copy of PY1 Data(H)'!$A$1:$CZ$288))</f>
        <v>0</v>
      </c>
      <c r="AL130" s="180" cm="1">
        <f t="array" ref="AL130">_xlfn.XLOOKUP(AL$1,'Copy of PY1 Data(H)'!$A$1:$CZ$1,_xlfn.XLOOKUP($A130,'Copy of PY1 Data(H)'!$A$1:$A$288,'Copy of PY1 Data(H)'!$A$1:$CZ$288))</f>
        <v>0</v>
      </c>
      <c r="AM130" s="180" cm="1">
        <f t="array" ref="AM130">_xlfn.XLOOKUP(AM$1,'Copy of PY1 Data(H)'!$A$1:$CZ$1,_xlfn.XLOOKUP($A130,'Copy of PY1 Data(H)'!$A$1:$A$288,'Copy of PY1 Data(H)'!$A$1:$CZ$288))</f>
        <v>0</v>
      </c>
      <c r="AN130" s="180" cm="1">
        <f t="array" ref="AN130">_xlfn.XLOOKUP(AN$1,'Copy of PY1 Data(H)'!$A$1:$CZ$1,_xlfn.XLOOKUP($A130,'Copy of PY1 Data(H)'!$A$1:$A$288,'Copy of PY1 Data(H)'!$A$1:$CZ$288))</f>
        <v>0</v>
      </c>
      <c r="AO130" s="180" cm="1">
        <f t="array" ref="AO130">_xlfn.XLOOKUP(AO$1,'Copy of PY1 Data(H)'!$A$1:$CZ$1,_xlfn.XLOOKUP($A130,'Copy of PY1 Data(H)'!$A$1:$A$288,'Copy of PY1 Data(H)'!$A$1:$CZ$288))</f>
        <v>0</v>
      </c>
      <c r="AP130" s="180" cm="1">
        <f t="array" ref="AP130">_xlfn.XLOOKUP(AP$1,'Copy of PY1 Data(H)'!$A$1:$CZ$1,_xlfn.XLOOKUP($A130,'Copy of PY1 Data(H)'!$A$1:$A$288,'Copy of PY1 Data(H)'!$A$1:$CZ$288))</f>
        <v>20000</v>
      </c>
      <c r="AQ130" s="180" cm="1">
        <f t="array" ref="AQ130">_xlfn.XLOOKUP(AQ$1,'Copy of PY1 Data(H)'!$A$1:$CZ$1,_xlfn.XLOOKUP($A130,'Copy of PY1 Data(H)'!$A$1:$A$288,'Copy of PY1 Data(H)'!$A$1:$CZ$288))</f>
        <v>0</v>
      </c>
      <c r="AR130" s="180" cm="1">
        <f t="array" ref="AR130">_xlfn.XLOOKUP(AR$1,'Copy of PY1 Data(H)'!$A$1:$CZ$1,_xlfn.XLOOKUP($A130,'Copy of PY1 Data(H)'!$A$1:$A$288,'Copy of PY1 Data(H)'!$A$1:$CZ$288))</f>
        <v>0</v>
      </c>
      <c r="AS130" s="180" cm="1">
        <f t="array" ref="AS130">_xlfn.XLOOKUP(AS$1,'Copy of PY1 Data(H)'!$A$1:$CZ$1,_xlfn.XLOOKUP($A130,'Copy of PY1 Data(H)'!$A$1:$A$288,'Copy of PY1 Data(H)'!$A$1:$CZ$288))</f>
        <v>0</v>
      </c>
      <c r="AT130" s="180" cm="1">
        <f t="array" ref="AT130">_xlfn.XLOOKUP(AT$1,'Copy of PY1 Data(H)'!$A$1:$CZ$1,_xlfn.XLOOKUP($A130,'Copy of PY1 Data(H)'!$A$1:$A$288,'Copy of PY1 Data(H)'!$A$1:$CZ$288))</f>
        <v>0</v>
      </c>
      <c r="AU130" s="180" cm="1">
        <f t="array" ref="AU130">_xlfn.XLOOKUP(AU$1,'Copy of PY1 Data(H)'!$A$1:$CZ$1,_xlfn.XLOOKUP($A130,'Copy of PY1 Data(H)'!$A$1:$A$288,'Copy of PY1 Data(H)'!$A$1:$CZ$288))</f>
        <v>0</v>
      </c>
      <c r="AV130" s="180" cm="1">
        <f t="array" ref="AV130">_xlfn.XLOOKUP(AV$1,'Copy of PY1 Data(H)'!$A$1:$CZ$1,_xlfn.XLOOKUP($A130,'Copy of PY1 Data(H)'!$A$1:$A$288,'Copy of PY1 Data(H)'!$A$1:$CZ$288))</f>
        <v>0</v>
      </c>
      <c r="AW130" s="180" cm="1">
        <f t="array" ref="AW130">_xlfn.XLOOKUP(AW$1,'Copy of PY1 Data(H)'!$A$1:$CZ$1,_xlfn.XLOOKUP($A130,'Copy of PY1 Data(H)'!$A$1:$A$288,'Copy of PY1 Data(H)'!$A$1:$CZ$288))</f>
        <v>0</v>
      </c>
      <c r="AX130" s="180" cm="1">
        <f t="array" ref="AX130">_xlfn.XLOOKUP(AX$1,'Copy of PY1 Data(H)'!$A$1:$CZ$1,_xlfn.XLOOKUP($A130,'Copy of PY1 Data(H)'!$A$1:$A$288,'Copy of PY1 Data(H)'!$A$1:$CZ$288))</f>
        <v>0</v>
      </c>
      <c r="AY130" s="180" cm="1">
        <f t="array" ref="AY130">_xlfn.XLOOKUP(AY$1,'Copy of PY1 Data(H)'!$A$1:$CZ$1,_xlfn.XLOOKUP($A130,'Copy of PY1 Data(H)'!$A$1:$A$288,'Copy of PY1 Data(H)'!$A$1:$CZ$288))</f>
        <v>0</v>
      </c>
      <c r="AZ130" s="180" cm="1">
        <f t="array" ref="AZ130">_xlfn.XLOOKUP(AZ$1,'Copy of PY1 Data(H)'!$A$1:$CZ$1,_xlfn.XLOOKUP($A130,'Copy of PY1 Data(H)'!$A$1:$A$288,'Copy of PY1 Data(H)'!$A$1:$CZ$288))</f>
        <v>0</v>
      </c>
      <c r="BA130" s="180" cm="1">
        <f t="array" ref="BA130">_xlfn.XLOOKUP(BA$1,'Copy of PY1 Data(H)'!$A$1:$CZ$1,_xlfn.XLOOKUP($A130,'Copy of PY1 Data(H)'!$A$1:$A$288,'Copy of PY1 Data(H)'!$A$1:$CZ$288))</f>
        <v>0</v>
      </c>
      <c r="BB130" s="180" cm="1">
        <f t="array" ref="BB130">_xlfn.XLOOKUP(BB$1,'Copy of PY1 Data(H)'!$A$1:$CZ$1,_xlfn.XLOOKUP($A130,'Copy of PY1 Data(H)'!$A$1:$A$288,'Copy of PY1 Data(H)'!$A$1:$CZ$288))</f>
        <v>0</v>
      </c>
      <c r="BC130" s="180" cm="1">
        <f t="array" ref="BC130">_xlfn.XLOOKUP(BC$1,'Copy of PY1 Data(H)'!$A$1:$CZ$1,_xlfn.XLOOKUP($A130,'Copy of PY1 Data(H)'!$A$1:$A$288,'Copy of PY1 Data(H)'!$A$1:$CZ$288))</f>
        <v>0</v>
      </c>
      <c r="BD130" s="180" cm="1">
        <f t="array" ref="BD130">_xlfn.XLOOKUP(BD$1,'Copy of PY1 Data(H)'!$A$1:$CZ$1,_xlfn.XLOOKUP($A130,'Copy of PY1 Data(H)'!$A$1:$A$288,'Copy of PY1 Data(H)'!$A$1:$CZ$288))</f>
        <v>0</v>
      </c>
      <c r="BE130" s="180" cm="1">
        <f t="array" ref="BE130">_xlfn.XLOOKUP(BE$1,'Copy of PY1 Data(H)'!$A$1:$CZ$1,_xlfn.XLOOKUP($A130,'Copy of PY1 Data(H)'!$A$1:$A$288,'Copy of PY1 Data(H)'!$A$1:$CZ$288))</f>
        <v>0</v>
      </c>
      <c r="BF130" s="180" cm="1">
        <f t="array" ref="BF130">_xlfn.XLOOKUP(BF$1,'Copy of PY1 Data(H)'!$A$1:$CZ$1,_xlfn.XLOOKUP($A130,'Copy of PY1 Data(H)'!$A$1:$A$288,'Copy of PY1 Data(H)'!$A$1:$CZ$288))</f>
        <v>10000</v>
      </c>
      <c r="BG130" s="180" cm="1">
        <f t="array" ref="BG130">_xlfn.XLOOKUP(BG$1,'Copy of PY1 Data(H)'!$A$1:$CZ$1,_xlfn.XLOOKUP($A130,'Copy of PY1 Data(H)'!$A$1:$A$288,'Copy of PY1 Data(H)'!$A$1:$CZ$288))</f>
        <v>0</v>
      </c>
      <c r="BH130" s="180" cm="1">
        <f t="array" ref="BH130">_xlfn.XLOOKUP(BH$1,'Copy of PY1 Data(H)'!$A$1:$CZ$1,_xlfn.XLOOKUP($A130,'Copy of PY1 Data(H)'!$A$1:$A$288,'Copy of PY1 Data(H)'!$A$1:$CZ$288))</f>
        <v>0</v>
      </c>
      <c r="BI130" s="180" cm="1">
        <f t="array" ref="BI130">_xlfn.XLOOKUP(BI$1,'Copy of PY1 Data(H)'!$A$1:$CZ$1,_xlfn.XLOOKUP($A130,'Copy of PY1 Data(H)'!$A$1:$A$288,'Copy of PY1 Data(H)'!$A$1:$CZ$288))</f>
        <v>0</v>
      </c>
      <c r="BJ130" s="180" cm="1">
        <f t="array" ref="BJ130">_xlfn.XLOOKUP(BJ$1,'Copy of PY1 Data(H)'!$A$1:$CZ$1,_xlfn.XLOOKUP($A130,'Copy of PY1 Data(H)'!$A$1:$A$288,'Copy of PY1 Data(H)'!$A$1:$CZ$288))</f>
        <v>0</v>
      </c>
      <c r="BK130" s="180" cm="1">
        <f t="array" ref="BK130">_xlfn.XLOOKUP(BK$1,'Copy of PY1 Data(H)'!$A$1:$CZ$1,_xlfn.XLOOKUP($A130,'Copy of PY1 Data(H)'!$A$1:$A$288,'Copy of PY1 Data(H)'!$A$1:$CZ$288))</f>
        <v>0</v>
      </c>
      <c r="BL130" s="180" cm="1">
        <f t="array" ref="BL130">_xlfn.XLOOKUP(BL$1,'Copy of PY1 Data(H)'!$A$1:$CZ$1,_xlfn.XLOOKUP($A130,'Copy of PY1 Data(H)'!$A$1:$A$288,'Copy of PY1 Data(H)'!$A$1:$CZ$288))</f>
        <v>0</v>
      </c>
      <c r="BM130" s="180" cm="1">
        <f t="array" ref="BM130">_xlfn.XLOOKUP(BM$1,'Copy of PY1 Data(H)'!$A$1:$CZ$1,_xlfn.XLOOKUP($A130,'Copy of PY1 Data(H)'!$A$1:$A$288,'Copy of PY1 Data(H)'!$A$1:$CZ$288))</f>
        <v>0</v>
      </c>
      <c r="BN130" s="180" cm="1">
        <f t="array" ref="BN130">_xlfn.XLOOKUP(BN$1,'Copy of PY1 Data(H)'!$A$1:$CZ$1,_xlfn.XLOOKUP($A130,'Copy of PY1 Data(H)'!$A$1:$A$288,'Copy of PY1 Data(H)'!$A$1:$CZ$288))</f>
        <v>0</v>
      </c>
      <c r="BO130" s="180" cm="1">
        <f t="array" ref="BO130">_xlfn.XLOOKUP(BO$1,'Copy of PY1 Data(H)'!$A$1:$CZ$1,_xlfn.XLOOKUP($A130,'Copy of PY1 Data(H)'!$A$1:$A$288,'Copy of PY1 Data(H)'!$A$1:$CZ$288))</f>
        <v>27334</v>
      </c>
      <c r="BP130" s="180" cm="1">
        <f t="array" ref="BP130">_xlfn.XLOOKUP(BP$1,'Copy of PY1 Data(H)'!$A$1:$CZ$1,_xlfn.XLOOKUP($A130,'Copy of PY1 Data(H)'!$A$1:$A$288,'Copy of PY1 Data(H)'!$A$1:$CZ$288))</f>
        <v>0</v>
      </c>
      <c r="BQ130" s="180" cm="1">
        <f t="array" ref="BQ130">_xlfn.XLOOKUP(BQ$1,'Copy of PY1 Data(H)'!$A$1:$CZ$1,_xlfn.XLOOKUP($A130,'Copy of PY1 Data(H)'!$A$1:$A$288,'Copy of PY1 Data(H)'!$A$1:$CZ$288))</f>
        <v>0</v>
      </c>
      <c r="BR130" s="180" cm="1">
        <f t="array" ref="BR130">_xlfn.XLOOKUP(BR$1,'Copy of PY1 Data(H)'!$A$1:$CZ$1,_xlfn.XLOOKUP($A130,'Copy of PY1 Data(H)'!$A$1:$A$288,'Copy of PY1 Data(H)'!$A$1:$CZ$288))</f>
        <v>0</v>
      </c>
      <c r="BS130" s="180" cm="1">
        <f t="array" ref="BS130">_xlfn.XLOOKUP(BS$1,'Copy of PY1 Data(H)'!$A$1:$CZ$1,_xlfn.XLOOKUP($A130,'Copy of PY1 Data(H)'!$A$1:$A$288,'Copy of PY1 Data(H)'!$A$1:$CZ$288))</f>
        <v>0</v>
      </c>
      <c r="BT130" s="180" cm="1">
        <f t="array" ref="BT130">_xlfn.XLOOKUP(BT$1,'Copy of PY1 Data(H)'!$A$1:$CZ$1,_xlfn.XLOOKUP($A130,'Copy of PY1 Data(H)'!$A$1:$A$288,'Copy of PY1 Data(H)'!$A$1:$CZ$288))</f>
        <v>0</v>
      </c>
      <c r="BU130" s="180" cm="1">
        <f t="array" ref="BU130">_xlfn.XLOOKUP(BU$1,'Copy of PY1 Data(H)'!$A$1:$CZ$1,_xlfn.XLOOKUP($A130,'Copy of PY1 Data(H)'!$A$1:$A$288,'Copy of PY1 Data(H)'!$A$1:$CZ$288))</f>
        <v>0</v>
      </c>
      <c r="BV130" s="180" cm="1">
        <f t="array" ref="BV130">_xlfn.XLOOKUP(BV$1,'Copy of PY1 Data(H)'!$A$1:$CZ$1,_xlfn.XLOOKUP($A130,'Copy of PY1 Data(H)'!$A$1:$A$288,'Copy of PY1 Data(H)'!$A$1:$CZ$288))</f>
        <v>0</v>
      </c>
    </row>
    <row r="131" spans="1:74" x14ac:dyDescent="0.3">
      <c r="A131" s="180">
        <v>50</v>
      </c>
      <c r="C131" s="180"/>
      <c r="D131" s="180" cm="1">
        <f t="array" ref="D131">_xlfn.XLOOKUP(D$1,'Copy of PY1 Data(H)'!$A$1:$CZ$1,_xlfn.XLOOKUP($A131,'Copy of PY1 Data(H)'!$A$1:$A$288,'Copy of PY1 Data(H)'!$A$1:$CZ$288))</f>
        <v>-62805</v>
      </c>
      <c r="E131" s="180" cm="1">
        <f t="array" ref="E131">_xlfn.XLOOKUP(E$1,'Copy of PY1 Data(H)'!$A$1:$CZ$1,_xlfn.XLOOKUP($A131,'Copy of PY1 Data(H)'!$A$1:$A$288,'Copy of PY1 Data(H)'!$A$1:$CZ$288))</f>
        <v>110649647</v>
      </c>
      <c r="F131" s="180" cm="1">
        <f t="array" ref="F131">_xlfn.XLOOKUP(F$1,'Copy of PY1 Data(H)'!$A$1:$CZ$1,_xlfn.XLOOKUP($A131,'Copy of PY1 Data(H)'!$A$1:$A$288,'Copy of PY1 Data(H)'!$A$1:$CZ$288))</f>
        <v>0</v>
      </c>
      <c r="G131" s="180" cm="1">
        <f t="array" ref="G131">_xlfn.XLOOKUP(G$1,'Copy of PY1 Data(H)'!$A$1:$CZ$1,_xlfn.XLOOKUP($A131,'Copy of PY1 Data(H)'!$A$1:$A$288,'Copy of PY1 Data(H)'!$A$1:$CZ$288))</f>
        <v>414480</v>
      </c>
      <c r="H131" s="180" cm="1">
        <f t="array" ref="H131">_xlfn.XLOOKUP(H$1,'Copy of PY1 Data(H)'!$A$1:$CZ$1,_xlfn.XLOOKUP($A131,'Copy of PY1 Data(H)'!$A$1:$A$288,'Copy of PY1 Data(H)'!$A$1:$CZ$288))</f>
        <v>-289221</v>
      </c>
      <c r="I131" s="180" cm="1">
        <f t="array" ref="I131">_xlfn.XLOOKUP(I$1,'Copy of PY1 Data(H)'!$A$1:$CZ$1,_xlfn.XLOOKUP($A131,'Copy of PY1 Data(H)'!$A$1:$A$288,'Copy of PY1 Data(H)'!$A$1:$CZ$288))</f>
        <v>0</v>
      </c>
      <c r="J131" s="180" cm="1">
        <f t="array" ref="J131">_xlfn.XLOOKUP(J$1,'Copy of PY1 Data(H)'!$A$1:$CZ$1,_xlfn.XLOOKUP($A131,'Copy of PY1 Data(H)'!$A$1:$A$288,'Copy of PY1 Data(H)'!$A$1:$CZ$288))</f>
        <v>0</v>
      </c>
      <c r="K131" s="180" cm="1">
        <f t="array" ref="K131">_xlfn.XLOOKUP(K$1,'Copy of PY1 Data(H)'!$A$1:$CZ$1,_xlfn.XLOOKUP($A131,'Copy of PY1 Data(H)'!$A$1:$A$288,'Copy of PY1 Data(H)'!$A$1:$CZ$288))</f>
        <v>0</v>
      </c>
      <c r="L131" s="180" cm="1">
        <f t="array" ref="L131">_xlfn.XLOOKUP(L$1,'Copy of PY1 Data(H)'!$A$1:$CZ$1,_xlfn.XLOOKUP($A131,'Copy of PY1 Data(H)'!$A$1:$A$288,'Copy of PY1 Data(H)'!$A$1:$CZ$288))</f>
        <v>2644096</v>
      </c>
      <c r="M131" s="180" cm="1">
        <f t="array" ref="M131">_xlfn.XLOOKUP(M$1,'Copy of PY1 Data(H)'!$A$1:$CZ$1,_xlfn.XLOOKUP($A131,'Copy of PY1 Data(H)'!$A$1:$A$288,'Copy of PY1 Data(H)'!$A$1:$CZ$288))</f>
        <v>1561890</v>
      </c>
      <c r="N131" s="180" cm="1">
        <f t="array" ref="N131">_xlfn.XLOOKUP(N$1,'Copy of PY1 Data(H)'!$A$1:$CZ$1,_xlfn.XLOOKUP($A131,'Copy of PY1 Data(H)'!$A$1:$A$288,'Copy of PY1 Data(H)'!$A$1:$CZ$288))</f>
        <v>0</v>
      </c>
      <c r="O131" s="180" cm="1">
        <f t="array" ref="O131">_xlfn.XLOOKUP(O$1,'Copy of PY1 Data(H)'!$A$1:$CZ$1,_xlfn.XLOOKUP($A131,'Copy of PY1 Data(H)'!$A$1:$A$288,'Copy of PY1 Data(H)'!$A$1:$CZ$288))</f>
        <v>215517</v>
      </c>
      <c r="P131" s="180" cm="1">
        <f t="array" ref="P131">_xlfn.XLOOKUP(P$1,'Copy of PY1 Data(H)'!$A$1:$CZ$1,_xlfn.XLOOKUP($A131,'Copy of PY1 Data(H)'!$A$1:$A$288,'Copy of PY1 Data(H)'!$A$1:$CZ$288))</f>
        <v>0</v>
      </c>
      <c r="Q131" s="180" cm="1">
        <f t="array" ref="Q131">_xlfn.XLOOKUP(Q$1,'Copy of PY1 Data(H)'!$A$1:$CZ$1,_xlfn.XLOOKUP($A131,'Copy of PY1 Data(H)'!$A$1:$A$288,'Copy of PY1 Data(H)'!$A$1:$CZ$288))</f>
        <v>0</v>
      </c>
      <c r="R131" s="180" cm="1">
        <f t="array" ref="R131">_xlfn.XLOOKUP(R$1,'Copy of PY1 Data(H)'!$A$1:$CZ$1,_xlfn.XLOOKUP($A131,'Copy of PY1 Data(H)'!$A$1:$A$288,'Copy of PY1 Data(H)'!$A$1:$CZ$288))</f>
        <v>0</v>
      </c>
      <c r="S131" s="180" cm="1">
        <f t="array" ref="S131">_xlfn.XLOOKUP(S$1,'Copy of PY1 Data(H)'!$A$1:$CZ$1,_xlfn.XLOOKUP($A131,'Copy of PY1 Data(H)'!$A$1:$A$288,'Copy of PY1 Data(H)'!$A$1:$CZ$288))</f>
        <v>86547</v>
      </c>
      <c r="T131" s="180" cm="1">
        <f t="array" ref="T131">_xlfn.XLOOKUP(T$1,'Copy of PY1 Data(H)'!$A$1:$CZ$1,_xlfn.XLOOKUP($A131,'Copy of PY1 Data(H)'!$A$1:$A$288,'Copy of PY1 Data(H)'!$A$1:$CZ$288))</f>
        <v>0</v>
      </c>
      <c r="U131" s="180" cm="1">
        <f t="array" ref="U131">_xlfn.XLOOKUP(U$1,'Copy of PY1 Data(H)'!$A$1:$CZ$1,_xlfn.XLOOKUP($A131,'Copy of PY1 Data(H)'!$A$1:$A$288,'Copy of PY1 Data(H)'!$A$1:$CZ$288))</f>
        <v>0</v>
      </c>
      <c r="V131" s="180" cm="1">
        <f t="array" ref="V131">_xlfn.XLOOKUP(V$1,'Copy of PY1 Data(H)'!$A$1:$CZ$1,_xlfn.XLOOKUP($A131,'Copy of PY1 Data(H)'!$A$1:$A$288,'Copy of PY1 Data(H)'!$A$1:$CZ$288))</f>
        <v>-323776</v>
      </c>
      <c r="W131" s="180" cm="1">
        <f t="array" ref="W131">_xlfn.XLOOKUP(W$1,'Copy of PY1 Data(H)'!$A$1:$CZ$1,_xlfn.XLOOKUP($A131,'Copy of PY1 Data(H)'!$A$1:$A$288,'Copy of PY1 Data(H)'!$A$1:$CZ$288))</f>
        <v>0</v>
      </c>
      <c r="X131" s="180" cm="1">
        <f t="array" ref="X131">_xlfn.XLOOKUP(X$1,'Copy of PY1 Data(H)'!$A$1:$CZ$1,_xlfn.XLOOKUP($A131,'Copy of PY1 Data(H)'!$A$1:$A$288,'Copy of PY1 Data(H)'!$A$1:$CZ$288))</f>
        <v>97461</v>
      </c>
      <c r="Y131" s="180" cm="1">
        <f t="array" ref="Y131">_xlfn.XLOOKUP(Y$1,'Copy of PY1 Data(H)'!$A$1:$CZ$1,_xlfn.XLOOKUP($A131,'Copy of PY1 Data(H)'!$A$1:$A$288,'Copy of PY1 Data(H)'!$A$1:$CZ$288))</f>
        <v>0</v>
      </c>
      <c r="Z131" s="180" cm="1">
        <f t="array" ref="Z131">_xlfn.XLOOKUP(Z$1,'Copy of PY1 Data(H)'!$A$1:$CZ$1,_xlfn.XLOOKUP($A131,'Copy of PY1 Data(H)'!$A$1:$A$288,'Copy of PY1 Data(H)'!$A$1:$CZ$288))</f>
        <v>-1785123</v>
      </c>
      <c r="AA131" s="180" cm="1">
        <f t="array" ref="AA131">_xlfn.XLOOKUP(AA$1,'Copy of PY1 Data(H)'!$A$1:$CZ$1,_xlfn.XLOOKUP($A131,'Copy of PY1 Data(H)'!$A$1:$A$288,'Copy of PY1 Data(H)'!$A$1:$CZ$288))</f>
        <v>0</v>
      </c>
      <c r="AB131" s="180" cm="1">
        <f t="array" ref="AB131">_xlfn.XLOOKUP(AB$1,'Copy of PY1 Data(H)'!$A$1:$CZ$1,_xlfn.XLOOKUP($A131,'Copy of PY1 Data(H)'!$A$1:$A$288,'Copy of PY1 Data(H)'!$A$1:$CZ$288))</f>
        <v>0</v>
      </c>
      <c r="AC131" s="180" cm="1">
        <f t="array" ref="AC131">_xlfn.XLOOKUP(AC$1,'Copy of PY1 Data(H)'!$A$1:$CZ$1,_xlfn.XLOOKUP($A131,'Copy of PY1 Data(H)'!$A$1:$A$288,'Copy of PY1 Data(H)'!$A$1:$CZ$288))</f>
        <v>674392</v>
      </c>
      <c r="AD131" s="180" cm="1">
        <f t="array" ref="AD131">_xlfn.XLOOKUP(AD$1,'Copy of PY1 Data(H)'!$A$1:$CZ$1,_xlfn.XLOOKUP($A131,'Copy of PY1 Data(H)'!$A$1:$A$288,'Copy of PY1 Data(H)'!$A$1:$CZ$288))</f>
        <v>-108485</v>
      </c>
      <c r="AE131" s="180" cm="1">
        <f t="array" ref="AE131">_xlfn.XLOOKUP(AE$1,'Copy of PY1 Data(H)'!$A$1:$CZ$1,_xlfn.XLOOKUP($A131,'Copy of PY1 Data(H)'!$A$1:$A$288,'Copy of PY1 Data(H)'!$A$1:$CZ$288))</f>
        <v>-15271</v>
      </c>
      <c r="AF131" s="180" cm="1">
        <f t="array" ref="AF131">_xlfn.XLOOKUP(AF$1,'Copy of PY1 Data(H)'!$A$1:$CZ$1,_xlfn.XLOOKUP($A131,'Copy of PY1 Data(H)'!$A$1:$A$288,'Copy of PY1 Data(H)'!$A$1:$CZ$288))</f>
        <v>-158047</v>
      </c>
      <c r="AG131" s="180" cm="1">
        <f t="array" ref="AG131">_xlfn.XLOOKUP(AG$1,'Copy of PY1 Data(H)'!$A$1:$CZ$1,_xlfn.XLOOKUP($A131,'Copy of PY1 Data(H)'!$A$1:$A$288,'Copy of PY1 Data(H)'!$A$1:$CZ$288))</f>
        <v>-112186</v>
      </c>
      <c r="AH131" s="180" cm="1">
        <f t="array" ref="AH131">_xlfn.XLOOKUP(AH$1,'Copy of PY1 Data(H)'!$A$1:$CZ$1,_xlfn.XLOOKUP($A131,'Copy of PY1 Data(H)'!$A$1:$A$288,'Copy of PY1 Data(H)'!$A$1:$CZ$288))</f>
        <v>0</v>
      </c>
      <c r="AI131" s="180" cm="1">
        <f t="array" ref="AI131">_xlfn.XLOOKUP(AI$1,'Copy of PY1 Data(H)'!$A$1:$CZ$1,_xlfn.XLOOKUP($A131,'Copy of PY1 Data(H)'!$A$1:$A$288,'Copy of PY1 Data(H)'!$A$1:$CZ$288))</f>
        <v>0</v>
      </c>
      <c r="AJ131" s="180" cm="1">
        <f t="array" ref="AJ131">_xlfn.XLOOKUP(AJ$1,'Copy of PY1 Data(H)'!$A$1:$CZ$1,_xlfn.XLOOKUP($A131,'Copy of PY1 Data(H)'!$A$1:$A$288,'Copy of PY1 Data(H)'!$A$1:$CZ$288))</f>
        <v>0</v>
      </c>
      <c r="AK131" s="180" cm="1">
        <f t="array" ref="AK131">_xlfn.XLOOKUP(AK$1,'Copy of PY1 Data(H)'!$A$1:$CZ$1,_xlfn.XLOOKUP($A131,'Copy of PY1 Data(H)'!$A$1:$A$288,'Copy of PY1 Data(H)'!$A$1:$CZ$288))</f>
        <v>0</v>
      </c>
      <c r="AL131" s="180" cm="1">
        <f t="array" ref="AL131">_xlfn.XLOOKUP(AL$1,'Copy of PY1 Data(H)'!$A$1:$CZ$1,_xlfn.XLOOKUP($A131,'Copy of PY1 Data(H)'!$A$1:$A$288,'Copy of PY1 Data(H)'!$A$1:$CZ$288))</f>
        <v>-30147</v>
      </c>
      <c r="AM131" s="180" cm="1">
        <f t="array" ref="AM131">_xlfn.XLOOKUP(AM$1,'Copy of PY1 Data(H)'!$A$1:$CZ$1,_xlfn.XLOOKUP($A131,'Copy of PY1 Data(H)'!$A$1:$A$288,'Copy of PY1 Data(H)'!$A$1:$CZ$288))</f>
        <v>-231060</v>
      </c>
      <c r="AN131" s="180" cm="1">
        <f t="array" ref="AN131">_xlfn.XLOOKUP(AN$1,'Copy of PY1 Data(H)'!$A$1:$CZ$1,_xlfn.XLOOKUP($A131,'Copy of PY1 Data(H)'!$A$1:$A$288,'Copy of PY1 Data(H)'!$A$1:$CZ$288))</f>
        <v>9</v>
      </c>
      <c r="AO131" s="180" cm="1">
        <f t="array" ref="AO131">_xlfn.XLOOKUP(AO$1,'Copy of PY1 Data(H)'!$A$1:$CZ$1,_xlfn.XLOOKUP($A131,'Copy of PY1 Data(H)'!$A$1:$A$288,'Copy of PY1 Data(H)'!$A$1:$CZ$288))</f>
        <v>2813253</v>
      </c>
      <c r="AP131" s="180" cm="1">
        <f t="array" ref="AP131">_xlfn.XLOOKUP(AP$1,'Copy of PY1 Data(H)'!$A$1:$CZ$1,_xlfn.XLOOKUP($A131,'Copy of PY1 Data(H)'!$A$1:$A$288,'Copy of PY1 Data(H)'!$A$1:$CZ$288))</f>
        <v>115918</v>
      </c>
      <c r="AQ131" s="180" cm="1">
        <f t="array" ref="AQ131">_xlfn.XLOOKUP(AQ$1,'Copy of PY1 Data(H)'!$A$1:$CZ$1,_xlfn.XLOOKUP($A131,'Copy of PY1 Data(H)'!$A$1:$A$288,'Copy of PY1 Data(H)'!$A$1:$CZ$288))</f>
        <v>0</v>
      </c>
      <c r="AR131" s="180" cm="1">
        <f t="array" ref="AR131">_xlfn.XLOOKUP(AR$1,'Copy of PY1 Data(H)'!$A$1:$CZ$1,_xlfn.XLOOKUP($A131,'Copy of PY1 Data(H)'!$A$1:$A$288,'Copy of PY1 Data(H)'!$A$1:$CZ$288))</f>
        <v>-19796</v>
      </c>
      <c r="AS131" s="180" cm="1">
        <f t="array" ref="AS131">_xlfn.XLOOKUP(AS$1,'Copy of PY1 Data(H)'!$A$1:$CZ$1,_xlfn.XLOOKUP($A131,'Copy of PY1 Data(H)'!$A$1:$A$288,'Copy of PY1 Data(H)'!$A$1:$CZ$288))</f>
        <v>5580528</v>
      </c>
      <c r="AT131" s="180" cm="1">
        <f t="array" ref="AT131">_xlfn.XLOOKUP(AT$1,'Copy of PY1 Data(H)'!$A$1:$CZ$1,_xlfn.XLOOKUP($A131,'Copy of PY1 Data(H)'!$A$1:$A$288,'Copy of PY1 Data(H)'!$A$1:$CZ$288))</f>
        <v>-16035</v>
      </c>
      <c r="AU131" s="180" cm="1">
        <f t="array" ref="AU131">_xlfn.XLOOKUP(AU$1,'Copy of PY1 Data(H)'!$A$1:$CZ$1,_xlfn.XLOOKUP($A131,'Copy of PY1 Data(H)'!$A$1:$A$288,'Copy of PY1 Data(H)'!$A$1:$CZ$288))</f>
        <v>362824</v>
      </c>
      <c r="AV131" s="180" cm="1">
        <f t="array" ref="AV131">_xlfn.XLOOKUP(AV$1,'Copy of PY1 Data(H)'!$A$1:$CZ$1,_xlfn.XLOOKUP($A131,'Copy of PY1 Data(H)'!$A$1:$A$288,'Copy of PY1 Data(H)'!$A$1:$CZ$288))</f>
        <v>-285761</v>
      </c>
      <c r="AW131" s="180" cm="1">
        <f t="array" ref="AW131">_xlfn.XLOOKUP(AW$1,'Copy of PY1 Data(H)'!$A$1:$CZ$1,_xlfn.XLOOKUP($A131,'Copy of PY1 Data(H)'!$A$1:$A$288,'Copy of PY1 Data(H)'!$A$1:$CZ$288))</f>
        <v>1560018</v>
      </c>
      <c r="AX131" s="180" cm="1">
        <f t="array" ref="AX131">_xlfn.XLOOKUP(AX$1,'Copy of PY1 Data(H)'!$A$1:$CZ$1,_xlfn.XLOOKUP($A131,'Copy of PY1 Data(H)'!$A$1:$A$288,'Copy of PY1 Data(H)'!$A$1:$CZ$288))</f>
        <v>0</v>
      </c>
      <c r="AY131" s="180" cm="1">
        <f t="array" ref="AY131">_xlfn.XLOOKUP(AY$1,'Copy of PY1 Data(H)'!$A$1:$CZ$1,_xlfn.XLOOKUP($A131,'Copy of PY1 Data(H)'!$A$1:$A$288,'Copy of PY1 Data(H)'!$A$1:$CZ$288))</f>
        <v>2</v>
      </c>
      <c r="AZ131" s="180" cm="1">
        <f t="array" ref="AZ131">_xlfn.XLOOKUP(AZ$1,'Copy of PY1 Data(H)'!$A$1:$CZ$1,_xlfn.XLOOKUP($A131,'Copy of PY1 Data(H)'!$A$1:$A$288,'Copy of PY1 Data(H)'!$A$1:$CZ$288))</f>
        <v>524269</v>
      </c>
      <c r="BA131" s="180" cm="1">
        <f t="array" ref="BA131">_xlfn.XLOOKUP(BA$1,'Copy of PY1 Data(H)'!$A$1:$CZ$1,_xlfn.XLOOKUP($A131,'Copy of PY1 Data(H)'!$A$1:$A$288,'Copy of PY1 Data(H)'!$A$1:$CZ$288))</f>
        <v>104159</v>
      </c>
      <c r="BB131" s="180" cm="1">
        <f t="array" ref="BB131">_xlfn.XLOOKUP(BB$1,'Copy of PY1 Data(H)'!$A$1:$CZ$1,_xlfn.XLOOKUP($A131,'Copy of PY1 Data(H)'!$A$1:$A$288,'Copy of PY1 Data(H)'!$A$1:$CZ$288))</f>
        <v>-59419</v>
      </c>
      <c r="BC131" s="180" cm="1">
        <f t="array" ref="BC131">_xlfn.XLOOKUP(BC$1,'Copy of PY1 Data(H)'!$A$1:$CZ$1,_xlfn.XLOOKUP($A131,'Copy of PY1 Data(H)'!$A$1:$A$288,'Copy of PY1 Data(H)'!$A$1:$CZ$288))</f>
        <v>-3947</v>
      </c>
      <c r="BD131" s="180" cm="1">
        <f t="array" ref="BD131">_xlfn.XLOOKUP(BD$1,'Copy of PY1 Data(H)'!$A$1:$CZ$1,_xlfn.XLOOKUP($A131,'Copy of PY1 Data(H)'!$A$1:$A$288,'Copy of PY1 Data(H)'!$A$1:$CZ$288))</f>
        <v>654489</v>
      </c>
      <c r="BE131" s="180" cm="1">
        <f t="array" ref="BE131">_xlfn.XLOOKUP(BE$1,'Copy of PY1 Data(H)'!$A$1:$CZ$1,_xlfn.XLOOKUP($A131,'Copy of PY1 Data(H)'!$A$1:$A$288,'Copy of PY1 Data(H)'!$A$1:$CZ$288))</f>
        <v>-309065</v>
      </c>
      <c r="BF131" s="180" cm="1">
        <f t="array" ref="BF131">_xlfn.XLOOKUP(BF$1,'Copy of PY1 Data(H)'!$A$1:$CZ$1,_xlfn.XLOOKUP($A131,'Copy of PY1 Data(H)'!$A$1:$A$288,'Copy of PY1 Data(H)'!$A$1:$CZ$288))</f>
        <v>2906107</v>
      </c>
      <c r="BG131" s="180" cm="1">
        <f t="array" ref="BG131">_xlfn.XLOOKUP(BG$1,'Copy of PY1 Data(H)'!$A$1:$CZ$1,_xlfn.XLOOKUP($A131,'Copy of PY1 Data(H)'!$A$1:$A$288,'Copy of PY1 Data(H)'!$A$1:$CZ$288))</f>
        <v>0</v>
      </c>
      <c r="BH131" s="180" cm="1">
        <f t="array" ref="BH131">_xlfn.XLOOKUP(BH$1,'Copy of PY1 Data(H)'!$A$1:$CZ$1,_xlfn.XLOOKUP($A131,'Copy of PY1 Data(H)'!$A$1:$A$288,'Copy of PY1 Data(H)'!$A$1:$CZ$288))</f>
        <v>0</v>
      </c>
      <c r="BI131" s="180" cm="1">
        <f t="array" ref="BI131">_xlfn.XLOOKUP(BI$1,'Copy of PY1 Data(H)'!$A$1:$CZ$1,_xlfn.XLOOKUP($A131,'Copy of PY1 Data(H)'!$A$1:$A$288,'Copy of PY1 Data(H)'!$A$1:$CZ$288))</f>
        <v>-50262</v>
      </c>
      <c r="BJ131" s="180" cm="1">
        <f t="array" ref="BJ131">_xlfn.XLOOKUP(BJ$1,'Copy of PY1 Data(H)'!$A$1:$CZ$1,_xlfn.XLOOKUP($A131,'Copy of PY1 Data(H)'!$A$1:$A$288,'Copy of PY1 Data(H)'!$A$1:$CZ$288))</f>
        <v>2492168</v>
      </c>
      <c r="BK131" s="180" cm="1">
        <f t="array" ref="BK131">_xlfn.XLOOKUP(BK$1,'Copy of PY1 Data(H)'!$A$1:$CZ$1,_xlfn.XLOOKUP($A131,'Copy of PY1 Data(H)'!$A$1:$A$288,'Copy of PY1 Data(H)'!$A$1:$CZ$288))</f>
        <v>-10879</v>
      </c>
      <c r="BL131" s="180" cm="1">
        <f t="array" ref="BL131">_xlfn.XLOOKUP(BL$1,'Copy of PY1 Data(H)'!$A$1:$CZ$1,_xlfn.XLOOKUP($A131,'Copy of PY1 Data(H)'!$A$1:$A$288,'Copy of PY1 Data(H)'!$A$1:$CZ$288))</f>
        <v>5375156</v>
      </c>
      <c r="BM131" s="180" cm="1">
        <f t="array" ref="BM131">_xlfn.XLOOKUP(BM$1,'Copy of PY1 Data(H)'!$A$1:$CZ$1,_xlfn.XLOOKUP($A131,'Copy of PY1 Data(H)'!$A$1:$A$288,'Copy of PY1 Data(H)'!$A$1:$CZ$288))</f>
        <v>0</v>
      </c>
      <c r="BN131" s="180" cm="1">
        <f t="array" ref="BN131">_xlfn.XLOOKUP(BN$1,'Copy of PY1 Data(H)'!$A$1:$CZ$1,_xlfn.XLOOKUP($A131,'Copy of PY1 Data(H)'!$A$1:$A$288,'Copy of PY1 Data(H)'!$A$1:$CZ$288))</f>
        <v>1406359</v>
      </c>
      <c r="BO131" s="180" cm="1">
        <f t="array" ref="BO131">_xlfn.XLOOKUP(BO$1,'Copy of PY1 Data(H)'!$A$1:$CZ$1,_xlfn.XLOOKUP($A131,'Copy of PY1 Data(H)'!$A$1:$A$288,'Copy of PY1 Data(H)'!$A$1:$CZ$288))</f>
        <v>1442653</v>
      </c>
      <c r="BP131" s="180" cm="1">
        <f t="array" ref="BP131">_xlfn.XLOOKUP(BP$1,'Copy of PY1 Data(H)'!$A$1:$CZ$1,_xlfn.XLOOKUP($A131,'Copy of PY1 Data(H)'!$A$1:$A$288,'Copy of PY1 Data(H)'!$A$1:$CZ$288))</f>
        <v>0</v>
      </c>
      <c r="BQ131" s="180" cm="1">
        <f t="array" ref="BQ131">_xlfn.XLOOKUP(BQ$1,'Copy of PY1 Data(H)'!$A$1:$CZ$1,_xlfn.XLOOKUP($A131,'Copy of PY1 Data(H)'!$A$1:$A$288,'Copy of PY1 Data(H)'!$A$1:$CZ$288))</f>
        <v>0</v>
      </c>
      <c r="BR131" s="180" cm="1">
        <f t="array" ref="BR131">_xlfn.XLOOKUP(BR$1,'Copy of PY1 Data(H)'!$A$1:$CZ$1,_xlfn.XLOOKUP($A131,'Copy of PY1 Data(H)'!$A$1:$A$288,'Copy of PY1 Data(H)'!$A$1:$CZ$288))</f>
        <v>0</v>
      </c>
      <c r="BS131" s="180" cm="1">
        <f t="array" ref="BS131">_xlfn.XLOOKUP(BS$1,'Copy of PY1 Data(H)'!$A$1:$CZ$1,_xlfn.XLOOKUP($A131,'Copy of PY1 Data(H)'!$A$1:$A$288,'Copy of PY1 Data(H)'!$A$1:$CZ$288))</f>
        <v>-177434</v>
      </c>
      <c r="BT131" s="180" cm="1">
        <f t="array" ref="BT131">_xlfn.XLOOKUP(BT$1,'Copy of PY1 Data(H)'!$A$1:$CZ$1,_xlfn.XLOOKUP($A131,'Copy of PY1 Data(H)'!$A$1:$A$288,'Copy of PY1 Data(H)'!$A$1:$CZ$288))</f>
        <v>-4154</v>
      </c>
      <c r="BU131" s="180" cm="1">
        <f t="array" ref="BU131">_xlfn.XLOOKUP(BU$1,'Copy of PY1 Data(H)'!$A$1:$CZ$1,_xlfn.XLOOKUP($A131,'Copy of PY1 Data(H)'!$A$1:$A$288,'Copy of PY1 Data(H)'!$A$1:$CZ$288))</f>
        <v>0</v>
      </c>
      <c r="BV131" s="180" cm="1">
        <f t="array" ref="BV131">_xlfn.XLOOKUP(BV$1,'Copy of PY1 Data(H)'!$A$1:$CZ$1,_xlfn.XLOOKUP($A131,'Copy of PY1 Data(H)'!$A$1:$A$288,'Copy of PY1 Data(H)'!$A$1:$CZ$288))</f>
        <v>-543804</v>
      </c>
    </row>
    <row r="132" spans="1:74" x14ac:dyDescent="0.3">
      <c r="A132" s="180">
        <v>377</v>
      </c>
      <c r="C132" s="180"/>
      <c r="D132" s="180" cm="1">
        <f t="array" ref="D132">_xlfn.XLOOKUP(D$1,'Copy of PY1 Data(H)'!$A$1:$CZ$1,_xlfn.XLOOKUP($A132,'Copy of PY1 Data(H)'!$A$1:$A$288,'Copy of PY1 Data(H)'!$A$1:$CZ$288))</f>
        <v>0</v>
      </c>
      <c r="E132" s="180" cm="1">
        <f t="array" ref="E132">_xlfn.XLOOKUP(E$1,'Copy of PY1 Data(H)'!$A$1:$CZ$1,_xlfn.XLOOKUP($A132,'Copy of PY1 Data(H)'!$A$1:$A$288,'Copy of PY1 Data(H)'!$A$1:$CZ$288))</f>
        <v>0</v>
      </c>
      <c r="F132" s="180" cm="1">
        <f t="array" ref="F132">_xlfn.XLOOKUP(F$1,'Copy of PY1 Data(H)'!$A$1:$CZ$1,_xlfn.XLOOKUP($A132,'Copy of PY1 Data(H)'!$A$1:$A$288,'Copy of PY1 Data(H)'!$A$1:$CZ$288))</f>
        <v>0</v>
      </c>
      <c r="G132" s="180" cm="1">
        <f t="array" ref="G132">_xlfn.XLOOKUP(G$1,'Copy of PY1 Data(H)'!$A$1:$CZ$1,_xlfn.XLOOKUP($A132,'Copy of PY1 Data(H)'!$A$1:$A$288,'Copy of PY1 Data(H)'!$A$1:$CZ$288))</f>
        <v>0</v>
      </c>
      <c r="H132" s="180" cm="1">
        <f t="array" ref="H132">_xlfn.XLOOKUP(H$1,'Copy of PY1 Data(H)'!$A$1:$CZ$1,_xlfn.XLOOKUP($A132,'Copy of PY1 Data(H)'!$A$1:$A$288,'Copy of PY1 Data(H)'!$A$1:$CZ$288))</f>
        <v>0</v>
      </c>
      <c r="I132" s="180" cm="1">
        <f t="array" ref="I132">_xlfn.XLOOKUP(I$1,'Copy of PY1 Data(H)'!$A$1:$CZ$1,_xlfn.XLOOKUP($A132,'Copy of PY1 Data(H)'!$A$1:$A$288,'Copy of PY1 Data(H)'!$A$1:$CZ$288))</f>
        <v>0</v>
      </c>
      <c r="J132" s="180" cm="1">
        <f t="array" ref="J132">_xlfn.XLOOKUP(J$1,'Copy of PY1 Data(H)'!$A$1:$CZ$1,_xlfn.XLOOKUP($A132,'Copy of PY1 Data(H)'!$A$1:$A$288,'Copy of PY1 Data(H)'!$A$1:$CZ$288))</f>
        <v>0</v>
      </c>
      <c r="K132" s="180" cm="1">
        <f t="array" ref="K132">_xlfn.XLOOKUP(K$1,'Copy of PY1 Data(H)'!$A$1:$CZ$1,_xlfn.XLOOKUP($A132,'Copy of PY1 Data(H)'!$A$1:$A$288,'Copy of PY1 Data(H)'!$A$1:$CZ$288))</f>
        <v>0</v>
      </c>
      <c r="L132" s="180" cm="1">
        <f t="array" ref="L132">_xlfn.XLOOKUP(L$1,'Copy of PY1 Data(H)'!$A$1:$CZ$1,_xlfn.XLOOKUP($A132,'Copy of PY1 Data(H)'!$A$1:$A$288,'Copy of PY1 Data(H)'!$A$1:$CZ$288))</f>
        <v>0</v>
      </c>
      <c r="M132" s="180" cm="1">
        <f t="array" ref="M132">_xlfn.XLOOKUP(M$1,'Copy of PY1 Data(H)'!$A$1:$CZ$1,_xlfn.XLOOKUP($A132,'Copy of PY1 Data(H)'!$A$1:$A$288,'Copy of PY1 Data(H)'!$A$1:$CZ$288))</f>
        <v>0</v>
      </c>
      <c r="N132" s="180" cm="1">
        <f t="array" ref="N132">_xlfn.XLOOKUP(N$1,'Copy of PY1 Data(H)'!$A$1:$CZ$1,_xlfn.XLOOKUP($A132,'Copy of PY1 Data(H)'!$A$1:$A$288,'Copy of PY1 Data(H)'!$A$1:$CZ$288))</f>
        <v>0</v>
      </c>
      <c r="O132" s="180" cm="1">
        <f t="array" ref="O132">_xlfn.XLOOKUP(O$1,'Copy of PY1 Data(H)'!$A$1:$CZ$1,_xlfn.XLOOKUP($A132,'Copy of PY1 Data(H)'!$A$1:$A$288,'Copy of PY1 Data(H)'!$A$1:$CZ$288))</f>
        <v>0</v>
      </c>
      <c r="P132" s="180" cm="1">
        <f t="array" ref="P132">_xlfn.XLOOKUP(P$1,'Copy of PY1 Data(H)'!$A$1:$CZ$1,_xlfn.XLOOKUP($A132,'Copy of PY1 Data(H)'!$A$1:$A$288,'Copy of PY1 Data(H)'!$A$1:$CZ$288))</f>
        <v>0</v>
      </c>
      <c r="Q132" s="180" cm="1">
        <f t="array" ref="Q132">_xlfn.XLOOKUP(Q$1,'Copy of PY1 Data(H)'!$A$1:$CZ$1,_xlfn.XLOOKUP($A132,'Copy of PY1 Data(H)'!$A$1:$A$288,'Copy of PY1 Data(H)'!$A$1:$CZ$288))</f>
        <v>0</v>
      </c>
      <c r="R132" s="180" cm="1">
        <f t="array" ref="R132">_xlfn.XLOOKUP(R$1,'Copy of PY1 Data(H)'!$A$1:$CZ$1,_xlfn.XLOOKUP($A132,'Copy of PY1 Data(H)'!$A$1:$A$288,'Copy of PY1 Data(H)'!$A$1:$CZ$288))</f>
        <v>0</v>
      </c>
      <c r="S132" s="180" cm="1">
        <f t="array" ref="S132">_xlfn.XLOOKUP(S$1,'Copy of PY1 Data(H)'!$A$1:$CZ$1,_xlfn.XLOOKUP($A132,'Copy of PY1 Data(H)'!$A$1:$A$288,'Copy of PY1 Data(H)'!$A$1:$CZ$288))</f>
        <v>0</v>
      </c>
      <c r="T132" s="180" cm="1">
        <f t="array" ref="T132">_xlfn.XLOOKUP(T$1,'Copy of PY1 Data(H)'!$A$1:$CZ$1,_xlfn.XLOOKUP($A132,'Copy of PY1 Data(H)'!$A$1:$A$288,'Copy of PY1 Data(H)'!$A$1:$CZ$288))</f>
        <v>0</v>
      </c>
      <c r="U132" s="180" cm="1">
        <f t="array" ref="U132">_xlfn.XLOOKUP(U$1,'Copy of PY1 Data(H)'!$A$1:$CZ$1,_xlfn.XLOOKUP($A132,'Copy of PY1 Data(H)'!$A$1:$A$288,'Copy of PY1 Data(H)'!$A$1:$CZ$288))</f>
        <v>0</v>
      </c>
      <c r="V132" s="180" cm="1">
        <f t="array" ref="V132">_xlfn.XLOOKUP(V$1,'Copy of PY1 Data(H)'!$A$1:$CZ$1,_xlfn.XLOOKUP($A132,'Copy of PY1 Data(H)'!$A$1:$A$288,'Copy of PY1 Data(H)'!$A$1:$CZ$288))</f>
        <v>0</v>
      </c>
      <c r="W132" s="180" cm="1">
        <f t="array" ref="W132">_xlfn.XLOOKUP(W$1,'Copy of PY1 Data(H)'!$A$1:$CZ$1,_xlfn.XLOOKUP($A132,'Copy of PY1 Data(H)'!$A$1:$A$288,'Copy of PY1 Data(H)'!$A$1:$CZ$288))</f>
        <v>0</v>
      </c>
      <c r="X132" s="180" cm="1">
        <f t="array" ref="X132">_xlfn.XLOOKUP(X$1,'Copy of PY1 Data(H)'!$A$1:$CZ$1,_xlfn.XLOOKUP($A132,'Copy of PY1 Data(H)'!$A$1:$A$288,'Copy of PY1 Data(H)'!$A$1:$CZ$288))</f>
        <v>0</v>
      </c>
      <c r="Y132" s="180" cm="1">
        <f t="array" ref="Y132">_xlfn.XLOOKUP(Y$1,'Copy of PY1 Data(H)'!$A$1:$CZ$1,_xlfn.XLOOKUP($A132,'Copy of PY1 Data(H)'!$A$1:$A$288,'Copy of PY1 Data(H)'!$A$1:$CZ$288))</f>
        <v>0</v>
      </c>
      <c r="Z132" s="180" cm="1">
        <f t="array" ref="Z132">_xlfn.XLOOKUP(Z$1,'Copy of PY1 Data(H)'!$A$1:$CZ$1,_xlfn.XLOOKUP($A132,'Copy of PY1 Data(H)'!$A$1:$A$288,'Copy of PY1 Data(H)'!$A$1:$CZ$288))</f>
        <v>0</v>
      </c>
      <c r="AA132" s="180" cm="1">
        <f t="array" ref="AA132">_xlfn.XLOOKUP(AA$1,'Copy of PY1 Data(H)'!$A$1:$CZ$1,_xlfn.XLOOKUP($A132,'Copy of PY1 Data(H)'!$A$1:$A$288,'Copy of PY1 Data(H)'!$A$1:$CZ$288))</f>
        <v>0</v>
      </c>
      <c r="AB132" s="180" cm="1">
        <f t="array" ref="AB132">_xlfn.XLOOKUP(AB$1,'Copy of PY1 Data(H)'!$A$1:$CZ$1,_xlfn.XLOOKUP($A132,'Copy of PY1 Data(H)'!$A$1:$A$288,'Copy of PY1 Data(H)'!$A$1:$CZ$288))</f>
        <v>0</v>
      </c>
      <c r="AC132" s="180" cm="1">
        <f t="array" ref="AC132">_xlfn.XLOOKUP(AC$1,'Copy of PY1 Data(H)'!$A$1:$CZ$1,_xlfn.XLOOKUP($A132,'Copy of PY1 Data(H)'!$A$1:$A$288,'Copy of PY1 Data(H)'!$A$1:$CZ$288))</f>
        <v>0</v>
      </c>
      <c r="AD132" s="180" cm="1">
        <f t="array" ref="AD132">_xlfn.XLOOKUP(AD$1,'Copy of PY1 Data(H)'!$A$1:$CZ$1,_xlfn.XLOOKUP($A132,'Copy of PY1 Data(H)'!$A$1:$A$288,'Copy of PY1 Data(H)'!$A$1:$CZ$288))</f>
        <v>0</v>
      </c>
      <c r="AE132" s="180" cm="1">
        <f t="array" ref="AE132">_xlfn.XLOOKUP(AE$1,'Copy of PY1 Data(H)'!$A$1:$CZ$1,_xlfn.XLOOKUP($A132,'Copy of PY1 Data(H)'!$A$1:$A$288,'Copy of PY1 Data(H)'!$A$1:$CZ$288))</f>
        <v>0</v>
      </c>
      <c r="AF132" s="180" cm="1">
        <f t="array" ref="AF132">_xlfn.XLOOKUP(AF$1,'Copy of PY1 Data(H)'!$A$1:$CZ$1,_xlfn.XLOOKUP($A132,'Copy of PY1 Data(H)'!$A$1:$A$288,'Copy of PY1 Data(H)'!$A$1:$CZ$288))</f>
        <v>0</v>
      </c>
      <c r="AG132" s="180" cm="1">
        <f t="array" ref="AG132">_xlfn.XLOOKUP(AG$1,'Copy of PY1 Data(H)'!$A$1:$CZ$1,_xlfn.XLOOKUP($A132,'Copy of PY1 Data(H)'!$A$1:$A$288,'Copy of PY1 Data(H)'!$A$1:$CZ$288))</f>
        <v>0</v>
      </c>
      <c r="AH132" s="180" cm="1">
        <f t="array" ref="AH132">_xlfn.XLOOKUP(AH$1,'Copy of PY1 Data(H)'!$A$1:$CZ$1,_xlfn.XLOOKUP($A132,'Copy of PY1 Data(H)'!$A$1:$A$288,'Copy of PY1 Data(H)'!$A$1:$CZ$288))</f>
        <v>0</v>
      </c>
      <c r="AI132" s="180" cm="1">
        <f t="array" ref="AI132">_xlfn.XLOOKUP(AI$1,'Copy of PY1 Data(H)'!$A$1:$CZ$1,_xlfn.XLOOKUP($A132,'Copy of PY1 Data(H)'!$A$1:$A$288,'Copy of PY1 Data(H)'!$A$1:$CZ$288))</f>
        <v>0</v>
      </c>
      <c r="AJ132" s="180" cm="1">
        <f t="array" ref="AJ132">_xlfn.XLOOKUP(AJ$1,'Copy of PY1 Data(H)'!$A$1:$CZ$1,_xlfn.XLOOKUP($A132,'Copy of PY1 Data(H)'!$A$1:$A$288,'Copy of PY1 Data(H)'!$A$1:$CZ$288))</f>
        <v>0</v>
      </c>
      <c r="AK132" s="180" cm="1">
        <f t="array" ref="AK132">_xlfn.XLOOKUP(AK$1,'Copy of PY1 Data(H)'!$A$1:$CZ$1,_xlfn.XLOOKUP($A132,'Copy of PY1 Data(H)'!$A$1:$A$288,'Copy of PY1 Data(H)'!$A$1:$CZ$288))</f>
        <v>0</v>
      </c>
      <c r="AL132" s="180" cm="1">
        <f t="array" ref="AL132">_xlfn.XLOOKUP(AL$1,'Copy of PY1 Data(H)'!$A$1:$CZ$1,_xlfn.XLOOKUP($A132,'Copy of PY1 Data(H)'!$A$1:$A$288,'Copy of PY1 Data(H)'!$A$1:$CZ$288))</f>
        <v>0</v>
      </c>
      <c r="AM132" s="180" cm="1">
        <f t="array" ref="AM132">_xlfn.XLOOKUP(AM$1,'Copy of PY1 Data(H)'!$A$1:$CZ$1,_xlfn.XLOOKUP($A132,'Copy of PY1 Data(H)'!$A$1:$A$288,'Copy of PY1 Data(H)'!$A$1:$CZ$288))</f>
        <v>0</v>
      </c>
      <c r="AN132" s="180" cm="1">
        <f t="array" ref="AN132">_xlfn.XLOOKUP(AN$1,'Copy of PY1 Data(H)'!$A$1:$CZ$1,_xlfn.XLOOKUP($A132,'Copy of PY1 Data(H)'!$A$1:$A$288,'Copy of PY1 Data(H)'!$A$1:$CZ$288))</f>
        <v>0</v>
      </c>
      <c r="AO132" s="180" cm="1">
        <f t="array" ref="AO132">_xlfn.XLOOKUP(AO$1,'Copy of PY1 Data(H)'!$A$1:$CZ$1,_xlfn.XLOOKUP($A132,'Copy of PY1 Data(H)'!$A$1:$A$288,'Copy of PY1 Data(H)'!$A$1:$CZ$288))</f>
        <v>0</v>
      </c>
      <c r="AP132" s="180" cm="1">
        <f t="array" ref="AP132">_xlfn.XLOOKUP(AP$1,'Copy of PY1 Data(H)'!$A$1:$CZ$1,_xlfn.XLOOKUP($A132,'Copy of PY1 Data(H)'!$A$1:$A$288,'Copy of PY1 Data(H)'!$A$1:$CZ$288))</f>
        <v>0</v>
      </c>
      <c r="AQ132" s="180" cm="1">
        <f t="array" ref="AQ132">_xlfn.XLOOKUP(AQ$1,'Copy of PY1 Data(H)'!$A$1:$CZ$1,_xlfn.XLOOKUP($A132,'Copy of PY1 Data(H)'!$A$1:$A$288,'Copy of PY1 Data(H)'!$A$1:$CZ$288))</f>
        <v>0</v>
      </c>
      <c r="AR132" s="180" cm="1">
        <f t="array" ref="AR132">_xlfn.XLOOKUP(AR$1,'Copy of PY1 Data(H)'!$A$1:$CZ$1,_xlfn.XLOOKUP($A132,'Copy of PY1 Data(H)'!$A$1:$A$288,'Copy of PY1 Data(H)'!$A$1:$CZ$288))</f>
        <v>0</v>
      </c>
      <c r="AS132" s="180" cm="1">
        <f t="array" ref="AS132">_xlfn.XLOOKUP(AS$1,'Copy of PY1 Data(H)'!$A$1:$CZ$1,_xlfn.XLOOKUP($A132,'Copy of PY1 Data(H)'!$A$1:$A$288,'Copy of PY1 Data(H)'!$A$1:$CZ$288))</f>
        <v>0</v>
      </c>
      <c r="AT132" s="180" cm="1">
        <f t="array" ref="AT132">_xlfn.XLOOKUP(AT$1,'Copy of PY1 Data(H)'!$A$1:$CZ$1,_xlfn.XLOOKUP($A132,'Copy of PY1 Data(H)'!$A$1:$A$288,'Copy of PY1 Data(H)'!$A$1:$CZ$288))</f>
        <v>0</v>
      </c>
      <c r="AU132" s="180" cm="1">
        <f t="array" ref="AU132">_xlfn.XLOOKUP(AU$1,'Copy of PY1 Data(H)'!$A$1:$CZ$1,_xlfn.XLOOKUP($A132,'Copy of PY1 Data(H)'!$A$1:$A$288,'Copy of PY1 Data(H)'!$A$1:$CZ$288))</f>
        <v>-1</v>
      </c>
      <c r="AV132" s="180" cm="1">
        <f t="array" ref="AV132">_xlfn.XLOOKUP(AV$1,'Copy of PY1 Data(H)'!$A$1:$CZ$1,_xlfn.XLOOKUP($A132,'Copy of PY1 Data(H)'!$A$1:$A$288,'Copy of PY1 Data(H)'!$A$1:$CZ$288))</f>
        <v>0</v>
      </c>
      <c r="AW132" s="180" cm="1">
        <f t="array" ref="AW132">_xlfn.XLOOKUP(AW$1,'Copy of PY1 Data(H)'!$A$1:$CZ$1,_xlfn.XLOOKUP($A132,'Copy of PY1 Data(H)'!$A$1:$A$288,'Copy of PY1 Data(H)'!$A$1:$CZ$288))</f>
        <v>0</v>
      </c>
      <c r="AX132" s="180" cm="1">
        <f t="array" ref="AX132">_xlfn.XLOOKUP(AX$1,'Copy of PY1 Data(H)'!$A$1:$CZ$1,_xlfn.XLOOKUP($A132,'Copy of PY1 Data(H)'!$A$1:$A$288,'Copy of PY1 Data(H)'!$A$1:$CZ$288))</f>
        <v>0</v>
      </c>
      <c r="AY132" s="180" cm="1">
        <f t="array" ref="AY132">_xlfn.XLOOKUP(AY$1,'Copy of PY1 Data(H)'!$A$1:$CZ$1,_xlfn.XLOOKUP($A132,'Copy of PY1 Data(H)'!$A$1:$A$288,'Copy of PY1 Data(H)'!$A$1:$CZ$288))</f>
        <v>0</v>
      </c>
      <c r="AZ132" s="180" cm="1">
        <f t="array" ref="AZ132">_xlfn.XLOOKUP(AZ$1,'Copy of PY1 Data(H)'!$A$1:$CZ$1,_xlfn.XLOOKUP($A132,'Copy of PY1 Data(H)'!$A$1:$A$288,'Copy of PY1 Data(H)'!$A$1:$CZ$288))</f>
        <v>0</v>
      </c>
      <c r="BA132" s="180" cm="1">
        <f t="array" ref="BA132">_xlfn.XLOOKUP(BA$1,'Copy of PY1 Data(H)'!$A$1:$CZ$1,_xlfn.XLOOKUP($A132,'Copy of PY1 Data(H)'!$A$1:$A$288,'Copy of PY1 Data(H)'!$A$1:$CZ$288))</f>
        <v>0</v>
      </c>
      <c r="BB132" s="180" cm="1">
        <f t="array" ref="BB132">_xlfn.XLOOKUP(BB$1,'Copy of PY1 Data(H)'!$A$1:$CZ$1,_xlfn.XLOOKUP($A132,'Copy of PY1 Data(H)'!$A$1:$A$288,'Copy of PY1 Data(H)'!$A$1:$CZ$288))</f>
        <v>0</v>
      </c>
      <c r="BC132" s="180" cm="1">
        <f t="array" ref="BC132">_xlfn.XLOOKUP(BC$1,'Copy of PY1 Data(H)'!$A$1:$CZ$1,_xlfn.XLOOKUP($A132,'Copy of PY1 Data(H)'!$A$1:$A$288,'Copy of PY1 Data(H)'!$A$1:$CZ$288))</f>
        <v>-1</v>
      </c>
      <c r="BD132" s="180" cm="1">
        <f t="array" ref="BD132">_xlfn.XLOOKUP(BD$1,'Copy of PY1 Data(H)'!$A$1:$CZ$1,_xlfn.XLOOKUP($A132,'Copy of PY1 Data(H)'!$A$1:$A$288,'Copy of PY1 Data(H)'!$A$1:$CZ$288))</f>
        <v>-177300</v>
      </c>
      <c r="BE132" s="180" cm="1">
        <f t="array" ref="BE132">_xlfn.XLOOKUP(BE$1,'Copy of PY1 Data(H)'!$A$1:$CZ$1,_xlfn.XLOOKUP($A132,'Copy of PY1 Data(H)'!$A$1:$A$288,'Copy of PY1 Data(H)'!$A$1:$CZ$288))</f>
        <v>-319843</v>
      </c>
      <c r="BF132" s="180" cm="1">
        <f t="array" ref="BF132">_xlfn.XLOOKUP(BF$1,'Copy of PY1 Data(H)'!$A$1:$CZ$1,_xlfn.XLOOKUP($A132,'Copy of PY1 Data(H)'!$A$1:$A$288,'Copy of PY1 Data(H)'!$A$1:$CZ$288))</f>
        <v>0</v>
      </c>
      <c r="BG132" s="180" cm="1">
        <f t="array" ref="BG132">_xlfn.XLOOKUP(BG$1,'Copy of PY1 Data(H)'!$A$1:$CZ$1,_xlfn.XLOOKUP($A132,'Copy of PY1 Data(H)'!$A$1:$A$288,'Copy of PY1 Data(H)'!$A$1:$CZ$288))</f>
        <v>0</v>
      </c>
      <c r="BH132" s="180" cm="1">
        <f t="array" ref="BH132">_xlfn.XLOOKUP(BH$1,'Copy of PY1 Data(H)'!$A$1:$CZ$1,_xlfn.XLOOKUP($A132,'Copy of PY1 Data(H)'!$A$1:$A$288,'Copy of PY1 Data(H)'!$A$1:$CZ$288))</f>
        <v>0</v>
      </c>
      <c r="BI132" s="180" cm="1">
        <f t="array" ref="BI132">_xlfn.XLOOKUP(BI$1,'Copy of PY1 Data(H)'!$A$1:$CZ$1,_xlfn.XLOOKUP($A132,'Copy of PY1 Data(H)'!$A$1:$A$288,'Copy of PY1 Data(H)'!$A$1:$CZ$288))</f>
        <v>0</v>
      </c>
      <c r="BJ132" s="180" cm="1">
        <f t="array" ref="BJ132">_xlfn.XLOOKUP(BJ$1,'Copy of PY1 Data(H)'!$A$1:$CZ$1,_xlfn.XLOOKUP($A132,'Copy of PY1 Data(H)'!$A$1:$A$288,'Copy of PY1 Data(H)'!$A$1:$CZ$288))</f>
        <v>0</v>
      </c>
      <c r="BK132" s="180" cm="1">
        <f t="array" ref="BK132">_xlfn.XLOOKUP(BK$1,'Copy of PY1 Data(H)'!$A$1:$CZ$1,_xlfn.XLOOKUP($A132,'Copy of PY1 Data(H)'!$A$1:$A$288,'Copy of PY1 Data(H)'!$A$1:$CZ$288))</f>
        <v>0</v>
      </c>
      <c r="BL132" s="180" cm="1">
        <f t="array" ref="BL132">_xlfn.XLOOKUP(BL$1,'Copy of PY1 Data(H)'!$A$1:$CZ$1,_xlfn.XLOOKUP($A132,'Copy of PY1 Data(H)'!$A$1:$A$288,'Copy of PY1 Data(H)'!$A$1:$CZ$288))</f>
        <v>0</v>
      </c>
      <c r="BM132" s="180" cm="1">
        <f t="array" ref="BM132">_xlfn.XLOOKUP(BM$1,'Copy of PY1 Data(H)'!$A$1:$CZ$1,_xlfn.XLOOKUP($A132,'Copy of PY1 Data(H)'!$A$1:$A$288,'Copy of PY1 Data(H)'!$A$1:$CZ$288))</f>
        <v>0</v>
      </c>
      <c r="BN132" s="180" cm="1">
        <f t="array" ref="BN132">_xlfn.XLOOKUP(BN$1,'Copy of PY1 Data(H)'!$A$1:$CZ$1,_xlfn.XLOOKUP($A132,'Copy of PY1 Data(H)'!$A$1:$A$288,'Copy of PY1 Data(H)'!$A$1:$CZ$288))</f>
        <v>0</v>
      </c>
      <c r="BO132" s="180" cm="1">
        <f t="array" ref="BO132">_xlfn.XLOOKUP(BO$1,'Copy of PY1 Data(H)'!$A$1:$CZ$1,_xlfn.XLOOKUP($A132,'Copy of PY1 Data(H)'!$A$1:$A$288,'Copy of PY1 Data(H)'!$A$1:$CZ$288))</f>
        <v>0</v>
      </c>
      <c r="BP132" s="180" cm="1">
        <f t="array" ref="BP132">_xlfn.XLOOKUP(BP$1,'Copy of PY1 Data(H)'!$A$1:$CZ$1,_xlfn.XLOOKUP($A132,'Copy of PY1 Data(H)'!$A$1:$A$288,'Copy of PY1 Data(H)'!$A$1:$CZ$288))</f>
        <v>0</v>
      </c>
      <c r="BQ132" s="180" cm="1">
        <f t="array" ref="BQ132">_xlfn.XLOOKUP(BQ$1,'Copy of PY1 Data(H)'!$A$1:$CZ$1,_xlfn.XLOOKUP($A132,'Copy of PY1 Data(H)'!$A$1:$A$288,'Copy of PY1 Data(H)'!$A$1:$CZ$288))</f>
        <v>0</v>
      </c>
      <c r="BR132" s="180" cm="1">
        <f t="array" ref="BR132">_xlfn.XLOOKUP(BR$1,'Copy of PY1 Data(H)'!$A$1:$CZ$1,_xlfn.XLOOKUP($A132,'Copy of PY1 Data(H)'!$A$1:$A$288,'Copy of PY1 Data(H)'!$A$1:$CZ$288))</f>
        <v>0</v>
      </c>
      <c r="BS132" s="180" cm="1">
        <f t="array" ref="BS132">_xlfn.XLOOKUP(BS$1,'Copy of PY1 Data(H)'!$A$1:$CZ$1,_xlfn.XLOOKUP($A132,'Copy of PY1 Data(H)'!$A$1:$A$288,'Copy of PY1 Data(H)'!$A$1:$CZ$288))</f>
        <v>0</v>
      </c>
      <c r="BT132" s="180" cm="1">
        <f t="array" ref="BT132">_xlfn.XLOOKUP(BT$1,'Copy of PY1 Data(H)'!$A$1:$CZ$1,_xlfn.XLOOKUP($A132,'Copy of PY1 Data(H)'!$A$1:$A$288,'Copy of PY1 Data(H)'!$A$1:$CZ$288))</f>
        <v>0</v>
      </c>
      <c r="BU132" s="180" cm="1">
        <f t="array" ref="BU132">_xlfn.XLOOKUP(BU$1,'Copy of PY1 Data(H)'!$A$1:$CZ$1,_xlfn.XLOOKUP($A132,'Copy of PY1 Data(H)'!$A$1:$A$288,'Copy of PY1 Data(H)'!$A$1:$CZ$288))</f>
        <v>0</v>
      </c>
      <c r="BV132" s="180" cm="1">
        <f t="array" ref="BV132">_xlfn.XLOOKUP(BV$1,'Copy of PY1 Data(H)'!$A$1:$CZ$1,_xlfn.XLOOKUP($A132,'Copy of PY1 Data(H)'!$A$1:$A$288,'Copy of PY1 Data(H)'!$A$1:$CZ$288))</f>
        <v>0</v>
      </c>
    </row>
    <row r="133" spans="1:74" x14ac:dyDescent="0.3">
      <c r="A133" s="180">
        <v>537</v>
      </c>
      <c r="C133" s="180"/>
      <c r="D133" s="180" cm="1">
        <f t="array" ref="D133">_xlfn.XLOOKUP(D$1,'Copy of PY1 Data(H)'!$A$1:$CZ$1,_xlfn.XLOOKUP($A133,'Copy of PY1 Data(H)'!$A$1:$A$288,'Copy of PY1 Data(H)'!$A$1:$CZ$288))</f>
        <v>1</v>
      </c>
      <c r="E133" s="180" cm="1">
        <f t="array" ref="E133">_xlfn.XLOOKUP(E$1,'Copy of PY1 Data(H)'!$A$1:$CZ$1,_xlfn.XLOOKUP($A133,'Copy of PY1 Data(H)'!$A$1:$A$288,'Copy of PY1 Data(H)'!$A$1:$CZ$288))</f>
        <v>2</v>
      </c>
      <c r="F133" s="180" cm="1">
        <f t="array" ref="F133">_xlfn.XLOOKUP(F$1,'Copy of PY1 Data(H)'!$A$1:$CZ$1,_xlfn.XLOOKUP($A133,'Copy of PY1 Data(H)'!$A$1:$A$288,'Copy of PY1 Data(H)'!$A$1:$CZ$288))</f>
        <v>0</v>
      </c>
      <c r="G133" s="180" cm="1">
        <f t="array" ref="G133">_xlfn.XLOOKUP(G$1,'Copy of PY1 Data(H)'!$A$1:$CZ$1,_xlfn.XLOOKUP($A133,'Copy of PY1 Data(H)'!$A$1:$A$288,'Copy of PY1 Data(H)'!$A$1:$CZ$288))</f>
        <v>2</v>
      </c>
      <c r="H133" s="180" cm="1">
        <f t="array" ref="H133">_xlfn.XLOOKUP(H$1,'Copy of PY1 Data(H)'!$A$1:$CZ$1,_xlfn.XLOOKUP($A133,'Copy of PY1 Data(H)'!$A$1:$A$288,'Copy of PY1 Data(H)'!$A$1:$CZ$288))</f>
        <v>2</v>
      </c>
      <c r="I133" s="180" cm="1">
        <f t="array" ref="I133">_xlfn.XLOOKUP(I$1,'Copy of PY1 Data(H)'!$A$1:$CZ$1,_xlfn.XLOOKUP($A133,'Copy of PY1 Data(H)'!$A$1:$A$288,'Copy of PY1 Data(H)'!$A$1:$CZ$288))</f>
        <v>0</v>
      </c>
      <c r="J133" s="180" cm="1">
        <f t="array" ref="J133">_xlfn.XLOOKUP(J$1,'Copy of PY1 Data(H)'!$A$1:$CZ$1,_xlfn.XLOOKUP($A133,'Copy of PY1 Data(H)'!$A$1:$A$288,'Copy of PY1 Data(H)'!$A$1:$CZ$288))</f>
        <v>2</v>
      </c>
      <c r="K133" s="180" cm="1">
        <f t="array" ref="K133">_xlfn.XLOOKUP(K$1,'Copy of PY1 Data(H)'!$A$1:$CZ$1,_xlfn.XLOOKUP($A133,'Copy of PY1 Data(H)'!$A$1:$A$288,'Copy of PY1 Data(H)'!$A$1:$CZ$288))</f>
        <v>2</v>
      </c>
      <c r="L133" s="180" cm="1">
        <f t="array" ref="L133">_xlfn.XLOOKUP(L$1,'Copy of PY1 Data(H)'!$A$1:$CZ$1,_xlfn.XLOOKUP($A133,'Copy of PY1 Data(H)'!$A$1:$A$288,'Copy of PY1 Data(H)'!$A$1:$CZ$288))</f>
        <v>2</v>
      </c>
      <c r="M133" s="180" cm="1">
        <f t="array" ref="M133">_xlfn.XLOOKUP(M$1,'Copy of PY1 Data(H)'!$A$1:$CZ$1,_xlfn.XLOOKUP($A133,'Copy of PY1 Data(H)'!$A$1:$A$288,'Copy of PY1 Data(H)'!$A$1:$CZ$288))</f>
        <v>2</v>
      </c>
      <c r="N133" s="180" cm="1">
        <f t="array" ref="N133">_xlfn.XLOOKUP(N$1,'Copy of PY1 Data(H)'!$A$1:$CZ$1,_xlfn.XLOOKUP($A133,'Copy of PY1 Data(H)'!$A$1:$A$288,'Copy of PY1 Data(H)'!$A$1:$CZ$288))</f>
        <v>2</v>
      </c>
      <c r="O133" s="180" cm="1">
        <f t="array" ref="O133">_xlfn.XLOOKUP(O$1,'Copy of PY1 Data(H)'!$A$1:$CZ$1,_xlfn.XLOOKUP($A133,'Copy of PY1 Data(H)'!$A$1:$A$288,'Copy of PY1 Data(H)'!$A$1:$CZ$288))</f>
        <v>1</v>
      </c>
      <c r="P133" s="180" cm="1">
        <f t="array" ref="P133">_xlfn.XLOOKUP(P$1,'Copy of PY1 Data(H)'!$A$1:$CZ$1,_xlfn.XLOOKUP($A133,'Copy of PY1 Data(H)'!$A$1:$A$288,'Copy of PY1 Data(H)'!$A$1:$CZ$288))</f>
        <v>0</v>
      </c>
      <c r="Q133" s="180" cm="1">
        <f t="array" ref="Q133">_xlfn.XLOOKUP(Q$1,'Copy of PY1 Data(H)'!$A$1:$CZ$1,_xlfn.XLOOKUP($A133,'Copy of PY1 Data(H)'!$A$1:$A$288,'Copy of PY1 Data(H)'!$A$1:$CZ$288))</f>
        <v>0</v>
      </c>
      <c r="R133" s="180" cm="1">
        <f t="array" ref="R133">_xlfn.XLOOKUP(R$1,'Copy of PY1 Data(H)'!$A$1:$CZ$1,_xlfn.XLOOKUP($A133,'Copy of PY1 Data(H)'!$A$1:$A$288,'Copy of PY1 Data(H)'!$A$1:$CZ$288))</f>
        <v>2</v>
      </c>
      <c r="S133" s="180" cm="1">
        <f t="array" ref="S133">_xlfn.XLOOKUP(S$1,'Copy of PY1 Data(H)'!$A$1:$CZ$1,_xlfn.XLOOKUP($A133,'Copy of PY1 Data(H)'!$A$1:$A$288,'Copy of PY1 Data(H)'!$A$1:$CZ$288))</f>
        <v>2</v>
      </c>
      <c r="T133" s="180" cm="1">
        <f t="array" ref="T133">_xlfn.XLOOKUP(T$1,'Copy of PY1 Data(H)'!$A$1:$CZ$1,_xlfn.XLOOKUP($A133,'Copy of PY1 Data(H)'!$A$1:$A$288,'Copy of PY1 Data(H)'!$A$1:$CZ$288))</f>
        <v>0</v>
      </c>
      <c r="U133" s="180" cm="1">
        <f t="array" ref="U133">_xlfn.XLOOKUP(U$1,'Copy of PY1 Data(H)'!$A$1:$CZ$1,_xlfn.XLOOKUP($A133,'Copy of PY1 Data(H)'!$A$1:$A$288,'Copy of PY1 Data(H)'!$A$1:$CZ$288))</f>
        <v>0</v>
      </c>
      <c r="V133" s="180" cm="1">
        <f t="array" ref="V133">_xlfn.XLOOKUP(V$1,'Copy of PY1 Data(H)'!$A$1:$CZ$1,_xlfn.XLOOKUP($A133,'Copy of PY1 Data(H)'!$A$1:$A$288,'Copy of PY1 Data(H)'!$A$1:$CZ$288))</f>
        <v>2</v>
      </c>
      <c r="W133" s="180" cm="1">
        <f t="array" ref="W133">_xlfn.XLOOKUP(W$1,'Copy of PY1 Data(H)'!$A$1:$CZ$1,_xlfn.XLOOKUP($A133,'Copy of PY1 Data(H)'!$A$1:$A$288,'Copy of PY1 Data(H)'!$A$1:$CZ$288))</f>
        <v>0</v>
      </c>
      <c r="X133" s="180" cm="1">
        <f t="array" ref="X133">_xlfn.XLOOKUP(X$1,'Copy of PY1 Data(H)'!$A$1:$CZ$1,_xlfn.XLOOKUP($A133,'Copy of PY1 Data(H)'!$A$1:$A$288,'Copy of PY1 Data(H)'!$A$1:$CZ$288))</f>
        <v>2</v>
      </c>
      <c r="Y133" s="180" cm="1">
        <f t="array" ref="Y133">_xlfn.XLOOKUP(Y$1,'Copy of PY1 Data(H)'!$A$1:$CZ$1,_xlfn.XLOOKUP($A133,'Copy of PY1 Data(H)'!$A$1:$A$288,'Copy of PY1 Data(H)'!$A$1:$CZ$288))</f>
        <v>0</v>
      </c>
      <c r="Z133" s="180" cm="1">
        <f t="array" ref="Z133">_xlfn.XLOOKUP(Z$1,'Copy of PY1 Data(H)'!$A$1:$CZ$1,_xlfn.XLOOKUP($A133,'Copy of PY1 Data(H)'!$A$1:$A$288,'Copy of PY1 Data(H)'!$A$1:$CZ$288))</f>
        <v>2</v>
      </c>
      <c r="AA133" s="180" cm="1">
        <f t="array" ref="AA133">_xlfn.XLOOKUP(AA$1,'Copy of PY1 Data(H)'!$A$1:$CZ$1,_xlfn.XLOOKUP($A133,'Copy of PY1 Data(H)'!$A$1:$A$288,'Copy of PY1 Data(H)'!$A$1:$CZ$288))</f>
        <v>0</v>
      </c>
      <c r="AB133" s="180" cm="1">
        <f t="array" ref="AB133">_xlfn.XLOOKUP(AB$1,'Copy of PY1 Data(H)'!$A$1:$CZ$1,_xlfn.XLOOKUP($A133,'Copy of PY1 Data(H)'!$A$1:$A$288,'Copy of PY1 Data(H)'!$A$1:$CZ$288))</f>
        <v>0</v>
      </c>
      <c r="AC133" s="180" cm="1">
        <f t="array" ref="AC133">_xlfn.XLOOKUP(AC$1,'Copy of PY1 Data(H)'!$A$1:$CZ$1,_xlfn.XLOOKUP($A133,'Copy of PY1 Data(H)'!$A$1:$A$288,'Copy of PY1 Data(H)'!$A$1:$CZ$288))</f>
        <v>2</v>
      </c>
      <c r="AD133" s="180" cm="1">
        <f t="array" ref="AD133">_xlfn.XLOOKUP(AD$1,'Copy of PY1 Data(H)'!$A$1:$CZ$1,_xlfn.XLOOKUP($A133,'Copy of PY1 Data(H)'!$A$1:$A$288,'Copy of PY1 Data(H)'!$A$1:$CZ$288))</f>
        <v>2</v>
      </c>
      <c r="AE133" s="180" cm="1">
        <f t="array" ref="AE133">_xlfn.XLOOKUP(AE$1,'Copy of PY1 Data(H)'!$A$1:$CZ$1,_xlfn.XLOOKUP($A133,'Copy of PY1 Data(H)'!$A$1:$A$288,'Copy of PY1 Data(H)'!$A$1:$CZ$288))</f>
        <v>1</v>
      </c>
      <c r="AF133" s="180" cm="1">
        <f t="array" ref="AF133">_xlfn.XLOOKUP(AF$1,'Copy of PY1 Data(H)'!$A$1:$CZ$1,_xlfn.XLOOKUP($A133,'Copy of PY1 Data(H)'!$A$1:$A$288,'Copy of PY1 Data(H)'!$A$1:$CZ$288))</f>
        <v>2</v>
      </c>
      <c r="AG133" s="180" cm="1">
        <f t="array" ref="AG133">_xlfn.XLOOKUP(AG$1,'Copy of PY1 Data(H)'!$A$1:$CZ$1,_xlfn.XLOOKUP($A133,'Copy of PY1 Data(H)'!$A$1:$A$288,'Copy of PY1 Data(H)'!$A$1:$CZ$288))</f>
        <v>2</v>
      </c>
      <c r="AH133" s="180" cm="1">
        <f t="array" ref="AH133">_xlfn.XLOOKUP(AH$1,'Copy of PY1 Data(H)'!$A$1:$CZ$1,_xlfn.XLOOKUP($A133,'Copy of PY1 Data(H)'!$A$1:$A$288,'Copy of PY1 Data(H)'!$A$1:$CZ$288))</f>
        <v>0</v>
      </c>
      <c r="AI133" s="180" cm="1">
        <f t="array" ref="AI133">_xlfn.XLOOKUP(AI$1,'Copy of PY1 Data(H)'!$A$1:$CZ$1,_xlfn.XLOOKUP($A133,'Copy of PY1 Data(H)'!$A$1:$A$288,'Copy of PY1 Data(H)'!$A$1:$CZ$288))</f>
        <v>0</v>
      </c>
      <c r="AJ133" s="180" cm="1">
        <f t="array" ref="AJ133">_xlfn.XLOOKUP(AJ$1,'Copy of PY1 Data(H)'!$A$1:$CZ$1,_xlfn.XLOOKUP($A133,'Copy of PY1 Data(H)'!$A$1:$A$288,'Copy of PY1 Data(H)'!$A$1:$CZ$288))</f>
        <v>0</v>
      </c>
      <c r="AK133" s="180" cm="1">
        <f t="array" ref="AK133">_xlfn.XLOOKUP(AK$1,'Copy of PY1 Data(H)'!$A$1:$CZ$1,_xlfn.XLOOKUP($A133,'Copy of PY1 Data(H)'!$A$1:$A$288,'Copy of PY1 Data(H)'!$A$1:$CZ$288))</f>
        <v>0</v>
      </c>
      <c r="AL133" s="180" cm="1">
        <f t="array" ref="AL133">_xlfn.XLOOKUP(AL$1,'Copy of PY1 Data(H)'!$A$1:$CZ$1,_xlfn.XLOOKUP($A133,'Copy of PY1 Data(H)'!$A$1:$A$288,'Copy of PY1 Data(H)'!$A$1:$CZ$288))</f>
        <v>1</v>
      </c>
      <c r="AM133" s="180" cm="1">
        <f t="array" ref="AM133">_xlfn.XLOOKUP(AM$1,'Copy of PY1 Data(H)'!$A$1:$CZ$1,_xlfn.XLOOKUP($A133,'Copy of PY1 Data(H)'!$A$1:$A$288,'Copy of PY1 Data(H)'!$A$1:$CZ$288))</f>
        <v>2</v>
      </c>
      <c r="AN133" s="180" cm="1">
        <f t="array" ref="AN133">_xlfn.XLOOKUP(AN$1,'Copy of PY1 Data(H)'!$A$1:$CZ$1,_xlfn.XLOOKUP($A133,'Copy of PY1 Data(H)'!$A$1:$A$288,'Copy of PY1 Data(H)'!$A$1:$CZ$288))</f>
        <v>2</v>
      </c>
      <c r="AO133" s="180" cm="1">
        <f t="array" ref="AO133">_xlfn.XLOOKUP(AO$1,'Copy of PY1 Data(H)'!$A$1:$CZ$1,_xlfn.XLOOKUP($A133,'Copy of PY1 Data(H)'!$A$1:$A$288,'Copy of PY1 Data(H)'!$A$1:$CZ$288))</f>
        <v>1</v>
      </c>
      <c r="AP133" s="180" cm="1">
        <f t="array" ref="AP133">_xlfn.XLOOKUP(AP$1,'Copy of PY1 Data(H)'!$A$1:$CZ$1,_xlfn.XLOOKUP($A133,'Copy of PY1 Data(H)'!$A$1:$A$288,'Copy of PY1 Data(H)'!$A$1:$CZ$288))</f>
        <v>2</v>
      </c>
      <c r="AQ133" s="180" cm="1">
        <f t="array" ref="AQ133">_xlfn.XLOOKUP(AQ$1,'Copy of PY1 Data(H)'!$A$1:$CZ$1,_xlfn.XLOOKUP($A133,'Copy of PY1 Data(H)'!$A$1:$A$288,'Copy of PY1 Data(H)'!$A$1:$CZ$288))</f>
        <v>2</v>
      </c>
      <c r="AR133" s="180" cm="1">
        <f t="array" ref="AR133">_xlfn.XLOOKUP(AR$1,'Copy of PY1 Data(H)'!$A$1:$CZ$1,_xlfn.XLOOKUP($A133,'Copy of PY1 Data(H)'!$A$1:$A$288,'Copy of PY1 Data(H)'!$A$1:$CZ$288))</f>
        <v>2</v>
      </c>
      <c r="AS133" s="180" cm="1">
        <f t="array" ref="AS133">_xlfn.XLOOKUP(AS$1,'Copy of PY1 Data(H)'!$A$1:$CZ$1,_xlfn.XLOOKUP($A133,'Copy of PY1 Data(H)'!$A$1:$A$288,'Copy of PY1 Data(H)'!$A$1:$CZ$288))</f>
        <v>1</v>
      </c>
      <c r="AT133" s="180" cm="1">
        <f t="array" ref="AT133">_xlfn.XLOOKUP(AT$1,'Copy of PY1 Data(H)'!$A$1:$CZ$1,_xlfn.XLOOKUP($A133,'Copy of PY1 Data(H)'!$A$1:$A$288,'Copy of PY1 Data(H)'!$A$1:$CZ$288))</f>
        <v>2</v>
      </c>
      <c r="AU133" s="180" cm="1">
        <f t="array" ref="AU133">_xlfn.XLOOKUP(AU$1,'Copy of PY1 Data(H)'!$A$1:$CZ$1,_xlfn.XLOOKUP($A133,'Copy of PY1 Data(H)'!$A$1:$A$288,'Copy of PY1 Data(H)'!$A$1:$CZ$288))</f>
        <v>0</v>
      </c>
      <c r="AV133" s="180" cm="1">
        <f t="array" ref="AV133">_xlfn.XLOOKUP(AV$1,'Copy of PY1 Data(H)'!$A$1:$CZ$1,_xlfn.XLOOKUP($A133,'Copy of PY1 Data(H)'!$A$1:$A$288,'Copy of PY1 Data(H)'!$A$1:$CZ$288))</f>
        <v>2</v>
      </c>
      <c r="AW133" s="180" cm="1">
        <f t="array" ref="AW133">_xlfn.XLOOKUP(AW$1,'Copy of PY1 Data(H)'!$A$1:$CZ$1,_xlfn.XLOOKUP($A133,'Copy of PY1 Data(H)'!$A$1:$A$288,'Copy of PY1 Data(H)'!$A$1:$CZ$288))</f>
        <v>2</v>
      </c>
      <c r="AX133" s="180" cm="1">
        <f t="array" ref="AX133">_xlfn.XLOOKUP(AX$1,'Copy of PY1 Data(H)'!$A$1:$CZ$1,_xlfn.XLOOKUP($A133,'Copy of PY1 Data(H)'!$A$1:$A$288,'Copy of PY1 Data(H)'!$A$1:$CZ$288))</f>
        <v>0</v>
      </c>
      <c r="AY133" s="180" cm="1">
        <f t="array" ref="AY133">_xlfn.XLOOKUP(AY$1,'Copy of PY1 Data(H)'!$A$1:$CZ$1,_xlfn.XLOOKUP($A133,'Copy of PY1 Data(H)'!$A$1:$A$288,'Copy of PY1 Data(H)'!$A$1:$CZ$288))</f>
        <v>2</v>
      </c>
      <c r="AZ133" s="180" cm="1">
        <f t="array" ref="AZ133">_xlfn.XLOOKUP(AZ$1,'Copy of PY1 Data(H)'!$A$1:$CZ$1,_xlfn.XLOOKUP($A133,'Copy of PY1 Data(H)'!$A$1:$A$288,'Copy of PY1 Data(H)'!$A$1:$CZ$288))</f>
        <v>1</v>
      </c>
      <c r="BA133" s="180" cm="1">
        <f t="array" ref="BA133">_xlfn.XLOOKUP(BA$1,'Copy of PY1 Data(H)'!$A$1:$CZ$1,_xlfn.XLOOKUP($A133,'Copy of PY1 Data(H)'!$A$1:$A$288,'Copy of PY1 Data(H)'!$A$1:$CZ$288))</f>
        <v>2</v>
      </c>
      <c r="BB133" s="180" cm="1">
        <f t="array" ref="BB133">_xlfn.XLOOKUP(BB$1,'Copy of PY1 Data(H)'!$A$1:$CZ$1,_xlfn.XLOOKUP($A133,'Copy of PY1 Data(H)'!$A$1:$A$288,'Copy of PY1 Data(H)'!$A$1:$CZ$288))</f>
        <v>2</v>
      </c>
      <c r="BC133" s="180" cm="1">
        <f t="array" ref="BC133">_xlfn.XLOOKUP(BC$1,'Copy of PY1 Data(H)'!$A$1:$CZ$1,_xlfn.XLOOKUP($A133,'Copy of PY1 Data(H)'!$A$1:$A$288,'Copy of PY1 Data(H)'!$A$1:$CZ$288))</f>
        <v>2</v>
      </c>
      <c r="BD133" s="180" cm="1">
        <f t="array" ref="BD133">_xlfn.XLOOKUP(BD$1,'Copy of PY1 Data(H)'!$A$1:$CZ$1,_xlfn.XLOOKUP($A133,'Copy of PY1 Data(H)'!$A$1:$A$288,'Copy of PY1 Data(H)'!$A$1:$CZ$288))</f>
        <v>2</v>
      </c>
      <c r="BE133" s="180" cm="1">
        <f t="array" ref="BE133">_xlfn.XLOOKUP(BE$1,'Copy of PY1 Data(H)'!$A$1:$CZ$1,_xlfn.XLOOKUP($A133,'Copy of PY1 Data(H)'!$A$1:$A$288,'Copy of PY1 Data(H)'!$A$1:$CZ$288))</f>
        <v>2</v>
      </c>
      <c r="BF133" s="180" cm="1">
        <f t="array" ref="BF133">_xlfn.XLOOKUP(BF$1,'Copy of PY1 Data(H)'!$A$1:$CZ$1,_xlfn.XLOOKUP($A133,'Copy of PY1 Data(H)'!$A$1:$A$288,'Copy of PY1 Data(H)'!$A$1:$CZ$288))</f>
        <v>2</v>
      </c>
      <c r="BG133" s="180" cm="1">
        <f t="array" ref="BG133">_xlfn.XLOOKUP(BG$1,'Copy of PY1 Data(H)'!$A$1:$CZ$1,_xlfn.XLOOKUP($A133,'Copy of PY1 Data(H)'!$A$1:$A$288,'Copy of PY1 Data(H)'!$A$1:$CZ$288))</f>
        <v>0</v>
      </c>
      <c r="BH133" s="180" cm="1">
        <f t="array" ref="BH133">_xlfn.XLOOKUP(BH$1,'Copy of PY1 Data(H)'!$A$1:$CZ$1,_xlfn.XLOOKUP($A133,'Copy of PY1 Data(H)'!$A$1:$A$288,'Copy of PY1 Data(H)'!$A$1:$CZ$288))</f>
        <v>0</v>
      </c>
      <c r="BI133" s="180" cm="1">
        <f t="array" ref="BI133">_xlfn.XLOOKUP(BI$1,'Copy of PY1 Data(H)'!$A$1:$CZ$1,_xlfn.XLOOKUP($A133,'Copy of PY1 Data(H)'!$A$1:$A$288,'Copy of PY1 Data(H)'!$A$1:$CZ$288))</f>
        <v>1</v>
      </c>
      <c r="BJ133" s="180" cm="1">
        <f t="array" ref="BJ133">_xlfn.XLOOKUP(BJ$1,'Copy of PY1 Data(H)'!$A$1:$CZ$1,_xlfn.XLOOKUP($A133,'Copy of PY1 Data(H)'!$A$1:$A$288,'Copy of PY1 Data(H)'!$A$1:$CZ$288))</f>
        <v>1</v>
      </c>
      <c r="BK133" s="180" cm="1">
        <f t="array" ref="BK133">_xlfn.XLOOKUP(BK$1,'Copy of PY1 Data(H)'!$A$1:$CZ$1,_xlfn.XLOOKUP($A133,'Copy of PY1 Data(H)'!$A$1:$A$288,'Copy of PY1 Data(H)'!$A$1:$CZ$288))</f>
        <v>2</v>
      </c>
      <c r="BL133" s="180" cm="1">
        <f t="array" ref="BL133">_xlfn.XLOOKUP(BL$1,'Copy of PY1 Data(H)'!$A$1:$CZ$1,_xlfn.XLOOKUP($A133,'Copy of PY1 Data(H)'!$A$1:$A$288,'Copy of PY1 Data(H)'!$A$1:$CZ$288))</f>
        <v>1</v>
      </c>
      <c r="BM133" s="180" cm="1">
        <f t="array" ref="BM133">_xlfn.XLOOKUP(BM$1,'Copy of PY1 Data(H)'!$A$1:$CZ$1,_xlfn.XLOOKUP($A133,'Copy of PY1 Data(H)'!$A$1:$A$288,'Copy of PY1 Data(H)'!$A$1:$CZ$288))</f>
        <v>0</v>
      </c>
      <c r="BN133" s="180" cm="1">
        <f t="array" ref="BN133">_xlfn.XLOOKUP(BN$1,'Copy of PY1 Data(H)'!$A$1:$CZ$1,_xlfn.XLOOKUP($A133,'Copy of PY1 Data(H)'!$A$1:$A$288,'Copy of PY1 Data(H)'!$A$1:$CZ$288))</f>
        <v>1</v>
      </c>
      <c r="BO133" s="180" cm="1">
        <f t="array" ref="BO133">_xlfn.XLOOKUP(BO$1,'Copy of PY1 Data(H)'!$A$1:$CZ$1,_xlfn.XLOOKUP($A133,'Copy of PY1 Data(H)'!$A$1:$A$288,'Copy of PY1 Data(H)'!$A$1:$CZ$288))</f>
        <v>1</v>
      </c>
      <c r="BP133" s="180" cm="1">
        <f t="array" ref="BP133">_xlfn.XLOOKUP(BP$1,'Copy of PY1 Data(H)'!$A$1:$CZ$1,_xlfn.XLOOKUP($A133,'Copy of PY1 Data(H)'!$A$1:$A$288,'Copy of PY1 Data(H)'!$A$1:$CZ$288))</f>
        <v>0</v>
      </c>
      <c r="BQ133" s="180" cm="1">
        <f t="array" ref="BQ133">_xlfn.XLOOKUP(BQ$1,'Copy of PY1 Data(H)'!$A$1:$CZ$1,_xlfn.XLOOKUP($A133,'Copy of PY1 Data(H)'!$A$1:$A$288,'Copy of PY1 Data(H)'!$A$1:$CZ$288))</f>
        <v>0</v>
      </c>
      <c r="BR133" s="180" cm="1">
        <f t="array" ref="BR133">_xlfn.XLOOKUP(BR$1,'Copy of PY1 Data(H)'!$A$1:$CZ$1,_xlfn.XLOOKUP($A133,'Copy of PY1 Data(H)'!$A$1:$A$288,'Copy of PY1 Data(H)'!$A$1:$CZ$288))</f>
        <v>0</v>
      </c>
      <c r="BS133" s="180" cm="1">
        <f t="array" ref="BS133">_xlfn.XLOOKUP(BS$1,'Copy of PY1 Data(H)'!$A$1:$CZ$1,_xlfn.XLOOKUP($A133,'Copy of PY1 Data(H)'!$A$1:$A$288,'Copy of PY1 Data(H)'!$A$1:$CZ$288))</f>
        <v>1</v>
      </c>
      <c r="BT133" s="180" cm="1">
        <f t="array" ref="BT133">_xlfn.XLOOKUP(BT$1,'Copy of PY1 Data(H)'!$A$1:$CZ$1,_xlfn.XLOOKUP($A133,'Copy of PY1 Data(H)'!$A$1:$A$288,'Copy of PY1 Data(H)'!$A$1:$CZ$288))</f>
        <v>2</v>
      </c>
      <c r="BU133" s="180" cm="1">
        <f t="array" ref="BU133">_xlfn.XLOOKUP(BU$1,'Copy of PY1 Data(H)'!$A$1:$CZ$1,_xlfn.XLOOKUP($A133,'Copy of PY1 Data(H)'!$A$1:$A$288,'Copy of PY1 Data(H)'!$A$1:$CZ$288))</f>
        <v>0</v>
      </c>
      <c r="BV133" s="180" cm="1">
        <f t="array" ref="BV133">_xlfn.XLOOKUP(BV$1,'Copy of PY1 Data(H)'!$A$1:$CZ$1,_xlfn.XLOOKUP($A133,'Copy of PY1 Data(H)'!$A$1:$A$288,'Copy of PY1 Data(H)'!$A$1:$CZ$288))</f>
        <v>1</v>
      </c>
    </row>
    <row r="134" spans="1:74" x14ac:dyDescent="0.3">
      <c r="A134" s="180">
        <v>538</v>
      </c>
      <c r="C134" s="180"/>
      <c r="D134" s="180" cm="1">
        <f t="array" ref="D134">_xlfn.XLOOKUP(D$1,'Copy of PY1 Data(H)'!$A$1:$CZ$1,_xlfn.XLOOKUP($A134,'Copy of PY1 Data(H)'!$A$1:$A$288,'Copy of PY1 Data(H)'!$A$1:$CZ$288))</f>
        <v>1</v>
      </c>
      <c r="E134" s="180" cm="1">
        <f t="array" ref="E134">_xlfn.XLOOKUP(E$1,'Copy of PY1 Data(H)'!$A$1:$CZ$1,_xlfn.XLOOKUP($A134,'Copy of PY1 Data(H)'!$A$1:$A$288,'Copy of PY1 Data(H)'!$A$1:$CZ$288))</f>
        <v>1</v>
      </c>
      <c r="F134" s="180" cm="1">
        <f t="array" ref="F134">_xlfn.XLOOKUP(F$1,'Copy of PY1 Data(H)'!$A$1:$CZ$1,_xlfn.XLOOKUP($A134,'Copy of PY1 Data(H)'!$A$1:$A$288,'Copy of PY1 Data(H)'!$A$1:$CZ$288))</f>
        <v>0</v>
      </c>
      <c r="G134" s="180" cm="1">
        <f t="array" ref="G134">_xlfn.XLOOKUP(G$1,'Copy of PY1 Data(H)'!$A$1:$CZ$1,_xlfn.XLOOKUP($A134,'Copy of PY1 Data(H)'!$A$1:$A$288,'Copy of PY1 Data(H)'!$A$1:$CZ$288))</f>
        <v>2</v>
      </c>
      <c r="H134" s="180" cm="1">
        <f t="array" ref="H134">_xlfn.XLOOKUP(H$1,'Copy of PY1 Data(H)'!$A$1:$CZ$1,_xlfn.XLOOKUP($A134,'Copy of PY1 Data(H)'!$A$1:$A$288,'Copy of PY1 Data(H)'!$A$1:$CZ$288))</f>
        <v>2</v>
      </c>
      <c r="I134" s="180" cm="1">
        <f t="array" ref="I134">_xlfn.XLOOKUP(I$1,'Copy of PY1 Data(H)'!$A$1:$CZ$1,_xlfn.XLOOKUP($A134,'Copy of PY1 Data(H)'!$A$1:$A$288,'Copy of PY1 Data(H)'!$A$1:$CZ$288))</f>
        <v>0</v>
      </c>
      <c r="J134" s="180" cm="1">
        <f t="array" ref="J134">_xlfn.XLOOKUP(J$1,'Copy of PY1 Data(H)'!$A$1:$CZ$1,_xlfn.XLOOKUP($A134,'Copy of PY1 Data(H)'!$A$1:$A$288,'Copy of PY1 Data(H)'!$A$1:$CZ$288))</f>
        <v>2</v>
      </c>
      <c r="K134" s="180" cm="1">
        <f t="array" ref="K134">_xlfn.XLOOKUP(K$1,'Copy of PY1 Data(H)'!$A$1:$CZ$1,_xlfn.XLOOKUP($A134,'Copy of PY1 Data(H)'!$A$1:$A$288,'Copy of PY1 Data(H)'!$A$1:$CZ$288))</f>
        <v>2</v>
      </c>
      <c r="L134" s="180" cm="1">
        <f t="array" ref="L134">_xlfn.XLOOKUP(L$1,'Copy of PY1 Data(H)'!$A$1:$CZ$1,_xlfn.XLOOKUP($A134,'Copy of PY1 Data(H)'!$A$1:$A$288,'Copy of PY1 Data(H)'!$A$1:$CZ$288))</f>
        <v>2</v>
      </c>
      <c r="M134" s="180" cm="1">
        <f t="array" ref="M134">_xlfn.XLOOKUP(M$1,'Copy of PY1 Data(H)'!$A$1:$CZ$1,_xlfn.XLOOKUP($A134,'Copy of PY1 Data(H)'!$A$1:$A$288,'Copy of PY1 Data(H)'!$A$1:$CZ$288))</f>
        <v>1</v>
      </c>
      <c r="N134" s="180" cm="1">
        <f t="array" ref="N134">_xlfn.XLOOKUP(N$1,'Copy of PY1 Data(H)'!$A$1:$CZ$1,_xlfn.XLOOKUP($A134,'Copy of PY1 Data(H)'!$A$1:$A$288,'Copy of PY1 Data(H)'!$A$1:$CZ$288))</f>
        <v>2</v>
      </c>
      <c r="O134" s="180" cm="1">
        <f t="array" ref="O134">_xlfn.XLOOKUP(O$1,'Copy of PY1 Data(H)'!$A$1:$CZ$1,_xlfn.XLOOKUP($A134,'Copy of PY1 Data(H)'!$A$1:$A$288,'Copy of PY1 Data(H)'!$A$1:$CZ$288))</f>
        <v>1</v>
      </c>
      <c r="P134" s="180" cm="1">
        <f t="array" ref="P134">_xlfn.XLOOKUP(P$1,'Copy of PY1 Data(H)'!$A$1:$CZ$1,_xlfn.XLOOKUP($A134,'Copy of PY1 Data(H)'!$A$1:$A$288,'Copy of PY1 Data(H)'!$A$1:$CZ$288))</f>
        <v>0</v>
      </c>
      <c r="Q134" s="180" cm="1">
        <f t="array" ref="Q134">_xlfn.XLOOKUP(Q$1,'Copy of PY1 Data(H)'!$A$1:$CZ$1,_xlfn.XLOOKUP($A134,'Copy of PY1 Data(H)'!$A$1:$A$288,'Copy of PY1 Data(H)'!$A$1:$CZ$288))</f>
        <v>0</v>
      </c>
      <c r="R134" s="180" cm="1">
        <f t="array" ref="R134">_xlfn.XLOOKUP(R$1,'Copy of PY1 Data(H)'!$A$1:$CZ$1,_xlfn.XLOOKUP($A134,'Copy of PY1 Data(H)'!$A$1:$A$288,'Copy of PY1 Data(H)'!$A$1:$CZ$288))</f>
        <v>2</v>
      </c>
      <c r="S134" s="180" cm="1">
        <f t="array" ref="S134">_xlfn.XLOOKUP(S$1,'Copy of PY1 Data(H)'!$A$1:$CZ$1,_xlfn.XLOOKUP($A134,'Copy of PY1 Data(H)'!$A$1:$A$288,'Copy of PY1 Data(H)'!$A$1:$CZ$288))</f>
        <v>1</v>
      </c>
      <c r="T134" s="180" cm="1">
        <f t="array" ref="T134">_xlfn.XLOOKUP(T$1,'Copy of PY1 Data(H)'!$A$1:$CZ$1,_xlfn.XLOOKUP($A134,'Copy of PY1 Data(H)'!$A$1:$A$288,'Copy of PY1 Data(H)'!$A$1:$CZ$288))</f>
        <v>0</v>
      </c>
      <c r="U134" s="180" cm="1">
        <f t="array" ref="U134">_xlfn.XLOOKUP(U$1,'Copy of PY1 Data(H)'!$A$1:$CZ$1,_xlfn.XLOOKUP($A134,'Copy of PY1 Data(H)'!$A$1:$A$288,'Copy of PY1 Data(H)'!$A$1:$CZ$288))</f>
        <v>0</v>
      </c>
      <c r="V134" s="180" cm="1">
        <f t="array" ref="V134">_xlfn.XLOOKUP(V$1,'Copy of PY1 Data(H)'!$A$1:$CZ$1,_xlfn.XLOOKUP($A134,'Copy of PY1 Data(H)'!$A$1:$A$288,'Copy of PY1 Data(H)'!$A$1:$CZ$288))</f>
        <v>2</v>
      </c>
      <c r="W134" s="180" cm="1">
        <f t="array" ref="W134">_xlfn.XLOOKUP(W$1,'Copy of PY1 Data(H)'!$A$1:$CZ$1,_xlfn.XLOOKUP($A134,'Copy of PY1 Data(H)'!$A$1:$A$288,'Copy of PY1 Data(H)'!$A$1:$CZ$288))</f>
        <v>0</v>
      </c>
      <c r="X134" s="180" cm="1">
        <f t="array" ref="X134">_xlfn.XLOOKUP(X$1,'Copy of PY1 Data(H)'!$A$1:$CZ$1,_xlfn.XLOOKUP($A134,'Copy of PY1 Data(H)'!$A$1:$A$288,'Copy of PY1 Data(H)'!$A$1:$CZ$288))</f>
        <v>2</v>
      </c>
      <c r="Y134" s="180" cm="1">
        <f t="array" ref="Y134">_xlfn.XLOOKUP(Y$1,'Copy of PY1 Data(H)'!$A$1:$CZ$1,_xlfn.XLOOKUP($A134,'Copy of PY1 Data(H)'!$A$1:$A$288,'Copy of PY1 Data(H)'!$A$1:$CZ$288))</f>
        <v>0</v>
      </c>
      <c r="Z134" s="180" cm="1">
        <f t="array" ref="Z134">_xlfn.XLOOKUP(Z$1,'Copy of PY1 Data(H)'!$A$1:$CZ$1,_xlfn.XLOOKUP($A134,'Copy of PY1 Data(H)'!$A$1:$A$288,'Copy of PY1 Data(H)'!$A$1:$CZ$288))</f>
        <v>2</v>
      </c>
      <c r="AA134" s="180" cm="1">
        <f t="array" ref="AA134">_xlfn.XLOOKUP(AA$1,'Copy of PY1 Data(H)'!$A$1:$CZ$1,_xlfn.XLOOKUP($A134,'Copy of PY1 Data(H)'!$A$1:$A$288,'Copy of PY1 Data(H)'!$A$1:$CZ$288))</f>
        <v>0</v>
      </c>
      <c r="AB134" s="180" cm="1">
        <f t="array" ref="AB134">_xlfn.XLOOKUP(AB$1,'Copy of PY1 Data(H)'!$A$1:$CZ$1,_xlfn.XLOOKUP($A134,'Copy of PY1 Data(H)'!$A$1:$A$288,'Copy of PY1 Data(H)'!$A$1:$CZ$288))</f>
        <v>0</v>
      </c>
      <c r="AC134" s="180" cm="1">
        <f t="array" ref="AC134">_xlfn.XLOOKUP(AC$1,'Copy of PY1 Data(H)'!$A$1:$CZ$1,_xlfn.XLOOKUP($A134,'Copy of PY1 Data(H)'!$A$1:$A$288,'Copy of PY1 Data(H)'!$A$1:$CZ$288))</f>
        <v>2</v>
      </c>
      <c r="AD134" s="180" cm="1">
        <f t="array" ref="AD134">_xlfn.XLOOKUP(AD$1,'Copy of PY1 Data(H)'!$A$1:$CZ$1,_xlfn.XLOOKUP($A134,'Copy of PY1 Data(H)'!$A$1:$A$288,'Copy of PY1 Data(H)'!$A$1:$CZ$288))</f>
        <v>2</v>
      </c>
      <c r="AE134" s="180" cm="1">
        <f t="array" ref="AE134">_xlfn.XLOOKUP(AE$1,'Copy of PY1 Data(H)'!$A$1:$CZ$1,_xlfn.XLOOKUP($A134,'Copy of PY1 Data(H)'!$A$1:$A$288,'Copy of PY1 Data(H)'!$A$1:$CZ$288))</f>
        <v>1</v>
      </c>
      <c r="AF134" s="180" cm="1">
        <f t="array" ref="AF134">_xlfn.XLOOKUP(AF$1,'Copy of PY1 Data(H)'!$A$1:$CZ$1,_xlfn.XLOOKUP($A134,'Copy of PY1 Data(H)'!$A$1:$A$288,'Copy of PY1 Data(H)'!$A$1:$CZ$288))</f>
        <v>1</v>
      </c>
      <c r="AG134" s="180" cm="1">
        <f t="array" ref="AG134">_xlfn.XLOOKUP(AG$1,'Copy of PY1 Data(H)'!$A$1:$CZ$1,_xlfn.XLOOKUP($A134,'Copy of PY1 Data(H)'!$A$1:$A$288,'Copy of PY1 Data(H)'!$A$1:$CZ$288))</f>
        <v>2</v>
      </c>
      <c r="AH134" s="180" cm="1">
        <f t="array" ref="AH134">_xlfn.XLOOKUP(AH$1,'Copy of PY1 Data(H)'!$A$1:$CZ$1,_xlfn.XLOOKUP($A134,'Copy of PY1 Data(H)'!$A$1:$A$288,'Copy of PY1 Data(H)'!$A$1:$CZ$288))</f>
        <v>0</v>
      </c>
      <c r="AI134" s="180" cm="1">
        <f t="array" ref="AI134">_xlfn.XLOOKUP(AI$1,'Copy of PY1 Data(H)'!$A$1:$CZ$1,_xlfn.XLOOKUP($A134,'Copy of PY1 Data(H)'!$A$1:$A$288,'Copy of PY1 Data(H)'!$A$1:$CZ$288))</f>
        <v>0</v>
      </c>
      <c r="AJ134" s="180" cm="1">
        <f t="array" ref="AJ134">_xlfn.XLOOKUP(AJ$1,'Copy of PY1 Data(H)'!$A$1:$CZ$1,_xlfn.XLOOKUP($A134,'Copy of PY1 Data(H)'!$A$1:$A$288,'Copy of PY1 Data(H)'!$A$1:$CZ$288))</f>
        <v>0</v>
      </c>
      <c r="AK134" s="180" cm="1">
        <f t="array" ref="AK134">_xlfn.XLOOKUP(AK$1,'Copy of PY1 Data(H)'!$A$1:$CZ$1,_xlfn.XLOOKUP($A134,'Copy of PY1 Data(H)'!$A$1:$A$288,'Copy of PY1 Data(H)'!$A$1:$CZ$288))</f>
        <v>0</v>
      </c>
      <c r="AL134" s="180" cm="1">
        <f t="array" ref="AL134">_xlfn.XLOOKUP(AL$1,'Copy of PY1 Data(H)'!$A$1:$CZ$1,_xlfn.XLOOKUP($A134,'Copy of PY1 Data(H)'!$A$1:$A$288,'Copy of PY1 Data(H)'!$A$1:$CZ$288))</f>
        <v>2</v>
      </c>
      <c r="AM134" s="180" cm="1">
        <f t="array" ref="AM134">_xlfn.XLOOKUP(AM$1,'Copy of PY1 Data(H)'!$A$1:$CZ$1,_xlfn.XLOOKUP($A134,'Copy of PY1 Data(H)'!$A$1:$A$288,'Copy of PY1 Data(H)'!$A$1:$CZ$288))</f>
        <v>1</v>
      </c>
      <c r="AN134" s="180" cm="1">
        <f t="array" ref="AN134">_xlfn.XLOOKUP(AN$1,'Copy of PY1 Data(H)'!$A$1:$CZ$1,_xlfn.XLOOKUP($A134,'Copy of PY1 Data(H)'!$A$1:$A$288,'Copy of PY1 Data(H)'!$A$1:$CZ$288))</f>
        <v>2</v>
      </c>
      <c r="AO134" s="180" cm="1">
        <f t="array" ref="AO134">_xlfn.XLOOKUP(AO$1,'Copy of PY1 Data(H)'!$A$1:$CZ$1,_xlfn.XLOOKUP($A134,'Copy of PY1 Data(H)'!$A$1:$A$288,'Copy of PY1 Data(H)'!$A$1:$CZ$288))</f>
        <v>1</v>
      </c>
      <c r="AP134" s="180" cm="1">
        <f t="array" ref="AP134">_xlfn.XLOOKUP(AP$1,'Copy of PY1 Data(H)'!$A$1:$CZ$1,_xlfn.XLOOKUP($A134,'Copy of PY1 Data(H)'!$A$1:$A$288,'Copy of PY1 Data(H)'!$A$1:$CZ$288))</f>
        <v>2</v>
      </c>
      <c r="AQ134" s="180" cm="1">
        <f t="array" ref="AQ134">_xlfn.XLOOKUP(AQ$1,'Copy of PY1 Data(H)'!$A$1:$CZ$1,_xlfn.XLOOKUP($A134,'Copy of PY1 Data(H)'!$A$1:$A$288,'Copy of PY1 Data(H)'!$A$1:$CZ$288))</f>
        <v>2</v>
      </c>
      <c r="AR134" s="180" cm="1">
        <f t="array" ref="AR134">_xlfn.XLOOKUP(AR$1,'Copy of PY1 Data(H)'!$A$1:$CZ$1,_xlfn.XLOOKUP($A134,'Copy of PY1 Data(H)'!$A$1:$A$288,'Copy of PY1 Data(H)'!$A$1:$CZ$288))</f>
        <v>2</v>
      </c>
      <c r="AS134" s="180" cm="1">
        <f t="array" ref="AS134">_xlfn.XLOOKUP(AS$1,'Copy of PY1 Data(H)'!$A$1:$CZ$1,_xlfn.XLOOKUP($A134,'Copy of PY1 Data(H)'!$A$1:$A$288,'Copy of PY1 Data(H)'!$A$1:$CZ$288))</f>
        <v>1</v>
      </c>
      <c r="AT134" s="180" cm="1">
        <f t="array" ref="AT134">_xlfn.XLOOKUP(AT$1,'Copy of PY1 Data(H)'!$A$1:$CZ$1,_xlfn.XLOOKUP($A134,'Copy of PY1 Data(H)'!$A$1:$A$288,'Copy of PY1 Data(H)'!$A$1:$CZ$288))</f>
        <v>2</v>
      </c>
      <c r="AU134" s="180" cm="1">
        <f t="array" ref="AU134">_xlfn.XLOOKUP(AU$1,'Copy of PY1 Data(H)'!$A$1:$CZ$1,_xlfn.XLOOKUP($A134,'Copy of PY1 Data(H)'!$A$1:$A$288,'Copy of PY1 Data(H)'!$A$1:$CZ$288))</f>
        <v>0</v>
      </c>
      <c r="AV134" s="180" cm="1">
        <f t="array" ref="AV134">_xlfn.XLOOKUP(AV$1,'Copy of PY1 Data(H)'!$A$1:$CZ$1,_xlfn.XLOOKUP($A134,'Copy of PY1 Data(H)'!$A$1:$A$288,'Copy of PY1 Data(H)'!$A$1:$CZ$288))</f>
        <v>2</v>
      </c>
      <c r="AW134" s="180" cm="1">
        <f t="array" ref="AW134">_xlfn.XLOOKUP(AW$1,'Copy of PY1 Data(H)'!$A$1:$CZ$1,_xlfn.XLOOKUP($A134,'Copy of PY1 Data(H)'!$A$1:$A$288,'Copy of PY1 Data(H)'!$A$1:$CZ$288))</f>
        <v>2</v>
      </c>
      <c r="AX134" s="180" cm="1">
        <f t="array" ref="AX134">_xlfn.XLOOKUP(AX$1,'Copy of PY1 Data(H)'!$A$1:$CZ$1,_xlfn.XLOOKUP($A134,'Copy of PY1 Data(H)'!$A$1:$A$288,'Copy of PY1 Data(H)'!$A$1:$CZ$288))</f>
        <v>0</v>
      </c>
      <c r="AY134" s="180" cm="1">
        <f t="array" ref="AY134">_xlfn.XLOOKUP(AY$1,'Copy of PY1 Data(H)'!$A$1:$CZ$1,_xlfn.XLOOKUP($A134,'Copy of PY1 Data(H)'!$A$1:$A$288,'Copy of PY1 Data(H)'!$A$1:$CZ$288))</f>
        <v>2</v>
      </c>
      <c r="AZ134" s="180" cm="1">
        <f t="array" ref="AZ134">_xlfn.XLOOKUP(AZ$1,'Copy of PY1 Data(H)'!$A$1:$CZ$1,_xlfn.XLOOKUP($A134,'Copy of PY1 Data(H)'!$A$1:$A$288,'Copy of PY1 Data(H)'!$A$1:$CZ$288))</f>
        <v>1</v>
      </c>
      <c r="BA134" s="180" cm="1">
        <f t="array" ref="BA134">_xlfn.XLOOKUP(BA$1,'Copy of PY1 Data(H)'!$A$1:$CZ$1,_xlfn.XLOOKUP($A134,'Copy of PY1 Data(H)'!$A$1:$A$288,'Copy of PY1 Data(H)'!$A$1:$CZ$288))</f>
        <v>2</v>
      </c>
      <c r="BB134" s="180" cm="1">
        <f t="array" ref="BB134">_xlfn.XLOOKUP(BB$1,'Copy of PY1 Data(H)'!$A$1:$CZ$1,_xlfn.XLOOKUP($A134,'Copy of PY1 Data(H)'!$A$1:$A$288,'Copy of PY1 Data(H)'!$A$1:$CZ$288))</f>
        <v>1</v>
      </c>
      <c r="BC134" s="180" cm="1">
        <f t="array" ref="BC134">_xlfn.XLOOKUP(BC$1,'Copy of PY1 Data(H)'!$A$1:$CZ$1,_xlfn.XLOOKUP($A134,'Copy of PY1 Data(H)'!$A$1:$A$288,'Copy of PY1 Data(H)'!$A$1:$CZ$288))</f>
        <v>2</v>
      </c>
      <c r="BD134" s="180" cm="1">
        <f t="array" ref="BD134">_xlfn.XLOOKUP(BD$1,'Copy of PY1 Data(H)'!$A$1:$CZ$1,_xlfn.XLOOKUP($A134,'Copy of PY1 Data(H)'!$A$1:$A$288,'Copy of PY1 Data(H)'!$A$1:$CZ$288))</f>
        <v>2</v>
      </c>
      <c r="BE134" s="180" cm="1">
        <f t="array" ref="BE134">_xlfn.XLOOKUP(BE$1,'Copy of PY1 Data(H)'!$A$1:$CZ$1,_xlfn.XLOOKUP($A134,'Copy of PY1 Data(H)'!$A$1:$A$288,'Copy of PY1 Data(H)'!$A$1:$CZ$288))</f>
        <v>2</v>
      </c>
      <c r="BF134" s="180" cm="1">
        <f t="array" ref="BF134">_xlfn.XLOOKUP(BF$1,'Copy of PY1 Data(H)'!$A$1:$CZ$1,_xlfn.XLOOKUP($A134,'Copy of PY1 Data(H)'!$A$1:$A$288,'Copy of PY1 Data(H)'!$A$1:$CZ$288))</f>
        <v>1</v>
      </c>
      <c r="BG134" s="180" cm="1">
        <f t="array" ref="BG134">_xlfn.XLOOKUP(BG$1,'Copy of PY1 Data(H)'!$A$1:$CZ$1,_xlfn.XLOOKUP($A134,'Copy of PY1 Data(H)'!$A$1:$A$288,'Copy of PY1 Data(H)'!$A$1:$CZ$288))</f>
        <v>0</v>
      </c>
      <c r="BH134" s="180" cm="1">
        <f t="array" ref="BH134">_xlfn.XLOOKUP(BH$1,'Copy of PY1 Data(H)'!$A$1:$CZ$1,_xlfn.XLOOKUP($A134,'Copy of PY1 Data(H)'!$A$1:$A$288,'Copy of PY1 Data(H)'!$A$1:$CZ$288))</f>
        <v>0</v>
      </c>
      <c r="BI134" s="180" cm="1">
        <f t="array" ref="BI134">_xlfn.XLOOKUP(BI$1,'Copy of PY1 Data(H)'!$A$1:$CZ$1,_xlfn.XLOOKUP($A134,'Copy of PY1 Data(H)'!$A$1:$A$288,'Copy of PY1 Data(H)'!$A$1:$CZ$288))</f>
        <v>1</v>
      </c>
      <c r="BJ134" s="180" cm="1">
        <f t="array" ref="BJ134">_xlfn.XLOOKUP(BJ$1,'Copy of PY1 Data(H)'!$A$1:$CZ$1,_xlfn.XLOOKUP($A134,'Copy of PY1 Data(H)'!$A$1:$A$288,'Copy of PY1 Data(H)'!$A$1:$CZ$288))</f>
        <v>2</v>
      </c>
      <c r="BK134" s="180" cm="1">
        <f t="array" ref="BK134">_xlfn.XLOOKUP(BK$1,'Copy of PY1 Data(H)'!$A$1:$CZ$1,_xlfn.XLOOKUP($A134,'Copy of PY1 Data(H)'!$A$1:$A$288,'Copy of PY1 Data(H)'!$A$1:$CZ$288))</f>
        <v>2</v>
      </c>
      <c r="BL134" s="180" cm="1">
        <f t="array" ref="BL134">_xlfn.XLOOKUP(BL$1,'Copy of PY1 Data(H)'!$A$1:$CZ$1,_xlfn.XLOOKUP($A134,'Copy of PY1 Data(H)'!$A$1:$A$288,'Copy of PY1 Data(H)'!$A$1:$CZ$288))</f>
        <v>1</v>
      </c>
      <c r="BM134" s="180" cm="1">
        <f t="array" ref="BM134">_xlfn.XLOOKUP(BM$1,'Copy of PY1 Data(H)'!$A$1:$CZ$1,_xlfn.XLOOKUP($A134,'Copy of PY1 Data(H)'!$A$1:$A$288,'Copy of PY1 Data(H)'!$A$1:$CZ$288))</f>
        <v>0</v>
      </c>
      <c r="BN134" s="180" cm="1">
        <f t="array" ref="BN134">_xlfn.XLOOKUP(BN$1,'Copy of PY1 Data(H)'!$A$1:$CZ$1,_xlfn.XLOOKUP($A134,'Copy of PY1 Data(H)'!$A$1:$A$288,'Copy of PY1 Data(H)'!$A$1:$CZ$288))</f>
        <v>1</v>
      </c>
      <c r="BO134" s="180" cm="1">
        <f t="array" ref="BO134">_xlfn.XLOOKUP(BO$1,'Copy of PY1 Data(H)'!$A$1:$CZ$1,_xlfn.XLOOKUP($A134,'Copy of PY1 Data(H)'!$A$1:$A$288,'Copy of PY1 Data(H)'!$A$1:$CZ$288))</f>
        <v>1</v>
      </c>
      <c r="BP134" s="180" cm="1">
        <f t="array" ref="BP134">_xlfn.XLOOKUP(BP$1,'Copy of PY1 Data(H)'!$A$1:$CZ$1,_xlfn.XLOOKUP($A134,'Copy of PY1 Data(H)'!$A$1:$A$288,'Copy of PY1 Data(H)'!$A$1:$CZ$288))</f>
        <v>0</v>
      </c>
      <c r="BQ134" s="180" cm="1">
        <f t="array" ref="BQ134">_xlfn.XLOOKUP(BQ$1,'Copy of PY1 Data(H)'!$A$1:$CZ$1,_xlfn.XLOOKUP($A134,'Copy of PY1 Data(H)'!$A$1:$A$288,'Copy of PY1 Data(H)'!$A$1:$CZ$288))</f>
        <v>0</v>
      </c>
      <c r="BR134" s="180" cm="1">
        <f t="array" ref="BR134">_xlfn.XLOOKUP(BR$1,'Copy of PY1 Data(H)'!$A$1:$CZ$1,_xlfn.XLOOKUP($A134,'Copy of PY1 Data(H)'!$A$1:$A$288,'Copy of PY1 Data(H)'!$A$1:$CZ$288))</f>
        <v>0</v>
      </c>
      <c r="BS134" s="180" cm="1">
        <f t="array" ref="BS134">_xlfn.XLOOKUP(BS$1,'Copy of PY1 Data(H)'!$A$1:$CZ$1,_xlfn.XLOOKUP($A134,'Copy of PY1 Data(H)'!$A$1:$A$288,'Copy of PY1 Data(H)'!$A$1:$CZ$288))</f>
        <v>1</v>
      </c>
      <c r="BT134" s="180" cm="1">
        <f t="array" ref="BT134">_xlfn.XLOOKUP(BT$1,'Copy of PY1 Data(H)'!$A$1:$CZ$1,_xlfn.XLOOKUP($A134,'Copy of PY1 Data(H)'!$A$1:$A$288,'Copy of PY1 Data(H)'!$A$1:$CZ$288))</f>
        <v>2</v>
      </c>
      <c r="BU134" s="180" cm="1">
        <f t="array" ref="BU134">_xlfn.XLOOKUP(BU$1,'Copy of PY1 Data(H)'!$A$1:$CZ$1,_xlfn.XLOOKUP($A134,'Copy of PY1 Data(H)'!$A$1:$A$288,'Copy of PY1 Data(H)'!$A$1:$CZ$288))</f>
        <v>0</v>
      </c>
      <c r="BV134" s="180" cm="1">
        <f t="array" ref="BV134">_xlfn.XLOOKUP(BV$1,'Copy of PY1 Data(H)'!$A$1:$CZ$1,_xlfn.XLOOKUP($A134,'Copy of PY1 Data(H)'!$A$1:$A$288,'Copy of PY1 Data(H)'!$A$1:$CZ$288))</f>
        <v>1</v>
      </c>
    </row>
    <row r="135" spans="1:74" s="968" customFormat="1" x14ac:dyDescent="0.3">
      <c r="B135" s="968" t="s">
        <v>2841</v>
      </c>
    </row>
    <row r="136" spans="1:74" x14ac:dyDescent="0.3">
      <c r="A136" s="180">
        <v>97</v>
      </c>
      <c r="C136" s="180"/>
      <c r="D136" s="180" cm="1">
        <f t="array" ref="D136">_xlfn.XLOOKUP(D$1,'Copy of PY1 Data(H)'!$A$1:$CZ$1,_xlfn.XLOOKUP($A136,'Copy of PY1 Data(H)'!$A$1:$A$288,'Copy of PY1 Data(H)'!$A$1:$CZ$288))</f>
        <v>0</v>
      </c>
      <c r="E136" s="180" cm="1">
        <f t="array" ref="E136">_xlfn.XLOOKUP(E$1,'Copy of PY1 Data(H)'!$A$1:$CZ$1,_xlfn.XLOOKUP($A136,'Copy of PY1 Data(H)'!$A$1:$A$288,'Copy of PY1 Data(H)'!$A$1:$CZ$288))</f>
        <v>0</v>
      </c>
      <c r="F136" s="180" cm="1">
        <f t="array" ref="F136">_xlfn.XLOOKUP(F$1,'Copy of PY1 Data(H)'!$A$1:$CZ$1,_xlfn.XLOOKUP($A136,'Copy of PY1 Data(H)'!$A$1:$A$288,'Copy of PY1 Data(H)'!$A$1:$CZ$288))</f>
        <v>0</v>
      </c>
      <c r="G136" s="180" cm="1">
        <f t="array" ref="G136">_xlfn.XLOOKUP(G$1,'Copy of PY1 Data(H)'!$A$1:$CZ$1,_xlfn.XLOOKUP($A136,'Copy of PY1 Data(H)'!$A$1:$A$288,'Copy of PY1 Data(H)'!$A$1:$CZ$288))</f>
        <v>0</v>
      </c>
      <c r="H136" s="180" cm="1">
        <f t="array" ref="H136">_xlfn.XLOOKUP(H$1,'Copy of PY1 Data(H)'!$A$1:$CZ$1,_xlfn.XLOOKUP($A136,'Copy of PY1 Data(H)'!$A$1:$A$288,'Copy of PY1 Data(H)'!$A$1:$CZ$288))</f>
        <v>0</v>
      </c>
      <c r="I136" s="180" cm="1">
        <f t="array" ref="I136">_xlfn.XLOOKUP(I$1,'Copy of PY1 Data(H)'!$A$1:$CZ$1,_xlfn.XLOOKUP($A136,'Copy of PY1 Data(H)'!$A$1:$A$288,'Copy of PY1 Data(H)'!$A$1:$CZ$288))</f>
        <v>0</v>
      </c>
      <c r="J136" s="180" cm="1">
        <f t="array" ref="J136">_xlfn.XLOOKUP(J$1,'Copy of PY1 Data(H)'!$A$1:$CZ$1,_xlfn.XLOOKUP($A136,'Copy of PY1 Data(H)'!$A$1:$A$288,'Copy of PY1 Data(H)'!$A$1:$CZ$288))</f>
        <v>0</v>
      </c>
      <c r="K136" s="180" cm="1">
        <f t="array" ref="K136">_xlfn.XLOOKUP(K$1,'Copy of PY1 Data(H)'!$A$1:$CZ$1,_xlfn.XLOOKUP($A136,'Copy of PY1 Data(H)'!$A$1:$A$288,'Copy of PY1 Data(H)'!$A$1:$CZ$288))</f>
        <v>0</v>
      </c>
      <c r="L136" s="180" cm="1">
        <f t="array" ref="L136">_xlfn.XLOOKUP(L$1,'Copy of PY1 Data(H)'!$A$1:$CZ$1,_xlfn.XLOOKUP($A136,'Copy of PY1 Data(H)'!$A$1:$A$288,'Copy of PY1 Data(H)'!$A$1:$CZ$288))</f>
        <v>4106983</v>
      </c>
      <c r="M136" s="180" cm="1">
        <f t="array" ref="M136">_xlfn.XLOOKUP(M$1,'Copy of PY1 Data(H)'!$A$1:$CZ$1,_xlfn.XLOOKUP($A136,'Copy of PY1 Data(H)'!$A$1:$A$288,'Copy of PY1 Data(H)'!$A$1:$CZ$288))</f>
        <v>0</v>
      </c>
      <c r="N136" s="180" cm="1">
        <f t="array" ref="N136">_xlfn.XLOOKUP(N$1,'Copy of PY1 Data(H)'!$A$1:$CZ$1,_xlfn.XLOOKUP($A136,'Copy of PY1 Data(H)'!$A$1:$A$288,'Copy of PY1 Data(H)'!$A$1:$CZ$288))</f>
        <v>0</v>
      </c>
      <c r="O136" s="180" cm="1">
        <f t="array" ref="O136">_xlfn.XLOOKUP(O$1,'Copy of PY1 Data(H)'!$A$1:$CZ$1,_xlfn.XLOOKUP($A136,'Copy of PY1 Data(H)'!$A$1:$A$288,'Copy of PY1 Data(H)'!$A$1:$CZ$288))</f>
        <v>0</v>
      </c>
      <c r="P136" s="180" cm="1">
        <f t="array" ref="P136">_xlfn.XLOOKUP(P$1,'Copy of PY1 Data(H)'!$A$1:$CZ$1,_xlfn.XLOOKUP($A136,'Copy of PY1 Data(H)'!$A$1:$A$288,'Copy of PY1 Data(H)'!$A$1:$CZ$288))</f>
        <v>0</v>
      </c>
      <c r="Q136" s="180" cm="1">
        <f t="array" ref="Q136">_xlfn.XLOOKUP(Q$1,'Copy of PY1 Data(H)'!$A$1:$CZ$1,_xlfn.XLOOKUP($A136,'Copy of PY1 Data(H)'!$A$1:$A$288,'Copy of PY1 Data(H)'!$A$1:$CZ$288))</f>
        <v>0</v>
      </c>
      <c r="R136" s="180" cm="1">
        <f t="array" ref="R136">_xlfn.XLOOKUP(R$1,'Copy of PY1 Data(H)'!$A$1:$CZ$1,_xlfn.XLOOKUP($A136,'Copy of PY1 Data(H)'!$A$1:$A$288,'Copy of PY1 Data(H)'!$A$1:$CZ$288))</f>
        <v>0</v>
      </c>
      <c r="S136" s="180" cm="1">
        <f t="array" ref="S136">_xlfn.XLOOKUP(S$1,'Copy of PY1 Data(H)'!$A$1:$CZ$1,_xlfn.XLOOKUP($A136,'Copy of PY1 Data(H)'!$A$1:$A$288,'Copy of PY1 Data(H)'!$A$1:$CZ$288))</f>
        <v>0</v>
      </c>
      <c r="T136" s="180" cm="1">
        <f t="array" ref="T136">_xlfn.XLOOKUP(T$1,'Copy of PY1 Data(H)'!$A$1:$CZ$1,_xlfn.XLOOKUP($A136,'Copy of PY1 Data(H)'!$A$1:$A$288,'Copy of PY1 Data(H)'!$A$1:$CZ$288))</f>
        <v>0</v>
      </c>
      <c r="U136" s="180" cm="1">
        <f t="array" ref="U136">_xlfn.XLOOKUP(U$1,'Copy of PY1 Data(H)'!$A$1:$CZ$1,_xlfn.XLOOKUP($A136,'Copy of PY1 Data(H)'!$A$1:$A$288,'Copy of PY1 Data(H)'!$A$1:$CZ$288))</f>
        <v>0</v>
      </c>
      <c r="V136" s="180" cm="1">
        <f t="array" ref="V136">_xlfn.XLOOKUP(V$1,'Copy of PY1 Data(H)'!$A$1:$CZ$1,_xlfn.XLOOKUP($A136,'Copy of PY1 Data(H)'!$A$1:$A$288,'Copy of PY1 Data(H)'!$A$1:$CZ$288))</f>
        <v>0</v>
      </c>
      <c r="W136" s="180" cm="1">
        <f t="array" ref="W136">_xlfn.XLOOKUP(W$1,'Copy of PY1 Data(H)'!$A$1:$CZ$1,_xlfn.XLOOKUP($A136,'Copy of PY1 Data(H)'!$A$1:$A$288,'Copy of PY1 Data(H)'!$A$1:$CZ$288))</f>
        <v>0</v>
      </c>
      <c r="X136" s="180" cm="1">
        <f t="array" ref="X136">_xlfn.XLOOKUP(X$1,'Copy of PY1 Data(H)'!$A$1:$CZ$1,_xlfn.XLOOKUP($A136,'Copy of PY1 Data(H)'!$A$1:$A$288,'Copy of PY1 Data(H)'!$A$1:$CZ$288))</f>
        <v>0</v>
      </c>
      <c r="Y136" s="180" cm="1">
        <f t="array" ref="Y136">_xlfn.XLOOKUP(Y$1,'Copy of PY1 Data(H)'!$A$1:$CZ$1,_xlfn.XLOOKUP($A136,'Copy of PY1 Data(H)'!$A$1:$A$288,'Copy of PY1 Data(H)'!$A$1:$CZ$288))</f>
        <v>0</v>
      </c>
      <c r="Z136" s="180" cm="1">
        <f t="array" ref="Z136">_xlfn.XLOOKUP(Z$1,'Copy of PY1 Data(H)'!$A$1:$CZ$1,_xlfn.XLOOKUP($A136,'Copy of PY1 Data(H)'!$A$1:$A$288,'Copy of PY1 Data(H)'!$A$1:$CZ$288))</f>
        <v>74754278</v>
      </c>
      <c r="AA136" s="180" cm="1">
        <f t="array" ref="AA136">_xlfn.XLOOKUP(AA$1,'Copy of PY1 Data(H)'!$A$1:$CZ$1,_xlfn.XLOOKUP($A136,'Copy of PY1 Data(H)'!$A$1:$A$288,'Copy of PY1 Data(H)'!$A$1:$CZ$288))</f>
        <v>0</v>
      </c>
      <c r="AB136" s="180" cm="1">
        <f t="array" ref="AB136">_xlfn.XLOOKUP(AB$1,'Copy of PY1 Data(H)'!$A$1:$CZ$1,_xlfn.XLOOKUP($A136,'Copy of PY1 Data(H)'!$A$1:$A$288,'Copy of PY1 Data(H)'!$A$1:$CZ$288))</f>
        <v>0</v>
      </c>
      <c r="AC136" s="180" cm="1">
        <f t="array" ref="AC136">_xlfn.XLOOKUP(AC$1,'Copy of PY1 Data(H)'!$A$1:$CZ$1,_xlfn.XLOOKUP($A136,'Copy of PY1 Data(H)'!$A$1:$A$288,'Copy of PY1 Data(H)'!$A$1:$CZ$288))</f>
        <v>0</v>
      </c>
      <c r="AD136" s="180" cm="1">
        <f t="array" ref="AD136">_xlfn.XLOOKUP(AD$1,'Copy of PY1 Data(H)'!$A$1:$CZ$1,_xlfn.XLOOKUP($A136,'Copy of PY1 Data(H)'!$A$1:$A$288,'Copy of PY1 Data(H)'!$A$1:$CZ$288))</f>
        <v>0</v>
      </c>
      <c r="AE136" s="180" cm="1">
        <f t="array" ref="AE136">_xlfn.XLOOKUP(AE$1,'Copy of PY1 Data(H)'!$A$1:$CZ$1,_xlfn.XLOOKUP($A136,'Copy of PY1 Data(H)'!$A$1:$A$288,'Copy of PY1 Data(H)'!$A$1:$CZ$288))</f>
        <v>0</v>
      </c>
      <c r="AF136" s="180" cm="1">
        <f t="array" ref="AF136">_xlfn.XLOOKUP(AF$1,'Copy of PY1 Data(H)'!$A$1:$CZ$1,_xlfn.XLOOKUP($A136,'Copy of PY1 Data(H)'!$A$1:$A$288,'Copy of PY1 Data(H)'!$A$1:$CZ$288))</f>
        <v>0</v>
      </c>
      <c r="AG136" s="180" cm="1">
        <f t="array" ref="AG136">_xlfn.XLOOKUP(AG$1,'Copy of PY1 Data(H)'!$A$1:$CZ$1,_xlfn.XLOOKUP($A136,'Copy of PY1 Data(H)'!$A$1:$A$288,'Copy of PY1 Data(H)'!$A$1:$CZ$288))</f>
        <v>0</v>
      </c>
      <c r="AH136" s="180" cm="1">
        <f t="array" ref="AH136">_xlfn.XLOOKUP(AH$1,'Copy of PY1 Data(H)'!$A$1:$CZ$1,_xlfn.XLOOKUP($A136,'Copy of PY1 Data(H)'!$A$1:$A$288,'Copy of PY1 Data(H)'!$A$1:$CZ$288))</f>
        <v>0</v>
      </c>
      <c r="AI136" s="180" cm="1">
        <f t="array" ref="AI136">_xlfn.XLOOKUP(AI$1,'Copy of PY1 Data(H)'!$A$1:$CZ$1,_xlfn.XLOOKUP($A136,'Copy of PY1 Data(H)'!$A$1:$A$288,'Copy of PY1 Data(H)'!$A$1:$CZ$288))</f>
        <v>0</v>
      </c>
      <c r="AJ136" s="180" cm="1">
        <f t="array" ref="AJ136">_xlfn.XLOOKUP(AJ$1,'Copy of PY1 Data(H)'!$A$1:$CZ$1,_xlfn.XLOOKUP($A136,'Copy of PY1 Data(H)'!$A$1:$A$288,'Copy of PY1 Data(H)'!$A$1:$CZ$288))</f>
        <v>0</v>
      </c>
      <c r="AK136" s="180" cm="1">
        <f t="array" ref="AK136">_xlfn.XLOOKUP(AK$1,'Copy of PY1 Data(H)'!$A$1:$CZ$1,_xlfn.XLOOKUP($A136,'Copy of PY1 Data(H)'!$A$1:$A$288,'Copy of PY1 Data(H)'!$A$1:$CZ$288))</f>
        <v>0</v>
      </c>
      <c r="AL136" s="180" cm="1">
        <f t="array" ref="AL136">_xlfn.XLOOKUP(AL$1,'Copy of PY1 Data(H)'!$A$1:$CZ$1,_xlfn.XLOOKUP($A136,'Copy of PY1 Data(H)'!$A$1:$A$288,'Copy of PY1 Data(H)'!$A$1:$CZ$288))</f>
        <v>0</v>
      </c>
      <c r="AM136" s="180" cm="1">
        <f t="array" ref="AM136">_xlfn.XLOOKUP(AM$1,'Copy of PY1 Data(H)'!$A$1:$CZ$1,_xlfn.XLOOKUP($A136,'Copy of PY1 Data(H)'!$A$1:$A$288,'Copy of PY1 Data(H)'!$A$1:$CZ$288))</f>
        <v>0</v>
      </c>
      <c r="AN136" s="180" cm="1">
        <f t="array" ref="AN136">_xlfn.XLOOKUP(AN$1,'Copy of PY1 Data(H)'!$A$1:$CZ$1,_xlfn.XLOOKUP($A136,'Copy of PY1 Data(H)'!$A$1:$A$288,'Copy of PY1 Data(H)'!$A$1:$CZ$288))</f>
        <v>0</v>
      </c>
      <c r="AO136" s="180" cm="1">
        <f t="array" ref="AO136">_xlfn.XLOOKUP(AO$1,'Copy of PY1 Data(H)'!$A$1:$CZ$1,_xlfn.XLOOKUP($A136,'Copy of PY1 Data(H)'!$A$1:$A$288,'Copy of PY1 Data(H)'!$A$1:$CZ$288))</f>
        <v>0</v>
      </c>
      <c r="AP136" s="180" cm="1">
        <f t="array" ref="AP136">_xlfn.XLOOKUP(AP$1,'Copy of PY1 Data(H)'!$A$1:$CZ$1,_xlfn.XLOOKUP($A136,'Copy of PY1 Data(H)'!$A$1:$A$288,'Copy of PY1 Data(H)'!$A$1:$CZ$288))</f>
        <v>0</v>
      </c>
      <c r="AQ136" s="180" cm="1">
        <f t="array" ref="AQ136">_xlfn.XLOOKUP(AQ$1,'Copy of PY1 Data(H)'!$A$1:$CZ$1,_xlfn.XLOOKUP($A136,'Copy of PY1 Data(H)'!$A$1:$A$288,'Copy of PY1 Data(H)'!$A$1:$CZ$288))</f>
        <v>0</v>
      </c>
      <c r="AR136" s="180" cm="1">
        <f t="array" ref="AR136">_xlfn.XLOOKUP(AR$1,'Copy of PY1 Data(H)'!$A$1:$CZ$1,_xlfn.XLOOKUP($A136,'Copy of PY1 Data(H)'!$A$1:$A$288,'Copy of PY1 Data(H)'!$A$1:$CZ$288))</f>
        <v>0</v>
      </c>
      <c r="AS136" s="180" cm="1">
        <f t="array" ref="AS136">_xlfn.XLOOKUP(AS$1,'Copy of PY1 Data(H)'!$A$1:$CZ$1,_xlfn.XLOOKUP($A136,'Copy of PY1 Data(H)'!$A$1:$A$288,'Copy of PY1 Data(H)'!$A$1:$CZ$288))</f>
        <v>0</v>
      </c>
      <c r="AT136" s="180" cm="1">
        <f t="array" ref="AT136">_xlfn.XLOOKUP(AT$1,'Copy of PY1 Data(H)'!$A$1:$CZ$1,_xlfn.XLOOKUP($A136,'Copy of PY1 Data(H)'!$A$1:$A$288,'Copy of PY1 Data(H)'!$A$1:$CZ$288))</f>
        <v>0</v>
      </c>
      <c r="AU136" s="180" cm="1">
        <f t="array" ref="AU136">_xlfn.XLOOKUP(AU$1,'Copy of PY1 Data(H)'!$A$1:$CZ$1,_xlfn.XLOOKUP($A136,'Copy of PY1 Data(H)'!$A$1:$A$288,'Copy of PY1 Data(H)'!$A$1:$CZ$288))</f>
        <v>0</v>
      </c>
      <c r="AV136" s="180" cm="1">
        <f t="array" ref="AV136">_xlfn.XLOOKUP(AV$1,'Copy of PY1 Data(H)'!$A$1:$CZ$1,_xlfn.XLOOKUP($A136,'Copy of PY1 Data(H)'!$A$1:$A$288,'Copy of PY1 Data(H)'!$A$1:$CZ$288))</f>
        <v>3503449</v>
      </c>
      <c r="AW136" s="180" cm="1">
        <f t="array" ref="AW136">_xlfn.XLOOKUP(AW$1,'Copy of PY1 Data(H)'!$A$1:$CZ$1,_xlfn.XLOOKUP($A136,'Copy of PY1 Data(H)'!$A$1:$A$288,'Copy of PY1 Data(H)'!$A$1:$CZ$288))</f>
        <v>0</v>
      </c>
      <c r="AX136" s="180" cm="1">
        <f t="array" ref="AX136">_xlfn.XLOOKUP(AX$1,'Copy of PY1 Data(H)'!$A$1:$CZ$1,_xlfn.XLOOKUP($A136,'Copy of PY1 Data(H)'!$A$1:$A$288,'Copy of PY1 Data(H)'!$A$1:$CZ$288))</f>
        <v>0</v>
      </c>
      <c r="AY136" s="180" cm="1">
        <f t="array" ref="AY136">_xlfn.XLOOKUP(AY$1,'Copy of PY1 Data(H)'!$A$1:$CZ$1,_xlfn.XLOOKUP($A136,'Copy of PY1 Data(H)'!$A$1:$A$288,'Copy of PY1 Data(H)'!$A$1:$CZ$288))</f>
        <v>0</v>
      </c>
      <c r="AZ136" s="180" cm="1">
        <f t="array" ref="AZ136">_xlfn.XLOOKUP(AZ$1,'Copy of PY1 Data(H)'!$A$1:$CZ$1,_xlfn.XLOOKUP($A136,'Copy of PY1 Data(H)'!$A$1:$A$288,'Copy of PY1 Data(H)'!$A$1:$CZ$288))</f>
        <v>7582833</v>
      </c>
      <c r="BA136" s="180" cm="1">
        <f t="array" ref="BA136">_xlfn.XLOOKUP(BA$1,'Copy of PY1 Data(H)'!$A$1:$CZ$1,_xlfn.XLOOKUP($A136,'Copy of PY1 Data(H)'!$A$1:$A$288,'Copy of PY1 Data(H)'!$A$1:$CZ$288))</f>
        <v>0</v>
      </c>
      <c r="BB136" s="180" cm="1">
        <f t="array" ref="BB136">_xlfn.XLOOKUP(BB$1,'Copy of PY1 Data(H)'!$A$1:$CZ$1,_xlfn.XLOOKUP($A136,'Copy of PY1 Data(H)'!$A$1:$A$288,'Copy of PY1 Data(H)'!$A$1:$CZ$288))</f>
        <v>0</v>
      </c>
      <c r="BC136" s="180" cm="1">
        <f t="array" ref="BC136">_xlfn.XLOOKUP(BC$1,'Copy of PY1 Data(H)'!$A$1:$CZ$1,_xlfn.XLOOKUP($A136,'Copy of PY1 Data(H)'!$A$1:$A$288,'Copy of PY1 Data(H)'!$A$1:$CZ$288))</f>
        <v>0</v>
      </c>
      <c r="BD136" s="180" cm="1">
        <f t="array" ref="BD136">_xlfn.XLOOKUP(BD$1,'Copy of PY1 Data(H)'!$A$1:$CZ$1,_xlfn.XLOOKUP($A136,'Copy of PY1 Data(H)'!$A$1:$A$288,'Copy of PY1 Data(H)'!$A$1:$CZ$288))</f>
        <v>0</v>
      </c>
      <c r="BE136" s="180" cm="1">
        <f t="array" ref="BE136">_xlfn.XLOOKUP(BE$1,'Copy of PY1 Data(H)'!$A$1:$CZ$1,_xlfn.XLOOKUP($A136,'Copy of PY1 Data(H)'!$A$1:$A$288,'Copy of PY1 Data(H)'!$A$1:$CZ$288))</f>
        <v>2293690</v>
      </c>
      <c r="BF136" s="180" cm="1">
        <f t="array" ref="BF136">_xlfn.XLOOKUP(BF$1,'Copy of PY1 Data(H)'!$A$1:$CZ$1,_xlfn.XLOOKUP($A136,'Copy of PY1 Data(H)'!$A$1:$A$288,'Copy of PY1 Data(H)'!$A$1:$CZ$288))</f>
        <v>21814728</v>
      </c>
      <c r="BG136" s="180" cm="1">
        <f t="array" ref="BG136">_xlfn.XLOOKUP(BG$1,'Copy of PY1 Data(H)'!$A$1:$CZ$1,_xlfn.XLOOKUP($A136,'Copy of PY1 Data(H)'!$A$1:$A$288,'Copy of PY1 Data(H)'!$A$1:$CZ$288))</f>
        <v>0</v>
      </c>
      <c r="BH136" s="180" cm="1">
        <f t="array" ref="BH136">_xlfn.XLOOKUP(BH$1,'Copy of PY1 Data(H)'!$A$1:$CZ$1,_xlfn.XLOOKUP($A136,'Copy of PY1 Data(H)'!$A$1:$A$288,'Copy of PY1 Data(H)'!$A$1:$CZ$288))</f>
        <v>0</v>
      </c>
      <c r="BI136" s="180" cm="1">
        <f t="array" ref="BI136">_xlfn.XLOOKUP(BI$1,'Copy of PY1 Data(H)'!$A$1:$CZ$1,_xlfn.XLOOKUP($A136,'Copy of PY1 Data(H)'!$A$1:$A$288,'Copy of PY1 Data(H)'!$A$1:$CZ$288))</f>
        <v>0</v>
      </c>
      <c r="BJ136" s="180" cm="1">
        <f t="array" ref="BJ136">_xlfn.XLOOKUP(BJ$1,'Copy of PY1 Data(H)'!$A$1:$CZ$1,_xlfn.XLOOKUP($A136,'Copy of PY1 Data(H)'!$A$1:$A$288,'Copy of PY1 Data(H)'!$A$1:$CZ$288))</f>
        <v>15014703</v>
      </c>
      <c r="BK136" s="180" cm="1">
        <f t="array" ref="BK136">_xlfn.XLOOKUP(BK$1,'Copy of PY1 Data(H)'!$A$1:$CZ$1,_xlfn.XLOOKUP($A136,'Copy of PY1 Data(H)'!$A$1:$A$288,'Copy of PY1 Data(H)'!$A$1:$CZ$288))</f>
        <v>0</v>
      </c>
      <c r="BL136" s="180" cm="1">
        <f t="array" ref="BL136">_xlfn.XLOOKUP(BL$1,'Copy of PY1 Data(H)'!$A$1:$CZ$1,_xlfn.XLOOKUP($A136,'Copy of PY1 Data(H)'!$A$1:$A$288,'Copy of PY1 Data(H)'!$A$1:$CZ$288))</f>
        <v>0</v>
      </c>
      <c r="BM136" s="180" cm="1">
        <f t="array" ref="BM136">_xlfn.XLOOKUP(BM$1,'Copy of PY1 Data(H)'!$A$1:$CZ$1,_xlfn.XLOOKUP($A136,'Copy of PY1 Data(H)'!$A$1:$A$288,'Copy of PY1 Data(H)'!$A$1:$CZ$288))</f>
        <v>0</v>
      </c>
      <c r="BN136" s="180" cm="1">
        <f t="array" ref="BN136">_xlfn.XLOOKUP(BN$1,'Copy of PY1 Data(H)'!$A$1:$CZ$1,_xlfn.XLOOKUP($A136,'Copy of PY1 Data(H)'!$A$1:$A$288,'Copy of PY1 Data(H)'!$A$1:$CZ$288))</f>
        <v>7570665</v>
      </c>
      <c r="BO136" s="180" cm="1">
        <f t="array" ref="BO136">_xlfn.XLOOKUP(BO$1,'Copy of PY1 Data(H)'!$A$1:$CZ$1,_xlfn.XLOOKUP($A136,'Copy of PY1 Data(H)'!$A$1:$A$288,'Copy of PY1 Data(H)'!$A$1:$CZ$288))</f>
        <v>0</v>
      </c>
      <c r="BP136" s="180" cm="1">
        <f t="array" ref="BP136">_xlfn.XLOOKUP(BP$1,'Copy of PY1 Data(H)'!$A$1:$CZ$1,_xlfn.XLOOKUP($A136,'Copy of PY1 Data(H)'!$A$1:$A$288,'Copy of PY1 Data(H)'!$A$1:$CZ$288))</f>
        <v>0</v>
      </c>
      <c r="BQ136" s="180" cm="1">
        <f t="array" ref="BQ136">_xlfn.XLOOKUP(BQ$1,'Copy of PY1 Data(H)'!$A$1:$CZ$1,_xlfn.XLOOKUP($A136,'Copy of PY1 Data(H)'!$A$1:$A$288,'Copy of PY1 Data(H)'!$A$1:$CZ$288))</f>
        <v>0</v>
      </c>
      <c r="BR136" s="180" cm="1">
        <f t="array" ref="BR136">_xlfn.XLOOKUP(BR$1,'Copy of PY1 Data(H)'!$A$1:$CZ$1,_xlfn.XLOOKUP($A136,'Copy of PY1 Data(H)'!$A$1:$A$288,'Copy of PY1 Data(H)'!$A$1:$CZ$288))</f>
        <v>0</v>
      </c>
      <c r="BS136" s="180" cm="1">
        <f t="array" ref="BS136">_xlfn.XLOOKUP(BS$1,'Copy of PY1 Data(H)'!$A$1:$CZ$1,_xlfn.XLOOKUP($A136,'Copy of PY1 Data(H)'!$A$1:$A$288,'Copy of PY1 Data(H)'!$A$1:$CZ$288))</f>
        <v>0</v>
      </c>
      <c r="BT136" s="180" cm="1">
        <f t="array" ref="BT136">_xlfn.XLOOKUP(BT$1,'Copy of PY1 Data(H)'!$A$1:$CZ$1,_xlfn.XLOOKUP($A136,'Copy of PY1 Data(H)'!$A$1:$A$288,'Copy of PY1 Data(H)'!$A$1:$CZ$288))</f>
        <v>0</v>
      </c>
      <c r="BU136" s="180" cm="1">
        <f t="array" ref="BU136">_xlfn.XLOOKUP(BU$1,'Copy of PY1 Data(H)'!$A$1:$CZ$1,_xlfn.XLOOKUP($A136,'Copy of PY1 Data(H)'!$A$1:$A$288,'Copy of PY1 Data(H)'!$A$1:$CZ$288))</f>
        <v>0</v>
      </c>
      <c r="BV136" s="180" cm="1">
        <f t="array" ref="BV136">_xlfn.XLOOKUP(BV$1,'Copy of PY1 Data(H)'!$A$1:$CZ$1,_xlfn.XLOOKUP($A136,'Copy of PY1 Data(H)'!$A$1:$A$288,'Copy of PY1 Data(H)'!$A$1:$CZ$288))</f>
        <v>0</v>
      </c>
    </row>
    <row r="137" spans="1:74" x14ac:dyDescent="0.3">
      <c r="A137" s="180">
        <v>93</v>
      </c>
      <c r="C137" s="180"/>
      <c r="D137" s="180" cm="1">
        <f t="array" ref="D137">_xlfn.XLOOKUP(D$1,'Copy of PY1 Data(H)'!$A$1:$CZ$1,_xlfn.XLOOKUP($A137,'Copy of PY1 Data(H)'!$A$1:$A$288,'Copy of PY1 Data(H)'!$A$1:$CZ$288))</f>
        <v>0</v>
      </c>
      <c r="E137" s="180" cm="1">
        <f t="array" ref="E137">_xlfn.XLOOKUP(E$1,'Copy of PY1 Data(H)'!$A$1:$CZ$1,_xlfn.XLOOKUP($A137,'Copy of PY1 Data(H)'!$A$1:$A$288,'Copy of PY1 Data(H)'!$A$1:$CZ$288))</f>
        <v>0</v>
      </c>
      <c r="F137" s="180" cm="1">
        <f t="array" ref="F137">_xlfn.XLOOKUP(F$1,'Copy of PY1 Data(H)'!$A$1:$CZ$1,_xlfn.XLOOKUP($A137,'Copy of PY1 Data(H)'!$A$1:$A$288,'Copy of PY1 Data(H)'!$A$1:$CZ$288))</f>
        <v>0</v>
      </c>
      <c r="G137" s="180" cm="1">
        <f t="array" ref="G137">_xlfn.XLOOKUP(G$1,'Copy of PY1 Data(H)'!$A$1:$CZ$1,_xlfn.XLOOKUP($A137,'Copy of PY1 Data(H)'!$A$1:$A$288,'Copy of PY1 Data(H)'!$A$1:$CZ$288))</f>
        <v>0</v>
      </c>
      <c r="H137" s="180" cm="1">
        <f t="array" ref="H137">_xlfn.XLOOKUP(H$1,'Copy of PY1 Data(H)'!$A$1:$CZ$1,_xlfn.XLOOKUP($A137,'Copy of PY1 Data(H)'!$A$1:$A$288,'Copy of PY1 Data(H)'!$A$1:$CZ$288))</f>
        <v>0</v>
      </c>
      <c r="I137" s="180" cm="1">
        <f t="array" ref="I137">_xlfn.XLOOKUP(I$1,'Copy of PY1 Data(H)'!$A$1:$CZ$1,_xlfn.XLOOKUP($A137,'Copy of PY1 Data(H)'!$A$1:$A$288,'Copy of PY1 Data(H)'!$A$1:$CZ$288))</f>
        <v>0</v>
      </c>
      <c r="J137" s="180" cm="1">
        <f t="array" ref="J137">_xlfn.XLOOKUP(J$1,'Copy of PY1 Data(H)'!$A$1:$CZ$1,_xlfn.XLOOKUP($A137,'Copy of PY1 Data(H)'!$A$1:$A$288,'Copy of PY1 Data(H)'!$A$1:$CZ$288))</f>
        <v>0</v>
      </c>
      <c r="K137" s="180" cm="1">
        <f t="array" ref="K137">_xlfn.XLOOKUP(K$1,'Copy of PY1 Data(H)'!$A$1:$CZ$1,_xlfn.XLOOKUP($A137,'Copy of PY1 Data(H)'!$A$1:$A$288,'Copy of PY1 Data(H)'!$A$1:$CZ$288))</f>
        <v>0</v>
      </c>
      <c r="L137" s="180" cm="1">
        <f t="array" ref="L137">_xlfn.XLOOKUP(L$1,'Copy of PY1 Data(H)'!$A$1:$CZ$1,_xlfn.XLOOKUP($A137,'Copy of PY1 Data(H)'!$A$1:$A$288,'Copy of PY1 Data(H)'!$A$1:$CZ$288))</f>
        <v>4117131</v>
      </c>
      <c r="M137" s="180" cm="1">
        <f t="array" ref="M137">_xlfn.XLOOKUP(M$1,'Copy of PY1 Data(H)'!$A$1:$CZ$1,_xlfn.XLOOKUP($A137,'Copy of PY1 Data(H)'!$A$1:$A$288,'Copy of PY1 Data(H)'!$A$1:$CZ$288))</f>
        <v>0</v>
      </c>
      <c r="N137" s="180" cm="1">
        <f t="array" ref="N137">_xlfn.XLOOKUP(N$1,'Copy of PY1 Data(H)'!$A$1:$CZ$1,_xlfn.XLOOKUP($A137,'Copy of PY1 Data(H)'!$A$1:$A$288,'Copy of PY1 Data(H)'!$A$1:$CZ$288))</f>
        <v>0</v>
      </c>
      <c r="O137" s="180" cm="1">
        <f t="array" ref="O137">_xlfn.XLOOKUP(O$1,'Copy of PY1 Data(H)'!$A$1:$CZ$1,_xlfn.XLOOKUP($A137,'Copy of PY1 Data(H)'!$A$1:$A$288,'Copy of PY1 Data(H)'!$A$1:$CZ$288))</f>
        <v>0</v>
      </c>
      <c r="P137" s="180" cm="1">
        <f t="array" ref="P137">_xlfn.XLOOKUP(P$1,'Copy of PY1 Data(H)'!$A$1:$CZ$1,_xlfn.XLOOKUP($A137,'Copy of PY1 Data(H)'!$A$1:$A$288,'Copy of PY1 Data(H)'!$A$1:$CZ$288))</f>
        <v>0</v>
      </c>
      <c r="Q137" s="180" cm="1">
        <f t="array" ref="Q137">_xlfn.XLOOKUP(Q$1,'Copy of PY1 Data(H)'!$A$1:$CZ$1,_xlfn.XLOOKUP($A137,'Copy of PY1 Data(H)'!$A$1:$A$288,'Copy of PY1 Data(H)'!$A$1:$CZ$288))</f>
        <v>0</v>
      </c>
      <c r="R137" s="180" cm="1">
        <f t="array" ref="R137">_xlfn.XLOOKUP(R$1,'Copy of PY1 Data(H)'!$A$1:$CZ$1,_xlfn.XLOOKUP($A137,'Copy of PY1 Data(H)'!$A$1:$A$288,'Copy of PY1 Data(H)'!$A$1:$CZ$288))</f>
        <v>0</v>
      </c>
      <c r="S137" s="180" cm="1">
        <f t="array" ref="S137">_xlfn.XLOOKUP(S$1,'Copy of PY1 Data(H)'!$A$1:$CZ$1,_xlfn.XLOOKUP($A137,'Copy of PY1 Data(H)'!$A$1:$A$288,'Copy of PY1 Data(H)'!$A$1:$CZ$288))</f>
        <v>0</v>
      </c>
      <c r="T137" s="180" cm="1">
        <f t="array" ref="T137">_xlfn.XLOOKUP(T$1,'Copy of PY1 Data(H)'!$A$1:$CZ$1,_xlfn.XLOOKUP($A137,'Copy of PY1 Data(H)'!$A$1:$A$288,'Copy of PY1 Data(H)'!$A$1:$CZ$288))</f>
        <v>0</v>
      </c>
      <c r="U137" s="180" cm="1">
        <f t="array" ref="U137">_xlfn.XLOOKUP(U$1,'Copy of PY1 Data(H)'!$A$1:$CZ$1,_xlfn.XLOOKUP($A137,'Copy of PY1 Data(H)'!$A$1:$A$288,'Copy of PY1 Data(H)'!$A$1:$CZ$288))</f>
        <v>0</v>
      </c>
      <c r="V137" s="180" cm="1">
        <f t="array" ref="V137">_xlfn.XLOOKUP(V$1,'Copy of PY1 Data(H)'!$A$1:$CZ$1,_xlfn.XLOOKUP($A137,'Copy of PY1 Data(H)'!$A$1:$A$288,'Copy of PY1 Data(H)'!$A$1:$CZ$288))</f>
        <v>0</v>
      </c>
      <c r="W137" s="180" cm="1">
        <f t="array" ref="W137">_xlfn.XLOOKUP(W$1,'Copy of PY1 Data(H)'!$A$1:$CZ$1,_xlfn.XLOOKUP($A137,'Copy of PY1 Data(H)'!$A$1:$A$288,'Copy of PY1 Data(H)'!$A$1:$CZ$288))</f>
        <v>0</v>
      </c>
      <c r="X137" s="180" cm="1">
        <f t="array" ref="X137">_xlfn.XLOOKUP(X$1,'Copy of PY1 Data(H)'!$A$1:$CZ$1,_xlfn.XLOOKUP($A137,'Copy of PY1 Data(H)'!$A$1:$A$288,'Copy of PY1 Data(H)'!$A$1:$CZ$288))</f>
        <v>0</v>
      </c>
      <c r="Y137" s="180" cm="1">
        <f t="array" ref="Y137">_xlfn.XLOOKUP(Y$1,'Copy of PY1 Data(H)'!$A$1:$CZ$1,_xlfn.XLOOKUP($A137,'Copy of PY1 Data(H)'!$A$1:$A$288,'Copy of PY1 Data(H)'!$A$1:$CZ$288))</f>
        <v>0</v>
      </c>
      <c r="Z137" s="180" cm="1">
        <f t="array" ref="Z137">_xlfn.XLOOKUP(Z$1,'Copy of PY1 Data(H)'!$A$1:$CZ$1,_xlfn.XLOOKUP($A137,'Copy of PY1 Data(H)'!$A$1:$A$288,'Copy of PY1 Data(H)'!$A$1:$CZ$288))</f>
        <v>75955186</v>
      </c>
      <c r="AA137" s="180" cm="1">
        <f t="array" ref="AA137">_xlfn.XLOOKUP(AA$1,'Copy of PY1 Data(H)'!$A$1:$CZ$1,_xlfn.XLOOKUP($A137,'Copy of PY1 Data(H)'!$A$1:$A$288,'Copy of PY1 Data(H)'!$A$1:$CZ$288))</f>
        <v>0</v>
      </c>
      <c r="AB137" s="180" cm="1">
        <f t="array" ref="AB137">_xlfn.XLOOKUP(AB$1,'Copy of PY1 Data(H)'!$A$1:$CZ$1,_xlfn.XLOOKUP($A137,'Copy of PY1 Data(H)'!$A$1:$A$288,'Copy of PY1 Data(H)'!$A$1:$CZ$288))</f>
        <v>0</v>
      </c>
      <c r="AC137" s="180" cm="1">
        <f t="array" ref="AC137">_xlfn.XLOOKUP(AC$1,'Copy of PY1 Data(H)'!$A$1:$CZ$1,_xlfn.XLOOKUP($A137,'Copy of PY1 Data(H)'!$A$1:$A$288,'Copy of PY1 Data(H)'!$A$1:$CZ$288))</f>
        <v>0</v>
      </c>
      <c r="AD137" s="180" cm="1">
        <f t="array" ref="AD137">_xlfn.XLOOKUP(AD$1,'Copy of PY1 Data(H)'!$A$1:$CZ$1,_xlfn.XLOOKUP($A137,'Copy of PY1 Data(H)'!$A$1:$A$288,'Copy of PY1 Data(H)'!$A$1:$CZ$288))</f>
        <v>0</v>
      </c>
      <c r="AE137" s="180" cm="1">
        <f t="array" ref="AE137">_xlfn.XLOOKUP(AE$1,'Copy of PY1 Data(H)'!$A$1:$CZ$1,_xlfn.XLOOKUP($A137,'Copy of PY1 Data(H)'!$A$1:$A$288,'Copy of PY1 Data(H)'!$A$1:$CZ$288))</f>
        <v>0</v>
      </c>
      <c r="AF137" s="180" cm="1">
        <f t="array" ref="AF137">_xlfn.XLOOKUP(AF$1,'Copy of PY1 Data(H)'!$A$1:$CZ$1,_xlfn.XLOOKUP($A137,'Copy of PY1 Data(H)'!$A$1:$A$288,'Copy of PY1 Data(H)'!$A$1:$CZ$288))</f>
        <v>0</v>
      </c>
      <c r="AG137" s="180" cm="1">
        <f t="array" ref="AG137">_xlfn.XLOOKUP(AG$1,'Copy of PY1 Data(H)'!$A$1:$CZ$1,_xlfn.XLOOKUP($A137,'Copy of PY1 Data(H)'!$A$1:$A$288,'Copy of PY1 Data(H)'!$A$1:$CZ$288))</f>
        <v>0</v>
      </c>
      <c r="AH137" s="180" cm="1">
        <f t="array" ref="AH137">_xlfn.XLOOKUP(AH$1,'Copy of PY1 Data(H)'!$A$1:$CZ$1,_xlfn.XLOOKUP($A137,'Copy of PY1 Data(H)'!$A$1:$A$288,'Copy of PY1 Data(H)'!$A$1:$CZ$288))</f>
        <v>0</v>
      </c>
      <c r="AI137" s="180" cm="1">
        <f t="array" ref="AI137">_xlfn.XLOOKUP(AI$1,'Copy of PY1 Data(H)'!$A$1:$CZ$1,_xlfn.XLOOKUP($A137,'Copy of PY1 Data(H)'!$A$1:$A$288,'Copy of PY1 Data(H)'!$A$1:$CZ$288))</f>
        <v>0</v>
      </c>
      <c r="AJ137" s="180" cm="1">
        <f t="array" ref="AJ137">_xlfn.XLOOKUP(AJ$1,'Copy of PY1 Data(H)'!$A$1:$CZ$1,_xlfn.XLOOKUP($A137,'Copy of PY1 Data(H)'!$A$1:$A$288,'Copy of PY1 Data(H)'!$A$1:$CZ$288))</f>
        <v>0</v>
      </c>
      <c r="AK137" s="180" cm="1">
        <f t="array" ref="AK137">_xlfn.XLOOKUP(AK$1,'Copy of PY1 Data(H)'!$A$1:$CZ$1,_xlfn.XLOOKUP($A137,'Copy of PY1 Data(H)'!$A$1:$A$288,'Copy of PY1 Data(H)'!$A$1:$CZ$288))</f>
        <v>0</v>
      </c>
      <c r="AL137" s="180" cm="1">
        <f t="array" ref="AL137">_xlfn.XLOOKUP(AL$1,'Copy of PY1 Data(H)'!$A$1:$CZ$1,_xlfn.XLOOKUP($A137,'Copy of PY1 Data(H)'!$A$1:$A$288,'Copy of PY1 Data(H)'!$A$1:$CZ$288))</f>
        <v>0</v>
      </c>
      <c r="AM137" s="180" cm="1">
        <f t="array" ref="AM137">_xlfn.XLOOKUP(AM$1,'Copy of PY1 Data(H)'!$A$1:$CZ$1,_xlfn.XLOOKUP($A137,'Copy of PY1 Data(H)'!$A$1:$A$288,'Copy of PY1 Data(H)'!$A$1:$CZ$288))</f>
        <v>0</v>
      </c>
      <c r="AN137" s="180" cm="1">
        <f t="array" ref="AN137">_xlfn.XLOOKUP(AN$1,'Copy of PY1 Data(H)'!$A$1:$CZ$1,_xlfn.XLOOKUP($A137,'Copy of PY1 Data(H)'!$A$1:$A$288,'Copy of PY1 Data(H)'!$A$1:$CZ$288))</f>
        <v>0</v>
      </c>
      <c r="AO137" s="180" cm="1">
        <f t="array" ref="AO137">_xlfn.XLOOKUP(AO$1,'Copy of PY1 Data(H)'!$A$1:$CZ$1,_xlfn.XLOOKUP($A137,'Copy of PY1 Data(H)'!$A$1:$A$288,'Copy of PY1 Data(H)'!$A$1:$CZ$288))</f>
        <v>0</v>
      </c>
      <c r="AP137" s="180" cm="1">
        <f t="array" ref="AP137">_xlfn.XLOOKUP(AP$1,'Copy of PY1 Data(H)'!$A$1:$CZ$1,_xlfn.XLOOKUP($A137,'Copy of PY1 Data(H)'!$A$1:$A$288,'Copy of PY1 Data(H)'!$A$1:$CZ$288))</f>
        <v>0</v>
      </c>
      <c r="AQ137" s="180" cm="1">
        <f t="array" ref="AQ137">_xlfn.XLOOKUP(AQ$1,'Copy of PY1 Data(H)'!$A$1:$CZ$1,_xlfn.XLOOKUP($A137,'Copy of PY1 Data(H)'!$A$1:$A$288,'Copy of PY1 Data(H)'!$A$1:$CZ$288))</f>
        <v>0</v>
      </c>
      <c r="AR137" s="180" cm="1">
        <f t="array" ref="AR137">_xlfn.XLOOKUP(AR$1,'Copy of PY1 Data(H)'!$A$1:$CZ$1,_xlfn.XLOOKUP($A137,'Copy of PY1 Data(H)'!$A$1:$A$288,'Copy of PY1 Data(H)'!$A$1:$CZ$288))</f>
        <v>0</v>
      </c>
      <c r="AS137" s="180" cm="1">
        <f t="array" ref="AS137">_xlfn.XLOOKUP(AS$1,'Copy of PY1 Data(H)'!$A$1:$CZ$1,_xlfn.XLOOKUP($A137,'Copy of PY1 Data(H)'!$A$1:$A$288,'Copy of PY1 Data(H)'!$A$1:$CZ$288))</f>
        <v>0</v>
      </c>
      <c r="AT137" s="180" cm="1">
        <f t="array" ref="AT137">_xlfn.XLOOKUP(AT$1,'Copy of PY1 Data(H)'!$A$1:$CZ$1,_xlfn.XLOOKUP($A137,'Copy of PY1 Data(H)'!$A$1:$A$288,'Copy of PY1 Data(H)'!$A$1:$CZ$288))</f>
        <v>0</v>
      </c>
      <c r="AU137" s="180" cm="1">
        <f t="array" ref="AU137">_xlfn.XLOOKUP(AU$1,'Copy of PY1 Data(H)'!$A$1:$CZ$1,_xlfn.XLOOKUP($A137,'Copy of PY1 Data(H)'!$A$1:$A$288,'Copy of PY1 Data(H)'!$A$1:$CZ$288))</f>
        <v>0</v>
      </c>
      <c r="AV137" s="180" cm="1">
        <f t="array" ref="AV137">_xlfn.XLOOKUP(AV$1,'Copy of PY1 Data(H)'!$A$1:$CZ$1,_xlfn.XLOOKUP($A137,'Copy of PY1 Data(H)'!$A$1:$A$288,'Copy of PY1 Data(H)'!$A$1:$CZ$288))</f>
        <v>3503449</v>
      </c>
      <c r="AW137" s="180" cm="1">
        <f t="array" ref="AW137">_xlfn.XLOOKUP(AW$1,'Copy of PY1 Data(H)'!$A$1:$CZ$1,_xlfn.XLOOKUP($A137,'Copy of PY1 Data(H)'!$A$1:$A$288,'Copy of PY1 Data(H)'!$A$1:$CZ$288))</f>
        <v>0</v>
      </c>
      <c r="AX137" s="180" cm="1">
        <f t="array" ref="AX137">_xlfn.XLOOKUP(AX$1,'Copy of PY1 Data(H)'!$A$1:$CZ$1,_xlfn.XLOOKUP($A137,'Copy of PY1 Data(H)'!$A$1:$A$288,'Copy of PY1 Data(H)'!$A$1:$CZ$288))</f>
        <v>0</v>
      </c>
      <c r="AY137" s="180" cm="1">
        <f t="array" ref="AY137">_xlfn.XLOOKUP(AY$1,'Copy of PY1 Data(H)'!$A$1:$CZ$1,_xlfn.XLOOKUP($A137,'Copy of PY1 Data(H)'!$A$1:$A$288,'Copy of PY1 Data(H)'!$A$1:$CZ$288))</f>
        <v>0</v>
      </c>
      <c r="AZ137" s="180" cm="1">
        <f t="array" ref="AZ137">_xlfn.XLOOKUP(AZ$1,'Copy of PY1 Data(H)'!$A$1:$CZ$1,_xlfn.XLOOKUP($A137,'Copy of PY1 Data(H)'!$A$1:$A$288,'Copy of PY1 Data(H)'!$A$1:$CZ$288))</f>
        <v>7602053</v>
      </c>
      <c r="BA137" s="180" cm="1">
        <f t="array" ref="BA137">_xlfn.XLOOKUP(BA$1,'Copy of PY1 Data(H)'!$A$1:$CZ$1,_xlfn.XLOOKUP($A137,'Copy of PY1 Data(H)'!$A$1:$A$288,'Copy of PY1 Data(H)'!$A$1:$CZ$288))</f>
        <v>0</v>
      </c>
      <c r="BB137" s="180" cm="1">
        <f t="array" ref="BB137">_xlfn.XLOOKUP(BB$1,'Copy of PY1 Data(H)'!$A$1:$CZ$1,_xlfn.XLOOKUP($A137,'Copy of PY1 Data(H)'!$A$1:$A$288,'Copy of PY1 Data(H)'!$A$1:$CZ$288))</f>
        <v>0</v>
      </c>
      <c r="BC137" s="180" cm="1">
        <f t="array" ref="BC137">_xlfn.XLOOKUP(BC$1,'Copy of PY1 Data(H)'!$A$1:$CZ$1,_xlfn.XLOOKUP($A137,'Copy of PY1 Data(H)'!$A$1:$A$288,'Copy of PY1 Data(H)'!$A$1:$CZ$288))</f>
        <v>0</v>
      </c>
      <c r="BD137" s="180" cm="1">
        <f t="array" ref="BD137">_xlfn.XLOOKUP(BD$1,'Copy of PY1 Data(H)'!$A$1:$CZ$1,_xlfn.XLOOKUP($A137,'Copy of PY1 Data(H)'!$A$1:$A$288,'Copy of PY1 Data(H)'!$A$1:$CZ$288))</f>
        <v>0</v>
      </c>
      <c r="BE137" s="180" cm="1">
        <f t="array" ref="BE137">_xlfn.XLOOKUP(BE$1,'Copy of PY1 Data(H)'!$A$1:$CZ$1,_xlfn.XLOOKUP($A137,'Copy of PY1 Data(H)'!$A$1:$A$288,'Copy of PY1 Data(H)'!$A$1:$CZ$288))</f>
        <v>2293690</v>
      </c>
      <c r="BF137" s="180" cm="1">
        <f t="array" ref="BF137">_xlfn.XLOOKUP(BF$1,'Copy of PY1 Data(H)'!$A$1:$CZ$1,_xlfn.XLOOKUP($A137,'Copy of PY1 Data(H)'!$A$1:$A$288,'Copy of PY1 Data(H)'!$A$1:$CZ$288))</f>
        <v>25893519</v>
      </c>
      <c r="BG137" s="180" cm="1">
        <f t="array" ref="BG137">_xlfn.XLOOKUP(BG$1,'Copy of PY1 Data(H)'!$A$1:$CZ$1,_xlfn.XLOOKUP($A137,'Copy of PY1 Data(H)'!$A$1:$A$288,'Copy of PY1 Data(H)'!$A$1:$CZ$288))</f>
        <v>0</v>
      </c>
      <c r="BH137" s="180" cm="1">
        <f t="array" ref="BH137">_xlfn.XLOOKUP(BH$1,'Copy of PY1 Data(H)'!$A$1:$CZ$1,_xlfn.XLOOKUP($A137,'Copy of PY1 Data(H)'!$A$1:$A$288,'Copy of PY1 Data(H)'!$A$1:$CZ$288))</f>
        <v>0</v>
      </c>
      <c r="BI137" s="180" cm="1">
        <f t="array" ref="BI137">_xlfn.XLOOKUP(BI$1,'Copy of PY1 Data(H)'!$A$1:$CZ$1,_xlfn.XLOOKUP($A137,'Copy of PY1 Data(H)'!$A$1:$A$288,'Copy of PY1 Data(H)'!$A$1:$CZ$288))</f>
        <v>0</v>
      </c>
      <c r="BJ137" s="180" cm="1">
        <f t="array" ref="BJ137">_xlfn.XLOOKUP(BJ$1,'Copy of PY1 Data(H)'!$A$1:$CZ$1,_xlfn.XLOOKUP($A137,'Copy of PY1 Data(H)'!$A$1:$A$288,'Copy of PY1 Data(H)'!$A$1:$CZ$288))</f>
        <v>15262471</v>
      </c>
      <c r="BK137" s="180" cm="1">
        <f t="array" ref="BK137">_xlfn.XLOOKUP(BK$1,'Copy of PY1 Data(H)'!$A$1:$CZ$1,_xlfn.XLOOKUP($A137,'Copy of PY1 Data(H)'!$A$1:$A$288,'Copy of PY1 Data(H)'!$A$1:$CZ$288))</f>
        <v>0</v>
      </c>
      <c r="BL137" s="180" cm="1">
        <f t="array" ref="BL137">_xlfn.XLOOKUP(BL$1,'Copy of PY1 Data(H)'!$A$1:$CZ$1,_xlfn.XLOOKUP($A137,'Copy of PY1 Data(H)'!$A$1:$A$288,'Copy of PY1 Data(H)'!$A$1:$CZ$288))</f>
        <v>0</v>
      </c>
      <c r="BM137" s="180" cm="1">
        <f t="array" ref="BM137">_xlfn.XLOOKUP(BM$1,'Copy of PY1 Data(H)'!$A$1:$CZ$1,_xlfn.XLOOKUP($A137,'Copy of PY1 Data(H)'!$A$1:$A$288,'Copy of PY1 Data(H)'!$A$1:$CZ$288))</f>
        <v>0</v>
      </c>
      <c r="BN137" s="180" cm="1">
        <f t="array" ref="BN137">_xlfn.XLOOKUP(BN$1,'Copy of PY1 Data(H)'!$A$1:$CZ$1,_xlfn.XLOOKUP($A137,'Copy of PY1 Data(H)'!$A$1:$A$288,'Copy of PY1 Data(H)'!$A$1:$CZ$288))</f>
        <v>7622876</v>
      </c>
      <c r="BO137" s="180" cm="1">
        <f t="array" ref="BO137">_xlfn.XLOOKUP(BO$1,'Copy of PY1 Data(H)'!$A$1:$CZ$1,_xlfn.XLOOKUP($A137,'Copy of PY1 Data(H)'!$A$1:$A$288,'Copy of PY1 Data(H)'!$A$1:$CZ$288))</f>
        <v>0</v>
      </c>
      <c r="BP137" s="180" cm="1">
        <f t="array" ref="BP137">_xlfn.XLOOKUP(BP$1,'Copy of PY1 Data(H)'!$A$1:$CZ$1,_xlfn.XLOOKUP($A137,'Copy of PY1 Data(H)'!$A$1:$A$288,'Copy of PY1 Data(H)'!$A$1:$CZ$288))</f>
        <v>0</v>
      </c>
      <c r="BQ137" s="180" cm="1">
        <f t="array" ref="BQ137">_xlfn.XLOOKUP(BQ$1,'Copy of PY1 Data(H)'!$A$1:$CZ$1,_xlfn.XLOOKUP($A137,'Copy of PY1 Data(H)'!$A$1:$A$288,'Copy of PY1 Data(H)'!$A$1:$CZ$288))</f>
        <v>0</v>
      </c>
      <c r="BR137" s="180" cm="1">
        <f t="array" ref="BR137">_xlfn.XLOOKUP(BR$1,'Copy of PY1 Data(H)'!$A$1:$CZ$1,_xlfn.XLOOKUP($A137,'Copy of PY1 Data(H)'!$A$1:$A$288,'Copy of PY1 Data(H)'!$A$1:$CZ$288))</f>
        <v>0</v>
      </c>
      <c r="BS137" s="180" cm="1">
        <f t="array" ref="BS137">_xlfn.XLOOKUP(BS$1,'Copy of PY1 Data(H)'!$A$1:$CZ$1,_xlfn.XLOOKUP($A137,'Copy of PY1 Data(H)'!$A$1:$A$288,'Copy of PY1 Data(H)'!$A$1:$CZ$288))</f>
        <v>0</v>
      </c>
      <c r="BT137" s="180" cm="1">
        <f t="array" ref="BT137">_xlfn.XLOOKUP(BT$1,'Copy of PY1 Data(H)'!$A$1:$CZ$1,_xlfn.XLOOKUP($A137,'Copy of PY1 Data(H)'!$A$1:$A$288,'Copy of PY1 Data(H)'!$A$1:$CZ$288))</f>
        <v>0</v>
      </c>
      <c r="BU137" s="180" cm="1">
        <f t="array" ref="BU137">_xlfn.XLOOKUP(BU$1,'Copy of PY1 Data(H)'!$A$1:$CZ$1,_xlfn.XLOOKUP($A137,'Copy of PY1 Data(H)'!$A$1:$A$288,'Copy of PY1 Data(H)'!$A$1:$CZ$288))</f>
        <v>0</v>
      </c>
      <c r="BV137" s="180" cm="1">
        <f t="array" ref="BV137">_xlfn.XLOOKUP(BV$1,'Copy of PY1 Data(H)'!$A$1:$CZ$1,_xlfn.XLOOKUP($A137,'Copy of PY1 Data(H)'!$A$1:$A$288,'Copy of PY1 Data(H)'!$A$1:$CZ$288))</f>
        <v>0</v>
      </c>
    </row>
    <row r="138" spans="1:74" x14ac:dyDescent="0.3">
      <c r="A138" s="180">
        <v>99</v>
      </c>
      <c r="C138" s="180"/>
      <c r="D138" s="180" cm="1">
        <f t="array" ref="D138">_xlfn.XLOOKUP(D$1,'Copy of PY1 Data(H)'!$A$1:$CZ$1,_xlfn.XLOOKUP($A138,'Copy of PY1 Data(H)'!$A$1:$A$288,'Copy of PY1 Data(H)'!$A$1:$CZ$288))</f>
        <v>0</v>
      </c>
      <c r="E138" s="180" cm="1">
        <f t="array" ref="E138">_xlfn.XLOOKUP(E$1,'Copy of PY1 Data(H)'!$A$1:$CZ$1,_xlfn.XLOOKUP($A138,'Copy of PY1 Data(H)'!$A$1:$A$288,'Copy of PY1 Data(H)'!$A$1:$CZ$288))</f>
        <v>0</v>
      </c>
      <c r="F138" s="180" cm="1">
        <f t="array" ref="F138">_xlfn.XLOOKUP(F$1,'Copy of PY1 Data(H)'!$A$1:$CZ$1,_xlfn.XLOOKUP($A138,'Copy of PY1 Data(H)'!$A$1:$A$288,'Copy of PY1 Data(H)'!$A$1:$CZ$288))</f>
        <v>0</v>
      </c>
      <c r="G138" s="180" cm="1">
        <f t="array" ref="G138">_xlfn.XLOOKUP(G$1,'Copy of PY1 Data(H)'!$A$1:$CZ$1,_xlfn.XLOOKUP($A138,'Copy of PY1 Data(H)'!$A$1:$A$288,'Copy of PY1 Data(H)'!$A$1:$CZ$288))</f>
        <v>0</v>
      </c>
      <c r="H138" s="180" cm="1">
        <f t="array" ref="H138">_xlfn.XLOOKUP(H$1,'Copy of PY1 Data(H)'!$A$1:$CZ$1,_xlfn.XLOOKUP($A138,'Copy of PY1 Data(H)'!$A$1:$A$288,'Copy of PY1 Data(H)'!$A$1:$CZ$288))</f>
        <v>0</v>
      </c>
      <c r="I138" s="180" cm="1">
        <f t="array" ref="I138">_xlfn.XLOOKUP(I$1,'Copy of PY1 Data(H)'!$A$1:$CZ$1,_xlfn.XLOOKUP($A138,'Copy of PY1 Data(H)'!$A$1:$A$288,'Copy of PY1 Data(H)'!$A$1:$CZ$288))</f>
        <v>0</v>
      </c>
      <c r="J138" s="180" cm="1">
        <f t="array" ref="J138">_xlfn.XLOOKUP(J$1,'Copy of PY1 Data(H)'!$A$1:$CZ$1,_xlfn.XLOOKUP($A138,'Copy of PY1 Data(H)'!$A$1:$A$288,'Copy of PY1 Data(H)'!$A$1:$CZ$288))</f>
        <v>0</v>
      </c>
      <c r="K138" s="180" cm="1">
        <f t="array" ref="K138">_xlfn.XLOOKUP(K$1,'Copy of PY1 Data(H)'!$A$1:$CZ$1,_xlfn.XLOOKUP($A138,'Copy of PY1 Data(H)'!$A$1:$A$288,'Copy of PY1 Data(H)'!$A$1:$CZ$288))</f>
        <v>0</v>
      </c>
      <c r="L138" s="180" cm="1">
        <f t="array" ref="L138">_xlfn.XLOOKUP(L$1,'Copy of PY1 Data(H)'!$A$1:$CZ$1,_xlfn.XLOOKUP($A138,'Copy of PY1 Data(H)'!$A$1:$A$288,'Copy of PY1 Data(H)'!$A$1:$CZ$288))</f>
        <v>2777827</v>
      </c>
      <c r="M138" s="180" cm="1">
        <f t="array" ref="M138">_xlfn.XLOOKUP(M$1,'Copy of PY1 Data(H)'!$A$1:$CZ$1,_xlfn.XLOOKUP($A138,'Copy of PY1 Data(H)'!$A$1:$A$288,'Copy of PY1 Data(H)'!$A$1:$CZ$288))</f>
        <v>0</v>
      </c>
      <c r="N138" s="180" cm="1">
        <f t="array" ref="N138">_xlfn.XLOOKUP(N$1,'Copy of PY1 Data(H)'!$A$1:$CZ$1,_xlfn.XLOOKUP($A138,'Copy of PY1 Data(H)'!$A$1:$A$288,'Copy of PY1 Data(H)'!$A$1:$CZ$288))</f>
        <v>0</v>
      </c>
      <c r="O138" s="180" cm="1">
        <f t="array" ref="O138">_xlfn.XLOOKUP(O$1,'Copy of PY1 Data(H)'!$A$1:$CZ$1,_xlfn.XLOOKUP($A138,'Copy of PY1 Data(H)'!$A$1:$A$288,'Copy of PY1 Data(H)'!$A$1:$CZ$288))</f>
        <v>0</v>
      </c>
      <c r="P138" s="180" cm="1">
        <f t="array" ref="P138">_xlfn.XLOOKUP(P$1,'Copy of PY1 Data(H)'!$A$1:$CZ$1,_xlfn.XLOOKUP($A138,'Copy of PY1 Data(H)'!$A$1:$A$288,'Copy of PY1 Data(H)'!$A$1:$CZ$288))</f>
        <v>0</v>
      </c>
      <c r="Q138" s="180" cm="1">
        <f t="array" ref="Q138">_xlfn.XLOOKUP(Q$1,'Copy of PY1 Data(H)'!$A$1:$CZ$1,_xlfn.XLOOKUP($A138,'Copy of PY1 Data(H)'!$A$1:$A$288,'Copy of PY1 Data(H)'!$A$1:$CZ$288))</f>
        <v>0</v>
      </c>
      <c r="R138" s="180" cm="1">
        <f t="array" ref="R138">_xlfn.XLOOKUP(R$1,'Copy of PY1 Data(H)'!$A$1:$CZ$1,_xlfn.XLOOKUP($A138,'Copy of PY1 Data(H)'!$A$1:$A$288,'Copy of PY1 Data(H)'!$A$1:$CZ$288))</f>
        <v>0</v>
      </c>
      <c r="S138" s="180" cm="1">
        <f t="array" ref="S138">_xlfn.XLOOKUP(S$1,'Copy of PY1 Data(H)'!$A$1:$CZ$1,_xlfn.XLOOKUP($A138,'Copy of PY1 Data(H)'!$A$1:$A$288,'Copy of PY1 Data(H)'!$A$1:$CZ$288))</f>
        <v>0</v>
      </c>
      <c r="T138" s="180" cm="1">
        <f t="array" ref="T138">_xlfn.XLOOKUP(T$1,'Copy of PY1 Data(H)'!$A$1:$CZ$1,_xlfn.XLOOKUP($A138,'Copy of PY1 Data(H)'!$A$1:$A$288,'Copy of PY1 Data(H)'!$A$1:$CZ$288))</f>
        <v>0</v>
      </c>
      <c r="U138" s="180" cm="1">
        <f t="array" ref="U138">_xlfn.XLOOKUP(U$1,'Copy of PY1 Data(H)'!$A$1:$CZ$1,_xlfn.XLOOKUP($A138,'Copy of PY1 Data(H)'!$A$1:$A$288,'Copy of PY1 Data(H)'!$A$1:$CZ$288))</f>
        <v>0</v>
      </c>
      <c r="V138" s="180" cm="1">
        <f t="array" ref="V138">_xlfn.XLOOKUP(V$1,'Copy of PY1 Data(H)'!$A$1:$CZ$1,_xlfn.XLOOKUP($A138,'Copy of PY1 Data(H)'!$A$1:$A$288,'Copy of PY1 Data(H)'!$A$1:$CZ$288))</f>
        <v>0</v>
      </c>
      <c r="W138" s="180" cm="1">
        <f t="array" ref="W138">_xlfn.XLOOKUP(W$1,'Copy of PY1 Data(H)'!$A$1:$CZ$1,_xlfn.XLOOKUP($A138,'Copy of PY1 Data(H)'!$A$1:$A$288,'Copy of PY1 Data(H)'!$A$1:$CZ$288))</f>
        <v>0</v>
      </c>
      <c r="X138" s="180" cm="1">
        <f t="array" ref="X138">_xlfn.XLOOKUP(X$1,'Copy of PY1 Data(H)'!$A$1:$CZ$1,_xlfn.XLOOKUP($A138,'Copy of PY1 Data(H)'!$A$1:$A$288,'Copy of PY1 Data(H)'!$A$1:$CZ$288))</f>
        <v>0</v>
      </c>
      <c r="Y138" s="180" cm="1">
        <f t="array" ref="Y138">_xlfn.XLOOKUP(Y$1,'Copy of PY1 Data(H)'!$A$1:$CZ$1,_xlfn.XLOOKUP($A138,'Copy of PY1 Data(H)'!$A$1:$A$288,'Copy of PY1 Data(H)'!$A$1:$CZ$288))</f>
        <v>0</v>
      </c>
      <c r="Z138" s="180" cm="1">
        <f t="array" ref="Z138">_xlfn.XLOOKUP(Z$1,'Copy of PY1 Data(H)'!$A$1:$CZ$1,_xlfn.XLOOKUP($A138,'Copy of PY1 Data(H)'!$A$1:$A$288,'Copy of PY1 Data(H)'!$A$1:$CZ$288))</f>
        <v>50980465</v>
      </c>
      <c r="AA138" s="180" cm="1">
        <f t="array" ref="AA138">_xlfn.XLOOKUP(AA$1,'Copy of PY1 Data(H)'!$A$1:$CZ$1,_xlfn.XLOOKUP($A138,'Copy of PY1 Data(H)'!$A$1:$A$288,'Copy of PY1 Data(H)'!$A$1:$CZ$288))</f>
        <v>0</v>
      </c>
      <c r="AB138" s="180" cm="1">
        <f t="array" ref="AB138">_xlfn.XLOOKUP(AB$1,'Copy of PY1 Data(H)'!$A$1:$CZ$1,_xlfn.XLOOKUP($A138,'Copy of PY1 Data(H)'!$A$1:$A$288,'Copy of PY1 Data(H)'!$A$1:$CZ$288))</f>
        <v>0</v>
      </c>
      <c r="AC138" s="180" cm="1">
        <f t="array" ref="AC138">_xlfn.XLOOKUP(AC$1,'Copy of PY1 Data(H)'!$A$1:$CZ$1,_xlfn.XLOOKUP($A138,'Copy of PY1 Data(H)'!$A$1:$A$288,'Copy of PY1 Data(H)'!$A$1:$CZ$288))</f>
        <v>0</v>
      </c>
      <c r="AD138" s="180" cm="1">
        <f t="array" ref="AD138">_xlfn.XLOOKUP(AD$1,'Copy of PY1 Data(H)'!$A$1:$CZ$1,_xlfn.XLOOKUP($A138,'Copy of PY1 Data(H)'!$A$1:$A$288,'Copy of PY1 Data(H)'!$A$1:$CZ$288))</f>
        <v>0</v>
      </c>
      <c r="AE138" s="180" cm="1">
        <f t="array" ref="AE138">_xlfn.XLOOKUP(AE$1,'Copy of PY1 Data(H)'!$A$1:$CZ$1,_xlfn.XLOOKUP($A138,'Copy of PY1 Data(H)'!$A$1:$A$288,'Copy of PY1 Data(H)'!$A$1:$CZ$288))</f>
        <v>0</v>
      </c>
      <c r="AF138" s="180" cm="1">
        <f t="array" ref="AF138">_xlfn.XLOOKUP(AF$1,'Copy of PY1 Data(H)'!$A$1:$CZ$1,_xlfn.XLOOKUP($A138,'Copy of PY1 Data(H)'!$A$1:$A$288,'Copy of PY1 Data(H)'!$A$1:$CZ$288))</f>
        <v>0</v>
      </c>
      <c r="AG138" s="180" cm="1">
        <f t="array" ref="AG138">_xlfn.XLOOKUP(AG$1,'Copy of PY1 Data(H)'!$A$1:$CZ$1,_xlfn.XLOOKUP($A138,'Copy of PY1 Data(H)'!$A$1:$A$288,'Copy of PY1 Data(H)'!$A$1:$CZ$288))</f>
        <v>0</v>
      </c>
      <c r="AH138" s="180" cm="1">
        <f t="array" ref="AH138">_xlfn.XLOOKUP(AH$1,'Copy of PY1 Data(H)'!$A$1:$CZ$1,_xlfn.XLOOKUP($A138,'Copy of PY1 Data(H)'!$A$1:$A$288,'Copy of PY1 Data(H)'!$A$1:$CZ$288))</f>
        <v>0</v>
      </c>
      <c r="AI138" s="180" cm="1">
        <f t="array" ref="AI138">_xlfn.XLOOKUP(AI$1,'Copy of PY1 Data(H)'!$A$1:$CZ$1,_xlfn.XLOOKUP($A138,'Copy of PY1 Data(H)'!$A$1:$A$288,'Copy of PY1 Data(H)'!$A$1:$CZ$288))</f>
        <v>0</v>
      </c>
      <c r="AJ138" s="180" cm="1">
        <f t="array" ref="AJ138">_xlfn.XLOOKUP(AJ$1,'Copy of PY1 Data(H)'!$A$1:$CZ$1,_xlfn.XLOOKUP($A138,'Copy of PY1 Data(H)'!$A$1:$A$288,'Copy of PY1 Data(H)'!$A$1:$CZ$288))</f>
        <v>0</v>
      </c>
      <c r="AK138" s="180" cm="1">
        <f t="array" ref="AK138">_xlfn.XLOOKUP(AK$1,'Copy of PY1 Data(H)'!$A$1:$CZ$1,_xlfn.XLOOKUP($A138,'Copy of PY1 Data(H)'!$A$1:$A$288,'Copy of PY1 Data(H)'!$A$1:$CZ$288))</f>
        <v>0</v>
      </c>
      <c r="AL138" s="180" cm="1">
        <f t="array" ref="AL138">_xlfn.XLOOKUP(AL$1,'Copy of PY1 Data(H)'!$A$1:$CZ$1,_xlfn.XLOOKUP($A138,'Copy of PY1 Data(H)'!$A$1:$A$288,'Copy of PY1 Data(H)'!$A$1:$CZ$288))</f>
        <v>0</v>
      </c>
      <c r="AM138" s="180" cm="1">
        <f t="array" ref="AM138">_xlfn.XLOOKUP(AM$1,'Copy of PY1 Data(H)'!$A$1:$CZ$1,_xlfn.XLOOKUP($A138,'Copy of PY1 Data(H)'!$A$1:$A$288,'Copy of PY1 Data(H)'!$A$1:$CZ$288))</f>
        <v>0</v>
      </c>
      <c r="AN138" s="180" cm="1">
        <f t="array" ref="AN138">_xlfn.XLOOKUP(AN$1,'Copy of PY1 Data(H)'!$A$1:$CZ$1,_xlfn.XLOOKUP($A138,'Copy of PY1 Data(H)'!$A$1:$A$288,'Copy of PY1 Data(H)'!$A$1:$CZ$288))</f>
        <v>0</v>
      </c>
      <c r="AO138" s="180" cm="1">
        <f t="array" ref="AO138">_xlfn.XLOOKUP(AO$1,'Copy of PY1 Data(H)'!$A$1:$CZ$1,_xlfn.XLOOKUP($A138,'Copy of PY1 Data(H)'!$A$1:$A$288,'Copy of PY1 Data(H)'!$A$1:$CZ$288))</f>
        <v>0</v>
      </c>
      <c r="AP138" s="180" cm="1">
        <f t="array" ref="AP138">_xlfn.XLOOKUP(AP$1,'Copy of PY1 Data(H)'!$A$1:$CZ$1,_xlfn.XLOOKUP($A138,'Copy of PY1 Data(H)'!$A$1:$A$288,'Copy of PY1 Data(H)'!$A$1:$CZ$288))</f>
        <v>0</v>
      </c>
      <c r="AQ138" s="180" cm="1">
        <f t="array" ref="AQ138">_xlfn.XLOOKUP(AQ$1,'Copy of PY1 Data(H)'!$A$1:$CZ$1,_xlfn.XLOOKUP($A138,'Copy of PY1 Data(H)'!$A$1:$A$288,'Copy of PY1 Data(H)'!$A$1:$CZ$288))</f>
        <v>0</v>
      </c>
      <c r="AR138" s="180" cm="1">
        <f t="array" ref="AR138">_xlfn.XLOOKUP(AR$1,'Copy of PY1 Data(H)'!$A$1:$CZ$1,_xlfn.XLOOKUP($A138,'Copy of PY1 Data(H)'!$A$1:$A$288,'Copy of PY1 Data(H)'!$A$1:$CZ$288))</f>
        <v>0</v>
      </c>
      <c r="AS138" s="180" cm="1">
        <f t="array" ref="AS138">_xlfn.XLOOKUP(AS$1,'Copy of PY1 Data(H)'!$A$1:$CZ$1,_xlfn.XLOOKUP($A138,'Copy of PY1 Data(H)'!$A$1:$A$288,'Copy of PY1 Data(H)'!$A$1:$CZ$288))</f>
        <v>0</v>
      </c>
      <c r="AT138" s="180" cm="1">
        <f t="array" ref="AT138">_xlfn.XLOOKUP(AT$1,'Copy of PY1 Data(H)'!$A$1:$CZ$1,_xlfn.XLOOKUP($A138,'Copy of PY1 Data(H)'!$A$1:$A$288,'Copy of PY1 Data(H)'!$A$1:$CZ$288))</f>
        <v>0</v>
      </c>
      <c r="AU138" s="180" cm="1">
        <f t="array" ref="AU138">_xlfn.XLOOKUP(AU$1,'Copy of PY1 Data(H)'!$A$1:$CZ$1,_xlfn.XLOOKUP($A138,'Copy of PY1 Data(H)'!$A$1:$A$288,'Copy of PY1 Data(H)'!$A$1:$CZ$288))</f>
        <v>0</v>
      </c>
      <c r="AV138" s="180" cm="1">
        <f t="array" ref="AV138">_xlfn.XLOOKUP(AV$1,'Copy of PY1 Data(H)'!$A$1:$CZ$1,_xlfn.XLOOKUP($A138,'Copy of PY1 Data(H)'!$A$1:$A$288,'Copy of PY1 Data(H)'!$A$1:$CZ$288))</f>
        <v>3378624</v>
      </c>
      <c r="AW138" s="180" cm="1">
        <f t="array" ref="AW138">_xlfn.XLOOKUP(AW$1,'Copy of PY1 Data(H)'!$A$1:$CZ$1,_xlfn.XLOOKUP($A138,'Copy of PY1 Data(H)'!$A$1:$A$288,'Copy of PY1 Data(H)'!$A$1:$CZ$288))</f>
        <v>0</v>
      </c>
      <c r="AX138" s="180" cm="1">
        <f t="array" ref="AX138">_xlfn.XLOOKUP(AX$1,'Copy of PY1 Data(H)'!$A$1:$CZ$1,_xlfn.XLOOKUP($A138,'Copy of PY1 Data(H)'!$A$1:$A$288,'Copy of PY1 Data(H)'!$A$1:$CZ$288))</f>
        <v>0</v>
      </c>
      <c r="AY138" s="180" cm="1">
        <f t="array" ref="AY138">_xlfn.XLOOKUP(AY$1,'Copy of PY1 Data(H)'!$A$1:$CZ$1,_xlfn.XLOOKUP($A138,'Copy of PY1 Data(H)'!$A$1:$A$288,'Copy of PY1 Data(H)'!$A$1:$CZ$288))</f>
        <v>0</v>
      </c>
      <c r="AZ138" s="180" cm="1">
        <f t="array" ref="AZ138">_xlfn.XLOOKUP(AZ$1,'Copy of PY1 Data(H)'!$A$1:$CZ$1,_xlfn.XLOOKUP($A138,'Copy of PY1 Data(H)'!$A$1:$A$288,'Copy of PY1 Data(H)'!$A$1:$CZ$288))</f>
        <v>5354013</v>
      </c>
      <c r="BA138" s="180" cm="1">
        <f t="array" ref="BA138">_xlfn.XLOOKUP(BA$1,'Copy of PY1 Data(H)'!$A$1:$CZ$1,_xlfn.XLOOKUP($A138,'Copy of PY1 Data(H)'!$A$1:$A$288,'Copy of PY1 Data(H)'!$A$1:$CZ$288))</f>
        <v>0</v>
      </c>
      <c r="BB138" s="180" cm="1">
        <f t="array" ref="BB138">_xlfn.XLOOKUP(BB$1,'Copy of PY1 Data(H)'!$A$1:$CZ$1,_xlfn.XLOOKUP($A138,'Copy of PY1 Data(H)'!$A$1:$A$288,'Copy of PY1 Data(H)'!$A$1:$CZ$288))</f>
        <v>0</v>
      </c>
      <c r="BC138" s="180" cm="1">
        <f t="array" ref="BC138">_xlfn.XLOOKUP(BC$1,'Copy of PY1 Data(H)'!$A$1:$CZ$1,_xlfn.XLOOKUP($A138,'Copy of PY1 Data(H)'!$A$1:$A$288,'Copy of PY1 Data(H)'!$A$1:$CZ$288))</f>
        <v>0</v>
      </c>
      <c r="BD138" s="180" cm="1">
        <f t="array" ref="BD138">_xlfn.XLOOKUP(BD$1,'Copy of PY1 Data(H)'!$A$1:$CZ$1,_xlfn.XLOOKUP($A138,'Copy of PY1 Data(H)'!$A$1:$A$288,'Copy of PY1 Data(H)'!$A$1:$CZ$288))</f>
        <v>0</v>
      </c>
      <c r="BE138" s="180" cm="1">
        <f t="array" ref="BE138">_xlfn.XLOOKUP(BE$1,'Copy of PY1 Data(H)'!$A$1:$CZ$1,_xlfn.XLOOKUP($A138,'Copy of PY1 Data(H)'!$A$1:$A$288,'Copy of PY1 Data(H)'!$A$1:$CZ$288))</f>
        <v>960001</v>
      </c>
      <c r="BF138" s="180" cm="1">
        <f t="array" ref="BF138">_xlfn.XLOOKUP(BF$1,'Copy of PY1 Data(H)'!$A$1:$CZ$1,_xlfn.XLOOKUP($A138,'Copy of PY1 Data(H)'!$A$1:$A$288,'Copy of PY1 Data(H)'!$A$1:$CZ$288))</f>
        <v>13799898</v>
      </c>
      <c r="BG138" s="180" cm="1">
        <f t="array" ref="BG138">_xlfn.XLOOKUP(BG$1,'Copy of PY1 Data(H)'!$A$1:$CZ$1,_xlfn.XLOOKUP($A138,'Copy of PY1 Data(H)'!$A$1:$A$288,'Copy of PY1 Data(H)'!$A$1:$CZ$288))</f>
        <v>0</v>
      </c>
      <c r="BH138" s="180" cm="1">
        <f t="array" ref="BH138">_xlfn.XLOOKUP(BH$1,'Copy of PY1 Data(H)'!$A$1:$CZ$1,_xlfn.XLOOKUP($A138,'Copy of PY1 Data(H)'!$A$1:$A$288,'Copy of PY1 Data(H)'!$A$1:$CZ$288))</f>
        <v>0</v>
      </c>
      <c r="BI138" s="180" cm="1">
        <f t="array" ref="BI138">_xlfn.XLOOKUP(BI$1,'Copy of PY1 Data(H)'!$A$1:$CZ$1,_xlfn.XLOOKUP($A138,'Copy of PY1 Data(H)'!$A$1:$A$288,'Copy of PY1 Data(H)'!$A$1:$CZ$288))</f>
        <v>0</v>
      </c>
      <c r="BJ138" s="180" cm="1">
        <f t="array" ref="BJ138">_xlfn.XLOOKUP(BJ$1,'Copy of PY1 Data(H)'!$A$1:$CZ$1,_xlfn.XLOOKUP($A138,'Copy of PY1 Data(H)'!$A$1:$A$288,'Copy of PY1 Data(H)'!$A$1:$CZ$288))</f>
        <v>11637294</v>
      </c>
      <c r="BK138" s="180" cm="1">
        <f t="array" ref="BK138">_xlfn.XLOOKUP(BK$1,'Copy of PY1 Data(H)'!$A$1:$CZ$1,_xlfn.XLOOKUP($A138,'Copy of PY1 Data(H)'!$A$1:$A$288,'Copy of PY1 Data(H)'!$A$1:$CZ$288))</f>
        <v>0</v>
      </c>
      <c r="BL138" s="180" cm="1">
        <f t="array" ref="BL138">_xlfn.XLOOKUP(BL$1,'Copy of PY1 Data(H)'!$A$1:$CZ$1,_xlfn.XLOOKUP($A138,'Copy of PY1 Data(H)'!$A$1:$A$288,'Copy of PY1 Data(H)'!$A$1:$CZ$288))</f>
        <v>0</v>
      </c>
      <c r="BM138" s="180" cm="1">
        <f t="array" ref="BM138">_xlfn.XLOOKUP(BM$1,'Copy of PY1 Data(H)'!$A$1:$CZ$1,_xlfn.XLOOKUP($A138,'Copy of PY1 Data(H)'!$A$1:$A$288,'Copy of PY1 Data(H)'!$A$1:$CZ$288))</f>
        <v>0</v>
      </c>
      <c r="BN138" s="180" cm="1">
        <f t="array" ref="BN138">_xlfn.XLOOKUP(BN$1,'Copy of PY1 Data(H)'!$A$1:$CZ$1,_xlfn.XLOOKUP($A138,'Copy of PY1 Data(H)'!$A$1:$A$288,'Copy of PY1 Data(H)'!$A$1:$CZ$288))</f>
        <v>6884858</v>
      </c>
      <c r="BO138" s="180" cm="1">
        <f t="array" ref="BO138">_xlfn.XLOOKUP(BO$1,'Copy of PY1 Data(H)'!$A$1:$CZ$1,_xlfn.XLOOKUP($A138,'Copy of PY1 Data(H)'!$A$1:$A$288,'Copy of PY1 Data(H)'!$A$1:$CZ$288))</f>
        <v>0</v>
      </c>
      <c r="BP138" s="180" cm="1">
        <f t="array" ref="BP138">_xlfn.XLOOKUP(BP$1,'Copy of PY1 Data(H)'!$A$1:$CZ$1,_xlfn.XLOOKUP($A138,'Copy of PY1 Data(H)'!$A$1:$A$288,'Copy of PY1 Data(H)'!$A$1:$CZ$288))</f>
        <v>0</v>
      </c>
      <c r="BQ138" s="180" cm="1">
        <f t="array" ref="BQ138">_xlfn.XLOOKUP(BQ$1,'Copy of PY1 Data(H)'!$A$1:$CZ$1,_xlfn.XLOOKUP($A138,'Copy of PY1 Data(H)'!$A$1:$A$288,'Copy of PY1 Data(H)'!$A$1:$CZ$288))</f>
        <v>0</v>
      </c>
      <c r="BR138" s="180" cm="1">
        <f t="array" ref="BR138">_xlfn.XLOOKUP(BR$1,'Copy of PY1 Data(H)'!$A$1:$CZ$1,_xlfn.XLOOKUP($A138,'Copy of PY1 Data(H)'!$A$1:$A$288,'Copy of PY1 Data(H)'!$A$1:$CZ$288))</f>
        <v>0</v>
      </c>
      <c r="BS138" s="180" cm="1">
        <f t="array" ref="BS138">_xlfn.XLOOKUP(BS$1,'Copy of PY1 Data(H)'!$A$1:$CZ$1,_xlfn.XLOOKUP($A138,'Copy of PY1 Data(H)'!$A$1:$A$288,'Copy of PY1 Data(H)'!$A$1:$CZ$288))</f>
        <v>0</v>
      </c>
      <c r="BT138" s="180" cm="1">
        <f t="array" ref="BT138">_xlfn.XLOOKUP(BT$1,'Copy of PY1 Data(H)'!$A$1:$CZ$1,_xlfn.XLOOKUP($A138,'Copy of PY1 Data(H)'!$A$1:$A$288,'Copy of PY1 Data(H)'!$A$1:$CZ$288))</f>
        <v>0</v>
      </c>
      <c r="BU138" s="180" cm="1">
        <f t="array" ref="BU138">_xlfn.XLOOKUP(BU$1,'Copy of PY1 Data(H)'!$A$1:$CZ$1,_xlfn.XLOOKUP($A138,'Copy of PY1 Data(H)'!$A$1:$A$288,'Copy of PY1 Data(H)'!$A$1:$CZ$288))</f>
        <v>0</v>
      </c>
      <c r="BV138" s="180" cm="1">
        <f t="array" ref="BV138">_xlfn.XLOOKUP(BV$1,'Copy of PY1 Data(H)'!$A$1:$CZ$1,_xlfn.XLOOKUP($A138,'Copy of PY1 Data(H)'!$A$1:$A$288,'Copy of PY1 Data(H)'!$A$1:$CZ$288))</f>
        <v>0</v>
      </c>
    </row>
    <row r="139" spans="1:74" x14ac:dyDescent="0.3">
      <c r="A139" s="180">
        <v>52</v>
      </c>
      <c r="C139" s="180"/>
      <c r="D139" s="180" cm="1">
        <f t="array" ref="D139">_xlfn.XLOOKUP(D$1,'Copy of PY1 Data(H)'!$A$1:$CZ$1,_xlfn.XLOOKUP($A139,'Copy of PY1 Data(H)'!$A$1:$A$288,'Copy of PY1 Data(H)'!$A$1:$CZ$288))</f>
        <v>0</v>
      </c>
      <c r="E139" s="180" cm="1">
        <f t="array" ref="E139">_xlfn.XLOOKUP(E$1,'Copy of PY1 Data(H)'!$A$1:$CZ$1,_xlfn.XLOOKUP($A139,'Copy of PY1 Data(H)'!$A$1:$A$288,'Copy of PY1 Data(H)'!$A$1:$CZ$288))</f>
        <v>0</v>
      </c>
      <c r="F139" s="180" cm="1">
        <f t="array" ref="F139">_xlfn.XLOOKUP(F$1,'Copy of PY1 Data(H)'!$A$1:$CZ$1,_xlfn.XLOOKUP($A139,'Copy of PY1 Data(H)'!$A$1:$A$288,'Copy of PY1 Data(H)'!$A$1:$CZ$288))</f>
        <v>0</v>
      </c>
      <c r="G139" s="180" cm="1">
        <f t="array" ref="G139">_xlfn.XLOOKUP(G$1,'Copy of PY1 Data(H)'!$A$1:$CZ$1,_xlfn.XLOOKUP($A139,'Copy of PY1 Data(H)'!$A$1:$A$288,'Copy of PY1 Data(H)'!$A$1:$CZ$288))</f>
        <v>0</v>
      </c>
      <c r="H139" s="180" cm="1">
        <f t="array" ref="H139">_xlfn.XLOOKUP(H$1,'Copy of PY1 Data(H)'!$A$1:$CZ$1,_xlfn.XLOOKUP($A139,'Copy of PY1 Data(H)'!$A$1:$A$288,'Copy of PY1 Data(H)'!$A$1:$CZ$288))</f>
        <v>0</v>
      </c>
      <c r="I139" s="180" cm="1">
        <f t="array" ref="I139">_xlfn.XLOOKUP(I$1,'Copy of PY1 Data(H)'!$A$1:$CZ$1,_xlfn.XLOOKUP($A139,'Copy of PY1 Data(H)'!$A$1:$A$288,'Copy of PY1 Data(H)'!$A$1:$CZ$288))</f>
        <v>0</v>
      </c>
      <c r="J139" s="180" cm="1">
        <f t="array" ref="J139">_xlfn.XLOOKUP(J$1,'Copy of PY1 Data(H)'!$A$1:$CZ$1,_xlfn.XLOOKUP($A139,'Copy of PY1 Data(H)'!$A$1:$A$288,'Copy of PY1 Data(H)'!$A$1:$CZ$288))</f>
        <v>0</v>
      </c>
      <c r="K139" s="180" cm="1">
        <f t="array" ref="K139">_xlfn.XLOOKUP(K$1,'Copy of PY1 Data(H)'!$A$1:$CZ$1,_xlfn.XLOOKUP($A139,'Copy of PY1 Data(H)'!$A$1:$A$288,'Copy of PY1 Data(H)'!$A$1:$CZ$288))</f>
        <v>0</v>
      </c>
      <c r="L139" s="180" cm="1">
        <f t="array" ref="L139">_xlfn.XLOOKUP(L$1,'Copy of PY1 Data(H)'!$A$1:$CZ$1,_xlfn.XLOOKUP($A139,'Copy of PY1 Data(H)'!$A$1:$A$288,'Copy of PY1 Data(H)'!$A$1:$CZ$288))</f>
        <v>101054</v>
      </c>
      <c r="M139" s="180" cm="1">
        <f t="array" ref="M139">_xlfn.XLOOKUP(M$1,'Copy of PY1 Data(H)'!$A$1:$CZ$1,_xlfn.XLOOKUP($A139,'Copy of PY1 Data(H)'!$A$1:$A$288,'Copy of PY1 Data(H)'!$A$1:$CZ$288))</f>
        <v>0</v>
      </c>
      <c r="N139" s="180" cm="1">
        <f t="array" ref="N139">_xlfn.XLOOKUP(N$1,'Copy of PY1 Data(H)'!$A$1:$CZ$1,_xlfn.XLOOKUP($A139,'Copy of PY1 Data(H)'!$A$1:$A$288,'Copy of PY1 Data(H)'!$A$1:$CZ$288))</f>
        <v>0</v>
      </c>
      <c r="O139" s="180" cm="1">
        <f t="array" ref="O139">_xlfn.XLOOKUP(O$1,'Copy of PY1 Data(H)'!$A$1:$CZ$1,_xlfn.XLOOKUP($A139,'Copy of PY1 Data(H)'!$A$1:$A$288,'Copy of PY1 Data(H)'!$A$1:$CZ$288))</f>
        <v>0</v>
      </c>
      <c r="P139" s="180" cm="1">
        <f t="array" ref="P139">_xlfn.XLOOKUP(P$1,'Copy of PY1 Data(H)'!$A$1:$CZ$1,_xlfn.XLOOKUP($A139,'Copy of PY1 Data(H)'!$A$1:$A$288,'Copy of PY1 Data(H)'!$A$1:$CZ$288))</f>
        <v>0</v>
      </c>
      <c r="Q139" s="180" cm="1">
        <f t="array" ref="Q139">_xlfn.XLOOKUP(Q$1,'Copy of PY1 Data(H)'!$A$1:$CZ$1,_xlfn.XLOOKUP($A139,'Copy of PY1 Data(H)'!$A$1:$A$288,'Copy of PY1 Data(H)'!$A$1:$CZ$288))</f>
        <v>0</v>
      </c>
      <c r="R139" s="180" cm="1">
        <f t="array" ref="R139">_xlfn.XLOOKUP(R$1,'Copy of PY1 Data(H)'!$A$1:$CZ$1,_xlfn.XLOOKUP($A139,'Copy of PY1 Data(H)'!$A$1:$A$288,'Copy of PY1 Data(H)'!$A$1:$CZ$288))</f>
        <v>0</v>
      </c>
      <c r="S139" s="180" cm="1">
        <f t="array" ref="S139">_xlfn.XLOOKUP(S$1,'Copy of PY1 Data(H)'!$A$1:$CZ$1,_xlfn.XLOOKUP($A139,'Copy of PY1 Data(H)'!$A$1:$A$288,'Copy of PY1 Data(H)'!$A$1:$CZ$288))</f>
        <v>0</v>
      </c>
      <c r="T139" s="180" cm="1">
        <f t="array" ref="T139">_xlfn.XLOOKUP(T$1,'Copy of PY1 Data(H)'!$A$1:$CZ$1,_xlfn.XLOOKUP($A139,'Copy of PY1 Data(H)'!$A$1:$A$288,'Copy of PY1 Data(H)'!$A$1:$CZ$288))</f>
        <v>0</v>
      </c>
      <c r="U139" s="180" cm="1">
        <f t="array" ref="U139">_xlfn.XLOOKUP(U$1,'Copy of PY1 Data(H)'!$A$1:$CZ$1,_xlfn.XLOOKUP($A139,'Copy of PY1 Data(H)'!$A$1:$A$288,'Copy of PY1 Data(H)'!$A$1:$CZ$288))</f>
        <v>0</v>
      </c>
      <c r="V139" s="180" cm="1">
        <f t="array" ref="V139">_xlfn.XLOOKUP(V$1,'Copy of PY1 Data(H)'!$A$1:$CZ$1,_xlfn.XLOOKUP($A139,'Copy of PY1 Data(H)'!$A$1:$A$288,'Copy of PY1 Data(H)'!$A$1:$CZ$288))</f>
        <v>0</v>
      </c>
      <c r="W139" s="180" cm="1">
        <f t="array" ref="W139">_xlfn.XLOOKUP(W$1,'Copy of PY1 Data(H)'!$A$1:$CZ$1,_xlfn.XLOOKUP($A139,'Copy of PY1 Data(H)'!$A$1:$A$288,'Copy of PY1 Data(H)'!$A$1:$CZ$288))</f>
        <v>0</v>
      </c>
      <c r="X139" s="180" cm="1">
        <f t="array" ref="X139">_xlfn.XLOOKUP(X$1,'Copy of PY1 Data(H)'!$A$1:$CZ$1,_xlfn.XLOOKUP($A139,'Copy of PY1 Data(H)'!$A$1:$A$288,'Copy of PY1 Data(H)'!$A$1:$CZ$288))</f>
        <v>0</v>
      </c>
      <c r="Y139" s="180" cm="1">
        <f t="array" ref="Y139">_xlfn.XLOOKUP(Y$1,'Copy of PY1 Data(H)'!$A$1:$CZ$1,_xlfn.XLOOKUP($A139,'Copy of PY1 Data(H)'!$A$1:$A$288,'Copy of PY1 Data(H)'!$A$1:$CZ$288))</f>
        <v>0</v>
      </c>
      <c r="Z139" s="180" cm="1">
        <f t="array" ref="Z139">_xlfn.XLOOKUP(Z$1,'Copy of PY1 Data(H)'!$A$1:$CZ$1,_xlfn.XLOOKUP($A139,'Copy of PY1 Data(H)'!$A$1:$A$288,'Copy of PY1 Data(H)'!$A$1:$CZ$288))</f>
        <v>1989965</v>
      </c>
      <c r="AA139" s="180" cm="1">
        <f t="array" ref="AA139">_xlfn.XLOOKUP(AA$1,'Copy of PY1 Data(H)'!$A$1:$CZ$1,_xlfn.XLOOKUP($A139,'Copy of PY1 Data(H)'!$A$1:$A$288,'Copy of PY1 Data(H)'!$A$1:$CZ$288))</f>
        <v>0</v>
      </c>
      <c r="AB139" s="180" cm="1">
        <f t="array" ref="AB139">_xlfn.XLOOKUP(AB$1,'Copy of PY1 Data(H)'!$A$1:$CZ$1,_xlfn.XLOOKUP($A139,'Copy of PY1 Data(H)'!$A$1:$A$288,'Copy of PY1 Data(H)'!$A$1:$CZ$288))</f>
        <v>0</v>
      </c>
      <c r="AC139" s="180" cm="1">
        <f t="array" ref="AC139">_xlfn.XLOOKUP(AC$1,'Copy of PY1 Data(H)'!$A$1:$CZ$1,_xlfn.XLOOKUP($A139,'Copy of PY1 Data(H)'!$A$1:$A$288,'Copy of PY1 Data(H)'!$A$1:$CZ$288))</f>
        <v>0</v>
      </c>
      <c r="AD139" s="180" cm="1">
        <f t="array" ref="AD139">_xlfn.XLOOKUP(AD$1,'Copy of PY1 Data(H)'!$A$1:$CZ$1,_xlfn.XLOOKUP($A139,'Copy of PY1 Data(H)'!$A$1:$A$288,'Copy of PY1 Data(H)'!$A$1:$CZ$288))</f>
        <v>0</v>
      </c>
      <c r="AE139" s="180" cm="1">
        <f t="array" ref="AE139">_xlfn.XLOOKUP(AE$1,'Copy of PY1 Data(H)'!$A$1:$CZ$1,_xlfn.XLOOKUP($A139,'Copy of PY1 Data(H)'!$A$1:$A$288,'Copy of PY1 Data(H)'!$A$1:$CZ$288))</f>
        <v>0</v>
      </c>
      <c r="AF139" s="180" cm="1">
        <f t="array" ref="AF139">_xlfn.XLOOKUP(AF$1,'Copy of PY1 Data(H)'!$A$1:$CZ$1,_xlfn.XLOOKUP($A139,'Copy of PY1 Data(H)'!$A$1:$A$288,'Copy of PY1 Data(H)'!$A$1:$CZ$288))</f>
        <v>0</v>
      </c>
      <c r="AG139" s="180" cm="1">
        <f t="array" ref="AG139">_xlfn.XLOOKUP(AG$1,'Copy of PY1 Data(H)'!$A$1:$CZ$1,_xlfn.XLOOKUP($A139,'Copy of PY1 Data(H)'!$A$1:$A$288,'Copy of PY1 Data(H)'!$A$1:$CZ$288))</f>
        <v>0</v>
      </c>
      <c r="AH139" s="180" cm="1">
        <f t="array" ref="AH139">_xlfn.XLOOKUP(AH$1,'Copy of PY1 Data(H)'!$A$1:$CZ$1,_xlfn.XLOOKUP($A139,'Copy of PY1 Data(H)'!$A$1:$A$288,'Copy of PY1 Data(H)'!$A$1:$CZ$288))</f>
        <v>0</v>
      </c>
      <c r="AI139" s="180" cm="1">
        <f t="array" ref="AI139">_xlfn.XLOOKUP(AI$1,'Copy of PY1 Data(H)'!$A$1:$CZ$1,_xlfn.XLOOKUP($A139,'Copy of PY1 Data(H)'!$A$1:$A$288,'Copy of PY1 Data(H)'!$A$1:$CZ$288))</f>
        <v>0</v>
      </c>
      <c r="AJ139" s="180" cm="1">
        <f t="array" ref="AJ139">_xlfn.XLOOKUP(AJ$1,'Copy of PY1 Data(H)'!$A$1:$CZ$1,_xlfn.XLOOKUP($A139,'Copy of PY1 Data(H)'!$A$1:$A$288,'Copy of PY1 Data(H)'!$A$1:$CZ$288))</f>
        <v>0</v>
      </c>
      <c r="AK139" s="180" cm="1">
        <f t="array" ref="AK139">_xlfn.XLOOKUP(AK$1,'Copy of PY1 Data(H)'!$A$1:$CZ$1,_xlfn.XLOOKUP($A139,'Copy of PY1 Data(H)'!$A$1:$A$288,'Copy of PY1 Data(H)'!$A$1:$CZ$288))</f>
        <v>0</v>
      </c>
      <c r="AL139" s="180" cm="1">
        <f t="array" ref="AL139">_xlfn.XLOOKUP(AL$1,'Copy of PY1 Data(H)'!$A$1:$CZ$1,_xlfn.XLOOKUP($A139,'Copy of PY1 Data(H)'!$A$1:$A$288,'Copy of PY1 Data(H)'!$A$1:$CZ$288))</f>
        <v>0</v>
      </c>
      <c r="AM139" s="180" cm="1">
        <f t="array" ref="AM139">_xlfn.XLOOKUP(AM$1,'Copy of PY1 Data(H)'!$A$1:$CZ$1,_xlfn.XLOOKUP($A139,'Copy of PY1 Data(H)'!$A$1:$A$288,'Copy of PY1 Data(H)'!$A$1:$CZ$288))</f>
        <v>0</v>
      </c>
      <c r="AN139" s="180" cm="1">
        <f t="array" ref="AN139">_xlfn.XLOOKUP(AN$1,'Copy of PY1 Data(H)'!$A$1:$CZ$1,_xlfn.XLOOKUP($A139,'Copy of PY1 Data(H)'!$A$1:$A$288,'Copy of PY1 Data(H)'!$A$1:$CZ$288))</f>
        <v>0</v>
      </c>
      <c r="AO139" s="180" cm="1">
        <f t="array" ref="AO139">_xlfn.XLOOKUP(AO$1,'Copy of PY1 Data(H)'!$A$1:$CZ$1,_xlfn.XLOOKUP($A139,'Copy of PY1 Data(H)'!$A$1:$A$288,'Copy of PY1 Data(H)'!$A$1:$CZ$288))</f>
        <v>0</v>
      </c>
      <c r="AP139" s="180" cm="1">
        <f t="array" ref="AP139">_xlfn.XLOOKUP(AP$1,'Copy of PY1 Data(H)'!$A$1:$CZ$1,_xlfn.XLOOKUP($A139,'Copy of PY1 Data(H)'!$A$1:$A$288,'Copy of PY1 Data(H)'!$A$1:$CZ$288))</f>
        <v>0</v>
      </c>
      <c r="AQ139" s="180" cm="1">
        <f t="array" ref="AQ139">_xlfn.XLOOKUP(AQ$1,'Copy of PY1 Data(H)'!$A$1:$CZ$1,_xlfn.XLOOKUP($A139,'Copy of PY1 Data(H)'!$A$1:$A$288,'Copy of PY1 Data(H)'!$A$1:$CZ$288))</f>
        <v>0</v>
      </c>
      <c r="AR139" s="180" cm="1">
        <f t="array" ref="AR139">_xlfn.XLOOKUP(AR$1,'Copy of PY1 Data(H)'!$A$1:$CZ$1,_xlfn.XLOOKUP($A139,'Copy of PY1 Data(H)'!$A$1:$A$288,'Copy of PY1 Data(H)'!$A$1:$CZ$288))</f>
        <v>0</v>
      </c>
      <c r="AS139" s="180" cm="1">
        <f t="array" ref="AS139">_xlfn.XLOOKUP(AS$1,'Copy of PY1 Data(H)'!$A$1:$CZ$1,_xlfn.XLOOKUP($A139,'Copy of PY1 Data(H)'!$A$1:$A$288,'Copy of PY1 Data(H)'!$A$1:$CZ$288))</f>
        <v>0</v>
      </c>
      <c r="AT139" s="180" cm="1">
        <f t="array" ref="AT139">_xlfn.XLOOKUP(AT$1,'Copy of PY1 Data(H)'!$A$1:$CZ$1,_xlfn.XLOOKUP($A139,'Copy of PY1 Data(H)'!$A$1:$A$288,'Copy of PY1 Data(H)'!$A$1:$CZ$288))</f>
        <v>0</v>
      </c>
      <c r="AU139" s="180" cm="1">
        <f t="array" ref="AU139">_xlfn.XLOOKUP(AU$1,'Copy of PY1 Data(H)'!$A$1:$CZ$1,_xlfn.XLOOKUP($A139,'Copy of PY1 Data(H)'!$A$1:$A$288,'Copy of PY1 Data(H)'!$A$1:$CZ$288))</f>
        <v>0</v>
      </c>
      <c r="AV139" s="180" cm="1">
        <f t="array" ref="AV139">_xlfn.XLOOKUP(AV$1,'Copy of PY1 Data(H)'!$A$1:$CZ$1,_xlfn.XLOOKUP($A139,'Copy of PY1 Data(H)'!$A$1:$A$288,'Copy of PY1 Data(H)'!$A$1:$CZ$288))</f>
        <v>28469</v>
      </c>
      <c r="AW139" s="180" cm="1">
        <f t="array" ref="AW139">_xlfn.XLOOKUP(AW$1,'Copy of PY1 Data(H)'!$A$1:$CZ$1,_xlfn.XLOOKUP($A139,'Copy of PY1 Data(H)'!$A$1:$A$288,'Copy of PY1 Data(H)'!$A$1:$CZ$288))</f>
        <v>0</v>
      </c>
      <c r="AX139" s="180" cm="1">
        <f t="array" ref="AX139">_xlfn.XLOOKUP(AX$1,'Copy of PY1 Data(H)'!$A$1:$CZ$1,_xlfn.XLOOKUP($A139,'Copy of PY1 Data(H)'!$A$1:$A$288,'Copy of PY1 Data(H)'!$A$1:$CZ$288))</f>
        <v>0</v>
      </c>
      <c r="AY139" s="180" cm="1">
        <f t="array" ref="AY139">_xlfn.XLOOKUP(AY$1,'Copy of PY1 Data(H)'!$A$1:$CZ$1,_xlfn.XLOOKUP($A139,'Copy of PY1 Data(H)'!$A$1:$A$288,'Copy of PY1 Data(H)'!$A$1:$CZ$288))</f>
        <v>0</v>
      </c>
      <c r="AZ139" s="180" cm="1">
        <f t="array" ref="AZ139">_xlfn.XLOOKUP(AZ$1,'Copy of PY1 Data(H)'!$A$1:$CZ$1,_xlfn.XLOOKUP($A139,'Copy of PY1 Data(H)'!$A$1:$A$288,'Copy of PY1 Data(H)'!$A$1:$CZ$288))</f>
        <v>105232</v>
      </c>
      <c r="BA139" s="180" cm="1">
        <f t="array" ref="BA139">_xlfn.XLOOKUP(BA$1,'Copy of PY1 Data(H)'!$A$1:$CZ$1,_xlfn.XLOOKUP($A139,'Copy of PY1 Data(H)'!$A$1:$A$288,'Copy of PY1 Data(H)'!$A$1:$CZ$288))</f>
        <v>0</v>
      </c>
      <c r="BB139" s="180" cm="1">
        <f t="array" ref="BB139">_xlfn.XLOOKUP(BB$1,'Copy of PY1 Data(H)'!$A$1:$CZ$1,_xlfn.XLOOKUP($A139,'Copy of PY1 Data(H)'!$A$1:$A$288,'Copy of PY1 Data(H)'!$A$1:$CZ$288))</f>
        <v>0</v>
      </c>
      <c r="BC139" s="180" cm="1">
        <f t="array" ref="BC139">_xlfn.XLOOKUP(BC$1,'Copy of PY1 Data(H)'!$A$1:$CZ$1,_xlfn.XLOOKUP($A139,'Copy of PY1 Data(H)'!$A$1:$A$288,'Copy of PY1 Data(H)'!$A$1:$CZ$288))</f>
        <v>0</v>
      </c>
      <c r="BD139" s="180" cm="1">
        <f t="array" ref="BD139">_xlfn.XLOOKUP(BD$1,'Copy of PY1 Data(H)'!$A$1:$CZ$1,_xlfn.XLOOKUP($A139,'Copy of PY1 Data(H)'!$A$1:$A$288,'Copy of PY1 Data(H)'!$A$1:$CZ$288))</f>
        <v>0</v>
      </c>
      <c r="BE139" s="180" cm="1">
        <f t="array" ref="BE139">_xlfn.XLOOKUP(BE$1,'Copy of PY1 Data(H)'!$A$1:$CZ$1,_xlfn.XLOOKUP($A139,'Copy of PY1 Data(H)'!$A$1:$A$288,'Copy of PY1 Data(H)'!$A$1:$CZ$288))</f>
        <v>120353</v>
      </c>
      <c r="BF139" s="180" cm="1">
        <f t="array" ref="BF139">_xlfn.XLOOKUP(BF$1,'Copy of PY1 Data(H)'!$A$1:$CZ$1,_xlfn.XLOOKUP($A139,'Copy of PY1 Data(H)'!$A$1:$A$288,'Copy of PY1 Data(H)'!$A$1:$CZ$288))</f>
        <v>731792</v>
      </c>
      <c r="BG139" s="180" cm="1">
        <f t="array" ref="BG139">_xlfn.XLOOKUP(BG$1,'Copy of PY1 Data(H)'!$A$1:$CZ$1,_xlfn.XLOOKUP($A139,'Copy of PY1 Data(H)'!$A$1:$A$288,'Copy of PY1 Data(H)'!$A$1:$CZ$288))</f>
        <v>0</v>
      </c>
      <c r="BH139" s="180" cm="1">
        <f t="array" ref="BH139">_xlfn.XLOOKUP(BH$1,'Copy of PY1 Data(H)'!$A$1:$CZ$1,_xlfn.XLOOKUP($A139,'Copy of PY1 Data(H)'!$A$1:$A$288,'Copy of PY1 Data(H)'!$A$1:$CZ$288))</f>
        <v>0</v>
      </c>
      <c r="BI139" s="180" cm="1">
        <f t="array" ref="BI139">_xlfn.XLOOKUP(BI$1,'Copy of PY1 Data(H)'!$A$1:$CZ$1,_xlfn.XLOOKUP($A139,'Copy of PY1 Data(H)'!$A$1:$A$288,'Copy of PY1 Data(H)'!$A$1:$CZ$288))</f>
        <v>0</v>
      </c>
      <c r="BJ139" s="180" cm="1">
        <f t="array" ref="BJ139">_xlfn.XLOOKUP(BJ$1,'Copy of PY1 Data(H)'!$A$1:$CZ$1,_xlfn.XLOOKUP($A139,'Copy of PY1 Data(H)'!$A$1:$A$288,'Copy of PY1 Data(H)'!$A$1:$CZ$288))</f>
        <v>574732</v>
      </c>
      <c r="BK139" s="180" cm="1">
        <f t="array" ref="BK139">_xlfn.XLOOKUP(BK$1,'Copy of PY1 Data(H)'!$A$1:$CZ$1,_xlfn.XLOOKUP($A139,'Copy of PY1 Data(H)'!$A$1:$A$288,'Copy of PY1 Data(H)'!$A$1:$CZ$288))</f>
        <v>0</v>
      </c>
      <c r="BL139" s="180" cm="1">
        <f t="array" ref="BL139">_xlfn.XLOOKUP(BL$1,'Copy of PY1 Data(H)'!$A$1:$CZ$1,_xlfn.XLOOKUP($A139,'Copy of PY1 Data(H)'!$A$1:$A$288,'Copy of PY1 Data(H)'!$A$1:$CZ$288))</f>
        <v>0</v>
      </c>
      <c r="BM139" s="180" cm="1">
        <f t="array" ref="BM139">_xlfn.XLOOKUP(BM$1,'Copy of PY1 Data(H)'!$A$1:$CZ$1,_xlfn.XLOOKUP($A139,'Copy of PY1 Data(H)'!$A$1:$A$288,'Copy of PY1 Data(H)'!$A$1:$CZ$288))</f>
        <v>0</v>
      </c>
      <c r="BN139" s="180" cm="1">
        <f t="array" ref="BN139">_xlfn.XLOOKUP(BN$1,'Copy of PY1 Data(H)'!$A$1:$CZ$1,_xlfn.XLOOKUP($A139,'Copy of PY1 Data(H)'!$A$1:$A$288,'Copy of PY1 Data(H)'!$A$1:$CZ$288))</f>
        <v>350897</v>
      </c>
      <c r="BO139" s="180" cm="1">
        <f t="array" ref="BO139">_xlfn.XLOOKUP(BO$1,'Copy of PY1 Data(H)'!$A$1:$CZ$1,_xlfn.XLOOKUP($A139,'Copy of PY1 Data(H)'!$A$1:$A$288,'Copy of PY1 Data(H)'!$A$1:$CZ$288))</f>
        <v>0</v>
      </c>
      <c r="BP139" s="180" cm="1">
        <f t="array" ref="BP139">_xlfn.XLOOKUP(BP$1,'Copy of PY1 Data(H)'!$A$1:$CZ$1,_xlfn.XLOOKUP($A139,'Copy of PY1 Data(H)'!$A$1:$A$288,'Copy of PY1 Data(H)'!$A$1:$CZ$288))</f>
        <v>0</v>
      </c>
      <c r="BQ139" s="180" cm="1">
        <f t="array" ref="BQ139">_xlfn.XLOOKUP(BQ$1,'Copy of PY1 Data(H)'!$A$1:$CZ$1,_xlfn.XLOOKUP($A139,'Copy of PY1 Data(H)'!$A$1:$A$288,'Copy of PY1 Data(H)'!$A$1:$CZ$288))</f>
        <v>0</v>
      </c>
      <c r="BR139" s="180" cm="1">
        <f t="array" ref="BR139">_xlfn.XLOOKUP(BR$1,'Copy of PY1 Data(H)'!$A$1:$CZ$1,_xlfn.XLOOKUP($A139,'Copy of PY1 Data(H)'!$A$1:$A$288,'Copy of PY1 Data(H)'!$A$1:$CZ$288))</f>
        <v>0</v>
      </c>
      <c r="BS139" s="180" cm="1">
        <f t="array" ref="BS139">_xlfn.XLOOKUP(BS$1,'Copy of PY1 Data(H)'!$A$1:$CZ$1,_xlfn.XLOOKUP($A139,'Copy of PY1 Data(H)'!$A$1:$A$288,'Copy of PY1 Data(H)'!$A$1:$CZ$288))</f>
        <v>0</v>
      </c>
      <c r="BT139" s="180" cm="1">
        <f t="array" ref="BT139">_xlfn.XLOOKUP(BT$1,'Copy of PY1 Data(H)'!$A$1:$CZ$1,_xlfn.XLOOKUP($A139,'Copy of PY1 Data(H)'!$A$1:$A$288,'Copy of PY1 Data(H)'!$A$1:$CZ$288))</f>
        <v>0</v>
      </c>
      <c r="BU139" s="180" cm="1">
        <f t="array" ref="BU139">_xlfn.XLOOKUP(BU$1,'Copy of PY1 Data(H)'!$A$1:$CZ$1,_xlfn.XLOOKUP($A139,'Copy of PY1 Data(H)'!$A$1:$A$288,'Copy of PY1 Data(H)'!$A$1:$CZ$288))</f>
        <v>0</v>
      </c>
      <c r="BV139" s="180" cm="1">
        <f t="array" ref="BV139">_xlfn.XLOOKUP(BV$1,'Copy of PY1 Data(H)'!$A$1:$CZ$1,_xlfn.XLOOKUP($A139,'Copy of PY1 Data(H)'!$A$1:$A$288,'Copy of PY1 Data(H)'!$A$1:$CZ$288))</f>
        <v>0</v>
      </c>
    </row>
    <row r="140" spans="1:74" x14ac:dyDescent="0.3">
      <c r="A140" s="180">
        <v>94</v>
      </c>
      <c r="C140" s="180"/>
      <c r="D140" s="180" cm="1">
        <f t="array" ref="D140">_xlfn.XLOOKUP(D$1,'Copy of PY1 Data(H)'!$A$1:$CZ$1,_xlfn.XLOOKUP($A140,'Copy of PY1 Data(H)'!$A$1:$A$288,'Copy of PY1 Data(H)'!$A$1:$CZ$288))</f>
        <v>0</v>
      </c>
      <c r="E140" s="180" cm="1">
        <f t="array" ref="E140">_xlfn.XLOOKUP(E$1,'Copy of PY1 Data(H)'!$A$1:$CZ$1,_xlfn.XLOOKUP($A140,'Copy of PY1 Data(H)'!$A$1:$A$288,'Copy of PY1 Data(H)'!$A$1:$CZ$288))</f>
        <v>0</v>
      </c>
      <c r="F140" s="180" cm="1">
        <f t="array" ref="F140">_xlfn.XLOOKUP(F$1,'Copy of PY1 Data(H)'!$A$1:$CZ$1,_xlfn.XLOOKUP($A140,'Copy of PY1 Data(H)'!$A$1:$A$288,'Copy of PY1 Data(H)'!$A$1:$CZ$288))</f>
        <v>0</v>
      </c>
      <c r="G140" s="180" cm="1">
        <f t="array" ref="G140">_xlfn.XLOOKUP(G$1,'Copy of PY1 Data(H)'!$A$1:$CZ$1,_xlfn.XLOOKUP($A140,'Copy of PY1 Data(H)'!$A$1:$A$288,'Copy of PY1 Data(H)'!$A$1:$CZ$288))</f>
        <v>0</v>
      </c>
      <c r="H140" s="180" cm="1">
        <f t="array" ref="H140">_xlfn.XLOOKUP(H$1,'Copy of PY1 Data(H)'!$A$1:$CZ$1,_xlfn.XLOOKUP($A140,'Copy of PY1 Data(H)'!$A$1:$A$288,'Copy of PY1 Data(H)'!$A$1:$CZ$288))</f>
        <v>0</v>
      </c>
      <c r="I140" s="180" cm="1">
        <f t="array" ref="I140">_xlfn.XLOOKUP(I$1,'Copy of PY1 Data(H)'!$A$1:$CZ$1,_xlfn.XLOOKUP($A140,'Copy of PY1 Data(H)'!$A$1:$A$288,'Copy of PY1 Data(H)'!$A$1:$CZ$288))</f>
        <v>0</v>
      </c>
      <c r="J140" s="180" cm="1">
        <f t="array" ref="J140">_xlfn.XLOOKUP(J$1,'Copy of PY1 Data(H)'!$A$1:$CZ$1,_xlfn.XLOOKUP($A140,'Copy of PY1 Data(H)'!$A$1:$A$288,'Copy of PY1 Data(H)'!$A$1:$CZ$288))</f>
        <v>0</v>
      </c>
      <c r="K140" s="180" cm="1">
        <f t="array" ref="K140">_xlfn.XLOOKUP(K$1,'Copy of PY1 Data(H)'!$A$1:$CZ$1,_xlfn.XLOOKUP($A140,'Copy of PY1 Data(H)'!$A$1:$A$288,'Copy of PY1 Data(H)'!$A$1:$CZ$288))</f>
        <v>0</v>
      </c>
      <c r="L140" s="180" cm="1">
        <f t="array" ref="L140">_xlfn.XLOOKUP(L$1,'Copy of PY1 Data(H)'!$A$1:$CZ$1,_xlfn.XLOOKUP($A140,'Copy of PY1 Data(H)'!$A$1:$A$288,'Copy of PY1 Data(H)'!$A$1:$CZ$288))</f>
        <v>4070112</v>
      </c>
      <c r="M140" s="180" cm="1">
        <f t="array" ref="M140">_xlfn.XLOOKUP(M$1,'Copy of PY1 Data(H)'!$A$1:$CZ$1,_xlfn.XLOOKUP($A140,'Copy of PY1 Data(H)'!$A$1:$A$288,'Copy of PY1 Data(H)'!$A$1:$CZ$288))</f>
        <v>0</v>
      </c>
      <c r="N140" s="180" cm="1">
        <f t="array" ref="N140">_xlfn.XLOOKUP(N$1,'Copy of PY1 Data(H)'!$A$1:$CZ$1,_xlfn.XLOOKUP($A140,'Copy of PY1 Data(H)'!$A$1:$A$288,'Copy of PY1 Data(H)'!$A$1:$CZ$288))</f>
        <v>0</v>
      </c>
      <c r="O140" s="180" cm="1">
        <f t="array" ref="O140">_xlfn.XLOOKUP(O$1,'Copy of PY1 Data(H)'!$A$1:$CZ$1,_xlfn.XLOOKUP($A140,'Copy of PY1 Data(H)'!$A$1:$A$288,'Copy of PY1 Data(H)'!$A$1:$CZ$288))</f>
        <v>0</v>
      </c>
      <c r="P140" s="180" cm="1">
        <f t="array" ref="P140">_xlfn.XLOOKUP(P$1,'Copy of PY1 Data(H)'!$A$1:$CZ$1,_xlfn.XLOOKUP($A140,'Copy of PY1 Data(H)'!$A$1:$A$288,'Copy of PY1 Data(H)'!$A$1:$CZ$288))</f>
        <v>0</v>
      </c>
      <c r="Q140" s="180" cm="1">
        <f t="array" ref="Q140">_xlfn.XLOOKUP(Q$1,'Copy of PY1 Data(H)'!$A$1:$CZ$1,_xlfn.XLOOKUP($A140,'Copy of PY1 Data(H)'!$A$1:$A$288,'Copy of PY1 Data(H)'!$A$1:$CZ$288))</f>
        <v>0</v>
      </c>
      <c r="R140" s="180" cm="1">
        <f t="array" ref="R140">_xlfn.XLOOKUP(R$1,'Copy of PY1 Data(H)'!$A$1:$CZ$1,_xlfn.XLOOKUP($A140,'Copy of PY1 Data(H)'!$A$1:$A$288,'Copy of PY1 Data(H)'!$A$1:$CZ$288))</f>
        <v>0</v>
      </c>
      <c r="S140" s="180" cm="1">
        <f t="array" ref="S140">_xlfn.XLOOKUP(S$1,'Copy of PY1 Data(H)'!$A$1:$CZ$1,_xlfn.XLOOKUP($A140,'Copy of PY1 Data(H)'!$A$1:$A$288,'Copy of PY1 Data(H)'!$A$1:$CZ$288))</f>
        <v>0</v>
      </c>
      <c r="T140" s="180" cm="1">
        <f t="array" ref="T140">_xlfn.XLOOKUP(T$1,'Copy of PY1 Data(H)'!$A$1:$CZ$1,_xlfn.XLOOKUP($A140,'Copy of PY1 Data(H)'!$A$1:$A$288,'Copy of PY1 Data(H)'!$A$1:$CZ$288))</f>
        <v>0</v>
      </c>
      <c r="U140" s="180" cm="1">
        <f t="array" ref="U140">_xlfn.XLOOKUP(U$1,'Copy of PY1 Data(H)'!$A$1:$CZ$1,_xlfn.XLOOKUP($A140,'Copy of PY1 Data(H)'!$A$1:$A$288,'Copy of PY1 Data(H)'!$A$1:$CZ$288))</f>
        <v>0</v>
      </c>
      <c r="V140" s="180" cm="1">
        <f t="array" ref="V140">_xlfn.XLOOKUP(V$1,'Copy of PY1 Data(H)'!$A$1:$CZ$1,_xlfn.XLOOKUP($A140,'Copy of PY1 Data(H)'!$A$1:$A$288,'Copy of PY1 Data(H)'!$A$1:$CZ$288))</f>
        <v>0</v>
      </c>
      <c r="W140" s="180" cm="1">
        <f t="array" ref="W140">_xlfn.XLOOKUP(W$1,'Copy of PY1 Data(H)'!$A$1:$CZ$1,_xlfn.XLOOKUP($A140,'Copy of PY1 Data(H)'!$A$1:$A$288,'Copy of PY1 Data(H)'!$A$1:$CZ$288))</f>
        <v>0</v>
      </c>
      <c r="X140" s="180" cm="1">
        <f t="array" ref="X140">_xlfn.XLOOKUP(X$1,'Copy of PY1 Data(H)'!$A$1:$CZ$1,_xlfn.XLOOKUP($A140,'Copy of PY1 Data(H)'!$A$1:$A$288,'Copy of PY1 Data(H)'!$A$1:$CZ$288))</f>
        <v>0</v>
      </c>
      <c r="Y140" s="180" cm="1">
        <f t="array" ref="Y140">_xlfn.XLOOKUP(Y$1,'Copy of PY1 Data(H)'!$A$1:$CZ$1,_xlfn.XLOOKUP($A140,'Copy of PY1 Data(H)'!$A$1:$A$288,'Copy of PY1 Data(H)'!$A$1:$CZ$288))</f>
        <v>0</v>
      </c>
      <c r="Z140" s="180" cm="1">
        <f t="array" ref="Z140">_xlfn.XLOOKUP(Z$1,'Copy of PY1 Data(H)'!$A$1:$CZ$1,_xlfn.XLOOKUP($A140,'Copy of PY1 Data(H)'!$A$1:$A$288,'Copy of PY1 Data(H)'!$A$1:$CZ$288))</f>
        <v>69199316</v>
      </c>
      <c r="AA140" s="180" cm="1">
        <f t="array" ref="AA140">_xlfn.XLOOKUP(AA$1,'Copy of PY1 Data(H)'!$A$1:$CZ$1,_xlfn.XLOOKUP($A140,'Copy of PY1 Data(H)'!$A$1:$A$288,'Copy of PY1 Data(H)'!$A$1:$CZ$288))</f>
        <v>0</v>
      </c>
      <c r="AB140" s="180" cm="1">
        <f t="array" ref="AB140">_xlfn.XLOOKUP(AB$1,'Copy of PY1 Data(H)'!$A$1:$CZ$1,_xlfn.XLOOKUP($A140,'Copy of PY1 Data(H)'!$A$1:$A$288,'Copy of PY1 Data(H)'!$A$1:$CZ$288))</f>
        <v>0</v>
      </c>
      <c r="AC140" s="180" cm="1">
        <f t="array" ref="AC140">_xlfn.XLOOKUP(AC$1,'Copy of PY1 Data(H)'!$A$1:$CZ$1,_xlfn.XLOOKUP($A140,'Copy of PY1 Data(H)'!$A$1:$A$288,'Copy of PY1 Data(H)'!$A$1:$CZ$288))</f>
        <v>0</v>
      </c>
      <c r="AD140" s="180" cm="1">
        <f t="array" ref="AD140">_xlfn.XLOOKUP(AD$1,'Copy of PY1 Data(H)'!$A$1:$CZ$1,_xlfn.XLOOKUP($A140,'Copy of PY1 Data(H)'!$A$1:$A$288,'Copy of PY1 Data(H)'!$A$1:$CZ$288))</f>
        <v>0</v>
      </c>
      <c r="AE140" s="180" cm="1">
        <f t="array" ref="AE140">_xlfn.XLOOKUP(AE$1,'Copy of PY1 Data(H)'!$A$1:$CZ$1,_xlfn.XLOOKUP($A140,'Copy of PY1 Data(H)'!$A$1:$A$288,'Copy of PY1 Data(H)'!$A$1:$CZ$288))</f>
        <v>0</v>
      </c>
      <c r="AF140" s="180" cm="1">
        <f t="array" ref="AF140">_xlfn.XLOOKUP(AF$1,'Copy of PY1 Data(H)'!$A$1:$CZ$1,_xlfn.XLOOKUP($A140,'Copy of PY1 Data(H)'!$A$1:$A$288,'Copy of PY1 Data(H)'!$A$1:$CZ$288))</f>
        <v>0</v>
      </c>
      <c r="AG140" s="180" cm="1">
        <f t="array" ref="AG140">_xlfn.XLOOKUP(AG$1,'Copy of PY1 Data(H)'!$A$1:$CZ$1,_xlfn.XLOOKUP($A140,'Copy of PY1 Data(H)'!$A$1:$A$288,'Copy of PY1 Data(H)'!$A$1:$CZ$288))</f>
        <v>0</v>
      </c>
      <c r="AH140" s="180" cm="1">
        <f t="array" ref="AH140">_xlfn.XLOOKUP(AH$1,'Copy of PY1 Data(H)'!$A$1:$CZ$1,_xlfn.XLOOKUP($A140,'Copy of PY1 Data(H)'!$A$1:$A$288,'Copy of PY1 Data(H)'!$A$1:$CZ$288))</f>
        <v>0</v>
      </c>
      <c r="AI140" s="180" cm="1">
        <f t="array" ref="AI140">_xlfn.XLOOKUP(AI$1,'Copy of PY1 Data(H)'!$A$1:$CZ$1,_xlfn.XLOOKUP($A140,'Copy of PY1 Data(H)'!$A$1:$A$288,'Copy of PY1 Data(H)'!$A$1:$CZ$288))</f>
        <v>0</v>
      </c>
      <c r="AJ140" s="180" cm="1">
        <f t="array" ref="AJ140">_xlfn.XLOOKUP(AJ$1,'Copy of PY1 Data(H)'!$A$1:$CZ$1,_xlfn.XLOOKUP($A140,'Copy of PY1 Data(H)'!$A$1:$A$288,'Copy of PY1 Data(H)'!$A$1:$CZ$288))</f>
        <v>0</v>
      </c>
      <c r="AK140" s="180" cm="1">
        <f t="array" ref="AK140">_xlfn.XLOOKUP(AK$1,'Copy of PY1 Data(H)'!$A$1:$CZ$1,_xlfn.XLOOKUP($A140,'Copy of PY1 Data(H)'!$A$1:$A$288,'Copy of PY1 Data(H)'!$A$1:$CZ$288))</f>
        <v>0</v>
      </c>
      <c r="AL140" s="180" cm="1">
        <f t="array" ref="AL140">_xlfn.XLOOKUP(AL$1,'Copy of PY1 Data(H)'!$A$1:$CZ$1,_xlfn.XLOOKUP($A140,'Copy of PY1 Data(H)'!$A$1:$A$288,'Copy of PY1 Data(H)'!$A$1:$CZ$288))</f>
        <v>0</v>
      </c>
      <c r="AM140" s="180" cm="1">
        <f t="array" ref="AM140">_xlfn.XLOOKUP(AM$1,'Copy of PY1 Data(H)'!$A$1:$CZ$1,_xlfn.XLOOKUP($A140,'Copy of PY1 Data(H)'!$A$1:$A$288,'Copy of PY1 Data(H)'!$A$1:$CZ$288))</f>
        <v>0</v>
      </c>
      <c r="AN140" s="180" cm="1">
        <f t="array" ref="AN140">_xlfn.XLOOKUP(AN$1,'Copy of PY1 Data(H)'!$A$1:$CZ$1,_xlfn.XLOOKUP($A140,'Copy of PY1 Data(H)'!$A$1:$A$288,'Copy of PY1 Data(H)'!$A$1:$CZ$288))</f>
        <v>0</v>
      </c>
      <c r="AO140" s="180" cm="1">
        <f t="array" ref="AO140">_xlfn.XLOOKUP(AO$1,'Copy of PY1 Data(H)'!$A$1:$CZ$1,_xlfn.XLOOKUP($A140,'Copy of PY1 Data(H)'!$A$1:$A$288,'Copy of PY1 Data(H)'!$A$1:$CZ$288))</f>
        <v>0</v>
      </c>
      <c r="AP140" s="180" cm="1">
        <f t="array" ref="AP140">_xlfn.XLOOKUP(AP$1,'Copy of PY1 Data(H)'!$A$1:$CZ$1,_xlfn.XLOOKUP($A140,'Copy of PY1 Data(H)'!$A$1:$A$288,'Copy of PY1 Data(H)'!$A$1:$CZ$288))</f>
        <v>0</v>
      </c>
      <c r="AQ140" s="180" cm="1">
        <f t="array" ref="AQ140">_xlfn.XLOOKUP(AQ$1,'Copy of PY1 Data(H)'!$A$1:$CZ$1,_xlfn.XLOOKUP($A140,'Copy of PY1 Data(H)'!$A$1:$A$288,'Copy of PY1 Data(H)'!$A$1:$CZ$288))</f>
        <v>0</v>
      </c>
      <c r="AR140" s="180" cm="1">
        <f t="array" ref="AR140">_xlfn.XLOOKUP(AR$1,'Copy of PY1 Data(H)'!$A$1:$CZ$1,_xlfn.XLOOKUP($A140,'Copy of PY1 Data(H)'!$A$1:$A$288,'Copy of PY1 Data(H)'!$A$1:$CZ$288))</f>
        <v>0</v>
      </c>
      <c r="AS140" s="180" cm="1">
        <f t="array" ref="AS140">_xlfn.XLOOKUP(AS$1,'Copy of PY1 Data(H)'!$A$1:$CZ$1,_xlfn.XLOOKUP($A140,'Copy of PY1 Data(H)'!$A$1:$A$288,'Copy of PY1 Data(H)'!$A$1:$CZ$288))</f>
        <v>0</v>
      </c>
      <c r="AT140" s="180" cm="1">
        <f t="array" ref="AT140">_xlfn.XLOOKUP(AT$1,'Copy of PY1 Data(H)'!$A$1:$CZ$1,_xlfn.XLOOKUP($A140,'Copy of PY1 Data(H)'!$A$1:$A$288,'Copy of PY1 Data(H)'!$A$1:$CZ$288))</f>
        <v>0</v>
      </c>
      <c r="AU140" s="180" cm="1">
        <f t="array" ref="AU140">_xlfn.XLOOKUP(AU$1,'Copy of PY1 Data(H)'!$A$1:$CZ$1,_xlfn.XLOOKUP($A140,'Copy of PY1 Data(H)'!$A$1:$A$288,'Copy of PY1 Data(H)'!$A$1:$CZ$288))</f>
        <v>0</v>
      </c>
      <c r="AV140" s="180" cm="1">
        <f t="array" ref="AV140">_xlfn.XLOOKUP(AV$1,'Copy of PY1 Data(H)'!$A$1:$CZ$1,_xlfn.XLOOKUP($A140,'Copy of PY1 Data(H)'!$A$1:$A$288,'Copy of PY1 Data(H)'!$A$1:$CZ$288))</f>
        <v>3407093</v>
      </c>
      <c r="AW140" s="180" cm="1">
        <f t="array" ref="AW140">_xlfn.XLOOKUP(AW$1,'Copy of PY1 Data(H)'!$A$1:$CZ$1,_xlfn.XLOOKUP($A140,'Copy of PY1 Data(H)'!$A$1:$A$288,'Copy of PY1 Data(H)'!$A$1:$CZ$288))</f>
        <v>0</v>
      </c>
      <c r="AX140" s="180" cm="1">
        <f t="array" ref="AX140">_xlfn.XLOOKUP(AX$1,'Copy of PY1 Data(H)'!$A$1:$CZ$1,_xlfn.XLOOKUP($A140,'Copy of PY1 Data(H)'!$A$1:$A$288,'Copy of PY1 Data(H)'!$A$1:$CZ$288))</f>
        <v>0</v>
      </c>
      <c r="AY140" s="180" cm="1">
        <f t="array" ref="AY140">_xlfn.XLOOKUP(AY$1,'Copy of PY1 Data(H)'!$A$1:$CZ$1,_xlfn.XLOOKUP($A140,'Copy of PY1 Data(H)'!$A$1:$A$288,'Copy of PY1 Data(H)'!$A$1:$CZ$288))</f>
        <v>0</v>
      </c>
      <c r="AZ140" s="180" cm="1">
        <f t="array" ref="AZ140">_xlfn.XLOOKUP(AZ$1,'Copy of PY1 Data(H)'!$A$1:$CZ$1,_xlfn.XLOOKUP($A140,'Copy of PY1 Data(H)'!$A$1:$A$288,'Copy of PY1 Data(H)'!$A$1:$CZ$288))</f>
        <v>6679812</v>
      </c>
      <c r="BA140" s="180" cm="1">
        <f t="array" ref="BA140">_xlfn.XLOOKUP(BA$1,'Copy of PY1 Data(H)'!$A$1:$CZ$1,_xlfn.XLOOKUP($A140,'Copy of PY1 Data(H)'!$A$1:$A$288,'Copy of PY1 Data(H)'!$A$1:$CZ$288))</f>
        <v>0</v>
      </c>
      <c r="BB140" s="180" cm="1">
        <f t="array" ref="BB140">_xlfn.XLOOKUP(BB$1,'Copy of PY1 Data(H)'!$A$1:$CZ$1,_xlfn.XLOOKUP($A140,'Copy of PY1 Data(H)'!$A$1:$A$288,'Copy of PY1 Data(H)'!$A$1:$CZ$288))</f>
        <v>0</v>
      </c>
      <c r="BC140" s="180" cm="1">
        <f t="array" ref="BC140">_xlfn.XLOOKUP(BC$1,'Copy of PY1 Data(H)'!$A$1:$CZ$1,_xlfn.XLOOKUP($A140,'Copy of PY1 Data(H)'!$A$1:$A$288,'Copy of PY1 Data(H)'!$A$1:$CZ$288))</f>
        <v>0</v>
      </c>
      <c r="BD140" s="180" cm="1">
        <f t="array" ref="BD140">_xlfn.XLOOKUP(BD$1,'Copy of PY1 Data(H)'!$A$1:$CZ$1,_xlfn.XLOOKUP($A140,'Copy of PY1 Data(H)'!$A$1:$A$288,'Copy of PY1 Data(H)'!$A$1:$CZ$288))</f>
        <v>0</v>
      </c>
      <c r="BE140" s="180" cm="1">
        <f t="array" ref="BE140">_xlfn.XLOOKUP(BE$1,'Copy of PY1 Data(H)'!$A$1:$CZ$1,_xlfn.XLOOKUP($A140,'Copy of PY1 Data(H)'!$A$1:$A$288,'Copy of PY1 Data(H)'!$A$1:$CZ$288))</f>
        <v>1836746</v>
      </c>
      <c r="BF140" s="180" cm="1">
        <f t="array" ref="BF140">_xlfn.XLOOKUP(BF$1,'Copy of PY1 Data(H)'!$A$1:$CZ$1,_xlfn.XLOOKUP($A140,'Copy of PY1 Data(H)'!$A$1:$A$288,'Copy of PY1 Data(H)'!$A$1:$CZ$288))</f>
        <v>18603278</v>
      </c>
      <c r="BG140" s="180" cm="1">
        <f t="array" ref="BG140">_xlfn.XLOOKUP(BG$1,'Copy of PY1 Data(H)'!$A$1:$CZ$1,_xlfn.XLOOKUP($A140,'Copy of PY1 Data(H)'!$A$1:$A$288,'Copy of PY1 Data(H)'!$A$1:$CZ$288))</f>
        <v>0</v>
      </c>
      <c r="BH140" s="180" cm="1">
        <f t="array" ref="BH140">_xlfn.XLOOKUP(BH$1,'Copy of PY1 Data(H)'!$A$1:$CZ$1,_xlfn.XLOOKUP($A140,'Copy of PY1 Data(H)'!$A$1:$A$288,'Copy of PY1 Data(H)'!$A$1:$CZ$288))</f>
        <v>0</v>
      </c>
      <c r="BI140" s="180" cm="1">
        <f t="array" ref="BI140">_xlfn.XLOOKUP(BI$1,'Copy of PY1 Data(H)'!$A$1:$CZ$1,_xlfn.XLOOKUP($A140,'Copy of PY1 Data(H)'!$A$1:$A$288,'Copy of PY1 Data(H)'!$A$1:$CZ$288))</f>
        <v>0</v>
      </c>
      <c r="BJ140" s="180" cm="1">
        <f t="array" ref="BJ140">_xlfn.XLOOKUP(BJ$1,'Copy of PY1 Data(H)'!$A$1:$CZ$1,_xlfn.XLOOKUP($A140,'Copy of PY1 Data(H)'!$A$1:$A$288,'Copy of PY1 Data(H)'!$A$1:$CZ$288))</f>
        <v>14701342</v>
      </c>
      <c r="BK140" s="180" cm="1">
        <f t="array" ref="BK140">_xlfn.XLOOKUP(BK$1,'Copy of PY1 Data(H)'!$A$1:$CZ$1,_xlfn.XLOOKUP($A140,'Copy of PY1 Data(H)'!$A$1:$A$288,'Copy of PY1 Data(H)'!$A$1:$CZ$288))</f>
        <v>0</v>
      </c>
      <c r="BL140" s="180" cm="1">
        <f t="array" ref="BL140">_xlfn.XLOOKUP(BL$1,'Copy of PY1 Data(H)'!$A$1:$CZ$1,_xlfn.XLOOKUP($A140,'Copy of PY1 Data(H)'!$A$1:$A$288,'Copy of PY1 Data(H)'!$A$1:$CZ$288))</f>
        <v>0</v>
      </c>
      <c r="BM140" s="180" cm="1">
        <f t="array" ref="BM140">_xlfn.XLOOKUP(BM$1,'Copy of PY1 Data(H)'!$A$1:$CZ$1,_xlfn.XLOOKUP($A140,'Copy of PY1 Data(H)'!$A$1:$A$288,'Copy of PY1 Data(H)'!$A$1:$CZ$288))</f>
        <v>0</v>
      </c>
      <c r="BN140" s="180" cm="1">
        <f t="array" ref="BN140">_xlfn.XLOOKUP(BN$1,'Copy of PY1 Data(H)'!$A$1:$CZ$1,_xlfn.XLOOKUP($A140,'Copy of PY1 Data(H)'!$A$1:$A$288,'Copy of PY1 Data(H)'!$A$1:$CZ$288))</f>
        <v>7235755</v>
      </c>
      <c r="BO140" s="180" cm="1">
        <f t="array" ref="BO140">_xlfn.XLOOKUP(BO$1,'Copy of PY1 Data(H)'!$A$1:$CZ$1,_xlfn.XLOOKUP($A140,'Copy of PY1 Data(H)'!$A$1:$A$288,'Copy of PY1 Data(H)'!$A$1:$CZ$288))</f>
        <v>0</v>
      </c>
      <c r="BP140" s="180" cm="1">
        <f t="array" ref="BP140">_xlfn.XLOOKUP(BP$1,'Copy of PY1 Data(H)'!$A$1:$CZ$1,_xlfn.XLOOKUP($A140,'Copy of PY1 Data(H)'!$A$1:$A$288,'Copy of PY1 Data(H)'!$A$1:$CZ$288))</f>
        <v>0</v>
      </c>
      <c r="BQ140" s="180" cm="1">
        <f t="array" ref="BQ140">_xlfn.XLOOKUP(BQ$1,'Copy of PY1 Data(H)'!$A$1:$CZ$1,_xlfn.XLOOKUP($A140,'Copy of PY1 Data(H)'!$A$1:$A$288,'Copy of PY1 Data(H)'!$A$1:$CZ$288))</f>
        <v>0</v>
      </c>
      <c r="BR140" s="180" cm="1">
        <f t="array" ref="BR140">_xlfn.XLOOKUP(BR$1,'Copy of PY1 Data(H)'!$A$1:$CZ$1,_xlfn.XLOOKUP($A140,'Copy of PY1 Data(H)'!$A$1:$A$288,'Copy of PY1 Data(H)'!$A$1:$CZ$288))</f>
        <v>0</v>
      </c>
      <c r="BS140" s="180" cm="1">
        <f t="array" ref="BS140">_xlfn.XLOOKUP(BS$1,'Copy of PY1 Data(H)'!$A$1:$CZ$1,_xlfn.XLOOKUP($A140,'Copy of PY1 Data(H)'!$A$1:$A$288,'Copy of PY1 Data(H)'!$A$1:$CZ$288))</f>
        <v>0</v>
      </c>
      <c r="BT140" s="180" cm="1">
        <f t="array" ref="BT140">_xlfn.XLOOKUP(BT$1,'Copy of PY1 Data(H)'!$A$1:$CZ$1,_xlfn.XLOOKUP($A140,'Copy of PY1 Data(H)'!$A$1:$A$288,'Copy of PY1 Data(H)'!$A$1:$CZ$288))</f>
        <v>0</v>
      </c>
      <c r="BU140" s="180" cm="1">
        <f t="array" ref="BU140">_xlfn.XLOOKUP(BU$1,'Copy of PY1 Data(H)'!$A$1:$CZ$1,_xlfn.XLOOKUP($A140,'Copy of PY1 Data(H)'!$A$1:$A$288,'Copy of PY1 Data(H)'!$A$1:$CZ$288))</f>
        <v>0</v>
      </c>
      <c r="BV140" s="180" cm="1">
        <f t="array" ref="BV140">_xlfn.XLOOKUP(BV$1,'Copy of PY1 Data(H)'!$A$1:$CZ$1,_xlfn.XLOOKUP($A140,'Copy of PY1 Data(H)'!$A$1:$A$288,'Copy of PY1 Data(H)'!$A$1:$CZ$288))</f>
        <v>0</v>
      </c>
    </row>
    <row r="141" spans="1:74" x14ac:dyDescent="0.3">
      <c r="A141" s="180">
        <v>98</v>
      </c>
      <c r="C141" s="180"/>
      <c r="D141" s="180" cm="1">
        <f t="array" ref="D141">_xlfn.XLOOKUP(D$1,'Copy of PY1 Data(H)'!$A$1:$CZ$1,_xlfn.XLOOKUP($A141,'Copy of PY1 Data(H)'!$A$1:$A$288,'Copy of PY1 Data(H)'!$A$1:$CZ$288))</f>
        <v>0</v>
      </c>
      <c r="E141" s="180" cm="1">
        <f t="array" ref="E141">_xlfn.XLOOKUP(E$1,'Copy of PY1 Data(H)'!$A$1:$CZ$1,_xlfn.XLOOKUP($A141,'Copy of PY1 Data(H)'!$A$1:$A$288,'Copy of PY1 Data(H)'!$A$1:$CZ$288))</f>
        <v>0</v>
      </c>
      <c r="F141" s="180" cm="1">
        <f t="array" ref="F141">_xlfn.XLOOKUP(F$1,'Copy of PY1 Data(H)'!$A$1:$CZ$1,_xlfn.XLOOKUP($A141,'Copy of PY1 Data(H)'!$A$1:$A$288,'Copy of PY1 Data(H)'!$A$1:$CZ$288))</f>
        <v>0</v>
      </c>
      <c r="G141" s="180" cm="1">
        <f t="array" ref="G141">_xlfn.XLOOKUP(G$1,'Copy of PY1 Data(H)'!$A$1:$CZ$1,_xlfn.XLOOKUP($A141,'Copy of PY1 Data(H)'!$A$1:$A$288,'Copy of PY1 Data(H)'!$A$1:$CZ$288))</f>
        <v>0</v>
      </c>
      <c r="H141" s="180" cm="1">
        <f t="array" ref="H141">_xlfn.XLOOKUP(H$1,'Copy of PY1 Data(H)'!$A$1:$CZ$1,_xlfn.XLOOKUP($A141,'Copy of PY1 Data(H)'!$A$1:$A$288,'Copy of PY1 Data(H)'!$A$1:$CZ$288))</f>
        <v>0</v>
      </c>
      <c r="I141" s="180" cm="1">
        <f t="array" ref="I141">_xlfn.XLOOKUP(I$1,'Copy of PY1 Data(H)'!$A$1:$CZ$1,_xlfn.XLOOKUP($A141,'Copy of PY1 Data(H)'!$A$1:$A$288,'Copy of PY1 Data(H)'!$A$1:$CZ$288))</f>
        <v>0</v>
      </c>
      <c r="J141" s="180" cm="1">
        <f t="array" ref="J141">_xlfn.XLOOKUP(J$1,'Copy of PY1 Data(H)'!$A$1:$CZ$1,_xlfn.XLOOKUP($A141,'Copy of PY1 Data(H)'!$A$1:$A$288,'Copy of PY1 Data(H)'!$A$1:$CZ$288))</f>
        <v>0</v>
      </c>
      <c r="K141" s="180" cm="1">
        <f t="array" ref="K141">_xlfn.XLOOKUP(K$1,'Copy of PY1 Data(H)'!$A$1:$CZ$1,_xlfn.XLOOKUP($A141,'Copy of PY1 Data(H)'!$A$1:$A$288,'Copy of PY1 Data(H)'!$A$1:$CZ$288))</f>
        <v>0</v>
      </c>
      <c r="L141" s="180" cm="1">
        <f t="array" ref="L141">_xlfn.XLOOKUP(L$1,'Copy of PY1 Data(H)'!$A$1:$CZ$1,_xlfn.XLOOKUP($A141,'Copy of PY1 Data(H)'!$A$1:$A$288,'Copy of PY1 Data(H)'!$A$1:$CZ$288))</f>
        <v>40242</v>
      </c>
      <c r="M141" s="180" cm="1">
        <f t="array" ref="M141">_xlfn.XLOOKUP(M$1,'Copy of PY1 Data(H)'!$A$1:$CZ$1,_xlfn.XLOOKUP($A141,'Copy of PY1 Data(H)'!$A$1:$A$288,'Copy of PY1 Data(H)'!$A$1:$CZ$288))</f>
        <v>0</v>
      </c>
      <c r="N141" s="180" cm="1">
        <f t="array" ref="N141">_xlfn.XLOOKUP(N$1,'Copy of PY1 Data(H)'!$A$1:$CZ$1,_xlfn.XLOOKUP($A141,'Copy of PY1 Data(H)'!$A$1:$A$288,'Copy of PY1 Data(H)'!$A$1:$CZ$288))</f>
        <v>0</v>
      </c>
      <c r="O141" s="180" cm="1">
        <f t="array" ref="O141">_xlfn.XLOOKUP(O$1,'Copy of PY1 Data(H)'!$A$1:$CZ$1,_xlfn.XLOOKUP($A141,'Copy of PY1 Data(H)'!$A$1:$A$288,'Copy of PY1 Data(H)'!$A$1:$CZ$288))</f>
        <v>0</v>
      </c>
      <c r="P141" s="180" cm="1">
        <f t="array" ref="P141">_xlfn.XLOOKUP(P$1,'Copy of PY1 Data(H)'!$A$1:$CZ$1,_xlfn.XLOOKUP($A141,'Copy of PY1 Data(H)'!$A$1:$A$288,'Copy of PY1 Data(H)'!$A$1:$CZ$288))</f>
        <v>0</v>
      </c>
      <c r="Q141" s="180" cm="1">
        <f t="array" ref="Q141">_xlfn.XLOOKUP(Q$1,'Copy of PY1 Data(H)'!$A$1:$CZ$1,_xlfn.XLOOKUP($A141,'Copy of PY1 Data(H)'!$A$1:$A$288,'Copy of PY1 Data(H)'!$A$1:$CZ$288))</f>
        <v>0</v>
      </c>
      <c r="R141" s="180" cm="1">
        <f t="array" ref="R141">_xlfn.XLOOKUP(R$1,'Copy of PY1 Data(H)'!$A$1:$CZ$1,_xlfn.XLOOKUP($A141,'Copy of PY1 Data(H)'!$A$1:$A$288,'Copy of PY1 Data(H)'!$A$1:$CZ$288))</f>
        <v>0</v>
      </c>
      <c r="S141" s="180" cm="1">
        <f t="array" ref="S141">_xlfn.XLOOKUP(S$1,'Copy of PY1 Data(H)'!$A$1:$CZ$1,_xlfn.XLOOKUP($A141,'Copy of PY1 Data(H)'!$A$1:$A$288,'Copy of PY1 Data(H)'!$A$1:$CZ$288))</f>
        <v>0</v>
      </c>
      <c r="T141" s="180" cm="1">
        <f t="array" ref="T141">_xlfn.XLOOKUP(T$1,'Copy of PY1 Data(H)'!$A$1:$CZ$1,_xlfn.XLOOKUP($A141,'Copy of PY1 Data(H)'!$A$1:$A$288,'Copy of PY1 Data(H)'!$A$1:$CZ$288))</f>
        <v>0</v>
      </c>
      <c r="U141" s="180" cm="1">
        <f t="array" ref="U141">_xlfn.XLOOKUP(U$1,'Copy of PY1 Data(H)'!$A$1:$CZ$1,_xlfn.XLOOKUP($A141,'Copy of PY1 Data(H)'!$A$1:$A$288,'Copy of PY1 Data(H)'!$A$1:$CZ$288))</f>
        <v>0</v>
      </c>
      <c r="V141" s="180" cm="1">
        <f t="array" ref="V141">_xlfn.XLOOKUP(V$1,'Copy of PY1 Data(H)'!$A$1:$CZ$1,_xlfn.XLOOKUP($A141,'Copy of PY1 Data(H)'!$A$1:$A$288,'Copy of PY1 Data(H)'!$A$1:$CZ$288))</f>
        <v>0</v>
      </c>
      <c r="W141" s="180" cm="1">
        <f t="array" ref="W141">_xlfn.XLOOKUP(W$1,'Copy of PY1 Data(H)'!$A$1:$CZ$1,_xlfn.XLOOKUP($A141,'Copy of PY1 Data(H)'!$A$1:$A$288,'Copy of PY1 Data(H)'!$A$1:$CZ$288))</f>
        <v>0</v>
      </c>
      <c r="X141" s="180" cm="1">
        <f t="array" ref="X141">_xlfn.XLOOKUP(X$1,'Copy of PY1 Data(H)'!$A$1:$CZ$1,_xlfn.XLOOKUP($A141,'Copy of PY1 Data(H)'!$A$1:$A$288,'Copy of PY1 Data(H)'!$A$1:$CZ$288))</f>
        <v>0</v>
      </c>
      <c r="Y141" s="180" cm="1">
        <f t="array" ref="Y141">_xlfn.XLOOKUP(Y$1,'Copy of PY1 Data(H)'!$A$1:$CZ$1,_xlfn.XLOOKUP($A141,'Copy of PY1 Data(H)'!$A$1:$A$288,'Copy of PY1 Data(H)'!$A$1:$CZ$288))</f>
        <v>0</v>
      </c>
      <c r="Z141" s="180" cm="1">
        <f t="array" ref="Z141">_xlfn.XLOOKUP(Z$1,'Copy of PY1 Data(H)'!$A$1:$CZ$1,_xlfn.XLOOKUP($A141,'Copy of PY1 Data(H)'!$A$1:$A$288,'Copy of PY1 Data(H)'!$A$1:$CZ$288))</f>
        <v>59910</v>
      </c>
      <c r="AA141" s="180" cm="1">
        <f t="array" ref="AA141">_xlfn.XLOOKUP(AA$1,'Copy of PY1 Data(H)'!$A$1:$CZ$1,_xlfn.XLOOKUP($A141,'Copy of PY1 Data(H)'!$A$1:$A$288,'Copy of PY1 Data(H)'!$A$1:$CZ$288))</f>
        <v>0</v>
      </c>
      <c r="AB141" s="180" cm="1">
        <f t="array" ref="AB141">_xlfn.XLOOKUP(AB$1,'Copy of PY1 Data(H)'!$A$1:$CZ$1,_xlfn.XLOOKUP($A141,'Copy of PY1 Data(H)'!$A$1:$A$288,'Copy of PY1 Data(H)'!$A$1:$CZ$288))</f>
        <v>0</v>
      </c>
      <c r="AC141" s="180" cm="1">
        <f t="array" ref="AC141">_xlfn.XLOOKUP(AC$1,'Copy of PY1 Data(H)'!$A$1:$CZ$1,_xlfn.XLOOKUP($A141,'Copy of PY1 Data(H)'!$A$1:$A$288,'Copy of PY1 Data(H)'!$A$1:$CZ$288))</f>
        <v>0</v>
      </c>
      <c r="AD141" s="180" cm="1">
        <f t="array" ref="AD141">_xlfn.XLOOKUP(AD$1,'Copy of PY1 Data(H)'!$A$1:$CZ$1,_xlfn.XLOOKUP($A141,'Copy of PY1 Data(H)'!$A$1:$A$288,'Copy of PY1 Data(H)'!$A$1:$CZ$288))</f>
        <v>0</v>
      </c>
      <c r="AE141" s="180" cm="1">
        <f t="array" ref="AE141">_xlfn.XLOOKUP(AE$1,'Copy of PY1 Data(H)'!$A$1:$CZ$1,_xlfn.XLOOKUP($A141,'Copy of PY1 Data(H)'!$A$1:$A$288,'Copy of PY1 Data(H)'!$A$1:$CZ$288))</f>
        <v>0</v>
      </c>
      <c r="AF141" s="180" cm="1">
        <f t="array" ref="AF141">_xlfn.XLOOKUP(AF$1,'Copy of PY1 Data(H)'!$A$1:$CZ$1,_xlfn.XLOOKUP($A141,'Copy of PY1 Data(H)'!$A$1:$A$288,'Copy of PY1 Data(H)'!$A$1:$CZ$288))</f>
        <v>0</v>
      </c>
      <c r="AG141" s="180" cm="1">
        <f t="array" ref="AG141">_xlfn.XLOOKUP(AG$1,'Copy of PY1 Data(H)'!$A$1:$CZ$1,_xlfn.XLOOKUP($A141,'Copy of PY1 Data(H)'!$A$1:$A$288,'Copy of PY1 Data(H)'!$A$1:$CZ$288))</f>
        <v>0</v>
      </c>
      <c r="AH141" s="180" cm="1">
        <f t="array" ref="AH141">_xlfn.XLOOKUP(AH$1,'Copy of PY1 Data(H)'!$A$1:$CZ$1,_xlfn.XLOOKUP($A141,'Copy of PY1 Data(H)'!$A$1:$A$288,'Copy of PY1 Data(H)'!$A$1:$CZ$288))</f>
        <v>0</v>
      </c>
      <c r="AI141" s="180" cm="1">
        <f t="array" ref="AI141">_xlfn.XLOOKUP(AI$1,'Copy of PY1 Data(H)'!$A$1:$CZ$1,_xlfn.XLOOKUP($A141,'Copy of PY1 Data(H)'!$A$1:$A$288,'Copy of PY1 Data(H)'!$A$1:$CZ$288))</f>
        <v>0</v>
      </c>
      <c r="AJ141" s="180" cm="1">
        <f t="array" ref="AJ141">_xlfn.XLOOKUP(AJ$1,'Copy of PY1 Data(H)'!$A$1:$CZ$1,_xlfn.XLOOKUP($A141,'Copy of PY1 Data(H)'!$A$1:$A$288,'Copy of PY1 Data(H)'!$A$1:$CZ$288))</f>
        <v>0</v>
      </c>
      <c r="AK141" s="180" cm="1">
        <f t="array" ref="AK141">_xlfn.XLOOKUP(AK$1,'Copy of PY1 Data(H)'!$A$1:$CZ$1,_xlfn.XLOOKUP($A141,'Copy of PY1 Data(H)'!$A$1:$A$288,'Copy of PY1 Data(H)'!$A$1:$CZ$288))</f>
        <v>0</v>
      </c>
      <c r="AL141" s="180" cm="1">
        <f t="array" ref="AL141">_xlfn.XLOOKUP(AL$1,'Copy of PY1 Data(H)'!$A$1:$CZ$1,_xlfn.XLOOKUP($A141,'Copy of PY1 Data(H)'!$A$1:$A$288,'Copy of PY1 Data(H)'!$A$1:$CZ$288))</f>
        <v>0</v>
      </c>
      <c r="AM141" s="180" cm="1">
        <f t="array" ref="AM141">_xlfn.XLOOKUP(AM$1,'Copy of PY1 Data(H)'!$A$1:$CZ$1,_xlfn.XLOOKUP($A141,'Copy of PY1 Data(H)'!$A$1:$A$288,'Copy of PY1 Data(H)'!$A$1:$CZ$288))</f>
        <v>0</v>
      </c>
      <c r="AN141" s="180" cm="1">
        <f t="array" ref="AN141">_xlfn.XLOOKUP(AN$1,'Copy of PY1 Data(H)'!$A$1:$CZ$1,_xlfn.XLOOKUP($A141,'Copy of PY1 Data(H)'!$A$1:$A$288,'Copy of PY1 Data(H)'!$A$1:$CZ$288))</f>
        <v>0</v>
      </c>
      <c r="AO141" s="180" cm="1">
        <f t="array" ref="AO141">_xlfn.XLOOKUP(AO$1,'Copy of PY1 Data(H)'!$A$1:$CZ$1,_xlfn.XLOOKUP($A141,'Copy of PY1 Data(H)'!$A$1:$A$288,'Copy of PY1 Data(H)'!$A$1:$CZ$288))</f>
        <v>0</v>
      </c>
      <c r="AP141" s="180" cm="1">
        <f t="array" ref="AP141">_xlfn.XLOOKUP(AP$1,'Copy of PY1 Data(H)'!$A$1:$CZ$1,_xlfn.XLOOKUP($A141,'Copy of PY1 Data(H)'!$A$1:$A$288,'Copy of PY1 Data(H)'!$A$1:$CZ$288))</f>
        <v>0</v>
      </c>
      <c r="AQ141" s="180" cm="1">
        <f t="array" ref="AQ141">_xlfn.XLOOKUP(AQ$1,'Copy of PY1 Data(H)'!$A$1:$CZ$1,_xlfn.XLOOKUP($A141,'Copy of PY1 Data(H)'!$A$1:$A$288,'Copy of PY1 Data(H)'!$A$1:$CZ$288))</f>
        <v>0</v>
      </c>
      <c r="AR141" s="180" cm="1">
        <f t="array" ref="AR141">_xlfn.XLOOKUP(AR$1,'Copy of PY1 Data(H)'!$A$1:$CZ$1,_xlfn.XLOOKUP($A141,'Copy of PY1 Data(H)'!$A$1:$A$288,'Copy of PY1 Data(H)'!$A$1:$CZ$288))</f>
        <v>0</v>
      </c>
      <c r="AS141" s="180" cm="1">
        <f t="array" ref="AS141">_xlfn.XLOOKUP(AS$1,'Copy of PY1 Data(H)'!$A$1:$CZ$1,_xlfn.XLOOKUP($A141,'Copy of PY1 Data(H)'!$A$1:$A$288,'Copy of PY1 Data(H)'!$A$1:$CZ$288))</f>
        <v>0</v>
      </c>
      <c r="AT141" s="180" cm="1">
        <f t="array" ref="AT141">_xlfn.XLOOKUP(AT$1,'Copy of PY1 Data(H)'!$A$1:$CZ$1,_xlfn.XLOOKUP($A141,'Copy of PY1 Data(H)'!$A$1:$A$288,'Copy of PY1 Data(H)'!$A$1:$CZ$288))</f>
        <v>0</v>
      </c>
      <c r="AU141" s="180" cm="1">
        <f t="array" ref="AU141">_xlfn.XLOOKUP(AU$1,'Copy of PY1 Data(H)'!$A$1:$CZ$1,_xlfn.XLOOKUP($A141,'Copy of PY1 Data(H)'!$A$1:$A$288,'Copy of PY1 Data(H)'!$A$1:$CZ$288))</f>
        <v>0</v>
      </c>
      <c r="AV141" s="180" cm="1">
        <f t="array" ref="AV141">_xlfn.XLOOKUP(AV$1,'Copy of PY1 Data(H)'!$A$1:$CZ$1,_xlfn.XLOOKUP($A141,'Copy of PY1 Data(H)'!$A$1:$A$288,'Copy of PY1 Data(H)'!$A$1:$CZ$288))</f>
        <v>0</v>
      </c>
      <c r="AW141" s="180" cm="1">
        <f t="array" ref="AW141">_xlfn.XLOOKUP(AW$1,'Copy of PY1 Data(H)'!$A$1:$CZ$1,_xlfn.XLOOKUP($A141,'Copy of PY1 Data(H)'!$A$1:$A$288,'Copy of PY1 Data(H)'!$A$1:$CZ$288))</f>
        <v>0</v>
      </c>
      <c r="AX141" s="180" cm="1">
        <f t="array" ref="AX141">_xlfn.XLOOKUP(AX$1,'Copy of PY1 Data(H)'!$A$1:$CZ$1,_xlfn.XLOOKUP($A141,'Copy of PY1 Data(H)'!$A$1:$A$288,'Copy of PY1 Data(H)'!$A$1:$CZ$288))</f>
        <v>0</v>
      </c>
      <c r="AY141" s="180" cm="1">
        <f t="array" ref="AY141">_xlfn.XLOOKUP(AY$1,'Copy of PY1 Data(H)'!$A$1:$CZ$1,_xlfn.XLOOKUP($A141,'Copy of PY1 Data(H)'!$A$1:$A$288,'Copy of PY1 Data(H)'!$A$1:$CZ$288))</f>
        <v>0</v>
      </c>
      <c r="AZ141" s="180" cm="1">
        <f t="array" ref="AZ141">_xlfn.XLOOKUP(AZ$1,'Copy of PY1 Data(H)'!$A$1:$CZ$1,_xlfn.XLOOKUP($A141,'Copy of PY1 Data(H)'!$A$1:$A$288,'Copy of PY1 Data(H)'!$A$1:$CZ$288))</f>
        <v>6363</v>
      </c>
      <c r="BA141" s="180" cm="1">
        <f t="array" ref="BA141">_xlfn.XLOOKUP(BA$1,'Copy of PY1 Data(H)'!$A$1:$CZ$1,_xlfn.XLOOKUP($A141,'Copy of PY1 Data(H)'!$A$1:$A$288,'Copy of PY1 Data(H)'!$A$1:$CZ$288))</f>
        <v>0</v>
      </c>
      <c r="BB141" s="180" cm="1">
        <f t="array" ref="BB141">_xlfn.XLOOKUP(BB$1,'Copy of PY1 Data(H)'!$A$1:$CZ$1,_xlfn.XLOOKUP($A141,'Copy of PY1 Data(H)'!$A$1:$A$288,'Copy of PY1 Data(H)'!$A$1:$CZ$288))</f>
        <v>0</v>
      </c>
      <c r="BC141" s="180" cm="1">
        <f t="array" ref="BC141">_xlfn.XLOOKUP(BC$1,'Copy of PY1 Data(H)'!$A$1:$CZ$1,_xlfn.XLOOKUP($A141,'Copy of PY1 Data(H)'!$A$1:$A$288,'Copy of PY1 Data(H)'!$A$1:$CZ$288))</f>
        <v>0</v>
      </c>
      <c r="BD141" s="180" cm="1">
        <f t="array" ref="BD141">_xlfn.XLOOKUP(BD$1,'Copy of PY1 Data(H)'!$A$1:$CZ$1,_xlfn.XLOOKUP($A141,'Copy of PY1 Data(H)'!$A$1:$A$288,'Copy of PY1 Data(H)'!$A$1:$CZ$288))</f>
        <v>0</v>
      </c>
      <c r="BE141" s="180" cm="1">
        <f t="array" ref="BE141">_xlfn.XLOOKUP(BE$1,'Copy of PY1 Data(H)'!$A$1:$CZ$1,_xlfn.XLOOKUP($A141,'Copy of PY1 Data(H)'!$A$1:$A$288,'Copy of PY1 Data(H)'!$A$1:$CZ$288))</f>
        <v>11809</v>
      </c>
      <c r="BF141" s="180" cm="1">
        <f t="array" ref="BF141">_xlfn.XLOOKUP(BF$1,'Copy of PY1 Data(H)'!$A$1:$CZ$1,_xlfn.XLOOKUP($A141,'Copy of PY1 Data(H)'!$A$1:$A$288,'Copy of PY1 Data(H)'!$A$1:$CZ$288))</f>
        <v>62752</v>
      </c>
      <c r="BG141" s="180" cm="1">
        <f t="array" ref="BG141">_xlfn.XLOOKUP(BG$1,'Copy of PY1 Data(H)'!$A$1:$CZ$1,_xlfn.XLOOKUP($A141,'Copy of PY1 Data(H)'!$A$1:$A$288,'Copy of PY1 Data(H)'!$A$1:$CZ$288))</f>
        <v>0</v>
      </c>
      <c r="BH141" s="180" cm="1">
        <f t="array" ref="BH141">_xlfn.XLOOKUP(BH$1,'Copy of PY1 Data(H)'!$A$1:$CZ$1,_xlfn.XLOOKUP($A141,'Copy of PY1 Data(H)'!$A$1:$A$288,'Copy of PY1 Data(H)'!$A$1:$CZ$288))</f>
        <v>0</v>
      </c>
      <c r="BI141" s="180" cm="1">
        <f t="array" ref="BI141">_xlfn.XLOOKUP(BI$1,'Copy of PY1 Data(H)'!$A$1:$CZ$1,_xlfn.XLOOKUP($A141,'Copy of PY1 Data(H)'!$A$1:$A$288,'Copy of PY1 Data(H)'!$A$1:$CZ$288))</f>
        <v>0</v>
      </c>
      <c r="BJ141" s="180" cm="1">
        <f t="array" ref="BJ141">_xlfn.XLOOKUP(BJ$1,'Copy of PY1 Data(H)'!$A$1:$CZ$1,_xlfn.XLOOKUP($A141,'Copy of PY1 Data(H)'!$A$1:$A$288,'Copy of PY1 Data(H)'!$A$1:$CZ$288))</f>
        <v>62623</v>
      </c>
      <c r="BK141" s="180" cm="1">
        <f t="array" ref="BK141">_xlfn.XLOOKUP(BK$1,'Copy of PY1 Data(H)'!$A$1:$CZ$1,_xlfn.XLOOKUP($A141,'Copy of PY1 Data(H)'!$A$1:$A$288,'Copy of PY1 Data(H)'!$A$1:$CZ$288))</f>
        <v>0</v>
      </c>
      <c r="BL141" s="180" cm="1">
        <f t="array" ref="BL141">_xlfn.XLOOKUP(BL$1,'Copy of PY1 Data(H)'!$A$1:$CZ$1,_xlfn.XLOOKUP($A141,'Copy of PY1 Data(H)'!$A$1:$A$288,'Copy of PY1 Data(H)'!$A$1:$CZ$288))</f>
        <v>0</v>
      </c>
      <c r="BM141" s="180" cm="1">
        <f t="array" ref="BM141">_xlfn.XLOOKUP(BM$1,'Copy of PY1 Data(H)'!$A$1:$CZ$1,_xlfn.XLOOKUP($A141,'Copy of PY1 Data(H)'!$A$1:$A$288,'Copy of PY1 Data(H)'!$A$1:$CZ$288))</f>
        <v>0</v>
      </c>
      <c r="BN141" s="180" cm="1">
        <f t="array" ref="BN141">_xlfn.XLOOKUP(BN$1,'Copy of PY1 Data(H)'!$A$1:$CZ$1,_xlfn.XLOOKUP($A141,'Copy of PY1 Data(H)'!$A$1:$A$288,'Copy of PY1 Data(H)'!$A$1:$CZ$288))</f>
        <v>0</v>
      </c>
      <c r="BO141" s="180" cm="1">
        <f t="array" ref="BO141">_xlfn.XLOOKUP(BO$1,'Copy of PY1 Data(H)'!$A$1:$CZ$1,_xlfn.XLOOKUP($A141,'Copy of PY1 Data(H)'!$A$1:$A$288,'Copy of PY1 Data(H)'!$A$1:$CZ$288))</f>
        <v>0</v>
      </c>
      <c r="BP141" s="180" cm="1">
        <f t="array" ref="BP141">_xlfn.XLOOKUP(BP$1,'Copy of PY1 Data(H)'!$A$1:$CZ$1,_xlfn.XLOOKUP($A141,'Copy of PY1 Data(H)'!$A$1:$A$288,'Copy of PY1 Data(H)'!$A$1:$CZ$288))</f>
        <v>0</v>
      </c>
      <c r="BQ141" s="180" cm="1">
        <f t="array" ref="BQ141">_xlfn.XLOOKUP(BQ$1,'Copy of PY1 Data(H)'!$A$1:$CZ$1,_xlfn.XLOOKUP($A141,'Copy of PY1 Data(H)'!$A$1:$A$288,'Copy of PY1 Data(H)'!$A$1:$CZ$288))</f>
        <v>0</v>
      </c>
      <c r="BR141" s="180" cm="1">
        <f t="array" ref="BR141">_xlfn.XLOOKUP(BR$1,'Copy of PY1 Data(H)'!$A$1:$CZ$1,_xlfn.XLOOKUP($A141,'Copy of PY1 Data(H)'!$A$1:$A$288,'Copy of PY1 Data(H)'!$A$1:$CZ$288))</f>
        <v>0</v>
      </c>
      <c r="BS141" s="180" cm="1">
        <f t="array" ref="BS141">_xlfn.XLOOKUP(BS$1,'Copy of PY1 Data(H)'!$A$1:$CZ$1,_xlfn.XLOOKUP($A141,'Copy of PY1 Data(H)'!$A$1:$A$288,'Copy of PY1 Data(H)'!$A$1:$CZ$288))</f>
        <v>0</v>
      </c>
      <c r="BT141" s="180" cm="1">
        <f t="array" ref="BT141">_xlfn.XLOOKUP(BT$1,'Copy of PY1 Data(H)'!$A$1:$CZ$1,_xlfn.XLOOKUP($A141,'Copy of PY1 Data(H)'!$A$1:$A$288,'Copy of PY1 Data(H)'!$A$1:$CZ$288))</f>
        <v>0</v>
      </c>
      <c r="BU141" s="180" cm="1">
        <f t="array" ref="BU141">_xlfn.XLOOKUP(BU$1,'Copy of PY1 Data(H)'!$A$1:$CZ$1,_xlfn.XLOOKUP($A141,'Copy of PY1 Data(H)'!$A$1:$A$288,'Copy of PY1 Data(H)'!$A$1:$CZ$288))</f>
        <v>0</v>
      </c>
      <c r="BV141" s="180" cm="1">
        <f t="array" ref="BV141">_xlfn.XLOOKUP(BV$1,'Copy of PY1 Data(H)'!$A$1:$CZ$1,_xlfn.XLOOKUP($A141,'Copy of PY1 Data(H)'!$A$1:$A$288,'Copy of PY1 Data(H)'!$A$1:$CZ$288))</f>
        <v>0</v>
      </c>
    </row>
    <row r="142" spans="1:74" x14ac:dyDescent="0.3">
      <c r="A142" s="180">
        <v>363</v>
      </c>
      <c r="C142" s="180"/>
      <c r="D142" s="180" cm="1">
        <f t="array" ref="D142">_xlfn.XLOOKUP(D$1,'Copy of PY1 Data(H)'!$A$1:$CZ$1,_xlfn.XLOOKUP($A142,'Copy of PY1 Data(H)'!$A$1:$A$288,'Copy of PY1 Data(H)'!$A$1:$CZ$288))</f>
        <v>0</v>
      </c>
      <c r="E142" s="180" cm="1">
        <f t="array" ref="E142">_xlfn.XLOOKUP(E$1,'Copy of PY1 Data(H)'!$A$1:$CZ$1,_xlfn.XLOOKUP($A142,'Copy of PY1 Data(H)'!$A$1:$A$288,'Copy of PY1 Data(H)'!$A$1:$CZ$288))</f>
        <v>0</v>
      </c>
      <c r="F142" s="180" cm="1">
        <f t="array" ref="F142">_xlfn.XLOOKUP(F$1,'Copy of PY1 Data(H)'!$A$1:$CZ$1,_xlfn.XLOOKUP($A142,'Copy of PY1 Data(H)'!$A$1:$A$288,'Copy of PY1 Data(H)'!$A$1:$CZ$288))</f>
        <v>0</v>
      </c>
      <c r="G142" s="180" cm="1">
        <f t="array" ref="G142">_xlfn.XLOOKUP(G$1,'Copy of PY1 Data(H)'!$A$1:$CZ$1,_xlfn.XLOOKUP($A142,'Copy of PY1 Data(H)'!$A$1:$A$288,'Copy of PY1 Data(H)'!$A$1:$CZ$288))</f>
        <v>0</v>
      </c>
      <c r="H142" s="180" cm="1">
        <f t="array" ref="H142">_xlfn.XLOOKUP(H$1,'Copy of PY1 Data(H)'!$A$1:$CZ$1,_xlfn.XLOOKUP($A142,'Copy of PY1 Data(H)'!$A$1:$A$288,'Copy of PY1 Data(H)'!$A$1:$CZ$288))</f>
        <v>0</v>
      </c>
      <c r="I142" s="180" cm="1">
        <f t="array" ref="I142">_xlfn.XLOOKUP(I$1,'Copy of PY1 Data(H)'!$A$1:$CZ$1,_xlfn.XLOOKUP($A142,'Copy of PY1 Data(H)'!$A$1:$A$288,'Copy of PY1 Data(H)'!$A$1:$CZ$288))</f>
        <v>0</v>
      </c>
      <c r="J142" s="180" cm="1">
        <f t="array" ref="J142">_xlfn.XLOOKUP(J$1,'Copy of PY1 Data(H)'!$A$1:$CZ$1,_xlfn.XLOOKUP($A142,'Copy of PY1 Data(H)'!$A$1:$A$288,'Copy of PY1 Data(H)'!$A$1:$CZ$288))</f>
        <v>0</v>
      </c>
      <c r="K142" s="180" cm="1">
        <f t="array" ref="K142">_xlfn.XLOOKUP(K$1,'Copy of PY1 Data(H)'!$A$1:$CZ$1,_xlfn.XLOOKUP($A142,'Copy of PY1 Data(H)'!$A$1:$A$288,'Copy of PY1 Data(H)'!$A$1:$CZ$288))</f>
        <v>0</v>
      </c>
      <c r="L142" s="180" cm="1">
        <f t="array" ref="L142">_xlfn.XLOOKUP(L$1,'Copy of PY1 Data(H)'!$A$1:$CZ$1,_xlfn.XLOOKUP($A142,'Copy of PY1 Data(H)'!$A$1:$A$288,'Copy of PY1 Data(H)'!$A$1:$CZ$288))</f>
        <v>14</v>
      </c>
      <c r="M142" s="180" cm="1">
        <f t="array" ref="M142">_xlfn.XLOOKUP(M$1,'Copy of PY1 Data(H)'!$A$1:$CZ$1,_xlfn.XLOOKUP($A142,'Copy of PY1 Data(H)'!$A$1:$A$288,'Copy of PY1 Data(H)'!$A$1:$CZ$288))</f>
        <v>0</v>
      </c>
      <c r="N142" s="180" cm="1">
        <f t="array" ref="N142">_xlfn.XLOOKUP(N$1,'Copy of PY1 Data(H)'!$A$1:$CZ$1,_xlfn.XLOOKUP($A142,'Copy of PY1 Data(H)'!$A$1:$A$288,'Copy of PY1 Data(H)'!$A$1:$CZ$288))</f>
        <v>0</v>
      </c>
      <c r="O142" s="180" cm="1">
        <f t="array" ref="O142">_xlfn.XLOOKUP(O$1,'Copy of PY1 Data(H)'!$A$1:$CZ$1,_xlfn.XLOOKUP($A142,'Copy of PY1 Data(H)'!$A$1:$A$288,'Copy of PY1 Data(H)'!$A$1:$CZ$288))</f>
        <v>0</v>
      </c>
      <c r="P142" s="180" cm="1">
        <f t="array" ref="P142">_xlfn.XLOOKUP(P$1,'Copy of PY1 Data(H)'!$A$1:$CZ$1,_xlfn.XLOOKUP($A142,'Copy of PY1 Data(H)'!$A$1:$A$288,'Copy of PY1 Data(H)'!$A$1:$CZ$288))</f>
        <v>0</v>
      </c>
      <c r="Q142" s="180" cm="1">
        <f t="array" ref="Q142">_xlfn.XLOOKUP(Q$1,'Copy of PY1 Data(H)'!$A$1:$CZ$1,_xlfn.XLOOKUP($A142,'Copy of PY1 Data(H)'!$A$1:$A$288,'Copy of PY1 Data(H)'!$A$1:$CZ$288))</f>
        <v>0</v>
      </c>
      <c r="R142" s="180" cm="1">
        <f t="array" ref="R142">_xlfn.XLOOKUP(R$1,'Copy of PY1 Data(H)'!$A$1:$CZ$1,_xlfn.XLOOKUP($A142,'Copy of PY1 Data(H)'!$A$1:$A$288,'Copy of PY1 Data(H)'!$A$1:$CZ$288))</f>
        <v>0</v>
      </c>
      <c r="S142" s="180" cm="1">
        <f t="array" ref="S142">_xlfn.XLOOKUP(S$1,'Copy of PY1 Data(H)'!$A$1:$CZ$1,_xlfn.XLOOKUP($A142,'Copy of PY1 Data(H)'!$A$1:$A$288,'Copy of PY1 Data(H)'!$A$1:$CZ$288))</f>
        <v>0</v>
      </c>
      <c r="T142" s="180" cm="1">
        <f t="array" ref="T142">_xlfn.XLOOKUP(T$1,'Copy of PY1 Data(H)'!$A$1:$CZ$1,_xlfn.XLOOKUP($A142,'Copy of PY1 Data(H)'!$A$1:$A$288,'Copy of PY1 Data(H)'!$A$1:$CZ$288))</f>
        <v>0</v>
      </c>
      <c r="U142" s="180" cm="1">
        <f t="array" ref="U142">_xlfn.XLOOKUP(U$1,'Copy of PY1 Data(H)'!$A$1:$CZ$1,_xlfn.XLOOKUP($A142,'Copy of PY1 Data(H)'!$A$1:$A$288,'Copy of PY1 Data(H)'!$A$1:$CZ$288))</f>
        <v>0</v>
      </c>
      <c r="V142" s="180" cm="1">
        <f t="array" ref="V142">_xlfn.XLOOKUP(V$1,'Copy of PY1 Data(H)'!$A$1:$CZ$1,_xlfn.XLOOKUP($A142,'Copy of PY1 Data(H)'!$A$1:$A$288,'Copy of PY1 Data(H)'!$A$1:$CZ$288))</f>
        <v>0</v>
      </c>
      <c r="W142" s="180" cm="1">
        <f t="array" ref="W142">_xlfn.XLOOKUP(W$1,'Copy of PY1 Data(H)'!$A$1:$CZ$1,_xlfn.XLOOKUP($A142,'Copy of PY1 Data(H)'!$A$1:$A$288,'Copy of PY1 Data(H)'!$A$1:$CZ$288))</f>
        <v>0</v>
      </c>
      <c r="X142" s="180" cm="1">
        <f t="array" ref="X142">_xlfn.XLOOKUP(X$1,'Copy of PY1 Data(H)'!$A$1:$CZ$1,_xlfn.XLOOKUP($A142,'Copy of PY1 Data(H)'!$A$1:$A$288,'Copy of PY1 Data(H)'!$A$1:$CZ$288))</f>
        <v>0</v>
      </c>
      <c r="Y142" s="180" cm="1">
        <f t="array" ref="Y142">_xlfn.XLOOKUP(Y$1,'Copy of PY1 Data(H)'!$A$1:$CZ$1,_xlfn.XLOOKUP($A142,'Copy of PY1 Data(H)'!$A$1:$A$288,'Copy of PY1 Data(H)'!$A$1:$CZ$288))</f>
        <v>0</v>
      </c>
      <c r="Z142" s="180" cm="1">
        <f t="array" ref="Z142">_xlfn.XLOOKUP(Z$1,'Copy of PY1 Data(H)'!$A$1:$CZ$1,_xlfn.XLOOKUP($A142,'Copy of PY1 Data(H)'!$A$1:$A$288,'Copy of PY1 Data(H)'!$A$1:$CZ$288))</f>
        <v>114496</v>
      </c>
      <c r="AA142" s="180" cm="1">
        <f t="array" ref="AA142">_xlfn.XLOOKUP(AA$1,'Copy of PY1 Data(H)'!$A$1:$CZ$1,_xlfn.XLOOKUP($A142,'Copy of PY1 Data(H)'!$A$1:$A$288,'Copy of PY1 Data(H)'!$A$1:$CZ$288))</f>
        <v>0</v>
      </c>
      <c r="AB142" s="180" cm="1">
        <f t="array" ref="AB142">_xlfn.XLOOKUP(AB$1,'Copy of PY1 Data(H)'!$A$1:$CZ$1,_xlfn.XLOOKUP($A142,'Copy of PY1 Data(H)'!$A$1:$A$288,'Copy of PY1 Data(H)'!$A$1:$CZ$288))</f>
        <v>0</v>
      </c>
      <c r="AC142" s="180" cm="1">
        <f t="array" ref="AC142">_xlfn.XLOOKUP(AC$1,'Copy of PY1 Data(H)'!$A$1:$CZ$1,_xlfn.XLOOKUP($A142,'Copy of PY1 Data(H)'!$A$1:$A$288,'Copy of PY1 Data(H)'!$A$1:$CZ$288))</f>
        <v>0</v>
      </c>
      <c r="AD142" s="180" cm="1">
        <f t="array" ref="AD142">_xlfn.XLOOKUP(AD$1,'Copy of PY1 Data(H)'!$A$1:$CZ$1,_xlfn.XLOOKUP($A142,'Copy of PY1 Data(H)'!$A$1:$A$288,'Copy of PY1 Data(H)'!$A$1:$CZ$288))</f>
        <v>0</v>
      </c>
      <c r="AE142" s="180" cm="1">
        <f t="array" ref="AE142">_xlfn.XLOOKUP(AE$1,'Copy of PY1 Data(H)'!$A$1:$CZ$1,_xlfn.XLOOKUP($A142,'Copy of PY1 Data(H)'!$A$1:$A$288,'Copy of PY1 Data(H)'!$A$1:$CZ$288))</f>
        <v>0</v>
      </c>
      <c r="AF142" s="180" cm="1">
        <f t="array" ref="AF142">_xlfn.XLOOKUP(AF$1,'Copy of PY1 Data(H)'!$A$1:$CZ$1,_xlfn.XLOOKUP($A142,'Copy of PY1 Data(H)'!$A$1:$A$288,'Copy of PY1 Data(H)'!$A$1:$CZ$288))</f>
        <v>0</v>
      </c>
      <c r="AG142" s="180" cm="1">
        <f t="array" ref="AG142">_xlfn.XLOOKUP(AG$1,'Copy of PY1 Data(H)'!$A$1:$CZ$1,_xlfn.XLOOKUP($A142,'Copy of PY1 Data(H)'!$A$1:$A$288,'Copy of PY1 Data(H)'!$A$1:$CZ$288))</f>
        <v>0</v>
      </c>
      <c r="AH142" s="180" cm="1">
        <f t="array" ref="AH142">_xlfn.XLOOKUP(AH$1,'Copy of PY1 Data(H)'!$A$1:$CZ$1,_xlfn.XLOOKUP($A142,'Copy of PY1 Data(H)'!$A$1:$A$288,'Copy of PY1 Data(H)'!$A$1:$CZ$288))</f>
        <v>0</v>
      </c>
      <c r="AI142" s="180" cm="1">
        <f t="array" ref="AI142">_xlfn.XLOOKUP(AI$1,'Copy of PY1 Data(H)'!$A$1:$CZ$1,_xlfn.XLOOKUP($A142,'Copy of PY1 Data(H)'!$A$1:$A$288,'Copy of PY1 Data(H)'!$A$1:$CZ$288))</f>
        <v>0</v>
      </c>
      <c r="AJ142" s="180" cm="1">
        <f t="array" ref="AJ142">_xlfn.XLOOKUP(AJ$1,'Copy of PY1 Data(H)'!$A$1:$CZ$1,_xlfn.XLOOKUP($A142,'Copy of PY1 Data(H)'!$A$1:$A$288,'Copy of PY1 Data(H)'!$A$1:$CZ$288))</f>
        <v>0</v>
      </c>
      <c r="AK142" s="180" cm="1">
        <f t="array" ref="AK142">_xlfn.XLOOKUP(AK$1,'Copy of PY1 Data(H)'!$A$1:$CZ$1,_xlfn.XLOOKUP($A142,'Copy of PY1 Data(H)'!$A$1:$A$288,'Copy of PY1 Data(H)'!$A$1:$CZ$288))</f>
        <v>0</v>
      </c>
      <c r="AL142" s="180" cm="1">
        <f t="array" ref="AL142">_xlfn.XLOOKUP(AL$1,'Copy of PY1 Data(H)'!$A$1:$CZ$1,_xlfn.XLOOKUP($A142,'Copy of PY1 Data(H)'!$A$1:$A$288,'Copy of PY1 Data(H)'!$A$1:$CZ$288))</f>
        <v>0</v>
      </c>
      <c r="AM142" s="180" cm="1">
        <f t="array" ref="AM142">_xlfn.XLOOKUP(AM$1,'Copy of PY1 Data(H)'!$A$1:$CZ$1,_xlfn.XLOOKUP($A142,'Copy of PY1 Data(H)'!$A$1:$A$288,'Copy of PY1 Data(H)'!$A$1:$CZ$288))</f>
        <v>0</v>
      </c>
      <c r="AN142" s="180" cm="1">
        <f t="array" ref="AN142">_xlfn.XLOOKUP(AN$1,'Copy of PY1 Data(H)'!$A$1:$CZ$1,_xlfn.XLOOKUP($A142,'Copy of PY1 Data(H)'!$A$1:$A$288,'Copy of PY1 Data(H)'!$A$1:$CZ$288))</f>
        <v>0</v>
      </c>
      <c r="AO142" s="180" cm="1">
        <f t="array" ref="AO142">_xlfn.XLOOKUP(AO$1,'Copy of PY1 Data(H)'!$A$1:$CZ$1,_xlfn.XLOOKUP($A142,'Copy of PY1 Data(H)'!$A$1:$A$288,'Copy of PY1 Data(H)'!$A$1:$CZ$288))</f>
        <v>0</v>
      </c>
      <c r="AP142" s="180" cm="1">
        <f t="array" ref="AP142">_xlfn.XLOOKUP(AP$1,'Copy of PY1 Data(H)'!$A$1:$CZ$1,_xlfn.XLOOKUP($A142,'Copy of PY1 Data(H)'!$A$1:$A$288,'Copy of PY1 Data(H)'!$A$1:$CZ$288))</f>
        <v>0</v>
      </c>
      <c r="AQ142" s="180" cm="1">
        <f t="array" ref="AQ142">_xlfn.XLOOKUP(AQ$1,'Copy of PY1 Data(H)'!$A$1:$CZ$1,_xlfn.XLOOKUP($A142,'Copy of PY1 Data(H)'!$A$1:$A$288,'Copy of PY1 Data(H)'!$A$1:$CZ$288))</f>
        <v>0</v>
      </c>
      <c r="AR142" s="180" cm="1">
        <f t="array" ref="AR142">_xlfn.XLOOKUP(AR$1,'Copy of PY1 Data(H)'!$A$1:$CZ$1,_xlfn.XLOOKUP($A142,'Copy of PY1 Data(H)'!$A$1:$A$288,'Copy of PY1 Data(H)'!$A$1:$CZ$288))</f>
        <v>0</v>
      </c>
      <c r="AS142" s="180" cm="1">
        <f t="array" ref="AS142">_xlfn.XLOOKUP(AS$1,'Copy of PY1 Data(H)'!$A$1:$CZ$1,_xlfn.XLOOKUP($A142,'Copy of PY1 Data(H)'!$A$1:$A$288,'Copy of PY1 Data(H)'!$A$1:$CZ$288))</f>
        <v>0</v>
      </c>
      <c r="AT142" s="180" cm="1">
        <f t="array" ref="AT142">_xlfn.XLOOKUP(AT$1,'Copy of PY1 Data(H)'!$A$1:$CZ$1,_xlfn.XLOOKUP($A142,'Copy of PY1 Data(H)'!$A$1:$A$288,'Copy of PY1 Data(H)'!$A$1:$CZ$288))</f>
        <v>0</v>
      </c>
      <c r="AU142" s="180" cm="1">
        <f t="array" ref="AU142">_xlfn.XLOOKUP(AU$1,'Copy of PY1 Data(H)'!$A$1:$CZ$1,_xlfn.XLOOKUP($A142,'Copy of PY1 Data(H)'!$A$1:$A$288,'Copy of PY1 Data(H)'!$A$1:$CZ$288))</f>
        <v>0</v>
      </c>
      <c r="AV142" s="180" cm="1">
        <f t="array" ref="AV142">_xlfn.XLOOKUP(AV$1,'Copy of PY1 Data(H)'!$A$1:$CZ$1,_xlfn.XLOOKUP($A142,'Copy of PY1 Data(H)'!$A$1:$A$288,'Copy of PY1 Data(H)'!$A$1:$CZ$288))</f>
        <v>0</v>
      </c>
      <c r="AW142" s="180" cm="1">
        <f t="array" ref="AW142">_xlfn.XLOOKUP(AW$1,'Copy of PY1 Data(H)'!$A$1:$CZ$1,_xlfn.XLOOKUP($A142,'Copy of PY1 Data(H)'!$A$1:$A$288,'Copy of PY1 Data(H)'!$A$1:$CZ$288))</f>
        <v>0</v>
      </c>
      <c r="AX142" s="180" cm="1">
        <f t="array" ref="AX142">_xlfn.XLOOKUP(AX$1,'Copy of PY1 Data(H)'!$A$1:$CZ$1,_xlfn.XLOOKUP($A142,'Copy of PY1 Data(H)'!$A$1:$A$288,'Copy of PY1 Data(H)'!$A$1:$CZ$288))</f>
        <v>0</v>
      </c>
      <c r="AY142" s="180" cm="1">
        <f t="array" ref="AY142">_xlfn.XLOOKUP(AY$1,'Copy of PY1 Data(H)'!$A$1:$CZ$1,_xlfn.XLOOKUP($A142,'Copy of PY1 Data(H)'!$A$1:$A$288,'Copy of PY1 Data(H)'!$A$1:$CZ$288))</f>
        <v>0</v>
      </c>
      <c r="AZ142" s="180" cm="1">
        <f t="array" ref="AZ142">_xlfn.XLOOKUP(AZ$1,'Copy of PY1 Data(H)'!$A$1:$CZ$1,_xlfn.XLOOKUP($A142,'Copy of PY1 Data(H)'!$A$1:$A$288,'Copy of PY1 Data(H)'!$A$1:$CZ$288))</f>
        <v>19250</v>
      </c>
      <c r="BA142" s="180" cm="1">
        <f t="array" ref="BA142">_xlfn.XLOOKUP(BA$1,'Copy of PY1 Data(H)'!$A$1:$CZ$1,_xlfn.XLOOKUP($A142,'Copy of PY1 Data(H)'!$A$1:$A$288,'Copy of PY1 Data(H)'!$A$1:$CZ$288))</f>
        <v>0</v>
      </c>
      <c r="BB142" s="180" cm="1">
        <f t="array" ref="BB142">_xlfn.XLOOKUP(BB$1,'Copy of PY1 Data(H)'!$A$1:$CZ$1,_xlfn.XLOOKUP($A142,'Copy of PY1 Data(H)'!$A$1:$A$288,'Copy of PY1 Data(H)'!$A$1:$CZ$288))</f>
        <v>0</v>
      </c>
      <c r="BC142" s="180" cm="1">
        <f t="array" ref="BC142">_xlfn.XLOOKUP(BC$1,'Copy of PY1 Data(H)'!$A$1:$CZ$1,_xlfn.XLOOKUP($A142,'Copy of PY1 Data(H)'!$A$1:$A$288,'Copy of PY1 Data(H)'!$A$1:$CZ$288))</f>
        <v>0</v>
      </c>
      <c r="BD142" s="180" cm="1">
        <f t="array" ref="BD142">_xlfn.XLOOKUP(BD$1,'Copy of PY1 Data(H)'!$A$1:$CZ$1,_xlfn.XLOOKUP($A142,'Copy of PY1 Data(H)'!$A$1:$A$288,'Copy of PY1 Data(H)'!$A$1:$CZ$288))</f>
        <v>0</v>
      </c>
      <c r="BE142" s="180" cm="1">
        <f t="array" ref="BE142">_xlfn.XLOOKUP(BE$1,'Copy of PY1 Data(H)'!$A$1:$CZ$1,_xlfn.XLOOKUP($A142,'Copy of PY1 Data(H)'!$A$1:$A$288,'Copy of PY1 Data(H)'!$A$1:$CZ$288))</f>
        <v>36052</v>
      </c>
      <c r="BF142" s="180" cm="1">
        <f t="array" ref="BF142">_xlfn.XLOOKUP(BF$1,'Copy of PY1 Data(H)'!$A$1:$CZ$1,_xlfn.XLOOKUP($A142,'Copy of PY1 Data(H)'!$A$1:$A$288,'Copy of PY1 Data(H)'!$A$1:$CZ$288))</f>
        <v>1065</v>
      </c>
      <c r="BG142" s="180" cm="1">
        <f t="array" ref="BG142">_xlfn.XLOOKUP(BG$1,'Copy of PY1 Data(H)'!$A$1:$CZ$1,_xlfn.XLOOKUP($A142,'Copy of PY1 Data(H)'!$A$1:$A$288,'Copy of PY1 Data(H)'!$A$1:$CZ$288))</f>
        <v>0</v>
      </c>
      <c r="BH142" s="180" cm="1">
        <f t="array" ref="BH142">_xlfn.XLOOKUP(BH$1,'Copy of PY1 Data(H)'!$A$1:$CZ$1,_xlfn.XLOOKUP($A142,'Copy of PY1 Data(H)'!$A$1:$A$288,'Copy of PY1 Data(H)'!$A$1:$CZ$288))</f>
        <v>0</v>
      </c>
      <c r="BI142" s="180" cm="1">
        <f t="array" ref="BI142">_xlfn.XLOOKUP(BI$1,'Copy of PY1 Data(H)'!$A$1:$CZ$1,_xlfn.XLOOKUP($A142,'Copy of PY1 Data(H)'!$A$1:$A$288,'Copy of PY1 Data(H)'!$A$1:$CZ$288))</f>
        <v>0</v>
      </c>
      <c r="BJ142" s="180" cm="1">
        <f t="array" ref="BJ142">_xlfn.XLOOKUP(BJ$1,'Copy of PY1 Data(H)'!$A$1:$CZ$1,_xlfn.XLOOKUP($A142,'Copy of PY1 Data(H)'!$A$1:$A$288,'Copy of PY1 Data(H)'!$A$1:$CZ$288))</f>
        <v>19391</v>
      </c>
      <c r="BK142" s="180" cm="1">
        <f t="array" ref="BK142">_xlfn.XLOOKUP(BK$1,'Copy of PY1 Data(H)'!$A$1:$CZ$1,_xlfn.XLOOKUP($A142,'Copy of PY1 Data(H)'!$A$1:$A$288,'Copy of PY1 Data(H)'!$A$1:$CZ$288))</f>
        <v>0</v>
      </c>
      <c r="BL142" s="180" cm="1">
        <f t="array" ref="BL142">_xlfn.XLOOKUP(BL$1,'Copy of PY1 Data(H)'!$A$1:$CZ$1,_xlfn.XLOOKUP($A142,'Copy of PY1 Data(H)'!$A$1:$A$288,'Copy of PY1 Data(H)'!$A$1:$CZ$288))</f>
        <v>0</v>
      </c>
      <c r="BM142" s="180" cm="1">
        <f t="array" ref="BM142">_xlfn.XLOOKUP(BM$1,'Copy of PY1 Data(H)'!$A$1:$CZ$1,_xlfn.XLOOKUP($A142,'Copy of PY1 Data(H)'!$A$1:$A$288,'Copy of PY1 Data(H)'!$A$1:$CZ$288))</f>
        <v>0</v>
      </c>
      <c r="BN142" s="180" cm="1">
        <f t="array" ref="BN142">_xlfn.XLOOKUP(BN$1,'Copy of PY1 Data(H)'!$A$1:$CZ$1,_xlfn.XLOOKUP($A142,'Copy of PY1 Data(H)'!$A$1:$A$288,'Copy of PY1 Data(H)'!$A$1:$CZ$288))</f>
        <v>1337840</v>
      </c>
      <c r="BO142" s="180" cm="1">
        <f t="array" ref="BO142">_xlfn.XLOOKUP(BO$1,'Copy of PY1 Data(H)'!$A$1:$CZ$1,_xlfn.XLOOKUP($A142,'Copy of PY1 Data(H)'!$A$1:$A$288,'Copy of PY1 Data(H)'!$A$1:$CZ$288))</f>
        <v>0</v>
      </c>
      <c r="BP142" s="180" cm="1">
        <f t="array" ref="BP142">_xlfn.XLOOKUP(BP$1,'Copy of PY1 Data(H)'!$A$1:$CZ$1,_xlfn.XLOOKUP($A142,'Copy of PY1 Data(H)'!$A$1:$A$288,'Copy of PY1 Data(H)'!$A$1:$CZ$288))</f>
        <v>0</v>
      </c>
      <c r="BQ142" s="180" cm="1">
        <f t="array" ref="BQ142">_xlfn.XLOOKUP(BQ$1,'Copy of PY1 Data(H)'!$A$1:$CZ$1,_xlfn.XLOOKUP($A142,'Copy of PY1 Data(H)'!$A$1:$A$288,'Copy of PY1 Data(H)'!$A$1:$CZ$288))</f>
        <v>0</v>
      </c>
      <c r="BR142" s="180" cm="1">
        <f t="array" ref="BR142">_xlfn.XLOOKUP(BR$1,'Copy of PY1 Data(H)'!$A$1:$CZ$1,_xlfn.XLOOKUP($A142,'Copy of PY1 Data(H)'!$A$1:$A$288,'Copy of PY1 Data(H)'!$A$1:$CZ$288))</f>
        <v>0</v>
      </c>
      <c r="BS142" s="180" cm="1">
        <f t="array" ref="BS142">_xlfn.XLOOKUP(BS$1,'Copy of PY1 Data(H)'!$A$1:$CZ$1,_xlfn.XLOOKUP($A142,'Copy of PY1 Data(H)'!$A$1:$A$288,'Copy of PY1 Data(H)'!$A$1:$CZ$288))</f>
        <v>0</v>
      </c>
      <c r="BT142" s="180" cm="1">
        <f t="array" ref="BT142">_xlfn.XLOOKUP(BT$1,'Copy of PY1 Data(H)'!$A$1:$CZ$1,_xlfn.XLOOKUP($A142,'Copy of PY1 Data(H)'!$A$1:$A$288,'Copy of PY1 Data(H)'!$A$1:$CZ$288))</f>
        <v>0</v>
      </c>
      <c r="BU142" s="180" cm="1">
        <f t="array" ref="BU142">_xlfn.XLOOKUP(BU$1,'Copy of PY1 Data(H)'!$A$1:$CZ$1,_xlfn.XLOOKUP($A142,'Copy of PY1 Data(H)'!$A$1:$A$288,'Copy of PY1 Data(H)'!$A$1:$CZ$288))</f>
        <v>0</v>
      </c>
      <c r="BV142" s="180" cm="1">
        <f t="array" ref="BV142">_xlfn.XLOOKUP(BV$1,'Copy of PY1 Data(H)'!$A$1:$CZ$1,_xlfn.XLOOKUP($A142,'Copy of PY1 Data(H)'!$A$1:$A$288,'Copy of PY1 Data(H)'!$A$1:$CZ$288))</f>
        <v>0</v>
      </c>
    </row>
    <row r="143" spans="1:74" x14ac:dyDescent="0.3">
      <c r="A143" s="180">
        <v>364</v>
      </c>
      <c r="C143" s="180"/>
      <c r="D143" s="180" cm="1">
        <f t="array" ref="D143">_xlfn.XLOOKUP(D$1,'Copy of PY1 Data(H)'!$A$1:$CZ$1,_xlfn.XLOOKUP($A143,'Copy of PY1 Data(H)'!$A$1:$A$288,'Copy of PY1 Data(H)'!$A$1:$CZ$288))</f>
        <v>0</v>
      </c>
      <c r="E143" s="180" cm="1">
        <f t="array" ref="E143">_xlfn.XLOOKUP(E$1,'Copy of PY1 Data(H)'!$A$1:$CZ$1,_xlfn.XLOOKUP($A143,'Copy of PY1 Data(H)'!$A$1:$A$288,'Copy of PY1 Data(H)'!$A$1:$CZ$288))</f>
        <v>0</v>
      </c>
      <c r="F143" s="180" cm="1">
        <f t="array" ref="F143">_xlfn.XLOOKUP(F$1,'Copy of PY1 Data(H)'!$A$1:$CZ$1,_xlfn.XLOOKUP($A143,'Copy of PY1 Data(H)'!$A$1:$A$288,'Copy of PY1 Data(H)'!$A$1:$CZ$288))</f>
        <v>0</v>
      </c>
      <c r="G143" s="180" cm="1">
        <f t="array" ref="G143">_xlfn.XLOOKUP(G$1,'Copy of PY1 Data(H)'!$A$1:$CZ$1,_xlfn.XLOOKUP($A143,'Copy of PY1 Data(H)'!$A$1:$A$288,'Copy of PY1 Data(H)'!$A$1:$CZ$288))</f>
        <v>0</v>
      </c>
      <c r="H143" s="180" cm="1">
        <f t="array" ref="H143">_xlfn.XLOOKUP(H$1,'Copy of PY1 Data(H)'!$A$1:$CZ$1,_xlfn.XLOOKUP($A143,'Copy of PY1 Data(H)'!$A$1:$A$288,'Copy of PY1 Data(H)'!$A$1:$CZ$288))</f>
        <v>0</v>
      </c>
      <c r="I143" s="180" cm="1">
        <f t="array" ref="I143">_xlfn.XLOOKUP(I$1,'Copy of PY1 Data(H)'!$A$1:$CZ$1,_xlfn.XLOOKUP($A143,'Copy of PY1 Data(H)'!$A$1:$A$288,'Copy of PY1 Data(H)'!$A$1:$CZ$288))</f>
        <v>0</v>
      </c>
      <c r="J143" s="180" cm="1">
        <f t="array" ref="J143">_xlfn.XLOOKUP(J$1,'Copy of PY1 Data(H)'!$A$1:$CZ$1,_xlfn.XLOOKUP($A143,'Copy of PY1 Data(H)'!$A$1:$A$288,'Copy of PY1 Data(H)'!$A$1:$CZ$288))</f>
        <v>0</v>
      </c>
      <c r="K143" s="180" cm="1">
        <f t="array" ref="K143">_xlfn.XLOOKUP(K$1,'Copy of PY1 Data(H)'!$A$1:$CZ$1,_xlfn.XLOOKUP($A143,'Copy of PY1 Data(H)'!$A$1:$A$288,'Copy of PY1 Data(H)'!$A$1:$CZ$288))</f>
        <v>0</v>
      </c>
      <c r="L143" s="180" cm="1">
        <f t="array" ref="L143">_xlfn.XLOOKUP(L$1,'Copy of PY1 Data(H)'!$A$1:$CZ$1,_xlfn.XLOOKUP($A143,'Copy of PY1 Data(H)'!$A$1:$A$288,'Copy of PY1 Data(H)'!$A$1:$CZ$288))</f>
        <v>40242</v>
      </c>
      <c r="M143" s="180" cm="1">
        <f t="array" ref="M143">_xlfn.XLOOKUP(M$1,'Copy of PY1 Data(H)'!$A$1:$CZ$1,_xlfn.XLOOKUP($A143,'Copy of PY1 Data(H)'!$A$1:$A$288,'Copy of PY1 Data(H)'!$A$1:$CZ$288))</f>
        <v>0</v>
      </c>
      <c r="N143" s="180" cm="1">
        <f t="array" ref="N143">_xlfn.XLOOKUP(N$1,'Copy of PY1 Data(H)'!$A$1:$CZ$1,_xlfn.XLOOKUP($A143,'Copy of PY1 Data(H)'!$A$1:$A$288,'Copy of PY1 Data(H)'!$A$1:$CZ$288))</f>
        <v>0</v>
      </c>
      <c r="O143" s="180" cm="1">
        <f t="array" ref="O143">_xlfn.XLOOKUP(O$1,'Copy of PY1 Data(H)'!$A$1:$CZ$1,_xlfn.XLOOKUP($A143,'Copy of PY1 Data(H)'!$A$1:$A$288,'Copy of PY1 Data(H)'!$A$1:$CZ$288))</f>
        <v>0</v>
      </c>
      <c r="P143" s="180" cm="1">
        <f t="array" ref="P143">_xlfn.XLOOKUP(P$1,'Copy of PY1 Data(H)'!$A$1:$CZ$1,_xlfn.XLOOKUP($A143,'Copy of PY1 Data(H)'!$A$1:$A$288,'Copy of PY1 Data(H)'!$A$1:$CZ$288))</f>
        <v>0</v>
      </c>
      <c r="Q143" s="180" cm="1">
        <f t="array" ref="Q143">_xlfn.XLOOKUP(Q$1,'Copy of PY1 Data(H)'!$A$1:$CZ$1,_xlfn.XLOOKUP($A143,'Copy of PY1 Data(H)'!$A$1:$A$288,'Copy of PY1 Data(H)'!$A$1:$CZ$288))</f>
        <v>0</v>
      </c>
      <c r="R143" s="180" cm="1">
        <f t="array" ref="R143">_xlfn.XLOOKUP(R$1,'Copy of PY1 Data(H)'!$A$1:$CZ$1,_xlfn.XLOOKUP($A143,'Copy of PY1 Data(H)'!$A$1:$A$288,'Copy of PY1 Data(H)'!$A$1:$CZ$288))</f>
        <v>0</v>
      </c>
      <c r="S143" s="180" cm="1">
        <f t="array" ref="S143">_xlfn.XLOOKUP(S$1,'Copy of PY1 Data(H)'!$A$1:$CZ$1,_xlfn.XLOOKUP($A143,'Copy of PY1 Data(H)'!$A$1:$A$288,'Copy of PY1 Data(H)'!$A$1:$CZ$288))</f>
        <v>0</v>
      </c>
      <c r="T143" s="180" cm="1">
        <f t="array" ref="T143">_xlfn.XLOOKUP(T$1,'Copy of PY1 Data(H)'!$A$1:$CZ$1,_xlfn.XLOOKUP($A143,'Copy of PY1 Data(H)'!$A$1:$A$288,'Copy of PY1 Data(H)'!$A$1:$CZ$288))</f>
        <v>0</v>
      </c>
      <c r="U143" s="180" cm="1">
        <f t="array" ref="U143">_xlfn.XLOOKUP(U$1,'Copy of PY1 Data(H)'!$A$1:$CZ$1,_xlfn.XLOOKUP($A143,'Copy of PY1 Data(H)'!$A$1:$A$288,'Copy of PY1 Data(H)'!$A$1:$CZ$288))</f>
        <v>0</v>
      </c>
      <c r="V143" s="180" cm="1">
        <f t="array" ref="V143">_xlfn.XLOOKUP(V$1,'Copy of PY1 Data(H)'!$A$1:$CZ$1,_xlfn.XLOOKUP($A143,'Copy of PY1 Data(H)'!$A$1:$A$288,'Copy of PY1 Data(H)'!$A$1:$CZ$288))</f>
        <v>0</v>
      </c>
      <c r="W143" s="180" cm="1">
        <f t="array" ref="W143">_xlfn.XLOOKUP(W$1,'Copy of PY1 Data(H)'!$A$1:$CZ$1,_xlfn.XLOOKUP($A143,'Copy of PY1 Data(H)'!$A$1:$A$288,'Copy of PY1 Data(H)'!$A$1:$CZ$288))</f>
        <v>0</v>
      </c>
      <c r="X143" s="180" cm="1">
        <f t="array" ref="X143">_xlfn.XLOOKUP(X$1,'Copy of PY1 Data(H)'!$A$1:$CZ$1,_xlfn.XLOOKUP($A143,'Copy of PY1 Data(H)'!$A$1:$A$288,'Copy of PY1 Data(H)'!$A$1:$CZ$288))</f>
        <v>0</v>
      </c>
      <c r="Y143" s="180" cm="1">
        <f t="array" ref="Y143">_xlfn.XLOOKUP(Y$1,'Copy of PY1 Data(H)'!$A$1:$CZ$1,_xlfn.XLOOKUP($A143,'Copy of PY1 Data(H)'!$A$1:$A$288,'Copy of PY1 Data(H)'!$A$1:$CZ$288))</f>
        <v>0</v>
      </c>
      <c r="Z143" s="180" cm="1">
        <f t="array" ref="Z143">_xlfn.XLOOKUP(Z$1,'Copy of PY1 Data(H)'!$A$1:$CZ$1,_xlfn.XLOOKUP($A143,'Copy of PY1 Data(H)'!$A$1:$A$288,'Copy of PY1 Data(H)'!$A$1:$CZ$288))</f>
        <v>59910</v>
      </c>
      <c r="AA143" s="180" cm="1">
        <f t="array" ref="AA143">_xlfn.XLOOKUP(AA$1,'Copy of PY1 Data(H)'!$A$1:$CZ$1,_xlfn.XLOOKUP($A143,'Copy of PY1 Data(H)'!$A$1:$A$288,'Copy of PY1 Data(H)'!$A$1:$CZ$288))</f>
        <v>0</v>
      </c>
      <c r="AB143" s="180" cm="1">
        <f t="array" ref="AB143">_xlfn.XLOOKUP(AB$1,'Copy of PY1 Data(H)'!$A$1:$CZ$1,_xlfn.XLOOKUP($A143,'Copy of PY1 Data(H)'!$A$1:$A$288,'Copy of PY1 Data(H)'!$A$1:$CZ$288))</f>
        <v>0</v>
      </c>
      <c r="AC143" s="180" cm="1">
        <f t="array" ref="AC143">_xlfn.XLOOKUP(AC$1,'Copy of PY1 Data(H)'!$A$1:$CZ$1,_xlfn.XLOOKUP($A143,'Copy of PY1 Data(H)'!$A$1:$A$288,'Copy of PY1 Data(H)'!$A$1:$CZ$288))</f>
        <v>0</v>
      </c>
      <c r="AD143" s="180" cm="1">
        <f t="array" ref="AD143">_xlfn.XLOOKUP(AD$1,'Copy of PY1 Data(H)'!$A$1:$CZ$1,_xlfn.XLOOKUP($A143,'Copy of PY1 Data(H)'!$A$1:$A$288,'Copy of PY1 Data(H)'!$A$1:$CZ$288))</f>
        <v>0</v>
      </c>
      <c r="AE143" s="180" cm="1">
        <f t="array" ref="AE143">_xlfn.XLOOKUP(AE$1,'Copy of PY1 Data(H)'!$A$1:$CZ$1,_xlfn.XLOOKUP($A143,'Copy of PY1 Data(H)'!$A$1:$A$288,'Copy of PY1 Data(H)'!$A$1:$CZ$288))</f>
        <v>0</v>
      </c>
      <c r="AF143" s="180" cm="1">
        <f t="array" ref="AF143">_xlfn.XLOOKUP(AF$1,'Copy of PY1 Data(H)'!$A$1:$CZ$1,_xlfn.XLOOKUP($A143,'Copy of PY1 Data(H)'!$A$1:$A$288,'Copy of PY1 Data(H)'!$A$1:$CZ$288))</f>
        <v>0</v>
      </c>
      <c r="AG143" s="180" cm="1">
        <f t="array" ref="AG143">_xlfn.XLOOKUP(AG$1,'Copy of PY1 Data(H)'!$A$1:$CZ$1,_xlfn.XLOOKUP($A143,'Copy of PY1 Data(H)'!$A$1:$A$288,'Copy of PY1 Data(H)'!$A$1:$CZ$288))</f>
        <v>0</v>
      </c>
      <c r="AH143" s="180" cm="1">
        <f t="array" ref="AH143">_xlfn.XLOOKUP(AH$1,'Copy of PY1 Data(H)'!$A$1:$CZ$1,_xlfn.XLOOKUP($A143,'Copy of PY1 Data(H)'!$A$1:$A$288,'Copy of PY1 Data(H)'!$A$1:$CZ$288))</f>
        <v>0</v>
      </c>
      <c r="AI143" s="180" cm="1">
        <f t="array" ref="AI143">_xlfn.XLOOKUP(AI$1,'Copy of PY1 Data(H)'!$A$1:$CZ$1,_xlfn.XLOOKUP($A143,'Copy of PY1 Data(H)'!$A$1:$A$288,'Copy of PY1 Data(H)'!$A$1:$CZ$288))</f>
        <v>0</v>
      </c>
      <c r="AJ143" s="180" cm="1">
        <f t="array" ref="AJ143">_xlfn.XLOOKUP(AJ$1,'Copy of PY1 Data(H)'!$A$1:$CZ$1,_xlfn.XLOOKUP($A143,'Copy of PY1 Data(H)'!$A$1:$A$288,'Copy of PY1 Data(H)'!$A$1:$CZ$288))</f>
        <v>0</v>
      </c>
      <c r="AK143" s="180" cm="1">
        <f t="array" ref="AK143">_xlfn.XLOOKUP(AK$1,'Copy of PY1 Data(H)'!$A$1:$CZ$1,_xlfn.XLOOKUP($A143,'Copy of PY1 Data(H)'!$A$1:$A$288,'Copy of PY1 Data(H)'!$A$1:$CZ$288))</f>
        <v>0</v>
      </c>
      <c r="AL143" s="180" cm="1">
        <f t="array" ref="AL143">_xlfn.XLOOKUP(AL$1,'Copy of PY1 Data(H)'!$A$1:$CZ$1,_xlfn.XLOOKUP($A143,'Copy of PY1 Data(H)'!$A$1:$A$288,'Copy of PY1 Data(H)'!$A$1:$CZ$288))</f>
        <v>0</v>
      </c>
      <c r="AM143" s="180" cm="1">
        <f t="array" ref="AM143">_xlfn.XLOOKUP(AM$1,'Copy of PY1 Data(H)'!$A$1:$CZ$1,_xlfn.XLOOKUP($A143,'Copy of PY1 Data(H)'!$A$1:$A$288,'Copy of PY1 Data(H)'!$A$1:$CZ$288))</f>
        <v>0</v>
      </c>
      <c r="AN143" s="180" cm="1">
        <f t="array" ref="AN143">_xlfn.XLOOKUP(AN$1,'Copy of PY1 Data(H)'!$A$1:$CZ$1,_xlfn.XLOOKUP($A143,'Copy of PY1 Data(H)'!$A$1:$A$288,'Copy of PY1 Data(H)'!$A$1:$CZ$288))</f>
        <v>0</v>
      </c>
      <c r="AO143" s="180" cm="1">
        <f t="array" ref="AO143">_xlfn.XLOOKUP(AO$1,'Copy of PY1 Data(H)'!$A$1:$CZ$1,_xlfn.XLOOKUP($A143,'Copy of PY1 Data(H)'!$A$1:$A$288,'Copy of PY1 Data(H)'!$A$1:$CZ$288))</f>
        <v>0</v>
      </c>
      <c r="AP143" s="180" cm="1">
        <f t="array" ref="AP143">_xlfn.XLOOKUP(AP$1,'Copy of PY1 Data(H)'!$A$1:$CZ$1,_xlfn.XLOOKUP($A143,'Copy of PY1 Data(H)'!$A$1:$A$288,'Copy of PY1 Data(H)'!$A$1:$CZ$288))</f>
        <v>0</v>
      </c>
      <c r="AQ143" s="180" cm="1">
        <f t="array" ref="AQ143">_xlfn.XLOOKUP(AQ$1,'Copy of PY1 Data(H)'!$A$1:$CZ$1,_xlfn.XLOOKUP($A143,'Copy of PY1 Data(H)'!$A$1:$A$288,'Copy of PY1 Data(H)'!$A$1:$CZ$288))</f>
        <v>0</v>
      </c>
      <c r="AR143" s="180" cm="1">
        <f t="array" ref="AR143">_xlfn.XLOOKUP(AR$1,'Copy of PY1 Data(H)'!$A$1:$CZ$1,_xlfn.XLOOKUP($A143,'Copy of PY1 Data(H)'!$A$1:$A$288,'Copy of PY1 Data(H)'!$A$1:$CZ$288))</f>
        <v>0</v>
      </c>
      <c r="AS143" s="180" cm="1">
        <f t="array" ref="AS143">_xlfn.XLOOKUP(AS$1,'Copy of PY1 Data(H)'!$A$1:$CZ$1,_xlfn.XLOOKUP($A143,'Copy of PY1 Data(H)'!$A$1:$A$288,'Copy of PY1 Data(H)'!$A$1:$CZ$288))</f>
        <v>0</v>
      </c>
      <c r="AT143" s="180" cm="1">
        <f t="array" ref="AT143">_xlfn.XLOOKUP(AT$1,'Copy of PY1 Data(H)'!$A$1:$CZ$1,_xlfn.XLOOKUP($A143,'Copy of PY1 Data(H)'!$A$1:$A$288,'Copy of PY1 Data(H)'!$A$1:$CZ$288))</f>
        <v>0</v>
      </c>
      <c r="AU143" s="180" cm="1">
        <f t="array" ref="AU143">_xlfn.XLOOKUP(AU$1,'Copy of PY1 Data(H)'!$A$1:$CZ$1,_xlfn.XLOOKUP($A143,'Copy of PY1 Data(H)'!$A$1:$A$288,'Copy of PY1 Data(H)'!$A$1:$CZ$288))</f>
        <v>0</v>
      </c>
      <c r="AV143" s="180" cm="1">
        <f t="array" ref="AV143">_xlfn.XLOOKUP(AV$1,'Copy of PY1 Data(H)'!$A$1:$CZ$1,_xlfn.XLOOKUP($A143,'Copy of PY1 Data(H)'!$A$1:$A$288,'Copy of PY1 Data(H)'!$A$1:$CZ$288))</f>
        <v>0</v>
      </c>
      <c r="AW143" s="180" cm="1">
        <f t="array" ref="AW143">_xlfn.XLOOKUP(AW$1,'Copy of PY1 Data(H)'!$A$1:$CZ$1,_xlfn.XLOOKUP($A143,'Copy of PY1 Data(H)'!$A$1:$A$288,'Copy of PY1 Data(H)'!$A$1:$CZ$288))</f>
        <v>0</v>
      </c>
      <c r="AX143" s="180" cm="1">
        <f t="array" ref="AX143">_xlfn.XLOOKUP(AX$1,'Copy of PY1 Data(H)'!$A$1:$CZ$1,_xlfn.XLOOKUP($A143,'Copy of PY1 Data(H)'!$A$1:$A$288,'Copy of PY1 Data(H)'!$A$1:$CZ$288))</f>
        <v>0</v>
      </c>
      <c r="AY143" s="180" cm="1">
        <f t="array" ref="AY143">_xlfn.XLOOKUP(AY$1,'Copy of PY1 Data(H)'!$A$1:$CZ$1,_xlfn.XLOOKUP($A143,'Copy of PY1 Data(H)'!$A$1:$A$288,'Copy of PY1 Data(H)'!$A$1:$CZ$288))</f>
        <v>0</v>
      </c>
      <c r="AZ143" s="180" cm="1">
        <f t="array" ref="AZ143">_xlfn.XLOOKUP(AZ$1,'Copy of PY1 Data(H)'!$A$1:$CZ$1,_xlfn.XLOOKUP($A143,'Copy of PY1 Data(H)'!$A$1:$A$288,'Copy of PY1 Data(H)'!$A$1:$CZ$288))</f>
        <v>6363</v>
      </c>
      <c r="BA143" s="180" cm="1">
        <f t="array" ref="BA143">_xlfn.XLOOKUP(BA$1,'Copy of PY1 Data(H)'!$A$1:$CZ$1,_xlfn.XLOOKUP($A143,'Copy of PY1 Data(H)'!$A$1:$A$288,'Copy of PY1 Data(H)'!$A$1:$CZ$288))</f>
        <v>0</v>
      </c>
      <c r="BB143" s="180" cm="1">
        <f t="array" ref="BB143">_xlfn.XLOOKUP(BB$1,'Copy of PY1 Data(H)'!$A$1:$CZ$1,_xlfn.XLOOKUP($A143,'Copy of PY1 Data(H)'!$A$1:$A$288,'Copy of PY1 Data(H)'!$A$1:$CZ$288))</f>
        <v>0</v>
      </c>
      <c r="BC143" s="180" cm="1">
        <f t="array" ref="BC143">_xlfn.XLOOKUP(BC$1,'Copy of PY1 Data(H)'!$A$1:$CZ$1,_xlfn.XLOOKUP($A143,'Copy of PY1 Data(H)'!$A$1:$A$288,'Copy of PY1 Data(H)'!$A$1:$CZ$288))</f>
        <v>0</v>
      </c>
      <c r="BD143" s="180" cm="1">
        <f t="array" ref="BD143">_xlfn.XLOOKUP(BD$1,'Copy of PY1 Data(H)'!$A$1:$CZ$1,_xlfn.XLOOKUP($A143,'Copy of PY1 Data(H)'!$A$1:$A$288,'Copy of PY1 Data(H)'!$A$1:$CZ$288))</f>
        <v>0</v>
      </c>
      <c r="BE143" s="180" cm="1">
        <f t="array" ref="BE143">_xlfn.XLOOKUP(BE$1,'Copy of PY1 Data(H)'!$A$1:$CZ$1,_xlfn.XLOOKUP($A143,'Copy of PY1 Data(H)'!$A$1:$A$288,'Copy of PY1 Data(H)'!$A$1:$CZ$288))</f>
        <v>11809</v>
      </c>
      <c r="BF143" s="180" cm="1">
        <f t="array" ref="BF143">_xlfn.XLOOKUP(BF$1,'Copy of PY1 Data(H)'!$A$1:$CZ$1,_xlfn.XLOOKUP($A143,'Copy of PY1 Data(H)'!$A$1:$A$288,'Copy of PY1 Data(H)'!$A$1:$CZ$288))</f>
        <v>62752</v>
      </c>
      <c r="BG143" s="180" cm="1">
        <f t="array" ref="BG143">_xlfn.XLOOKUP(BG$1,'Copy of PY1 Data(H)'!$A$1:$CZ$1,_xlfn.XLOOKUP($A143,'Copy of PY1 Data(H)'!$A$1:$A$288,'Copy of PY1 Data(H)'!$A$1:$CZ$288))</f>
        <v>0</v>
      </c>
      <c r="BH143" s="180" cm="1">
        <f t="array" ref="BH143">_xlfn.XLOOKUP(BH$1,'Copy of PY1 Data(H)'!$A$1:$CZ$1,_xlfn.XLOOKUP($A143,'Copy of PY1 Data(H)'!$A$1:$A$288,'Copy of PY1 Data(H)'!$A$1:$CZ$288))</f>
        <v>0</v>
      </c>
      <c r="BI143" s="180" cm="1">
        <f t="array" ref="BI143">_xlfn.XLOOKUP(BI$1,'Copy of PY1 Data(H)'!$A$1:$CZ$1,_xlfn.XLOOKUP($A143,'Copy of PY1 Data(H)'!$A$1:$A$288,'Copy of PY1 Data(H)'!$A$1:$CZ$288))</f>
        <v>0</v>
      </c>
      <c r="BJ143" s="180" cm="1">
        <f t="array" ref="BJ143">_xlfn.XLOOKUP(BJ$1,'Copy of PY1 Data(H)'!$A$1:$CZ$1,_xlfn.XLOOKUP($A143,'Copy of PY1 Data(H)'!$A$1:$A$288,'Copy of PY1 Data(H)'!$A$1:$CZ$288))</f>
        <v>62623</v>
      </c>
      <c r="BK143" s="180" cm="1">
        <f t="array" ref="BK143">_xlfn.XLOOKUP(BK$1,'Copy of PY1 Data(H)'!$A$1:$CZ$1,_xlfn.XLOOKUP($A143,'Copy of PY1 Data(H)'!$A$1:$A$288,'Copy of PY1 Data(H)'!$A$1:$CZ$288))</f>
        <v>0</v>
      </c>
      <c r="BL143" s="180" cm="1">
        <f t="array" ref="BL143">_xlfn.XLOOKUP(BL$1,'Copy of PY1 Data(H)'!$A$1:$CZ$1,_xlfn.XLOOKUP($A143,'Copy of PY1 Data(H)'!$A$1:$A$288,'Copy of PY1 Data(H)'!$A$1:$CZ$288))</f>
        <v>0</v>
      </c>
      <c r="BM143" s="180" cm="1">
        <f t="array" ref="BM143">_xlfn.XLOOKUP(BM$1,'Copy of PY1 Data(H)'!$A$1:$CZ$1,_xlfn.XLOOKUP($A143,'Copy of PY1 Data(H)'!$A$1:$A$288,'Copy of PY1 Data(H)'!$A$1:$CZ$288))</f>
        <v>0</v>
      </c>
      <c r="BN143" s="180" cm="1">
        <f t="array" ref="BN143">_xlfn.XLOOKUP(BN$1,'Copy of PY1 Data(H)'!$A$1:$CZ$1,_xlfn.XLOOKUP($A143,'Copy of PY1 Data(H)'!$A$1:$A$288,'Copy of PY1 Data(H)'!$A$1:$CZ$288))</f>
        <v>0</v>
      </c>
      <c r="BO143" s="180" cm="1">
        <f t="array" ref="BO143">_xlfn.XLOOKUP(BO$1,'Copy of PY1 Data(H)'!$A$1:$CZ$1,_xlfn.XLOOKUP($A143,'Copy of PY1 Data(H)'!$A$1:$A$288,'Copy of PY1 Data(H)'!$A$1:$CZ$288))</f>
        <v>0</v>
      </c>
      <c r="BP143" s="180" cm="1">
        <f t="array" ref="BP143">_xlfn.XLOOKUP(BP$1,'Copy of PY1 Data(H)'!$A$1:$CZ$1,_xlfn.XLOOKUP($A143,'Copy of PY1 Data(H)'!$A$1:$A$288,'Copy of PY1 Data(H)'!$A$1:$CZ$288))</f>
        <v>0</v>
      </c>
      <c r="BQ143" s="180" cm="1">
        <f t="array" ref="BQ143">_xlfn.XLOOKUP(BQ$1,'Copy of PY1 Data(H)'!$A$1:$CZ$1,_xlfn.XLOOKUP($A143,'Copy of PY1 Data(H)'!$A$1:$A$288,'Copy of PY1 Data(H)'!$A$1:$CZ$288))</f>
        <v>0</v>
      </c>
      <c r="BR143" s="180" cm="1">
        <f t="array" ref="BR143">_xlfn.XLOOKUP(BR$1,'Copy of PY1 Data(H)'!$A$1:$CZ$1,_xlfn.XLOOKUP($A143,'Copy of PY1 Data(H)'!$A$1:$A$288,'Copy of PY1 Data(H)'!$A$1:$CZ$288))</f>
        <v>0</v>
      </c>
      <c r="BS143" s="180" cm="1">
        <f t="array" ref="BS143">_xlfn.XLOOKUP(BS$1,'Copy of PY1 Data(H)'!$A$1:$CZ$1,_xlfn.XLOOKUP($A143,'Copy of PY1 Data(H)'!$A$1:$A$288,'Copy of PY1 Data(H)'!$A$1:$CZ$288))</f>
        <v>0</v>
      </c>
      <c r="BT143" s="180" cm="1">
        <f t="array" ref="BT143">_xlfn.XLOOKUP(BT$1,'Copy of PY1 Data(H)'!$A$1:$CZ$1,_xlfn.XLOOKUP($A143,'Copy of PY1 Data(H)'!$A$1:$A$288,'Copy of PY1 Data(H)'!$A$1:$CZ$288))</f>
        <v>0</v>
      </c>
      <c r="BU143" s="180" cm="1">
        <f t="array" ref="BU143">_xlfn.XLOOKUP(BU$1,'Copy of PY1 Data(H)'!$A$1:$CZ$1,_xlfn.XLOOKUP($A143,'Copy of PY1 Data(H)'!$A$1:$A$288,'Copy of PY1 Data(H)'!$A$1:$CZ$288))</f>
        <v>0</v>
      </c>
      <c r="BV143" s="180" cm="1">
        <f t="array" ref="BV143">_xlfn.XLOOKUP(BV$1,'Copy of PY1 Data(H)'!$A$1:$CZ$1,_xlfn.XLOOKUP($A143,'Copy of PY1 Data(H)'!$A$1:$A$288,'Copy of PY1 Data(H)'!$A$1:$CZ$288))</f>
        <v>0</v>
      </c>
    </row>
    <row r="144" spans="1:74" x14ac:dyDescent="0.3">
      <c r="A144" s="180">
        <v>192</v>
      </c>
      <c r="C144" s="180"/>
      <c r="D144" s="180" cm="1">
        <f t="array" ref="D144">_xlfn.XLOOKUP(D$1,'Copy of PY1 Data(H)'!$A$1:$CZ$1,_xlfn.XLOOKUP($A144,'Copy of PY1 Data(H)'!$A$1:$A$288,'Copy of PY1 Data(H)'!$A$1:$CZ$288))</f>
        <v>0</v>
      </c>
      <c r="E144" s="180" cm="1">
        <f t="array" ref="E144">_xlfn.XLOOKUP(E$1,'Copy of PY1 Data(H)'!$A$1:$CZ$1,_xlfn.XLOOKUP($A144,'Copy of PY1 Data(H)'!$A$1:$A$288,'Copy of PY1 Data(H)'!$A$1:$CZ$288))</f>
        <v>0</v>
      </c>
      <c r="F144" s="180" cm="1">
        <f t="array" ref="F144">_xlfn.XLOOKUP(F$1,'Copy of PY1 Data(H)'!$A$1:$CZ$1,_xlfn.XLOOKUP($A144,'Copy of PY1 Data(H)'!$A$1:$A$288,'Copy of PY1 Data(H)'!$A$1:$CZ$288))</f>
        <v>0</v>
      </c>
      <c r="G144" s="180" cm="1">
        <f t="array" ref="G144">_xlfn.XLOOKUP(G$1,'Copy of PY1 Data(H)'!$A$1:$CZ$1,_xlfn.XLOOKUP($A144,'Copy of PY1 Data(H)'!$A$1:$A$288,'Copy of PY1 Data(H)'!$A$1:$CZ$288))</f>
        <v>0</v>
      </c>
      <c r="H144" s="180" cm="1">
        <f t="array" ref="H144">_xlfn.XLOOKUP(H$1,'Copy of PY1 Data(H)'!$A$1:$CZ$1,_xlfn.XLOOKUP($A144,'Copy of PY1 Data(H)'!$A$1:$A$288,'Copy of PY1 Data(H)'!$A$1:$CZ$288))</f>
        <v>0</v>
      </c>
      <c r="I144" s="180" cm="1">
        <f t="array" ref="I144">_xlfn.XLOOKUP(I$1,'Copy of PY1 Data(H)'!$A$1:$CZ$1,_xlfn.XLOOKUP($A144,'Copy of PY1 Data(H)'!$A$1:$A$288,'Copy of PY1 Data(H)'!$A$1:$CZ$288))</f>
        <v>0</v>
      </c>
      <c r="J144" s="180" cm="1">
        <f t="array" ref="J144">_xlfn.XLOOKUP(J$1,'Copy of PY1 Data(H)'!$A$1:$CZ$1,_xlfn.XLOOKUP($A144,'Copy of PY1 Data(H)'!$A$1:$A$288,'Copy of PY1 Data(H)'!$A$1:$CZ$288))</f>
        <v>0</v>
      </c>
      <c r="K144" s="180" cm="1">
        <f t="array" ref="K144">_xlfn.XLOOKUP(K$1,'Copy of PY1 Data(H)'!$A$1:$CZ$1,_xlfn.XLOOKUP($A144,'Copy of PY1 Data(H)'!$A$1:$A$288,'Copy of PY1 Data(H)'!$A$1:$CZ$288))</f>
        <v>0</v>
      </c>
      <c r="L144" s="180" cm="1">
        <f t="array" ref="L144">_xlfn.XLOOKUP(L$1,'Copy of PY1 Data(H)'!$A$1:$CZ$1,_xlfn.XLOOKUP($A144,'Copy of PY1 Data(H)'!$A$1:$A$288,'Copy of PY1 Data(H)'!$A$1:$CZ$288))</f>
        <v>0</v>
      </c>
      <c r="M144" s="180" cm="1">
        <f t="array" ref="M144">_xlfn.XLOOKUP(M$1,'Copy of PY1 Data(H)'!$A$1:$CZ$1,_xlfn.XLOOKUP($A144,'Copy of PY1 Data(H)'!$A$1:$A$288,'Copy of PY1 Data(H)'!$A$1:$CZ$288))</f>
        <v>0</v>
      </c>
      <c r="N144" s="180" cm="1">
        <f t="array" ref="N144">_xlfn.XLOOKUP(N$1,'Copy of PY1 Data(H)'!$A$1:$CZ$1,_xlfn.XLOOKUP($A144,'Copy of PY1 Data(H)'!$A$1:$A$288,'Copy of PY1 Data(H)'!$A$1:$CZ$288))</f>
        <v>0</v>
      </c>
      <c r="O144" s="180" cm="1">
        <f t="array" ref="O144">_xlfn.XLOOKUP(O$1,'Copy of PY1 Data(H)'!$A$1:$CZ$1,_xlfn.XLOOKUP($A144,'Copy of PY1 Data(H)'!$A$1:$A$288,'Copy of PY1 Data(H)'!$A$1:$CZ$288))</f>
        <v>0</v>
      </c>
      <c r="P144" s="180" cm="1">
        <f t="array" ref="P144">_xlfn.XLOOKUP(P$1,'Copy of PY1 Data(H)'!$A$1:$CZ$1,_xlfn.XLOOKUP($A144,'Copy of PY1 Data(H)'!$A$1:$A$288,'Copy of PY1 Data(H)'!$A$1:$CZ$288))</f>
        <v>0</v>
      </c>
      <c r="Q144" s="180" cm="1">
        <f t="array" ref="Q144">_xlfn.XLOOKUP(Q$1,'Copy of PY1 Data(H)'!$A$1:$CZ$1,_xlfn.XLOOKUP($A144,'Copy of PY1 Data(H)'!$A$1:$A$288,'Copy of PY1 Data(H)'!$A$1:$CZ$288))</f>
        <v>0</v>
      </c>
      <c r="R144" s="180" cm="1">
        <f t="array" ref="R144">_xlfn.XLOOKUP(R$1,'Copy of PY1 Data(H)'!$A$1:$CZ$1,_xlfn.XLOOKUP($A144,'Copy of PY1 Data(H)'!$A$1:$A$288,'Copy of PY1 Data(H)'!$A$1:$CZ$288))</f>
        <v>0</v>
      </c>
      <c r="S144" s="180" cm="1">
        <f t="array" ref="S144">_xlfn.XLOOKUP(S$1,'Copy of PY1 Data(H)'!$A$1:$CZ$1,_xlfn.XLOOKUP($A144,'Copy of PY1 Data(H)'!$A$1:$A$288,'Copy of PY1 Data(H)'!$A$1:$CZ$288))</f>
        <v>0</v>
      </c>
      <c r="T144" s="180" cm="1">
        <f t="array" ref="T144">_xlfn.XLOOKUP(T$1,'Copy of PY1 Data(H)'!$A$1:$CZ$1,_xlfn.XLOOKUP($A144,'Copy of PY1 Data(H)'!$A$1:$A$288,'Copy of PY1 Data(H)'!$A$1:$CZ$288))</f>
        <v>0</v>
      </c>
      <c r="U144" s="180" cm="1">
        <f t="array" ref="U144">_xlfn.XLOOKUP(U$1,'Copy of PY1 Data(H)'!$A$1:$CZ$1,_xlfn.XLOOKUP($A144,'Copy of PY1 Data(H)'!$A$1:$A$288,'Copy of PY1 Data(H)'!$A$1:$CZ$288))</f>
        <v>0</v>
      </c>
      <c r="V144" s="180" cm="1">
        <f t="array" ref="V144">_xlfn.XLOOKUP(V$1,'Copy of PY1 Data(H)'!$A$1:$CZ$1,_xlfn.XLOOKUP($A144,'Copy of PY1 Data(H)'!$A$1:$A$288,'Copy of PY1 Data(H)'!$A$1:$CZ$288))</f>
        <v>0</v>
      </c>
      <c r="W144" s="180" cm="1">
        <f t="array" ref="W144">_xlfn.XLOOKUP(W$1,'Copy of PY1 Data(H)'!$A$1:$CZ$1,_xlfn.XLOOKUP($A144,'Copy of PY1 Data(H)'!$A$1:$A$288,'Copy of PY1 Data(H)'!$A$1:$CZ$288))</f>
        <v>0</v>
      </c>
      <c r="X144" s="180" cm="1">
        <f t="array" ref="X144">_xlfn.XLOOKUP(X$1,'Copy of PY1 Data(H)'!$A$1:$CZ$1,_xlfn.XLOOKUP($A144,'Copy of PY1 Data(H)'!$A$1:$A$288,'Copy of PY1 Data(H)'!$A$1:$CZ$288))</f>
        <v>0</v>
      </c>
      <c r="Y144" s="180" cm="1">
        <f t="array" ref="Y144">_xlfn.XLOOKUP(Y$1,'Copy of PY1 Data(H)'!$A$1:$CZ$1,_xlfn.XLOOKUP($A144,'Copy of PY1 Data(H)'!$A$1:$A$288,'Copy of PY1 Data(H)'!$A$1:$CZ$288))</f>
        <v>0</v>
      </c>
      <c r="Z144" s="180" cm="1">
        <f t="array" ref="Z144">_xlfn.XLOOKUP(Z$1,'Copy of PY1 Data(H)'!$A$1:$CZ$1,_xlfn.XLOOKUP($A144,'Copy of PY1 Data(H)'!$A$1:$A$288,'Copy of PY1 Data(H)'!$A$1:$CZ$288))</f>
        <v>0</v>
      </c>
      <c r="AA144" s="180" cm="1">
        <f t="array" ref="AA144">_xlfn.XLOOKUP(AA$1,'Copy of PY1 Data(H)'!$A$1:$CZ$1,_xlfn.XLOOKUP($A144,'Copy of PY1 Data(H)'!$A$1:$A$288,'Copy of PY1 Data(H)'!$A$1:$CZ$288))</f>
        <v>0</v>
      </c>
      <c r="AB144" s="180" cm="1">
        <f t="array" ref="AB144">_xlfn.XLOOKUP(AB$1,'Copy of PY1 Data(H)'!$A$1:$CZ$1,_xlfn.XLOOKUP($A144,'Copy of PY1 Data(H)'!$A$1:$A$288,'Copy of PY1 Data(H)'!$A$1:$CZ$288))</f>
        <v>0</v>
      </c>
      <c r="AC144" s="180" cm="1">
        <f t="array" ref="AC144">_xlfn.XLOOKUP(AC$1,'Copy of PY1 Data(H)'!$A$1:$CZ$1,_xlfn.XLOOKUP($A144,'Copy of PY1 Data(H)'!$A$1:$A$288,'Copy of PY1 Data(H)'!$A$1:$CZ$288))</f>
        <v>0</v>
      </c>
      <c r="AD144" s="180" cm="1">
        <f t="array" ref="AD144">_xlfn.XLOOKUP(AD$1,'Copy of PY1 Data(H)'!$A$1:$CZ$1,_xlfn.XLOOKUP($A144,'Copy of PY1 Data(H)'!$A$1:$A$288,'Copy of PY1 Data(H)'!$A$1:$CZ$288))</f>
        <v>0</v>
      </c>
      <c r="AE144" s="180" cm="1">
        <f t="array" ref="AE144">_xlfn.XLOOKUP(AE$1,'Copy of PY1 Data(H)'!$A$1:$CZ$1,_xlfn.XLOOKUP($A144,'Copy of PY1 Data(H)'!$A$1:$A$288,'Copy of PY1 Data(H)'!$A$1:$CZ$288))</f>
        <v>0</v>
      </c>
      <c r="AF144" s="180" cm="1">
        <f t="array" ref="AF144">_xlfn.XLOOKUP(AF$1,'Copy of PY1 Data(H)'!$A$1:$CZ$1,_xlfn.XLOOKUP($A144,'Copy of PY1 Data(H)'!$A$1:$A$288,'Copy of PY1 Data(H)'!$A$1:$CZ$288))</f>
        <v>0</v>
      </c>
      <c r="AG144" s="180" cm="1">
        <f t="array" ref="AG144">_xlfn.XLOOKUP(AG$1,'Copy of PY1 Data(H)'!$A$1:$CZ$1,_xlfn.XLOOKUP($A144,'Copy of PY1 Data(H)'!$A$1:$A$288,'Copy of PY1 Data(H)'!$A$1:$CZ$288))</f>
        <v>0</v>
      </c>
      <c r="AH144" s="180" cm="1">
        <f t="array" ref="AH144">_xlfn.XLOOKUP(AH$1,'Copy of PY1 Data(H)'!$A$1:$CZ$1,_xlfn.XLOOKUP($A144,'Copy of PY1 Data(H)'!$A$1:$A$288,'Copy of PY1 Data(H)'!$A$1:$CZ$288))</f>
        <v>0</v>
      </c>
      <c r="AI144" s="180" cm="1">
        <f t="array" ref="AI144">_xlfn.XLOOKUP(AI$1,'Copy of PY1 Data(H)'!$A$1:$CZ$1,_xlfn.XLOOKUP($A144,'Copy of PY1 Data(H)'!$A$1:$A$288,'Copy of PY1 Data(H)'!$A$1:$CZ$288))</f>
        <v>0</v>
      </c>
      <c r="AJ144" s="180" cm="1">
        <f t="array" ref="AJ144">_xlfn.XLOOKUP(AJ$1,'Copy of PY1 Data(H)'!$A$1:$CZ$1,_xlfn.XLOOKUP($A144,'Copy of PY1 Data(H)'!$A$1:$A$288,'Copy of PY1 Data(H)'!$A$1:$CZ$288))</f>
        <v>0</v>
      </c>
      <c r="AK144" s="180" cm="1">
        <f t="array" ref="AK144">_xlfn.XLOOKUP(AK$1,'Copy of PY1 Data(H)'!$A$1:$CZ$1,_xlfn.XLOOKUP($A144,'Copy of PY1 Data(H)'!$A$1:$A$288,'Copy of PY1 Data(H)'!$A$1:$CZ$288))</f>
        <v>0</v>
      </c>
      <c r="AL144" s="180" cm="1">
        <f t="array" ref="AL144">_xlfn.XLOOKUP(AL$1,'Copy of PY1 Data(H)'!$A$1:$CZ$1,_xlfn.XLOOKUP($A144,'Copy of PY1 Data(H)'!$A$1:$A$288,'Copy of PY1 Data(H)'!$A$1:$CZ$288))</f>
        <v>0</v>
      </c>
      <c r="AM144" s="180" cm="1">
        <f t="array" ref="AM144">_xlfn.XLOOKUP(AM$1,'Copy of PY1 Data(H)'!$A$1:$CZ$1,_xlfn.XLOOKUP($A144,'Copy of PY1 Data(H)'!$A$1:$A$288,'Copy of PY1 Data(H)'!$A$1:$CZ$288))</f>
        <v>0</v>
      </c>
      <c r="AN144" s="180" cm="1">
        <f t="array" ref="AN144">_xlfn.XLOOKUP(AN$1,'Copy of PY1 Data(H)'!$A$1:$CZ$1,_xlfn.XLOOKUP($A144,'Copy of PY1 Data(H)'!$A$1:$A$288,'Copy of PY1 Data(H)'!$A$1:$CZ$288))</f>
        <v>0</v>
      </c>
      <c r="AO144" s="180" cm="1">
        <f t="array" ref="AO144">_xlfn.XLOOKUP(AO$1,'Copy of PY1 Data(H)'!$A$1:$CZ$1,_xlfn.XLOOKUP($A144,'Copy of PY1 Data(H)'!$A$1:$A$288,'Copy of PY1 Data(H)'!$A$1:$CZ$288))</f>
        <v>0</v>
      </c>
      <c r="AP144" s="180" cm="1">
        <f t="array" ref="AP144">_xlfn.XLOOKUP(AP$1,'Copy of PY1 Data(H)'!$A$1:$CZ$1,_xlfn.XLOOKUP($A144,'Copy of PY1 Data(H)'!$A$1:$A$288,'Copy of PY1 Data(H)'!$A$1:$CZ$288))</f>
        <v>0</v>
      </c>
      <c r="AQ144" s="180" cm="1">
        <f t="array" ref="AQ144">_xlfn.XLOOKUP(AQ$1,'Copy of PY1 Data(H)'!$A$1:$CZ$1,_xlfn.XLOOKUP($A144,'Copy of PY1 Data(H)'!$A$1:$A$288,'Copy of PY1 Data(H)'!$A$1:$CZ$288))</f>
        <v>0</v>
      </c>
      <c r="AR144" s="180" cm="1">
        <f t="array" ref="AR144">_xlfn.XLOOKUP(AR$1,'Copy of PY1 Data(H)'!$A$1:$CZ$1,_xlfn.XLOOKUP($A144,'Copy of PY1 Data(H)'!$A$1:$A$288,'Copy of PY1 Data(H)'!$A$1:$CZ$288))</f>
        <v>0</v>
      </c>
      <c r="AS144" s="180" cm="1">
        <f t="array" ref="AS144">_xlfn.XLOOKUP(AS$1,'Copy of PY1 Data(H)'!$A$1:$CZ$1,_xlfn.XLOOKUP($A144,'Copy of PY1 Data(H)'!$A$1:$A$288,'Copy of PY1 Data(H)'!$A$1:$CZ$288))</f>
        <v>0</v>
      </c>
      <c r="AT144" s="180" cm="1">
        <f t="array" ref="AT144">_xlfn.XLOOKUP(AT$1,'Copy of PY1 Data(H)'!$A$1:$CZ$1,_xlfn.XLOOKUP($A144,'Copy of PY1 Data(H)'!$A$1:$A$288,'Copy of PY1 Data(H)'!$A$1:$CZ$288))</f>
        <v>0</v>
      </c>
      <c r="AU144" s="180" cm="1">
        <f t="array" ref="AU144">_xlfn.XLOOKUP(AU$1,'Copy of PY1 Data(H)'!$A$1:$CZ$1,_xlfn.XLOOKUP($A144,'Copy of PY1 Data(H)'!$A$1:$A$288,'Copy of PY1 Data(H)'!$A$1:$CZ$288))</f>
        <v>0</v>
      </c>
      <c r="AV144" s="180" cm="1">
        <f t="array" ref="AV144">_xlfn.XLOOKUP(AV$1,'Copy of PY1 Data(H)'!$A$1:$CZ$1,_xlfn.XLOOKUP($A144,'Copy of PY1 Data(H)'!$A$1:$A$288,'Copy of PY1 Data(H)'!$A$1:$CZ$288))</f>
        <v>0</v>
      </c>
      <c r="AW144" s="180" cm="1">
        <f t="array" ref="AW144">_xlfn.XLOOKUP(AW$1,'Copy of PY1 Data(H)'!$A$1:$CZ$1,_xlfn.XLOOKUP($A144,'Copy of PY1 Data(H)'!$A$1:$A$288,'Copy of PY1 Data(H)'!$A$1:$CZ$288))</f>
        <v>0</v>
      </c>
      <c r="AX144" s="180" cm="1">
        <f t="array" ref="AX144">_xlfn.XLOOKUP(AX$1,'Copy of PY1 Data(H)'!$A$1:$CZ$1,_xlfn.XLOOKUP($A144,'Copy of PY1 Data(H)'!$A$1:$A$288,'Copy of PY1 Data(H)'!$A$1:$CZ$288))</f>
        <v>0</v>
      </c>
      <c r="AY144" s="180" cm="1">
        <f t="array" ref="AY144">_xlfn.XLOOKUP(AY$1,'Copy of PY1 Data(H)'!$A$1:$CZ$1,_xlfn.XLOOKUP($A144,'Copy of PY1 Data(H)'!$A$1:$A$288,'Copy of PY1 Data(H)'!$A$1:$CZ$288))</f>
        <v>0</v>
      </c>
      <c r="AZ144" s="180" cm="1">
        <f t="array" ref="AZ144">_xlfn.XLOOKUP(AZ$1,'Copy of PY1 Data(H)'!$A$1:$CZ$1,_xlfn.XLOOKUP($A144,'Copy of PY1 Data(H)'!$A$1:$A$288,'Copy of PY1 Data(H)'!$A$1:$CZ$288))</f>
        <v>0</v>
      </c>
      <c r="BA144" s="180" cm="1">
        <f t="array" ref="BA144">_xlfn.XLOOKUP(BA$1,'Copy of PY1 Data(H)'!$A$1:$CZ$1,_xlfn.XLOOKUP($A144,'Copy of PY1 Data(H)'!$A$1:$A$288,'Copy of PY1 Data(H)'!$A$1:$CZ$288))</f>
        <v>0</v>
      </c>
      <c r="BB144" s="180" cm="1">
        <f t="array" ref="BB144">_xlfn.XLOOKUP(BB$1,'Copy of PY1 Data(H)'!$A$1:$CZ$1,_xlfn.XLOOKUP($A144,'Copy of PY1 Data(H)'!$A$1:$A$288,'Copy of PY1 Data(H)'!$A$1:$CZ$288))</f>
        <v>0</v>
      </c>
      <c r="BC144" s="180" cm="1">
        <f t="array" ref="BC144">_xlfn.XLOOKUP(BC$1,'Copy of PY1 Data(H)'!$A$1:$CZ$1,_xlfn.XLOOKUP($A144,'Copy of PY1 Data(H)'!$A$1:$A$288,'Copy of PY1 Data(H)'!$A$1:$CZ$288))</f>
        <v>0</v>
      </c>
      <c r="BD144" s="180" cm="1">
        <f t="array" ref="BD144">_xlfn.XLOOKUP(BD$1,'Copy of PY1 Data(H)'!$A$1:$CZ$1,_xlfn.XLOOKUP($A144,'Copy of PY1 Data(H)'!$A$1:$A$288,'Copy of PY1 Data(H)'!$A$1:$CZ$288))</f>
        <v>0</v>
      </c>
      <c r="BE144" s="180" cm="1">
        <f t="array" ref="BE144">_xlfn.XLOOKUP(BE$1,'Copy of PY1 Data(H)'!$A$1:$CZ$1,_xlfn.XLOOKUP($A144,'Copy of PY1 Data(H)'!$A$1:$A$288,'Copy of PY1 Data(H)'!$A$1:$CZ$288))</f>
        <v>0</v>
      </c>
      <c r="BF144" s="180" cm="1">
        <f t="array" ref="BF144">_xlfn.XLOOKUP(BF$1,'Copy of PY1 Data(H)'!$A$1:$CZ$1,_xlfn.XLOOKUP($A144,'Copy of PY1 Data(H)'!$A$1:$A$288,'Copy of PY1 Data(H)'!$A$1:$CZ$288))</f>
        <v>135961</v>
      </c>
      <c r="BG144" s="180" cm="1">
        <f t="array" ref="BG144">_xlfn.XLOOKUP(BG$1,'Copy of PY1 Data(H)'!$A$1:$CZ$1,_xlfn.XLOOKUP($A144,'Copy of PY1 Data(H)'!$A$1:$A$288,'Copy of PY1 Data(H)'!$A$1:$CZ$288))</f>
        <v>0</v>
      </c>
      <c r="BH144" s="180" cm="1">
        <f t="array" ref="BH144">_xlfn.XLOOKUP(BH$1,'Copy of PY1 Data(H)'!$A$1:$CZ$1,_xlfn.XLOOKUP($A144,'Copy of PY1 Data(H)'!$A$1:$A$288,'Copy of PY1 Data(H)'!$A$1:$CZ$288))</f>
        <v>0</v>
      </c>
      <c r="BI144" s="180" cm="1">
        <f t="array" ref="BI144">_xlfn.XLOOKUP(BI$1,'Copy of PY1 Data(H)'!$A$1:$CZ$1,_xlfn.XLOOKUP($A144,'Copy of PY1 Data(H)'!$A$1:$A$288,'Copy of PY1 Data(H)'!$A$1:$CZ$288))</f>
        <v>0</v>
      </c>
      <c r="BJ144" s="180" cm="1">
        <f t="array" ref="BJ144">_xlfn.XLOOKUP(BJ$1,'Copy of PY1 Data(H)'!$A$1:$CZ$1,_xlfn.XLOOKUP($A144,'Copy of PY1 Data(H)'!$A$1:$A$288,'Copy of PY1 Data(H)'!$A$1:$CZ$288))</f>
        <v>36471</v>
      </c>
      <c r="BK144" s="180" cm="1">
        <f t="array" ref="BK144">_xlfn.XLOOKUP(BK$1,'Copy of PY1 Data(H)'!$A$1:$CZ$1,_xlfn.XLOOKUP($A144,'Copy of PY1 Data(H)'!$A$1:$A$288,'Copy of PY1 Data(H)'!$A$1:$CZ$288))</f>
        <v>0</v>
      </c>
      <c r="BL144" s="180" cm="1">
        <f t="array" ref="BL144">_xlfn.XLOOKUP(BL$1,'Copy of PY1 Data(H)'!$A$1:$CZ$1,_xlfn.XLOOKUP($A144,'Copy of PY1 Data(H)'!$A$1:$A$288,'Copy of PY1 Data(H)'!$A$1:$CZ$288))</f>
        <v>0</v>
      </c>
      <c r="BM144" s="180" cm="1">
        <f t="array" ref="BM144">_xlfn.XLOOKUP(BM$1,'Copy of PY1 Data(H)'!$A$1:$CZ$1,_xlfn.XLOOKUP($A144,'Copy of PY1 Data(H)'!$A$1:$A$288,'Copy of PY1 Data(H)'!$A$1:$CZ$288))</f>
        <v>0</v>
      </c>
      <c r="BN144" s="180" cm="1">
        <f t="array" ref="BN144">_xlfn.XLOOKUP(BN$1,'Copy of PY1 Data(H)'!$A$1:$CZ$1,_xlfn.XLOOKUP($A144,'Copy of PY1 Data(H)'!$A$1:$A$288,'Copy of PY1 Data(H)'!$A$1:$CZ$288))</f>
        <v>0</v>
      </c>
      <c r="BO144" s="180" cm="1">
        <f t="array" ref="BO144">_xlfn.XLOOKUP(BO$1,'Copy of PY1 Data(H)'!$A$1:$CZ$1,_xlfn.XLOOKUP($A144,'Copy of PY1 Data(H)'!$A$1:$A$288,'Copy of PY1 Data(H)'!$A$1:$CZ$288))</f>
        <v>0</v>
      </c>
      <c r="BP144" s="180" cm="1">
        <f t="array" ref="BP144">_xlfn.XLOOKUP(BP$1,'Copy of PY1 Data(H)'!$A$1:$CZ$1,_xlfn.XLOOKUP($A144,'Copy of PY1 Data(H)'!$A$1:$A$288,'Copy of PY1 Data(H)'!$A$1:$CZ$288))</f>
        <v>0</v>
      </c>
      <c r="BQ144" s="180" cm="1">
        <f t="array" ref="BQ144">_xlfn.XLOOKUP(BQ$1,'Copy of PY1 Data(H)'!$A$1:$CZ$1,_xlfn.XLOOKUP($A144,'Copy of PY1 Data(H)'!$A$1:$A$288,'Copy of PY1 Data(H)'!$A$1:$CZ$288))</f>
        <v>0</v>
      </c>
      <c r="BR144" s="180" cm="1">
        <f t="array" ref="BR144">_xlfn.XLOOKUP(BR$1,'Copy of PY1 Data(H)'!$A$1:$CZ$1,_xlfn.XLOOKUP($A144,'Copy of PY1 Data(H)'!$A$1:$A$288,'Copy of PY1 Data(H)'!$A$1:$CZ$288))</f>
        <v>0</v>
      </c>
      <c r="BS144" s="180" cm="1">
        <f t="array" ref="BS144">_xlfn.XLOOKUP(BS$1,'Copy of PY1 Data(H)'!$A$1:$CZ$1,_xlfn.XLOOKUP($A144,'Copy of PY1 Data(H)'!$A$1:$A$288,'Copy of PY1 Data(H)'!$A$1:$CZ$288))</f>
        <v>0</v>
      </c>
      <c r="BT144" s="180" cm="1">
        <f t="array" ref="BT144">_xlfn.XLOOKUP(BT$1,'Copy of PY1 Data(H)'!$A$1:$CZ$1,_xlfn.XLOOKUP($A144,'Copy of PY1 Data(H)'!$A$1:$A$288,'Copy of PY1 Data(H)'!$A$1:$CZ$288))</f>
        <v>0</v>
      </c>
      <c r="BU144" s="180" cm="1">
        <f t="array" ref="BU144">_xlfn.XLOOKUP(BU$1,'Copy of PY1 Data(H)'!$A$1:$CZ$1,_xlfn.XLOOKUP($A144,'Copy of PY1 Data(H)'!$A$1:$A$288,'Copy of PY1 Data(H)'!$A$1:$CZ$288))</f>
        <v>0</v>
      </c>
      <c r="BV144" s="180" cm="1">
        <f t="array" ref="BV144">_xlfn.XLOOKUP(BV$1,'Copy of PY1 Data(H)'!$A$1:$CZ$1,_xlfn.XLOOKUP($A144,'Copy of PY1 Data(H)'!$A$1:$A$288,'Copy of PY1 Data(H)'!$A$1:$CZ$288))</f>
        <v>0</v>
      </c>
    </row>
    <row r="145" spans="1:74" s="969" customFormat="1" x14ac:dyDescent="0.3">
      <c r="A145" s="969">
        <v>1054</v>
      </c>
      <c r="C145" s="969" t="s">
        <v>2842</v>
      </c>
    </row>
    <row r="146" spans="1:74" x14ac:dyDescent="0.3">
      <c r="A146" s="180">
        <v>365</v>
      </c>
      <c r="C146" s="180"/>
      <c r="D146" s="180" cm="1">
        <f t="array" ref="D146">_xlfn.XLOOKUP(D$1,'Copy of PY1 Data(H)'!$A$1:$CZ$1,_xlfn.XLOOKUP($A146,'Copy of PY1 Data(H)'!$A$1:$A$288,'Copy of PY1 Data(H)'!$A$1:$CZ$288))</f>
        <v>0</v>
      </c>
      <c r="E146" s="180" cm="1">
        <f t="array" ref="E146">_xlfn.XLOOKUP(E$1,'Copy of PY1 Data(H)'!$A$1:$CZ$1,_xlfn.XLOOKUP($A146,'Copy of PY1 Data(H)'!$A$1:$A$288,'Copy of PY1 Data(H)'!$A$1:$CZ$288))</f>
        <v>0</v>
      </c>
      <c r="F146" s="180" cm="1">
        <f t="array" ref="F146">_xlfn.XLOOKUP(F$1,'Copy of PY1 Data(H)'!$A$1:$CZ$1,_xlfn.XLOOKUP($A146,'Copy of PY1 Data(H)'!$A$1:$A$288,'Copy of PY1 Data(H)'!$A$1:$CZ$288))</f>
        <v>0</v>
      </c>
      <c r="G146" s="180" cm="1">
        <f t="array" ref="G146">_xlfn.XLOOKUP(G$1,'Copy of PY1 Data(H)'!$A$1:$CZ$1,_xlfn.XLOOKUP($A146,'Copy of PY1 Data(H)'!$A$1:$A$288,'Copy of PY1 Data(H)'!$A$1:$CZ$288))</f>
        <v>0</v>
      </c>
      <c r="H146" s="180" cm="1">
        <f t="array" ref="H146">_xlfn.XLOOKUP(H$1,'Copy of PY1 Data(H)'!$A$1:$CZ$1,_xlfn.XLOOKUP($A146,'Copy of PY1 Data(H)'!$A$1:$A$288,'Copy of PY1 Data(H)'!$A$1:$CZ$288))</f>
        <v>0</v>
      </c>
      <c r="I146" s="180" cm="1">
        <f t="array" ref="I146">_xlfn.XLOOKUP(I$1,'Copy of PY1 Data(H)'!$A$1:$CZ$1,_xlfn.XLOOKUP($A146,'Copy of PY1 Data(H)'!$A$1:$A$288,'Copy of PY1 Data(H)'!$A$1:$CZ$288))</f>
        <v>0</v>
      </c>
      <c r="J146" s="180" cm="1">
        <f t="array" ref="J146">_xlfn.XLOOKUP(J$1,'Copy of PY1 Data(H)'!$A$1:$CZ$1,_xlfn.XLOOKUP($A146,'Copy of PY1 Data(H)'!$A$1:$A$288,'Copy of PY1 Data(H)'!$A$1:$CZ$288))</f>
        <v>0</v>
      </c>
      <c r="K146" s="180" cm="1">
        <f t="array" ref="K146">_xlfn.XLOOKUP(K$1,'Copy of PY1 Data(H)'!$A$1:$CZ$1,_xlfn.XLOOKUP($A146,'Copy of PY1 Data(H)'!$A$1:$A$288,'Copy of PY1 Data(H)'!$A$1:$CZ$288))</f>
        <v>0</v>
      </c>
      <c r="L146" s="180" cm="1">
        <f t="array" ref="L146">_xlfn.XLOOKUP(L$1,'Copy of PY1 Data(H)'!$A$1:$CZ$1,_xlfn.XLOOKUP($A146,'Copy of PY1 Data(H)'!$A$1:$A$288,'Copy of PY1 Data(H)'!$A$1:$CZ$288))</f>
        <v>0</v>
      </c>
      <c r="M146" s="180" cm="1">
        <f t="array" ref="M146">_xlfn.XLOOKUP(M$1,'Copy of PY1 Data(H)'!$A$1:$CZ$1,_xlfn.XLOOKUP($A146,'Copy of PY1 Data(H)'!$A$1:$A$288,'Copy of PY1 Data(H)'!$A$1:$CZ$288))</f>
        <v>0</v>
      </c>
      <c r="N146" s="180" cm="1">
        <f t="array" ref="N146">_xlfn.XLOOKUP(N$1,'Copy of PY1 Data(H)'!$A$1:$CZ$1,_xlfn.XLOOKUP($A146,'Copy of PY1 Data(H)'!$A$1:$A$288,'Copy of PY1 Data(H)'!$A$1:$CZ$288))</f>
        <v>0</v>
      </c>
      <c r="O146" s="180" cm="1">
        <f t="array" ref="O146">_xlfn.XLOOKUP(O$1,'Copy of PY1 Data(H)'!$A$1:$CZ$1,_xlfn.XLOOKUP($A146,'Copy of PY1 Data(H)'!$A$1:$A$288,'Copy of PY1 Data(H)'!$A$1:$CZ$288))</f>
        <v>0</v>
      </c>
      <c r="P146" s="180" cm="1">
        <f t="array" ref="P146">_xlfn.XLOOKUP(P$1,'Copy of PY1 Data(H)'!$A$1:$CZ$1,_xlfn.XLOOKUP($A146,'Copy of PY1 Data(H)'!$A$1:$A$288,'Copy of PY1 Data(H)'!$A$1:$CZ$288))</f>
        <v>0</v>
      </c>
      <c r="Q146" s="180" cm="1">
        <f t="array" ref="Q146">_xlfn.XLOOKUP(Q$1,'Copy of PY1 Data(H)'!$A$1:$CZ$1,_xlfn.XLOOKUP($A146,'Copy of PY1 Data(H)'!$A$1:$A$288,'Copy of PY1 Data(H)'!$A$1:$CZ$288))</f>
        <v>0</v>
      </c>
      <c r="R146" s="180" cm="1">
        <f t="array" ref="R146">_xlfn.XLOOKUP(R$1,'Copy of PY1 Data(H)'!$A$1:$CZ$1,_xlfn.XLOOKUP($A146,'Copy of PY1 Data(H)'!$A$1:$A$288,'Copy of PY1 Data(H)'!$A$1:$CZ$288))</f>
        <v>0</v>
      </c>
      <c r="S146" s="180" cm="1">
        <f t="array" ref="S146">_xlfn.XLOOKUP(S$1,'Copy of PY1 Data(H)'!$A$1:$CZ$1,_xlfn.XLOOKUP($A146,'Copy of PY1 Data(H)'!$A$1:$A$288,'Copy of PY1 Data(H)'!$A$1:$CZ$288))</f>
        <v>0</v>
      </c>
      <c r="T146" s="180" cm="1">
        <f t="array" ref="T146">_xlfn.XLOOKUP(T$1,'Copy of PY1 Data(H)'!$A$1:$CZ$1,_xlfn.XLOOKUP($A146,'Copy of PY1 Data(H)'!$A$1:$A$288,'Copy of PY1 Data(H)'!$A$1:$CZ$288))</f>
        <v>0</v>
      </c>
      <c r="U146" s="180" cm="1">
        <f t="array" ref="U146">_xlfn.XLOOKUP(U$1,'Copy of PY1 Data(H)'!$A$1:$CZ$1,_xlfn.XLOOKUP($A146,'Copy of PY1 Data(H)'!$A$1:$A$288,'Copy of PY1 Data(H)'!$A$1:$CZ$288))</f>
        <v>0</v>
      </c>
      <c r="V146" s="180" cm="1">
        <f t="array" ref="V146">_xlfn.XLOOKUP(V$1,'Copy of PY1 Data(H)'!$A$1:$CZ$1,_xlfn.XLOOKUP($A146,'Copy of PY1 Data(H)'!$A$1:$A$288,'Copy of PY1 Data(H)'!$A$1:$CZ$288))</f>
        <v>0</v>
      </c>
      <c r="W146" s="180" cm="1">
        <f t="array" ref="W146">_xlfn.XLOOKUP(W$1,'Copy of PY1 Data(H)'!$A$1:$CZ$1,_xlfn.XLOOKUP($A146,'Copy of PY1 Data(H)'!$A$1:$A$288,'Copy of PY1 Data(H)'!$A$1:$CZ$288))</f>
        <v>0</v>
      </c>
      <c r="X146" s="180" cm="1">
        <f t="array" ref="X146">_xlfn.XLOOKUP(X$1,'Copy of PY1 Data(H)'!$A$1:$CZ$1,_xlfn.XLOOKUP($A146,'Copy of PY1 Data(H)'!$A$1:$A$288,'Copy of PY1 Data(H)'!$A$1:$CZ$288))</f>
        <v>0</v>
      </c>
      <c r="Y146" s="180" cm="1">
        <f t="array" ref="Y146">_xlfn.XLOOKUP(Y$1,'Copy of PY1 Data(H)'!$A$1:$CZ$1,_xlfn.XLOOKUP($A146,'Copy of PY1 Data(H)'!$A$1:$A$288,'Copy of PY1 Data(H)'!$A$1:$CZ$288))</f>
        <v>0</v>
      </c>
      <c r="Z146" s="180" cm="1">
        <f t="array" ref="Z146">_xlfn.XLOOKUP(Z$1,'Copy of PY1 Data(H)'!$A$1:$CZ$1,_xlfn.XLOOKUP($A146,'Copy of PY1 Data(H)'!$A$1:$A$288,'Copy of PY1 Data(H)'!$A$1:$CZ$288))</f>
        <v>0</v>
      </c>
      <c r="AA146" s="180" cm="1">
        <f t="array" ref="AA146">_xlfn.XLOOKUP(AA$1,'Copy of PY1 Data(H)'!$A$1:$CZ$1,_xlfn.XLOOKUP($A146,'Copy of PY1 Data(H)'!$A$1:$A$288,'Copy of PY1 Data(H)'!$A$1:$CZ$288))</f>
        <v>0</v>
      </c>
      <c r="AB146" s="180" cm="1">
        <f t="array" ref="AB146">_xlfn.XLOOKUP(AB$1,'Copy of PY1 Data(H)'!$A$1:$CZ$1,_xlfn.XLOOKUP($A146,'Copy of PY1 Data(H)'!$A$1:$A$288,'Copy of PY1 Data(H)'!$A$1:$CZ$288))</f>
        <v>0</v>
      </c>
      <c r="AC146" s="180" cm="1">
        <f t="array" ref="AC146">_xlfn.XLOOKUP(AC$1,'Copy of PY1 Data(H)'!$A$1:$CZ$1,_xlfn.XLOOKUP($A146,'Copy of PY1 Data(H)'!$A$1:$A$288,'Copy of PY1 Data(H)'!$A$1:$CZ$288))</f>
        <v>0</v>
      </c>
      <c r="AD146" s="180" cm="1">
        <f t="array" ref="AD146">_xlfn.XLOOKUP(AD$1,'Copy of PY1 Data(H)'!$A$1:$CZ$1,_xlfn.XLOOKUP($A146,'Copy of PY1 Data(H)'!$A$1:$A$288,'Copy of PY1 Data(H)'!$A$1:$CZ$288))</f>
        <v>0</v>
      </c>
      <c r="AE146" s="180" cm="1">
        <f t="array" ref="AE146">_xlfn.XLOOKUP(AE$1,'Copy of PY1 Data(H)'!$A$1:$CZ$1,_xlfn.XLOOKUP($A146,'Copy of PY1 Data(H)'!$A$1:$A$288,'Copy of PY1 Data(H)'!$A$1:$CZ$288))</f>
        <v>0</v>
      </c>
      <c r="AF146" s="180" cm="1">
        <f t="array" ref="AF146">_xlfn.XLOOKUP(AF$1,'Copy of PY1 Data(H)'!$A$1:$CZ$1,_xlfn.XLOOKUP($A146,'Copy of PY1 Data(H)'!$A$1:$A$288,'Copy of PY1 Data(H)'!$A$1:$CZ$288))</f>
        <v>0</v>
      </c>
      <c r="AG146" s="180" cm="1">
        <f t="array" ref="AG146">_xlfn.XLOOKUP(AG$1,'Copy of PY1 Data(H)'!$A$1:$CZ$1,_xlfn.XLOOKUP($A146,'Copy of PY1 Data(H)'!$A$1:$A$288,'Copy of PY1 Data(H)'!$A$1:$CZ$288))</f>
        <v>0</v>
      </c>
      <c r="AH146" s="180" cm="1">
        <f t="array" ref="AH146">_xlfn.XLOOKUP(AH$1,'Copy of PY1 Data(H)'!$A$1:$CZ$1,_xlfn.XLOOKUP($A146,'Copy of PY1 Data(H)'!$A$1:$A$288,'Copy of PY1 Data(H)'!$A$1:$CZ$288))</f>
        <v>0</v>
      </c>
      <c r="AI146" s="180" cm="1">
        <f t="array" ref="AI146">_xlfn.XLOOKUP(AI$1,'Copy of PY1 Data(H)'!$A$1:$CZ$1,_xlfn.XLOOKUP($A146,'Copy of PY1 Data(H)'!$A$1:$A$288,'Copy of PY1 Data(H)'!$A$1:$CZ$288))</f>
        <v>0</v>
      </c>
      <c r="AJ146" s="180" cm="1">
        <f t="array" ref="AJ146">_xlfn.XLOOKUP(AJ$1,'Copy of PY1 Data(H)'!$A$1:$CZ$1,_xlfn.XLOOKUP($A146,'Copy of PY1 Data(H)'!$A$1:$A$288,'Copy of PY1 Data(H)'!$A$1:$CZ$288))</f>
        <v>0</v>
      </c>
      <c r="AK146" s="180" cm="1">
        <f t="array" ref="AK146">_xlfn.XLOOKUP(AK$1,'Copy of PY1 Data(H)'!$A$1:$CZ$1,_xlfn.XLOOKUP($A146,'Copy of PY1 Data(H)'!$A$1:$A$288,'Copy of PY1 Data(H)'!$A$1:$CZ$288))</f>
        <v>0</v>
      </c>
      <c r="AL146" s="180" cm="1">
        <f t="array" ref="AL146">_xlfn.XLOOKUP(AL$1,'Copy of PY1 Data(H)'!$A$1:$CZ$1,_xlfn.XLOOKUP($A146,'Copy of PY1 Data(H)'!$A$1:$A$288,'Copy of PY1 Data(H)'!$A$1:$CZ$288))</f>
        <v>0</v>
      </c>
      <c r="AM146" s="180" cm="1">
        <f t="array" ref="AM146">_xlfn.XLOOKUP(AM$1,'Copy of PY1 Data(H)'!$A$1:$CZ$1,_xlfn.XLOOKUP($A146,'Copy of PY1 Data(H)'!$A$1:$A$288,'Copy of PY1 Data(H)'!$A$1:$CZ$288))</f>
        <v>0</v>
      </c>
      <c r="AN146" s="180" cm="1">
        <f t="array" ref="AN146">_xlfn.XLOOKUP(AN$1,'Copy of PY1 Data(H)'!$A$1:$CZ$1,_xlfn.XLOOKUP($A146,'Copy of PY1 Data(H)'!$A$1:$A$288,'Copy of PY1 Data(H)'!$A$1:$CZ$288))</f>
        <v>0</v>
      </c>
      <c r="AO146" s="180" cm="1">
        <f t="array" ref="AO146">_xlfn.XLOOKUP(AO$1,'Copy of PY1 Data(H)'!$A$1:$CZ$1,_xlfn.XLOOKUP($A146,'Copy of PY1 Data(H)'!$A$1:$A$288,'Copy of PY1 Data(H)'!$A$1:$CZ$288))</f>
        <v>0</v>
      </c>
      <c r="AP146" s="180" cm="1">
        <f t="array" ref="AP146">_xlfn.XLOOKUP(AP$1,'Copy of PY1 Data(H)'!$A$1:$CZ$1,_xlfn.XLOOKUP($A146,'Copy of PY1 Data(H)'!$A$1:$A$288,'Copy of PY1 Data(H)'!$A$1:$CZ$288))</f>
        <v>0</v>
      </c>
      <c r="AQ146" s="180" cm="1">
        <f t="array" ref="AQ146">_xlfn.XLOOKUP(AQ$1,'Copy of PY1 Data(H)'!$A$1:$CZ$1,_xlfn.XLOOKUP($A146,'Copy of PY1 Data(H)'!$A$1:$A$288,'Copy of PY1 Data(H)'!$A$1:$CZ$288))</f>
        <v>0</v>
      </c>
      <c r="AR146" s="180" cm="1">
        <f t="array" ref="AR146">_xlfn.XLOOKUP(AR$1,'Copy of PY1 Data(H)'!$A$1:$CZ$1,_xlfn.XLOOKUP($A146,'Copy of PY1 Data(H)'!$A$1:$A$288,'Copy of PY1 Data(H)'!$A$1:$CZ$288))</f>
        <v>0</v>
      </c>
      <c r="AS146" s="180" cm="1">
        <f t="array" ref="AS146">_xlfn.XLOOKUP(AS$1,'Copy of PY1 Data(H)'!$A$1:$CZ$1,_xlfn.XLOOKUP($A146,'Copy of PY1 Data(H)'!$A$1:$A$288,'Copy of PY1 Data(H)'!$A$1:$CZ$288))</f>
        <v>0</v>
      </c>
      <c r="AT146" s="180" cm="1">
        <f t="array" ref="AT146">_xlfn.XLOOKUP(AT$1,'Copy of PY1 Data(H)'!$A$1:$CZ$1,_xlfn.XLOOKUP($A146,'Copy of PY1 Data(H)'!$A$1:$A$288,'Copy of PY1 Data(H)'!$A$1:$CZ$288))</f>
        <v>0</v>
      </c>
      <c r="AU146" s="180" cm="1">
        <f t="array" ref="AU146">_xlfn.XLOOKUP(AU$1,'Copy of PY1 Data(H)'!$A$1:$CZ$1,_xlfn.XLOOKUP($A146,'Copy of PY1 Data(H)'!$A$1:$A$288,'Copy of PY1 Data(H)'!$A$1:$CZ$288))</f>
        <v>0</v>
      </c>
      <c r="AV146" s="180" cm="1">
        <f t="array" ref="AV146">_xlfn.XLOOKUP(AV$1,'Copy of PY1 Data(H)'!$A$1:$CZ$1,_xlfn.XLOOKUP($A146,'Copy of PY1 Data(H)'!$A$1:$A$288,'Copy of PY1 Data(H)'!$A$1:$CZ$288))</f>
        <v>0</v>
      </c>
      <c r="AW146" s="180" cm="1">
        <f t="array" ref="AW146">_xlfn.XLOOKUP(AW$1,'Copy of PY1 Data(H)'!$A$1:$CZ$1,_xlfn.XLOOKUP($A146,'Copy of PY1 Data(H)'!$A$1:$A$288,'Copy of PY1 Data(H)'!$A$1:$CZ$288))</f>
        <v>0</v>
      </c>
      <c r="AX146" s="180" cm="1">
        <f t="array" ref="AX146">_xlfn.XLOOKUP(AX$1,'Copy of PY1 Data(H)'!$A$1:$CZ$1,_xlfn.XLOOKUP($A146,'Copy of PY1 Data(H)'!$A$1:$A$288,'Copy of PY1 Data(H)'!$A$1:$CZ$288))</f>
        <v>0</v>
      </c>
      <c r="AY146" s="180" cm="1">
        <f t="array" ref="AY146">_xlfn.XLOOKUP(AY$1,'Copy of PY1 Data(H)'!$A$1:$CZ$1,_xlfn.XLOOKUP($A146,'Copy of PY1 Data(H)'!$A$1:$A$288,'Copy of PY1 Data(H)'!$A$1:$CZ$288))</f>
        <v>0</v>
      </c>
      <c r="AZ146" s="180" cm="1">
        <f t="array" ref="AZ146">_xlfn.XLOOKUP(AZ$1,'Copy of PY1 Data(H)'!$A$1:$CZ$1,_xlfn.XLOOKUP($A146,'Copy of PY1 Data(H)'!$A$1:$A$288,'Copy of PY1 Data(H)'!$A$1:$CZ$288))</f>
        <v>0</v>
      </c>
      <c r="BA146" s="180" cm="1">
        <f t="array" ref="BA146">_xlfn.XLOOKUP(BA$1,'Copy of PY1 Data(H)'!$A$1:$CZ$1,_xlfn.XLOOKUP($A146,'Copy of PY1 Data(H)'!$A$1:$A$288,'Copy of PY1 Data(H)'!$A$1:$CZ$288))</f>
        <v>0</v>
      </c>
      <c r="BB146" s="180" cm="1">
        <f t="array" ref="BB146">_xlfn.XLOOKUP(BB$1,'Copy of PY1 Data(H)'!$A$1:$CZ$1,_xlfn.XLOOKUP($A146,'Copy of PY1 Data(H)'!$A$1:$A$288,'Copy of PY1 Data(H)'!$A$1:$CZ$288))</f>
        <v>0</v>
      </c>
      <c r="BC146" s="180" cm="1">
        <f t="array" ref="BC146">_xlfn.XLOOKUP(BC$1,'Copy of PY1 Data(H)'!$A$1:$CZ$1,_xlfn.XLOOKUP($A146,'Copy of PY1 Data(H)'!$A$1:$A$288,'Copy of PY1 Data(H)'!$A$1:$CZ$288))</f>
        <v>0</v>
      </c>
      <c r="BD146" s="180" cm="1">
        <f t="array" ref="BD146">_xlfn.XLOOKUP(BD$1,'Copy of PY1 Data(H)'!$A$1:$CZ$1,_xlfn.XLOOKUP($A146,'Copy of PY1 Data(H)'!$A$1:$A$288,'Copy of PY1 Data(H)'!$A$1:$CZ$288))</f>
        <v>0</v>
      </c>
      <c r="BE146" s="180" cm="1">
        <f t="array" ref="BE146">_xlfn.XLOOKUP(BE$1,'Copy of PY1 Data(H)'!$A$1:$CZ$1,_xlfn.XLOOKUP($A146,'Copy of PY1 Data(H)'!$A$1:$A$288,'Copy of PY1 Data(H)'!$A$1:$CZ$288))</f>
        <v>0</v>
      </c>
      <c r="BF146" s="180" cm="1">
        <f t="array" ref="BF146">_xlfn.XLOOKUP(BF$1,'Copy of PY1 Data(H)'!$A$1:$CZ$1,_xlfn.XLOOKUP($A146,'Copy of PY1 Data(H)'!$A$1:$A$288,'Copy of PY1 Data(H)'!$A$1:$CZ$288))</f>
        <v>0</v>
      </c>
      <c r="BG146" s="180" cm="1">
        <f t="array" ref="BG146">_xlfn.XLOOKUP(BG$1,'Copy of PY1 Data(H)'!$A$1:$CZ$1,_xlfn.XLOOKUP($A146,'Copy of PY1 Data(H)'!$A$1:$A$288,'Copy of PY1 Data(H)'!$A$1:$CZ$288))</f>
        <v>0</v>
      </c>
      <c r="BH146" s="180" cm="1">
        <f t="array" ref="BH146">_xlfn.XLOOKUP(BH$1,'Copy of PY1 Data(H)'!$A$1:$CZ$1,_xlfn.XLOOKUP($A146,'Copy of PY1 Data(H)'!$A$1:$A$288,'Copy of PY1 Data(H)'!$A$1:$CZ$288))</f>
        <v>0</v>
      </c>
      <c r="BI146" s="180" cm="1">
        <f t="array" ref="BI146">_xlfn.XLOOKUP(BI$1,'Copy of PY1 Data(H)'!$A$1:$CZ$1,_xlfn.XLOOKUP($A146,'Copy of PY1 Data(H)'!$A$1:$A$288,'Copy of PY1 Data(H)'!$A$1:$CZ$288))</f>
        <v>0</v>
      </c>
      <c r="BJ146" s="180" cm="1">
        <f t="array" ref="BJ146">_xlfn.XLOOKUP(BJ$1,'Copy of PY1 Data(H)'!$A$1:$CZ$1,_xlfn.XLOOKUP($A146,'Copy of PY1 Data(H)'!$A$1:$A$288,'Copy of PY1 Data(H)'!$A$1:$CZ$288))</f>
        <v>0</v>
      </c>
      <c r="BK146" s="180" cm="1">
        <f t="array" ref="BK146">_xlfn.XLOOKUP(BK$1,'Copy of PY1 Data(H)'!$A$1:$CZ$1,_xlfn.XLOOKUP($A146,'Copy of PY1 Data(H)'!$A$1:$A$288,'Copy of PY1 Data(H)'!$A$1:$CZ$288))</f>
        <v>0</v>
      </c>
      <c r="BL146" s="180" cm="1">
        <f t="array" ref="BL146">_xlfn.XLOOKUP(BL$1,'Copy of PY1 Data(H)'!$A$1:$CZ$1,_xlfn.XLOOKUP($A146,'Copy of PY1 Data(H)'!$A$1:$A$288,'Copy of PY1 Data(H)'!$A$1:$CZ$288))</f>
        <v>0</v>
      </c>
      <c r="BM146" s="180" cm="1">
        <f t="array" ref="BM146">_xlfn.XLOOKUP(BM$1,'Copy of PY1 Data(H)'!$A$1:$CZ$1,_xlfn.XLOOKUP($A146,'Copy of PY1 Data(H)'!$A$1:$A$288,'Copy of PY1 Data(H)'!$A$1:$CZ$288))</f>
        <v>0</v>
      </c>
      <c r="BN146" s="180" cm="1">
        <f t="array" ref="BN146">_xlfn.XLOOKUP(BN$1,'Copy of PY1 Data(H)'!$A$1:$CZ$1,_xlfn.XLOOKUP($A146,'Copy of PY1 Data(H)'!$A$1:$A$288,'Copy of PY1 Data(H)'!$A$1:$CZ$288))</f>
        <v>0</v>
      </c>
      <c r="BO146" s="180" cm="1">
        <f t="array" ref="BO146">_xlfn.XLOOKUP(BO$1,'Copy of PY1 Data(H)'!$A$1:$CZ$1,_xlfn.XLOOKUP($A146,'Copy of PY1 Data(H)'!$A$1:$A$288,'Copy of PY1 Data(H)'!$A$1:$CZ$288))</f>
        <v>0</v>
      </c>
      <c r="BP146" s="180" cm="1">
        <f t="array" ref="BP146">_xlfn.XLOOKUP(BP$1,'Copy of PY1 Data(H)'!$A$1:$CZ$1,_xlfn.XLOOKUP($A146,'Copy of PY1 Data(H)'!$A$1:$A$288,'Copy of PY1 Data(H)'!$A$1:$CZ$288))</f>
        <v>0</v>
      </c>
      <c r="BQ146" s="180" cm="1">
        <f t="array" ref="BQ146">_xlfn.XLOOKUP(BQ$1,'Copy of PY1 Data(H)'!$A$1:$CZ$1,_xlfn.XLOOKUP($A146,'Copy of PY1 Data(H)'!$A$1:$A$288,'Copy of PY1 Data(H)'!$A$1:$CZ$288))</f>
        <v>0</v>
      </c>
      <c r="BR146" s="180" cm="1">
        <f t="array" ref="BR146">_xlfn.XLOOKUP(BR$1,'Copy of PY1 Data(H)'!$A$1:$CZ$1,_xlfn.XLOOKUP($A146,'Copy of PY1 Data(H)'!$A$1:$A$288,'Copy of PY1 Data(H)'!$A$1:$CZ$288))</f>
        <v>0</v>
      </c>
      <c r="BS146" s="180" cm="1">
        <f t="array" ref="BS146">_xlfn.XLOOKUP(BS$1,'Copy of PY1 Data(H)'!$A$1:$CZ$1,_xlfn.XLOOKUP($A146,'Copy of PY1 Data(H)'!$A$1:$A$288,'Copy of PY1 Data(H)'!$A$1:$CZ$288))</f>
        <v>0</v>
      </c>
      <c r="BT146" s="180" cm="1">
        <f t="array" ref="BT146">_xlfn.XLOOKUP(BT$1,'Copy of PY1 Data(H)'!$A$1:$CZ$1,_xlfn.XLOOKUP($A146,'Copy of PY1 Data(H)'!$A$1:$A$288,'Copy of PY1 Data(H)'!$A$1:$CZ$288))</f>
        <v>0</v>
      </c>
      <c r="BU146" s="180" cm="1">
        <f t="array" ref="BU146">_xlfn.XLOOKUP(BU$1,'Copy of PY1 Data(H)'!$A$1:$CZ$1,_xlfn.XLOOKUP($A146,'Copy of PY1 Data(H)'!$A$1:$A$288,'Copy of PY1 Data(H)'!$A$1:$CZ$288))</f>
        <v>0</v>
      </c>
      <c r="BV146" s="180" cm="1">
        <f t="array" ref="BV146">_xlfn.XLOOKUP(BV$1,'Copy of PY1 Data(H)'!$A$1:$CZ$1,_xlfn.XLOOKUP($A146,'Copy of PY1 Data(H)'!$A$1:$A$288,'Copy of PY1 Data(H)'!$A$1:$CZ$288))</f>
        <v>0</v>
      </c>
    </row>
    <row r="147" spans="1:74" x14ac:dyDescent="0.3">
      <c r="A147" s="180">
        <v>366</v>
      </c>
      <c r="C147" s="180"/>
      <c r="D147" s="180" cm="1">
        <f t="array" ref="D147">_xlfn.XLOOKUP(D$1,'Copy of PY1 Data(H)'!$A$1:$CZ$1,_xlfn.XLOOKUP($A147,'Copy of PY1 Data(H)'!$A$1:$A$288,'Copy of PY1 Data(H)'!$A$1:$CZ$288))</f>
        <v>0</v>
      </c>
      <c r="E147" s="180" cm="1">
        <f t="array" ref="E147">_xlfn.XLOOKUP(E$1,'Copy of PY1 Data(H)'!$A$1:$CZ$1,_xlfn.XLOOKUP($A147,'Copy of PY1 Data(H)'!$A$1:$A$288,'Copy of PY1 Data(H)'!$A$1:$CZ$288))</f>
        <v>0</v>
      </c>
      <c r="F147" s="180" cm="1">
        <f t="array" ref="F147">_xlfn.XLOOKUP(F$1,'Copy of PY1 Data(H)'!$A$1:$CZ$1,_xlfn.XLOOKUP($A147,'Copy of PY1 Data(H)'!$A$1:$A$288,'Copy of PY1 Data(H)'!$A$1:$CZ$288))</f>
        <v>0</v>
      </c>
      <c r="G147" s="180" cm="1">
        <f t="array" ref="G147">_xlfn.XLOOKUP(G$1,'Copy of PY1 Data(H)'!$A$1:$CZ$1,_xlfn.XLOOKUP($A147,'Copy of PY1 Data(H)'!$A$1:$A$288,'Copy of PY1 Data(H)'!$A$1:$CZ$288))</f>
        <v>0</v>
      </c>
      <c r="H147" s="180" cm="1">
        <f t="array" ref="H147">_xlfn.XLOOKUP(H$1,'Copy of PY1 Data(H)'!$A$1:$CZ$1,_xlfn.XLOOKUP($A147,'Copy of PY1 Data(H)'!$A$1:$A$288,'Copy of PY1 Data(H)'!$A$1:$CZ$288))</f>
        <v>0</v>
      </c>
      <c r="I147" s="180" cm="1">
        <f t="array" ref="I147">_xlfn.XLOOKUP(I$1,'Copy of PY1 Data(H)'!$A$1:$CZ$1,_xlfn.XLOOKUP($A147,'Copy of PY1 Data(H)'!$A$1:$A$288,'Copy of PY1 Data(H)'!$A$1:$CZ$288))</f>
        <v>0</v>
      </c>
      <c r="J147" s="180" cm="1">
        <f t="array" ref="J147">_xlfn.XLOOKUP(J$1,'Copy of PY1 Data(H)'!$A$1:$CZ$1,_xlfn.XLOOKUP($A147,'Copy of PY1 Data(H)'!$A$1:$A$288,'Copy of PY1 Data(H)'!$A$1:$CZ$288))</f>
        <v>0</v>
      </c>
      <c r="K147" s="180" cm="1">
        <f t="array" ref="K147">_xlfn.XLOOKUP(K$1,'Copy of PY1 Data(H)'!$A$1:$CZ$1,_xlfn.XLOOKUP($A147,'Copy of PY1 Data(H)'!$A$1:$A$288,'Copy of PY1 Data(H)'!$A$1:$CZ$288))</f>
        <v>0</v>
      </c>
      <c r="L147" s="180" cm="1">
        <f t="array" ref="L147">_xlfn.XLOOKUP(L$1,'Copy of PY1 Data(H)'!$A$1:$CZ$1,_xlfn.XLOOKUP($A147,'Copy of PY1 Data(H)'!$A$1:$A$288,'Copy of PY1 Data(H)'!$A$1:$CZ$288))</f>
        <v>162601</v>
      </c>
      <c r="M147" s="180" cm="1">
        <f t="array" ref="M147">_xlfn.XLOOKUP(M$1,'Copy of PY1 Data(H)'!$A$1:$CZ$1,_xlfn.XLOOKUP($A147,'Copy of PY1 Data(H)'!$A$1:$A$288,'Copy of PY1 Data(H)'!$A$1:$CZ$288))</f>
        <v>0</v>
      </c>
      <c r="N147" s="180" cm="1">
        <f t="array" ref="N147">_xlfn.XLOOKUP(N$1,'Copy of PY1 Data(H)'!$A$1:$CZ$1,_xlfn.XLOOKUP($A147,'Copy of PY1 Data(H)'!$A$1:$A$288,'Copy of PY1 Data(H)'!$A$1:$CZ$288))</f>
        <v>0</v>
      </c>
      <c r="O147" s="180" cm="1">
        <f t="array" ref="O147">_xlfn.XLOOKUP(O$1,'Copy of PY1 Data(H)'!$A$1:$CZ$1,_xlfn.XLOOKUP($A147,'Copy of PY1 Data(H)'!$A$1:$A$288,'Copy of PY1 Data(H)'!$A$1:$CZ$288))</f>
        <v>0</v>
      </c>
      <c r="P147" s="180" cm="1">
        <f t="array" ref="P147">_xlfn.XLOOKUP(P$1,'Copy of PY1 Data(H)'!$A$1:$CZ$1,_xlfn.XLOOKUP($A147,'Copy of PY1 Data(H)'!$A$1:$A$288,'Copy of PY1 Data(H)'!$A$1:$CZ$288))</f>
        <v>0</v>
      </c>
      <c r="Q147" s="180" cm="1">
        <f t="array" ref="Q147">_xlfn.XLOOKUP(Q$1,'Copy of PY1 Data(H)'!$A$1:$CZ$1,_xlfn.XLOOKUP($A147,'Copy of PY1 Data(H)'!$A$1:$A$288,'Copy of PY1 Data(H)'!$A$1:$CZ$288))</f>
        <v>0</v>
      </c>
      <c r="R147" s="180" cm="1">
        <f t="array" ref="R147">_xlfn.XLOOKUP(R$1,'Copy of PY1 Data(H)'!$A$1:$CZ$1,_xlfn.XLOOKUP($A147,'Copy of PY1 Data(H)'!$A$1:$A$288,'Copy of PY1 Data(H)'!$A$1:$CZ$288))</f>
        <v>0</v>
      </c>
      <c r="S147" s="180" cm="1">
        <f t="array" ref="S147">_xlfn.XLOOKUP(S$1,'Copy of PY1 Data(H)'!$A$1:$CZ$1,_xlfn.XLOOKUP($A147,'Copy of PY1 Data(H)'!$A$1:$A$288,'Copy of PY1 Data(H)'!$A$1:$CZ$288))</f>
        <v>0</v>
      </c>
      <c r="T147" s="180" cm="1">
        <f t="array" ref="T147">_xlfn.XLOOKUP(T$1,'Copy of PY1 Data(H)'!$A$1:$CZ$1,_xlfn.XLOOKUP($A147,'Copy of PY1 Data(H)'!$A$1:$A$288,'Copy of PY1 Data(H)'!$A$1:$CZ$288))</f>
        <v>0</v>
      </c>
      <c r="U147" s="180" cm="1">
        <f t="array" ref="U147">_xlfn.XLOOKUP(U$1,'Copy of PY1 Data(H)'!$A$1:$CZ$1,_xlfn.XLOOKUP($A147,'Copy of PY1 Data(H)'!$A$1:$A$288,'Copy of PY1 Data(H)'!$A$1:$CZ$288))</f>
        <v>0</v>
      </c>
      <c r="V147" s="180" cm="1">
        <f t="array" ref="V147">_xlfn.XLOOKUP(V$1,'Copy of PY1 Data(H)'!$A$1:$CZ$1,_xlfn.XLOOKUP($A147,'Copy of PY1 Data(H)'!$A$1:$A$288,'Copy of PY1 Data(H)'!$A$1:$CZ$288))</f>
        <v>0</v>
      </c>
      <c r="W147" s="180" cm="1">
        <f t="array" ref="W147">_xlfn.XLOOKUP(W$1,'Copy of PY1 Data(H)'!$A$1:$CZ$1,_xlfn.XLOOKUP($A147,'Copy of PY1 Data(H)'!$A$1:$A$288,'Copy of PY1 Data(H)'!$A$1:$CZ$288))</f>
        <v>0</v>
      </c>
      <c r="X147" s="180" cm="1">
        <f t="array" ref="X147">_xlfn.XLOOKUP(X$1,'Copy of PY1 Data(H)'!$A$1:$CZ$1,_xlfn.XLOOKUP($A147,'Copy of PY1 Data(H)'!$A$1:$A$288,'Copy of PY1 Data(H)'!$A$1:$CZ$288))</f>
        <v>0</v>
      </c>
      <c r="Y147" s="180" cm="1">
        <f t="array" ref="Y147">_xlfn.XLOOKUP(Y$1,'Copy of PY1 Data(H)'!$A$1:$CZ$1,_xlfn.XLOOKUP($A147,'Copy of PY1 Data(H)'!$A$1:$A$288,'Copy of PY1 Data(H)'!$A$1:$CZ$288))</f>
        <v>0</v>
      </c>
      <c r="Z147" s="180" cm="1">
        <f t="array" ref="Z147">_xlfn.XLOOKUP(Z$1,'Copy of PY1 Data(H)'!$A$1:$CZ$1,_xlfn.XLOOKUP($A147,'Copy of PY1 Data(H)'!$A$1:$A$288,'Copy of PY1 Data(H)'!$A$1:$CZ$288))</f>
        <v>2485000</v>
      </c>
      <c r="AA147" s="180" cm="1">
        <f t="array" ref="AA147">_xlfn.XLOOKUP(AA$1,'Copy of PY1 Data(H)'!$A$1:$CZ$1,_xlfn.XLOOKUP($A147,'Copy of PY1 Data(H)'!$A$1:$A$288,'Copy of PY1 Data(H)'!$A$1:$CZ$288))</f>
        <v>0</v>
      </c>
      <c r="AB147" s="180" cm="1">
        <f t="array" ref="AB147">_xlfn.XLOOKUP(AB$1,'Copy of PY1 Data(H)'!$A$1:$CZ$1,_xlfn.XLOOKUP($A147,'Copy of PY1 Data(H)'!$A$1:$A$288,'Copy of PY1 Data(H)'!$A$1:$CZ$288))</f>
        <v>0</v>
      </c>
      <c r="AC147" s="180" cm="1">
        <f t="array" ref="AC147">_xlfn.XLOOKUP(AC$1,'Copy of PY1 Data(H)'!$A$1:$CZ$1,_xlfn.XLOOKUP($A147,'Copy of PY1 Data(H)'!$A$1:$A$288,'Copy of PY1 Data(H)'!$A$1:$CZ$288))</f>
        <v>0</v>
      </c>
      <c r="AD147" s="180" cm="1">
        <f t="array" ref="AD147">_xlfn.XLOOKUP(AD$1,'Copy of PY1 Data(H)'!$A$1:$CZ$1,_xlfn.XLOOKUP($A147,'Copy of PY1 Data(H)'!$A$1:$A$288,'Copy of PY1 Data(H)'!$A$1:$CZ$288))</f>
        <v>0</v>
      </c>
      <c r="AE147" s="180" cm="1">
        <f t="array" ref="AE147">_xlfn.XLOOKUP(AE$1,'Copy of PY1 Data(H)'!$A$1:$CZ$1,_xlfn.XLOOKUP($A147,'Copy of PY1 Data(H)'!$A$1:$A$288,'Copy of PY1 Data(H)'!$A$1:$CZ$288))</f>
        <v>0</v>
      </c>
      <c r="AF147" s="180" cm="1">
        <f t="array" ref="AF147">_xlfn.XLOOKUP(AF$1,'Copy of PY1 Data(H)'!$A$1:$CZ$1,_xlfn.XLOOKUP($A147,'Copy of PY1 Data(H)'!$A$1:$A$288,'Copy of PY1 Data(H)'!$A$1:$CZ$288))</f>
        <v>0</v>
      </c>
      <c r="AG147" s="180" cm="1">
        <f t="array" ref="AG147">_xlfn.XLOOKUP(AG$1,'Copy of PY1 Data(H)'!$A$1:$CZ$1,_xlfn.XLOOKUP($A147,'Copy of PY1 Data(H)'!$A$1:$A$288,'Copy of PY1 Data(H)'!$A$1:$CZ$288))</f>
        <v>0</v>
      </c>
      <c r="AH147" s="180" cm="1">
        <f t="array" ref="AH147">_xlfn.XLOOKUP(AH$1,'Copy of PY1 Data(H)'!$A$1:$CZ$1,_xlfn.XLOOKUP($A147,'Copy of PY1 Data(H)'!$A$1:$A$288,'Copy of PY1 Data(H)'!$A$1:$CZ$288))</f>
        <v>0</v>
      </c>
      <c r="AI147" s="180" cm="1">
        <f t="array" ref="AI147">_xlfn.XLOOKUP(AI$1,'Copy of PY1 Data(H)'!$A$1:$CZ$1,_xlfn.XLOOKUP($A147,'Copy of PY1 Data(H)'!$A$1:$A$288,'Copy of PY1 Data(H)'!$A$1:$CZ$288))</f>
        <v>0</v>
      </c>
      <c r="AJ147" s="180" cm="1">
        <f t="array" ref="AJ147">_xlfn.XLOOKUP(AJ$1,'Copy of PY1 Data(H)'!$A$1:$CZ$1,_xlfn.XLOOKUP($A147,'Copy of PY1 Data(H)'!$A$1:$A$288,'Copy of PY1 Data(H)'!$A$1:$CZ$288))</f>
        <v>0</v>
      </c>
      <c r="AK147" s="180" cm="1">
        <f t="array" ref="AK147">_xlfn.XLOOKUP(AK$1,'Copy of PY1 Data(H)'!$A$1:$CZ$1,_xlfn.XLOOKUP($A147,'Copy of PY1 Data(H)'!$A$1:$A$288,'Copy of PY1 Data(H)'!$A$1:$CZ$288))</f>
        <v>0</v>
      </c>
      <c r="AL147" s="180" cm="1">
        <f t="array" ref="AL147">_xlfn.XLOOKUP(AL$1,'Copy of PY1 Data(H)'!$A$1:$CZ$1,_xlfn.XLOOKUP($A147,'Copy of PY1 Data(H)'!$A$1:$A$288,'Copy of PY1 Data(H)'!$A$1:$CZ$288))</f>
        <v>0</v>
      </c>
      <c r="AM147" s="180" cm="1">
        <f t="array" ref="AM147">_xlfn.XLOOKUP(AM$1,'Copy of PY1 Data(H)'!$A$1:$CZ$1,_xlfn.XLOOKUP($A147,'Copy of PY1 Data(H)'!$A$1:$A$288,'Copy of PY1 Data(H)'!$A$1:$CZ$288))</f>
        <v>0</v>
      </c>
      <c r="AN147" s="180" cm="1">
        <f t="array" ref="AN147">_xlfn.XLOOKUP(AN$1,'Copy of PY1 Data(H)'!$A$1:$CZ$1,_xlfn.XLOOKUP($A147,'Copy of PY1 Data(H)'!$A$1:$A$288,'Copy of PY1 Data(H)'!$A$1:$CZ$288))</f>
        <v>0</v>
      </c>
      <c r="AO147" s="180" cm="1">
        <f t="array" ref="AO147">_xlfn.XLOOKUP(AO$1,'Copy of PY1 Data(H)'!$A$1:$CZ$1,_xlfn.XLOOKUP($A147,'Copy of PY1 Data(H)'!$A$1:$A$288,'Copy of PY1 Data(H)'!$A$1:$CZ$288))</f>
        <v>0</v>
      </c>
      <c r="AP147" s="180" cm="1">
        <f t="array" ref="AP147">_xlfn.XLOOKUP(AP$1,'Copy of PY1 Data(H)'!$A$1:$CZ$1,_xlfn.XLOOKUP($A147,'Copy of PY1 Data(H)'!$A$1:$A$288,'Copy of PY1 Data(H)'!$A$1:$CZ$288))</f>
        <v>0</v>
      </c>
      <c r="AQ147" s="180" cm="1">
        <f t="array" ref="AQ147">_xlfn.XLOOKUP(AQ$1,'Copy of PY1 Data(H)'!$A$1:$CZ$1,_xlfn.XLOOKUP($A147,'Copy of PY1 Data(H)'!$A$1:$A$288,'Copy of PY1 Data(H)'!$A$1:$CZ$288))</f>
        <v>0</v>
      </c>
      <c r="AR147" s="180" cm="1">
        <f t="array" ref="AR147">_xlfn.XLOOKUP(AR$1,'Copy of PY1 Data(H)'!$A$1:$CZ$1,_xlfn.XLOOKUP($A147,'Copy of PY1 Data(H)'!$A$1:$A$288,'Copy of PY1 Data(H)'!$A$1:$CZ$288))</f>
        <v>0</v>
      </c>
      <c r="AS147" s="180" cm="1">
        <f t="array" ref="AS147">_xlfn.XLOOKUP(AS$1,'Copy of PY1 Data(H)'!$A$1:$CZ$1,_xlfn.XLOOKUP($A147,'Copy of PY1 Data(H)'!$A$1:$A$288,'Copy of PY1 Data(H)'!$A$1:$CZ$288))</f>
        <v>0</v>
      </c>
      <c r="AT147" s="180" cm="1">
        <f t="array" ref="AT147">_xlfn.XLOOKUP(AT$1,'Copy of PY1 Data(H)'!$A$1:$CZ$1,_xlfn.XLOOKUP($A147,'Copy of PY1 Data(H)'!$A$1:$A$288,'Copy of PY1 Data(H)'!$A$1:$CZ$288))</f>
        <v>0</v>
      </c>
      <c r="AU147" s="180" cm="1">
        <f t="array" ref="AU147">_xlfn.XLOOKUP(AU$1,'Copy of PY1 Data(H)'!$A$1:$CZ$1,_xlfn.XLOOKUP($A147,'Copy of PY1 Data(H)'!$A$1:$A$288,'Copy of PY1 Data(H)'!$A$1:$CZ$288))</f>
        <v>0</v>
      </c>
      <c r="AV147" s="180" cm="1">
        <f t="array" ref="AV147">_xlfn.XLOOKUP(AV$1,'Copy of PY1 Data(H)'!$A$1:$CZ$1,_xlfn.XLOOKUP($A147,'Copy of PY1 Data(H)'!$A$1:$A$288,'Copy of PY1 Data(H)'!$A$1:$CZ$288))</f>
        <v>99357</v>
      </c>
      <c r="AW147" s="180" cm="1">
        <f t="array" ref="AW147">_xlfn.XLOOKUP(AW$1,'Copy of PY1 Data(H)'!$A$1:$CZ$1,_xlfn.XLOOKUP($A147,'Copy of PY1 Data(H)'!$A$1:$A$288,'Copy of PY1 Data(H)'!$A$1:$CZ$288))</f>
        <v>0</v>
      </c>
      <c r="AX147" s="180" cm="1">
        <f t="array" ref="AX147">_xlfn.XLOOKUP(AX$1,'Copy of PY1 Data(H)'!$A$1:$CZ$1,_xlfn.XLOOKUP($A147,'Copy of PY1 Data(H)'!$A$1:$A$288,'Copy of PY1 Data(H)'!$A$1:$CZ$288))</f>
        <v>0</v>
      </c>
      <c r="AY147" s="180" cm="1">
        <f t="array" ref="AY147">_xlfn.XLOOKUP(AY$1,'Copy of PY1 Data(H)'!$A$1:$CZ$1,_xlfn.XLOOKUP($A147,'Copy of PY1 Data(H)'!$A$1:$A$288,'Copy of PY1 Data(H)'!$A$1:$CZ$288))</f>
        <v>0</v>
      </c>
      <c r="AZ147" s="180" cm="1">
        <f t="array" ref="AZ147">_xlfn.XLOOKUP(AZ$1,'Copy of PY1 Data(H)'!$A$1:$CZ$1,_xlfn.XLOOKUP($A147,'Copy of PY1 Data(H)'!$A$1:$A$288,'Copy of PY1 Data(H)'!$A$1:$CZ$288))</f>
        <v>175000</v>
      </c>
      <c r="BA147" s="180" cm="1">
        <f t="array" ref="BA147">_xlfn.XLOOKUP(BA$1,'Copy of PY1 Data(H)'!$A$1:$CZ$1,_xlfn.XLOOKUP($A147,'Copy of PY1 Data(H)'!$A$1:$A$288,'Copy of PY1 Data(H)'!$A$1:$CZ$288))</f>
        <v>0</v>
      </c>
      <c r="BB147" s="180" cm="1">
        <f t="array" ref="BB147">_xlfn.XLOOKUP(BB$1,'Copy of PY1 Data(H)'!$A$1:$CZ$1,_xlfn.XLOOKUP($A147,'Copy of PY1 Data(H)'!$A$1:$A$288,'Copy of PY1 Data(H)'!$A$1:$CZ$288))</f>
        <v>0</v>
      </c>
      <c r="BC147" s="180" cm="1">
        <f t="array" ref="BC147">_xlfn.XLOOKUP(BC$1,'Copy of PY1 Data(H)'!$A$1:$CZ$1,_xlfn.XLOOKUP($A147,'Copy of PY1 Data(H)'!$A$1:$A$288,'Copy of PY1 Data(H)'!$A$1:$CZ$288))</f>
        <v>0</v>
      </c>
      <c r="BD147" s="180" cm="1">
        <f t="array" ref="BD147">_xlfn.XLOOKUP(BD$1,'Copy of PY1 Data(H)'!$A$1:$CZ$1,_xlfn.XLOOKUP($A147,'Copy of PY1 Data(H)'!$A$1:$A$288,'Copy of PY1 Data(H)'!$A$1:$CZ$288))</f>
        <v>0</v>
      </c>
      <c r="BE147" s="180" cm="1">
        <f t="array" ref="BE147">_xlfn.XLOOKUP(BE$1,'Copy of PY1 Data(H)'!$A$1:$CZ$1,_xlfn.XLOOKUP($A147,'Copy of PY1 Data(H)'!$A$1:$A$288,'Copy of PY1 Data(H)'!$A$1:$CZ$288))</f>
        <v>348222</v>
      </c>
      <c r="BF147" s="180" cm="1">
        <f t="array" ref="BF147">_xlfn.XLOOKUP(BF$1,'Copy of PY1 Data(H)'!$A$1:$CZ$1,_xlfn.XLOOKUP($A147,'Copy of PY1 Data(H)'!$A$1:$A$288,'Copy of PY1 Data(H)'!$A$1:$CZ$288))</f>
        <v>1314231</v>
      </c>
      <c r="BG147" s="180" cm="1">
        <f t="array" ref="BG147">_xlfn.XLOOKUP(BG$1,'Copy of PY1 Data(H)'!$A$1:$CZ$1,_xlfn.XLOOKUP($A147,'Copy of PY1 Data(H)'!$A$1:$A$288,'Copy of PY1 Data(H)'!$A$1:$CZ$288))</f>
        <v>0</v>
      </c>
      <c r="BH147" s="180" cm="1">
        <f t="array" ref="BH147">_xlfn.XLOOKUP(BH$1,'Copy of PY1 Data(H)'!$A$1:$CZ$1,_xlfn.XLOOKUP($A147,'Copy of PY1 Data(H)'!$A$1:$A$288,'Copy of PY1 Data(H)'!$A$1:$CZ$288))</f>
        <v>0</v>
      </c>
      <c r="BI147" s="180" cm="1">
        <f t="array" ref="BI147">_xlfn.XLOOKUP(BI$1,'Copy of PY1 Data(H)'!$A$1:$CZ$1,_xlfn.XLOOKUP($A147,'Copy of PY1 Data(H)'!$A$1:$A$288,'Copy of PY1 Data(H)'!$A$1:$CZ$288))</f>
        <v>0</v>
      </c>
      <c r="BJ147" s="180" cm="1">
        <f t="array" ref="BJ147">_xlfn.XLOOKUP(BJ$1,'Copy of PY1 Data(H)'!$A$1:$CZ$1,_xlfn.XLOOKUP($A147,'Copy of PY1 Data(H)'!$A$1:$A$288,'Copy of PY1 Data(H)'!$A$1:$CZ$288))</f>
        <v>0</v>
      </c>
      <c r="BK147" s="180" cm="1">
        <f t="array" ref="BK147">_xlfn.XLOOKUP(BK$1,'Copy of PY1 Data(H)'!$A$1:$CZ$1,_xlfn.XLOOKUP($A147,'Copy of PY1 Data(H)'!$A$1:$A$288,'Copy of PY1 Data(H)'!$A$1:$CZ$288))</f>
        <v>0</v>
      </c>
      <c r="BL147" s="180" cm="1">
        <f t="array" ref="BL147">_xlfn.XLOOKUP(BL$1,'Copy of PY1 Data(H)'!$A$1:$CZ$1,_xlfn.XLOOKUP($A147,'Copy of PY1 Data(H)'!$A$1:$A$288,'Copy of PY1 Data(H)'!$A$1:$CZ$288))</f>
        <v>0</v>
      </c>
      <c r="BM147" s="180" cm="1">
        <f t="array" ref="BM147">_xlfn.XLOOKUP(BM$1,'Copy of PY1 Data(H)'!$A$1:$CZ$1,_xlfn.XLOOKUP($A147,'Copy of PY1 Data(H)'!$A$1:$A$288,'Copy of PY1 Data(H)'!$A$1:$CZ$288))</f>
        <v>0</v>
      </c>
      <c r="BN147" s="180" cm="1">
        <f t="array" ref="BN147">_xlfn.XLOOKUP(BN$1,'Copy of PY1 Data(H)'!$A$1:$CZ$1,_xlfn.XLOOKUP($A147,'Copy of PY1 Data(H)'!$A$1:$A$288,'Copy of PY1 Data(H)'!$A$1:$CZ$288))</f>
        <v>0</v>
      </c>
      <c r="BO147" s="180" cm="1">
        <f t="array" ref="BO147">_xlfn.XLOOKUP(BO$1,'Copy of PY1 Data(H)'!$A$1:$CZ$1,_xlfn.XLOOKUP($A147,'Copy of PY1 Data(H)'!$A$1:$A$288,'Copy of PY1 Data(H)'!$A$1:$CZ$288))</f>
        <v>0</v>
      </c>
      <c r="BP147" s="180" cm="1">
        <f t="array" ref="BP147">_xlfn.XLOOKUP(BP$1,'Copy of PY1 Data(H)'!$A$1:$CZ$1,_xlfn.XLOOKUP($A147,'Copy of PY1 Data(H)'!$A$1:$A$288,'Copy of PY1 Data(H)'!$A$1:$CZ$288))</f>
        <v>0</v>
      </c>
      <c r="BQ147" s="180" cm="1">
        <f t="array" ref="BQ147">_xlfn.XLOOKUP(BQ$1,'Copy of PY1 Data(H)'!$A$1:$CZ$1,_xlfn.XLOOKUP($A147,'Copy of PY1 Data(H)'!$A$1:$A$288,'Copy of PY1 Data(H)'!$A$1:$CZ$288))</f>
        <v>0</v>
      </c>
      <c r="BR147" s="180" cm="1">
        <f t="array" ref="BR147">_xlfn.XLOOKUP(BR$1,'Copy of PY1 Data(H)'!$A$1:$CZ$1,_xlfn.XLOOKUP($A147,'Copy of PY1 Data(H)'!$A$1:$A$288,'Copy of PY1 Data(H)'!$A$1:$CZ$288))</f>
        <v>0</v>
      </c>
      <c r="BS147" s="180" cm="1">
        <f t="array" ref="BS147">_xlfn.XLOOKUP(BS$1,'Copy of PY1 Data(H)'!$A$1:$CZ$1,_xlfn.XLOOKUP($A147,'Copy of PY1 Data(H)'!$A$1:$A$288,'Copy of PY1 Data(H)'!$A$1:$CZ$288))</f>
        <v>0</v>
      </c>
      <c r="BT147" s="180" cm="1">
        <f t="array" ref="BT147">_xlfn.XLOOKUP(BT$1,'Copy of PY1 Data(H)'!$A$1:$CZ$1,_xlfn.XLOOKUP($A147,'Copy of PY1 Data(H)'!$A$1:$A$288,'Copy of PY1 Data(H)'!$A$1:$CZ$288))</f>
        <v>0</v>
      </c>
      <c r="BU147" s="180" cm="1">
        <f t="array" ref="BU147">_xlfn.XLOOKUP(BU$1,'Copy of PY1 Data(H)'!$A$1:$CZ$1,_xlfn.XLOOKUP($A147,'Copy of PY1 Data(H)'!$A$1:$A$288,'Copy of PY1 Data(H)'!$A$1:$CZ$288))</f>
        <v>0</v>
      </c>
      <c r="BV147" s="180" cm="1">
        <f t="array" ref="BV147">_xlfn.XLOOKUP(BV$1,'Copy of PY1 Data(H)'!$A$1:$CZ$1,_xlfn.XLOOKUP($A147,'Copy of PY1 Data(H)'!$A$1:$A$288,'Copy of PY1 Data(H)'!$A$1:$CZ$288))</f>
        <v>0</v>
      </c>
    </row>
    <row r="148" spans="1:74" x14ac:dyDescent="0.3">
      <c r="A148" s="180">
        <v>53</v>
      </c>
      <c r="C148" s="180"/>
      <c r="D148" s="180" cm="1">
        <f t="array" ref="D148">_xlfn.XLOOKUP(D$1,'Copy of PY1 Data(H)'!$A$1:$CZ$1,_xlfn.XLOOKUP($A148,'Copy of PY1 Data(H)'!$A$1:$A$288,'Copy of PY1 Data(H)'!$A$1:$CZ$288))</f>
        <v>0</v>
      </c>
      <c r="E148" s="180" cm="1">
        <f t="array" ref="E148">_xlfn.XLOOKUP(E$1,'Copy of PY1 Data(H)'!$A$1:$CZ$1,_xlfn.XLOOKUP($A148,'Copy of PY1 Data(H)'!$A$1:$A$288,'Copy of PY1 Data(H)'!$A$1:$CZ$288))</f>
        <v>0</v>
      </c>
      <c r="F148" s="180" cm="1">
        <f t="array" ref="F148">_xlfn.XLOOKUP(F$1,'Copy of PY1 Data(H)'!$A$1:$CZ$1,_xlfn.XLOOKUP($A148,'Copy of PY1 Data(H)'!$A$1:$A$288,'Copy of PY1 Data(H)'!$A$1:$CZ$288))</f>
        <v>0</v>
      </c>
      <c r="G148" s="180" cm="1">
        <f t="array" ref="G148">_xlfn.XLOOKUP(G$1,'Copy of PY1 Data(H)'!$A$1:$CZ$1,_xlfn.XLOOKUP($A148,'Copy of PY1 Data(H)'!$A$1:$A$288,'Copy of PY1 Data(H)'!$A$1:$CZ$288))</f>
        <v>0</v>
      </c>
      <c r="H148" s="180" cm="1">
        <f t="array" ref="H148">_xlfn.XLOOKUP(H$1,'Copy of PY1 Data(H)'!$A$1:$CZ$1,_xlfn.XLOOKUP($A148,'Copy of PY1 Data(H)'!$A$1:$A$288,'Copy of PY1 Data(H)'!$A$1:$CZ$288))</f>
        <v>0</v>
      </c>
      <c r="I148" s="180" cm="1">
        <f t="array" ref="I148">_xlfn.XLOOKUP(I$1,'Copy of PY1 Data(H)'!$A$1:$CZ$1,_xlfn.XLOOKUP($A148,'Copy of PY1 Data(H)'!$A$1:$A$288,'Copy of PY1 Data(H)'!$A$1:$CZ$288))</f>
        <v>0</v>
      </c>
      <c r="J148" s="180" cm="1">
        <f t="array" ref="J148">_xlfn.XLOOKUP(J$1,'Copy of PY1 Data(H)'!$A$1:$CZ$1,_xlfn.XLOOKUP($A148,'Copy of PY1 Data(H)'!$A$1:$A$288,'Copy of PY1 Data(H)'!$A$1:$CZ$288))</f>
        <v>0</v>
      </c>
      <c r="K148" s="180" cm="1">
        <f t="array" ref="K148">_xlfn.XLOOKUP(K$1,'Copy of PY1 Data(H)'!$A$1:$CZ$1,_xlfn.XLOOKUP($A148,'Copy of PY1 Data(H)'!$A$1:$A$288,'Copy of PY1 Data(H)'!$A$1:$CZ$288))</f>
        <v>0</v>
      </c>
      <c r="L148" s="180" cm="1">
        <f t="array" ref="L148">_xlfn.XLOOKUP(L$1,'Copy of PY1 Data(H)'!$A$1:$CZ$1,_xlfn.XLOOKUP($A148,'Copy of PY1 Data(H)'!$A$1:$A$288,'Copy of PY1 Data(H)'!$A$1:$CZ$288))</f>
        <v>-155810</v>
      </c>
      <c r="M148" s="180" cm="1">
        <f t="array" ref="M148">_xlfn.XLOOKUP(M$1,'Copy of PY1 Data(H)'!$A$1:$CZ$1,_xlfn.XLOOKUP($A148,'Copy of PY1 Data(H)'!$A$1:$A$288,'Copy of PY1 Data(H)'!$A$1:$CZ$288))</f>
        <v>0</v>
      </c>
      <c r="N148" s="180" cm="1">
        <f t="array" ref="N148">_xlfn.XLOOKUP(N$1,'Copy of PY1 Data(H)'!$A$1:$CZ$1,_xlfn.XLOOKUP($A148,'Copy of PY1 Data(H)'!$A$1:$A$288,'Copy of PY1 Data(H)'!$A$1:$CZ$288))</f>
        <v>0</v>
      </c>
      <c r="O148" s="180" cm="1">
        <f t="array" ref="O148">_xlfn.XLOOKUP(O$1,'Copy of PY1 Data(H)'!$A$1:$CZ$1,_xlfn.XLOOKUP($A148,'Copy of PY1 Data(H)'!$A$1:$A$288,'Copy of PY1 Data(H)'!$A$1:$CZ$288))</f>
        <v>0</v>
      </c>
      <c r="P148" s="180" cm="1">
        <f t="array" ref="P148">_xlfn.XLOOKUP(P$1,'Copy of PY1 Data(H)'!$A$1:$CZ$1,_xlfn.XLOOKUP($A148,'Copy of PY1 Data(H)'!$A$1:$A$288,'Copy of PY1 Data(H)'!$A$1:$CZ$288))</f>
        <v>0</v>
      </c>
      <c r="Q148" s="180" cm="1">
        <f t="array" ref="Q148">_xlfn.XLOOKUP(Q$1,'Copy of PY1 Data(H)'!$A$1:$CZ$1,_xlfn.XLOOKUP($A148,'Copy of PY1 Data(H)'!$A$1:$A$288,'Copy of PY1 Data(H)'!$A$1:$CZ$288))</f>
        <v>0</v>
      </c>
      <c r="R148" s="180" cm="1">
        <f t="array" ref="R148">_xlfn.XLOOKUP(R$1,'Copy of PY1 Data(H)'!$A$1:$CZ$1,_xlfn.XLOOKUP($A148,'Copy of PY1 Data(H)'!$A$1:$A$288,'Copy of PY1 Data(H)'!$A$1:$CZ$288))</f>
        <v>0</v>
      </c>
      <c r="S148" s="180" cm="1">
        <f t="array" ref="S148">_xlfn.XLOOKUP(S$1,'Copy of PY1 Data(H)'!$A$1:$CZ$1,_xlfn.XLOOKUP($A148,'Copy of PY1 Data(H)'!$A$1:$A$288,'Copy of PY1 Data(H)'!$A$1:$CZ$288))</f>
        <v>0</v>
      </c>
      <c r="T148" s="180" cm="1">
        <f t="array" ref="T148">_xlfn.XLOOKUP(T$1,'Copy of PY1 Data(H)'!$A$1:$CZ$1,_xlfn.XLOOKUP($A148,'Copy of PY1 Data(H)'!$A$1:$A$288,'Copy of PY1 Data(H)'!$A$1:$CZ$288))</f>
        <v>0</v>
      </c>
      <c r="U148" s="180" cm="1">
        <f t="array" ref="U148">_xlfn.XLOOKUP(U$1,'Copy of PY1 Data(H)'!$A$1:$CZ$1,_xlfn.XLOOKUP($A148,'Copy of PY1 Data(H)'!$A$1:$A$288,'Copy of PY1 Data(H)'!$A$1:$CZ$288))</f>
        <v>0</v>
      </c>
      <c r="V148" s="180" cm="1">
        <f t="array" ref="V148">_xlfn.XLOOKUP(V$1,'Copy of PY1 Data(H)'!$A$1:$CZ$1,_xlfn.XLOOKUP($A148,'Copy of PY1 Data(H)'!$A$1:$A$288,'Copy of PY1 Data(H)'!$A$1:$CZ$288))</f>
        <v>0</v>
      </c>
      <c r="W148" s="180" cm="1">
        <f t="array" ref="W148">_xlfn.XLOOKUP(W$1,'Copy of PY1 Data(H)'!$A$1:$CZ$1,_xlfn.XLOOKUP($A148,'Copy of PY1 Data(H)'!$A$1:$A$288,'Copy of PY1 Data(H)'!$A$1:$CZ$288))</f>
        <v>0</v>
      </c>
      <c r="X148" s="180" cm="1">
        <f t="array" ref="X148">_xlfn.XLOOKUP(X$1,'Copy of PY1 Data(H)'!$A$1:$CZ$1,_xlfn.XLOOKUP($A148,'Copy of PY1 Data(H)'!$A$1:$A$288,'Copy of PY1 Data(H)'!$A$1:$CZ$288))</f>
        <v>0</v>
      </c>
      <c r="Y148" s="180" cm="1">
        <f t="array" ref="Y148">_xlfn.XLOOKUP(Y$1,'Copy of PY1 Data(H)'!$A$1:$CZ$1,_xlfn.XLOOKUP($A148,'Copy of PY1 Data(H)'!$A$1:$A$288,'Copy of PY1 Data(H)'!$A$1:$CZ$288))</f>
        <v>0</v>
      </c>
      <c r="Z148" s="180" cm="1">
        <f t="array" ref="Z148">_xlfn.XLOOKUP(Z$1,'Copy of PY1 Data(H)'!$A$1:$CZ$1,_xlfn.XLOOKUP($A148,'Copy of PY1 Data(H)'!$A$1:$A$288,'Copy of PY1 Data(H)'!$A$1:$CZ$288))</f>
        <v>4325456</v>
      </c>
      <c r="AA148" s="180" cm="1">
        <f t="array" ref="AA148">_xlfn.XLOOKUP(AA$1,'Copy of PY1 Data(H)'!$A$1:$CZ$1,_xlfn.XLOOKUP($A148,'Copy of PY1 Data(H)'!$A$1:$A$288,'Copy of PY1 Data(H)'!$A$1:$CZ$288))</f>
        <v>0</v>
      </c>
      <c r="AB148" s="180" cm="1">
        <f t="array" ref="AB148">_xlfn.XLOOKUP(AB$1,'Copy of PY1 Data(H)'!$A$1:$CZ$1,_xlfn.XLOOKUP($A148,'Copy of PY1 Data(H)'!$A$1:$A$288,'Copy of PY1 Data(H)'!$A$1:$CZ$288))</f>
        <v>0</v>
      </c>
      <c r="AC148" s="180" cm="1">
        <f t="array" ref="AC148">_xlfn.XLOOKUP(AC$1,'Copy of PY1 Data(H)'!$A$1:$CZ$1,_xlfn.XLOOKUP($A148,'Copy of PY1 Data(H)'!$A$1:$A$288,'Copy of PY1 Data(H)'!$A$1:$CZ$288))</f>
        <v>0</v>
      </c>
      <c r="AD148" s="180" cm="1">
        <f t="array" ref="AD148">_xlfn.XLOOKUP(AD$1,'Copy of PY1 Data(H)'!$A$1:$CZ$1,_xlfn.XLOOKUP($A148,'Copy of PY1 Data(H)'!$A$1:$A$288,'Copy of PY1 Data(H)'!$A$1:$CZ$288))</f>
        <v>0</v>
      </c>
      <c r="AE148" s="180" cm="1">
        <f t="array" ref="AE148">_xlfn.XLOOKUP(AE$1,'Copy of PY1 Data(H)'!$A$1:$CZ$1,_xlfn.XLOOKUP($A148,'Copy of PY1 Data(H)'!$A$1:$A$288,'Copy of PY1 Data(H)'!$A$1:$CZ$288))</f>
        <v>0</v>
      </c>
      <c r="AF148" s="180" cm="1">
        <f t="array" ref="AF148">_xlfn.XLOOKUP(AF$1,'Copy of PY1 Data(H)'!$A$1:$CZ$1,_xlfn.XLOOKUP($A148,'Copy of PY1 Data(H)'!$A$1:$A$288,'Copy of PY1 Data(H)'!$A$1:$CZ$288))</f>
        <v>0</v>
      </c>
      <c r="AG148" s="180" cm="1">
        <f t="array" ref="AG148">_xlfn.XLOOKUP(AG$1,'Copy of PY1 Data(H)'!$A$1:$CZ$1,_xlfn.XLOOKUP($A148,'Copy of PY1 Data(H)'!$A$1:$A$288,'Copy of PY1 Data(H)'!$A$1:$CZ$288))</f>
        <v>0</v>
      </c>
      <c r="AH148" s="180" cm="1">
        <f t="array" ref="AH148">_xlfn.XLOOKUP(AH$1,'Copy of PY1 Data(H)'!$A$1:$CZ$1,_xlfn.XLOOKUP($A148,'Copy of PY1 Data(H)'!$A$1:$A$288,'Copy of PY1 Data(H)'!$A$1:$CZ$288))</f>
        <v>0</v>
      </c>
      <c r="AI148" s="180" cm="1">
        <f t="array" ref="AI148">_xlfn.XLOOKUP(AI$1,'Copy of PY1 Data(H)'!$A$1:$CZ$1,_xlfn.XLOOKUP($A148,'Copy of PY1 Data(H)'!$A$1:$A$288,'Copy of PY1 Data(H)'!$A$1:$CZ$288))</f>
        <v>0</v>
      </c>
      <c r="AJ148" s="180" cm="1">
        <f t="array" ref="AJ148">_xlfn.XLOOKUP(AJ$1,'Copy of PY1 Data(H)'!$A$1:$CZ$1,_xlfn.XLOOKUP($A148,'Copy of PY1 Data(H)'!$A$1:$A$288,'Copy of PY1 Data(H)'!$A$1:$CZ$288))</f>
        <v>0</v>
      </c>
      <c r="AK148" s="180" cm="1">
        <f t="array" ref="AK148">_xlfn.XLOOKUP(AK$1,'Copy of PY1 Data(H)'!$A$1:$CZ$1,_xlfn.XLOOKUP($A148,'Copy of PY1 Data(H)'!$A$1:$A$288,'Copy of PY1 Data(H)'!$A$1:$CZ$288))</f>
        <v>0</v>
      </c>
      <c r="AL148" s="180" cm="1">
        <f t="array" ref="AL148">_xlfn.XLOOKUP(AL$1,'Copy of PY1 Data(H)'!$A$1:$CZ$1,_xlfn.XLOOKUP($A148,'Copy of PY1 Data(H)'!$A$1:$A$288,'Copy of PY1 Data(H)'!$A$1:$CZ$288))</f>
        <v>0</v>
      </c>
      <c r="AM148" s="180" cm="1">
        <f t="array" ref="AM148">_xlfn.XLOOKUP(AM$1,'Copy of PY1 Data(H)'!$A$1:$CZ$1,_xlfn.XLOOKUP($A148,'Copy of PY1 Data(H)'!$A$1:$A$288,'Copy of PY1 Data(H)'!$A$1:$CZ$288))</f>
        <v>0</v>
      </c>
      <c r="AN148" s="180" cm="1">
        <f t="array" ref="AN148">_xlfn.XLOOKUP(AN$1,'Copy of PY1 Data(H)'!$A$1:$CZ$1,_xlfn.XLOOKUP($A148,'Copy of PY1 Data(H)'!$A$1:$A$288,'Copy of PY1 Data(H)'!$A$1:$CZ$288))</f>
        <v>0</v>
      </c>
      <c r="AO148" s="180" cm="1">
        <f t="array" ref="AO148">_xlfn.XLOOKUP(AO$1,'Copy of PY1 Data(H)'!$A$1:$CZ$1,_xlfn.XLOOKUP($A148,'Copy of PY1 Data(H)'!$A$1:$A$288,'Copy of PY1 Data(H)'!$A$1:$CZ$288))</f>
        <v>0</v>
      </c>
      <c r="AP148" s="180" cm="1">
        <f t="array" ref="AP148">_xlfn.XLOOKUP(AP$1,'Copy of PY1 Data(H)'!$A$1:$CZ$1,_xlfn.XLOOKUP($A148,'Copy of PY1 Data(H)'!$A$1:$A$288,'Copy of PY1 Data(H)'!$A$1:$CZ$288))</f>
        <v>0</v>
      </c>
      <c r="AQ148" s="180" cm="1">
        <f t="array" ref="AQ148">_xlfn.XLOOKUP(AQ$1,'Copy of PY1 Data(H)'!$A$1:$CZ$1,_xlfn.XLOOKUP($A148,'Copy of PY1 Data(H)'!$A$1:$A$288,'Copy of PY1 Data(H)'!$A$1:$CZ$288))</f>
        <v>0</v>
      </c>
      <c r="AR148" s="180" cm="1">
        <f t="array" ref="AR148">_xlfn.XLOOKUP(AR$1,'Copy of PY1 Data(H)'!$A$1:$CZ$1,_xlfn.XLOOKUP($A148,'Copy of PY1 Data(H)'!$A$1:$A$288,'Copy of PY1 Data(H)'!$A$1:$CZ$288))</f>
        <v>0</v>
      </c>
      <c r="AS148" s="180" cm="1">
        <f t="array" ref="AS148">_xlfn.XLOOKUP(AS$1,'Copy of PY1 Data(H)'!$A$1:$CZ$1,_xlfn.XLOOKUP($A148,'Copy of PY1 Data(H)'!$A$1:$A$288,'Copy of PY1 Data(H)'!$A$1:$CZ$288))</f>
        <v>0</v>
      </c>
      <c r="AT148" s="180" cm="1">
        <f t="array" ref="AT148">_xlfn.XLOOKUP(AT$1,'Copy of PY1 Data(H)'!$A$1:$CZ$1,_xlfn.XLOOKUP($A148,'Copy of PY1 Data(H)'!$A$1:$A$288,'Copy of PY1 Data(H)'!$A$1:$CZ$288))</f>
        <v>0</v>
      </c>
      <c r="AU148" s="180" cm="1">
        <f t="array" ref="AU148">_xlfn.XLOOKUP(AU$1,'Copy of PY1 Data(H)'!$A$1:$CZ$1,_xlfn.XLOOKUP($A148,'Copy of PY1 Data(H)'!$A$1:$A$288,'Copy of PY1 Data(H)'!$A$1:$CZ$288))</f>
        <v>0</v>
      </c>
      <c r="AV148" s="180" cm="1">
        <f t="array" ref="AV148">_xlfn.XLOOKUP(AV$1,'Copy of PY1 Data(H)'!$A$1:$CZ$1,_xlfn.XLOOKUP($A148,'Copy of PY1 Data(H)'!$A$1:$A$288,'Copy of PY1 Data(H)'!$A$1:$CZ$288))</f>
        <v>-3001</v>
      </c>
      <c r="AW148" s="180" cm="1">
        <f t="array" ref="AW148">_xlfn.XLOOKUP(AW$1,'Copy of PY1 Data(H)'!$A$1:$CZ$1,_xlfn.XLOOKUP($A148,'Copy of PY1 Data(H)'!$A$1:$A$288,'Copy of PY1 Data(H)'!$A$1:$CZ$288))</f>
        <v>0</v>
      </c>
      <c r="AX148" s="180" cm="1">
        <f t="array" ref="AX148">_xlfn.XLOOKUP(AX$1,'Copy of PY1 Data(H)'!$A$1:$CZ$1,_xlfn.XLOOKUP($A148,'Copy of PY1 Data(H)'!$A$1:$A$288,'Copy of PY1 Data(H)'!$A$1:$CZ$288))</f>
        <v>0</v>
      </c>
      <c r="AY148" s="180" cm="1">
        <f t="array" ref="AY148">_xlfn.XLOOKUP(AY$1,'Copy of PY1 Data(H)'!$A$1:$CZ$1,_xlfn.XLOOKUP($A148,'Copy of PY1 Data(H)'!$A$1:$A$288,'Copy of PY1 Data(H)'!$A$1:$CZ$288))</f>
        <v>0</v>
      </c>
      <c r="AZ148" s="180" cm="1">
        <f t="array" ref="AZ148">_xlfn.XLOOKUP(AZ$1,'Copy of PY1 Data(H)'!$A$1:$CZ$1,_xlfn.XLOOKUP($A148,'Copy of PY1 Data(H)'!$A$1:$A$288,'Copy of PY1 Data(H)'!$A$1:$CZ$288))</f>
        <v>760128</v>
      </c>
      <c r="BA148" s="180" cm="1">
        <f t="array" ref="BA148">_xlfn.XLOOKUP(BA$1,'Copy of PY1 Data(H)'!$A$1:$CZ$1,_xlfn.XLOOKUP($A148,'Copy of PY1 Data(H)'!$A$1:$A$288,'Copy of PY1 Data(H)'!$A$1:$CZ$288))</f>
        <v>0</v>
      </c>
      <c r="BB148" s="180" cm="1">
        <f t="array" ref="BB148">_xlfn.XLOOKUP(BB$1,'Copy of PY1 Data(H)'!$A$1:$CZ$1,_xlfn.XLOOKUP($A148,'Copy of PY1 Data(H)'!$A$1:$A$288,'Copy of PY1 Data(H)'!$A$1:$CZ$288))</f>
        <v>0</v>
      </c>
      <c r="BC148" s="180" cm="1">
        <f t="array" ref="BC148">_xlfn.XLOOKUP(BC$1,'Copy of PY1 Data(H)'!$A$1:$CZ$1,_xlfn.XLOOKUP($A148,'Copy of PY1 Data(H)'!$A$1:$A$288,'Copy of PY1 Data(H)'!$A$1:$CZ$288))</f>
        <v>0</v>
      </c>
      <c r="BD148" s="180" cm="1">
        <f t="array" ref="BD148">_xlfn.XLOOKUP(BD$1,'Copy of PY1 Data(H)'!$A$1:$CZ$1,_xlfn.XLOOKUP($A148,'Copy of PY1 Data(H)'!$A$1:$A$288,'Copy of PY1 Data(H)'!$A$1:$CZ$288))</f>
        <v>0</v>
      </c>
      <c r="BE148" s="180" cm="1">
        <f t="array" ref="BE148">_xlfn.XLOOKUP(BE$1,'Copy of PY1 Data(H)'!$A$1:$CZ$1,_xlfn.XLOOKUP($A148,'Copy of PY1 Data(H)'!$A$1:$A$288,'Copy of PY1 Data(H)'!$A$1:$CZ$288))</f>
        <v>132965</v>
      </c>
      <c r="BF148" s="180" cm="1">
        <f t="array" ref="BF148">_xlfn.XLOOKUP(BF$1,'Copy of PY1 Data(H)'!$A$1:$CZ$1,_xlfn.XLOOKUP($A148,'Copy of PY1 Data(H)'!$A$1:$A$288,'Copy of PY1 Data(H)'!$A$1:$CZ$288))</f>
        <v>6050284</v>
      </c>
      <c r="BG148" s="180" cm="1">
        <f t="array" ref="BG148">_xlfn.XLOOKUP(BG$1,'Copy of PY1 Data(H)'!$A$1:$CZ$1,_xlfn.XLOOKUP($A148,'Copy of PY1 Data(H)'!$A$1:$A$288,'Copy of PY1 Data(H)'!$A$1:$CZ$288))</f>
        <v>0</v>
      </c>
      <c r="BH148" s="180" cm="1">
        <f t="array" ref="BH148">_xlfn.XLOOKUP(BH$1,'Copy of PY1 Data(H)'!$A$1:$CZ$1,_xlfn.XLOOKUP($A148,'Copy of PY1 Data(H)'!$A$1:$A$288,'Copy of PY1 Data(H)'!$A$1:$CZ$288))</f>
        <v>0</v>
      </c>
      <c r="BI148" s="180" cm="1">
        <f t="array" ref="BI148">_xlfn.XLOOKUP(BI$1,'Copy of PY1 Data(H)'!$A$1:$CZ$1,_xlfn.XLOOKUP($A148,'Copy of PY1 Data(H)'!$A$1:$A$288,'Copy of PY1 Data(H)'!$A$1:$CZ$288))</f>
        <v>0</v>
      </c>
      <c r="BJ148" s="180" cm="1">
        <f t="array" ref="BJ148">_xlfn.XLOOKUP(BJ$1,'Copy of PY1 Data(H)'!$A$1:$CZ$1,_xlfn.XLOOKUP($A148,'Copy of PY1 Data(H)'!$A$1:$A$288,'Copy of PY1 Data(H)'!$A$1:$CZ$288))</f>
        <v>554368</v>
      </c>
      <c r="BK148" s="180" cm="1">
        <f t="array" ref="BK148">_xlfn.XLOOKUP(BK$1,'Copy of PY1 Data(H)'!$A$1:$CZ$1,_xlfn.XLOOKUP($A148,'Copy of PY1 Data(H)'!$A$1:$A$288,'Copy of PY1 Data(H)'!$A$1:$CZ$288))</f>
        <v>0</v>
      </c>
      <c r="BL148" s="180" cm="1">
        <f t="array" ref="BL148">_xlfn.XLOOKUP(BL$1,'Copy of PY1 Data(H)'!$A$1:$CZ$1,_xlfn.XLOOKUP($A148,'Copy of PY1 Data(H)'!$A$1:$A$288,'Copy of PY1 Data(H)'!$A$1:$CZ$288))</f>
        <v>0</v>
      </c>
      <c r="BM148" s="180" cm="1">
        <f t="array" ref="BM148">_xlfn.XLOOKUP(BM$1,'Copy of PY1 Data(H)'!$A$1:$CZ$1,_xlfn.XLOOKUP($A148,'Copy of PY1 Data(H)'!$A$1:$A$288,'Copy of PY1 Data(H)'!$A$1:$CZ$288))</f>
        <v>0</v>
      </c>
      <c r="BN148" s="180" cm="1">
        <f t="array" ref="BN148">_xlfn.XLOOKUP(BN$1,'Copy of PY1 Data(H)'!$A$1:$CZ$1,_xlfn.XLOOKUP($A148,'Copy of PY1 Data(H)'!$A$1:$A$288,'Copy of PY1 Data(H)'!$A$1:$CZ$288))</f>
        <v>1724961</v>
      </c>
      <c r="BO148" s="180" cm="1">
        <f t="array" ref="BO148">_xlfn.XLOOKUP(BO$1,'Copy of PY1 Data(H)'!$A$1:$CZ$1,_xlfn.XLOOKUP($A148,'Copy of PY1 Data(H)'!$A$1:$A$288,'Copy of PY1 Data(H)'!$A$1:$CZ$288))</f>
        <v>0</v>
      </c>
      <c r="BP148" s="180" cm="1">
        <f t="array" ref="BP148">_xlfn.XLOOKUP(BP$1,'Copy of PY1 Data(H)'!$A$1:$CZ$1,_xlfn.XLOOKUP($A148,'Copy of PY1 Data(H)'!$A$1:$A$288,'Copy of PY1 Data(H)'!$A$1:$CZ$288))</f>
        <v>0</v>
      </c>
      <c r="BQ148" s="180" cm="1">
        <f t="array" ref="BQ148">_xlfn.XLOOKUP(BQ$1,'Copy of PY1 Data(H)'!$A$1:$CZ$1,_xlfn.XLOOKUP($A148,'Copy of PY1 Data(H)'!$A$1:$A$288,'Copy of PY1 Data(H)'!$A$1:$CZ$288))</f>
        <v>0</v>
      </c>
      <c r="BR148" s="180" cm="1">
        <f t="array" ref="BR148">_xlfn.XLOOKUP(BR$1,'Copy of PY1 Data(H)'!$A$1:$CZ$1,_xlfn.XLOOKUP($A148,'Copy of PY1 Data(H)'!$A$1:$A$288,'Copy of PY1 Data(H)'!$A$1:$CZ$288))</f>
        <v>0</v>
      </c>
      <c r="BS148" s="180" cm="1">
        <f t="array" ref="BS148">_xlfn.XLOOKUP(BS$1,'Copy of PY1 Data(H)'!$A$1:$CZ$1,_xlfn.XLOOKUP($A148,'Copy of PY1 Data(H)'!$A$1:$A$288,'Copy of PY1 Data(H)'!$A$1:$CZ$288))</f>
        <v>0</v>
      </c>
      <c r="BT148" s="180" cm="1">
        <f t="array" ref="BT148">_xlfn.XLOOKUP(BT$1,'Copy of PY1 Data(H)'!$A$1:$CZ$1,_xlfn.XLOOKUP($A148,'Copy of PY1 Data(H)'!$A$1:$A$288,'Copy of PY1 Data(H)'!$A$1:$CZ$288))</f>
        <v>0</v>
      </c>
      <c r="BU148" s="180" cm="1">
        <f t="array" ref="BU148">_xlfn.XLOOKUP(BU$1,'Copy of PY1 Data(H)'!$A$1:$CZ$1,_xlfn.XLOOKUP($A148,'Copy of PY1 Data(H)'!$A$1:$A$288,'Copy of PY1 Data(H)'!$A$1:$CZ$288))</f>
        <v>0</v>
      </c>
      <c r="BV148" s="180" cm="1">
        <f t="array" ref="BV148">_xlfn.XLOOKUP(BV$1,'Copy of PY1 Data(H)'!$A$1:$CZ$1,_xlfn.XLOOKUP($A148,'Copy of PY1 Data(H)'!$A$1:$A$288,'Copy of PY1 Data(H)'!$A$1:$CZ$288))</f>
        <v>0</v>
      </c>
    </row>
    <row r="149" spans="1:74" x14ac:dyDescent="0.3">
      <c r="A149" s="180">
        <v>378</v>
      </c>
      <c r="C149" s="180"/>
      <c r="D149" s="180" cm="1">
        <f t="array" ref="D149">_xlfn.XLOOKUP(D$1,'Copy of PY1 Data(H)'!$A$1:$CZ$1,_xlfn.XLOOKUP($A149,'Copy of PY1 Data(H)'!$A$1:$A$288,'Copy of PY1 Data(H)'!$A$1:$CZ$288))</f>
        <v>0</v>
      </c>
      <c r="E149" s="180" cm="1">
        <f t="array" ref="E149">_xlfn.XLOOKUP(E$1,'Copy of PY1 Data(H)'!$A$1:$CZ$1,_xlfn.XLOOKUP($A149,'Copy of PY1 Data(H)'!$A$1:$A$288,'Copy of PY1 Data(H)'!$A$1:$CZ$288))</f>
        <v>0</v>
      </c>
      <c r="F149" s="180" cm="1">
        <f t="array" ref="F149">_xlfn.XLOOKUP(F$1,'Copy of PY1 Data(H)'!$A$1:$CZ$1,_xlfn.XLOOKUP($A149,'Copy of PY1 Data(H)'!$A$1:$A$288,'Copy of PY1 Data(H)'!$A$1:$CZ$288))</f>
        <v>0</v>
      </c>
      <c r="G149" s="180" cm="1">
        <f t="array" ref="G149">_xlfn.XLOOKUP(G$1,'Copy of PY1 Data(H)'!$A$1:$CZ$1,_xlfn.XLOOKUP($A149,'Copy of PY1 Data(H)'!$A$1:$A$288,'Copy of PY1 Data(H)'!$A$1:$CZ$288))</f>
        <v>0</v>
      </c>
      <c r="H149" s="180" cm="1">
        <f t="array" ref="H149">_xlfn.XLOOKUP(H$1,'Copy of PY1 Data(H)'!$A$1:$CZ$1,_xlfn.XLOOKUP($A149,'Copy of PY1 Data(H)'!$A$1:$A$288,'Copy of PY1 Data(H)'!$A$1:$CZ$288))</f>
        <v>0</v>
      </c>
      <c r="I149" s="180" cm="1">
        <f t="array" ref="I149">_xlfn.XLOOKUP(I$1,'Copy of PY1 Data(H)'!$A$1:$CZ$1,_xlfn.XLOOKUP($A149,'Copy of PY1 Data(H)'!$A$1:$A$288,'Copy of PY1 Data(H)'!$A$1:$CZ$288))</f>
        <v>0</v>
      </c>
      <c r="J149" s="180" cm="1">
        <f t="array" ref="J149">_xlfn.XLOOKUP(J$1,'Copy of PY1 Data(H)'!$A$1:$CZ$1,_xlfn.XLOOKUP($A149,'Copy of PY1 Data(H)'!$A$1:$A$288,'Copy of PY1 Data(H)'!$A$1:$CZ$288))</f>
        <v>0</v>
      </c>
      <c r="K149" s="180" cm="1">
        <f t="array" ref="K149">_xlfn.XLOOKUP(K$1,'Copy of PY1 Data(H)'!$A$1:$CZ$1,_xlfn.XLOOKUP($A149,'Copy of PY1 Data(H)'!$A$1:$A$288,'Copy of PY1 Data(H)'!$A$1:$CZ$288))</f>
        <v>0</v>
      </c>
      <c r="L149" s="180" cm="1">
        <f t="array" ref="L149">_xlfn.XLOOKUP(L$1,'Copy of PY1 Data(H)'!$A$1:$CZ$1,_xlfn.XLOOKUP($A149,'Copy of PY1 Data(H)'!$A$1:$A$288,'Copy of PY1 Data(H)'!$A$1:$CZ$288))</f>
        <v>0</v>
      </c>
      <c r="M149" s="180" cm="1">
        <f t="array" ref="M149">_xlfn.XLOOKUP(M$1,'Copy of PY1 Data(H)'!$A$1:$CZ$1,_xlfn.XLOOKUP($A149,'Copy of PY1 Data(H)'!$A$1:$A$288,'Copy of PY1 Data(H)'!$A$1:$CZ$288))</f>
        <v>0</v>
      </c>
      <c r="N149" s="180" cm="1">
        <f t="array" ref="N149">_xlfn.XLOOKUP(N$1,'Copy of PY1 Data(H)'!$A$1:$CZ$1,_xlfn.XLOOKUP($A149,'Copy of PY1 Data(H)'!$A$1:$A$288,'Copy of PY1 Data(H)'!$A$1:$CZ$288))</f>
        <v>0</v>
      </c>
      <c r="O149" s="180" cm="1">
        <f t="array" ref="O149">_xlfn.XLOOKUP(O$1,'Copy of PY1 Data(H)'!$A$1:$CZ$1,_xlfn.XLOOKUP($A149,'Copy of PY1 Data(H)'!$A$1:$A$288,'Copy of PY1 Data(H)'!$A$1:$CZ$288))</f>
        <v>0</v>
      </c>
      <c r="P149" s="180" cm="1">
        <f t="array" ref="P149">_xlfn.XLOOKUP(P$1,'Copy of PY1 Data(H)'!$A$1:$CZ$1,_xlfn.XLOOKUP($A149,'Copy of PY1 Data(H)'!$A$1:$A$288,'Copy of PY1 Data(H)'!$A$1:$CZ$288))</f>
        <v>0</v>
      </c>
      <c r="Q149" s="180" cm="1">
        <f t="array" ref="Q149">_xlfn.XLOOKUP(Q$1,'Copy of PY1 Data(H)'!$A$1:$CZ$1,_xlfn.XLOOKUP($A149,'Copy of PY1 Data(H)'!$A$1:$A$288,'Copy of PY1 Data(H)'!$A$1:$CZ$288))</f>
        <v>0</v>
      </c>
      <c r="R149" s="180" cm="1">
        <f t="array" ref="R149">_xlfn.XLOOKUP(R$1,'Copy of PY1 Data(H)'!$A$1:$CZ$1,_xlfn.XLOOKUP($A149,'Copy of PY1 Data(H)'!$A$1:$A$288,'Copy of PY1 Data(H)'!$A$1:$CZ$288))</f>
        <v>0</v>
      </c>
      <c r="S149" s="180" cm="1">
        <f t="array" ref="S149">_xlfn.XLOOKUP(S$1,'Copy of PY1 Data(H)'!$A$1:$CZ$1,_xlfn.XLOOKUP($A149,'Copy of PY1 Data(H)'!$A$1:$A$288,'Copy of PY1 Data(H)'!$A$1:$CZ$288))</f>
        <v>0</v>
      </c>
      <c r="T149" s="180" cm="1">
        <f t="array" ref="T149">_xlfn.XLOOKUP(T$1,'Copy of PY1 Data(H)'!$A$1:$CZ$1,_xlfn.XLOOKUP($A149,'Copy of PY1 Data(H)'!$A$1:$A$288,'Copy of PY1 Data(H)'!$A$1:$CZ$288))</f>
        <v>0</v>
      </c>
      <c r="U149" s="180" cm="1">
        <f t="array" ref="U149">_xlfn.XLOOKUP(U$1,'Copy of PY1 Data(H)'!$A$1:$CZ$1,_xlfn.XLOOKUP($A149,'Copy of PY1 Data(H)'!$A$1:$A$288,'Copy of PY1 Data(H)'!$A$1:$CZ$288))</f>
        <v>0</v>
      </c>
      <c r="V149" s="180" cm="1">
        <f t="array" ref="V149">_xlfn.XLOOKUP(V$1,'Copy of PY1 Data(H)'!$A$1:$CZ$1,_xlfn.XLOOKUP($A149,'Copy of PY1 Data(H)'!$A$1:$A$288,'Copy of PY1 Data(H)'!$A$1:$CZ$288))</f>
        <v>0</v>
      </c>
      <c r="W149" s="180" cm="1">
        <f t="array" ref="W149">_xlfn.XLOOKUP(W$1,'Copy of PY1 Data(H)'!$A$1:$CZ$1,_xlfn.XLOOKUP($A149,'Copy of PY1 Data(H)'!$A$1:$A$288,'Copy of PY1 Data(H)'!$A$1:$CZ$288))</f>
        <v>0</v>
      </c>
      <c r="X149" s="180" cm="1">
        <f t="array" ref="X149">_xlfn.XLOOKUP(X$1,'Copy of PY1 Data(H)'!$A$1:$CZ$1,_xlfn.XLOOKUP($A149,'Copy of PY1 Data(H)'!$A$1:$A$288,'Copy of PY1 Data(H)'!$A$1:$CZ$288))</f>
        <v>0</v>
      </c>
      <c r="Y149" s="180" cm="1">
        <f t="array" ref="Y149">_xlfn.XLOOKUP(Y$1,'Copy of PY1 Data(H)'!$A$1:$CZ$1,_xlfn.XLOOKUP($A149,'Copy of PY1 Data(H)'!$A$1:$A$288,'Copy of PY1 Data(H)'!$A$1:$CZ$288))</f>
        <v>0</v>
      </c>
      <c r="Z149" s="180" cm="1">
        <f t="array" ref="Z149">_xlfn.XLOOKUP(Z$1,'Copy of PY1 Data(H)'!$A$1:$CZ$1,_xlfn.XLOOKUP($A149,'Copy of PY1 Data(H)'!$A$1:$A$288,'Copy of PY1 Data(H)'!$A$1:$CZ$288))</f>
        <v>0</v>
      </c>
      <c r="AA149" s="180" cm="1">
        <f t="array" ref="AA149">_xlfn.XLOOKUP(AA$1,'Copy of PY1 Data(H)'!$A$1:$CZ$1,_xlfn.XLOOKUP($A149,'Copy of PY1 Data(H)'!$A$1:$A$288,'Copy of PY1 Data(H)'!$A$1:$CZ$288))</f>
        <v>0</v>
      </c>
      <c r="AB149" s="180" cm="1">
        <f t="array" ref="AB149">_xlfn.XLOOKUP(AB$1,'Copy of PY1 Data(H)'!$A$1:$CZ$1,_xlfn.XLOOKUP($A149,'Copy of PY1 Data(H)'!$A$1:$A$288,'Copy of PY1 Data(H)'!$A$1:$CZ$288))</f>
        <v>0</v>
      </c>
      <c r="AC149" s="180" cm="1">
        <f t="array" ref="AC149">_xlfn.XLOOKUP(AC$1,'Copy of PY1 Data(H)'!$A$1:$CZ$1,_xlfn.XLOOKUP($A149,'Copy of PY1 Data(H)'!$A$1:$A$288,'Copy of PY1 Data(H)'!$A$1:$CZ$288))</f>
        <v>0</v>
      </c>
      <c r="AD149" s="180" cm="1">
        <f t="array" ref="AD149">_xlfn.XLOOKUP(AD$1,'Copy of PY1 Data(H)'!$A$1:$CZ$1,_xlfn.XLOOKUP($A149,'Copy of PY1 Data(H)'!$A$1:$A$288,'Copy of PY1 Data(H)'!$A$1:$CZ$288))</f>
        <v>0</v>
      </c>
      <c r="AE149" s="180" cm="1">
        <f t="array" ref="AE149">_xlfn.XLOOKUP(AE$1,'Copy of PY1 Data(H)'!$A$1:$CZ$1,_xlfn.XLOOKUP($A149,'Copy of PY1 Data(H)'!$A$1:$A$288,'Copy of PY1 Data(H)'!$A$1:$CZ$288))</f>
        <v>0</v>
      </c>
      <c r="AF149" s="180" cm="1">
        <f t="array" ref="AF149">_xlfn.XLOOKUP(AF$1,'Copy of PY1 Data(H)'!$A$1:$CZ$1,_xlfn.XLOOKUP($A149,'Copy of PY1 Data(H)'!$A$1:$A$288,'Copy of PY1 Data(H)'!$A$1:$CZ$288))</f>
        <v>0</v>
      </c>
      <c r="AG149" s="180" cm="1">
        <f t="array" ref="AG149">_xlfn.XLOOKUP(AG$1,'Copy of PY1 Data(H)'!$A$1:$CZ$1,_xlfn.XLOOKUP($A149,'Copy of PY1 Data(H)'!$A$1:$A$288,'Copy of PY1 Data(H)'!$A$1:$CZ$288))</f>
        <v>0</v>
      </c>
      <c r="AH149" s="180" cm="1">
        <f t="array" ref="AH149">_xlfn.XLOOKUP(AH$1,'Copy of PY1 Data(H)'!$A$1:$CZ$1,_xlfn.XLOOKUP($A149,'Copy of PY1 Data(H)'!$A$1:$A$288,'Copy of PY1 Data(H)'!$A$1:$CZ$288))</f>
        <v>0</v>
      </c>
      <c r="AI149" s="180" cm="1">
        <f t="array" ref="AI149">_xlfn.XLOOKUP(AI$1,'Copy of PY1 Data(H)'!$A$1:$CZ$1,_xlfn.XLOOKUP($A149,'Copy of PY1 Data(H)'!$A$1:$A$288,'Copy of PY1 Data(H)'!$A$1:$CZ$288))</f>
        <v>0</v>
      </c>
      <c r="AJ149" s="180" cm="1">
        <f t="array" ref="AJ149">_xlfn.XLOOKUP(AJ$1,'Copy of PY1 Data(H)'!$A$1:$CZ$1,_xlfn.XLOOKUP($A149,'Copy of PY1 Data(H)'!$A$1:$A$288,'Copy of PY1 Data(H)'!$A$1:$CZ$288))</f>
        <v>0</v>
      </c>
      <c r="AK149" s="180" cm="1">
        <f t="array" ref="AK149">_xlfn.XLOOKUP(AK$1,'Copy of PY1 Data(H)'!$A$1:$CZ$1,_xlfn.XLOOKUP($A149,'Copy of PY1 Data(H)'!$A$1:$A$288,'Copy of PY1 Data(H)'!$A$1:$CZ$288))</f>
        <v>0</v>
      </c>
      <c r="AL149" s="180" cm="1">
        <f t="array" ref="AL149">_xlfn.XLOOKUP(AL$1,'Copy of PY1 Data(H)'!$A$1:$CZ$1,_xlfn.XLOOKUP($A149,'Copy of PY1 Data(H)'!$A$1:$A$288,'Copy of PY1 Data(H)'!$A$1:$CZ$288))</f>
        <v>0</v>
      </c>
      <c r="AM149" s="180" cm="1">
        <f t="array" ref="AM149">_xlfn.XLOOKUP(AM$1,'Copy of PY1 Data(H)'!$A$1:$CZ$1,_xlfn.XLOOKUP($A149,'Copy of PY1 Data(H)'!$A$1:$A$288,'Copy of PY1 Data(H)'!$A$1:$CZ$288))</f>
        <v>0</v>
      </c>
      <c r="AN149" s="180" cm="1">
        <f t="array" ref="AN149">_xlfn.XLOOKUP(AN$1,'Copy of PY1 Data(H)'!$A$1:$CZ$1,_xlfn.XLOOKUP($A149,'Copy of PY1 Data(H)'!$A$1:$A$288,'Copy of PY1 Data(H)'!$A$1:$CZ$288))</f>
        <v>0</v>
      </c>
      <c r="AO149" s="180" cm="1">
        <f t="array" ref="AO149">_xlfn.XLOOKUP(AO$1,'Copy of PY1 Data(H)'!$A$1:$CZ$1,_xlfn.XLOOKUP($A149,'Copy of PY1 Data(H)'!$A$1:$A$288,'Copy of PY1 Data(H)'!$A$1:$CZ$288))</f>
        <v>0</v>
      </c>
      <c r="AP149" s="180" cm="1">
        <f t="array" ref="AP149">_xlfn.XLOOKUP(AP$1,'Copy of PY1 Data(H)'!$A$1:$CZ$1,_xlfn.XLOOKUP($A149,'Copy of PY1 Data(H)'!$A$1:$A$288,'Copy of PY1 Data(H)'!$A$1:$CZ$288))</f>
        <v>0</v>
      </c>
      <c r="AQ149" s="180" cm="1">
        <f t="array" ref="AQ149">_xlfn.XLOOKUP(AQ$1,'Copy of PY1 Data(H)'!$A$1:$CZ$1,_xlfn.XLOOKUP($A149,'Copy of PY1 Data(H)'!$A$1:$A$288,'Copy of PY1 Data(H)'!$A$1:$CZ$288))</f>
        <v>0</v>
      </c>
      <c r="AR149" s="180" cm="1">
        <f t="array" ref="AR149">_xlfn.XLOOKUP(AR$1,'Copy of PY1 Data(H)'!$A$1:$CZ$1,_xlfn.XLOOKUP($A149,'Copy of PY1 Data(H)'!$A$1:$A$288,'Copy of PY1 Data(H)'!$A$1:$CZ$288))</f>
        <v>0</v>
      </c>
      <c r="AS149" s="180" cm="1">
        <f t="array" ref="AS149">_xlfn.XLOOKUP(AS$1,'Copy of PY1 Data(H)'!$A$1:$CZ$1,_xlfn.XLOOKUP($A149,'Copy of PY1 Data(H)'!$A$1:$A$288,'Copy of PY1 Data(H)'!$A$1:$CZ$288))</f>
        <v>0</v>
      </c>
      <c r="AT149" s="180" cm="1">
        <f t="array" ref="AT149">_xlfn.XLOOKUP(AT$1,'Copy of PY1 Data(H)'!$A$1:$CZ$1,_xlfn.XLOOKUP($A149,'Copy of PY1 Data(H)'!$A$1:$A$288,'Copy of PY1 Data(H)'!$A$1:$CZ$288))</f>
        <v>0</v>
      </c>
      <c r="AU149" s="180" cm="1">
        <f t="array" ref="AU149">_xlfn.XLOOKUP(AU$1,'Copy of PY1 Data(H)'!$A$1:$CZ$1,_xlfn.XLOOKUP($A149,'Copy of PY1 Data(H)'!$A$1:$A$288,'Copy of PY1 Data(H)'!$A$1:$CZ$288))</f>
        <v>0</v>
      </c>
      <c r="AV149" s="180" cm="1">
        <f t="array" ref="AV149">_xlfn.XLOOKUP(AV$1,'Copy of PY1 Data(H)'!$A$1:$CZ$1,_xlfn.XLOOKUP($A149,'Copy of PY1 Data(H)'!$A$1:$A$288,'Copy of PY1 Data(H)'!$A$1:$CZ$288))</f>
        <v>0</v>
      </c>
      <c r="AW149" s="180" cm="1">
        <f t="array" ref="AW149">_xlfn.XLOOKUP(AW$1,'Copy of PY1 Data(H)'!$A$1:$CZ$1,_xlfn.XLOOKUP($A149,'Copy of PY1 Data(H)'!$A$1:$A$288,'Copy of PY1 Data(H)'!$A$1:$CZ$288))</f>
        <v>0</v>
      </c>
      <c r="AX149" s="180" cm="1">
        <f t="array" ref="AX149">_xlfn.XLOOKUP(AX$1,'Copy of PY1 Data(H)'!$A$1:$CZ$1,_xlfn.XLOOKUP($A149,'Copy of PY1 Data(H)'!$A$1:$A$288,'Copy of PY1 Data(H)'!$A$1:$CZ$288))</f>
        <v>0</v>
      </c>
      <c r="AY149" s="180" cm="1">
        <f t="array" ref="AY149">_xlfn.XLOOKUP(AY$1,'Copy of PY1 Data(H)'!$A$1:$CZ$1,_xlfn.XLOOKUP($A149,'Copy of PY1 Data(H)'!$A$1:$A$288,'Copy of PY1 Data(H)'!$A$1:$CZ$288))</f>
        <v>0</v>
      </c>
      <c r="AZ149" s="180" cm="1">
        <f t="array" ref="AZ149">_xlfn.XLOOKUP(AZ$1,'Copy of PY1 Data(H)'!$A$1:$CZ$1,_xlfn.XLOOKUP($A149,'Copy of PY1 Data(H)'!$A$1:$A$288,'Copy of PY1 Data(H)'!$A$1:$CZ$288))</f>
        <v>0</v>
      </c>
      <c r="BA149" s="180" cm="1">
        <f t="array" ref="BA149">_xlfn.XLOOKUP(BA$1,'Copy of PY1 Data(H)'!$A$1:$CZ$1,_xlfn.XLOOKUP($A149,'Copy of PY1 Data(H)'!$A$1:$A$288,'Copy of PY1 Data(H)'!$A$1:$CZ$288))</f>
        <v>0</v>
      </c>
      <c r="BB149" s="180" cm="1">
        <f t="array" ref="BB149">_xlfn.XLOOKUP(BB$1,'Copy of PY1 Data(H)'!$A$1:$CZ$1,_xlfn.XLOOKUP($A149,'Copy of PY1 Data(H)'!$A$1:$A$288,'Copy of PY1 Data(H)'!$A$1:$CZ$288))</f>
        <v>0</v>
      </c>
      <c r="BC149" s="180" cm="1">
        <f t="array" ref="BC149">_xlfn.XLOOKUP(BC$1,'Copy of PY1 Data(H)'!$A$1:$CZ$1,_xlfn.XLOOKUP($A149,'Copy of PY1 Data(H)'!$A$1:$A$288,'Copy of PY1 Data(H)'!$A$1:$CZ$288))</f>
        <v>0</v>
      </c>
      <c r="BD149" s="180" cm="1">
        <f t="array" ref="BD149">_xlfn.XLOOKUP(BD$1,'Copy of PY1 Data(H)'!$A$1:$CZ$1,_xlfn.XLOOKUP($A149,'Copy of PY1 Data(H)'!$A$1:$A$288,'Copy of PY1 Data(H)'!$A$1:$CZ$288))</f>
        <v>0</v>
      </c>
      <c r="BE149" s="180" cm="1">
        <f t="array" ref="BE149">_xlfn.XLOOKUP(BE$1,'Copy of PY1 Data(H)'!$A$1:$CZ$1,_xlfn.XLOOKUP($A149,'Copy of PY1 Data(H)'!$A$1:$A$288,'Copy of PY1 Data(H)'!$A$1:$CZ$288))</f>
        <v>-276759</v>
      </c>
      <c r="BF149" s="180" cm="1">
        <f t="array" ref="BF149">_xlfn.XLOOKUP(BF$1,'Copy of PY1 Data(H)'!$A$1:$CZ$1,_xlfn.XLOOKUP($A149,'Copy of PY1 Data(H)'!$A$1:$A$288,'Copy of PY1 Data(H)'!$A$1:$CZ$288))</f>
        <v>0</v>
      </c>
      <c r="BG149" s="180" cm="1">
        <f t="array" ref="BG149">_xlfn.XLOOKUP(BG$1,'Copy of PY1 Data(H)'!$A$1:$CZ$1,_xlfn.XLOOKUP($A149,'Copy of PY1 Data(H)'!$A$1:$A$288,'Copy of PY1 Data(H)'!$A$1:$CZ$288))</f>
        <v>0</v>
      </c>
      <c r="BH149" s="180" cm="1">
        <f t="array" ref="BH149">_xlfn.XLOOKUP(BH$1,'Copy of PY1 Data(H)'!$A$1:$CZ$1,_xlfn.XLOOKUP($A149,'Copy of PY1 Data(H)'!$A$1:$A$288,'Copy of PY1 Data(H)'!$A$1:$CZ$288))</f>
        <v>0</v>
      </c>
      <c r="BI149" s="180" cm="1">
        <f t="array" ref="BI149">_xlfn.XLOOKUP(BI$1,'Copy of PY1 Data(H)'!$A$1:$CZ$1,_xlfn.XLOOKUP($A149,'Copy of PY1 Data(H)'!$A$1:$A$288,'Copy of PY1 Data(H)'!$A$1:$CZ$288))</f>
        <v>0</v>
      </c>
      <c r="BJ149" s="180" cm="1">
        <f t="array" ref="BJ149">_xlfn.XLOOKUP(BJ$1,'Copy of PY1 Data(H)'!$A$1:$CZ$1,_xlfn.XLOOKUP($A149,'Copy of PY1 Data(H)'!$A$1:$A$288,'Copy of PY1 Data(H)'!$A$1:$CZ$288))</f>
        <v>0</v>
      </c>
      <c r="BK149" s="180" cm="1">
        <f t="array" ref="BK149">_xlfn.XLOOKUP(BK$1,'Copy of PY1 Data(H)'!$A$1:$CZ$1,_xlfn.XLOOKUP($A149,'Copy of PY1 Data(H)'!$A$1:$A$288,'Copy of PY1 Data(H)'!$A$1:$CZ$288))</f>
        <v>0</v>
      </c>
      <c r="BL149" s="180" cm="1">
        <f t="array" ref="BL149">_xlfn.XLOOKUP(BL$1,'Copy of PY1 Data(H)'!$A$1:$CZ$1,_xlfn.XLOOKUP($A149,'Copy of PY1 Data(H)'!$A$1:$A$288,'Copy of PY1 Data(H)'!$A$1:$CZ$288))</f>
        <v>0</v>
      </c>
      <c r="BM149" s="180" cm="1">
        <f t="array" ref="BM149">_xlfn.XLOOKUP(BM$1,'Copy of PY1 Data(H)'!$A$1:$CZ$1,_xlfn.XLOOKUP($A149,'Copy of PY1 Data(H)'!$A$1:$A$288,'Copy of PY1 Data(H)'!$A$1:$CZ$288))</f>
        <v>0</v>
      </c>
      <c r="BN149" s="180" cm="1">
        <f t="array" ref="BN149">_xlfn.XLOOKUP(BN$1,'Copy of PY1 Data(H)'!$A$1:$CZ$1,_xlfn.XLOOKUP($A149,'Copy of PY1 Data(H)'!$A$1:$A$288,'Copy of PY1 Data(H)'!$A$1:$CZ$288))</f>
        <v>0</v>
      </c>
      <c r="BO149" s="180" cm="1">
        <f t="array" ref="BO149">_xlfn.XLOOKUP(BO$1,'Copy of PY1 Data(H)'!$A$1:$CZ$1,_xlfn.XLOOKUP($A149,'Copy of PY1 Data(H)'!$A$1:$A$288,'Copy of PY1 Data(H)'!$A$1:$CZ$288))</f>
        <v>0</v>
      </c>
      <c r="BP149" s="180" cm="1">
        <f t="array" ref="BP149">_xlfn.XLOOKUP(BP$1,'Copy of PY1 Data(H)'!$A$1:$CZ$1,_xlfn.XLOOKUP($A149,'Copy of PY1 Data(H)'!$A$1:$A$288,'Copy of PY1 Data(H)'!$A$1:$CZ$288))</f>
        <v>0</v>
      </c>
      <c r="BQ149" s="180" cm="1">
        <f t="array" ref="BQ149">_xlfn.XLOOKUP(BQ$1,'Copy of PY1 Data(H)'!$A$1:$CZ$1,_xlfn.XLOOKUP($A149,'Copy of PY1 Data(H)'!$A$1:$A$288,'Copy of PY1 Data(H)'!$A$1:$CZ$288))</f>
        <v>0</v>
      </c>
      <c r="BR149" s="180" cm="1">
        <f t="array" ref="BR149">_xlfn.XLOOKUP(BR$1,'Copy of PY1 Data(H)'!$A$1:$CZ$1,_xlfn.XLOOKUP($A149,'Copy of PY1 Data(H)'!$A$1:$A$288,'Copy of PY1 Data(H)'!$A$1:$CZ$288))</f>
        <v>0</v>
      </c>
      <c r="BS149" s="180" cm="1">
        <f t="array" ref="BS149">_xlfn.XLOOKUP(BS$1,'Copy of PY1 Data(H)'!$A$1:$CZ$1,_xlfn.XLOOKUP($A149,'Copy of PY1 Data(H)'!$A$1:$A$288,'Copy of PY1 Data(H)'!$A$1:$CZ$288))</f>
        <v>0</v>
      </c>
      <c r="BT149" s="180" cm="1">
        <f t="array" ref="BT149">_xlfn.XLOOKUP(BT$1,'Copy of PY1 Data(H)'!$A$1:$CZ$1,_xlfn.XLOOKUP($A149,'Copy of PY1 Data(H)'!$A$1:$A$288,'Copy of PY1 Data(H)'!$A$1:$CZ$288))</f>
        <v>0</v>
      </c>
      <c r="BU149" s="180" cm="1">
        <f t="array" ref="BU149">_xlfn.XLOOKUP(BU$1,'Copy of PY1 Data(H)'!$A$1:$CZ$1,_xlfn.XLOOKUP($A149,'Copy of PY1 Data(H)'!$A$1:$A$288,'Copy of PY1 Data(H)'!$A$1:$CZ$288))</f>
        <v>0</v>
      </c>
      <c r="BV149" s="180" cm="1">
        <f t="array" ref="BV149">_xlfn.XLOOKUP(BV$1,'Copy of PY1 Data(H)'!$A$1:$CZ$1,_xlfn.XLOOKUP($A149,'Copy of PY1 Data(H)'!$A$1:$A$288,'Copy of PY1 Data(H)'!$A$1:$CZ$288))</f>
        <v>0</v>
      </c>
    </row>
    <row r="150" spans="1:74" s="968" customFormat="1" x14ac:dyDescent="0.3">
      <c r="B150" s="968" t="s">
        <v>2841</v>
      </c>
    </row>
    <row r="151" spans="1:74" s="968" customFormat="1" x14ac:dyDescent="0.3">
      <c r="B151" s="968" t="s">
        <v>2841</v>
      </c>
    </row>
    <row r="152" spans="1:74" s="968" customFormat="1" x14ac:dyDescent="0.3">
      <c r="B152" s="968" t="s">
        <v>2841</v>
      </c>
    </row>
    <row r="153" spans="1:74" s="968" customFormat="1" x14ac:dyDescent="0.3">
      <c r="B153" s="968" t="s">
        <v>2841</v>
      </c>
    </row>
    <row r="154" spans="1:74" x14ac:dyDescent="0.3">
      <c r="A154" s="180">
        <v>51</v>
      </c>
      <c r="C154" s="180"/>
      <c r="D154" s="180" cm="1">
        <f t="array" ref="D154">_xlfn.XLOOKUP(D$1,'Copy of PY1 Data(H)'!$A$1:$CZ$1,_xlfn.XLOOKUP($A154,'Copy of PY1 Data(H)'!$A$1:$A$288,'Copy of PY1 Data(H)'!$A$1:$CZ$288))</f>
        <v>1304050</v>
      </c>
      <c r="E154" s="180" cm="1">
        <f t="array" ref="E154">_xlfn.XLOOKUP(E$1,'Copy of PY1 Data(H)'!$A$1:$CZ$1,_xlfn.XLOOKUP($A154,'Copy of PY1 Data(H)'!$A$1:$A$288,'Copy of PY1 Data(H)'!$A$1:$CZ$288))</f>
        <v>153586210</v>
      </c>
      <c r="F154" s="180" cm="1">
        <f t="array" ref="F154">_xlfn.XLOOKUP(F$1,'Copy of PY1 Data(H)'!$A$1:$CZ$1,_xlfn.XLOOKUP($A154,'Copy of PY1 Data(H)'!$A$1:$A$288,'Copy of PY1 Data(H)'!$A$1:$CZ$288))</f>
        <v>0</v>
      </c>
      <c r="G154" s="180" cm="1">
        <f t="array" ref="G154">_xlfn.XLOOKUP(G$1,'Copy of PY1 Data(H)'!$A$1:$CZ$1,_xlfn.XLOOKUP($A154,'Copy of PY1 Data(H)'!$A$1:$A$288,'Copy of PY1 Data(H)'!$A$1:$CZ$288))</f>
        <v>1119167</v>
      </c>
      <c r="H154" s="180" cm="1">
        <f t="array" ref="H154">_xlfn.XLOOKUP(H$1,'Copy of PY1 Data(H)'!$A$1:$CZ$1,_xlfn.XLOOKUP($A154,'Copy of PY1 Data(H)'!$A$1:$A$288,'Copy of PY1 Data(H)'!$A$1:$CZ$288))</f>
        <v>-215346</v>
      </c>
      <c r="I154" s="180" cm="1">
        <f t="array" ref="I154">_xlfn.XLOOKUP(I$1,'Copy of PY1 Data(H)'!$A$1:$CZ$1,_xlfn.XLOOKUP($A154,'Copy of PY1 Data(H)'!$A$1:$A$288,'Copy of PY1 Data(H)'!$A$1:$CZ$288))</f>
        <v>0</v>
      </c>
      <c r="J154" s="180" cm="1">
        <f t="array" ref="J154">_xlfn.XLOOKUP(J$1,'Copy of PY1 Data(H)'!$A$1:$CZ$1,_xlfn.XLOOKUP($A154,'Copy of PY1 Data(H)'!$A$1:$A$288,'Copy of PY1 Data(H)'!$A$1:$CZ$288))</f>
        <v>0</v>
      </c>
      <c r="K154" s="180" cm="1">
        <f t="array" ref="K154">_xlfn.XLOOKUP(K$1,'Copy of PY1 Data(H)'!$A$1:$CZ$1,_xlfn.XLOOKUP($A154,'Copy of PY1 Data(H)'!$A$1:$A$288,'Copy of PY1 Data(H)'!$A$1:$CZ$288))</f>
        <v>0</v>
      </c>
      <c r="L154" s="180" cm="1">
        <f t="array" ref="L154">_xlfn.XLOOKUP(L$1,'Copy of PY1 Data(H)'!$A$1:$CZ$1,_xlfn.XLOOKUP($A154,'Copy of PY1 Data(H)'!$A$1:$A$288,'Copy of PY1 Data(H)'!$A$1:$CZ$288))</f>
        <v>162974</v>
      </c>
      <c r="M154" s="180" cm="1">
        <f t="array" ref="M154">_xlfn.XLOOKUP(M$1,'Copy of PY1 Data(H)'!$A$1:$CZ$1,_xlfn.XLOOKUP($A154,'Copy of PY1 Data(H)'!$A$1:$A$288,'Copy of PY1 Data(H)'!$A$1:$CZ$288))</f>
        <v>2455842</v>
      </c>
      <c r="N154" s="180" cm="1">
        <f t="array" ref="N154">_xlfn.XLOOKUP(N$1,'Copy of PY1 Data(H)'!$A$1:$CZ$1,_xlfn.XLOOKUP($A154,'Copy of PY1 Data(H)'!$A$1:$A$288,'Copy of PY1 Data(H)'!$A$1:$CZ$288))</f>
        <v>0</v>
      </c>
      <c r="O154" s="180" cm="1">
        <f t="array" ref="O154">_xlfn.XLOOKUP(O$1,'Copy of PY1 Data(H)'!$A$1:$CZ$1,_xlfn.XLOOKUP($A154,'Copy of PY1 Data(H)'!$A$1:$A$288,'Copy of PY1 Data(H)'!$A$1:$CZ$288))</f>
        <v>72676</v>
      </c>
      <c r="P154" s="180" cm="1">
        <f t="array" ref="P154">_xlfn.XLOOKUP(P$1,'Copy of PY1 Data(H)'!$A$1:$CZ$1,_xlfn.XLOOKUP($A154,'Copy of PY1 Data(H)'!$A$1:$A$288,'Copy of PY1 Data(H)'!$A$1:$CZ$288))</f>
        <v>0</v>
      </c>
      <c r="Q154" s="180" cm="1">
        <f t="array" ref="Q154">_xlfn.XLOOKUP(Q$1,'Copy of PY1 Data(H)'!$A$1:$CZ$1,_xlfn.XLOOKUP($A154,'Copy of PY1 Data(H)'!$A$1:$A$288,'Copy of PY1 Data(H)'!$A$1:$CZ$288))</f>
        <v>0</v>
      </c>
      <c r="R154" s="180" cm="1">
        <f t="array" ref="R154">_xlfn.XLOOKUP(R$1,'Copy of PY1 Data(H)'!$A$1:$CZ$1,_xlfn.XLOOKUP($A154,'Copy of PY1 Data(H)'!$A$1:$A$288,'Copy of PY1 Data(H)'!$A$1:$CZ$288))</f>
        <v>0</v>
      </c>
      <c r="S154" s="180" cm="1">
        <f t="array" ref="S154">_xlfn.XLOOKUP(S$1,'Copy of PY1 Data(H)'!$A$1:$CZ$1,_xlfn.XLOOKUP($A154,'Copy of PY1 Data(H)'!$A$1:$A$288,'Copy of PY1 Data(H)'!$A$1:$CZ$288))</f>
        <v>356941</v>
      </c>
      <c r="T154" s="180" cm="1">
        <f t="array" ref="T154">_xlfn.XLOOKUP(T$1,'Copy of PY1 Data(H)'!$A$1:$CZ$1,_xlfn.XLOOKUP($A154,'Copy of PY1 Data(H)'!$A$1:$A$288,'Copy of PY1 Data(H)'!$A$1:$CZ$288))</f>
        <v>0</v>
      </c>
      <c r="U154" s="180" cm="1">
        <f t="array" ref="U154">_xlfn.XLOOKUP(U$1,'Copy of PY1 Data(H)'!$A$1:$CZ$1,_xlfn.XLOOKUP($A154,'Copy of PY1 Data(H)'!$A$1:$A$288,'Copy of PY1 Data(H)'!$A$1:$CZ$288))</f>
        <v>0</v>
      </c>
      <c r="V154" s="180" cm="1">
        <f t="array" ref="V154">_xlfn.XLOOKUP(V$1,'Copy of PY1 Data(H)'!$A$1:$CZ$1,_xlfn.XLOOKUP($A154,'Copy of PY1 Data(H)'!$A$1:$A$288,'Copy of PY1 Data(H)'!$A$1:$CZ$288))</f>
        <v>251003</v>
      </c>
      <c r="W154" s="180" cm="1">
        <f t="array" ref="W154">_xlfn.XLOOKUP(W$1,'Copy of PY1 Data(H)'!$A$1:$CZ$1,_xlfn.XLOOKUP($A154,'Copy of PY1 Data(H)'!$A$1:$A$288,'Copy of PY1 Data(H)'!$A$1:$CZ$288))</f>
        <v>0</v>
      </c>
      <c r="X154" s="180" cm="1">
        <f t="array" ref="X154">_xlfn.XLOOKUP(X$1,'Copy of PY1 Data(H)'!$A$1:$CZ$1,_xlfn.XLOOKUP($A154,'Copy of PY1 Data(H)'!$A$1:$A$288,'Copy of PY1 Data(H)'!$A$1:$CZ$288))</f>
        <v>840907</v>
      </c>
      <c r="Y154" s="180" cm="1">
        <f t="array" ref="Y154">_xlfn.XLOOKUP(Y$1,'Copy of PY1 Data(H)'!$A$1:$CZ$1,_xlfn.XLOOKUP($A154,'Copy of PY1 Data(H)'!$A$1:$A$288,'Copy of PY1 Data(H)'!$A$1:$CZ$288))</f>
        <v>0</v>
      </c>
      <c r="Z154" s="180" cm="1">
        <f t="array" ref="Z154">_xlfn.XLOOKUP(Z$1,'Copy of PY1 Data(H)'!$A$1:$CZ$1,_xlfn.XLOOKUP($A154,'Copy of PY1 Data(H)'!$A$1:$A$288,'Copy of PY1 Data(H)'!$A$1:$CZ$288))</f>
        <v>2384858</v>
      </c>
      <c r="AA154" s="180" cm="1">
        <f t="array" ref="AA154">_xlfn.XLOOKUP(AA$1,'Copy of PY1 Data(H)'!$A$1:$CZ$1,_xlfn.XLOOKUP($A154,'Copy of PY1 Data(H)'!$A$1:$A$288,'Copy of PY1 Data(H)'!$A$1:$CZ$288))</f>
        <v>0</v>
      </c>
      <c r="AB154" s="180" cm="1">
        <f t="array" ref="AB154">_xlfn.XLOOKUP(AB$1,'Copy of PY1 Data(H)'!$A$1:$CZ$1,_xlfn.XLOOKUP($A154,'Copy of PY1 Data(H)'!$A$1:$A$288,'Copy of PY1 Data(H)'!$A$1:$CZ$288))</f>
        <v>0</v>
      </c>
      <c r="AC154" s="180" cm="1">
        <f t="array" ref="AC154">_xlfn.XLOOKUP(AC$1,'Copy of PY1 Data(H)'!$A$1:$CZ$1,_xlfn.XLOOKUP($A154,'Copy of PY1 Data(H)'!$A$1:$A$288,'Copy of PY1 Data(H)'!$A$1:$CZ$288))</f>
        <v>-145719</v>
      </c>
      <c r="AD154" s="180" cm="1">
        <f t="array" ref="AD154">_xlfn.XLOOKUP(AD$1,'Copy of PY1 Data(H)'!$A$1:$CZ$1,_xlfn.XLOOKUP($A154,'Copy of PY1 Data(H)'!$A$1:$A$288,'Copy of PY1 Data(H)'!$A$1:$CZ$288))</f>
        <v>317374</v>
      </c>
      <c r="AE154" s="180" cm="1">
        <f t="array" ref="AE154">_xlfn.XLOOKUP(AE$1,'Copy of PY1 Data(H)'!$A$1:$CZ$1,_xlfn.XLOOKUP($A154,'Copy of PY1 Data(H)'!$A$1:$A$288,'Copy of PY1 Data(H)'!$A$1:$CZ$288))</f>
        <v>132556</v>
      </c>
      <c r="AF154" s="180" cm="1">
        <f t="array" ref="AF154">_xlfn.XLOOKUP(AF$1,'Copy of PY1 Data(H)'!$A$1:$CZ$1,_xlfn.XLOOKUP($A154,'Copy of PY1 Data(H)'!$A$1:$A$288,'Copy of PY1 Data(H)'!$A$1:$CZ$288))</f>
        <v>130536</v>
      </c>
      <c r="AG154" s="180" cm="1">
        <f t="array" ref="AG154">_xlfn.XLOOKUP(AG$1,'Copy of PY1 Data(H)'!$A$1:$CZ$1,_xlfn.XLOOKUP($A154,'Copy of PY1 Data(H)'!$A$1:$A$288,'Copy of PY1 Data(H)'!$A$1:$CZ$288))</f>
        <v>-36069</v>
      </c>
      <c r="AH154" s="180" cm="1">
        <f t="array" ref="AH154">_xlfn.XLOOKUP(AH$1,'Copy of PY1 Data(H)'!$A$1:$CZ$1,_xlfn.XLOOKUP($A154,'Copy of PY1 Data(H)'!$A$1:$A$288,'Copy of PY1 Data(H)'!$A$1:$CZ$288))</f>
        <v>0</v>
      </c>
      <c r="AI154" s="180" cm="1">
        <f t="array" ref="AI154">_xlfn.XLOOKUP(AI$1,'Copy of PY1 Data(H)'!$A$1:$CZ$1,_xlfn.XLOOKUP($A154,'Copy of PY1 Data(H)'!$A$1:$A$288,'Copy of PY1 Data(H)'!$A$1:$CZ$288))</f>
        <v>0</v>
      </c>
      <c r="AJ154" s="180" cm="1">
        <f t="array" ref="AJ154">_xlfn.XLOOKUP(AJ$1,'Copy of PY1 Data(H)'!$A$1:$CZ$1,_xlfn.XLOOKUP($A154,'Copy of PY1 Data(H)'!$A$1:$A$288,'Copy of PY1 Data(H)'!$A$1:$CZ$288))</f>
        <v>0</v>
      </c>
      <c r="AK154" s="180" cm="1">
        <f t="array" ref="AK154">_xlfn.XLOOKUP(AK$1,'Copy of PY1 Data(H)'!$A$1:$CZ$1,_xlfn.XLOOKUP($A154,'Copy of PY1 Data(H)'!$A$1:$A$288,'Copy of PY1 Data(H)'!$A$1:$CZ$288))</f>
        <v>0</v>
      </c>
      <c r="AL154" s="180" cm="1">
        <f t="array" ref="AL154">_xlfn.XLOOKUP(AL$1,'Copy of PY1 Data(H)'!$A$1:$CZ$1,_xlfn.XLOOKUP($A154,'Copy of PY1 Data(H)'!$A$1:$A$288,'Copy of PY1 Data(H)'!$A$1:$CZ$288))</f>
        <v>182935</v>
      </c>
      <c r="AM154" s="180" cm="1">
        <f t="array" ref="AM154">_xlfn.XLOOKUP(AM$1,'Copy of PY1 Data(H)'!$A$1:$CZ$1,_xlfn.XLOOKUP($A154,'Copy of PY1 Data(H)'!$A$1:$A$288,'Copy of PY1 Data(H)'!$A$1:$CZ$288))</f>
        <v>91852</v>
      </c>
      <c r="AN154" s="180" cm="1">
        <f t="array" ref="AN154">_xlfn.XLOOKUP(AN$1,'Copy of PY1 Data(H)'!$A$1:$CZ$1,_xlfn.XLOOKUP($A154,'Copy of PY1 Data(H)'!$A$1:$A$288,'Copy of PY1 Data(H)'!$A$1:$CZ$288))</f>
        <v>103761</v>
      </c>
      <c r="AO154" s="180" cm="1">
        <f t="array" ref="AO154">_xlfn.XLOOKUP(AO$1,'Copy of PY1 Data(H)'!$A$1:$CZ$1,_xlfn.XLOOKUP($A154,'Copy of PY1 Data(H)'!$A$1:$A$288,'Copy of PY1 Data(H)'!$A$1:$CZ$288))</f>
        <v>9329013</v>
      </c>
      <c r="AP154" s="180" cm="1">
        <f t="array" ref="AP154">_xlfn.XLOOKUP(AP$1,'Copy of PY1 Data(H)'!$A$1:$CZ$1,_xlfn.XLOOKUP($A154,'Copy of PY1 Data(H)'!$A$1:$A$288,'Copy of PY1 Data(H)'!$A$1:$CZ$288))</f>
        <v>300922</v>
      </c>
      <c r="AQ154" s="180" cm="1">
        <f t="array" ref="AQ154">_xlfn.XLOOKUP(AQ$1,'Copy of PY1 Data(H)'!$A$1:$CZ$1,_xlfn.XLOOKUP($A154,'Copy of PY1 Data(H)'!$A$1:$A$288,'Copy of PY1 Data(H)'!$A$1:$CZ$288))</f>
        <v>0</v>
      </c>
      <c r="AR154" s="180" cm="1">
        <f t="array" ref="AR154">_xlfn.XLOOKUP(AR$1,'Copy of PY1 Data(H)'!$A$1:$CZ$1,_xlfn.XLOOKUP($A154,'Copy of PY1 Data(H)'!$A$1:$A$288,'Copy of PY1 Data(H)'!$A$1:$CZ$288))</f>
        <v>6020</v>
      </c>
      <c r="AS154" s="180" cm="1">
        <f t="array" ref="AS154">_xlfn.XLOOKUP(AS$1,'Copy of PY1 Data(H)'!$A$1:$CZ$1,_xlfn.XLOOKUP($A154,'Copy of PY1 Data(H)'!$A$1:$A$288,'Copy of PY1 Data(H)'!$A$1:$CZ$288))</f>
        <v>5781058</v>
      </c>
      <c r="AT154" s="180" cm="1">
        <f t="array" ref="AT154">_xlfn.XLOOKUP(AT$1,'Copy of PY1 Data(H)'!$A$1:$CZ$1,_xlfn.XLOOKUP($A154,'Copy of PY1 Data(H)'!$A$1:$A$288,'Copy of PY1 Data(H)'!$A$1:$CZ$288))</f>
        <v>79001</v>
      </c>
      <c r="AU154" s="180" cm="1">
        <f t="array" ref="AU154">_xlfn.XLOOKUP(AU$1,'Copy of PY1 Data(H)'!$A$1:$CZ$1,_xlfn.XLOOKUP($A154,'Copy of PY1 Data(H)'!$A$1:$A$288,'Copy of PY1 Data(H)'!$A$1:$CZ$288))</f>
        <v>374613</v>
      </c>
      <c r="AV154" s="180" cm="1">
        <f t="array" ref="AV154">_xlfn.XLOOKUP(AV$1,'Copy of PY1 Data(H)'!$A$1:$CZ$1,_xlfn.XLOOKUP($A154,'Copy of PY1 Data(H)'!$A$1:$A$288,'Copy of PY1 Data(H)'!$A$1:$CZ$288))</f>
        <v>300620</v>
      </c>
      <c r="AW154" s="180" cm="1">
        <f t="array" ref="AW154">_xlfn.XLOOKUP(AW$1,'Copy of PY1 Data(H)'!$A$1:$CZ$1,_xlfn.XLOOKUP($A154,'Copy of PY1 Data(H)'!$A$1:$A$288,'Copy of PY1 Data(H)'!$A$1:$CZ$288))</f>
        <v>182077</v>
      </c>
      <c r="AX154" s="180" cm="1">
        <f t="array" ref="AX154">_xlfn.XLOOKUP(AX$1,'Copy of PY1 Data(H)'!$A$1:$CZ$1,_xlfn.XLOOKUP($A154,'Copy of PY1 Data(H)'!$A$1:$A$288,'Copy of PY1 Data(H)'!$A$1:$CZ$288))</f>
        <v>0</v>
      </c>
      <c r="AY154" s="180" cm="1">
        <f t="array" ref="AY154">_xlfn.XLOOKUP(AY$1,'Copy of PY1 Data(H)'!$A$1:$CZ$1,_xlfn.XLOOKUP($A154,'Copy of PY1 Data(H)'!$A$1:$A$288,'Copy of PY1 Data(H)'!$A$1:$CZ$288))</f>
        <v>0</v>
      </c>
      <c r="AZ154" s="180" cm="1">
        <f t="array" ref="AZ154">_xlfn.XLOOKUP(AZ$1,'Copy of PY1 Data(H)'!$A$1:$CZ$1,_xlfn.XLOOKUP($A154,'Copy of PY1 Data(H)'!$A$1:$A$288,'Copy of PY1 Data(H)'!$A$1:$CZ$288))</f>
        <v>900221</v>
      </c>
      <c r="BA154" s="180" cm="1">
        <f t="array" ref="BA154">_xlfn.XLOOKUP(BA$1,'Copy of PY1 Data(H)'!$A$1:$CZ$1,_xlfn.XLOOKUP($A154,'Copy of PY1 Data(H)'!$A$1:$A$288,'Copy of PY1 Data(H)'!$A$1:$CZ$288))</f>
        <v>17447</v>
      </c>
      <c r="BB154" s="180" cm="1">
        <f t="array" ref="BB154">_xlfn.XLOOKUP(BB$1,'Copy of PY1 Data(H)'!$A$1:$CZ$1,_xlfn.XLOOKUP($A154,'Copy of PY1 Data(H)'!$A$1:$A$288,'Copy of PY1 Data(H)'!$A$1:$CZ$288))</f>
        <v>66757</v>
      </c>
      <c r="BC154" s="180" cm="1">
        <f t="array" ref="BC154">_xlfn.XLOOKUP(BC$1,'Copy of PY1 Data(H)'!$A$1:$CZ$1,_xlfn.XLOOKUP($A154,'Copy of PY1 Data(H)'!$A$1:$A$288,'Copy of PY1 Data(H)'!$A$1:$CZ$288))</f>
        <v>43006</v>
      </c>
      <c r="BD154" s="180" cm="1">
        <f t="array" ref="BD154">_xlfn.XLOOKUP(BD$1,'Copy of PY1 Data(H)'!$A$1:$CZ$1,_xlfn.XLOOKUP($A154,'Copy of PY1 Data(H)'!$A$1:$A$288,'Copy of PY1 Data(H)'!$A$1:$CZ$288))</f>
        <v>1277590</v>
      </c>
      <c r="BE154" s="180" cm="1">
        <f t="array" ref="BE154">_xlfn.XLOOKUP(BE$1,'Copy of PY1 Data(H)'!$A$1:$CZ$1,_xlfn.XLOOKUP($A154,'Copy of PY1 Data(H)'!$A$1:$A$288,'Copy of PY1 Data(H)'!$A$1:$CZ$288))</f>
        <v>208862</v>
      </c>
      <c r="BF154" s="180" cm="1">
        <f t="array" ref="BF154">_xlfn.XLOOKUP(BF$1,'Copy of PY1 Data(H)'!$A$1:$CZ$1,_xlfn.XLOOKUP($A154,'Copy of PY1 Data(H)'!$A$1:$A$288,'Copy of PY1 Data(H)'!$A$1:$CZ$288))</f>
        <v>4516025</v>
      </c>
      <c r="BG154" s="180" cm="1">
        <f t="array" ref="BG154">_xlfn.XLOOKUP(BG$1,'Copy of PY1 Data(H)'!$A$1:$CZ$1,_xlfn.XLOOKUP($A154,'Copy of PY1 Data(H)'!$A$1:$A$288,'Copy of PY1 Data(H)'!$A$1:$CZ$288))</f>
        <v>0</v>
      </c>
      <c r="BH154" s="180" cm="1">
        <f t="array" ref="BH154">_xlfn.XLOOKUP(BH$1,'Copy of PY1 Data(H)'!$A$1:$CZ$1,_xlfn.XLOOKUP($A154,'Copy of PY1 Data(H)'!$A$1:$A$288,'Copy of PY1 Data(H)'!$A$1:$CZ$288))</f>
        <v>0</v>
      </c>
      <c r="BI154" s="180" cm="1">
        <f t="array" ref="BI154">_xlfn.XLOOKUP(BI$1,'Copy of PY1 Data(H)'!$A$1:$CZ$1,_xlfn.XLOOKUP($A154,'Copy of PY1 Data(H)'!$A$1:$A$288,'Copy of PY1 Data(H)'!$A$1:$CZ$288))</f>
        <v>7978</v>
      </c>
      <c r="BJ154" s="180" cm="1">
        <f t="array" ref="BJ154">_xlfn.XLOOKUP(BJ$1,'Copy of PY1 Data(H)'!$A$1:$CZ$1,_xlfn.XLOOKUP($A154,'Copy of PY1 Data(H)'!$A$1:$A$288,'Copy of PY1 Data(H)'!$A$1:$CZ$288))</f>
        <v>3341586</v>
      </c>
      <c r="BK154" s="180" cm="1">
        <f t="array" ref="BK154">_xlfn.XLOOKUP(BK$1,'Copy of PY1 Data(H)'!$A$1:$CZ$1,_xlfn.XLOOKUP($A154,'Copy of PY1 Data(H)'!$A$1:$A$288,'Copy of PY1 Data(H)'!$A$1:$CZ$288))</f>
        <v>119831</v>
      </c>
      <c r="BL154" s="180" cm="1">
        <f t="array" ref="BL154">_xlfn.XLOOKUP(BL$1,'Copy of PY1 Data(H)'!$A$1:$CZ$1,_xlfn.XLOOKUP($A154,'Copy of PY1 Data(H)'!$A$1:$A$288,'Copy of PY1 Data(H)'!$A$1:$CZ$288))</f>
        <v>1929311</v>
      </c>
      <c r="BM154" s="180" cm="1">
        <f t="array" ref="BM154">_xlfn.XLOOKUP(BM$1,'Copy of PY1 Data(H)'!$A$1:$CZ$1,_xlfn.XLOOKUP($A154,'Copy of PY1 Data(H)'!$A$1:$A$288,'Copy of PY1 Data(H)'!$A$1:$CZ$288))</f>
        <v>0</v>
      </c>
      <c r="BN154" s="180" cm="1">
        <f t="array" ref="BN154">_xlfn.XLOOKUP(BN$1,'Copy of PY1 Data(H)'!$A$1:$CZ$1,_xlfn.XLOOKUP($A154,'Copy of PY1 Data(H)'!$A$1:$A$288,'Copy of PY1 Data(H)'!$A$1:$CZ$288))</f>
        <v>1025267</v>
      </c>
      <c r="BO154" s="180" cm="1">
        <f t="array" ref="BO154">_xlfn.XLOOKUP(BO$1,'Copy of PY1 Data(H)'!$A$1:$CZ$1,_xlfn.XLOOKUP($A154,'Copy of PY1 Data(H)'!$A$1:$A$288,'Copy of PY1 Data(H)'!$A$1:$CZ$288))</f>
        <v>95631</v>
      </c>
      <c r="BP154" s="180" cm="1">
        <f t="array" ref="BP154">_xlfn.XLOOKUP(BP$1,'Copy of PY1 Data(H)'!$A$1:$CZ$1,_xlfn.XLOOKUP($A154,'Copy of PY1 Data(H)'!$A$1:$A$288,'Copy of PY1 Data(H)'!$A$1:$CZ$288))</f>
        <v>0</v>
      </c>
      <c r="BQ154" s="180" cm="1">
        <f t="array" ref="BQ154">_xlfn.XLOOKUP(BQ$1,'Copy of PY1 Data(H)'!$A$1:$CZ$1,_xlfn.XLOOKUP($A154,'Copy of PY1 Data(H)'!$A$1:$A$288,'Copy of PY1 Data(H)'!$A$1:$CZ$288))</f>
        <v>0</v>
      </c>
      <c r="BR154" s="180" cm="1">
        <f t="array" ref="BR154">_xlfn.XLOOKUP(BR$1,'Copy of PY1 Data(H)'!$A$1:$CZ$1,_xlfn.XLOOKUP($A154,'Copy of PY1 Data(H)'!$A$1:$A$288,'Copy of PY1 Data(H)'!$A$1:$CZ$288))</f>
        <v>0</v>
      </c>
      <c r="BS154" s="180" cm="1">
        <f t="array" ref="BS154">_xlfn.XLOOKUP(BS$1,'Copy of PY1 Data(H)'!$A$1:$CZ$1,_xlfn.XLOOKUP($A154,'Copy of PY1 Data(H)'!$A$1:$A$288,'Copy of PY1 Data(H)'!$A$1:$CZ$288))</f>
        <v>1653282</v>
      </c>
      <c r="BT154" s="180" cm="1">
        <f t="array" ref="BT154">_xlfn.XLOOKUP(BT$1,'Copy of PY1 Data(H)'!$A$1:$CZ$1,_xlfn.XLOOKUP($A154,'Copy of PY1 Data(H)'!$A$1:$A$288,'Copy of PY1 Data(H)'!$A$1:$CZ$288))</f>
        <v>67569</v>
      </c>
      <c r="BU154" s="180" cm="1">
        <f t="array" ref="BU154">_xlfn.XLOOKUP(BU$1,'Copy of PY1 Data(H)'!$A$1:$CZ$1,_xlfn.XLOOKUP($A154,'Copy of PY1 Data(H)'!$A$1:$A$288,'Copy of PY1 Data(H)'!$A$1:$CZ$288))</f>
        <v>0</v>
      </c>
      <c r="BV154" s="180" cm="1">
        <f t="array" ref="BV154">_xlfn.XLOOKUP(BV$1,'Copy of PY1 Data(H)'!$A$1:$CZ$1,_xlfn.XLOOKUP($A154,'Copy of PY1 Data(H)'!$A$1:$A$288,'Copy of PY1 Data(H)'!$A$1:$CZ$288))</f>
        <v>148608</v>
      </c>
    </row>
    <row r="155" spans="1:74" x14ac:dyDescent="0.3">
      <c r="A155" s="180">
        <v>332</v>
      </c>
      <c r="C155" s="180"/>
      <c r="D155" s="180" cm="1">
        <f t="array" ref="D155">_xlfn.XLOOKUP(D$1,'Copy of PY1 Data(H)'!$A$1:$CZ$1,_xlfn.XLOOKUP($A155,'Copy of PY1 Data(H)'!$A$1:$A$288,'Copy of PY1 Data(H)'!$A$1:$CZ$288))</f>
        <v>1959953</v>
      </c>
      <c r="E155" s="180" cm="1">
        <f t="array" ref="E155">_xlfn.XLOOKUP(E$1,'Copy of PY1 Data(H)'!$A$1:$CZ$1,_xlfn.XLOOKUP($A155,'Copy of PY1 Data(H)'!$A$1:$A$288,'Copy of PY1 Data(H)'!$A$1:$CZ$288))</f>
        <v>149386560</v>
      </c>
      <c r="F155" s="180" cm="1">
        <f t="array" ref="F155">_xlfn.XLOOKUP(F$1,'Copy of PY1 Data(H)'!$A$1:$CZ$1,_xlfn.XLOOKUP($A155,'Copy of PY1 Data(H)'!$A$1:$A$288,'Copy of PY1 Data(H)'!$A$1:$CZ$288))</f>
        <v>0</v>
      </c>
      <c r="G155" s="180" cm="1">
        <f t="array" ref="G155">_xlfn.XLOOKUP(G$1,'Copy of PY1 Data(H)'!$A$1:$CZ$1,_xlfn.XLOOKUP($A155,'Copy of PY1 Data(H)'!$A$1:$A$288,'Copy of PY1 Data(H)'!$A$1:$CZ$288))</f>
        <v>398965</v>
      </c>
      <c r="H155" s="180" cm="1">
        <f t="array" ref="H155">_xlfn.XLOOKUP(H$1,'Copy of PY1 Data(H)'!$A$1:$CZ$1,_xlfn.XLOOKUP($A155,'Copy of PY1 Data(H)'!$A$1:$A$288,'Copy of PY1 Data(H)'!$A$1:$CZ$288))</f>
        <v>0</v>
      </c>
      <c r="I155" s="180" cm="1">
        <f t="array" ref="I155">_xlfn.XLOOKUP(I$1,'Copy of PY1 Data(H)'!$A$1:$CZ$1,_xlfn.XLOOKUP($A155,'Copy of PY1 Data(H)'!$A$1:$A$288,'Copy of PY1 Data(H)'!$A$1:$CZ$288))</f>
        <v>0</v>
      </c>
      <c r="J155" s="180" cm="1">
        <f t="array" ref="J155">_xlfn.XLOOKUP(J$1,'Copy of PY1 Data(H)'!$A$1:$CZ$1,_xlfn.XLOOKUP($A155,'Copy of PY1 Data(H)'!$A$1:$A$288,'Copy of PY1 Data(H)'!$A$1:$CZ$288))</f>
        <v>0</v>
      </c>
      <c r="K155" s="180" cm="1">
        <f t="array" ref="K155">_xlfn.XLOOKUP(K$1,'Copy of PY1 Data(H)'!$A$1:$CZ$1,_xlfn.XLOOKUP($A155,'Copy of PY1 Data(H)'!$A$1:$A$288,'Copy of PY1 Data(H)'!$A$1:$CZ$288))</f>
        <v>0</v>
      </c>
      <c r="L155" s="180" cm="1">
        <f t="array" ref="L155">_xlfn.XLOOKUP(L$1,'Copy of PY1 Data(H)'!$A$1:$CZ$1,_xlfn.XLOOKUP($A155,'Copy of PY1 Data(H)'!$A$1:$A$288,'Copy of PY1 Data(H)'!$A$1:$CZ$288))</f>
        <v>6100278</v>
      </c>
      <c r="M155" s="180" cm="1">
        <f t="array" ref="M155">_xlfn.XLOOKUP(M$1,'Copy of PY1 Data(H)'!$A$1:$CZ$1,_xlfn.XLOOKUP($A155,'Copy of PY1 Data(H)'!$A$1:$A$288,'Copy of PY1 Data(H)'!$A$1:$CZ$288))</f>
        <v>248097</v>
      </c>
      <c r="N155" s="180" cm="1">
        <f t="array" ref="N155">_xlfn.XLOOKUP(N$1,'Copy of PY1 Data(H)'!$A$1:$CZ$1,_xlfn.XLOOKUP($A155,'Copy of PY1 Data(H)'!$A$1:$A$288,'Copy of PY1 Data(H)'!$A$1:$CZ$288))</f>
        <v>0</v>
      </c>
      <c r="O155" s="180" cm="1">
        <f t="array" ref="O155">_xlfn.XLOOKUP(O$1,'Copy of PY1 Data(H)'!$A$1:$CZ$1,_xlfn.XLOOKUP($A155,'Copy of PY1 Data(H)'!$A$1:$A$288,'Copy of PY1 Data(H)'!$A$1:$CZ$288))</f>
        <v>407572</v>
      </c>
      <c r="P155" s="180" cm="1">
        <f t="array" ref="P155">_xlfn.XLOOKUP(P$1,'Copy of PY1 Data(H)'!$A$1:$CZ$1,_xlfn.XLOOKUP($A155,'Copy of PY1 Data(H)'!$A$1:$A$288,'Copy of PY1 Data(H)'!$A$1:$CZ$288))</f>
        <v>0</v>
      </c>
      <c r="Q155" s="180" cm="1">
        <f t="array" ref="Q155">_xlfn.XLOOKUP(Q$1,'Copy of PY1 Data(H)'!$A$1:$CZ$1,_xlfn.XLOOKUP($A155,'Copy of PY1 Data(H)'!$A$1:$A$288,'Copy of PY1 Data(H)'!$A$1:$CZ$288))</f>
        <v>0</v>
      </c>
      <c r="R155" s="180" cm="1">
        <f t="array" ref="R155">_xlfn.XLOOKUP(R$1,'Copy of PY1 Data(H)'!$A$1:$CZ$1,_xlfn.XLOOKUP($A155,'Copy of PY1 Data(H)'!$A$1:$A$288,'Copy of PY1 Data(H)'!$A$1:$CZ$288))</f>
        <v>0</v>
      </c>
      <c r="S155" s="180" cm="1">
        <f t="array" ref="S155">_xlfn.XLOOKUP(S$1,'Copy of PY1 Data(H)'!$A$1:$CZ$1,_xlfn.XLOOKUP($A155,'Copy of PY1 Data(H)'!$A$1:$A$288,'Copy of PY1 Data(H)'!$A$1:$CZ$288))</f>
        <v>41192</v>
      </c>
      <c r="T155" s="180" cm="1">
        <f t="array" ref="T155">_xlfn.XLOOKUP(T$1,'Copy of PY1 Data(H)'!$A$1:$CZ$1,_xlfn.XLOOKUP($A155,'Copy of PY1 Data(H)'!$A$1:$A$288,'Copy of PY1 Data(H)'!$A$1:$CZ$288))</f>
        <v>0</v>
      </c>
      <c r="U155" s="180" cm="1">
        <f t="array" ref="U155">_xlfn.XLOOKUP(U$1,'Copy of PY1 Data(H)'!$A$1:$CZ$1,_xlfn.XLOOKUP($A155,'Copy of PY1 Data(H)'!$A$1:$A$288,'Copy of PY1 Data(H)'!$A$1:$CZ$288))</f>
        <v>0</v>
      </c>
      <c r="V155" s="180" cm="1">
        <f t="array" ref="V155">_xlfn.XLOOKUP(V$1,'Copy of PY1 Data(H)'!$A$1:$CZ$1,_xlfn.XLOOKUP($A155,'Copy of PY1 Data(H)'!$A$1:$A$288,'Copy of PY1 Data(H)'!$A$1:$CZ$288))</f>
        <v>114856</v>
      </c>
      <c r="W155" s="180" cm="1">
        <f t="array" ref="W155">_xlfn.XLOOKUP(W$1,'Copy of PY1 Data(H)'!$A$1:$CZ$1,_xlfn.XLOOKUP($A155,'Copy of PY1 Data(H)'!$A$1:$A$288,'Copy of PY1 Data(H)'!$A$1:$CZ$288))</f>
        <v>0</v>
      </c>
      <c r="X155" s="180" cm="1">
        <f t="array" ref="X155">_xlfn.XLOOKUP(X$1,'Copy of PY1 Data(H)'!$A$1:$CZ$1,_xlfn.XLOOKUP($A155,'Copy of PY1 Data(H)'!$A$1:$A$288,'Copy of PY1 Data(H)'!$A$1:$CZ$288))</f>
        <v>294526</v>
      </c>
      <c r="Y155" s="180" cm="1">
        <f t="array" ref="Y155">_xlfn.XLOOKUP(Y$1,'Copy of PY1 Data(H)'!$A$1:$CZ$1,_xlfn.XLOOKUP($A155,'Copy of PY1 Data(H)'!$A$1:$A$288,'Copy of PY1 Data(H)'!$A$1:$CZ$288))</f>
        <v>0</v>
      </c>
      <c r="Z155" s="180" cm="1">
        <f t="array" ref="Z155">_xlfn.XLOOKUP(Z$1,'Copy of PY1 Data(H)'!$A$1:$CZ$1,_xlfn.XLOOKUP($A155,'Copy of PY1 Data(H)'!$A$1:$A$288,'Copy of PY1 Data(H)'!$A$1:$CZ$288))</f>
        <v>4332997</v>
      </c>
      <c r="AA155" s="180" cm="1">
        <f t="array" ref="AA155">_xlfn.XLOOKUP(AA$1,'Copy of PY1 Data(H)'!$A$1:$CZ$1,_xlfn.XLOOKUP($A155,'Copy of PY1 Data(H)'!$A$1:$A$288,'Copy of PY1 Data(H)'!$A$1:$CZ$288))</f>
        <v>0</v>
      </c>
      <c r="AB155" s="180" cm="1">
        <f t="array" ref="AB155">_xlfn.XLOOKUP(AB$1,'Copy of PY1 Data(H)'!$A$1:$CZ$1,_xlfn.XLOOKUP($A155,'Copy of PY1 Data(H)'!$A$1:$A$288,'Copy of PY1 Data(H)'!$A$1:$CZ$288))</f>
        <v>0</v>
      </c>
      <c r="AC155" s="180" cm="1">
        <f t="array" ref="AC155">_xlfn.XLOOKUP(AC$1,'Copy of PY1 Data(H)'!$A$1:$CZ$1,_xlfn.XLOOKUP($A155,'Copy of PY1 Data(H)'!$A$1:$A$288,'Copy of PY1 Data(H)'!$A$1:$CZ$288))</f>
        <v>427411</v>
      </c>
      <c r="AD155" s="180" cm="1">
        <f t="array" ref="AD155">_xlfn.XLOOKUP(AD$1,'Copy of PY1 Data(H)'!$A$1:$CZ$1,_xlfn.XLOOKUP($A155,'Copy of PY1 Data(H)'!$A$1:$A$288,'Copy of PY1 Data(H)'!$A$1:$CZ$288))</f>
        <v>0</v>
      </c>
      <c r="AE155" s="180" cm="1">
        <f t="array" ref="AE155">_xlfn.XLOOKUP(AE$1,'Copy of PY1 Data(H)'!$A$1:$CZ$1,_xlfn.XLOOKUP($A155,'Copy of PY1 Data(H)'!$A$1:$A$288,'Copy of PY1 Data(H)'!$A$1:$CZ$288))</f>
        <v>23442</v>
      </c>
      <c r="AF155" s="180" cm="1">
        <f t="array" ref="AF155">_xlfn.XLOOKUP(AF$1,'Copy of PY1 Data(H)'!$A$1:$CZ$1,_xlfn.XLOOKUP($A155,'Copy of PY1 Data(H)'!$A$1:$A$288,'Copy of PY1 Data(H)'!$A$1:$CZ$288))</f>
        <v>239739</v>
      </c>
      <c r="AG155" s="180" cm="1">
        <f t="array" ref="AG155">_xlfn.XLOOKUP(AG$1,'Copy of PY1 Data(H)'!$A$1:$CZ$1,_xlfn.XLOOKUP($A155,'Copy of PY1 Data(H)'!$A$1:$A$288,'Copy of PY1 Data(H)'!$A$1:$CZ$288))</f>
        <v>0</v>
      </c>
      <c r="AH155" s="180" cm="1">
        <f t="array" ref="AH155">_xlfn.XLOOKUP(AH$1,'Copy of PY1 Data(H)'!$A$1:$CZ$1,_xlfn.XLOOKUP($A155,'Copy of PY1 Data(H)'!$A$1:$A$288,'Copy of PY1 Data(H)'!$A$1:$CZ$288))</f>
        <v>0</v>
      </c>
      <c r="AI155" s="180" cm="1">
        <f t="array" ref="AI155">_xlfn.XLOOKUP(AI$1,'Copy of PY1 Data(H)'!$A$1:$CZ$1,_xlfn.XLOOKUP($A155,'Copy of PY1 Data(H)'!$A$1:$A$288,'Copy of PY1 Data(H)'!$A$1:$CZ$288))</f>
        <v>0</v>
      </c>
      <c r="AJ155" s="180" cm="1">
        <f t="array" ref="AJ155">_xlfn.XLOOKUP(AJ$1,'Copy of PY1 Data(H)'!$A$1:$CZ$1,_xlfn.XLOOKUP($A155,'Copy of PY1 Data(H)'!$A$1:$A$288,'Copy of PY1 Data(H)'!$A$1:$CZ$288))</f>
        <v>0</v>
      </c>
      <c r="AK155" s="180" cm="1">
        <f t="array" ref="AK155">_xlfn.XLOOKUP(AK$1,'Copy of PY1 Data(H)'!$A$1:$CZ$1,_xlfn.XLOOKUP($A155,'Copy of PY1 Data(H)'!$A$1:$A$288,'Copy of PY1 Data(H)'!$A$1:$CZ$288))</f>
        <v>0</v>
      </c>
      <c r="AL155" s="180" cm="1">
        <f t="array" ref="AL155">_xlfn.XLOOKUP(AL$1,'Copy of PY1 Data(H)'!$A$1:$CZ$1,_xlfn.XLOOKUP($A155,'Copy of PY1 Data(H)'!$A$1:$A$288,'Copy of PY1 Data(H)'!$A$1:$CZ$288))</f>
        <v>122385</v>
      </c>
      <c r="AM155" s="180" cm="1">
        <f t="array" ref="AM155">_xlfn.XLOOKUP(AM$1,'Copy of PY1 Data(H)'!$A$1:$CZ$1,_xlfn.XLOOKUP($A155,'Copy of PY1 Data(H)'!$A$1:$A$288,'Copy of PY1 Data(H)'!$A$1:$CZ$288))</f>
        <v>44301</v>
      </c>
      <c r="AN155" s="180" cm="1">
        <f t="array" ref="AN155">_xlfn.XLOOKUP(AN$1,'Copy of PY1 Data(H)'!$A$1:$CZ$1,_xlfn.XLOOKUP($A155,'Copy of PY1 Data(H)'!$A$1:$A$288,'Copy of PY1 Data(H)'!$A$1:$CZ$288))</f>
        <v>181941</v>
      </c>
      <c r="AO155" s="180" cm="1">
        <f t="array" ref="AO155">_xlfn.XLOOKUP(AO$1,'Copy of PY1 Data(H)'!$A$1:$CZ$1,_xlfn.XLOOKUP($A155,'Copy of PY1 Data(H)'!$A$1:$A$288,'Copy of PY1 Data(H)'!$A$1:$CZ$288))</f>
        <v>15735306</v>
      </c>
      <c r="AP155" s="180" cm="1">
        <f t="array" ref="AP155">_xlfn.XLOOKUP(AP$1,'Copy of PY1 Data(H)'!$A$1:$CZ$1,_xlfn.XLOOKUP($A155,'Copy of PY1 Data(H)'!$A$1:$A$288,'Copy of PY1 Data(H)'!$A$1:$CZ$288))</f>
        <v>328358</v>
      </c>
      <c r="AQ155" s="180" cm="1">
        <f t="array" ref="AQ155">_xlfn.XLOOKUP(AQ$1,'Copy of PY1 Data(H)'!$A$1:$CZ$1,_xlfn.XLOOKUP($A155,'Copy of PY1 Data(H)'!$A$1:$A$288,'Copy of PY1 Data(H)'!$A$1:$CZ$288))</f>
        <v>0</v>
      </c>
      <c r="AR155" s="180" cm="1">
        <f t="array" ref="AR155">_xlfn.XLOOKUP(AR$1,'Copy of PY1 Data(H)'!$A$1:$CZ$1,_xlfn.XLOOKUP($A155,'Copy of PY1 Data(H)'!$A$1:$A$288,'Copy of PY1 Data(H)'!$A$1:$CZ$288))</f>
        <v>0</v>
      </c>
      <c r="AS155" s="180" cm="1">
        <f t="array" ref="AS155">_xlfn.XLOOKUP(AS$1,'Copy of PY1 Data(H)'!$A$1:$CZ$1,_xlfn.XLOOKUP($A155,'Copy of PY1 Data(H)'!$A$1:$A$288,'Copy of PY1 Data(H)'!$A$1:$CZ$288))</f>
        <v>14509394</v>
      </c>
      <c r="AT155" s="180" cm="1">
        <f t="array" ref="AT155">_xlfn.XLOOKUP(AT$1,'Copy of PY1 Data(H)'!$A$1:$CZ$1,_xlfn.XLOOKUP($A155,'Copy of PY1 Data(H)'!$A$1:$A$288,'Copy of PY1 Data(H)'!$A$1:$CZ$288))</f>
        <v>1139929</v>
      </c>
      <c r="AU155" s="180" cm="1">
        <f t="array" ref="AU155">_xlfn.XLOOKUP(AU$1,'Copy of PY1 Data(H)'!$A$1:$CZ$1,_xlfn.XLOOKUP($A155,'Copy of PY1 Data(H)'!$A$1:$A$288,'Copy of PY1 Data(H)'!$A$1:$CZ$288))</f>
        <v>118793</v>
      </c>
      <c r="AV155" s="180" cm="1">
        <f t="array" ref="AV155">_xlfn.XLOOKUP(AV$1,'Copy of PY1 Data(H)'!$A$1:$CZ$1,_xlfn.XLOOKUP($A155,'Copy of PY1 Data(H)'!$A$1:$A$288,'Copy of PY1 Data(H)'!$A$1:$CZ$288))</f>
        <v>111404</v>
      </c>
      <c r="AW155" s="180" cm="1">
        <f t="array" ref="AW155">_xlfn.XLOOKUP(AW$1,'Copy of PY1 Data(H)'!$A$1:$CZ$1,_xlfn.XLOOKUP($A155,'Copy of PY1 Data(H)'!$A$1:$A$288,'Copy of PY1 Data(H)'!$A$1:$CZ$288))</f>
        <v>1524306</v>
      </c>
      <c r="AX155" s="180" cm="1">
        <f t="array" ref="AX155">_xlfn.XLOOKUP(AX$1,'Copy of PY1 Data(H)'!$A$1:$CZ$1,_xlfn.XLOOKUP($A155,'Copy of PY1 Data(H)'!$A$1:$A$288,'Copy of PY1 Data(H)'!$A$1:$CZ$288))</f>
        <v>0</v>
      </c>
      <c r="AY155" s="180" cm="1">
        <f t="array" ref="AY155">_xlfn.XLOOKUP(AY$1,'Copy of PY1 Data(H)'!$A$1:$CZ$1,_xlfn.XLOOKUP($A155,'Copy of PY1 Data(H)'!$A$1:$A$288,'Copy of PY1 Data(H)'!$A$1:$CZ$288))</f>
        <v>0</v>
      </c>
      <c r="AZ155" s="180" cm="1">
        <f t="array" ref="AZ155">_xlfn.XLOOKUP(AZ$1,'Copy of PY1 Data(H)'!$A$1:$CZ$1,_xlfn.XLOOKUP($A155,'Copy of PY1 Data(H)'!$A$1:$A$288,'Copy of PY1 Data(H)'!$A$1:$CZ$288))</f>
        <v>807775</v>
      </c>
      <c r="BA155" s="180" cm="1">
        <f t="array" ref="BA155">_xlfn.XLOOKUP(BA$1,'Copy of PY1 Data(H)'!$A$1:$CZ$1,_xlfn.XLOOKUP($A155,'Copy of PY1 Data(H)'!$A$1:$A$288,'Copy of PY1 Data(H)'!$A$1:$CZ$288))</f>
        <v>19863</v>
      </c>
      <c r="BB155" s="180" cm="1">
        <f t="array" ref="BB155">_xlfn.XLOOKUP(BB$1,'Copy of PY1 Data(H)'!$A$1:$CZ$1,_xlfn.XLOOKUP($A155,'Copy of PY1 Data(H)'!$A$1:$A$288,'Copy of PY1 Data(H)'!$A$1:$CZ$288))</f>
        <v>0</v>
      </c>
      <c r="BC155" s="180" cm="1">
        <f t="array" ref="BC155">_xlfn.XLOOKUP(BC$1,'Copy of PY1 Data(H)'!$A$1:$CZ$1,_xlfn.XLOOKUP($A155,'Copy of PY1 Data(H)'!$A$1:$A$288,'Copy of PY1 Data(H)'!$A$1:$CZ$288))</f>
        <v>34850</v>
      </c>
      <c r="BD155" s="180" cm="1">
        <f t="array" ref="BD155">_xlfn.XLOOKUP(BD$1,'Copy of PY1 Data(H)'!$A$1:$CZ$1,_xlfn.XLOOKUP($A155,'Copy of PY1 Data(H)'!$A$1:$A$288,'Copy of PY1 Data(H)'!$A$1:$CZ$288))</f>
        <v>540624</v>
      </c>
      <c r="BE155" s="180" cm="1">
        <f t="array" ref="BE155">_xlfn.XLOOKUP(BE$1,'Copy of PY1 Data(H)'!$A$1:$CZ$1,_xlfn.XLOOKUP($A155,'Copy of PY1 Data(H)'!$A$1:$A$288,'Copy of PY1 Data(H)'!$A$1:$CZ$288))</f>
        <v>193575</v>
      </c>
      <c r="BF155" s="180" cm="1">
        <f t="array" ref="BF155">_xlfn.XLOOKUP(BF$1,'Copy of PY1 Data(H)'!$A$1:$CZ$1,_xlfn.XLOOKUP($A155,'Copy of PY1 Data(H)'!$A$1:$A$288,'Copy of PY1 Data(H)'!$A$1:$CZ$288))</f>
        <v>5102945</v>
      </c>
      <c r="BG155" s="180" cm="1">
        <f t="array" ref="BG155">_xlfn.XLOOKUP(BG$1,'Copy of PY1 Data(H)'!$A$1:$CZ$1,_xlfn.XLOOKUP($A155,'Copy of PY1 Data(H)'!$A$1:$A$288,'Copy of PY1 Data(H)'!$A$1:$CZ$288))</f>
        <v>0</v>
      </c>
      <c r="BH155" s="180" cm="1">
        <f t="array" ref="BH155">_xlfn.XLOOKUP(BH$1,'Copy of PY1 Data(H)'!$A$1:$CZ$1,_xlfn.XLOOKUP($A155,'Copy of PY1 Data(H)'!$A$1:$A$288,'Copy of PY1 Data(H)'!$A$1:$CZ$288))</f>
        <v>0</v>
      </c>
      <c r="BI155" s="180" cm="1">
        <f t="array" ref="BI155">_xlfn.XLOOKUP(BI$1,'Copy of PY1 Data(H)'!$A$1:$CZ$1,_xlfn.XLOOKUP($A155,'Copy of PY1 Data(H)'!$A$1:$A$288,'Copy of PY1 Data(H)'!$A$1:$CZ$288))</f>
        <v>0</v>
      </c>
      <c r="BJ155" s="180" cm="1">
        <f t="array" ref="BJ155">_xlfn.XLOOKUP(BJ$1,'Copy of PY1 Data(H)'!$A$1:$CZ$1,_xlfn.XLOOKUP($A155,'Copy of PY1 Data(H)'!$A$1:$A$288,'Copy of PY1 Data(H)'!$A$1:$CZ$288))</f>
        <v>2528781</v>
      </c>
      <c r="BK155" s="180" cm="1">
        <f t="array" ref="BK155">_xlfn.XLOOKUP(BK$1,'Copy of PY1 Data(H)'!$A$1:$CZ$1,_xlfn.XLOOKUP($A155,'Copy of PY1 Data(H)'!$A$1:$A$288,'Copy of PY1 Data(H)'!$A$1:$CZ$288))</f>
        <v>382591</v>
      </c>
      <c r="BL155" s="180" cm="1">
        <f t="array" ref="BL155">_xlfn.XLOOKUP(BL$1,'Copy of PY1 Data(H)'!$A$1:$CZ$1,_xlfn.XLOOKUP($A155,'Copy of PY1 Data(H)'!$A$1:$A$288,'Copy of PY1 Data(H)'!$A$1:$CZ$288))</f>
        <v>2337138</v>
      </c>
      <c r="BM155" s="180" cm="1">
        <f t="array" ref="BM155">_xlfn.XLOOKUP(BM$1,'Copy of PY1 Data(H)'!$A$1:$CZ$1,_xlfn.XLOOKUP($A155,'Copy of PY1 Data(H)'!$A$1:$A$288,'Copy of PY1 Data(H)'!$A$1:$CZ$288))</f>
        <v>0</v>
      </c>
      <c r="BN155" s="180" cm="1">
        <f t="array" ref="BN155">_xlfn.XLOOKUP(BN$1,'Copy of PY1 Data(H)'!$A$1:$CZ$1,_xlfn.XLOOKUP($A155,'Copy of PY1 Data(H)'!$A$1:$A$288,'Copy of PY1 Data(H)'!$A$1:$CZ$288))</f>
        <v>1756043</v>
      </c>
      <c r="BO155" s="180" cm="1">
        <f t="array" ref="BO155">_xlfn.XLOOKUP(BO$1,'Copy of PY1 Data(H)'!$A$1:$CZ$1,_xlfn.XLOOKUP($A155,'Copy of PY1 Data(H)'!$A$1:$A$288,'Copy of PY1 Data(H)'!$A$1:$CZ$288))</f>
        <v>2116812</v>
      </c>
      <c r="BP155" s="180" cm="1">
        <f t="array" ref="BP155">_xlfn.XLOOKUP(BP$1,'Copy of PY1 Data(H)'!$A$1:$CZ$1,_xlfn.XLOOKUP($A155,'Copy of PY1 Data(H)'!$A$1:$A$288,'Copy of PY1 Data(H)'!$A$1:$CZ$288))</f>
        <v>0</v>
      </c>
      <c r="BQ155" s="180" cm="1">
        <f t="array" ref="BQ155">_xlfn.XLOOKUP(BQ$1,'Copy of PY1 Data(H)'!$A$1:$CZ$1,_xlfn.XLOOKUP($A155,'Copy of PY1 Data(H)'!$A$1:$A$288,'Copy of PY1 Data(H)'!$A$1:$CZ$288))</f>
        <v>0</v>
      </c>
      <c r="BR155" s="180" cm="1">
        <f t="array" ref="BR155">_xlfn.XLOOKUP(BR$1,'Copy of PY1 Data(H)'!$A$1:$CZ$1,_xlfn.XLOOKUP($A155,'Copy of PY1 Data(H)'!$A$1:$A$288,'Copy of PY1 Data(H)'!$A$1:$CZ$288))</f>
        <v>0</v>
      </c>
      <c r="BS155" s="180" cm="1">
        <f t="array" ref="BS155">_xlfn.XLOOKUP(BS$1,'Copy of PY1 Data(H)'!$A$1:$CZ$1,_xlfn.XLOOKUP($A155,'Copy of PY1 Data(H)'!$A$1:$A$288,'Copy of PY1 Data(H)'!$A$1:$CZ$288))</f>
        <v>284645</v>
      </c>
      <c r="BT155" s="180" cm="1">
        <f t="array" ref="BT155">_xlfn.XLOOKUP(BT$1,'Copy of PY1 Data(H)'!$A$1:$CZ$1,_xlfn.XLOOKUP($A155,'Copy of PY1 Data(H)'!$A$1:$A$288,'Copy of PY1 Data(H)'!$A$1:$CZ$288))</f>
        <v>0</v>
      </c>
      <c r="BU155" s="180" cm="1">
        <f t="array" ref="BU155">_xlfn.XLOOKUP(BU$1,'Copy of PY1 Data(H)'!$A$1:$CZ$1,_xlfn.XLOOKUP($A155,'Copy of PY1 Data(H)'!$A$1:$A$288,'Copy of PY1 Data(H)'!$A$1:$CZ$288))</f>
        <v>0</v>
      </c>
      <c r="BV155" s="180" cm="1">
        <f t="array" ref="BV155">_xlfn.XLOOKUP(BV$1,'Copy of PY1 Data(H)'!$A$1:$CZ$1,_xlfn.XLOOKUP($A155,'Copy of PY1 Data(H)'!$A$1:$A$288,'Copy of PY1 Data(H)'!$A$1:$CZ$288))</f>
        <v>594241</v>
      </c>
    </row>
    <row r="156" spans="1:74" x14ac:dyDescent="0.3">
      <c r="A156" s="180">
        <v>331</v>
      </c>
      <c r="C156" s="180"/>
      <c r="D156" s="180" cm="1">
        <f t="array" ref="D156">_xlfn.XLOOKUP(D$1,'Copy of PY1 Data(H)'!$A$1:$CZ$1,_xlfn.XLOOKUP($A156,'Copy of PY1 Data(H)'!$A$1:$A$288,'Copy of PY1 Data(H)'!$A$1:$CZ$288))</f>
        <v>269480</v>
      </c>
      <c r="E156" s="180" cm="1">
        <f t="array" ref="E156">_xlfn.XLOOKUP(E$1,'Copy of PY1 Data(H)'!$A$1:$CZ$1,_xlfn.XLOOKUP($A156,'Copy of PY1 Data(H)'!$A$1:$A$288,'Copy of PY1 Data(H)'!$A$1:$CZ$288))</f>
        <v>35562225</v>
      </c>
      <c r="F156" s="180" cm="1">
        <f t="array" ref="F156">_xlfn.XLOOKUP(F$1,'Copy of PY1 Data(H)'!$A$1:$CZ$1,_xlfn.XLOOKUP($A156,'Copy of PY1 Data(H)'!$A$1:$A$288,'Copy of PY1 Data(H)'!$A$1:$CZ$288))</f>
        <v>0</v>
      </c>
      <c r="G156" s="180" cm="1">
        <f t="array" ref="G156">_xlfn.XLOOKUP(G$1,'Copy of PY1 Data(H)'!$A$1:$CZ$1,_xlfn.XLOOKUP($A156,'Copy of PY1 Data(H)'!$A$1:$A$288,'Copy of PY1 Data(H)'!$A$1:$CZ$288))</f>
        <v>171786</v>
      </c>
      <c r="H156" s="180" cm="1">
        <f t="array" ref="H156">_xlfn.XLOOKUP(H$1,'Copy of PY1 Data(H)'!$A$1:$CZ$1,_xlfn.XLOOKUP($A156,'Copy of PY1 Data(H)'!$A$1:$A$288,'Copy of PY1 Data(H)'!$A$1:$CZ$288))</f>
        <v>0</v>
      </c>
      <c r="I156" s="180" cm="1">
        <f t="array" ref="I156">_xlfn.XLOOKUP(I$1,'Copy of PY1 Data(H)'!$A$1:$CZ$1,_xlfn.XLOOKUP($A156,'Copy of PY1 Data(H)'!$A$1:$A$288,'Copy of PY1 Data(H)'!$A$1:$CZ$288))</f>
        <v>0</v>
      </c>
      <c r="J156" s="180" cm="1">
        <f t="array" ref="J156">_xlfn.XLOOKUP(J$1,'Copy of PY1 Data(H)'!$A$1:$CZ$1,_xlfn.XLOOKUP($A156,'Copy of PY1 Data(H)'!$A$1:$A$288,'Copy of PY1 Data(H)'!$A$1:$CZ$288))</f>
        <v>0</v>
      </c>
      <c r="K156" s="180" cm="1">
        <f t="array" ref="K156">_xlfn.XLOOKUP(K$1,'Copy of PY1 Data(H)'!$A$1:$CZ$1,_xlfn.XLOOKUP($A156,'Copy of PY1 Data(H)'!$A$1:$A$288,'Copy of PY1 Data(H)'!$A$1:$CZ$288))</f>
        <v>0</v>
      </c>
      <c r="L156" s="180" cm="1">
        <f t="array" ref="L156">_xlfn.XLOOKUP(L$1,'Copy of PY1 Data(H)'!$A$1:$CZ$1,_xlfn.XLOOKUP($A156,'Copy of PY1 Data(H)'!$A$1:$A$288,'Copy of PY1 Data(H)'!$A$1:$CZ$288))</f>
        <v>161259</v>
      </c>
      <c r="M156" s="180" cm="1">
        <f t="array" ref="M156">_xlfn.XLOOKUP(M$1,'Copy of PY1 Data(H)'!$A$1:$CZ$1,_xlfn.XLOOKUP($A156,'Copy of PY1 Data(H)'!$A$1:$A$288,'Copy of PY1 Data(H)'!$A$1:$CZ$288))</f>
        <v>1382064</v>
      </c>
      <c r="N156" s="180" cm="1">
        <f t="array" ref="N156">_xlfn.XLOOKUP(N$1,'Copy of PY1 Data(H)'!$A$1:$CZ$1,_xlfn.XLOOKUP($A156,'Copy of PY1 Data(H)'!$A$1:$A$288,'Copy of PY1 Data(H)'!$A$1:$CZ$288))</f>
        <v>0</v>
      </c>
      <c r="O156" s="180" cm="1">
        <f t="array" ref="O156">_xlfn.XLOOKUP(O$1,'Copy of PY1 Data(H)'!$A$1:$CZ$1,_xlfn.XLOOKUP($A156,'Copy of PY1 Data(H)'!$A$1:$A$288,'Copy of PY1 Data(H)'!$A$1:$CZ$288))</f>
        <v>4570</v>
      </c>
      <c r="P156" s="180" cm="1">
        <f t="array" ref="P156">_xlfn.XLOOKUP(P$1,'Copy of PY1 Data(H)'!$A$1:$CZ$1,_xlfn.XLOOKUP($A156,'Copy of PY1 Data(H)'!$A$1:$A$288,'Copy of PY1 Data(H)'!$A$1:$CZ$288))</f>
        <v>0</v>
      </c>
      <c r="Q156" s="180" cm="1">
        <f t="array" ref="Q156">_xlfn.XLOOKUP(Q$1,'Copy of PY1 Data(H)'!$A$1:$CZ$1,_xlfn.XLOOKUP($A156,'Copy of PY1 Data(H)'!$A$1:$A$288,'Copy of PY1 Data(H)'!$A$1:$CZ$288))</f>
        <v>0</v>
      </c>
      <c r="R156" s="180" cm="1">
        <f t="array" ref="R156">_xlfn.XLOOKUP(R$1,'Copy of PY1 Data(H)'!$A$1:$CZ$1,_xlfn.XLOOKUP($A156,'Copy of PY1 Data(H)'!$A$1:$A$288,'Copy of PY1 Data(H)'!$A$1:$CZ$288))</f>
        <v>0</v>
      </c>
      <c r="S156" s="180" cm="1">
        <f t="array" ref="S156">_xlfn.XLOOKUP(S$1,'Copy of PY1 Data(H)'!$A$1:$CZ$1,_xlfn.XLOOKUP($A156,'Copy of PY1 Data(H)'!$A$1:$A$288,'Copy of PY1 Data(H)'!$A$1:$CZ$288))</f>
        <v>235000</v>
      </c>
      <c r="T156" s="180" cm="1">
        <f t="array" ref="T156">_xlfn.XLOOKUP(T$1,'Copy of PY1 Data(H)'!$A$1:$CZ$1,_xlfn.XLOOKUP($A156,'Copy of PY1 Data(H)'!$A$1:$A$288,'Copy of PY1 Data(H)'!$A$1:$CZ$288))</f>
        <v>0</v>
      </c>
      <c r="U156" s="180" cm="1">
        <f t="array" ref="U156">_xlfn.XLOOKUP(U$1,'Copy of PY1 Data(H)'!$A$1:$CZ$1,_xlfn.XLOOKUP($A156,'Copy of PY1 Data(H)'!$A$1:$A$288,'Copy of PY1 Data(H)'!$A$1:$CZ$288))</f>
        <v>0</v>
      </c>
      <c r="V156" s="180" cm="1">
        <f t="array" ref="V156">_xlfn.XLOOKUP(V$1,'Copy of PY1 Data(H)'!$A$1:$CZ$1,_xlfn.XLOOKUP($A156,'Copy of PY1 Data(H)'!$A$1:$A$288,'Copy of PY1 Data(H)'!$A$1:$CZ$288))</f>
        <v>90002</v>
      </c>
      <c r="W156" s="180" cm="1">
        <f t="array" ref="W156">_xlfn.XLOOKUP(W$1,'Copy of PY1 Data(H)'!$A$1:$CZ$1,_xlfn.XLOOKUP($A156,'Copy of PY1 Data(H)'!$A$1:$A$288,'Copy of PY1 Data(H)'!$A$1:$CZ$288))</f>
        <v>0</v>
      </c>
      <c r="X156" s="180" cm="1">
        <f t="array" ref="X156">_xlfn.XLOOKUP(X$1,'Copy of PY1 Data(H)'!$A$1:$CZ$1,_xlfn.XLOOKUP($A156,'Copy of PY1 Data(H)'!$A$1:$A$288,'Copy of PY1 Data(H)'!$A$1:$CZ$288))</f>
        <v>0</v>
      </c>
      <c r="Y156" s="180" cm="1">
        <f t="array" ref="Y156">_xlfn.XLOOKUP(Y$1,'Copy of PY1 Data(H)'!$A$1:$CZ$1,_xlfn.XLOOKUP($A156,'Copy of PY1 Data(H)'!$A$1:$A$288,'Copy of PY1 Data(H)'!$A$1:$CZ$288))</f>
        <v>0</v>
      </c>
      <c r="Z156" s="180" cm="1">
        <f t="array" ref="Z156">_xlfn.XLOOKUP(Z$1,'Copy of PY1 Data(H)'!$A$1:$CZ$1,_xlfn.XLOOKUP($A156,'Copy of PY1 Data(H)'!$A$1:$A$288,'Copy of PY1 Data(H)'!$A$1:$CZ$288))</f>
        <v>1411104</v>
      </c>
      <c r="AA156" s="180" cm="1">
        <f t="array" ref="AA156">_xlfn.XLOOKUP(AA$1,'Copy of PY1 Data(H)'!$A$1:$CZ$1,_xlfn.XLOOKUP($A156,'Copy of PY1 Data(H)'!$A$1:$A$288,'Copy of PY1 Data(H)'!$A$1:$CZ$288))</f>
        <v>0</v>
      </c>
      <c r="AB156" s="180" cm="1">
        <f t="array" ref="AB156">_xlfn.XLOOKUP(AB$1,'Copy of PY1 Data(H)'!$A$1:$CZ$1,_xlfn.XLOOKUP($A156,'Copy of PY1 Data(H)'!$A$1:$A$288,'Copy of PY1 Data(H)'!$A$1:$CZ$288))</f>
        <v>0</v>
      </c>
      <c r="AC156" s="180" cm="1">
        <f t="array" ref="AC156">_xlfn.XLOOKUP(AC$1,'Copy of PY1 Data(H)'!$A$1:$CZ$1,_xlfn.XLOOKUP($A156,'Copy of PY1 Data(H)'!$A$1:$A$288,'Copy of PY1 Data(H)'!$A$1:$CZ$288))</f>
        <v>48971</v>
      </c>
      <c r="AD156" s="180" cm="1">
        <f t="array" ref="AD156">_xlfn.XLOOKUP(AD$1,'Copy of PY1 Data(H)'!$A$1:$CZ$1,_xlfn.XLOOKUP($A156,'Copy of PY1 Data(H)'!$A$1:$A$288,'Copy of PY1 Data(H)'!$A$1:$CZ$288))</f>
        <v>1441031</v>
      </c>
      <c r="AE156" s="180" cm="1">
        <f t="array" ref="AE156">_xlfn.XLOOKUP(AE$1,'Copy of PY1 Data(H)'!$A$1:$CZ$1,_xlfn.XLOOKUP($A156,'Copy of PY1 Data(H)'!$A$1:$A$288,'Copy of PY1 Data(H)'!$A$1:$CZ$288))</f>
        <v>87526</v>
      </c>
      <c r="AF156" s="180" cm="1">
        <f t="array" ref="AF156">_xlfn.XLOOKUP(AF$1,'Copy of PY1 Data(H)'!$A$1:$CZ$1,_xlfn.XLOOKUP($A156,'Copy of PY1 Data(H)'!$A$1:$A$288,'Copy of PY1 Data(H)'!$A$1:$CZ$288))</f>
        <v>50000</v>
      </c>
      <c r="AG156" s="180" cm="1">
        <f t="array" ref="AG156">_xlfn.XLOOKUP(AG$1,'Copy of PY1 Data(H)'!$A$1:$CZ$1,_xlfn.XLOOKUP($A156,'Copy of PY1 Data(H)'!$A$1:$A$288,'Copy of PY1 Data(H)'!$A$1:$CZ$288))</f>
        <v>27000</v>
      </c>
      <c r="AH156" s="180" cm="1">
        <f t="array" ref="AH156">_xlfn.XLOOKUP(AH$1,'Copy of PY1 Data(H)'!$A$1:$CZ$1,_xlfn.XLOOKUP($A156,'Copy of PY1 Data(H)'!$A$1:$A$288,'Copy of PY1 Data(H)'!$A$1:$CZ$288))</f>
        <v>0</v>
      </c>
      <c r="AI156" s="180" cm="1">
        <f t="array" ref="AI156">_xlfn.XLOOKUP(AI$1,'Copy of PY1 Data(H)'!$A$1:$CZ$1,_xlfn.XLOOKUP($A156,'Copy of PY1 Data(H)'!$A$1:$A$288,'Copy of PY1 Data(H)'!$A$1:$CZ$288))</f>
        <v>0</v>
      </c>
      <c r="AJ156" s="180" cm="1">
        <f t="array" ref="AJ156">_xlfn.XLOOKUP(AJ$1,'Copy of PY1 Data(H)'!$A$1:$CZ$1,_xlfn.XLOOKUP($A156,'Copy of PY1 Data(H)'!$A$1:$A$288,'Copy of PY1 Data(H)'!$A$1:$CZ$288))</f>
        <v>0</v>
      </c>
      <c r="AK156" s="180" cm="1">
        <f t="array" ref="AK156">_xlfn.XLOOKUP(AK$1,'Copy of PY1 Data(H)'!$A$1:$CZ$1,_xlfn.XLOOKUP($A156,'Copy of PY1 Data(H)'!$A$1:$A$288,'Copy of PY1 Data(H)'!$A$1:$CZ$288))</f>
        <v>0</v>
      </c>
      <c r="AL156" s="180" cm="1">
        <f t="array" ref="AL156">_xlfn.XLOOKUP(AL$1,'Copy of PY1 Data(H)'!$A$1:$CZ$1,_xlfn.XLOOKUP($A156,'Copy of PY1 Data(H)'!$A$1:$A$288,'Copy of PY1 Data(H)'!$A$1:$CZ$288))</f>
        <v>51618</v>
      </c>
      <c r="AM156" s="180" cm="1">
        <f t="array" ref="AM156">_xlfn.XLOOKUP(AM$1,'Copy of PY1 Data(H)'!$A$1:$CZ$1,_xlfn.XLOOKUP($A156,'Copy of PY1 Data(H)'!$A$1:$A$288,'Copy of PY1 Data(H)'!$A$1:$CZ$288))</f>
        <v>127660</v>
      </c>
      <c r="AN156" s="180" cm="1">
        <f t="array" ref="AN156">_xlfn.XLOOKUP(AN$1,'Copy of PY1 Data(H)'!$A$1:$CZ$1,_xlfn.XLOOKUP($A156,'Copy of PY1 Data(H)'!$A$1:$A$288,'Copy of PY1 Data(H)'!$A$1:$CZ$288))</f>
        <v>0</v>
      </c>
      <c r="AO156" s="180" cm="1">
        <f t="array" ref="AO156">_xlfn.XLOOKUP(AO$1,'Copy of PY1 Data(H)'!$A$1:$CZ$1,_xlfn.XLOOKUP($A156,'Copy of PY1 Data(H)'!$A$1:$A$288,'Copy of PY1 Data(H)'!$A$1:$CZ$288))</f>
        <v>3243799</v>
      </c>
      <c r="AP156" s="180" cm="1">
        <f t="array" ref="AP156">_xlfn.XLOOKUP(AP$1,'Copy of PY1 Data(H)'!$A$1:$CZ$1,_xlfn.XLOOKUP($A156,'Copy of PY1 Data(H)'!$A$1:$A$288,'Copy of PY1 Data(H)'!$A$1:$CZ$288))</f>
        <v>150601</v>
      </c>
      <c r="AQ156" s="180" cm="1">
        <f t="array" ref="AQ156">_xlfn.XLOOKUP(AQ$1,'Copy of PY1 Data(H)'!$A$1:$CZ$1,_xlfn.XLOOKUP($A156,'Copy of PY1 Data(H)'!$A$1:$A$288,'Copy of PY1 Data(H)'!$A$1:$CZ$288))</f>
        <v>0</v>
      </c>
      <c r="AR156" s="180" cm="1">
        <f t="array" ref="AR156">_xlfn.XLOOKUP(AR$1,'Copy of PY1 Data(H)'!$A$1:$CZ$1,_xlfn.XLOOKUP($A156,'Copy of PY1 Data(H)'!$A$1:$A$288,'Copy of PY1 Data(H)'!$A$1:$CZ$288))</f>
        <v>0</v>
      </c>
      <c r="AS156" s="180" cm="1">
        <f t="array" ref="AS156">_xlfn.XLOOKUP(AS$1,'Copy of PY1 Data(H)'!$A$1:$CZ$1,_xlfn.XLOOKUP($A156,'Copy of PY1 Data(H)'!$A$1:$A$288,'Copy of PY1 Data(H)'!$A$1:$CZ$288))</f>
        <v>2416975</v>
      </c>
      <c r="AT156" s="180" cm="1">
        <f t="array" ref="AT156">_xlfn.XLOOKUP(AT$1,'Copy of PY1 Data(H)'!$A$1:$CZ$1,_xlfn.XLOOKUP($A156,'Copy of PY1 Data(H)'!$A$1:$A$288,'Copy of PY1 Data(H)'!$A$1:$CZ$288))</f>
        <v>18058</v>
      </c>
      <c r="AU156" s="180" cm="1">
        <f t="array" ref="AU156">_xlfn.XLOOKUP(AU$1,'Copy of PY1 Data(H)'!$A$1:$CZ$1,_xlfn.XLOOKUP($A156,'Copy of PY1 Data(H)'!$A$1:$A$288,'Copy of PY1 Data(H)'!$A$1:$CZ$288))</f>
        <v>82701</v>
      </c>
      <c r="AV156" s="180" cm="1">
        <f t="array" ref="AV156">_xlfn.XLOOKUP(AV$1,'Copy of PY1 Data(H)'!$A$1:$CZ$1,_xlfn.XLOOKUP($A156,'Copy of PY1 Data(H)'!$A$1:$A$288,'Copy of PY1 Data(H)'!$A$1:$CZ$288))</f>
        <v>43000</v>
      </c>
      <c r="AW156" s="180" cm="1">
        <f t="array" ref="AW156">_xlfn.XLOOKUP(AW$1,'Copy of PY1 Data(H)'!$A$1:$CZ$1,_xlfn.XLOOKUP($A156,'Copy of PY1 Data(H)'!$A$1:$A$288,'Copy of PY1 Data(H)'!$A$1:$CZ$288))</f>
        <v>42962</v>
      </c>
      <c r="AX156" s="180" cm="1">
        <f t="array" ref="AX156">_xlfn.XLOOKUP(AX$1,'Copy of PY1 Data(H)'!$A$1:$CZ$1,_xlfn.XLOOKUP($A156,'Copy of PY1 Data(H)'!$A$1:$A$288,'Copy of PY1 Data(H)'!$A$1:$CZ$288))</f>
        <v>0</v>
      </c>
      <c r="AY156" s="180" cm="1">
        <f t="array" ref="AY156">_xlfn.XLOOKUP(AY$1,'Copy of PY1 Data(H)'!$A$1:$CZ$1,_xlfn.XLOOKUP($A156,'Copy of PY1 Data(H)'!$A$1:$A$288,'Copy of PY1 Data(H)'!$A$1:$CZ$288))</f>
        <v>0</v>
      </c>
      <c r="AZ156" s="180" cm="1">
        <f t="array" ref="AZ156">_xlfn.XLOOKUP(AZ$1,'Copy of PY1 Data(H)'!$A$1:$CZ$1,_xlfn.XLOOKUP($A156,'Copy of PY1 Data(H)'!$A$1:$A$288,'Copy of PY1 Data(H)'!$A$1:$CZ$288))</f>
        <v>111583</v>
      </c>
      <c r="BA156" s="180" cm="1">
        <f t="array" ref="BA156">_xlfn.XLOOKUP(BA$1,'Copy of PY1 Data(H)'!$A$1:$CZ$1,_xlfn.XLOOKUP($A156,'Copy of PY1 Data(H)'!$A$1:$A$288,'Copy of PY1 Data(H)'!$A$1:$CZ$288))</f>
        <v>60841</v>
      </c>
      <c r="BB156" s="180" cm="1">
        <f t="array" ref="BB156">_xlfn.XLOOKUP(BB$1,'Copy of PY1 Data(H)'!$A$1:$CZ$1,_xlfn.XLOOKUP($A156,'Copy of PY1 Data(H)'!$A$1:$A$288,'Copy of PY1 Data(H)'!$A$1:$CZ$288))</f>
        <v>0</v>
      </c>
      <c r="BC156" s="180" cm="1">
        <f t="array" ref="BC156">_xlfn.XLOOKUP(BC$1,'Copy of PY1 Data(H)'!$A$1:$CZ$1,_xlfn.XLOOKUP($A156,'Copy of PY1 Data(H)'!$A$1:$A$288,'Copy of PY1 Data(H)'!$A$1:$CZ$288))</f>
        <v>0</v>
      </c>
      <c r="BD156" s="180" cm="1">
        <f t="array" ref="BD156">_xlfn.XLOOKUP(BD$1,'Copy of PY1 Data(H)'!$A$1:$CZ$1,_xlfn.XLOOKUP($A156,'Copy of PY1 Data(H)'!$A$1:$A$288,'Copy of PY1 Data(H)'!$A$1:$CZ$288))</f>
        <v>39588</v>
      </c>
      <c r="BE156" s="180" cm="1">
        <f t="array" ref="BE156">_xlfn.XLOOKUP(BE$1,'Copy of PY1 Data(H)'!$A$1:$CZ$1,_xlfn.XLOOKUP($A156,'Copy of PY1 Data(H)'!$A$1:$A$288,'Copy of PY1 Data(H)'!$A$1:$CZ$288))</f>
        <v>107771</v>
      </c>
      <c r="BF156" s="180" cm="1">
        <f t="array" ref="BF156">_xlfn.XLOOKUP(BF$1,'Copy of PY1 Data(H)'!$A$1:$CZ$1,_xlfn.XLOOKUP($A156,'Copy of PY1 Data(H)'!$A$1:$A$288,'Copy of PY1 Data(H)'!$A$1:$CZ$288))</f>
        <v>3743395</v>
      </c>
      <c r="BG156" s="180" cm="1">
        <f t="array" ref="BG156">_xlfn.XLOOKUP(BG$1,'Copy of PY1 Data(H)'!$A$1:$CZ$1,_xlfn.XLOOKUP($A156,'Copy of PY1 Data(H)'!$A$1:$A$288,'Copy of PY1 Data(H)'!$A$1:$CZ$288))</f>
        <v>0</v>
      </c>
      <c r="BH156" s="180" cm="1">
        <f t="array" ref="BH156">_xlfn.XLOOKUP(BH$1,'Copy of PY1 Data(H)'!$A$1:$CZ$1,_xlfn.XLOOKUP($A156,'Copy of PY1 Data(H)'!$A$1:$A$288,'Copy of PY1 Data(H)'!$A$1:$CZ$288))</f>
        <v>0</v>
      </c>
      <c r="BI156" s="180" cm="1">
        <f t="array" ref="BI156">_xlfn.XLOOKUP(BI$1,'Copy of PY1 Data(H)'!$A$1:$CZ$1,_xlfn.XLOOKUP($A156,'Copy of PY1 Data(H)'!$A$1:$A$288,'Copy of PY1 Data(H)'!$A$1:$CZ$288))</f>
        <v>0</v>
      </c>
      <c r="BJ156" s="180" cm="1">
        <f t="array" ref="BJ156">_xlfn.XLOOKUP(BJ$1,'Copy of PY1 Data(H)'!$A$1:$CZ$1,_xlfn.XLOOKUP($A156,'Copy of PY1 Data(H)'!$A$1:$A$288,'Copy of PY1 Data(H)'!$A$1:$CZ$288))</f>
        <v>562383</v>
      </c>
      <c r="BK156" s="180" cm="1">
        <f t="array" ref="BK156">_xlfn.XLOOKUP(BK$1,'Copy of PY1 Data(H)'!$A$1:$CZ$1,_xlfn.XLOOKUP($A156,'Copy of PY1 Data(H)'!$A$1:$A$288,'Copy of PY1 Data(H)'!$A$1:$CZ$288))</f>
        <v>123789</v>
      </c>
      <c r="BL156" s="180" cm="1">
        <f t="array" ref="BL156">_xlfn.XLOOKUP(BL$1,'Copy of PY1 Data(H)'!$A$1:$CZ$1,_xlfn.XLOOKUP($A156,'Copy of PY1 Data(H)'!$A$1:$A$288,'Copy of PY1 Data(H)'!$A$1:$CZ$288))</f>
        <v>371731</v>
      </c>
      <c r="BM156" s="180" cm="1">
        <f t="array" ref="BM156">_xlfn.XLOOKUP(BM$1,'Copy of PY1 Data(H)'!$A$1:$CZ$1,_xlfn.XLOOKUP($A156,'Copy of PY1 Data(H)'!$A$1:$A$288,'Copy of PY1 Data(H)'!$A$1:$CZ$288))</f>
        <v>0</v>
      </c>
      <c r="BN156" s="180" cm="1">
        <f t="array" ref="BN156">_xlfn.XLOOKUP(BN$1,'Copy of PY1 Data(H)'!$A$1:$CZ$1,_xlfn.XLOOKUP($A156,'Copy of PY1 Data(H)'!$A$1:$A$288,'Copy of PY1 Data(H)'!$A$1:$CZ$288))</f>
        <v>103401</v>
      </c>
      <c r="BO156" s="180" cm="1">
        <f t="array" ref="BO156">_xlfn.XLOOKUP(BO$1,'Copy of PY1 Data(H)'!$A$1:$CZ$1,_xlfn.XLOOKUP($A156,'Copy of PY1 Data(H)'!$A$1:$A$288,'Copy of PY1 Data(H)'!$A$1:$CZ$288))</f>
        <v>34270</v>
      </c>
      <c r="BP156" s="180" cm="1">
        <f t="array" ref="BP156">_xlfn.XLOOKUP(BP$1,'Copy of PY1 Data(H)'!$A$1:$CZ$1,_xlfn.XLOOKUP($A156,'Copy of PY1 Data(H)'!$A$1:$A$288,'Copy of PY1 Data(H)'!$A$1:$CZ$288))</f>
        <v>0</v>
      </c>
      <c r="BQ156" s="180" cm="1">
        <f t="array" ref="BQ156">_xlfn.XLOOKUP(BQ$1,'Copy of PY1 Data(H)'!$A$1:$CZ$1,_xlfn.XLOOKUP($A156,'Copy of PY1 Data(H)'!$A$1:$A$288,'Copy of PY1 Data(H)'!$A$1:$CZ$288))</f>
        <v>0</v>
      </c>
      <c r="BR156" s="180" cm="1">
        <f t="array" ref="BR156">_xlfn.XLOOKUP(BR$1,'Copy of PY1 Data(H)'!$A$1:$CZ$1,_xlfn.XLOOKUP($A156,'Copy of PY1 Data(H)'!$A$1:$A$288,'Copy of PY1 Data(H)'!$A$1:$CZ$288))</f>
        <v>0</v>
      </c>
      <c r="BS156" s="180" cm="1">
        <f t="array" ref="BS156">_xlfn.XLOOKUP(BS$1,'Copy of PY1 Data(H)'!$A$1:$CZ$1,_xlfn.XLOOKUP($A156,'Copy of PY1 Data(H)'!$A$1:$A$288,'Copy of PY1 Data(H)'!$A$1:$CZ$288))</f>
        <v>515679</v>
      </c>
      <c r="BT156" s="180" cm="1">
        <f t="array" ref="BT156">_xlfn.XLOOKUP(BT$1,'Copy of PY1 Data(H)'!$A$1:$CZ$1,_xlfn.XLOOKUP($A156,'Copy of PY1 Data(H)'!$A$1:$A$288,'Copy of PY1 Data(H)'!$A$1:$CZ$288))</f>
        <v>21872</v>
      </c>
      <c r="BU156" s="180" cm="1">
        <f t="array" ref="BU156">_xlfn.XLOOKUP(BU$1,'Copy of PY1 Data(H)'!$A$1:$CZ$1,_xlfn.XLOOKUP($A156,'Copy of PY1 Data(H)'!$A$1:$A$288,'Copy of PY1 Data(H)'!$A$1:$CZ$288))</f>
        <v>0</v>
      </c>
      <c r="BV156" s="180" cm="1">
        <f t="array" ref="BV156">_xlfn.XLOOKUP(BV$1,'Copy of PY1 Data(H)'!$A$1:$CZ$1,_xlfn.XLOOKUP($A156,'Copy of PY1 Data(H)'!$A$1:$A$288,'Copy of PY1 Data(H)'!$A$1:$CZ$288))</f>
        <v>35691</v>
      </c>
    </row>
    <row r="157" spans="1:74" s="968" customFormat="1" x14ac:dyDescent="0.3">
      <c r="B157" s="968" t="s">
        <v>2841</v>
      </c>
    </row>
    <row r="158" spans="1:74" x14ac:dyDescent="0.3">
      <c r="A158" s="180">
        <v>55</v>
      </c>
      <c r="C158" s="180"/>
      <c r="D158" s="180" cm="1">
        <f t="array" ref="D158">_xlfn.XLOOKUP(D$1,'Copy of PY1 Data(H)'!$A$1:$CZ$1,_xlfn.XLOOKUP($A158,'Copy of PY1 Data(H)'!$A$1:$A$288,'Copy of PY1 Data(H)'!$A$1:$CZ$288))</f>
        <v>0</v>
      </c>
      <c r="E158" s="180" cm="1">
        <f t="array" ref="E158">_xlfn.XLOOKUP(E$1,'Copy of PY1 Data(H)'!$A$1:$CZ$1,_xlfn.XLOOKUP($A158,'Copy of PY1 Data(H)'!$A$1:$A$288,'Copy of PY1 Data(H)'!$A$1:$CZ$288))</f>
        <v>0</v>
      </c>
      <c r="F158" s="180" cm="1">
        <f t="array" ref="F158">_xlfn.XLOOKUP(F$1,'Copy of PY1 Data(H)'!$A$1:$CZ$1,_xlfn.XLOOKUP($A158,'Copy of PY1 Data(H)'!$A$1:$A$288,'Copy of PY1 Data(H)'!$A$1:$CZ$288))</f>
        <v>0</v>
      </c>
      <c r="G158" s="180" cm="1">
        <f t="array" ref="G158">_xlfn.XLOOKUP(G$1,'Copy of PY1 Data(H)'!$A$1:$CZ$1,_xlfn.XLOOKUP($A158,'Copy of PY1 Data(H)'!$A$1:$A$288,'Copy of PY1 Data(H)'!$A$1:$CZ$288))</f>
        <v>0</v>
      </c>
      <c r="H158" s="180" cm="1">
        <f t="array" ref="H158">_xlfn.XLOOKUP(H$1,'Copy of PY1 Data(H)'!$A$1:$CZ$1,_xlfn.XLOOKUP($A158,'Copy of PY1 Data(H)'!$A$1:$A$288,'Copy of PY1 Data(H)'!$A$1:$CZ$288))</f>
        <v>0</v>
      </c>
      <c r="I158" s="180" cm="1">
        <f t="array" ref="I158">_xlfn.XLOOKUP(I$1,'Copy of PY1 Data(H)'!$A$1:$CZ$1,_xlfn.XLOOKUP($A158,'Copy of PY1 Data(H)'!$A$1:$A$288,'Copy of PY1 Data(H)'!$A$1:$CZ$288))</f>
        <v>0</v>
      </c>
      <c r="J158" s="180" cm="1">
        <f t="array" ref="J158">_xlfn.XLOOKUP(J$1,'Copy of PY1 Data(H)'!$A$1:$CZ$1,_xlfn.XLOOKUP($A158,'Copy of PY1 Data(H)'!$A$1:$A$288,'Copy of PY1 Data(H)'!$A$1:$CZ$288))</f>
        <v>0</v>
      </c>
      <c r="K158" s="180" cm="1">
        <f t="array" ref="K158">_xlfn.XLOOKUP(K$1,'Copy of PY1 Data(H)'!$A$1:$CZ$1,_xlfn.XLOOKUP($A158,'Copy of PY1 Data(H)'!$A$1:$A$288,'Copy of PY1 Data(H)'!$A$1:$CZ$288))</f>
        <v>0</v>
      </c>
      <c r="L158" s="180" cm="1">
        <f t="array" ref="L158">_xlfn.XLOOKUP(L$1,'Copy of PY1 Data(H)'!$A$1:$CZ$1,_xlfn.XLOOKUP($A158,'Copy of PY1 Data(H)'!$A$1:$A$288,'Copy of PY1 Data(H)'!$A$1:$CZ$288))</f>
        <v>274310</v>
      </c>
      <c r="M158" s="180" cm="1">
        <f t="array" ref="M158">_xlfn.XLOOKUP(M$1,'Copy of PY1 Data(H)'!$A$1:$CZ$1,_xlfn.XLOOKUP($A158,'Copy of PY1 Data(H)'!$A$1:$A$288,'Copy of PY1 Data(H)'!$A$1:$CZ$288))</f>
        <v>0</v>
      </c>
      <c r="N158" s="180" cm="1">
        <f t="array" ref="N158">_xlfn.XLOOKUP(N$1,'Copy of PY1 Data(H)'!$A$1:$CZ$1,_xlfn.XLOOKUP($A158,'Copy of PY1 Data(H)'!$A$1:$A$288,'Copy of PY1 Data(H)'!$A$1:$CZ$288))</f>
        <v>0</v>
      </c>
      <c r="O158" s="180" cm="1">
        <f t="array" ref="O158">_xlfn.XLOOKUP(O$1,'Copy of PY1 Data(H)'!$A$1:$CZ$1,_xlfn.XLOOKUP($A158,'Copy of PY1 Data(H)'!$A$1:$A$288,'Copy of PY1 Data(H)'!$A$1:$CZ$288))</f>
        <v>0</v>
      </c>
      <c r="P158" s="180" cm="1">
        <f t="array" ref="P158">_xlfn.XLOOKUP(P$1,'Copy of PY1 Data(H)'!$A$1:$CZ$1,_xlfn.XLOOKUP($A158,'Copy of PY1 Data(H)'!$A$1:$A$288,'Copy of PY1 Data(H)'!$A$1:$CZ$288))</f>
        <v>0</v>
      </c>
      <c r="Q158" s="180" cm="1">
        <f t="array" ref="Q158">_xlfn.XLOOKUP(Q$1,'Copy of PY1 Data(H)'!$A$1:$CZ$1,_xlfn.XLOOKUP($A158,'Copy of PY1 Data(H)'!$A$1:$A$288,'Copy of PY1 Data(H)'!$A$1:$CZ$288))</f>
        <v>0</v>
      </c>
      <c r="R158" s="180" cm="1">
        <f t="array" ref="R158">_xlfn.XLOOKUP(R$1,'Copy of PY1 Data(H)'!$A$1:$CZ$1,_xlfn.XLOOKUP($A158,'Copy of PY1 Data(H)'!$A$1:$A$288,'Copy of PY1 Data(H)'!$A$1:$CZ$288))</f>
        <v>0</v>
      </c>
      <c r="S158" s="180" cm="1">
        <f t="array" ref="S158">_xlfn.XLOOKUP(S$1,'Copy of PY1 Data(H)'!$A$1:$CZ$1,_xlfn.XLOOKUP($A158,'Copy of PY1 Data(H)'!$A$1:$A$288,'Copy of PY1 Data(H)'!$A$1:$CZ$288))</f>
        <v>0</v>
      </c>
      <c r="T158" s="180" cm="1">
        <f t="array" ref="T158">_xlfn.XLOOKUP(T$1,'Copy of PY1 Data(H)'!$A$1:$CZ$1,_xlfn.XLOOKUP($A158,'Copy of PY1 Data(H)'!$A$1:$A$288,'Copy of PY1 Data(H)'!$A$1:$CZ$288))</f>
        <v>0</v>
      </c>
      <c r="U158" s="180" cm="1">
        <f t="array" ref="U158">_xlfn.XLOOKUP(U$1,'Copy of PY1 Data(H)'!$A$1:$CZ$1,_xlfn.XLOOKUP($A158,'Copy of PY1 Data(H)'!$A$1:$A$288,'Copy of PY1 Data(H)'!$A$1:$CZ$288))</f>
        <v>0</v>
      </c>
      <c r="V158" s="180" cm="1">
        <f t="array" ref="V158">_xlfn.XLOOKUP(V$1,'Copy of PY1 Data(H)'!$A$1:$CZ$1,_xlfn.XLOOKUP($A158,'Copy of PY1 Data(H)'!$A$1:$A$288,'Copy of PY1 Data(H)'!$A$1:$CZ$288))</f>
        <v>0</v>
      </c>
      <c r="W158" s="180" cm="1">
        <f t="array" ref="W158">_xlfn.XLOOKUP(W$1,'Copy of PY1 Data(H)'!$A$1:$CZ$1,_xlfn.XLOOKUP($A158,'Copy of PY1 Data(H)'!$A$1:$A$288,'Copy of PY1 Data(H)'!$A$1:$CZ$288))</f>
        <v>0</v>
      </c>
      <c r="X158" s="180" cm="1">
        <f t="array" ref="X158">_xlfn.XLOOKUP(X$1,'Copy of PY1 Data(H)'!$A$1:$CZ$1,_xlfn.XLOOKUP($A158,'Copy of PY1 Data(H)'!$A$1:$A$288,'Copy of PY1 Data(H)'!$A$1:$CZ$288))</f>
        <v>0</v>
      </c>
      <c r="Y158" s="180" cm="1">
        <f t="array" ref="Y158">_xlfn.XLOOKUP(Y$1,'Copy of PY1 Data(H)'!$A$1:$CZ$1,_xlfn.XLOOKUP($A158,'Copy of PY1 Data(H)'!$A$1:$A$288,'Copy of PY1 Data(H)'!$A$1:$CZ$288))</f>
        <v>0</v>
      </c>
      <c r="Z158" s="180" cm="1">
        <f t="array" ref="Z158">_xlfn.XLOOKUP(Z$1,'Copy of PY1 Data(H)'!$A$1:$CZ$1,_xlfn.XLOOKUP($A158,'Copy of PY1 Data(H)'!$A$1:$A$288,'Copy of PY1 Data(H)'!$A$1:$CZ$288))</f>
        <v>9830328</v>
      </c>
      <c r="AA158" s="180" cm="1">
        <f t="array" ref="AA158">_xlfn.XLOOKUP(AA$1,'Copy of PY1 Data(H)'!$A$1:$CZ$1,_xlfn.XLOOKUP($A158,'Copy of PY1 Data(H)'!$A$1:$A$288,'Copy of PY1 Data(H)'!$A$1:$CZ$288))</f>
        <v>0</v>
      </c>
      <c r="AB158" s="180" cm="1">
        <f t="array" ref="AB158">_xlfn.XLOOKUP(AB$1,'Copy of PY1 Data(H)'!$A$1:$CZ$1,_xlfn.XLOOKUP($A158,'Copy of PY1 Data(H)'!$A$1:$A$288,'Copy of PY1 Data(H)'!$A$1:$CZ$288))</f>
        <v>0</v>
      </c>
      <c r="AC158" s="180" cm="1">
        <f t="array" ref="AC158">_xlfn.XLOOKUP(AC$1,'Copy of PY1 Data(H)'!$A$1:$CZ$1,_xlfn.XLOOKUP($A158,'Copy of PY1 Data(H)'!$A$1:$A$288,'Copy of PY1 Data(H)'!$A$1:$CZ$288))</f>
        <v>0</v>
      </c>
      <c r="AD158" s="180" cm="1">
        <f t="array" ref="AD158">_xlfn.XLOOKUP(AD$1,'Copy of PY1 Data(H)'!$A$1:$CZ$1,_xlfn.XLOOKUP($A158,'Copy of PY1 Data(H)'!$A$1:$A$288,'Copy of PY1 Data(H)'!$A$1:$CZ$288))</f>
        <v>0</v>
      </c>
      <c r="AE158" s="180" cm="1">
        <f t="array" ref="AE158">_xlfn.XLOOKUP(AE$1,'Copy of PY1 Data(H)'!$A$1:$CZ$1,_xlfn.XLOOKUP($A158,'Copy of PY1 Data(H)'!$A$1:$A$288,'Copy of PY1 Data(H)'!$A$1:$CZ$288))</f>
        <v>0</v>
      </c>
      <c r="AF158" s="180" cm="1">
        <f t="array" ref="AF158">_xlfn.XLOOKUP(AF$1,'Copy of PY1 Data(H)'!$A$1:$CZ$1,_xlfn.XLOOKUP($A158,'Copy of PY1 Data(H)'!$A$1:$A$288,'Copy of PY1 Data(H)'!$A$1:$CZ$288))</f>
        <v>0</v>
      </c>
      <c r="AG158" s="180" cm="1">
        <f t="array" ref="AG158">_xlfn.XLOOKUP(AG$1,'Copy of PY1 Data(H)'!$A$1:$CZ$1,_xlfn.XLOOKUP($A158,'Copy of PY1 Data(H)'!$A$1:$A$288,'Copy of PY1 Data(H)'!$A$1:$CZ$288))</f>
        <v>0</v>
      </c>
      <c r="AH158" s="180" cm="1">
        <f t="array" ref="AH158">_xlfn.XLOOKUP(AH$1,'Copy of PY1 Data(H)'!$A$1:$CZ$1,_xlfn.XLOOKUP($A158,'Copy of PY1 Data(H)'!$A$1:$A$288,'Copy of PY1 Data(H)'!$A$1:$CZ$288))</f>
        <v>0</v>
      </c>
      <c r="AI158" s="180" cm="1">
        <f t="array" ref="AI158">_xlfn.XLOOKUP(AI$1,'Copy of PY1 Data(H)'!$A$1:$CZ$1,_xlfn.XLOOKUP($A158,'Copy of PY1 Data(H)'!$A$1:$A$288,'Copy of PY1 Data(H)'!$A$1:$CZ$288))</f>
        <v>0</v>
      </c>
      <c r="AJ158" s="180" cm="1">
        <f t="array" ref="AJ158">_xlfn.XLOOKUP(AJ$1,'Copy of PY1 Data(H)'!$A$1:$CZ$1,_xlfn.XLOOKUP($A158,'Copy of PY1 Data(H)'!$A$1:$A$288,'Copy of PY1 Data(H)'!$A$1:$CZ$288))</f>
        <v>0</v>
      </c>
      <c r="AK158" s="180" cm="1">
        <f t="array" ref="AK158">_xlfn.XLOOKUP(AK$1,'Copy of PY1 Data(H)'!$A$1:$CZ$1,_xlfn.XLOOKUP($A158,'Copy of PY1 Data(H)'!$A$1:$A$288,'Copy of PY1 Data(H)'!$A$1:$CZ$288))</f>
        <v>0</v>
      </c>
      <c r="AL158" s="180" cm="1">
        <f t="array" ref="AL158">_xlfn.XLOOKUP(AL$1,'Copy of PY1 Data(H)'!$A$1:$CZ$1,_xlfn.XLOOKUP($A158,'Copy of PY1 Data(H)'!$A$1:$A$288,'Copy of PY1 Data(H)'!$A$1:$CZ$288))</f>
        <v>0</v>
      </c>
      <c r="AM158" s="180" cm="1">
        <f t="array" ref="AM158">_xlfn.XLOOKUP(AM$1,'Copy of PY1 Data(H)'!$A$1:$CZ$1,_xlfn.XLOOKUP($A158,'Copy of PY1 Data(H)'!$A$1:$A$288,'Copy of PY1 Data(H)'!$A$1:$CZ$288))</f>
        <v>0</v>
      </c>
      <c r="AN158" s="180" cm="1">
        <f t="array" ref="AN158">_xlfn.XLOOKUP(AN$1,'Copy of PY1 Data(H)'!$A$1:$CZ$1,_xlfn.XLOOKUP($A158,'Copy of PY1 Data(H)'!$A$1:$A$288,'Copy of PY1 Data(H)'!$A$1:$CZ$288))</f>
        <v>0</v>
      </c>
      <c r="AO158" s="180" cm="1">
        <f t="array" ref="AO158">_xlfn.XLOOKUP(AO$1,'Copy of PY1 Data(H)'!$A$1:$CZ$1,_xlfn.XLOOKUP($A158,'Copy of PY1 Data(H)'!$A$1:$A$288,'Copy of PY1 Data(H)'!$A$1:$CZ$288))</f>
        <v>0</v>
      </c>
      <c r="AP158" s="180" cm="1">
        <f t="array" ref="AP158">_xlfn.XLOOKUP(AP$1,'Copy of PY1 Data(H)'!$A$1:$CZ$1,_xlfn.XLOOKUP($A158,'Copy of PY1 Data(H)'!$A$1:$A$288,'Copy of PY1 Data(H)'!$A$1:$CZ$288))</f>
        <v>0</v>
      </c>
      <c r="AQ158" s="180" cm="1">
        <f t="array" ref="AQ158">_xlfn.XLOOKUP(AQ$1,'Copy of PY1 Data(H)'!$A$1:$CZ$1,_xlfn.XLOOKUP($A158,'Copy of PY1 Data(H)'!$A$1:$A$288,'Copy of PY1 Data(H)'!$A$1:$CZ$288))</f>
        <v>0</v>
      </c>
      <c r="AR158" s="180" cm="1">
        <f t="array" ref="AR158">_xlfn.XLOOKUP(AR$1,'Copy of PY1 Data(H)'!$A$1:$CZ$1,_xlfn.XLOOKUP($A158,'Copy of PY1 Data(H)'!$A$1:$A$288,'Copy of PY1 Data(H)'!$A$1:$CZ$288))</f>
        <v>0</v>
      </c>
      <c r="AS158" s="180" cm="1">
        <f t="array" ref="AS158">_xlfn.XLOOKUP(AS$1,'Copy of PY1 Data(H)'!$A$1:$CZ$1,_xlfn.XLOOKUP($A158,'Copy of PY1 Data(H)'!$A$1:$A$288,'Copy of PY1 Data(H)'!$A$1:$CZ$288))</f>
        <v>0</v>
      </c>
      <c r="AT158" s="180" cm="1">
        <f t="array" ref="AT158">_xlfn.XLOOKUP(AT$1,'Copy of PY1 Data(H)'!$A$1:$CZ$1,_xlfn.XLOOKUP($A158,'Copy of PY1 Data(H)'!$A$1:$A$288,'Copy of PY1 Data(H)'!$A$1:$CZ$288))</f>
        <v>0</v>
      </c>
      <c r="AU158" s="180" cm="1">
        <f t="array" ref="AU158">_xlfn.XLOOKUP(AU$1,'Copy of PY1 Data(H)'!$A$1:$CZ$1,_xlfn.XLOOKUP($A158,'Copy of PY1 Data(H)'!$A$1:$A$288,'Copy of PY1 Data(H)'!$A$1:$CZ$288))</f>
        <v>0</v>
      </c>
      <c r="AV158" s="180" cm="1">
        <f t="array" ref="AV158">_xlfn.XLOOKUP(AV$1,'Copy of PY1 Data(H)'!$A$1:$CZ$1,_xlfn.XLOOKUP($A158,'Copy of PY1 Data(H)'!$A$1:$A$288,'Copy of PY1 Data(H)'!$A$1:$CZ$288))</f>
        <v>542871</v>
      </c>
      <c r="AW158" s="180" cm="1">
        <f t="array" ref="AW158">_xlfn.XLOOKUP(AW$1,'Copy of PY1 Data(H)'!$A$1:$CZ$1,_xlfn.XLOOKUP($A158,'Copy of PY1 Data(H)'!$A$1:$A$288,'Copy of PY1 Data(H)'!$A$1:$CZ$288))</f>
        <v>0</v>
      </c>
      <c r="AX158" s="180" cm="1">
        <f t="array" ref="AX158">_xlfn.XLOOKUP(AX$1,'Copy of PY1 Data(H)'!$A$1:$CZ$1,_xlfn.XLOOKUP($A158,'Copy of PY1 Data(H)'!$A$1:$A$288,'Copy of PY1 Data(H)'!$A$1:$CZ$288))</f>
        <v>0</v>
      </c>
      <c r="AY158" s="180" cm="1">
        <f t="array" ref="AY158">_xlfn.XLOOKUP(AY$1,'Copy of PY1 Data(H)'!$A$1:$CZ$1,_xlfn.XLOOKUP($A158,'Copy of PY1 Data(H)'!$A$1:$A$288,'Copy of PY1 Data(H)'!$A$1:$CZ$288))</f>
        <v>0</v>
      </c>
      <c r="AZ158" s="180" cm="1">
        <f t="array" ref="AZ158">_xlfn.XLOOKUP(AZ$1,'Copy of PY1 Data(H)'!$A$1:$CZ$1,_xlfn.XLOOKUP($A158,'Copy of PY1 Data(H)'!$A$1:$A$288,'Copy of PY1 Data(H)'!$A$1:$CZ$288))</f>
        <v>1063261</v>
      </c>
      <c r="BA158" s="180" cm="1">
        <f t="array" ref="BA158">_xlfn.XLOOKUP(BA$1,'Copy of PY1 Data(H)'!$A$1:$CZ$1,_xlfn.XLOOKUP($A158,'Copy of PY1 Data(H)'!$A$1:$A$288,'Copy of PY1 Data(H)'!$A$1:$CZ$288))</f>
        <v>0</v>
      </c>
      <c r="BB158" s="180" cm="1">
        <f t="array" ref="BB158">_xlfn.XLOOKUP(BB$1,'Copy of PY1 Data(H)'!$A$1:$CZ$1,_xlfn.XLOOKUP($A158,'Copy of PY1 Data(H)'!$A$1:$A$288,'Copy of PY1 Data(H)'!$A$1:$CZ$288))</f>
        <v>0</v>
      </c>
      <c r="BC158" s="180" cm="1">
        <f t="array" ref="BC158">_xlfn.XLOOKUP(BC$1,'Copy of PY1 Data(H)'!$A$1:$CZ$1,_xlfn.XLOOKUP($A158,'Copy of PY1 Data(H)'!$A$1:$A$288,'Copy of PY1 Data(H)'!$A$1:$CZ$288))</f>
        <v>0</v>
      </c>
      <c r="BD158" s="180" cm="1">
        <f t="array" ref="BD158">_xlfn.XLOOKUP(BD$1,'Copy of PY1 Data(H)'!$A$1:$CZ$1,_xlfn.XLOOKUP($A158,'Copy of PY1 Data(H)'!$A$1:$A$288,'Copy of PY1 Data(H)'!$A$1:$CZ$288))</f>
        <v>0</v>
      </c>
      <c r="BE158" s="180" cm="1">
        <f t="array" ref="BE158">_xlfn.XLOOKUP(BE$1,'Copy of PY1 Data(H)'!$A$1:$CZ$1,_xlfn.XLOOKUP($A158,'Copy of PY1 Data(H)'!$A$1:$A$288,'Copy of PY1 Data(H)'!$A$1:$CZ$288))</f>
        <v>922756</v>
      </c>
      <c r="BF158" s="180" cm="1">
        <f t="array" ref="BF158">_xlfn.XLOOKUP(BF$1,'Copy of PY1 Data(H)'!$A$1:$CZ$1,_xlfn.XLOOKUP($A158,'Copy of PY1 Data(H)'!$A$1:$A$288,'Copy of PY1 Data(H)'!$A$1:$CZ$288))</f>
        <v>8639393</v>
      </c>
      <c r="BG158" s="180" cm="1">
        <f t="array" ref="BG158">_xlfn.XLOOKUP(BG$1,'Copy of PY1 Data(H)'!$A$1:$CZ$1,_xlfn.XLOOKUP($A158,'Copy of PY1 Data(H)'!$A$1:$A$288,'Copy of PY1 Data(H)'!$A$1:$CZ$288))</f>
        <v>0</v>
      </c>
      <c r="BH158" s="180" cm="1">
        <f t="array" ref="BH158">_xlfn.XLOOKUP(BH$1,'Copy of PY1 Data(H)'!$A$1:$CZ$1,_xlfn.XLOOKUP($A158,'Copy of PY1 Data(H)'!$A$1:$A$288,'Copy of PY1 Data(H)'!$A$1:$CZ$288))</f>
        <v>0</v>
      </c>
      <c r="BI158" s="180" cm="1">
        <f t="array" ref="BI158">_xlfn.XLOOKUP(BI$1,'Copy of PY1 Data(H)'!$A$1:$CZ$1,_xlfn.XLOOKUP($A158,'Copy of PY1 Data(H)'!$A$1:$A$288,'Copy of PY1 Data(H)'!$A$1:$CZ$288))</f>
        <v>0</v>
      </c>
      <c r="BJ158" s="180" cm="1">
        <f t="array" ref="BJ158">_xlfn.XLOOKUP(BJ$1,'Copy of PY1 Data(H)'!$A$1:$CZ$1,_xlfn.XLOOKUP($A158,'Copy of PY1 Data(H)'!$A$1:$A$288,'Copy of PY1 Data(H)'!$A$1:$CZ$288))</f>
        <v>1780002</v>
      </c>
      <c r="BK158" s="180" cm="1">
        <f t="array" ref="BK158">_xlfn.XLOOKUP(BK$1,'Copy of PY1 Data(H)'!$A$1:$CZ$1,_xlfn.XLOOKUP($A158,'Copy of PY1 Data(H)'!$A$1:$A$288,'Copy of PY1 Data(H)'!$A$1:$CZ$288))</f>
        <v>0</v>
      </c>
      <c r="BL158" s="180" cm="1">
        <f t="array" ref="BL158">_xlfn.XLOOKUP(BL$1,'Copy of PY1 Data(H)'!$A$1:$CZ$1,_xlfn.XLOOKUP($A158,'Copy of PY1 Data(H)'!$A$1:$A$288,'Copy of PY1 Data(H)'!$A$1:$CZ$288))</f>
        <v>0</v>
      </c>
      <c r="BM158" s="180" cm="1">
        <f t="array" ref="BM158">_xlfn.XLOOKUP(BM$1,'Copy of PY1 Data(H)'!$A$1:$CZ$1,_xlfn.XLOOKUP($A158,'Copy of PY1 Data(H)'!$A$1:$A$288,'Copy of PY1 Data(H)'!$A$1:$CZ$288))</f>
        <v>0</v>
      </c>
      <c r="BN158" s="180" cm="1">
        <f t="array" ref="BN158">_xlfn.XLOOKUP(BN$1,'Copy of PY1 Data(H)'!$A$1:$CZ$1,_xlfn.XLOOKUP($A158,'Copy of PY1 Data(H)'!$A$1:$A$288,'Copy of PY1 Data(H)'!$A$1:$CZ$288))</f>
        <v>-148086</v>
      </c>
      <c r="BO158" s="180" cm="1">
        <f t="array" ref="BO158">_xlfn.XLOOKUP(BO$1,'Copy of PY1 Data(H)'!$A$1:$CZ$1,_xlfn.XLOOKUP($A158,'Copy of PY1 Data(H)'!$A$1:$A$288,'Copy of PY1 Data(H)'!$A$1:$CZ$288))</f>
        <v>0</v>
      </c>
      <c r="BP158" s="180" cm="1">
        <f t="array" ref="BP158">_xlfn.XLOOKUP(BP$1,'Copy of PY1 Data(H)'!$A$1:$CZ$1,_xlfn.XLOOKUP($A158,'Copy of PY1 Data(H)'!$A$1:$A$288,'Copy of PY1 Data(H)'!$A$1:$CZ$288))</f>
        <v>0</v>
      </c>
      <c r="BQ158" s="180" cm="1">
        <f t="array" ref="BQ158">_xlfn.XLOOKUP(BQ$1,'Copy of PY1 Data(H)'!$A$1:$CZ$1,_xlfn.XLOOKUP($A158,'Copy of PY1 Data(H)'!$A$1:$A$288,'Copy of PY1 Data(H)'!$A$1:$CZ$288))</f>
        <v>0</v>
      </c>
      <c r="BR158" s="180" cm="1">
        <f t="array" ref="BR158">_xlfn.XLOOKUP(BR$1,'Copy of PY1 Data(H)'!$A$1:$CZ$1,_xlfn.XLOOKUP($A158,'Copy of PY1 Data(H)'!$A$1:$A$288,'Copy of PY1 Data(H)'!$A$1:$CZ$288))</f>
        <v>0</v>
      </c>
      <c r="BS158" s="180" cm="1">
        <f t="array" ref="BS158">_xlfn.XLOOKUP(BS$1,'Copy of PY1 Data(H)'!$A$1:$CZ$1,_xlfn.XLOOKUP($A158,'Copy of PY1 Data(H)'!$A$1:$A$288,'Copy of PY1 Data(H)'!$A$1:$CZ$288))</f>
        <v>0</v>
      </c>
      <c r="BT158" s="180" cm="1">
        <f t="array" ref="BT158">_xlfn.XLOOKUP(BT$1,'Copy of PY1 Data(H)'!$A$1:$CZ$1,_xlfn.XLOOKUP($A158,'Copy of PY1 Data(H)'!$A$1:$A$288,'Copy of PY1 Data(H)'!$A$1:$CZ$288))</f>
        <v>0</v>
      </c>
      <c r="BU158" s="180" cm="1">
        <f t="array" ref="BU158">_xlfn.XLOOKUP(BU$1,'Copy of PY1 Data(H)'!$A$1:$CZ$1,_xlfn.XLOOKUP($A158,'Copy of PY1 Data(H)'!$A$1:$A$288,'Copy of PY1 Data(H)'!$A$1:$CZ$288))</f>
        <v>0</v>
      </c>
      <c r="BV158" s="180" cm="1">
        <f t="array" ref="BV158">_xlfn.XLOOKUP(BV$1,'Copy of PY1 Data(H)'!$A$1:$CZ$1,_xlfn.XLOOKUP($A158,'Copy of PY1 Data(H)'!$A$1:$A$288,'Copy of PY1 Data(H)'!$A$1:$CZ$288))</f>
        <v>0</v>
      </c>
    </row>
    <row r="159" spans="1:74" x14ac:dyDescent="0.3">
      <c r="A159" s="180">
        <v>101</v>
      </c>
      <c r="C159" s="180"/>
      <c r="D159" s="180" cm="1">
        <f t="array" ref="D159">_xlfn.XLOOKUP(D$1,'Copy of PY1 Data(H)'!$A$1:$CZ$1,_xlfn.XLOOKUP($A159,'Copy of PY1 Data(H)'!$A$1:$A$288,'Copy of PY1 Data(H)'!$A$1:$CZ$288))</f>
        <v>0</v>
      </c>
      <c r="E159" s="180" cm="1">
        <f t="array" ref="E159">_xlfn.XLOOKUP(E$1,'Copy of PY1 Data(H)'!$A$1:$CZ$1,_xlfn.XLOOKUP($A159,'Copy of PY1 Data(H)'!$A$1:$A$288,'Copy of PY1 Data(H)'!$A$1:$CZ$288))</f>
        <v>0</v>
      </c>
      <c r="F159" s="180" cm="1">
        <f t="array" ref="F159">_xlfn.XLOOKUP(F$1,'Copy of PY1 Data(H)'!$A$1:$CZ$1,_xlfn.XLOOKUP($A159,'Copy of PY1 Data(H)'!$A$1:$A$288,'Copy of PY1 Data(H)'!$A$1:$CZ$288))</f>
        <v>0</v>
      </c>
      <c r="G159" s="180" cm="1">
        <f t="array" ref="G159">_xlfn.XLOOKUP(G$1,'Copy of PY1 Data(H)'!$A$1:$CZ$1,_xlfn.XLOOKUP($A159,'Copy of PY1 Data(H)'!$A$1:$A$288,'Copy of PY1 Data(H)'!$A$1:$CZ$288))</f>
        <v>0</v>
      </c>
      <c r="H159" s="180" cm="1">
        <f t="array" ref="H159">_xlfn.XLOOKUP(H$1,'Copy of PY1 Data(H)'!$A$1:$CZ$1,_xlfn.XLOOKUP($A159,'Copy of PY1 Data(H)'!$A$1:$A$288,'Copy of PY1 Data(H)'!$A$1:$CZ$288))</f>
        <v>0</v>
      </c>
      <c r="I159" s="180" cm="1">
        <f t="array" ref="I159">_xlfn.XLOOKUP(I$1,'Copy of PY1 Data(H)'!$A$1:$CZ$1,_xlfn.XLOOKUP($A159,'Copy of PY1 Data(H)'!$A$1:$A$288,'Copy of PY1 Data(H)'!$A$1:$CZ$288))</f>
        <v>0</v>
      </c>
      <c r="J159" s="180" cm="1">
        <f t="array" ref="J159">_xlfn.XLOOKUP(J$1,'Copy of PY1 Data(H)'!$A$1:$CZ$1,_xlfn.XLOOKUP($A159,'Copy of PY1 Data(H)'!$A$1:$A$288,'Copy of PY1 Data(H)'!$A$1:$CZ$288))</f>
        <v>0</v>
      </c>
      <c r="K159" s="180" cm="1">
        <f t="array" ref="K159">_xlfn.XLOOKUP(K$1,'Copy of PY1 Data(H)'!$A$1:$CZ$1,_xlfn.XLOOKUP($A159,'Copy of PY1 Data(H)'!$A$1:$A$288,'Copy of PY1 Data(H)'!$A$1:$CZ$288))</f>
        <v>0</v>
      </c>
      <c r="L159" s="180" cm="1">
        <f t="array" ref="L159">_xlfn.XLOOKUP(L$1,'Copy of PY1 Data(H)'!$A$1:$CZ$1,_xlfn.XLOOKUP($A159,'Copy of PY1 Data(H)'!$A$1:$A$288,'Copy of PY1 Data(H)'!$A$1:$CZ$288))</f>
        <v>0</v>
      </c>
      <c r="M159" s="180" cm="1">
        <f t="array" ref="M159">_xlfn.XLOOKUP(M$1,'Copy of PY1 Data(H)'!$A$1:$CZ$1,_xlfn.XLOOKUP($A159,'Copy of PY1 Data(H)'!$A$1:$A$288,'Copy of PY1 Data(H)'!$A$1:$CZ$288))</f>
        <v>0</v>
      </c>
      <c r="N159" s="180" cm="1">
        <f t="array" ref="N159">_xlfn.XLOOKUP(N$1,'Copy of PY1 Data(H)'!$A$1:$CZ$1,_xlfn.XLOOKUP($A159,'Copy of PY1 Data(H)'!$A$1:$A$288,'Copy of PY1 Data(H)'!$A$1:$CZ$288))</f>
        <v>0</v>
      </c>
      <c r="O159" s="180" cm="1">
        <f t="array" ref="O159">_xlfn.XLOOKUP(O$1,'Copy of PY1 Data(H)'!$A$1:$CZ$1,_xlfn.XLOOKUP($A159,'Copy of PY1 Data(H)'!$A$1:$A$288,'Copy of PY1 Data(H)'!$A$1:$CZ$288))</f>
        <v>0</v>
      </c>
      <c r="P159" s="180" cm="1">
        <f t="array" ref="P159">_xlfn.XLOOKUP(P$1,'Copy of PY1 Data(H)'!$A$1:$CZ$1,_xlfn.XLOOKUP($A159,'Copy of PY1 Data(H)'!$A$1:$A$288,'Copy of PY1 Data(H)'!$A$1:$CZ$288))</f>
        <v>0</v>
      </c>
      <c r="Q159" s="180" cm="1">
        <f t="array" ref="Q159">_xlfn.XLOOKUP(Q$1,'Copy of PY1 Data(H)'!$A$1:$CZ$1,_xlfn.XLOOKUP($A159,'Copy of PY1 Data(H)'!$A$1:$A$288,'Copy of PY1 Data(H)'!$A$1:$CZ$288))</f>
        <v>0</v>
      </c>
      <c r="R159" s="180" cm="1">
        <f t="array" ref="R159">_xlfn.XLOOKUP(R$1,'Copy of PY1 Data(H)'!$A$1:$CZ$1,_xlfn.XLOOKUP($A159,'Copy of PY1 Data(H)'!$A$1:$A$288,'Copy of PY1 Data(H)'!$A$1:$CZ$288))</f>
        <v>0</v>
      </c>
      <c r="S159" s="180" cm="1">
        <f t="array" ref="S159">_xlfn.XLOOKUP(S$1,'Copy of PY1 Data(H)'!$A$1:$CZ$1,_xlfn.XLOOKUP($A159,'Copy of PY1 Data(H)'!$A$1:$A$288,'Copy of PY1 Data(H)'!$A$1:$CZ$288))</f>
        <v>0</v>
      </c>
      <c r="T159" s="180" cm="1">
        <f t="array" ref="T159">_xlfn.XLOOKUP(T$1,'Copy of PY1 Data(H)'!$A$1:$CZ$1,_xlfn.XLOOKUP($A159,'Copy of PY1 Data(H)'!$A$1:$A$288,'Copy of PY1 Data(H)'!$A$1:$CZ$288))</f>
        <v>0</v>
      </c>
      <c r="U159" s="180" cm="1">
        <f t="array" ref="U159">_xlfn.XLOOKUP(U$1,'Copy of PY1 Data(H)'!$A$1:$CZ$1,_xlfn.XLOOKUP($A159,'Copy of PY1 Data(H)'!$A$1:$A$288,'Copy of PY1 Data(H)'!$A$1:$CZ$288))</f>
        <v>0</v>
      </c>
      <c r="V159" s="180" cm="1">
        <f t="array" ref="V159">_xlfn.XLOOKUP(V$1,'Copy of PY1 Data(H)'!$A$1:$CZ$1,_xlfn.XLOOKUP($A159,'Copy of PY1 Data(H)'!$A$1:$A$288,'Copy of PY1 Data(H)'!$A$1:$CZ$288))</f>
        <v>0</v>
      </c>
      <c r="W159" s="180" cm="1">
        <f t="array" ref="W159">_xlfn.XLOOKUP(W$1,'Copy of PY1 Data(H)'!$A$1:$CZ$1,_xlfn.XLOOKUP($A159,'Copy of PY1 Data(H)'!$A$1:$A$288,'Copy of PY1 Data(H)'!$A$1:$CZ$288))</f>
        <v>0</v>
      </c>
      <c r="X159" s="180" cm="1">
        <f t="array" ref="X159">_xlfn.XLOOKUP(X$1,'Copy of PY1 Data(H)'!$A$1:$CZ$1,_xlfn.XLOOKUP($A159,'Copy of PY1 Data(H)'!$A$1:$A$288,'Copy of PY1 Data(H)'!$A$1:$CZ$288))</f>
        <v>0</v>
      </c>
      <c r="Y159" s="180" cm="1">
        <f t="array" ref="Y159">_xlfn.XLOOKUP(Y$1,'Copy of PY1 Data(H)'!$A$1:$CZ$1,_xlfn.XLOOKUP($A159,'Copy of PY1 Data(H)'!$A$1:$A$288,'Copy of PY1 Data(H)'!$A$1:$CZ$288))</f>
        <v>0</v>
      </c>
      <c r="Z159" s="180" cm="1">
        <f t="array" ref="Z159">_xlfn.XLOOKUP(Z$1,'Copy of PY1 Data(H)'!$A$1:$CZ$1,_xlfn.XLOOKUP($A159,'Copy of PY1 Data(H)'!$A$1:$A$288,'Copy of PY1 Data(H)'!$A$1:$CZ$288))</f>
        <v>2714727</v>
      </c>
      <c r="AA159" s="180" cm="1">
        <f t="array" ref="AA159">_xlfn.XLOOKUP(AA$1,'Copy of PY1 Data(H)'!$A$1:$CZ$1,_xlfn.XLOOKUP($A159,'Copy of PY1 Data(H)'!$A$1:$A$288,'Copy of PY1 Data(H)'!$A$1:$CZ$288))</f>
        <v>0</v>
      </c>
      <c r="AB159" s="180" cm="1">
        <f t="array" ref="AB159">_xlfn.XLOOKUP(AB$1,'Copy of PY1 Data(H)'!$A$1:$CZ$1,_xlfn.XLOOKUP($A159,'Copy of PY1 Data(H)'!$A$1:$A$288,'Copy of PY1 Data(H)'!$A$1:$CZ$288))</f>
        <v>0</v>
      </c>
      <c r="AC159" s="180" cm="1">
        <f t="array" ref="AC159">_xlfn.XLOOKUP(AC$1,'Copy of PY1 Data(H)'!$A$1:$CZ$1,_xlfn.XLOOKUP($A159,'Copy of PY1 Data(H)'!$A$1:$A$288,'Copy of PY1 Data(H)'!$A$1:$CZ$288))</f>
        <v>0</v>
      </c>
      <c r="AD159" s="180" cm="1">
        <f t="array" ref="AD159">_xlfn.XLOOKUP(AD$1,'Copy of PY1 Data(H)'!$A$1:$CZ$1,_xlfn.XLOOKUP($A159,'Copy of PY1 Data(H)'!$A$1:$A$288,'Copy of PY1 Data(H)'!$A$1:$CZ$288))</f>
        <v>0</v>
      </c>
      <c r="AE159" s="180" cm="1">
        <f t="array" ref="AE159">_xlfn.XLOOKUP(AE$1,'Copy of PY1 Data(H)'!$A$1:$CZ$1,_xlfn.XLOOKUP($A159,'Copy of PY1 Data(H)'!$A$1:$A$288,'Copy of PY1 Data(H)'!$A$1:$CZ$288))</f>
        <v>0</v>
      </c>
      <c r="AF159" s="180" cm="1">
        <f t="array" ref="AF159">_xlfn.XLOOKUP(AF$1,'Copy of PY1 Data(H)'!$A$1:$CZ$1,_xlfn.XLOOKUP($A159,'Copy of PY1 Data(H)'!$A$1:$A$288,'Copy of PY1 Data(H)'!$A$1:$CZ$288))</f>
        <v>0</v>
      </c>
      <c r="AG159" s="180" cm="1">
        <f t="array" ref="AG159">_xlfn.XLOOKUP(AG$1,'Copy of PY1 Data(H)'!$A$1:$CZ$1,_xlfn.XLOOKUP($A159,'Copy of PY1 Data(H)'!$A$1:$A$288,'Copy of PY1 Data(H)'!$A$1:$CZ$288))</f>
        <v>0</v>
      </c>
      <c r="AH159" s="180" cm="1">
        <f t="array" ref="AH159">_xlfn.XLOOKUP(AH$1,'Copy of PY1 Data(H)'!$A$1:$CZ$1,_xlfn.XLOOKUP($A159,'Copy of PY1 Data(H)'!$A$1:$A$288,'Copy of PY1 Data(H)'!$A$1:$CZ$288))</f>
        <v>0</v>
      </c>
      <c r="AI159" s="180" cm="1">
        <f t="array" ref="AI159">_xlfn.XLOOKUP(AI$1,'Copy of PY1 Data(H)'!$A$1:$CZ$1,_xlfn.XLOOKUP($A159,'Copy of PY1 Data(H)'!$A$1:$A$288,'Copy of PY1 Data(H)'!$A$1:$CZ$288))</f>
        <v>0</v>
      </c>
      <c r="AJ159" s="180" cm="1">
        <f t="array" ref="AJ159">_xlfn.XLOOKUP(AJ$1,'Copy of PY1 Data(H)'!$A$1:$CZ$1,_xlfn.XLOOKUP($A159,'Copy of PY1 Data(H)'!$A$1:$A$288,'Copy of PY1 Data(H)'!$A$1:$CZ$288))</f>
        <v>0</v>
      </c>
      <c r="AK159" s="180" cm="1">
        <f t="array" ref="AK159">_xlfn.XLOOKUP(AK$1,'Copy of PY1 Data(H)'!$A$1:$CZ$1,_xlfn.XLOOKUP($A159,'Copy of PY1 Data(H)'!$A$1:$A$288,'Copy of PY1 Data(H)'!$A$1:$CZ$288))</f>
        <v>0</v>
      </c>
      <c r="AL159" s="180" cm="1">
        <f t="array" ref="AL159">_xlfn.XLOOKUP(AL$1,'Copy of PY1 Data(H)'!$A$1:$CZ$1,_xlfn.XLOOKUP($A159,'Copy of PY1 Data(H)'!$A$1:$A$288,'Copy of PY1 Data(H)'!$A$1:$CZ$288))</f>
        <v>0</v>
      </c>
      <c r="AM159" s="180" cm="1">
        <f t="array" ref="AM159">_xlfn.XLOOKUP(AM$1,'Copy of PY1 Data(H)'!$A$1:$CZ$1,_xlfn.XLOOKUP($A159,'Copy of PY1 Data(H)'!$A$1:$A$288,'Copy of PY1 Data(H)'!$A$1:$CZ$288))</f>
        <v>0</v>
      </c>
      <c r="AN159" s="180" cm="1">
        <f t="array" ref="AN159">_xlfn.XLOOKUP(AN$1,'Copy of PY1 Data(H)'!$A$1:$CZ$1,_xlfn.XLOOKUP($A159,'Copy of PY1 Data(H)'!$A$1:$A$288,'Copy of PY1 Data(H)'!$A$1:$CZ$288))</f>
        <v>0</v>
      </c>
      <c r="AO159" s="180" cm="1">
        <f t="array" ref="AO159">_xlfn.XLOOKUP(AO$1,'Copy of PY1 Data(H)'!$A$1:$CZ$1,_xlfn.XLOOKUP($A159,'Copy of PY1 Data(H)'!$A$1:$A$288,'Copy of PY1 Data(H)'!$A$1:$CZ$288))</f>
        <v>0</v>
      </c>
      <c r="AP159" s="180" cm="1">
        <f t="array" ref="AP159">_xlfn.XLOOKUP(AP$1,'Copy of PY1 Data(H)'!$A$1:$CZ$1,_xlfn.XLOOKUP($A159,'Copy of PY1 Data(H)'!$A$1:$A$288,'Copy of PY1 Data(H)'!$A$1:$CZ$288))</f>
        <v>0</v>
      </c>
      <c r="AQ159" s="180" cm="1">
        <f t="array" ref="AQ159">_xlfn.XLOOKUP(AQ$1,'Copy of PY1 Data(H)'!$A$1:$CZ$1,_xlfn.XLOOKUP($A159,'Copy of PY1 Data(H)'!$A$1:$A$288,'Copy of PY1 Data(H)'!$A$1:$CZ$288))</f>
        <v>0</v>
      </c>
      <c r="AR159" s="180" cm="1">
        <f t="array" ref="AR159">_xlfn.XLOOKUP(AR$1,'Copy of PY1 Data(H)'!$A$1:$CZ$1,_xlfn.XLOOKUP($A159,'Copy of PY1 Data(H)'!$A$1:$A$288,'Copy of PY1 Data(H)'!$A$1:$CZ$288))</f>
        <v>0</v>
      </c>
      <c r="AS159" s="180" cm="1">
        <f t="array" ref="AS159">_xlfn.XLOOKUP(AS$1,'Copy of PY1 Data(H)'!$A$1:$CZ$1,_xlfn.XLOOKUP($A159,'Copy of PY1 Data(H)'!$A$1:$A$288,'Copy of PY1 Data(H)'!$A$1:$CZ$288))</f>
        <v>0</v>
      </c>
      <c r="AT159" s="180" cm="1">
        <f t="array" ref="AT159">_xlfn.XLOOKUP(AT$1,'Copy of PY1 Data(H)'!$A$1:$CZ$1,_xlfn.XLOOKUP($A159,'Copy of PY1 Data(H)'!$A$1:$A$288,'Copy of PY1 Data(H)'!$A$1:$CZ$288))</f>
        <v>0</v>
      </c>
      <c r="AU159" s="180" cm="1">
        <f t="array" ref="AU159">_xlfn.XLOOKUP(AU$1,'Copy of PY1 Data(H)'!$A$1:$CZ$1,_xlfn.XLOOKUP($A159,'Copy of PY1 Data(H)'!$A$1:$A$288,'Copy of PY1 Data(H)'!$A$1:$CZ$288))</f>
        <v>0</v>
      </c>
      <c r="AV159" s="180" cm="1">
        <f t="array" ref="AV159">_xlfn.XLOOKUP(AV$1,'Copy of PY1 Data(H)'!$A$1:$CZ$1,_xlfn.XLOOKUP($A159,'Copy of PY1 Data(H)'!$A$1:$A$288,'Copy of PY1 Data(H)'!$A$1:$CZ$288))</f>
        <v>95388</v>
      </c>
      <c r="AW159" s="180" cm="1">
        <f t="array" ref="AW159">_xlfn.XLOOKUP(AW$1,'Copy of PY1 Data(H)'!$A$1:$CZ$1,_xlfn.XLOOKUP($A159,'Copy of PY1 Data(H)'!$A$1:$A$288,'Copy of PY1 Data(H)'!$A$1:$CZ$288))</f>
        <v>0</v>
      </c>
      <c r="AX159" s="180" cm="1">
        <f t="array" ref="AX159">_xlfn.XLOOKUP(AX$1,'Copy of PY1 Data(H)'!$A$1:$CZ$1,_xlfn.XLOOKUP($A159,'Copy of PY1 Data(H)'!$A$1:$A$288,'Copy of PY1 Data(H)'!$A$1:$CZ$288))</f>
        <v>0</v>
      </c>
      <c r="AY159" s="180" cm="1">
        <f t="array" ref="AY159">_xlfn.XLOOKUP(AY$1,'Copy of PY1 Data(H)'!$A$1:$CZ$1,_xlfn.XLOOKUP($A159,'Copy of PY1 Data(H)'!$A$1:$A$288,'Copy of PY1 Data(H)'!$A$1:$CZ$288))</f>
        <v>0</v>
      </c>
      <c r="AZ159" s="180" cm="1">
        <f t="array" ref="AZ159">_xlfn.XLOOKUP(AZ$1,'Copy of PY1 Data(H)'!$A$1:$CZ$1,_xlfn.XLOOKUP($A159,'Copy of PY1 Data(H)'!$A$1:$A$288,'Copy of PY1 Data(H)'!$A$1:$CZ$288))</f>
        <v>558011</v>
      </c>
      <c r="BA159" s="180" cm="1">
        <f t="array" ref="BA159">_xlfn.XLOOKUP(BA$1,'Copy of PY1 Data(H)'!$A$1:$CZ$1,_xlfn.XLOOKUP($A159,'Copy of PY1 Data(H)'!$A$1:$A$288,'Copy of PY1 Data(H)'!$A$1:$CZ$288))</f>
        <v>0</v>
      </c>
      <c r="BB159" s="180" cm="1">
        <f t="array" ref="BB159">_xlfn.XLOOKUP(BB$1,'Copy of PY1 Data(H)'!$A$1:$CZ$1,_xlfn.XLOOKUP($A159,'Copy of PY1 Data(H)'!$A$1:$A$288,'Copy of PY1 Data(H)'!$A$1:$CZ$288))</f>
        <v>0</v>
      </c>
      <c r="BC159" s="180" cm="1">
        <f t="array" ref="BC159">_xlfn.XLOOKUP(BC$1,'Copy of PY1 Data(H)'!$A$1:$CZ$1,_xlfn.XLOOKUP($A159,'Copy of PY1 Data(H)'!$A$1:$A$288,'Copy of PY1 Data(H)'!$A$1:$CZ$288))</f>
        <v>0</v>
      </c>
      <c r="BD159" s="180" cm="1">
        <f t="array" ref="BD159">_xlfn.XLOOKUP(BD$1,'Copy of PY1 Data(H)'!$A$1:$CZ$1,_xlfn.XLOOKUP($A159,'Copy of PY1 Data(H)'!$A$1:$A$288,'Copy of PY1 Data(H)'!$A$1:$CZ$288))</f>
        <v>0</v>
      </c>
      <c r="BE159" s="180" cm="1">
        <f t="array" ref="BE159">_xlfn.XLOOKUP(BE$1,'Copy of PY1 Data(H)'!$A$1:$CZ$1,_xlfn.XLOOKUP($A159,'Copy of PY1 Data(H)'!$A$1:$A$288,'Copy of PY1 Data(H)'!$A$1:$CZ$288))</f>
        <v>92544</v>
      </c>
      <c r="BF159" s="180" cm="1">
        <f t="array" ref="BF159">_xlfn.XLOOKUP(BF$1,'Copy of PY1 Data(H)'!$A$1:$CZ$1,_xlfn.XLOOKUP($A159,'Copy of PY1 Data(H)'!$A$1:$A$288,'Copy of PY1 Data(H)'!$A$1:$CZ$288))</f>
        <v>375970</v>
      </c>
      <c r="BG159" s="180" cm="1">
        <f t="array" ref="BG159">_xlfn.XLOOKUP(BG$1,'Copy of PY1 Data(H)'!$A$1:$CZ$1,_xlfn.XLOOKUP($A159,'Copy of PY1 Data(H)'!$A$1:$A$288,'Copy of PY1 Data(H)'!$A$1:$CZ$288))</f>
        <v>0</v>
      </c>
      <c r="BH159" s="180" cm="1">
        <f t="array" ref="BH159">_xlfn.XLOOKUP(BH$1,'Copy of PY1 Data(H)'!$A$1:$CZ$1,_xlfn.XLOOKUP($A159,'Copy of PY1 Data(H)'!$A$1:$A$288,'Copy of PY1 Data(H)'!$A$1:$CZ$288))</f>
        <v>0</v>
      </c>
      <c r="BI159" s="180" cm="1">
        <f t="array" ref="BI159">_xlfn.XLOOKUP(BI$1,'Copy of PY1 Data(H)'!$A$1:$CZ$1,_xlfn.XLOOKUP($A159,'Copy of PY1 Data(H)'!$A$1:$A$288,'Copy of PY1 Data(H)'!$A$1:$CZ$288))</f>
        <v>0</v>
      </c>
      <c r="BJ159" s="180" cm="1">
        <f t="array" ref="BJ159">_xlfn.XLOOKUP(BJ$1,'Copy of PY1 Data(H)'!$A$1:$CZ$1,_xlfn.XLOOKUP($A159,'Copy of PY1 Data(H)'!$A$1:$A$288,'Copy of PY1 Data(H)'!$A$1:$CZ$288))</f>
        <v>897565</v>
      </c>
      <c r="BK159" s="180" cm="1">
        <f t="array" ref="BK159">_xlfn.XLOOKUP(BK$1,'Copy of PY1 Data(H)'!$A$1:$CZ$1,_xlfn.XLOOKUP($A159,'Copy of PY1 Data(H)'!$A$1:$A$288,'Copy of PY1 Data(H)'!$A$1:$CZ$288))</f>
        <v>0</v>
      </c>
      <c r="BL159" s="180" cm="1">
        <f t="array" ref="BL159">_xlfn.XLOOKUP(BL$1,'Copy of PY1 Data(H)'!$A$1:$CZ$1,_xlfn.XLOOKUP($A159,'Copy of PY1 Data(H)'!$A$1:$A$288,'Copy of PY1 Data(H)'!$A$1:$CZ$288))</f>
        <v>0</v>
      </c>
      <c r="BM159" s="180" cm="1">
        <f t="array" ref="BM159">_xlfn.XLOOKUP(BM$1,'Copy of PY1 Data(H)'!$A$1:$CZ$1,_xlfn.XLOOKUP($A159,'Copy of PY1 Data(H)'!$A$1:$A$288,'Copy of PY1 Data(H)'!$A$1:$CZ$288))</f>
        <v>0</v>
      </c>
      <c r="BN159" s="180" cm="1">
        <f t="array" ref="BN159">_xlfn.XLOOKUP(BN$1,'Copy of PY1 Data(H)'!$A$1:$CZ$1,_xlfn.XLOOKUP($A159,'Copy of PY1 Data(H)'!$A$1:$A$288,'Copy of PY1 Data(H)'!$A$1:$CZ$288))</f>
        <v>1057929</v>
      </c>
      <c r="BO159" s="180" cm="1">
        <f t="array" ref="BO159">_xlfn.XLOOKUP(BO$1,'Copy of PY1 Data(H)'!$A$1:$CZ$1,_xlfn.XLOOKUP($A159,'Copy of PY1 Data(H)'!$A$1:$A$288,'Copy of PY1 Data(H)'!$A$1:$CZ$288))</f>
        <v>0</v>
      </c>
      <c r="BP159" s="180" cm="1">
        <f t="array" ref="BP159">_xlfn.XLOOKUP(BP$1,'Copy of PY1 Data(H)'!$A$1:$CZ$1,_xlfn.XLOOKUP($A159,'Copy of PY1 Data(H)'!$A$1:$A$288,'Copy of PY1 Data(H)'!$A$1:$CZ$288))</f>
        <v>0</v>
      </c>
      <c r="BQ159" s="180" cm="1">
        <f t="array" ref="BQ159">_xlfn.XLOOKUP(BQ$1,'Copy of PY1 Data(H)'!$A$1:$CZ$1,_xlfn.XLOOKUP($A159,'Copy of PY1 Data(H)'!$A$1:$A$288,'Copy of PY1 Data(H)'!$A$1:$CZ$288))</f>
        <v>0</v>
      </c>
      <c r="BR159" s="180" cm="1">
        <f t="array" ref="BR159">_xlfn.XLOOKUP(BR$1,'Copy of PY1 Data(H)'!$A$1:$CZ$1,_xlfn.XLOOKUP($A159,'Copy of PY1 Data(H)'!$A$1:$A$288,'Copy of PY1 Data(H)'!$A$1:$CZ$288))</f>
        <v>0</v>
      </c>
      <c r="BS159" s="180" cm="1">
        <f t="array" ref="BS159">_xlfn.XLOOKUP(BS$1,'Copy of PY1 Data(H)'!$A$1:$CZ$1,_xlfn.XLOOKUP($A159,'Copy of PY1 Data(H)'!$A$1:$A$288,'Copy of PY1 Data(H)'!$A$1:$CZ$288))</f>
        <v>0</v>
      </c>
      <c r="BT159" s="180" cm="1">
        <f t="array" ref="BT159">_xlfn.XLOOKUP(BT$1,'Copy of PY1 Data(H)'!$A$1:$CZ$1,_xlfn.XLOOKUP($A159,'Copy of PY1 Data(H)'!$A$1:$A$288,'Copy of PY1 Data(H)'!$A$1:$CZ$288))</f>
        <v>0</v>
      </c>
      <c r="BU159" s="180" cm="1">
        <f t="array" ref="BU159">_xlfn.XLOOKUP(BU$1,'Copy of PY1 Data(H)'!$A$1:$CZ$1,_xlfn.XLOOKUP($A159,'Copy of PY1 Data(H)'!$A$1:$A$288,'Copy of PY1 Data(H)'!$A$1:$CZ$288))</f>
        <v>0</v>
      </c>
      <c r="BV159" s="180" cm="1">
        <f t="array" ref="BV159">_xlfn.XLOOKUP(BV$1,'Copy of PY1 Data(H)'!$A$1:$CZ$1,_xlfn.XLOOKUP($A159,'Copy of PY1 Data(H)'!$A$1:$A$288,'Copy of PY1 Data(H)'!$A$1:$CZ$288))</f>
        <v>0</v>
      </c>
    </row>
    <row r="160" spans="1:74" x14ac:dyDescent="0.3">
      <c r="A160" s="180">
        <v>100</v>
      </c>
      <c r="C160" s="180"/>
      <c r="D160" s="180" cm="1">
        <f t="array" ref="D160">_xlfn.XLOOKUP(D$1,'Copy of PY1 Data(H)'!$A$1:$CZ$1,_xlfn.XLOOKUP($A160,'Copy of PY1 Data(H)'!$A$1:$A$288,'Copy of PY1 Data(H)'!$A$1:$CZ$288))</f>
        <v>0</v>
      </c>
      <c r="E160" s="180" cm="1">
        <f t="array" ref="E160">_xlfn.XLOOKUP(E$1,'Copy of PY1 Data(H)'!$A$1:$CZ$1,_xlfn.XLOOKUP($A160,'Copy of PY1 Data(H)'!$A$1:$A$288,'Copy of PY1 Data(H)'!$A$1:$CZ$288))</f>
        <v>0</v>
      </c>
      <c r="F160" s="180" cm="1">
        <f t="array" ref="F160">_xlfn.XLOOKUP(F$1,'Copy of PY1 Data(H)'!$A$1:$CZ$1,_xlfn.XLOOKUP($A160,'Copy of PY1 Data(H)'!$A$1:$A$288,'Copy of PY1 Data(H)'!$A$1:$CZ$288))</f>
        <v>0</v>
      </c>
      <c r="G160" s="180" cm="1">
        <f t="array" ref="G160">_xlfn.XLOOKUP(G$1,'Copy of PY1 Data(H)'!$A$1:$CZ$1,_xlfn.XLOOKUP($A160,'Copy of PY1 Data(H)'!$A$1:$A$288,'Copy of PY1 Data(H)'!$A$1:$CZ$288))</f>
        <v>0</v>
      </c>
      <c r="H160" s="180" cm="1">
        <f t="array" ref="H160">_xlfn.XLOOKUP(H$1,'Copy of PY1 Data(H)'!$A$1:$CZ$1,_xlfn.XLOOKUP($A160,'Copy of PY1 Data(H)'!$A$1:$A$288,'Copy of PY1 Data(H)'!$A$1:$CZ$288))</f>
        <v>0</v>
      </c>
      <c r="I160" s="180" cm="1">
        <f t="array" ref="I160">_xlfn.XLOOKUP(I$1,'Copy of PY1 Data(H)'!$A$1:$CZ$1,_xlfn.XLOOKUP($A160,'Copy of PY1 Data(H)'!$A$1:$A$288,'Copy of PY1 Data(H)'!$A$1:$CZ$288))</f>
        <v>0</v>
      </c>
      <c r="J160" s="180" cm="1">
        <f t="array" ref="J160">_xlfn.XLOOKUP(J$1,'Copy of PY1 Data(H)'!$A$1:$CZ$1,_xlfn.XLOOKUP($A160,'Copy of PY1 Data(H)'!$A$1:$A$288,'Copy of PY1 Data(H)'!$A$1:$CZ$288))</f>
        <v>0</v>
      </c>
      <c r="K160" s="180" cm="1">
        <f t="array" ref="K160">_xlfn.XLOOKUP(K$1,'Copy of PY1 Data(H)'!$A$1:$CZ$1,_xlfn.XLOOKUP($A160,'Copy of PY1 Data(H)'!$A$1:$A$288,'Copy of PY1 Data(H)'!$A$1:$CZ$288))</f>
        <v>0</v>
      </c>
      <c r="L160" s="180" cm="1">
        <f t="array" ref="L160">_xlfn.XLOOKUP(L$1,'Copy of PY1 Data(H)'!$A$1:$CZ$1,_xlfn.XLOOKUP($A160,'Copy of PY1 Data(H)'!$A$1:$A$288,'Copy of PY1 Data(H)'!$A$1:$CZ$288))</f>
        <v>68760</v>
      </c>
      <c r="M160" s="180" cm="1">
        <f t="array" ref="M160">_xlfn.XLOOKUP(M$1,'Copy of PY1 Data(H)'!$A$1:$CZ$1,_xlfn.XLOOKUP($A160,'Copy of PY1 Data(H)'!$A$1:$A$288,'Copy of PY1 Data(H)'!$A$1:$CZ$288))</f>
        <v>0</v>
      </c>
      <c r="N160" s="180" cm="1">
        <f t="array" ref="N160">_xlfn.XLOOKUP(N$1,'Copy of PY1 Data(H)'!$A$1:$CZ$1,_xlfn.XLOOKUP($A160,'Copy of PY1 Data(H)'!$A$1:$A$288,'Copy of PY1 Data(H)'!$A$1:$CZ$288))</f>
        <v>0</v>
      </c>
      <c r="O160" s="180" cm="1">
        <f t="array" ref="O160">_xlfn.XLOOKUP(O$1,'Copy of PY1 Data(H)'!$A$1:$CZ$1,_xlfn.XLOOKUP($A160,'Copy of PY1 Data(H)'!$A$1:$A$288,'Copy of PY1 Data(H)'!$A$1:$CZ$288))</f>
        <v>0</v>
      </c>
      <c r="P160" s="180" cm="1">
        <f t="array" ref="P160">_xlfn.XLOOKUP(P$1,'Copy of PY1 Data(H)'!$A$1:$CZ$1,_xlfn.XLOOKUP($A160,'Copy of PY1 Data(H)'!$A$1:$A$288,'Copy of PY1 Data(H)'!$A$1:$CZ$288))</f>
        <v>0</v>
      </c>
      <c r="Q160" s="180" cm="1">
        <f t="array" ref="Q160">_xlfn.XLOOKUP(Q$1,'Copy of PY1 Data(H)'!$A$1:$CZ$1,_xlfn.XLOOKUP($A160,'Copy of PY1 Data(H)'!$A$1:$A$288,'Copy of PY1 Data(H)'!$A$1:$CZ$288))</f>
        <v>0</v>
      </c>
      <c r="R160" s="180" cm="1">
        <f t="array" ref="R160">_xlfn.XLOOKUP(R$1,'Copy of PY1 Data(H)'!$A$1:$CZ$1,_xlfn.XLOOKUP($A160,'Copy of PY1 Data(H)'!$A$1:$A$288,'Copy of PY1 Data(H)'!$A$1:$CZ$288))</f>
        <v>0</v>
      </c>
      <c r="S160" s="180" cm="1">
        <f t="array" ref="S160">_xlfn.XLOOKUP(S$1,'Copy of PY1 Data(H)'!$A$1:$CZ$1,_xlfn.XLOOKUP($A160,'Copy of PY1 Data(H)'!$A$1:$A$288,'Copy of PY1 Data(H)'!$A$1:$CZ$288))</f>
        <v>0</v>
      </c>
      <c r="T160" s="180" cm="1">
        <f t="array" ref="T160">_xlfn.XLOOKUP(T$1,'Copy of PY1 Data(H)'!$A$1:$CZ$1,_xlfn.XLOOKUP($A160,'Copy of PY1 Data(H)'!$A$1:$A$288,'Copy of PY1 Data(H)'!$A$1:$CZ$288))</f>
        <v>0</v>
      </c>
      <c r="U160" s="180" cm="1">
        <f t="array" ref="U160">_xlfn.XLOOKUP(U$1,'Copy of PY1 Data(H)'!$A$1:$CZ$1,_xlfn.XLOOKUP($A160,'Copy of PY1 Data(H)'!$A$1:$A$288,'Copy of PY1 Data(H)'!$A$1:$CZ$288))</f>
        <v>0</v>
      </c>
      <c r="V160" s="180" cm="1">
        <f t="array" ref="V160">_xlfn.XLOOKUP(V$1,'Copy of PY1 Data(H)'!$A$1:$CZ$1,_xlfn.XLOOKUP($A160,'Copy of PY1 Data(H)'!$A$1:$A$288,'Copy of PY1 Data(H)'!$A$1:$CZ$288))</f>
        <v>0</v>
      </c>
      <c r="W160" s="180" cm="1">
        <f t="array" ref="W160">_xlfn.XLOOKUP(W$1,'Copy of PY1 Data(H)'!$A$1:$CZ$1,_xlfn.XLOOKUP($A160,'Copy of PY1 Data(H)'!$A$1:$A$288,'Copy of PY1 Data(H)'!$A$1:$CZ$288))</f>
        <v>0</v>
      </c>
      <c r="X160" s="180" cm="1">
        <f t="array" ref="X160">_xlfn.XLOOKUP(X$1,'Copy of PY1 Data(H)'!$A$1:$CZ$1,_xlfn.XLOOKUP($A160,'Copy of PY1 Data(H)'!$A$1:$A$288,'Copy of PY1 Data(H)'!$A$1:$CZ$288))</f>
        <v>0</v>
      </c>
      <c r="Y160" s="180" cm="1">
        <f t="array" ref="Y160">_xlfn.XLOOKUP(Y$1,'Copy of PY1 Data(H)'!$A$1:$CZ$1,_xlfn.XLOOKUP($A160,'Copy of PY1 Data(H)'!$A$1:$A$288,'Copy of PY1 Data(H)'!$A$1:$CZ$288))</f>
        <v>0</v>
      </c>
      <c r="Z160" s="180" cm="1">
        <f t="array" ref="Z160">_xlfn.XLOOKUP(Z$1,'Copy of PY1 Data(H)'!$A$1:$CZ$1,_xlfn.XLOOKUP($A160,'Copy of PY1 Data(H)'!$A$1:$A$288,'Copy of PY1 Data(H)'!$A$1:$CZ$288))</f>
        <v>1909170</v>
      </c>
      <c r="AA160" s="180" cm="1">
        <f t="array" ref="AA160">_xlfn.XLOOKUP(AA$1,'Copy of PY1 Data(H)'!$A$1:$CZ$1,_xlfn.XLOOKUP($A160,'Copy of PY1 Data(H)'!$A$1:$A$288,'Copy of PY1 Data(H)'!$A$1:$CZ$288))</f>
        <v>0</v>
      </c>
      <c r="AB160" s="180" cm="1">
        <f t="array" ref="AB160">_xlfn.XLOOKUP(AB$1,'Copy of PY1 Data(H)'!$A$1:$CZ$1,_xlfn.XLOOKUP($A160,'Copy of PY1 Data(H)'!$A$1:$A$288,'Copy of PY1 Data(H)'!$A$1:$CZ$288))</f>
        <v>0</v>
      </c>
      <c r="AC160" s="180" cm="1">
        <f t="array" ref="AC160">_xlfn.XLOOKUP(AC$1,'Copy of PY1 Data(H)'!$A$1:$CZ$1,_xlfn.XLOOKUP($A160,'Copy of PY1 Data(H)'!$A$1:$A$288,'Copy of PY1 Data(H)'!$A$1:$CZ$288))</f>
        <v>0</v>
      </c>
      <c r="AD160" s="180" cm="1">
        <f t="array" ref="AD160">_xlfn.XLOOKUP(AD$1,'Copy of PY1 Data(H)'!$A$1:$CZ$1,_xlfn.XLOOKUP($A160,'Copy of PY1 Data(H)'!$A$1:$A$288,'Copy of PY1 Data(H)'!$A$1:$CZ$288))</f>
        <v>0</v>
      </c>
      <c r="AE160" s="180" cm="1">
        <f t="array" ref="AE160">_xlfn.XLOOKUP(AE$1,'Copy of PY1 Data(H)'!$A$1:$CZ$1,_xlfn.XLOOKUP($A160,'Copy of PY1 Data(H)'!$A$1:$A$288,'Copy of PY1 Data(H)'!$A$1:$CZ$288))</f>
        <v>0</v>
      </c>
      <c r="AF160" s="180" cm="1">
        <f t="array" ref="AF160">_xlfn.XLOOKUP(AF$1,'Copy of PY1 Data(H)'!$A$1:$CZ$1,_xlfn.XLOOKUP($A160,'Copy of PY1 Data(H)'!$A$1:$A$288,'Copy of PY1 Data(H)'!$A$1:$CZ$288))</f>
        <v>0</v>
      </c>
      <c r="AG160" s="180" cm="1">
        <f t="array" ref="AG160">_xlfn.XLOOKUP(AG$1,'Copy of PY1 Data(H)'!$A$1:$CZ$1,_xlfn.XLOOKUP($A160,'Copy of PY1 Data(H)'!$A$1:$A$288,'Copy of PY1 Data(H)'!$A$1:$CZ$288))</f>
        <v>0</v>
      </c>
      <c r="AH160" s="180" cm="1">
        <f t="array" ref="AH160">_xlfn.XLOOKUP(AH$1,'Copy of PY1 Data(H)'!$A$1:$CZ$1,_xlfn.XLOOKUP($A160,'Copy of PY1 Data(H)'!$A$1:$A$288,'Copy of PY1 Data(H)'!$A$1:$CZ$288))</f>
        <v>0</v>
      </c>
      <c r="AI160" s="180" cm="1">
        <f t="array" ref="AI160">_xlfn.XLOOKUP(AI$1,'Copy of PY1 Data(H)'!$A$1:$CZ$1,_xlfn.XLOOKUP($A160,'Copy of PY1 Data(H)'!$A$1:$A$288,'Copy of PY1 Data(H)'!$A$1:$CZ$288))</f>
        <v>0</v>
      </c>
      <c r="AJ160" s="180" cm="1">
        <f t="array" ref="AJ160">_xlfn.XLOOKUP(AJ$1,'Copy of PY1 Data(H)'!$A$1:$CZ$1,_xlfn.XLOOKUP($A160,'Copy of PY1 Data(H)'!$A$1:$A$288,'Copy of PY1 Data(H)'!$A$1:$CZ$288))</f>
        <v>0</v>
      </c>
      <c r="AK160" s="180" cm="1">
        <f t="array" ref="AK160">_xlfn.XLOOKUP(AK$1,'Copy of PY1 Data(H)'!$A$1:$CZ$1,_xlfn.XLOOKUP($A160,'Copy of PY1 Data(H)'!$A$1:$A$288,'Copy of PY1 Data(H)'!$A$1:$CZ$288))</f>
        <v>0</v>
      </c>
      <c r="AL160" s="180" cm="1">
        <f t="array" ref="AL160">_xlfn.XLOOKUP(AL$1,'Copy of PY1 Data(H)'!$A$1:$CZ$1,_xlfn.XLOOKUP($A160,'Copy of PY1 Data(H)'!$A$1:$A$288,'Copy of PY1 Data(H)'!$A$1:$CZ$288))</f>
        <v>0</v>
      </c>
      <c r="AM160" s="180" cm="1">
        <f t="array" ref="AM160">_xlfn.XLOOKUP(AM$1,'Copy of PY1 Data(H)'!$A$1:$CZ$1,_xlfn.XLOOKUP($A160,'Copy of PY1 Data(H)'!$A$1:$A$288,'Copy of PY1 Data(H)'!$A$1:$CZ$288))</f>
        <v>0</v>
      </c>
      <c r="AN160" s="180" cm="1">
        <f t="array" ref="AN160">_xlfn.XLOOKUP(AN$1,'Copy of PY1 Data(H)'!$A$1:$CZ$1,_xlfn.XLOOKUP($A160,'Copy of PY1 Data(H)'!$A$1:$A$288,'Copy of PY1 Data(H)'!$A$1:$CZ$288))</f>
        <v>0</v>
      </c>
      <c r="AO160" s="180" cm="1">
        <f t="array" ref="AO160">_xlfn.XLOOKUP(AO$1,'Copy of PY1 Data(H)'!$A$1:$CZ$1,_xlfn.XLOOKUP($A160,'Copy of PY1 Data(H)'!$A$1:$A$288,'Copy of PY1 Data(H)'!$A$1:$CZ$288))</f>
        <v>0</v>
      </c>
      <c r="AP160" s="180" cm="1">
        <f t="array" ref="AP160">_xlfn.XLOOKUP(AP$1,'Copy of PY1 Data(H)'!$A$1:$CZ$1,_xlfn.XLOOKUP($A160,'Copy of PY1 Data(H)'!$A$1:$A$288,'Copy of PY1 Data(H)'!$A$1:$CZ$288))</f>
        <v>0</v>
      </c>
      <c r="AQ160" s="180" cm="1">
        <f t="array" ref="AQ160">_xlfn.XLOOKUP(AQ$1,'Copy of PY1 Data(H)'!$A$1:$CZ$1,_xlfn.XLOOKUP($A160,'Copy of PY1 Data(H)'!$A$1:$A$288,'Copy of PY1 Data(H)'!$A$1:$CZ$288))</f>
        <v>0</v>
      </c>
      <c r="AR160" s="180" cm="1">
        <f t="array" ref="AR160">_xlfn.XLOOKUP(AR$1,'Copy of PY1 Data(H)'!$A$1:$CZ$1,_xlfn.XLOOKUP($A160,'Copy of PY1 Data(H)'!$A$1:$A$288,'Copy of PY1 Data(H)'!$A$1:$CZ$288))</f>
        <v>0</v>
      </c>
      <c r="AS160" s="180" cm="1">
        <f t="array" ref="AS160">_xlfn.XLOOKUP(AS$1,'Copy of PY1 Data(H)'!$A$1:$CZ$1,_xlfn.XLOOKUP($A160,'Copy of PY1 Data(H)'!$A$1:$A$288,'Copy of PY1 Data(H)'!$A$1:$CZ$288))</f>
        <v>0</v>
      </c>
      <c r="AT160" s="180" cm="1">
        <f t="array" ref="AT160">_xlfn.XLOOKUP(AT$1,'Copy of PY1 Data(H)'!$A$1:$CZ$1,_xlfn.XLOOKUP($A160,'Copy of PY1 Data(H)'!$A$1:$A$288,'Copy of PY1 Data(H)'!$A$1:$CZ$288))</f>
        <v>0</v>
      </c>
      <c r="AU160" s="180" cm="1">
        <f t="array" ref="AU160">_xlfn.XLOOKUP(AU$1,'Copy of PY1 Data(H)'!$A$1:$CZ$1,_xlfn.XLOOKUP($A160,'Copy of PY1 Data(H)'!$A$1:$A$288,'Copy of PY1 Data(H)'!$A$1:$CZ$288))</f>
        <v>0</v>
      </c>
      <c r="AV160" s="180" cm="1">
        <f t="array" ref="AV160">_xlfn.XLOOKUP(AV$1,'Copy of PY1 Data(H)'!$A$1:$CZ$1,_xlfn.XLOOKUP($A160,'Copy of PY1 Data(H)'!$A$1:$A$288,'Copy of PY1 Data(H)'!$A$1:$CZ$288))</f>
        <v>0</v>
      </c>
      <c r="AW160" s="180" cm="1">
        <f t="array" ref="AW160">_xlfn.XLOOKUP(AW$1,'Copy of PY1 Data(H)'!$A$1:$CZ$1,_xlfn.XLOOKUP($A160,'Copy of PY1 Data(H)'!$A$1:$A$288,'Copy of PY1 Data(H)'!$A$1:$CZ$288))</f>
        <v>0</v>
      </c>
      <c r="AX160" s="180" cm="1">
        <f t="array" ref="AX160">_xlfn.XLOOKUP(AX$1,'Copy of PY1 Data(H)'!$A$1:$CZ$1,_xlfn.XLOOKUP($A160,'Copy of PY1 Data(H)'!$A$1:$A$288,'Copy of PY1 Data(H)'!$A$1:$CZ$288))</f>
        <v>0</v>
      </c>
      <c r="AY160" s="180" cm="1">
        <f t="array" ref="AY160">_xlfn.XLOOKUP(AY$1,'Copy of PY1 Data(H)'!$A$1:$CZ$1,_xlfn.XLOOKUP($A160,'Copy of PY1 Data(H)'!$A$1:$A$288,'Copy of PY1 Data(H)'!$A$1:$CZ$288))</f>
        <v>0</v>
      </c>
      <c r="AZ160" s="180" cm="1">
        <f t="array" ref="AZ160">_xlfn.XLOOKUP(AZ$1,'Copy of PY1 Data(H)'!$A$1:$CZ$1,_xlfn.XLOOKUP($A160,'Copy of PY1 Data(H)'!$A$1:$A$288,'Copy of PY1 Data(H)'!$A$1:$CZ$288))</f>
        <v>341336</v>
      </c>
      <c r="BA160" s="180" cm="1">
        <f t="array" ref="BA160">_xlfn.XLOOKUP(BA$1,'Copy of PY1 Data(H)'!$A$1:$CZ$1,_xlfn.XLOOKUP($A160,'Copy of PY1 Data(H)'!$A$1:$A$288,'Copy of PY1 Data(H)'!$A$1:$CZ$288))</f>
        <v>0</v>
      </c>
      <c r="BB160" s="180" cm="1">
        <f t="array" ref="BB160">_xlfn.XLOOKUP(BB$1,'Copy of PY1 Data(H)'!$A$1:$CZ$1,_xlfn.XLOOKUP($A160,'Copy of PY1 Data(H)'!$A$1:$A$288,'Copy of PY1 Data(H)'!$A$1:$CZ$288))</f>
        <v>0</v>
      </c>
      <c r="BC160" s="180" cm="1">
        <f t="array" ref="BC160">_xlfn.XLOOKUP(BC$1,'Copy of PY1 Data(H)'!$A$1:$CZ$1,_xlfn.XLOOKUP($A160,'Copy of PY1 Data(H)'!$A$1:$A$288,'Copy of PY1 Data(H)'!$A$1:$CZ$288))</f>
        <v>0</v>
      </c>
      <c r="BD160" s="180" cm="1">
        <f t="array" ref="BD160">_xlfn.XLOOKUP(BD$1,'Copy of PY1 Data(H)'!$A$1:$CZ$1,_xlfn.XLOOKUP($A160,'Copy of PY1 Data(H)'!$A$1:$A$288,'Copy of PY1 Data(H)'!$A$1:$CZ$288))</f>
        <v>0</v>
      </c>
      <c r="BE160" s="180" cm="1">
        <f t="array" ref="BE160">_xlfn.XLOOKUP(BE$1,'Copy of PY1 Data(H)'!$A$1:$CZ$1,_xlfn.XLOOKUP($A160,'Copy of PY1 Data(H)'!$A$1:$A$288,'Copy of PY1 Data(H)'!$A$1:$CZ$288))</f>
        <v>12516</v>
      </c>
      <c r="BF160" s="180" cm="1">
        <f t="array" ref="BF160">_xlfn.XLOOKUP(BF$1,'Copy of PY1 Data(H)'!$A$1:$CZ$1,_xlfn.XLOOKUP($A160,'Copy of PY1 Data(H)'!$A$1:$A$288,'Copy of PY1 Data(H)'!$A$1:$CZ$288))</f>
        <v>296399</v>
      </c>
      <c r="BG160" s="180" cm="1">
        <f t="array" ref="BG160">_xlfn.XLOOKUP(BG$1,'Copy of PY1 Data(H)'!$A$1:$CZ$1,_xlfn.XLOOKUP($A160,'Copy of PY1 Data(H)'!$A$1:$A$288,'Copy of PY1 Data(H)'!$A$1:$CZ$288))</f>
        <v>0</v>
      </c>
      <c r="BH160" s="180" cm="1">
        <f t="array" ref="BH160">_xlfn.XLOOKUP(BH$1,'Copy of PY1 Data(H)'!$A$1:$CZ$1,_xlfn.XLOOKUP($A160,'Copy of PY1 Data(H)'!$A$1:$A$288,'Copy of PY1 Data(H)'!$A$1:$CZ$288))</f>
        <v>0</v>
      </c>
      <c r="BI160" s="180" cm="1">
        <f t="array" ref="BI160">_xlfn.XLOOKUP(BI$1,'Copy of PY1 Data(H)'!$A$1:$CZ$1,_xlfn.XLOOKUP($A160,'Copy of PY1 Data(H)'!$A$1:$A$288,'Copy of PY1 Data(H)'!$A$1:$CZ$288))</f>
        <v>0</v>
      </c>
      <c r="BJ160" s="180" cm="1">
        <f t="array" ref="BJ160">_xlfn.XLOOKUP(BJ$1,'Copy of PY1 Data(H)'!$A$1:$CZ$1,_xlfn.XLOOKUP($A160,'Copy of PY1 Data(H)'!$A$1:$A$288,'Copy of PY1 Data(H)'!$A$1:$CZ$288))</f>
        <v>272783</v>
      </c>
      <c r="BK160" s="180" cm="1">
        <f t="array" ref="BK160">_xlfn.XLOOKUP(BK$1,'Copy of PY1 Data(H)'!$A$1:$CZ$1,_xlfn.XLOOKUP($A160,'Copy of PY1 Data(H)'!$A$1:$A$288,'Copy of PY1 Data(H)'!$A$1:$CZ$288))</f>
        <v>0</v>
      </c>
      <c r="BL160" s="180" cm="1">
        <f t="array" ref="BL160">_xlfn.XLOOKUP(BL$1,'Copy of PY1 Data(H)'!$A$1:$CZ$1,_xlfn.XLOOKUP($A160,'Copy of PY1 Data(H)'!$A$1:$A$288,'Copy of PY1 Data(H)'!$A$1:$CZ$288))</f>
        <v>0</v>
      </c>
      <c r="BM160" s="180" cm="1">
        <f t="array" ref="BM160">_xlfn.XLOOKUP(BM$1,'Copy of PY1 Data(H)'!$A$1:$CZ$1,_xlfn.XLOOKUP($A160,'Copy of PY1 Data(H)'!$A$1:$A$288,'Copy of PY1 Data(H)'!$A$1:$CZ$288))</f>
        <v>0</v>
      </c>
      <c r="BN160" s="180" cm="1">
        <f t="array" ref="BN160">_xlfn.XLOOKUP(BN$1,'Copy of PY1 Data(H)'!$A$1:$CZ$1,_xlfn.XLOOKUP($A160,'Copy of PY1 Data(H)'!$A$1:$A$288,'Copy of PY1 Data(H)'!$A$1:$CZ$288))</f>
        <v>0</v>
      </c>
      <c r="BO160" s="180" cm="1">
        <f t="array" ref="BO160">_xlfn.XLOOKUP(BO$1,'Copy of PY1 Data(H)'!$A$1:$CZ$1,_xlfn.XLOOKUP($A160,'Copy of PY1 Data(H)'!$A$1:$A$288,'Copy of PY1 Data(H)'!$A$1:$CZ$288))</f>
        <v>0</v>
      </c>
      <c r="BP160" s="180" cm="1">
        <f t="array" ref="BP160">_xlfn.XLOOKUP(BP$1,'Copy of PY1 Data(H)'!$A$1:$CZ$1,_xlfn.XLOOKUP($A160,'Copy of PY1 Data(H)'!$A$1:$A$288,'Copy of PY1 Data(H)'!$A$1:$CZ$288))</f>
        <v>0</v>
      </c>
      <c r="BQ160" s="180" cm="1">
        <f t="array" ref="BQ160">_xlfn.XLOOKUP(BQ$1,'Copy of PY1 Data(H)'!$A$1:$CZ$1,_xlfn.XLOOKUP($A160,'Copy of PY1 Data(H)'!$A$1:$A$288,'Copy of PY1 Data(H)'!$A$1:$CZ$288))</f>
        <v>0</v>
      </c>
      <c r="BR160" s="180" cm="1">
        <f t="array" ref="BR160">_xlfn.XLOOKUP(BR$1,'Copy of PY1 Data(H)'!$A$1:$CZ$1,_xlfn.XLOOKUP($A160,'Copy of PY1 Data(H)'!$A$1:$A$288,'Copy of PY1 Data(H)'!$A$1:$CZ$288))</f>
        <v>0</v>
      </c>
      <c r="BS160" s="180" cm="1">
        <f t="array" ref="BS160">_xlfn.XLOOKUP(BS$1,'Copy of PY1 Data(H)'!$A$1:$CZ$1,_xlfn.XLOOKUP($A160,'Copy of PY1 Data(H)'!$A$1:$A$288,'Copy of PY1 Data(H)'!$A$1:$CZ$288))</f>
        <v>0</v>
      </c>
      <c r="BT160" s="180" cm="1">
        <f t="array" ref="BT160">_xlfn.XLOOKUP(BT$1,'Copy of PY1 Data(H)'!$A$1:$CZ$1,_xlfn.XLOOKUP($A160,'Copy of PY1 Data(H)'!$A$1:$A$288,'Copy of PY1 Data(H)'!$A$1:$CZ$288))</f>
        <v>0</v>
      </c>
      <c r="BU160" s="180" cm="1">
        <f t="array" ref="BU160">_xlfn.XLOOKUP(BU$1,'Copy of PY1 Data(H)'!$A$1:$CZ$1,_xlfn.XLOOKUP($A160,'Copy of PY1 Data(H)'!$A$1:$A$288,'Copy of PY1 Data(H)'!$A$1:$CZ$288))</f>
        <v>0</v>
      </c>
      <c r="BV160" s="180" cm="1">
        <f t="array" ref="BV160">_xlfn.XLOOKUP(BV$1,'Copy of PY1 Data(H)'!$A$1:$CZ$1,_xlfn.XLOOKUP($A160,'Copy of PY1 Data(H)'!$A$1:$A$288,'Copy of PY1 Data(H)'!$A$1:$CZ$288))</f>
        <v>0</v>
      </c>
    </row>
    <row r="161" spans="1:78" s="968" customFormat="1" x14ac:dyDescent="0.3">
      <c r="B161" s="968" t="s">
        <v>2841</v>
      </c>
    </row>
    <row r="162" spans="1:78" s="643" customFormat="1" x14ac:dyDescent="0.3">
      <c r="A162" s="643">
        <v>1060</v>
      </c>
      <c r="C162" s="643" t="s">
        <v>2842</v>
      </c>
    </row>
    <row r="163" spans="1:78" s="643" customFormat="1" x14ac:dyDescent="0.3">
      <c r="A163" s="643">
        <v>1061</v>
      </c>
      <c r="C163" s="643" t="s">
        <v>2842</v>
      </c>
    </row>
    <row r="164" spans="1:78" s="643" customFormat="1" x14ac:dyDescent="0.3">
      <c r="A164" s="643">
        <v>1062</v>
      </c>
      <c r="C164" s="643" t="s">
        <v>2842</v>
      </c>
    </row>
    <row r="165" spans="1:78" s="643" customFormat="1" x14ac:dyDescent="0.3">
      <c r="A165" s="643">
        <v>1063</v>
      </c>
      <c r="C165" s="643" t="s">
        <v>2842</v>
      </c>
    </row>
    <row r="166" spans="1:78" s="968" customFormat="1" x14ac:dyDescent="0.3">
      <c r="B166" s="968" t="s">
        <v>2841</v>
      </c>
    </row>
    <row r="167" spans="1:78" x14ac:dyDescent="0.3">
      <c r="A167" s="180">
        <v>512</v>
      </c>
      <c r="C167" s="180"/>
      <c r="D167" s="180" cm="1">
        <f t="array" ref="D167">_xlfn.XLOOKUP(D$1,'Copy of PY1 Data(H)'!$A$1:$CZ$1,_xlfn.XLOOKUP($A167,'Copy of PY1 Data(H)'!$A$1:$A$288,'Copy of PY1 Data(H)'!$A$1:$CZ$288))</f>
        <v>0</v>
      </c>
      <c r="E167" s="180" cm="1">
        <f t="array" ref="E167">_xlfn.XLOOKUP(E$1,'Copy of PY1 Data(H)'!$A$1:$CZ$1,_xlfn.XLOOKUP($A167,'Copy of PY1 Data(H)'!$A$1:$A$288,'Copy of PY1 Data(H)'!$A$1:$CZ$288))</f>
        <v>164744792</v>
      </c>
      <c r="F167" s="180" cm="1">
        <f t="array" ref="F167">_xlfn.XLOOKUP(F$1,'Copy of PY1 Data(H)'!$A$1:$CZ$1,_xlfn.XLOOKUP($A167,'Copy of PY1 Data(H)'!$A$1:$A$288,'Copy of PY1 Data(H)'!$A$1:$CZ$288))</f>
        <v>0</v>
      </c>
      <c r="G167" s="180" cm="1">
        <f t="array" ref="G167">_xlfn.XLOOKUP(G$1,'Copy of PY1 Data(H)'!$A$1:$CZ$1,_xlfn.XLOOKUP($A167,'Copy of PY1 Data(H)'!$A$1:$A$288,'Copy of PY1 Data(H)'!$A$1:$CZ$288))</f>
        <v>126005</v>
      </c>
      <c r="H167" s="180" cm="1">
        <f t="array" ref="H167">_xlfn.XLOOKUP(H$1,'Copy of PY1 Data(H)'!$A$1:$CZ$1,_xlfn.XLOOKUP($A167,'Copy of PY1 Data(H)'!$A$1:$A$288,'Copy of PY1 Data(H)'!$A$1:$CZ$288))</f>
        <v>0</v>
      </c>
      <c r="I167" s="180" cm="1">
        <f t="array" ref="I167">_xlfn.XLOOKUP(I$1,'Copy of PY1 Data(H)'!$A$1:$CZ$1,_xlfn.XLOOKUP($A167,'Copy of PY1 Data(H)'!$A$1:$A$288,'Copy of PY1 Data(H)'!$A$1:$CZ$288))</f>
        <v>0</v>
      </c>
      <c r="J167" s="180" cm="1">
        <f t="array" ref="J167">_xlfn.XLOOKUP(J$1,'Copy of PY1 Data(H)'!$A$1:$CZ$1,_xlfn.XLOOKUP($A167,'Copy of PY1 Data(H)'!$A$1:$A$288,'Copy of PY1 Data(H)'!$A$1:$CZ$288))</f>
        <v>0</v>
      </c>
      <c r="K167" s="180" cm="1">
        <f t="array" ref="K167">_xlfn.XLOOKUP(K$1,'Copy of PY1 Data(H)'!$A$1:$CZ$1,_xlfn.XLOOKUP($A167,'Copy of PY1 Data(H)'!$A$1:$A$288,'Copy of PY1 Data(H)'!$A$1:$CZ$288))</f>
        <v>0</v>
      </c>
      <c r="L167" s="180" cm="1">
        <f t="array" ref="L167">_xlfn.XLOOKUP(L$1,'Copy of PY1 Data(H)'!$A$1:$CZ$1,_xlfn.XLOOKUP($A167,'Copy of PY1 Data(H)'!$A$1:$A$288,'Copy of PY1 Data(H)'!$A$1:$CZ$288))</f>
        <v>0</v>
      </c>
      <c r="M167" s="180" cm="1">
        <f t="array" ref="M167">_xlfn.XLOOKUP(M$1,'Copy of PY1 Data(H)'!$A$1:$CZ$1,_xlfn.XLOOKUP($A167,'Copy of PY1 Data(H)'!$A$1:$A$288,'Copy of PY1 Data(H)'!$A$1:$CZ$288))</f>
        <v>0</v>
      </c>
      <c r="N167" s="180" cm="1">
        <f t="array" ref="N167">_xlfn.XLOOKUP(N$1,'Copy of PY1 Data(H)'!$A$1:$CZ$1,_xlfn.XLOOKUP($A167,'Copy of PY1 Data(H)'!$A$1:$A$288,'Copy of PY1 Data(H)'!$A$1:$CZ$288))</f>
        <v>0</v>
      </c>
      <c r="O167" s="180" cm="1">
        <f t="array" ref="O167">_xlfn.XLOOKUP(O$1,'Copy of PY1 Data(H)'!$A$1:$CZ$1,_xlfn.XLOOKUP($A167,'Copy of PY1 Data(H)'!$A$1:$A$288,'Copy of PY1 Data(H)'!$A$1:$CZ$288))</f>
        <v>0</v>
      </c>
      <c r="P167" s="180" cm="1">
        <f t="array" ref="P167">_xlfn.XLOOKUP(P$1,'Copy of PY1 Data(H)'!$A$1:$CZ$1,_xlfn.XLOOKUP($A167,'Copy of PY1 Data(H)'!$A$1:$A$288,'Copy of PY1 Data(H)'!$A$1:$CZ$288))</f>
        <v>0</v>
      </c>
      <c r="Q167" s="180" cm="1">
        <f t="array" ref="Q167">_xlfn.XLOOKUP(Q$1,'Copy of PY1 Data(H)'!$A$1:$CZ$1,_xlfn.XLOOKUP($A167,'Copy of PY1 Data(H)'!$A$1:$A$288,'Copy of PY1 Data(H)'!$A$1:$CZ$288))</f>
        <v>0</v>
      </c>
      <c r="R167" s="180" cm="1">
        <f t="array" ref="R167">_xlfn.XLOOKUP(R$1,'Copy of PY1 Data(H)'!$A$1:$CZ$1,_xlfn.XLOOKUP($A167,'Copy of PY1 Data(H)'!$A$1:$A$288,'Copy of PY1 Data(H)'!$A$1:$CZ$288))</f>
        <v>0</v>
      </c>
      <c r="S167" s="180" cm="1">
        <f t="array" ref="S167">_xlfn.XLOOKUP(S$1,'Copy of PY1 Data(H)'!$A$1:$CZ$1,_xlfn.XLOOKUP($A167,'Copy of PY1 Data(H)'!$A$1:$A$288,'Copy of PY1 Data(H)'!$A$1:$CZ$288))</f>
        <v>0</v>
      </c>
      <c r="T167" s="180" cm="1">
        <f t="array" ref="T167">_xlfn.XLOOKUP(T$1,'Copy of PY1 Data(H)'!$A$1:$CZ$1,_xlfn.XLOOKUP($A167,'Copy of PY1 Data(H)'!$A$1:$A$288,'Copy of PY1 Data(H)'!$A$1:$CZ$288))</f>
        <v>0</v>
      </c>
      <c r="U167" s="180" cm="1">
        <f t="array" ref="U167">_xlfn.XLOOKUP(U$1,'Copy of PY1 Data(H)'!$A$1:$CZ$1,_xlfn.XLOOKUP($A167,'Copy of PY1 Data(H)'!$A$1:$A$288,'Copy of PY1 Data(H)'!$A$1:$CZ$288))</f>
        <v>0</v>
      </c>
      <c r="V167" s="180" cm="1">
        <f t="array" ref="V167">_xlfn.XLOOKUP(V$1,'Copy of PY1 Data(H)'!$A$1:$CZ$1,_xlfn.XLOOKUP($A167,'Copy of PY1 Data(H)'!$A$1:$A$288,'Copy of PY1 Data(H)'!$A$1:$CZ$288))</f>
        <v>0</v>
      </c>
      <c r="W167" s="180" cm="1">
        <f t="array" ref="W167">_xlfn.XLOOKUP(W$1,'Copy of PY1 Data(H)'!$A$1:$CZ$1,_xlfn.XLOOKUP($A167,'Copy of PY1 Data(H)'!$A$1:$A$288,'Copy of PY1 Data(H)'!$A$1:$CZ$288))</f>
        <v>0</v>
      </c>
      <c r="X167" s="180" cm="1">
        <f t="array" ref="X167">_xlfn.XLOOKUP(X$1,'Copy of PY1 Data(H)'!$A$1:$CZ$1,_xlfn.XLOOKUP($A167,'Copy of PY1 Data(H)'!$A$1:$A$288,'Copy of PY1 Data(H)'!$A$1:$CZ$288))</f>
        <v>0</v>
      </c>
      <c r="Y167" s="180" cm="1">
        <f t="array" ref="Y167">_xlfn.XLOOKUP(Y$1,'Copy of PY1 Data(H)'!$A$1:$CZ$1,_xlfn.XLOOKUP($A167,'Copy of PY1 Data(H)'!$A$1:$A$288,'Copy of PY1 Data(H)'!$A$1:$CZ$288))</f>
        <v>0</v>
      </c>
      <c r="Z167" s="180" cm="1">
        <f t="array" ref="Z167">_xlfn.XLOOKUP(Z$1,'Copy of PY1 Data(H)'!$A$1:$CZ$1,_xlfn.XLOOKUP($A167,'Copy of PY1 Data(H)'!$A$1:$A$288,'Copy of PY1 Data(H)'!$A$1:$CZ$288))</f>
        <v>225465</v>
      </c>
      <c r="AA167" s="180" cm="1">
        <f t="array" ref="AA167">_xlfn.XLOOKUP(AA$1,'Copy of PY1 Data(H)'!$A$1:$CZ$1,_xlfn.XLOOKUP($A167,'Copy of PY1 Data(H)'!$A$1:$A$288,'Copy of PY1 Data(H)'!$A$1:$CZ$288))</f>
        <v>0</v>
      </c>
      <c r="AB167" s="180" cm="1">
        <f t="array" ref="AB167">_xlfn.XLOOKUP(AB$1,'Copy of PY1 Data(H)'!$A$1:$CZ$1,_xlfn.XLOOKUP($A167,'Copy of PY1 Data(H)'!$A$1:$A$288,'Copy of PY1 Data(H)'!$A$1:$CZ$288))</f>
        <v>0</v>
      </c>
      <c r="AC167" s="180" cm="1">
        <f t="array" ref="AC167">_xlfn.XLOOKUP(AC$1,'Copy of PY1 Data(H)'!$A$1:$CZ$1,_xlfn.XLOOKUP($A167,'Copy of PY1 Data(H)'!$A$1:$A$288,'Copy of PY1 Data(H)'!$A$1:$CZ$288))</f>
        <v>0</v>
      </c>
      <c r="AD167" s="180" cm="1">
        <f t="array" ref="AD167">_xlfn.XLOOKUP(AD$1,'Copy of PY1 Data(H)'!$A$1:$CZ$1,_xlfn.XLOOKUP($A167,'Copy of PY1 Data(H)'!$A$1:$A$288,'Copy of PY1 Data(H)'!$A$1:$CZ$288))</f>
        <v>0</v>
      </c>
      <c r="AE167" s="180" cm="1">
        <f t="array" ref="AE167">_xlfn.XLOOKUP(AE$1,'Copy of PY1 Data(H)'!$A$1:$CZ$1,_xlfn.XLOOKUP($A167,'Copy of PY1 Data(H)'!$A$1:$A$288,'Copy of PY1 Data(H)'!$A$1:$CZ$288))</f>
        <v>0</v>
      </c>
      <c r="AF167" s="180" cm="1">
        <f t="array" ref="AF167">_xlfn.XLOOKUP(AF$1,'Copy of PY1 Data(H)'!$A$1:$CZ$1,_xlfn.XLOOKUP($A167,'Copy of PY1 Data(H)'!$A$1:$A$288,'Copy of PY1 Data(H)'!$A$1:$CZ$288))</f>
        <v>0</v>
      </c>
      <c r="AG167" s="180" cm="1">
        <f t="array" ref="AG167">_xlfn.XLOOKUP(AG$1,'Copy of PY1 Data(H)'!$A$1:$CZ$1,_xlfn.XLOOKUP($A167,'Copy of PY1 Data(H)'!$A$1:$A$288,'Copy of PY1 Data(H)'!$A$1:$CZ$288))</f>
        <v>0</v>
      </c>
      <c r="AH167" s="180" cm="1">
        <f t="array" ref="AH167">_xlfn.XLOOKUP(AH$1,'Copy of PY1 Data(H)'!$A$1:$CZ$1,_xlfn.XLOOKUP($A167,'Copy of PY1 Data(H)'!$A$1:$A$288,'Copy of PY1 Data(H)'!$A$1:$CZ$288))</f>
        <v>0</v>
      </c>
      <c r="AI167" s="180" cm="1">
        <f t="array" ref="AI167">_xlfn.XLOOKUP(AI$1,'Copy of PY1 Data(H)'!$A$1:$CZ$1,_xlfn.XLOOKUP($A167,'Copy of PY1 Data(H)'!$A$1:$A$288,'Copy of PY1 Data(H)'!$A$1:$CZ$288))</f>
        <v>0</v>
      </c>
      <c r="AJ167" s="180" cm="1">
        <f t="array" ref="AJ167">_xlfn.XLOOKUP(AJ$1,'Copy of PY1 Data(H)'!$A$1:$CZ$1,_xlfn.XLOOKUP($A167,'Copy of PY1 Data(H)'!$A$1:$A$288,'Copy of PY1 Data(H)'!$A$1:$CZ$288))</f>
        <v>0</v>
      </c>
      <c r="AK167" s="180" cm="1">
        <f t="array" ref="AK167">_xlfn.XLOOKUP(AK$1,'Copy of PY1 Data(H)'!$A$1:$CZ$1,_xlfn.XLOOKUP($A167,'Copy of PY1 Data(H)'!$A$1:$A$288,'Copy of PY1 Data(H)'!$A$1:$CZ$288))</f>
        <v>0</v>
      </c>
      <c r="AL167" s="180" cm="1">
        <f t="array" ref="AL167">_xlfn.XLOOKUP(AL$1,'Copy of PY1 Data(H)'!$A$1:$CZ$1,_xlfn.XLOOKUP($A167,'Copy of PY1 Data(H)'!$A$1:$A$288,'Copy of PY1 Data(H)'!$A$1:$CZ$288))</f>
        <v>0</v>
      </c>
      <c r="AM167" s="180" cm="1">
        <f t="array" ref="AM167">_xlfn.XLOOKUP(AM$1,'Copy of PY1 Data(H)'!$A$1:$CZ$1,_xlfn.XLOOKUP($A167,'Copy of PY1 Data(H)'!$A$1:$A$288,'Copy of PY1 Data(H)'!$A$1:$CZ$288))</f>
        <v>0</v>
      </c>
      <c r="AN167" s="180" cm="1">
        <f t="array" ref="AN167">_xlfn.XLOOKUP(AN$1,'Copy of PY1 Data(H)'!$A$1:$CZ$1,_xlfn.XLOOKUP($A167,'Copy of PY1 Data(H)'!$A$1:$A$288,'Copy of PY1 Data(H)'!$A$1:$CZ$288))</f>
        <v>0</v>
      </c>
      <c r="AO167" s="180" cm="1">
        <f t="array" ref="AO167">_xlfn.XLOOKUP(AO$1,'Copy of PY1 Data(H)'!$A$1:$CZ$1,_xlfn.XLOOKUP($A167,'Copy of PY1 Data(H)'!$A$1:$A$288,'Copy of PY1 Data(H)'!$A$1:$CZ$288))</f>
        <v>220842</v>
      </c>
      <c r="AP167" s="180" cm="1">
        <f t="array" ref="AP167">_xlfn.XLOOKUP(AP$1,'Copy of PY1 Data(H)'!$A$1:$CZ$1,_xlfn.XLOOKUP($A167,'Copy of PY1 Data(H)'!$A$1:$A$288,'Copy of PY1 Data(H)'!$A$1:$CZ$288))</f>
        <v>0</v>
      </c>
      <c r="AQ167" s="180" cm="1">
        <f t="array" ref="AQ167">_xlfn.XLOOKUP(AQ$1,'Copy of PY1 Data(H)'!$A$1:$CZ$1,_xlfn.XLOOKUP($A167,'Copy of PY1 Data(H)'!$A$1:$A$288,'Copy of PY1 Data(H)'!$A$1:$CZ$288))</f>
        <v>0</v>
      </c>
      <c r="AR167" s="180" cm="1">
        <f t="array" ref="AR167">_xlfn.XLOOKUP(AR$1,'Copy of PY1 Data(H)'!$A$1:$CZ$1,_xlfn.XLOOKUP($A167,'Copy of PY1 Data(H)'!$A$1:$A$288,'Copy of PY1 Data(H)'!$A$1:$CZ$288))</f>
        <v>0</v>
      </c>
      <c r="AS167" s="180" cm="1">
        <f t="array" ref="AS167">_xlfn.XLOOKUP(AS$1,'Copy of PY1 Data(H)'!$A$1:$CZ$1,_xlfn.XLOOKUP($A167,'Copy of PY1 Data(H)'!$A$1:$A$288,'Copy of PY1 Data(H)'!$A$1:$CZ$288))</f>
        <v>4491279</v>
      </c>
      <c r="AT167" s="180" cm="1">
        <f t="array" ref="AT167">_xlfn.XLOOKUP(AT$1,'Copy of PY1 Data(H)'!$A$1:$CZ$1,_xlfn.XLOOKUP($A167,'Copy of PY1 Data(H)'!$A$1:$A$288,'Copy of PY1 Data(H)'!$A$1:$CZ$288))</f>
        <v>0</v>
      </c>
      <c r="AU167" s="180" cm="1">
        <f t="array" ref="AU167">_xlfn.XLOOKUP(AU$1,'Copy of PY1 Data(H)'!$A$1:$CZ$1,_xlfn.XLOOKUP($A167,'Copy of PY1 Data(H)'!$A$1:$A$288,'Copy of PY1 Data(H)'!$A$1:$CZ$288))</f>
        <v>0</v>
      </c>
      <c r="AV167" s="180" cm="1">
        <f t="array" ref="AV167">_xlfn.XLOOKUP(AV$1,'Copy of PY1 Data(H)'!$A$1:$CZ$1,_xlfn.XLOOKUP($A167,'Copy of PY1 Data(H)'!$A$1:$A$288,'Copy of PY1 Data(H)'!$A$1:$CZ$288))</f>
        <v>0</v>
      </c>
      <c r="AW167" s="180" cm="1">
        <f t="array" ref="AW167">_xlfn.XLOOKUP(AW$1,'Copy of PY1 Data(H)'!$A$1:$CZ$1,_xlfn.XLOOKUP($A167,'Copy of PY1 Data(H)'!$A$1:$A$288,'Copy of PY1 Data(H)'!$A$1:$CZ$288))</f>
        <v>0</v>
      </c>
      <c r="AX167" s="180" cm="1">
        <f t="array" ref="AX167">_xlfn.XLOOKUP(AX$1,'Copy of PY1 Data(H)'!$A$1:$CZ$1,_xlfn.XLOOKUP($A167,'Copy of PY1 Data(H)'!$A$1:$A$288,'Copy of PY1 Data(H)'!$A$1:$CZ$288))</f>
        <v>0</v>
      </c>
      <c r="AY167" s="180" cm="1">
        <f t="array" ref="AY167">_xlfn.XLOOKUP(AY$1,'Copy of PY1 Data(H)'!$A$1:$CZ$1,_xlfn.XLOOKUP($A167,'Copy of PY1 Data(H)'!$A$1:$A$288,'Copy of PY1 Data(H)'!$A$1:$CZ$288))</f>
        <v>0</v>
      </c>
      <c r="AZ167" s="180" cm="1">
        <f t="array" ref="AZ167">_xlfn.XLOOKUP(AZ$1,'Copy of PY1 Data(H)'!$A$1:$CZ$1,_xlfn.XLOOKUP($A167,'Copy of PY1 Data(H)'!$A$1:$A$288,'Copy of PY1 Data(H)'!$A$1:$CZ$288))</f>
        <v>0</v>
      </c>
      <c r="BA167" s="180" cm="1">
        <f t="array" ref="BA167">_xlfn.XLOOKUP(BA$1,'Copy of PY1 Data(H)'!$A$1:$CZ$1,_xlfn.XLOOKUP($A167,'Copy of PY1 Data(H)'!$A$1:$A$288,'Copy of PY1 Data(H)'!$A$1:$CZ$288))</f>
        <v>0</v>
      </c>
      <c r="BB167" s="180" cm="1">
        <f t="array" ref="BB167">_xlfn.XLOOKUP(BB$1,'Copy of PY1 Data(H)'!$A$1:$CZ$1,_xlfn.XLOOKUP($A167,'Copy of PY1 Data(H)'!$A$1:$A$288,'Copy of PY1 Data(H)'!$A$1:$CZ$288))</f>
        <v>0</v>
      </c>
      <c r="BC167" s="180" cm="1">
        <f t="array" ref="BC167">_xlfn.XLOOKUP(BC$1,'Copy of PY1 Data(H)'!$A$1:$CZ$1,_xlfn.XLOOKUP($A167,'Copy of PY1 Data(H)'!$A$1:$A$288,'Copy of PY1 Data(H)'!$A$1:$CZ$288))</f>
        <v>0</v>
      </c>
      <c r="BD167" s="180" cm="1">
        <f t="array" ref="BD167">_xlfn.XLOOKUP(BD$1,'Copy of PY1 Data(H)'!$A$1:$CZ$1,_xlfn.XLOOKUP($A167,'Copy of PY1 Data(H)'!$A$1:$A$288,'Copy of PY1 Data(H)'!$A$1:$CZ$288))</f>
        <v>0</v>
      </c>
      <c r="BE167" s="180" cm="1">
        <f t="array" ref="BE167">_xlfn.XLOOKUP(BE$1,'Copy of PY1 Data(H)'!$A$1:$CZ$1,_xlfn.XLOOKUP($A167,'Copy of PY1 Data(H)'!$A$1:$A$288,'Copy of PY1 Data(H)'!$A$1:$CZ$288))</f>
        <v>0</v>
      </c>
      <c r="BF167" s="180" cm="1">
        <f t="array" ref="BF167">_xlfn.XLOOKUP(BF$1,'Copy of PY1 Data(H)'!$A$1:$CZ$1,_xlfn.XLOOKUP($A167,'Copy of PY1 Data(H)'!$A$1:$A$288,'Copy of PY1 Data(H)'!$A$1:$CZ$288))</f>
        <v>0</v>
      </c>
      <c r="BG167" s="180" cm="1">
        <f t="array" ref="BG167">_xlfn.XLOOKUP(BG$1,'Copy of PY1 Data(H)'!$A$1:$CZ$1,_xlfn.XLOOKUP($A167,'Copy of PY1 Data(H)'!$A$1:$A$288,'Copy of PY1 Data(H)'!$A$1:$CZ$288))</f>
        <v>0</v>
      </c>
      <c r="BH167" s="180" cm="1">
        <f t="array" ref="BH167">_xlfn.XLOOKUP(BH$1,'Copy of PY1 Data(H)'!$A$1:$CZ$1,_xlfn.XLOOKUP($A167,'Copy of PY1 Data(H)'!$A$1:$A$288,'Copy of PY1 Data(H)'!$A$1:$CZ$288))</f>
        <v>0</v>
      </c>
      <c r="BI167" s="180" cm="1">
        <f t="array" ref="BI167">_xlfn.XLOOKUP(BI$1,'Copy of PY1 Data(H)'!$A$1:$CZ$1,_xlfn.XLOOKUP($A167,'Copy of PY1 Data(H)'!$A$1:$A$288,'Copy of PY1 Data(H)'!$A$1:$CZ$288))</f>
        <v>0</v>
      </c>
      <c r="BJ167" s="180" cm="1">
        <f t="array" ref="BJ167">_xlfn.XLOOKUP(BJ$1,'Copy of PY1 Data(H)'!$A$1:$CZ$1,_xlfn.XLOOKUP($A167,'Copy of PY1 Data(H)'!$A$1:$A$288,'Copy of PY1 Data(H)'!$A$1:$CZ$288))</f>
        <v>231235</v>
      </c>
      <c r="BK167" s="180" cm="1">
        <f t="array" ref="BK167">_xlfn.XLOOKUP(BK$1,'Copy of PY1 Data(H)'!$A$1:$CZ$1,_xlfn.XLOOKUP($A167,'Copy of PY1 Data(H)'!$A$1:$A$288,'Copy of PY1 Data(H)'!$A$1:$CZ$288))</f>
        <v>0</v>
      </c>
      <c r="BL167" s="180" cm="1">
        <f t="array" ref="BL167">_xlfn.XLOOKUP(BL$1,'Copy of PY1 Data(H)'!$A$1:$CZ$1,_xlfn.XLOOKUP($A167,'Copy of PY1 Data(H)'!$A$1:$A$288,'Copy of PY1 Data(H)'!$A$1:$CZ$288))</f>
        <v>26518</v>
      </c>
      <c r="BM167" s="180" cm="1">
        <f t="array" ref="BM167">_xlfn.XLOOKUP(BM$1,'Copy of PY1 Data(H)'!$A$1:$CZ$1,_xlfn.XLOOKUP($A167,'Copy of PY1 Data(H)'!$A$1:$A$288,'Copy of PY1 Data(H)'!$A$1:$CZ$288))</f>
        <v>0</v>
      </c>
      <c r="BN167" s="180" cm="1">
        <f t="array" ref="BN167">_xlfn.XLOOKUP(BN$1,'Copy of PY1 Data(H)'!$A$1:$CZ$1,_xlfn.XLOOKUP($A167,'Copy of PY1 Data(H)'!$A$1:$A$288,'Copy of PY1 Data(H)'!$A$1:$CZ$288))</f>
        <v>85755</v>
      </c>
      <c r="BO167" s="180" cm="1">
        <f t="array" ref="BO167">_xlfn.XLOOKUP(BO$1,'Copy of PY1 Data(H)'!$A$1:$CZ$1,_xlfn.XLOOKUP($A167,'Copy of PY1 Data(H)'!$A$1:$A$288,'Copy of PY1 Data(H)'!$A$1:$CZ$288))</f>
        <v>0</v>
      </c>
      <c r="BP167" s="180" cm="1">
        <f t="array" ref="BP167">_xlfn.XLOOKUP(BP$1,'Copy of PY1 Data(H)'!$A$1:$CZ$1,_xlfn.XLOOKUP($A167,'Copy of PY1 Data(H)'!$A$1:$A$288,'Copy of PY1 Data(H)'!$A$1:$CZ$288))</f>
        <v>0</v>
      </c>
      <c r="BQ167" s="180" cm="1">
        <f t="array" ref="BQ167">_xlfn.XLOOKUP(BQ$1,'Copy of PY1 Data(H)'!$A$1:$CZ$1,_xlfn.XLOOKUP($A167,'Copy of PY1 Data(H)'!$A$1:$A$288,'Copy of PY1 Data(H)'!$A$1:$CZ$288))</f>
        <v>0</v>
      </c>
      <c r="BR167" s="180" cm="1">
        <f t="array" ref="BR167">_xlfn.XLOOKUP(BR$1,'Copy of PY1 Data(H)'!$A$1:$CZ$1,_xlfn.XLOOKUP($A167,'Copy of PY1 Data(H)'!$A$1:$A$288,'Copy of PY1 Data(H)'!$A$1:$CZ$288))</f>
        <v>0</v>
      </c>
      <c r="BS167" s="180" cm="1">
        <f t="array" ref="BS167">_xlfn.XLOOKUP(BS$1,'Copy of PY1 Data(H)'!$A$1:$CZ$1,_xlfn.XLOOKUP($A167,'Copy of PY1 Data(H)'!$A$1:$A$288,'Copy of PY1 Data(H)'!$A$1:$CZ$288))</f>
        <v>0</v>
      </c>
      <c r="BT167" s="180" cm="1">
        <f t="array" ref="BT167">_xlfn.XLOOKUP(BT$1,'Copy of PY1 Data(H)'!$A$1:$CZ$1,_xlfn.XLOOKUP($A167,'Copy of PY1 Data(H)'!$A$1:$A$288,'Copy of PY1 Data(H)'!$A$1:$CZ$288))</f>
        <v>0</v>
      </c>
      <c r="BU167" s="180" cm="1">
        <f t="array" ref="BU167">_xlfn.XLOOKUP(BU$1,'Copy of PY1 Data(H)'!$A$1:$CZ$1,_xlfn.XLOOKUP($A167,'Copy of PY1 Data(H)'!$A$1:$A$288,'Copy of PY1 Data(H)'!$A$1:$CZ$288))</f>
        <v>0</v>
      </c>
      <c r="BV167" s="180" cm="1">
        <f t="array" ref="BV167">_xlfn.XLOOKUP(BV$1,'Copy of PY1 Data(H)'!$A$1:$CZ$1,_xlfn.XLOOKUP($A167,'Copy of PY1 Data(H)'!$A$1:$A$288,'Copy of PY1 Data(H)'!$A$1:$CZ$288))</f>
        <v>0</v>
      </c>
    </row>
    <row r="168" spans="1:78" s="968" customFormat="1" x14ac:dyDescent="0.3">
      <c r="B168" s="968" t="s">
        <v>2841</v>
      </c>
    </row>
    <row r="169" spans="1:78" s="630" customFormat="1" x14ac:dyDescent="0.3">
      <c r="A169" s="630">
        <v>656</v>
      </c>
      <c r="B169" s="180"/>
      <c r="C169" s="180"/>
      <c r="D169" s="180" cm="1">
        <f t="array" ref="D169">_xlfn.XLOOKUP(D$1,'Copy of PY1 Data(H)'!$A$1:$CZ$1,_xlfn.XLOOKUP($A169,'Copy of PY1 Data(H)'!$A$1:$A$288,'Copy of PY1 Data(H)'!$A$1:$CZ$288))</f>
        <v>2</v>
      </c>
      <c r="E169" s="180" cm="1">
        <f t="array" ref="E169">_xlfn.XLOOKUP(E$1,'Copy of PY1 Data(H)'!$A$1:$CZ$1,_xlfn.XLOOKUP($A169,'Copy of PY1 Data(H)'!$A$1:$A$288,'Copy of PY1 Data(H)'!$A$1:$CZ$288))</f>
        <v>1</v>
      </c>
      <c r="F169" s="180" cm="1">
        <f t="array" ref="F169">_xlfn.XLOOKUP(F$1,'Copy of PY1 Data(H)'!$A$1:$CZ$1,_xlfn.XLOOKUP($A169,'Copy of PY1 Data(H)'!$A$1:$A$288,'Copy of PY1 Data(H)'!$A$1:$CZ$288))</f>
        <v>0</v>
      </c>
      <c r="G169" s="180" cm="1">
        <f t="array" ref="G169">_xlfn.XLOOKUP(G$1,'Copy of PY1 Data(H)'!$A$1:$CZ$1,_xlfn.XLOOKUP($A169,'Copy of PY1 Data(H)'!$A$1:$A$288,'Copy of PY1 Data(H)'!$A$1:$CZ$288))</f>
        <v>2</v>
      </c>
      <c r="H169" s="180" cm="1">
        <f t="array" ref="H169">_xlfn.XLOOKUP(H$1,'Copy of PY1 Data(H)'!$A$1:$CZ$1,_xlfn.XLOOKUP($A169,'Copy of PY1 Data(H)'!$A$1:$A$288,'Copy of PY1 Data(H)'!$A$1:$CZ$288))</f>
        <v>2</v>
      </c>
      <c r="I169" s="180" cm="1">
        <f t="array" ref="I169">_xlfn.XLOOKUP(I$1,'Copy of PY1 Data(H)'!$A$1:$CZ$1,_xlfn.XLOOKUP($A169,'Copy of PY1 Data(H)'!$A$1:$A$288,'Copy of PY1 Data(H)'!$A$1:$CZ$288))</f>
        <v>0</v>
      </c>
      <c r="J169" s="180" cm="1">
        <f t="array" ref="J169">_xlfn.XLOOKUP(J$1,'Copy of PY1 Data(H)'!$A$1:$CZ$1,_xlfn.XLOOKUP($A169,'Copy of PY1 Data(H)'!$A$1:$A$288,'Copy of PY1 Data(H)'!$A$1:$CZ$288))</f>
        <v>0</v>
      </c>
      <c r="K169" s="180" cm="1">
        <f t="array" ref="K169">_xlfn.XLOOKUP(K$1,'Copy of PY1 Data(H)'!$A$1:$CZ$1,_xlfn.XLOOKUP($A169,'Copy of PY1 Data(H)'!$A$1:$A$288,'Copy of PY1 Data(H)'!$A$1:$CZ$288))</f>
        <v>2</v>
      </c>
      <c r="L169" s="180" cm="1">
        <f t="array" ref="L169">_xlfn.XLOOKUP(L$1,'Copy of PY1 Data(H)'!$A$1:$CZ$1,_xlfn.XLOOKUP($A169,'Copy of PY1 Data(H)'!$A$1:$A$288,'Copy of PY1 Data(H)'!$A$1:$CZ$288))</f>
        <v>2</v>
      </c>
      <c r="M169" s="180" cm="1">
        <f t="array" ref="M169">_xlfn.XLOOKUP(M$1,'Copy of PY1 Data(H)'!$A$1:$CZ$1,_xlfn.XLOOKUP($A169,'Copy of PY1 Data(H)'!$A$1:$A$288,'Copy of PY1 Data(H)'!$A$1:$CZ$288))</f>
        <v>2</v>
      </c>
      <c r="N169" s="180" cm="1">
        <f t="array" ref="N169">_xlfn.XLOOKUP(N$1,'Copy of PY1 Data(H)'!$A$1:$CZ$1,_xlfn.XLOOKUP($A169,'Copy of PY1 Data(H)'!$A$1:$A$288,'Copy of PY1 Data(H)'!$A$1:$CZ$288))</f>
        <v>0</v>
      </c>
      <c r="O169" s="180" cm="1">
        <f t="array" ref="O169">_xlfn.XLOOKUP(O$1,'Copy of PY1 Data(H)'!$A$1:$CZ$1,_xlfn.XLOOKUP($A169,'Copy of PY1 Data(H)'!$A$1:$A$288,'Copy of PY1 Data(H)'!$A$1:$CZ$288))</f>
        <v>0</v>
      </c>
      <c r="P169" s="180" cm="1">
        <f t="array" ref="P169">_xlfn.XLOOKUP(P$1,'Copy of PY1 Data(H)'!$A$1:$CZ$1,_xlfn.XLOOKUP($A169,'Copy of PY1 Data(H)'!$A$1:$A$288,'Copy of PY1 Data(H)'!$A$1:$CZ$288))</f>
        <v>0</v>
      </c>
      <c r="Q169" s="180" cm="1">
        <f t="array" ref="Q169">_xlfn.XLOOKUP(Q$1,'Copy of PY1 Data(H)'!$A$1:$CZ$1,_xlfn.XLOOKUP($A169,'Copy of PY1 Data(H)'!$A$1:$A$288,'Copy of PY1 Data(H)'!$A$1:$CZ$288))</f>
        <v>0</v>
      </c>
      <c r="R169" s="180" cm="1">
        <f t="array" ref="R169">_xlfn.XLOOKUP(R$1,'Copy of PY1 Data(H)'!$A$1:$CZ$1,_xlfn.XLOOKUP($A169,'Copy of PY1 Data(H)'!$A$1:$A$288,'Copy of PY1 Data(H)'!$A$1:$CZ$288))</f>
        <v>0</v>
      </c>
      <c r="S169" s="180" cm="1">
        <f t="array" ref="S169">_xlfn.XLOOKUP(S$1,'Copy of PY1 Data(H)'!$A$1:$CZ$1,_xlfn.XLOOKUP($A169,'Copy of PY1 Data(H)'!$A$1:$A$288,'Copy of PY1 Data(H)'!$A$1:$CZ$288))</f>
        <v>0</v>
      </c>
      <c r="T169" s="180" cm="1">
        <f t="array" ref="T169">_xlfn.XLOOKUP(T$1,'Copy of PY1 Data(H)'!$A$1:$CZ$1,_xlfn.XLOOKUP($A169,'Copy of PY1 Data(H)'!$A$1:$A$288,'Copy of PY1 Data(H)'!$A$1:$CZ$288))</f>
        <v>0</v>
      </c>
      <c r="U169" s="180" cm="1">
        <f t="array" ref="U169">_xlfn.XLOOKUP(U$1,'Copy of PY1 Data(H)'!$A$1:$CZ$1,_xlfn.XLOOKUP($A169,'Copy of PY1 Data(H)'!$A$1:$A$288,'Copy of PY1 Data(H)'!$A$1:$CZ$288))</f>
        <v>0</v>
      </c>
      <c r="V169" s="180" cm="1">
        <f t="array" ref="V169">_xlfn.XLOOKUP(V$1,'Copy of PY1 Data(H)'!$A$1:$CZ$1,_xlfn.XLOOKUP($A169,'Copy of PY1 Data(H)'!$A$1:$A$288,'Copy of PY1 Data(H)'!$A$1:$CZ$288))</f>
        <v>2</v>
      </c>
      <c r="W169" s="180" cm="1">
        <f t="array" ref="W169">_xlfn.XLOOKUP(W$1,'Copy of PY1 Data(H)'!$A$1:$CZ$1,_xlfn.XLOOKUP($A169,'Copy of PY1 Data(H)'!$A$1:$A$288,'Copy of PY1 Data(H)'!$A$1:$CZ$288))</f>
        <v>0</v>
      </c>
      <c r="X169" s="180" cm="1">
        <f t="array" ref="X169">_xlfn.XLOOKUP(X$1,'Copy of PY1 Data(H)'!$A$1:$CZ$1,_xlfn.XLOOKUP($A169,'Copy of PY1 Data(H)'!$A$1:$A$288,'Copy of PY1 Data(H)'!$A$1:$CZ$288))</f>
        <v>2</v>
      </c>
      <c r="Y169" s="180" cm="1">
        <f t="array" ref="Y169">_xlfn.XLOOKUP(Y$1,'Copy of PY1 Data(H)'!$A$1:$CZ$1,_xlfn.XLOOKUP($A169,'Copy of PY1 Data(H)'!$A$1:$A$288,'Copy of PY1 Data(H)'!$A$1:$CZ$288))</f>
        <v>0</v>
      </c>
      <c r="Z169" s="180" cm="1">
        <f t="array" ref="Z169">_xlfn.XLOOKUP(Z$1,'Copy of PY1 Data(H)'!$A$1:$CZ$1,_xlfn.XLOOKUP($A169,'Copy of PY1 Data(H)'!$A$1:$A$288,'Copy of PY1 Data(H)'!$A$1:$CZ$288))</f>
        <v>2</v>
      </c>
      <c r="AA169" s="180" cm="1">
        <f t="array" ref="AA169">_xlfn.XLOOKUP(AA$1,'Copy of PY1 Data(H)'!$A$1:$CZ$1,_xlfn.XLOOKUP($A169,'Copy of PY1 Data(H)'!$A$1:$A$288,'Copy of PY1 Data(H)'!$A$1:$CZ$288))</f>
        <v>2</v>
      </c>
      <c r="AB169" s="180" cm="1">
        <f t="array" ref="AB169">_xlfn.XLOOKUP(AB$1,'Copy of PY1 Data(H)'!$A$1:$CZ$1,_xlfn.XLOOKUP($A169,'Copy of PY1 Data(H)'!$A$1:$A$288,'Copy of PY1 Data(H)'!$A$1:$CZ$288))</f>
        <v>0</v>
      </c>
      <c r="AC169" s="180" cm="1">
        <f t="array" ref="AC169">_xlfn.XLOOKUP(AC$1,'Copy of PY1 Data(H)'!$A$1:$CZ$1,_xlfn.XLOOKUP($A169,'Copy of PY1 Data(H)'!$A$1:$A$288,'Copy of PY1 Data(H)'!$A$1:$CZ$288))</f>
        <v>0</v>
      </c>
      <c r="AD169" s="180" cm="1">
        <f t="array" ref="AD169">_xlfn.XLOOKUP(AD$1,'Copy of PY1 Data(H)'!$A$1:$CZ$1,_xlfn.XLOOKUP($A169,'Copy of PY1 Data(H)'!$A$1:$A$288,'Copy of PY1 Data(H)'!$A$1:$CZ$288))</f>
        <v>0</v>
      </c>
      <c r="AE169" s="180" cm="1">
        <f t="array" ref="AE169">_xlfn.XLOOKUP(AE$1,'Copy of PY1 Data(H)'!$A$1:$CZ$1,_xlfn.XLOOKUP($A169,'Copy of PY1 Data(H)'!$A$1:$A$288,'Copy of PY1 Data(H)'!$A$1:$CZ$288))</f>
        <v>2</v>
      </c>
      <c r="AF169" s="180" cm="1">
        <f t="array" ref="AF169">_xlfn.XLOOKUP(AF$1,'Copy of PY1 Data(H)'!$A$1:$CZ$1,_xlfn.XLOOKUP($A169,'Copy of PY1 Data(H)'!$A$1:$A$288,'Copy of PY1 Data(H)'!$A$1:$CZ$288))</f>
        <v>0</v>
      </c>
      <c r="AG169" s="180" cm="1">
        <f t="array" ref="AG169">_xlfn.XLOOKUP(AG$1,'Copy of PY1 Data(H)'!$A$1:$CZ$1,_xlfn.XLOOKUP($A169,'Copy of PY1 Data(H)'!$A$1:$A$288,'Copy of PY1 Data(H)'!$A$1:$CZ$288))</f>
        <v>0</v>
      </c>
      <c r="AH169" s="180" cm="1">
        <f t="array" ref="AH169">_xlfn.XLOOKUP(AH$1,'Copy of PY1 Data(H)'!$A$1:$CZ$1,_xlfn.XLOOKUP($A169,'Copy of PY1 Data(H)'!$A$1:$A$288,'Copy of PY1 Data(H)'!$A$1:$CZ$288))</f>
        <v>0</v>
      </c>
      <c r="AI169" s="180" cm="1">
        <f t="array" ref="AI169">_xlfn.XLOOKUP(AI$1,'Copy of PY1 Data(H)'!$A$1:$CZ$1,_xlfn.XLOOKUP($A169,'Copy of PY1 Data(H)'!$A$1:$A$288,'Copy of PY1 Data(H)'!$A$1:$CZ$288))</f>
        <v>0</v>
      </c>
      <c r="AJ169" s="180" cm="1">
        <f t="array" ref="AJ169">_xlfn.XLOOKUP(AJ$1,'Copy of PY1 Data(H)'!$A$1:$CZ$1,_xlfn.XLOOKUP($A169,'Copy of PY1 Data(H)'!$A$1:$A$288,'Copy of PY1 Data(H)'!$A$1:$CZ$288))</f>
        <v>2</v>
      </c>
      <c r="AK169" s="180" cm="1">
        <f t="array" ref="AK169">_xlfn.XLOOKUP(AK$1,'Copy of PY1 Data(H)'!$A$1:$CZ$1,_xlfn.XLOOKUP($A169,'Copy of PY1 Data(H)'!$A$1:$A$288,'Copy of PY1 Data(H)'!$A$1:$CZ$288))</f>
        <v>0</v>
      </c>
      <c r="AL169" s="180" cm="1">
        <f t="array" ref="AL169">_xlfn.XLOOKUP(AL$1,'Copy of PY1 Data(H)'!$A$1:$CZ$1,_xlfn.XLOOKUP($A169,'Copy of PY1 Data(H)'!$A$1:$A$288,'Copy of PY1 Data(H)'!$A$1:$CZ$288))</f>
        <v>0</v>
      </c>
      <c r="AM169" s="180" cm="1">
        <f t="array" ref="AM169">_xlfn.XLOOKUP(AM$1,'Copy of PY1 Data(H)'!$A$1:$CZ$1,_xlfn.XLOOKUP($A169,'Copy of PY1 Data(H)'!$A$1:$A$288,'Copy of PY1 Data(H)'!$A$1:$CZ$288))</f>
        <v>2</v>
      </c>
      <c r="AN169" s="180" cm="1">
        <f t="array" ref="AN169">_xlfn.XLOOKUP(AN$1,'Copy of PY1 Data(H)'!$A$1:$CZ$1,_xlfn.XLOOKUP($A169,'Copy of PY1 Data(H)'!$A$1:$A$288,'Copy of PY1 Data(H)'!$A$1:$CZ$288))</f>
        <v>0</v>
      </c>
      <c r="AO169" s="180" cm="1">
        <f t="array" ref="AO169">_xlfn.XLOOKUP(AO$1,'Copy of PY1 Data(H)'!$A$1:$CZ$1,_xlfn.XLOOKUP($A169,'Copy of PY1 Data(H)'!$A$1:$A$288,'Copy of PY1 Data(H)'!$A$1:$CZ$288))</f>
        <v>0</v>
      </c>
      <c r="AP169" s="180" cm="1">
        <f t="array" ref="AP169">_xlfn.XLOOKUP(AP$1,'Copy of PY1 Data(H)'!$A$1:$CZ$1,_xlfn.XLOOKUP($A169,'Copy of PY1 Data(H)'!$A$1:$A$288,'Copy of PY1 Data(H)'!$A$1:$CZ$288))</f>
        <v>0</v>
      </c>
      <c r="AQ169" s="180" cm="1">
        <f t="array" ref="AQ169">_xlfn.XLOOKUP(AQ$1,'Copy of PY1 Data(H)'!$A$1:$CZ$1,_xlfn.XLOOKUP($A169,'Copy of PY1 Data(H)'!$A$1:$A$288,'Copy of PY1 Data(H)'!$A$1:$CZ$288))</f>
        <v>2</v>
      </c>
      <c r="AR169" s="180" cm="1">
        <f t="array" ref="AR169">_xlfn.XLOOKUP(AR$1,'Copy of PY1 Data(H)'!$A$1:$CZ$1,_xlfn.XLOOKUP($A169,'Copy of PY1 Data(H)'!$A$1:$A$288,'Copy of PY1 Data(H)'!$A$1:$CZ$288))</f>
        <v>0</v>
      </c>
      <c r="AS169" s="180" cm="1">
        <f t="array" ref="AS169">_xlfn.XLOOKUP(AS$1,'Copy of PY1 Data(H)'!$A$1:$CZ$1,_xlfn.XLOOKUP($A169,'Copy of PY1 Data(H)'!$A$1:$A$288,'Copy of PY1 Data(H)'!$A$1:$CZ$288))</f>
        <v>2</v>
      </c>
      <c r="AT169" s="180" cm="1">
        <f t="array" ref="AT169">_xlfn.XLOOKUP(AT$1,'Copy of PY1 Data(H)'!$A$1:$CZ$1,_xlfn.XLOOKUP($A169,'Copy of PY1 Data(H)'!$A$1:$A$288,'Copy of PY1 Data(H)'!$A$1:$CZ$288))</f>
        <v>0</v>
      </c>
      <c r="AU169" s="180" cm="1">
        <f t="array" ref="AU169">_xlfn.XLOOKUP(AU$1,'Copy of PY1 Data(H)'!$A$1:$CZ$1,_xlfn.XLOOKUP($A169,'Copy of PY1 Data(H)'!$A$1:$A$288,'Copy of PY1 Data(H)'!$A$1:$CZ$288))</f>
        <v>0</v>
      </c>
      <c r="AV169" s="180" cm="1">
        <f t="array" ref="AV169">_xlfn.XLOOKUP(AV$1,'Copy of PY1 Data(H)'!$A$1:$CZ$1,_xlfn.XLOOKUP($A169,'Copy of PY1 Data(H)'!$A$1:$A$288,'Copy of PY1 Data(H)'!$A$1:$CZ$288))</f>
        <v>2</v>
      </c>
      <c r="AW169" s="180" cm="1">
        <f t="array" ref="AW169">_xlfn.XLOOKUP(AW$1,'Copy of PY1 Data(H)'!$A$1:$CZ$1,_xlfn.XLOOKUP($A169,'Copy of PY1 Data(H)'!$A$1:$A$288,'Copy of PY1 Data(H)'!$A$1:$CZ$288))</f>
        <v>0</v>
      </c>
      <c r="AX169" s="180" cm="1">
        <f t="array" ref="AX169">_xlfn.XLOOKUP(AX$1,'Copy of PY1 Data(H)'!$A$1:$CZ$1,_xlfn.XLOOKUP($A169,'Copy of PY1 Data(H)'!$A$1:$A$288,'Copy of PY1 Data(H)'!$A$1:$CZ$288))</f>
        <v>0</v>
      </c>
      <c r="AY169" s="180" cm="1">
        <f t="array" ref="AY169">_xlfn.XLOOKUP(AY$1,'Copy of PY1 Data(H)'!$A$1:$CZ$1,_xlfn.XLOOKUP($A169,'Copy of PY1 Data(H)'!$A$1:$A$288,'Copy of PY1 Data(H)'!$A$1:$CZ$288))</f>
        <v>2</v>
      </c>
      <c r="AZ169" s="180" cm="1">
        <f t="array" ref="AZ169">_xlfn.XLOOKUP(AZ$1,'Copy of PY1 Data(H)'!$A$1:$CZ$1,_xlfn.XLOOKUP($A169,'Copy of PY1 Data(H)'!$A$1:$A$288,'Copy of PY1 Data(H)'!$A$1:$CZ$288))</f>
        <v>2</v>
      </c>
      <c r="BA169" s="180" cm="1">
        <f t="array" ref="BA169">_xlfn.XLOOKUP(BA$1,'Copy of PY1 Data(H)'!$A$1:$CZ$1,_xlfn.XLOOKUP($A169,'Copy of PY1 Data(H)'!$A$1:$A$288,'Copy of PY1 Data(H)'!$A$1:$CZ$288))</f>
        <v>2</v>
      </c>
      <c r="BB169" s="180" cm="1">
        <f t="array" ref="BB169">_xlfn.XLOOKUP(BB$1,'Copy of PY1 Data(H)'!$A$1:$CZ$1,_xlfn.XLOOKUP($A169,'Copy of PY1 Data(H)'!$A$1:$A$288,'Copy of PY1 Data(H)'!$A$1:$CZ$288))</f>
        <v>2</v>
      </c>
      <c r="BC169" s="180" cm="1">
        <f t="array" ref="BC169">_xlfn.XLOOKUP(BC$1,'Copy of PY1 Data(H)'!$A$1:$CZ$1,_xlfn.XLOOKUP($A169,'Copy of PY1 Data(H)'!$A$1:$A$288,'Copy of PY1 Data(H)'!$A$1:$CZ$288))</f>
        <v>0</v>
      </c>
      <c r="BD169" s="180" cm="1">
        <f t="array" ref="BD169">_xlfn.XLOOKUP(BD$1,'Copy of PY1 Data(H)'!$A$1:$CZ$1,_xlfn.XLOOKUP($A169,'Copy of PY1 Data(H)'!$A$1:$A$288,'Copy of PY1 Data(H)'!$A$1:$CZ$288))</f>
        <v>0</v>
      </c>
      <c r="BE169" s="180" cm="1">
        <f t="array" ref="BE169">_xlfn.XLOOKUP(BE$1,'Copy of PY1 Data(H)'!$A$1:$CZ$1,_xlfn.XLOOKUP($A169,'Copy of PY1 Data(H)'!$A$1:$A$288,'Copy of PY1 Data(H)'!$A$1:$CZ$288))</f>
        <v>2</v>
      </c>
      <c r="BF169" s="180" cm="1">
        <f t="array" ref="BF169">_xlfn.XLOOKUP(BF$1,'Copy of PY1 Data(H)'!$A$1:$CZ$1,_xlfn.XLOOKUP($A169,'Copy of PY1 Data(H)'!$A$1:$A$288,'Copy of PY1 Data(H)'!$A$1:$CZ$288))</f>
        <v>2</v>
      </c>
      <c r="BG169" s="180" cm="1">
        <f t="array" ref="BG169">_xlfn.XLOOKUP(BG$1,'Copy of PY1 Data(H)'!$A$1:$CZ$1,_xlfn.XLOOKUP($A169,'Copy of PY1 Data(H)'!$A$1:$A$288,'Copy of PY1 Data(H)'!$A$1:$CZ$288))</f>
        <v>0</v>
      </c>
      <c r="BH169" s="180" cm="1">
        <f t="array" ref="BH169">_xlfn.XLOOKUP(BH$1,'Copy of PY1 Data(H)'!$A$1:$CZ$1,_xlfn.XLOOKUP($A169,'Copy of PY1 Data(H)'!$A$1:$A$288,'Copy of PY1 Data(H)'!$A$1:$CZ$288))</f>
        <v>2</v>
      </c>
      <c r="BI169" s="180" cm="1">
        <f t="array" ref="BI169">_xlfn.XLOOKUP(BI$1,'Copy of PY1 Data(H)'!$A$1:$CZ$1,_xlfn.XLOOKUP($A169,'Copy of PY1 Data(H)'!$A$1:$A$288,'Copy of PY1 Data(H)'!$A$1:$CZ$288))</f>
        <v>0</v>
      </c>
      <c r="BJ169" s="180" cm="1">
        <f t="array" ref="BJ169">_xlfn.XLOOKUP(BJ$1,'Copy of PY1 Data(H)'!$A$1:$CZ$1,_xlfn.XLOOKUP($A169,'Copy of PY1 Data(H)'!$A$1:$A$288,'Copy of PY1 Data(H)'!$A$1:$CZ$288))</f>
        <v>0</v>
      </c>
      <c r="BK169" s="180" cm="1">
        <f t="array" ref="BK169">_xlfn.XLOOKUP(BK$1,'Copy of PY1 Data(H)'!$A$1:$CZ$1,_xlfn.XLOOKUP($A169,'Copy of PY1 Data(H)'!$A$1:$A$288,'Copy of PY1 Data(H)'!$A$1:$CZ$288))</f>
        <v>2</v>
      </c>
      <c r="BL169" s="180" cm="1">
        <f t="array" ref="BL169">_xlfn.XLOOKUP(BL$1,'Copy of PY1 Data(H)'!$A$1:$CZ$1,_xlfn.XLOOKUP($A169,'Copy of PY1 Data(H)'!$A$1:$A$288,'Copy of PY1 Data(H)'!$A$1:$CZ$288))</f>
        <v>2</v>
      </c>
      <c r="BM169" s="180" cm="1">
        <f t="array" ref="BM169">_xlfn.XLOOKUP(BM$1,'Copy of PY1 Data(H)'!$A$1:$CZ$1,_xlfn.XLOOKUP($A169,'Copy of PY1 Data(H)'!$A$1:$A$288,'Copy of PY1 Data(H)'!$A$1:$CZ$288))</f>
        <v>0</v>
      </c>
      <c r="BN169" s="180" cm="1">
        <f t="array" ref="BN169">_xlfn.XLOOKUP(BN$1,'Copy of PY1 Data(H)'!$A$1:$CZ$1,_xlfn.XLOOKUP($A169,'Copy of PY1 Data(H)'!$A$1:$A$288,'Copy of PY1 Data(H)'!$A$1:$CZ$288))</f>
        <v>2</v>
      </c>
      <c r="BO169" s="180" cm="1">
        <f t="array" ref="BO169">_xlfn.XLOOKUP(BO$1,'Copy of PY1 Data(H)'!$A$1:$CZ$1,_xlfn.XLOOKUP($A169,'Copy of PY1 Data(H)'!$A$1:$A$288,'Copy of PY1 Data(H)'!$A$1:$CZ$288))</f>
        <v>2</v>
      </c>
      <c r="BP169" s="180" cm="1">
        <f t="array" ref="BP169">_xlfn.XLOOKUP(BP$1,'Copy of PY1 Data(H)'!$A$1:$CZ$1,_xlfn.XLOOKUP($A169,'Copy of PY1 Data(H)'!$A$1:$A$288,'Copy of PY1 Data(H)'!$A$1:$CZ$288))</f>
        <v>0</v>
      </c>
      <c r="BQ169" s="180" cm="1">
        <f t="array" ref="BQ169">_xlfn.XLOOKUP(BQ$1,'Copy of PY1 Data(H)'!$A$1:$CZ$1,_xlfn.XLOOKUP($A169,'Copy of PY1 Data(H)'!$A$1:$A$288,'Copy of PY1 Data(H)'!$A$1:$CZ$288))</f>
        <v>0</v>
      </c>
      <c r="BR169" s="180" cm="1">
        <f t="array" ref="BR169">_xlfn.XLOOKUP(BR$1,'Copy of PY1 Data(H)'!$A$1:$CZ$1,_xlfn.XLOOKUP($A169,'Copy of PY1 Data(H)'!$A$1:$A$288,'Copy of PY1 Data(H)'!$A$1:$CZ$288))</f>
        <v>0</v>
      </c>
      <c r="BS169" s="180" cm="1">
        <f t="array" ref="BS169">_xlfn.XLOOKUP(BS$1,'Copy of PY1 Data(H)'!$A$1:$CZ$1,_xlfn.XLOOKUP($A169,'Copy of PY1 Data(H)'!$A$1:$A$288,'Copy of PY1 Data(H)'!$A$1:$CZ$288))</f>
        <v>2</v>
      </c>
      <c r="BT169" s="180" cm="1">
        <f t="array" ref="BT169">_xlfn.XLOOKUP(BT$1,'Copy of PY1 Data(H)'!$A$1:$CZ$1,_xlfn.XLOOKUP($A169,'Copy of PY1 Data(H)'!$A$1:$A$288,'Copy of PY1 Data(H)'!$A$1:$CZ$288))</f>
        <v>2</v>
      </c>
      <c r="BU169" s="180" cm="1">
        <f t="array" ref="BU169">_xlfn.XLOOKUP(BU$1,'Copy of PY1 Data(H)'!$A$1:$CZ$1,_xlfn.XLOOKUP($A169,'Copy of PY1 Data(H)'!$A$1:$A$288,'Copy of PY1 Data(H)'!$A$1:$CZ$288))</f>
        <v>0</v>
      </c>
      <c r="BV169" s="180" cm="1">
        <f t="array" ref="BV169">_xlfn.XLOOKUP(BV$1,'Copy of PY1 Data(H)'!$A$1:$CZ$1,_xlfn.XLOOKUP($A169,'Copy of PY1 Data(H)'!$A$1:$A$288,'Copy of PY1 Data(H)'!$A$1:$CZ$288))</f>
        <v>2</v>
      </c>
      <c r="BW169" s="180"/>
      <c r="BX169" s="180"/>
      <c r="BY169" s="180"/>
      <c r="BZ169" s="180"/>
    </row>
    <row r="170" spans="1:78" s="968" customFormat="1" x14ac:dyDescent="0.3">
      <c r="B170" s="968" t="s">
        <v>2841</v>
      </c>
    </row>
    <row r="171" spans="1:78" s="630" customFormat="1" x14ac:dyDescent="0.3">
      <c r="A171" s="630">
        <v>535</v>
      </c>
      <c r="B171" s="180"/>
      <c r="C171" s="180"/>
      <c r="D171" s="180" cm="1">
        <f t="array" ref="D171">_xlfn.XLOOKUP(D$1,'Copy of PY1 Data(H)'!$A$1:$CZ$1,_xlfn.XLOOKUP($A171,'Copy of PY1 Data(H)'!$A$1:$A$288,'Copy of PY1 Data(H)'!$A$1:$CZ$288))</f>
        <v>0</v>
      </c>
      <c r="E171" s="180" cm="1">
        <f t="array" ref="E171">_xlfn.XLOOKUP(E$1,'Copy of PY1 Data(H)'!$A$1:$CZ$1,_xlfn.XLOOKUP($A171,'Copy of PY1 Data(H)'!$A$1:$A$288,'Copy of PY1 Data(H)'!$A$1:$CZ$288))</f>
        <v>120499959</v>
      </c>
      <c r="F171" s="180" cm="1">
        <f t="array" ref="F171">_xlfn.XLOOKUP(F$1,'Copy of PY1 Data(H)'!$A$1:$CZ$1,_xlfn.XLOOKUP($A171,'Copy of PY1 Data(H)'!$A$1:$A$288,'Copy of PY1 Data(H)'!$A$1:$CZ$288))</f>
        <v>0</v>
      </c>
      <c r="G171" s="180" cm="1">
        <f t="array" ref="G171">_xlfn.XLOOKUP(G$1,'Copy of PY1 Data(H)'!$A$1:$CZ$1,_xlfn.XLOOKUP($A171,'Copy of PY1 Data(H)'!$A$1:$A$288,'Copy of PY1 Data(H)'!$A$1:$CZ$288))</f>
        <v>0</v>
      </c>
      <c r="H171" s="180" cm="1">
        <f t="array" ref="H171">_xlfn.XLOOKUP(H$1,'Copy of PY1 Data(H)'!$A$1:$CZ$1,_xlfn.XLOOKUP($A171,'Copy of PY1 Data(H)'!$A$1:$A$288,'Copy of PY1 Data(H)'!$A$1:$CZ$288))</f>
        <v>0</v>
      </c>
      <c r="I171" s="180" cm="1">
        <f t="array" ref="I171">_xlfn.XLOOKUP(I$1,'Copy of PY1 Data(H)'!$A$1:$CZ$1,_xlfn.XLOOKUP($A171,'Copy of PY1 Data(H)'!$A$1:$A$288,'Copy of PY1 Data(H)'!$A$1:$CZ$288))</f>
        <v>0</v>
      </c>
      <c r="J171" s="180" cm="1">
        <f t="array" ref="J171">_xlfn.XLOOKUP(J$1,'Copy of PY1 Data(H)'!$A$1:$CZ$1,_xlfn.XLOOKUP($A171,'Copy of PY1 Data(H)'!$A$1:$A$288,'Copy of PY1 Data(H)'!$A$1:$CZ$288))</f>
        <v>0</v>
      </c>
      <c r="K171" s="180" cm="1">
        <f t="array" ref="K171">_xlfn.XLOOKUP(K$1,'Copy of PY1 Data(H)'!$A$1:$CZ$1,_xlfn.XLOOKUP($A171,'Copy of PY1 Data(H)'!$A$1:$A$288,'Copy of PY1 Data(H)'!$A$1:$CZ$288))</f>
        <v>0</v>
      </c>
      <c r="L171" s="180" cm="1">
        <f t="array" ref="L171">_xlfn.XLOOKUP(L$1,'Copy of PY1 Data(H)'!$A$1:$CZ$1,_xlfn.XLOOKUP($A171,'Copy of PY1 Data(H)'!$A$1:$A$288,'Copy of PY1 Data(H)'!$A$1:$CZ$288))</f>
        <v>0</v>
      </c>
      <c r="M171" s="180" cm="1">
        <f t="array" ref="M171">_xlfn.XLOOKUP(M$1,'Copy of PY1 Data(H)'!$A$1:$CZ$1,_xlfn.XLOOKUP($A171,'Copy of PY1 Data(H)'!$A$1:$A$288,'Copy of PY1 Data(H)'!$A$1:$CZ$288))</f>
        <v>2672160</v>
      </c>
      <c r="N171" s="180" cm="1">
        <f t="array" ref="N171">_xlfn.XLOOKUP(N$1,'Copy of PY1 Data(H)'!$A$1:$CZ$1,_xlfn.XLOOKUP($A171,'Copy of PY1 Data(H)'!$A$1:$A$288,'Copy of PY1 Data(H)'!$A$1:$CZ$288))</f>
        <v>1</v>
      </c>
      <c r="O171" s="180" cm="1">
        <f t="array" ref="O171">_xlfn.XLOOKUP(O$1,'Copy of PY1 Data(H)'!$A$1:$CZ$1,_xlfn.XLOOKUP($A171,'Copy of PY1 Data(H)'!$A$1:$A$288,'Copy of PY1 Data(H)'!$A$1:$CZ$288))</f>
        <v>0</v>
      </c>
      <c r="P171" s="180" cm="1">
        <f t="array" ref="P171">_xlfn.XLOOKUP(P$1,'Copy of PY1 Data(H)'!$A$1:$CZ$1,_xlfn.XLOOKUP($A171,'Copy of PY1 Data(H)'!$A$1:$A$288,'Copy of PY1 Data(H)'!$A$1:$CZ$288))</f>
        <v>0</v>
      </c>
      <c r="Q171" s="180" cm="1">
        <f t="array" ref="Q171">_xlfn.XLOOKUP(Q$1,'Copy of PY1 Data(H)'!$A$1:$CZ$1,_xlfn.XLOOKUP($A171,'Copy of PY1 Data(H)'!$A$1:$A$288,'Copy of PY1 Data(H)'!$A$1:$CZ$288))</f>
        <v>0</v>
      </c>
      <c r="R171" s="180" cm="1">
        <f t="array" ref="R171">_xlfn.XLOOKUP(R$1,'Copy of PY1 Data(H)'!$A$1:$CZ$1,_xlfn.XLOOKUP($A171,'Copy of PY1 Data(H)'!$A$1:$A$288,'Copy of PY1 Data(H)'!$A$1:$CZ$288))</f>
        <v>0</v>
      </c>
      <c r="S171" s="180" cm="1">
        <f t="array" ref="S171">_xlfn.XLOOKUP(S$1,'Copy of PY1 Data(H)'!$A$1:$CZ$1,_xlfn.XLOOKUP($A171,'Copy of PY1 Data(H)'!$A$1:$A$288,'Copy of PY1 Data(H)'!$A$1:$CZ$288))</f>
        <v>0</v>
      </c>
      <c r="T171" s="180" cm="1">
        <f t="array" ref="T171">_xlfn.XLOOKUP(T$1,'Copy of PY1 Data(H)'!$A$1:$CZ$1,_xlfn.XLOOKUP($A171,'Copy of PY1 Data(H)'!$A$1:$A$288,'Copy of PY1 Data(H)'!$A$1:$CZ$288))</f>
        <v>0</v>
      </c>
      <c r="U171" s="180" cm="1">
        <f t="array" ref="U171">_xlfn.XLOOKUP(U$1,'Copy of PY1 Data(H)'!$A$1:$CZ$1,_xlfn.XLOOKUP($A171,'Copy of PY1 Data(H)'!$A$1:$A$288,'Copy of PY1 Data(H)'!$A$1:$CZ$288))</f>
        <v>0</v>
      </c>
      <c r="V171" s="180" cm="1">
        <f t="array" ref="V171">_xlfn.XLOOKUP(V$1,'Copy of PY1 Data(H)'!$A$1:$CZ$1,_xlfn.XLOOKUP($A171,'Copy of PY1 Data(H)'!$A$1:$A$288,'Copy of PY1 Data(H)'!$A$1:$CZ$288))</f>
        <v>0</v>
      </c>
      <c r="W171" s="180" cm="1">
        <f t="array" ref="W171">_xlfn.XLOOKUP(W$1,'Copy of PY1 Data(H)'!$A$1:$CZ$1,_xlfn.XLOOKUP($A171,'Copy of PY1 Data(H)'!$A$1:$A$288,'Copy of PY1 Data(H)'!$A$1:$CZ$288))</f>
        <v>0</v>
      </c>
      <c r="X171" s="180" cm="1">
        <f t="array" ref="X171">_xlfn.XLOOKUP(X$1,'Copy of PY1 Data(H)'!$A$1:$CZ$1,_xlfn.XLOOKUP($A171,'Copy of PY1 Data(H)'!$A$1:$A$288,'Copy of PY1 Data(H)'!$A$1:$CZ$288))</f>
        <v>0</v>
      </c>
      <c r="Y171" s="180" cm="1">
        <f t="array" ref="Y171">_xlfn.XLOOKUP(Y$1,'Copy of PY1 Data(H)'!$A$1:$CZ$1,_xlfn.XLOOKUP($A171,'Copy of PY1 Data(H)'!$A$1:$A$288,'Copy of PY1 Data(H)'!$A$1:$CZ$288))</f>
        <v>0</v>
      </c>
      <c r="Z171" s="180" cm="1">
        <f t="array" ref="Z171">_xlfn.XLOOKUP(Z$1,'Copy of PY1 Data(H)'!$A$1:$CZ$1,_xlfn.XLOOKUP($A171,'Copy of PY1 Data(H)'!$A$1:$A$288,'Copy of PY1 Data(H)'!$A$1:$CZ$288))</f>
        <v>4434076</v>
      </c>
      <c r="AA171" s="180" cm="1">
        <f t="array" ref="AA171">_xlfn.XLOOKUP(AA$1,'Copy of PY1 Data(H)'!$A$1:$CZ$1,_xlfn.XLOOKUP($A171,'Copy of PY1 Data(H)'!$A$1:$A$288,'Copy of PY1 Data(H)'!$A$1:$CZ$288))</f>
        <v>0</v>
      </c>
      <c r="AB171" s="180" cm="1">
        <f t="array" ref="AB171">_xlfn.XLOOKUP(AB$1,'Copy of PY1 Data(H)'!$A$1:$CZ$1,_xlfn.XLOOKUP($A171,'Copy of PY1 Data(H)'!$A$1:$A$288,'Copy of PY1 Data(H)'!$A$1:$CZ$288))</f>
        <v>0</v>
      </c>
      <c r="AC171" s="180" cm="1">
        <f t="array" ref="AC171">_xlfn.XLOOKUP(AC$1,'Copy of PY1 Data(H)'!$A$1:$CZ$1,_xlfn.XLOOKUP($A171,'Copy of PY1 Data(H)'!$A$1:$A$288,'Copy of PY1 Data(H)'!$A$1:$CZ$288))</f>
        <v>0</v>
      </c>
      <c r="AD171" s="180" cm="1">
        <f t="array" ref="AD171">_xlfn.XLOOKUP(AD$1,'Copy of PY1 Data(H)'!$A$1:$CZ$1,_xlfn.XLOOKUP($A171,'Copy of PY1 Data(H)'!$A$1:$A$288,'Copy of PY1 Data(H)'!$A$1:$CZ$288))</f>
        <v>0</v>
      </c>
      <c r="AE171" s="180" cm="1">
        <f t="array" ref="AE171">_xlfn.XLOOKUP(AE$1,'Copy of PY1 Data(H)'!$A$1:$CZ$1,_xlfn.XLOOKUP($A171,'Copy of PY1 Data(H)'!$A$1:$A$288,'Copy of PY1 Data(H)'!$A$1:$CZ$288))</f>
        <v>0</v>
      </c>
      <c r="AF171" s="180" cm="1">
        <f t="array" ref="AF171">_xlfn.XLOOKUP(AF$1,'Copy of PY1 Data(H)'!$A$1:$CZ$1,_xlfn.XLOOKUP($A171,'Copy of PY1 Data(H)'!$A$1:$A$288,'Copy of PY1 Data(H)'!$A$1:$CZ$288))</f>
        <v>0</v>
      </c>
      <c r="AG171" s="180" cm="1">
        <f t="array" ref="AG171">_xlfn.XLOOKUP(AG$1,'Copy of PY1 Data(H)'!$A$1:$CZ$1,_xlfn.XLOOKUP($A171,'Copy of PY1 Data(H)'!$A$1:$A$288,'Copy of PY1 Data(H)'!$A$1:$CZ$288))</f>
        <v>1</v>
      </c>
      <c r="AH171" s="180" cm="1">
        <f t="array" ref="AH171">_xlfn.XLOOKUP(AH$1,'Copy of PY1 Data(H)'!$A$1:$CZ$1,_xlfn.XLOOKUP($A171,'Copy of PY1 Data(H)'!$A$1:$A$288,'Copy of PY1 Data(H)'!$A$1:$CZ$288))</f>
        <v>0</v>
      </c>
      <c r="AI171" s="180" cm="1">
        <f t="array" ref="AI171">_xlfn.XLOOKUP(AI$1,'Copy of PY1 Data(H)'!$A$1:$CZ$1,_xlfn.XLOOKUP($A171,'Copy of PY1 Data(H)'!$A$1:$A$288,'Copy of PY1 Data(H)'!$A$1:$CZ$288))</f>
        <v>0</v>
      </c>
      <c r="AJ171" s="180" cm="1">
        <f t="array" ref="AJ171">_xlfn.XLOOKUP(AJ$1,'Copy of PY1 Data(H)'!$A$1:$CZ$1,_xlfn.XLOOKUP($A171,'Copy of PY1 Data(H)'!$A$1:$A$288,'Copy of PY1 Data(H)'!$A$1:$CZ$288))</f>
        <v>0</v>
      </c>
      <c r="AK171" s="180" cm="1">
        <f t="array" ref="AK171">_xlfn.XLOOKUP(AK$1,'Copy of PY1 Data(H)'!$A$1:$CZ$1,_xlfn.XLOOKUP($A171,'Copy of PY1 Data(H)'!$A$1:$A$288,'Copy of PY1 Data(H)'!$A$1:$CZ$288))</f>
        <v>0</v>
      </c>
      <c r="AL171" s="180" cm="1">
        <f t="array" ref="AL171">_xlfn.XLOOKUP(AL$1,'Copy of PY1 Data(H)'!$A$1:$CZ$1,_xlfn.XLOOKUP($A171,'Copy of PY1 Data(H)'!$A$1:$A$288,'Copy of PY1 Data(H)'!$A$1:$CZ$288))</f>
        <v>0</v>
      </c>
      <c r="AM171" s="180" cm="1">
        <f t="array" ref="AM171">_xlfn.XLOOKUP(AM$1,'Copy of PY1 Data(H)'!$A$1:$CZ$1,_xlfn.XLOOKUP($A171,'Copy of PY1 Data(H)'!$A$1:$A$288,'Copy of PY1 Data(H)'!$A$1:$CZ$288))</f>
        <v>0</v>
      </c>
      <c r="AN171" s="180" cm="1">
        <f t="array" ref="AN171">_xlfn.XLOOKUP(AN$1,'Copy of PY1 Data(H)'!$A$1:$CZ$1,_xlfn.XLOOKUP($A171,'Copy of PY1 Data(H)'!$A$1:$A$288,'Copy of PY1 Data(H)'!$A$1:$CZ$288))</f>
        <v>0</v>
      </c>
      <c r="AO171" s="180" cm="1">
        <f t="array" ref="AO171">_xlfn.XLOOKUP(AO$1,'Copy of PY1 Data(H)'!$A$1:$CZ$1,_xlfn.XLOOKUP($A171,'Copy of PY1 Data(H)'!$A$1:$A$288,'Copy of PY1 Data(H)'!$A$1:$CZ$288))</f>
        <v>19968647</v>
      </c>
      <c r="AP171" s="180" cm="1">
        <f t="array" ref="AP171">_xlfn.XLOOKUP(AP$1,'Copy of PY1 Data(H)'!$A$1:$CZ$1,_xlfn.XLOOKUP($A171,'Copy of PY1 Data(H)'!$A$1:$A$288,'Copy of PY1 Data(H)'!$A$1:$CZ$288))</f>
        <v>0</v>
      </c>
      <c r="AQ171" s="180" cm="1">
        <f t="array" ref="AQ171">_xlfn.XLOOKUP(AQ$1,'Copy of PY1 Data(H)'!$A$1:$CZ$1,_xlfn.XLOOKUP($A171,'Copy of PY1 Data(H)'!$A$1:$A$288,'Copy of PY1 Data(H)'!$A$1:$CZ$288))</f>
        <v>0</v>
      </c>
      <c r="AR171" s="180" cm="1">
        <f t="array" ref="AR171">_xlfn.XLOOKUP(AR$1,'Copy of PY1 Data(H)'!$A$1:$CZ$1,_xlfn.XLOOKUP($A171,'Copy of PY1 Data(H)'!$A$1:$A$288,'Copy of PY1 Data(H)'!$A$1:$CZ$288))</f>
        <v>0</v>
      </c>
      <c r="AS171" s="180" cm="1">
        <f t="array" ref="AS171">_xlfn.XLOOKUP(AS$1,'Copy of PY1 Data(H)'!$A$1:$CZ$1,_xlfn.XLOOKUP($A171,'Copy of PY1 Data(H)'!$A$1:$A$288,'Copy of PY1 Data(H)'!$A$1:$CZ$288))</f>
        <v>2062272</v>
      </c>
      <c r="AT171" s="180" cm="1">
        <f t="array" ref="AT171">_xlfn.XLOOKUP(AT$1,'Copy of PY1 Data(H)'!$A$1:$CZ$1,_xlfn.XLOOKUP($A171,'Copy of PY1 Data(H)'!$A$1:$A$288,'Copy of PY1 Data(H)'!$A$1:$CZ$288))</f>
        <v>0</v>
      </c>
      <c r="AU171" s="180" cm="1">
        <f t="array" ref="AU171">_xlfn.XLOOKUP(AU$1,'Copy of PY1 Data(H)'!$A$1:$CZ$1,_xlfn.XLOOKUP($A171,'Copy of PY1 Data(H)'!$A$1:$A$288,'Copy of PY1 Data(H)'!$A$1:$CZ$288))</f>
        <v>0</v>
      </c>
      <c r="AV171" s="180" cm="1">
        <f t="array" ref="AV171">_xlfn.XLOOKUP(AV$1,'Copy of PY1 Data(H)'!$A$1:$CZ$1,_xlfn.XLOOKUP($A171,'Copy of PY1 Data(H)'!$A$1:$A$288,'Copy of PY1 Data(H)'!$A$1:$CZ$288))</f>
        <v>0</v>
      </c>
      <c r="AW171" s="180" cm="1">
        <f t="array" ref="AW171">_xlfn.XLOOKUP(AW$1,'Copy of PY1 Data(H)'!$A$1:$CZ$1,_xlfn.XLOOKUP($A171,'Copy of PY1 Data(H)'!$A$1:$A$288,'Copy of PY1 Data(H)'!$A$1:$CZ$288))</f>
        <v>0</v>
      </c>
      <c r="AX171" s="180" cm="1">
        <f t="array" ref="AX171">_xlfn.XLOOKUP(AX$1,'Copy of PY1 Data(H)'!$A$1:$CZ$1,_xlfn.XLOOKUP($A171,'Copy of PY1 Data(H)'!$A$1:$A$288,'Copy of PY1 Data(H)'!$A$1:$CZ$288))</f>
        <v>0</v>
      </c>
      <c r="AY171" s="180" cm="1">
        <f t="array" ref="AY171">_xlfn.XLOOKUP(AY$1,'Copy of PY1 Data(H)'!$A$1:$CZ$1,_xlfn.XLOOKUP($A171,'Copy of PY1 Data(H)'!$A$1:$A$288,'Copy of PY1 Data(H)'!$A$1:$CZ$288))</f>
        <v>0</v>
      </c>
      <c r="AZ171" s="180" cm="1">
        <f t="array" ref="AZ171">_xlfn.XLOOKUP(AZ$1,'Copy of PY1 Data(H)'!$A$1:$CZ$1,_xlfn.XLOOKUP($A171,'Copy of PY1 Data(H)'!$A$1:$A$288,'Copy of PY1 Data(H)'!$A$1:$CZ$288))</f>
        <v>0</v>
      </c>
      <c r="BA171" s="180" cm="1">
        <f t="array" ref="BA171">_xlfn.XLOOKUP(BA$1,'Copy of PY1 Data(H)'!$A$1:$CZ$1,_xlfn.XLOOKUP($A171,'Copy of PY1 Data(H)'!$A$1:$A$288,'Copy of PY1 Data(H)'!$A$1:$CZ$288))</f>
        <v>0</v>
      </c>
      <c r="BB171" s="180" cm="1">
        <f t="array" ref="BB171">_xlfn.XLOOKUP(BB$1,'Copy of PY1 Data(H)'!$A$1:$CZ$1,_xlfn.XLOOKUP($A171,'Copy of PY1 Data(H)'!$A$1:$A$288,'Copy of PY1 Data(H)'!$A$1:$CZ$288))</f>
        <v>0</v>
      </c>
      <c r="BC171" s="180" cm="1">
        <f t="array" ref="BC171">_xlfn.XLOOKUP(BC$1,'Copy of PY1 Data(H)'!$A$1:$CZ$1,_xlfn.XLOOKUP($A171,'Copy of PY1 Data(H)'!$A$1:$A$288,'Copy of PY1 Data(H)'!$A$1:$CZ$288))</f>
        <v>0</v>
      </c>
      <c r="BD171" s="180" cm="1">
        <f t="array" ref="BD171">_xlfn.XLOOKUP(BD$1,'Copy of PY1 Data(H)'!$A$1:$CZ$1,_xlfn.XLOOKUP($A171,'Copy of PY1 Data(H)'!$A$1:$A$288,'Copy of PY1 Data(H)'!$A$1:$CZ$288))</f>
        <v>0</v>
      </c>
      <c r="BE171" s="180" cm="1">
        <f t="array" ref="BE171">_xlfn.XLOOKUP(BE$1,'Copy of PY1 Data(H)'!$A$1:$CZ$1,_xlfn.XLOOKUP($A171,'Copy of PY1 Data(H)'!$A$1:$A$288,'Copy of PY1 Data(H)'!$A$1:$CZ$288))</f>
        <v>0</v>
      </c>
      <c r="BF171" s="180" cm="1">
        <f t="array" ref="BF171">_xlfn.XLOOKUP(BF$1,'Copy of PY1 Data(H)'!$A$1:$CZ$1,_xlfn.XLOOKUP($A171,'Copy of PY1 Data(H)'!$A$1:$A$288,'Copy of PY1 Data(H)'!$A$1:$CZ$288))</f>
        <v>575622</v>
      </c>
      <c r="BG171" s="180" cm="1">
        <f t="array" ref="BG171">_xlfn.XLOOKUP(BG$1,'Copy of PY1 Data(H)'!$A$1:$CZ$1,_xlfn.XLOOKUP($A171,'Copy of PY1 Data(H)'!$A$1:$A$288,'Copy of PY1 Data(H)'!$A$1:$CZ$288))</f>
        <v>0</v>
      </c>
      <c r="BH171" s="180" cm="1">
        <f t="array" ref="BH171">_xlfn.XLOOKUP(BH$1,'Copy of PY1 Data(H)'!$A$1:$CZ$1,_xlfn.XLOOKUP($A171,'Copy of PY1 Data(H)'!$A$1:$A$288,'Copy of PY1 Data(H)'!$A$1:$CZ$288))</f>
        <v>0</v>
      </c>
      <c r="BI171" s="180" cm="1">
        <f t="array" ref="BI171">_xlfn.XLOOKUP(BI$1,'Copy of PY1 Data(H)'!$A$1:$CZ$1,_xlfn.XLOOKUP($A171,'Copy of PY1 Data(H)'!$A$1:$A$288,'Copy of PY1 Data(H)'!$A$1:$CZ$288))</f>
        <v>0</v>
      </c>
      <c r="BJ171" s="180" cm="1">
        <f t="array" ref="BJ171">_xlfn.XLOOKUP(BJ$1,'Copy of PY1 Data(H)'!$A$1:$CZ$1,_xlfn.XLOOKUP($A171,'Copy of PY1 Data(H)'!$A$1:$A$288,'Copy of PY1 Data(H)'!$A$1:$CZ$288))</f>
        <v>774961</v>
      </c>
      <c r="BK171" s="180" cm="1">
        <f t="array" ref="BK171">_xlfn.XLOOKUP(BK$1,'Copy of PY1 Data(H)'!$A$1:$CZ$1,_xlfn.XLOOKUP($A171,'Copy of PY1 Data(H)'!$A$1:$A$288,'Copy of PY1 Data(H)'!$A$1:$CZ$288))</f>
        <v>0</v>
      </c>
      <c r="BL171" s="180" cm="1">
        <f t="array" ref="BL171">_xlfn.XLOOKUP(BL$1,'Copy of PY1 Data(H)'!$A$1:$CZ$1,_xlfn.XLOOKUP($A171,'Copy of PY1 Data(H)'!$A$1:$A$288,'Copy of PY1 Data(H)'!$A$1:$CZ$288))</f>
        <v>0</v>
      </c>
      <c r="BM171" s="180" cm="1">
        <f t="array" ref="BM171">_xlfn.XLOOKUP(BM$1,'Copy of PY1 Data(H)'!$A$1:$CZ$1,_xlfn.XLOOKUP($A171,'Copy of PY1 Data(H)'!$A$1:$A$288,'Copy of PY1 Data(H)'!$A$1:$CZ$288))</f>
        <v>0</v>
      </c>
      <c r="BN171" s="180" cm="1">
        <f t="array" ref="BN171">_xlfn.XLOOKUP(BN$1,'Copy of PY1 Data(H)'!$A$1:$CZ$1,_xlfn.XLOOKUP($A171,'Copy of PY1 Data(H)'!$A$1:$A$288,'Copy of PY1 Data(H)'!$A$1:$CZ$288))</f>
        <v>0</v>
      </c>
      <c r="BO171" s="180" cm="1">
        <f t="array" ref="BO171">_xlfn.XLOOKUP(BO$1,'Copy of PY1 Data(H)'!$A$1:$CZ$1,_xlfn.XLOOKUP($A171,'Copy of PY1 Data(H)'!$A$1:$A$288,'Copy of PY1 Data(H)'!$A$1:$CZ$288))</f>
        <v>0</v>
      </c>
      <c r="BP171" s="180" cm="1">
        <f t="array" ref="BP171">_xlfn.XLOOKUP(BP$1,'Copy of PY1 Data(H)'!$A$1:$CZ$1,_xlfn.XLOOKUP($A171,'Copy of PY1 Data(H)'!$A$1:$A$288,'Copy of PY1 Data(H)'!$A$1:$CZ$288))</f>
        <v>0</v>
      </c>
      <c r="BQ171" s="180" cm="1">
        <f t="array" ref="BQ171">_xlfn.XLOOKUP(BQ$1,'Copy of PY1 Data(H)'!$A$1:$CZ$1,_xlfn.XLOOKUP($A171,'Copy of PY1 Data(H)'!$A$1:$A$288,'Copy of PY1 Data(H)'!$A$1:$CZ$288))</f>
        <v>2447125</v>
      </c>
      <c r="BR171" s="180" cm="1">
        <f t="array" ref="BR171">_xlfn.XLOOKUP(BR$1,'Copy of PY1 Data(H)'!$A$1:$CZ$1,_xlfn.XLOOKUP($A171,'Copy of PY1 Data(H)'!$A$1:$A$288,'Copy of PY1 Data(H)'!$A$1:$CZ$288))</f>
        <v>0</v>
      </c>
      <c r="BS171" s="180" cm="1">
        <f t="array" ref="BS171">_xlfn.XLOOKUP(BS$1,'Copy of PY1 Data(H)'!$A$1:$CZ$1,_xlfn.XLOOKUP($A171,'Copy of PY1 Data(H)'!$A$1:$A$288,'Copy of PY1 Data(H)'!$A$1:$CZ$288))</f>
        <v>0</v>
      </c>
      <c r="BT171" s="180" cm="1">
        <f t="array" ref="BT171">_xlfn.XLOOKUP(BT$1,'Copy of PY1 Data(H)'!$A$1:$CZ$1,_xlfn.XLOOKUP($A171,'Copy of PY1 Data(H)'!$A$1:$A$288,'Copy of PY1 Data(H)'!$A$1:$CZ$288))</f>
        <v>0</v>
      </c>
      <c r="BU171" s="180" cm="1">
        <f t="array" ref="BU171">_xlfn.XLOOKUP(BU$1,'Copy of PY1 Data(H)'!$A$1:$CZ$1,_xlfn.XLOOKUP($A171,'Copy of PY1 Data(H)'!$A$1:$A$288,'Copy of PY1 Data(H)'!$A$1:$CZ$288))</f>
        <v>0</v>
      </c>
      <c r="BV171" s="180" cm="1">
        <f t="array" ref="BV171">_xlfn.XLOOKUP(BV$1,'Copy of PY1 Data(H)'!$A$1:$CZ$1,_xlfn.XLOOKUP($A171,'Copy of PY1 Data(H)'!$A$1:$A$288,'Copy of PY1 Data(H)'!$A$1:$CZ$288))</f>
        <v>0</v>
      </c>
      <c r="BW171" s="180"/>
      <c r="BX171" s="180"/>
      <c r="BY171" s="180"/>
      <c r="BZ171" s="180"/>
    </row>
    <row r="172" spans="1:78" s="968" customFormat="1" x14ac:dyDescent="0.3">
      <c r="B172" s="968" t="s">
        <v>2841</v>
      </c>
    </row>
    <row r="173" spans="1:78" s="968" customFormat="1" x14ac:dyDescent="0.3">
      <c r="B173" s="968" t="s">
        <v>2841</v>
      </c>
    </row>
    <row r="174" spans="1:78" s="968" customFormat="1" x14ac:dyDescent="0.3">
      <c r="B174" s="968" t="s">
        <v>2841</v>
      </c>
    </row>
    <row r="175" spans="1:78" x14ac:dyDescent="0.3">
      <c r="A175" s="180">
        <v>334</v>
      </c>
      <c r="C175" s="180"/>
      <c r="D175" s="180" cm="1">
        <f t="array" ref="D175">_xlfn.XLOOKUP(D$1,'Copy of PY1 Data(H)'!$A$1:$CZ$1,_xlfn.XLOOKUP($A175,'Copy of PY1 Data(H)'!$A$1:$A$288,'Copy of PY1 Data(H)'!$A$1:$CZ$288))</f>
        <v>10904031</v>
      </c>
      <c r="E175" s="180" cm="1">
        <f t="array" ref="E175">_xlfn.XLOOKUP(E$1,'Copy of PY1 Data(H)'!$A$1:$CZ$1,_xlfn.XLOOKUP($A175,'Copy of PY1 Data(H)'!$A$1:$A$288,'Copy of PY1 Data(H)'!$A$1:$CZ$288))</f>
        <v>1753471857</v>
      </c>
      <c r="F175" s="180" cm="1">
        <f t="array" ref="F175">_xlfn.XLOOKUP(F$1,'Copy of PY1 Data(H)'!$A$1:$CZ$1,_xlfn.XLOOKUP($A175,'Copy of PY1 Data(H)'!$A$1:$A$288,'Copy of PY1 Data(H)'!$A$1:$CZ$288))</f>
        <v>0</v>
      </c>
      <c r="G175" s="180" cm="1">
        <f t="array" ref="G175">_xlfn.XLOOKUP(G$1,'Copy of PY1 Data(H)'!$A$1:$CZ$1,_xlfn.XLOOKUP($A175,'Copy of PY1 Data(H)'!$A$1:$A$288,'Copy of PY1 Data(H)'!$A$1:$CZ$288))</f>
        <v>18508326</v>
      </c>
      <c r="H175" s="180" cm="1">
        <f t="array" ref="H175">_xlfn.XLOOKUP(H$1,'Copy of PY1 Data(H)'!$A$1:$CZ$1,_xlfn.XLOOKUP($A175,'Copy of PY1 Data(H)'!$A$1:$A$288,'Copy of PY1 Data(H)'!$A$1:$CZ$288))</f>
        <v>5150594</v>
      </c>
      <c r="I175" s="180" cm="1">
        <f t="array" ref="I175">_xlfn.XLOOKUP(I$1,'Copy of PY1 Data(H)'!$A$1:$CZ$1,_xlfn.XLOOKUP($A175,'Copy of PY1 Data(H)'!$A$1:$A$288,'Copy of PY1 Data(H)'!$A$1:$CZ$288))</f>
        <v>15918</v>
      </c>
      <c r="J175" s="180" cm="1">
        <f t="array" ref="J175">_xlfn.XLOOKUP(J$1,'Copy of PY1 Data(H)'!$A$1:$CZ$1,_xlfn.XLOOKUP($A175,'Copy of PY1 Data(H)'!$A$1:$A$288,'Copy of PY1 Data(H)'!$A$1:$CZ$288))</f>
        <v>380716</v>
      </c>
      <c r="K175" s="180" cm="1">
        <f t="array" ref="K175">_xlfn.XLOOKUP(K$1,'Copy of PY1 Data(H)'!$A$1:$CZ$1,_xlfn.XLOOKUP($A175,'Copy of PY1 Data(H)'!$A$1:$A$288,'Copy of PY1 Data(H)'!$A$1:$CZ$288))</f>
        <v>5485997</v>
      </c>
      <c r="L175" s="180" cm="1">
        <f t="array" ref="L175">_xlfn.XLOOKUP(L$1,'Copy of PY1 Data(H)'!$A$1:$CZ$1,_xlfn.XLOOKUP($A175,'Copy of PY1 Data(H)'!$A$1:$A$288,'Copy of PY1 Data(H)'!$A$1:$CZ$288))</f>
        <v>7159329</v>
      </c>
      <c r="M175" s="180" cm="1">
        <f t="array" ref="M175">_xlfn.XLOOKUP(M$1,'Copy of PY1 Data(H)'!$A$1:$CZ$1,_xlfn.XLOOKUP($A175,'Copy of PY1 Data(H)'!$A$1:$A$288,'Copy of PY1 Data(H)'!$A$1:$CZ$288))</f>
        <v>77770301</v>
      </c>
      <c r="N175" s="180" cm="1">
        <f t="array" ref="N175">_xlfn.XLOOKUP(N$1,'Copy of PY1 Data(H)'!$A$1:$CZ$1,_xlfn.XLOOKUP($A175,'Copy of PY1 Data(H)'!$A$1:$A$288,'Copy of PY1 Data(H)'!$A$1:$CZ$288))</f>
        <v>141981</v>
      </c>
      <c r="O175" s="180" cm="1">
        <f t="array" ref="O175">_xlfn.XLOOKUP(O$1,'Copy of PY1 Data(H)'!$A$1:$CZ$1,_xlfn.XLOOKUP($A175,'Copy of PY1 Data(H)'!$A$1:$A$288,'Copy of PY1 Data(H)'!$A$1:$CZ$288))</f>
        <v>1187649</v>
      </c>
      <c r="P175" s="180" cm="1">
        <f t="array" ref="P175">_xlfn.XLOOKUP(P$1,'Copy of PY1 Data(H)'!$A$1:$CZ$1,_xlfn.XLOOKUP($A175,'Copy of PY1 Data(H)'!$A$1:$A$288,'Copy of PY1 Data(H)'!$A$1:$CZ$288))</f>
        <v>0</v>
      </c>
      <c r="Q175" s="180" cm="1">
        <f t="array" ref="Q175">_xlfn.XLOOKUP(Q$1,'Copy of PY1 Data(H)'!$A$1:$CZ$1,_xlfn.XLOOKUP($A175,'Copy of PY1 Data(H)'!$A$1:$A$288,'Copy of PY1 Data(H)'!$A$1:$CZ$288))</f>
        <v>1068377</v>
      </c>
      <c r="R175" s="180" cm="1">
        <f t="array" ref="R175">_xlfn.XLOOKUP(R$1,'Copy of PY1 Data(H)'!$A$1:$CZ$1,_xlfn.XLOOKUP($A175,'Copy of PY1 Data(H)'!$A$1:$A$288,'Copy of PY1 Data(H)'!$A$1:$CZ$288))</f>
        <v>1537642</v>
      </c>
      <c r="S175" s="180" cm="1">
        <f t="array" ref="S175">_xlfn.XLOOKUP(S$1,'Copy of PY1 Data(H)'!$A$1:$CZ$1,_xlfn.XLOOKUP($A175,'Copy of PY1 Data(H)'!$A$1:$A$288,'Copy of PY1 Data(H)'!$A$1:$CZ$288))</f>
        <v>5739466</v>
      </c>
      <c r="T175" s="180" cm="1">
        <f t="array" ref="T175">_xlfn.XLOOKUP(T$1,'Copy of PY1 Data(H)'!$A$1:$CZ$1,_xlfn.XLOOKUP($A175,'Copy of PY1 Data(H)'!$A$1:$A$288,'Copy of PY1 Data(H)'!$A$1:$CZ$288))</f>
        <v>36350419</v>
      </c>
      <c r="U175" s="180" cm="1">
        <f t="array" ref="U175">_xlfn.XLOOKUP(U$1,'Copy of PY1 Data(H)'!$A$1:$CZ$1,_xlfn.XLOOKUP($A175,'Copy of PY1 Data(H)'!$A$1:$A$288,'Copy of PY1 Data(H)'!$A$1:$CZ$288))</f>
        <v>0</v>
      </c>
      <c r="V175" s="180" cm="1">
        <f t="array" ref="V175">_xlfn.XLOOKUP(V$1,'Copy of PY1 Data(H)'!$A$1:$CZ$1,_xlfn.XLOOKUP($A175,'Copy of PY1 Data(H)'!$A$1:$A$288,'Copy of PY1 Data(H)'!$A$1:$CZ$288))</f>
        <v>567037</v>
      </c>
      <c r="W175" s="180" cm="1">
        <f t="array" ref="W175">_xlfn.XLOOKUP(W$1,'Copy of PY1 Data(H)'!$A$1:$CZ$1,_xlfn.XLOOKUP($A175,'Copy of PY1 Data(H)'!$A$1:$A$288,'Copy of PY1 Data(H)'!$A$1:$CZ$288))</f>
        <v>0</v>
      </c>
      <c r="X175" s="180" cm="1">
        <f t="array" ref="X175">_xlfn.XLOOKUP(X$1,'Copy of PY1 Data(H)'!$A$1:$CZ$1,_xlfn.XLOOKUP($A175,'Copy of PY1 Data(H)'!$A$1:$A$288,'Copy of PY1 Data(H)'!$A$1:$CZ$288))</f>
        <v>37309972</v>
      </c>
      <c r="Y175" s="180" cm="1">
        <f t="array" ref="Y175">_xlfn.XLOOKUP(Y$1,'Copy of PY1 Data(H)'!$A$1:$CZ$1,_xlfn.XLOOKUP($A175,'Copy of PY1 Data(H)'!$A$1:$A$288,'Copy of PY1 Data(H)'!$A$1:$CZ$288))</f>
        <v>2906023</v>
      </c>
      <c r="Z175" s="180" cm="1">
        <f t="array" ref="Z175">_xlfn.XLOOKUP(Z$1,'Copy of PY1 Data(H)'!$A$1:$CZ$1,_xlfn.XLOOKUP($A175,'Copy of PY1 Data(H)'!$A$1:$A$288,'Copy of PY1 Data(H)'!$A$1:$CZ$288))</f>
        <v>221463940</v>
      </c>
      <c r="AA175" s="180" cm="1">
        <f t="array" ref="AA175">_xlfn.XLOOKUP(AA$1,'Copy of PY1 Data(H)'!$A$1:$CZ$1,_xlfn.XLOOKUP($A175,'Copy of PY1 Data(H)'!$A$1:$A$288,'Copy of PY1 Data(H)'!$A$1:$CZ$288))</f>
        <v>39282042</v>
      </c>
      <c r="AB175" s="180" cm="1">
        <f t="array" ref="AB175">_xlfn.XLOOKUP(AB$1,'Copy of PY1 Data(H)'!$A$1:$CZ$1,_xlfn.XLOOKUP($A175,'Copy of PY1 Data(H)'!$A$1:$A$288,'Copy of PY1 Data(H)'!$A$1:$CZ$288))</f>
        <v>0</v>
      </c>
      <c r="AC175" s="180" cm="1">
        <f t="array" ref="AC175">_xlfn.XLOOKUP(AC$1,'Copy of PY1 Data(H)'!$A$1:$CZ$1,_xlfn.XLOOKUP($A175,'Copy of PY1 Data(H)'!$A$1:$A$288,'Copy of PY1 Data(H)'!$A$1:$CZ$288))</f>
        <v>1344846</v>
      </c>
      <c r="AD175" s="180" cm="1">
        <f t="array" ref="AD175">_xlfn.XLOOKUP(AD$1,'Copy of PY1 Data(H)'!$A$1:$CZ$1,_xlfn.XLOOKUP($A175,'Copy of PY1 Data(H)'!$A$1:$A$288,'Copy of PY1 Data(H)'!$A$1:$CZ$288))</f>
        <v>3816373</v>
      </c>
      <c r="AE175" s="180" cm="1">
        <f t="array" ref="AE175">_xlfn.XLOOKUP(AE$1,'Copy of PY1 Data(H)'!$A$1:$CZ$1,_xlfn.XLOOKUP($A175,'Copy of PY1 Data(H)'!$A$1:$A$288,'Copy of PY1 Data(H)'!$A$1:$CZ$288))</f>
        <v>2453465</v>
      </c>
      <c r="AF175" s="180" cm="1">
        <f t="array" ref="AF175">_xlfn.XLOOKUP(AF$1,'Copy of PY1 Data(H)'!$A$1:$CZ$1,_xlfn.XLOOKUP($A175,'Copy of PY1 Data(H)'!$A$1:$A$288,'Copy of PY1 Data(H)'!$A$1:$CZ$288))</f>
        <v>902899</v>
      </c>
      <c r="AG175" s="180" cm="1">
        <f t="array" ref="AG175">_xlfn.XLOOKUP(AG$1,'Copy of PY1 Data(H)'!$A$1:$CZ$1,_xlfn.XLOOKUP($A175,'Copy of PY1 Data(H)'!$A$1:$A$288,'Copy of PY1 Data(H)'!$A$1:$CZ$288))</f>
        <v>1854153</v>
      </c>
      <c r="AH175" s="180" cm="1">
        <f t="array" ref="AH175">_xlfn.XLOOKUP(AH$1,'Copy of PY1 Data(H)'!$A$1:$CZ$1,_xlfn.XLOOKUP($A175,'Copy of PY1 Data(H)'!$A$1:$A$288,'Copy of PY1 Data(H)'!$A$1:$CZ$288))</f>
        <v>0</v>
      </c>
      <c r="AI175" s="180" cm="1">
        <f t="array" ref="AI175">_xlfn.XLOOKUP(AI$1,'Copy of PY1 Data(H)'!$A$1:$CZ$1,_xlfn.XLOOKUP($A175,'Copy of PY1 Data(H)'!$A$1:$A$288,'Copy of PY1 Data(H)'!$A$1:$CZ$288))</f>
        <v>128854</v>
      </c>
      <c r="AJ175" s="180" cm="1">
        <f t="array" ref="AJ175">_xlfn.XLOOKUP(AJ$1,'Copy of PY1 Data(H)'!$A$1:$CZ$1,_xlfn.XLOOKUP($A175,'Copy of PY1 Data(H)'!$A$1:$A$288,'Copy of PY1 Data(H)'!$A$1:$CZ$288))</f>
        <v>9349628</v>
      </c>
      <c r="AK175" s="180" cm="1">
        <f t="array" ref="AK175">_xlfn.XLOOKUP(AK$1,'Copy of PY1 Data(H)'!$A$1:$CZ$1,_xlfn.XLOOKUP($A175,'Copy of PY1 Data(H)'!$A$1:$A$288,'Copy of PY1 Data(H)'!$A$1:$CZ$288))</f>
        <v>128131</v>
      </c>
      <c r="AL175" s="180" cm="1">
        <f t="array" ref="AL175">_xlfn.XLOOKUP(AL$1,'Copy of PY1 Data(H)'!$A$1:$CZ$1,_xlfn.XLOOKUP($A175,'Copy of PY1 Data(H)'!$A$1:$A$288,'Copy of PY1 Data(H)'!$A$1:$CZ$288))</f>
        <v>2063100</v>
      </c>
      <c r="AM175" s="180" cm="1">
        <f t="array" ref="AM175">_xlfn.XLOOKUP(AM$1,'Copy of PY1 Data(H)'!$A$1:$CZ$1,_xlfn.XLOOKUP($A175,'Copy of PY1 Data(H)'!$A$1:$A$288,'Copy of PY1 Data(H)'!$A$1:$CZ$288))</f>
        <v>10873216</v>
      </c>
      <c r="AN175" s="180" cm="1">
        <f t="array" ref="AN175">_xlfn.XLOOKUP(AN$1,'Copy of PY1 Data(H)'!$A$1:$CZ$1,_xlfn.XLOOKUP($A175,'Copy of PY1 Data(H)'!$A$1:$A$288,'Copy of PY1 Data(H)'!$A$1:$CZ$288))</f>
        <v>941957</v>
      </c>
      <c r="AO175" s="180" cm="1">
        <f t="array" ref="AO175">_xlfn.XLOOKUP(AO$1,'Copy of PY1 Data(H)'!$A$1:$CZ$1,_xlfn.XLOOKUP($A175,'Copy of PY1 Data(H)'!$A$1:$A$288,'Copy of PY1 Data(H)'!$A$1:$CZ$288))</f>
        <v>95051958</v>
      </c>
      <c r="AP175" s="180" cm="1">
        <f t="array" ref="AP175">_xlfn.XLOOKUP(AP$1,'Copy of PY1 Data(H)'!$A$1:$CZ$1,_xlfn.XLOOKUP($A175,'Copy of PY1 Data(H)'!$A$1:$A$288,'Copy of PY1 Data(H)'!$A$1:$CZ$288))</f>
        <v>3055103</v>
      </c>
      <c r="AQ175" s="180" cm="1">
        <f t="array" ref="AQ175">_xlfn.XLOOKUP(AQ$1,'Copy of PY1 Data(H)'!$A$1:$CZ$1,_xlfn.XLOOKUP($A175,'Copy of PY1 Data(H)'!$A$1:$A$288,'Copy of PY1 Data(H)'!$A$1:$CZ$288))</f>
        <v>406781</v>
      </c>
      <c r="AR175" s="180" cm="1">
        <f t="array" ref="AR175">_xlfn.XLOOKUP(AR$1,'Copy of PY1 Data(H)'!$A$1:$CZ$1,_xlfn.XLOOKUP($A175,'Copy of PY1 Data(H)'!$A$1:$A$288,'Copy of PY1 Data(H)'!$A$1:$CZ$288))</f>
        <v>476209</v>
      </c>
      <c r="AS175" s="180" cm="1">
        <f t="array" ref="AS175">_xlfn.XLOOKUP(AS$1,'Copy of PY1 Data(H)'!$A$1:$CZ$1,_xlfn.XLOOKUP($A175,'Copy of PY1 Data(H)'!$A$1:$A$288,'Copy of PY1 Data(H)'!$A$1:$CZ$288))</f>
        <v>88540141</v>
      </c>
      <c r="AT175" s="180" cm="1">
        <f t="array" ref="AT175">_xlfn.XLOOKUP(AT$1,'Copy of PY1 Data(H)'!$A$1:$CZ$1,_xlfn.XLOOKUP($A175,'Copy of PY1 Data(H)'!$A$1:$A$288,'Copy of PY1 Data(H)'!$A$1:$CZ$288))</f>
        <v>763334</v>
      </c>
      <c r="AU175" s="180" cm="1">
        <f t="array" ref="AU175">_xlfn.XLOOKUP(AU$1,'Copy of PY1 Data(H)'!$A$1:$CZ$1,_xlfn.XLOOKUP($A175,'Copy of PY1 Data(H)'!$A$1:$A$288,'Copy of PY1 Data(H)'!$A$1:$CZ$288))</f>
        <v>5367236</v>
      </c>
      <c r="AV175" s="180" cm="1">
        <f t="array" ref="AV175">_xlfn.XLOOKUP(AV$1,'Copy of PY1 Data(H)'!$A$1:$CZ$1,_xlfn.XLOOKUP($A175,'Copy of PY1 Data(H)'!$A$1:$A$288,'Copy of PY1 Data(H)'!$A$1:$CZ$288))</f>
        <v>6467838</v>
      </c>
      <c r="AW175" s="180" cm="1">
        <f t="array" ref="AW175">_xlfn.XLOOKUP(AW$1,'Copy of PY1 Data(H)'!$A$1:$CZ$1,_xlfn.XLOOKUP($A175,'Copy of PY1 Data(H)'!$A$1:$A$288,'Copy of PY1 Data(H)'!$A$1:$CZ$288))</f>
        <v>561470</v>
      </c>
      <c r="AX175" s="180" cm="1">
        <f t="array" ref="AX175">_xlfn.XLOOKUP(AX$1,'Copy of PY1 Data(H)'!$A$1:$CZ$1,_xlfn.XLOOKUP($A175,'Copy of PY1 Data(H)'!$A$1:$A$288,'Copy of PY1 Data(H)'!$A$1:$CZ$288))</f>
        <v>1752788</v>
      </c>
      <c r="AY175" s="180" cm="1">
        <f t="array" ref="AY175">_xlfn.XLOOKUP(AY$1,'Copy of PY1 Data(H)'!$A$1:$CZ$1,_xlfn.XLOOKUP($A175,'Copy of PY1 Data(H)'!$A$1:$A$288,'Copy of PY1 Data(H)'!$A$1:$CZ$288))</f>
        <v>325392</v>
      </c>
      <c r="AZ175" s="180" cm="1">
        <f t="array" ref="AZ175">_xlfn.XLOOKUP(AZ$1,'Copy of PY1 Data(H)'!$A$1:$CZ$1,_xlfn.XLOOKUP($A175,'Copy of PY1 Data(H)'!$A$1:$A$288,'Copy of PY1 Data(H)'!$A$1:$CZ$288))</f>
        <v>17412838</v>
      </c>
      <c r="BA175" s="180" cm="1">
        <f t="array" ref="BA175">_xlfn.XLOOKUP(BA$1,'Copy of PY1 Data(H)'!$A$1:$CZ$1,_xlfn.XLOOKUP($A175,'Copy of PY1 Data(H)'!$A$1:$A$288,'Copy of PY1 Data(H)'!$A$1:$CZ$288))</f>
        <v>4817779</v>
      </c>
      <c r="BB175" s="180" cm="1">
        <f t="array" ref="BB175">_xlfn.XLOOKUP(BB$1,'Copy of PY1 Data(H)'!$A$1:$CZ$1,_xlfn.XLOOKUP($A175,'Copy of PY1 Data(H)'!$A$1:$A$288,'Copy of PY1 Data(H)'!$A$1:$CZ$288))</f>
        <v>197781</v>
      </c>
      <c r="BC175" s="180" cm="1">
        <f t="array" ref="BC175">_xlfn.XLOOKUP(BC$1,'Copy of PY1 Data(H)'!$A$1:$CZ$1,_xlfn.XLOOKUP($A175,'Copy of PY1 Data(H)'!$A$1:$A$288,'Copy of PY1 Data(H)'!$A$1:$CZ$288))</f>
        <v>345205</v>
      </c>
      <c r="BD175" s="180" cm="1">
        <f t="array" ref="BD175">_xlfn.XLOOKUP(BD$1,'Copy of PY1 Data(H)'!$A$1:$CZ$1,_xlfn.XLOOKUP($A175,'Copy of PY1 Data(H)'!$A$1:$A$288,'Copy of PY1 Data(H)'!$A$1:$CZ$288))</f>
        <v>13340308</v>
      </c>
      <c r="BE175" s="180" cm="1">
        <f t="array" ref="BE175">_xlfn.XLOOKUP(BE$1,'Copy of PY1 Data(H)'!$A$1:$CZ$1,_xlfn.XLOOKUP($A175,'Copy of PY1 Data(H)'!$A$1:$A$288,'Copy of PY1 Data(H)'!$A$1:$CZ$288))</f>
        <v>1519903</v>
      </c>
      <c r="BF175" s="180" cm="1">
        <f t="array" ref="BF175">_xlfn.XLOOKUP(BF$1,'Copy of PY1 Data(H)'!$A$1:$CZ$1,_xlfn.XLOOKUP($A175,'Copy of PY1 Data(H)'!$A$1:$A$288,'Copy of PY1 Data(H)'!$A$1:$CZ$288))</f>
        <v>78213391</v>
      </c>
      <c r="BG175" s="180" cm="1">
        <f t="array" ref="BG175">_xlfn.XLOOKUP(BG$1,'Copy of PY1 Data(H)'!$A$1:$CZ$1,_xlfn.XLOOKUP($A175,'Copy of PY1 Data(H)'!$A$1:$A$288,'Copy of PY1 Data(H)'!$A$1:$CZ$288))</f>
        <v>0</v>
      </c>
      <c r="BH175" s="180" cm="1">
        <f t="array" ref="BH175">_xlfn.XLOOKUP(BH$1,'Copy of PY1 Data(H)'!$A$1:$CZ$1,_xlfn.XLOOKUP($A175,'Copy of PY1 Data(H)'!$A$1:$A$288,'Copy of PY1 Data(H)'!$A$1:$CZ$288))</f>
        <v>408977</v>
      </c>
      <c r="BI175" s="180" cm="1">
        <f t="array" ref="BI175">_xlfn.XLOOKUP(BI$1,'Copy of PY1 Data(H)'!$A$1:$CZ$1,_xlfn.XLOOKUP($A175,'Copy of PY1 Data(H)'!$A$1:$A$288,'Copy of PY1 Data(H)'!$A$1:$CZ$288))</f>
        <v>333619</v>
      </c>
      <c r="BJ175" s="180" cm="1">
        <f t="array" ref="BJ175">_xlfn.XLOOKUP(BJ$1,'Copy of PY1 Data(H)'!$A$1:$CZ$1,_xlfn.XLOOKUP($A175,'Copy of PY1 Data(H)'!$A$1:$A$288,'Copy of PY1 Data(H)'!$A$1:$CZ$288))</f>
        <v>81812490</v>
      </c>
      <c r="BK175" s="180" cm="1">
        <f t="array" ref="BK175">_xlfn.XLOOKUP(BK$1,'Copy of PY1 Data(H)'!$A$1:$CZ$1,_xlfn.XLOOKUP($A175,'Copy of PY1 Data(H)'!$A$1:$A$288,'Copy of PY1 Data(H)'!$A$1:$CZ$288))</f>
        <v>2411888</v>
      </c>
      <c r="BL175" s="180" cm="1">
        <f t="array" ref="BL175">_xlfn.XLOOKUP(BL$1,'Copy of PY1 Data(H)'!$A$1:$CZ$1,_xlfn.XLOOKUP($A175,'Copy of PY1 Data(H)'!$A$1:$A$288,'Copy of PY1 Data(H)'!$A$1:$CZ$288))</f>
        <v>55962773</v>
      </c>
      <c r="BM175" s="180" cm="1">
        <f t="array" ref="BM175">_xlfn.XLOOKUP(BM$1,'Copy of PY1 Data(H)'!$A$1:$CZ$1,_xlfn.XLOOKUP($A175,'Copy of PY1 Data(H)'!$A$1:$A$288,'Copy of PY1 Data(H)'!$A$1:$CZ$288))</f>
        <v>0</v>
      </c>
      <c r="BN175" s="180" cm="1">
        <f t="array" ref="BN175">_xlfn.XLOOKUP(BN$1,'Copy of PY1 Data(H)'!$A$1:$CZ$1,_xlfn.XLOOKUP($A175,'Copy of PY1 Data(H)'!$A$1:$A$288,'Copy of PY1 Data(H)'!$A$1:$CZ$288))</f>
        <v>19660504</v>
      </c>
      <c r="BO175" s="180" cm="1">
        <f t="array" ref="BO175">_xlfn.XLOOKUP(BO$1,'Copy of PY1 Data(H)'!$A$1:$CZ$1,_xlfn.XLOOKUP($A175,'Copy of PY1 Data(H)'!$A$1:$A$288,'Copy of PY1 Data(H)'!$A$1:$CZ$288))</f>
        <v>2114836</v>
      </c>
      <c r="BP175" s="180" cm="1">
        <f t="array" ref="BP175">_xlfn.XLOOKUP(BP$1,'Copy of PY1 Data(H)'!$A$1:$CZ$1,_xlfn.XLOOKUP($A175,'Copy of PY1 Data(H)'!$A$1:$A$288,'Copy of PY1 Data(H)'!$A$1:$CZ$288))</f>
        <v>24000</v>
      </c>
      <c r="BQ175" s="180" cm="1">
        <f t="array" ref="BQ175">_xlfn.XLOOKUP(BQ$1,'Copy of PY1 Data(H)'!$A$1:$CZ$1,_xlfn.XLOOKUP($A175,'Copy of PY1 Data(H)'!$A$1:$A$288,'Copy of PY1 Data(H)'!$A$1:$CZ$288))</f>
        <v>9007212</v>
      </c>
      <c r="BR175" s="180" cm="1">
        <f t="array" ref="BR175">_xlfn.XLOOKUP(BR$1,'Copy of PY1 Data(H)'!$A$1:$CZ$1,_xlfn.XLOOKUP($A175,'Copy of PY1 Data(H)'!$A$1:$A$288,'Copy of PY1 Data(H)'!$A$1:$CZ$288))</f>
        <v>0</v>
      </c>
      <c r="BS175" s="180" cm="1">
        <f t="array" ref="BS175">_xlfn.XLOOKUP(BS$1,'Copy of PY1 Data(H)'!$A$1:$CZ$1,_xlfn.XLOOKUP($A175,'Copy of PY1 Data(H)'!$A$1:$A$288,'Copy of PY1 Data(H)'!$A$1:$CZ$288))</f>
        <v>5991089</v>
      </c>
      <c r="BT175" s="180" cm="1">
        <f t="array" ref="BT175">_xlfn.XLOOKUP(BT$1,'Copy of PY1 Data(H)'!$A$1:$CZ$1,_xlfn.XLOOKUP($A175,'Copy of PY1 Data(H)'!$A$1:$A$288,'Copy of PY1 Data(H)'!$A$1:$CZ$288))</f>
        <v>2940057</v>
      </c>
      <c r="BU175" s="180" cm="1">
        <f t="array" ref="BU175">_xlfn.XLOOKUP(BU$1,'Copy of PY1 Data(H)'!$A$1:$CZ$1,_xlfn.XLOOKUP($A175,'Copy of PY1 Data(H)'!$A$1:$A$288,'Copy of PY1 Data(H)'!$A$1:$CZ$288))</f>
        <v>0</v>
      </c>
      <c r="BV175" s="180" cm="1">
        <f t="array" ref="BV175">_xlfn.XLOOKUP(BV$1,'Copy of PY1 Data(H)'!$A$1:$CZ$1,_xlfn.XLOOKUP($A175,'Copy of PY1 Data(H)'!$A$1:$A$288,'Copy of PY1 Data(H)'!$A$1:$CZ$288))</f>
        <v>5612399</v>
      </c>
    </row>
    <row r="176" spans="1:78" x14ac:dyDescent="0.3">
      <c r="A176" s="180">
        <v>373</v>
      </c>
      <c r="C176" s="180"/>
      <c r="D176" s="180" cm="1">
        <f t="array" ref="D176">_xlfn.XLOOKUP(D$1,'Copy of PY1 Data(H)'!$A$1:$CZ$1,_xlfn.XLOOKUP($A176,'Copy of PY1 Data(H)'!$A$1:$A$288,'Copy of PY1 Data(H)'!$A$1:$CZ$288))</f>
        <v>6002534</v>
      </c>
      <c r="E176" s="180" cm="1">
        <f t="array" ref="E176">_xlfn.XLOOKUP(E$1,'Copy of PY1 Data(H)'!$A$1:$CZ$1,_xlfn.XLOOKUP($A176,'Copy of PY1 Data(H)'!$A$1:$A$288,'Copy of PY1 Data(H)'!$A$1:$CZ$288))</f>
        <v>1018153783</v>
      </c>
      <c r="F176" s="180" cm="1">
        <f t="array" ref="F176">_xlfn.XLOOKUP(F$1,'Copy of PY1 Data(H)'!$A$1:$CZ$1,_xlfn.XLOOKUP($A176,'Copy of PY1 Data(H)'!$A$1:$A$288,'Copy of PY1 Data(H)'!$A$1:$CZ$288))</f>
        <v>0</v>
      </c>
      <c r="G176" s="180" cm="1">
        <f t="array" ref="G176">_xlfn.XLOOKUP(G$1,'Copy of PY1 Data(H)'!$A$1:$CZ$1,_xlfn.XLOOKUP($A176,'Copy of PY1 Data(H)'!$A$1:$A$288,'Copy of PY1 Data(H)'!$A$1:$CZ$288))</f>
        <v>10410097</v>
      </c>
      <c r="H176" s="180" cm="1">
        <f t="array" ref="H176">_xlfn.XLOOKUP(H$1,'Copy of PY1 Data(H)'!$A$1:$CZ$1,_xlfn.XLOOKUP($A176,'Copy of PY1 Data(H)'!$A$1:$A$288,'Copy of PY1 Data(H)'!$A$1:$CZ$288))</f>
        <v>2906363</v>
      </c>
      <c r="I176" s="180" cm="1">
        <f t="array" ref="I176">_xlfn.XLOOKUP(I$1,'Copy of PY1 Data(H)'!$A$1:$CZ$1,_xlfn.XLOOKUP($A176,'Copy of PY1 Data(H)'!$A$1:$A$288,'Copy of PY1 Data(H)'!$A$1:$CZ$288))</f>
        <v>11570</v>
      </c>
      <c r="J176" s="180" cm="1">
        <f t="array" ref="J176">_xlfn.XLOOKUP(J$1,'Copy of PY1 Data(H)'!$A$1:$CZ$1,_xlfn.XLOOKUP($A176,'Copy of PY1 Data(H)'!$A$1:$A$288,'Copy of PY1 Data(H)'!$A$1:$CZ$288))</f>
        <v>102675</v>
      </c>
      <c r="K176" s="180" cm="1">
        <f t="array" ref="K176">_xlfn.XLOOKUP(K$1,'Copy of PY1 Data(H)'!$A$1:$CZ$1,_xlfn.XLOOKUP($A176,'Copy of PY1 Data(H)'!$A$1:$A$288,'Copy of PY1 Data(H)'!$A$1:$CZ$288))</f>
        <v>1732357</v>
      </c>
      <c r="L176" s="180" cm="1">
        <f t="array" ref="L176">_xlfn.XLOOKUP(L$1,'Copy of PY1 Data(H)'!$A$1:$CZ$1,_xlfn.XLOOKUP($A176,'Copy of PY1 Data(H)'!$A$1:$A$288,'Copy of PY1 Data(H)'!$A$1:$CZ$288))</f>
        <v>4080831</v>
      </c>
      <c r="M176" s="180" cm="1">
        <f t="array" ref="M176">_xlfn.XLOOKUP(M$1,'Copy of PY1 Data(H)'!$A$1:$CZ$1,_xlfn.XLOOKUP($A176,'Copy of PY1 Data(H)'!$A$1:$A$288,'Copy of PY1 Data(H)'!$A$1:$CZ$288))</f>
        <v>53023863</v>
      </c>
      <c r="N176" s="180" cm="1">
        <f t="array" ref="N176">_xlfn.XLOOKUP(N$1,'Copy of PY1 Data(H)'!$A$1:$CZ$1,_xlfn.XLOOKUP($A176,'Copy of PY1 Data(H)'!$A$1:$A$288,'Copy of PY1 Data(H)'!$A$1:$CZ$288))</f>
        <v>81816</v>
      </c>
      <c r="O176" s="180" cm="1">
        <f t="array" ref="O176">_xlfn.XLOOKUP(O$1,'Copy of PY1 Data(H)'!$A$1:$CZ$1,_xlfn.XLOOKUP($A176,'Copy of PY1 Data(H)'!$A$1:$A$288,'Copy of PY1 Data(H)'!$A$1:$CZ$288))</f>
        <v>671714</v>
      </c>
      <c r="P176" s="180" cm="1">
        <f t="array" ref="P176">_xlfn.XLOOKUP(P$1,'Copy of PY1 Data(H)'!$A$1:$CZ$1,_xlfn.XLOOKUP($A176,'Copy of PY1 Data(H)'!$A$1:$A$288,'Copy of PY1 Data(H)'!$A$1:$CZ$288))</f>
        <v>0</v>
      </c>
      <c r="Q176" s="180" cm="1">
        <f t="array" ref="Q176">_xlfn.XLOOKUP(Q$1,'Copy of PY1 Data(H)'!$A$1:$CZ$1,_xlfn.XLOOKUP($A176,'Copy of PY1 Data(H)'!$A$1:$A$288,'Copy of PY1 Data(H)'!$A$1:$CZ$288))</f>
        <v>425258</v>
      </c>
      <c r="R176" s="180" cm="1">
        <f t="array" ref="R176">_xlfn.XLOOKUP(R$1,'Copy of PY1 Data(H)'!$A$1:$CZ$1,_xlfn.XLOOKUP($A176,'Copy of PY1 Data(H)'!$A$1:$A$288,'Copy of PY1 Data(H)'!$A$1:$CZ$288))</f>
        <v>792444</v>
      </c>
      <c r="S176" s="180" cm="1">
        <f t="array" ref="S176">_xlfn.XLOOKUP(S$1,'Copy of PY1 Data(H)'!$A$1:$CZ$1,_xlfn.XLOOKUP($A176,'Copy of PY1 Data(H)'!$A$1:$A$288,'Copy of PY1 Data(H)'!$A$1:$CZ$288))</f>
        <v>2341518</v>
      </c>
      <c r="T176" s="180" cm="1">
        <f t="array" ref="T176">_xlfn.XLOOKUP(T$1,'Copy of PY1 Data(H)'!$A$1:$CZ$1,_xlfn.XLOOKUP($A176,'Copy of PY1 Data(H)'!$A$1:$A$288,'Copy of PY1 Data(H)'!$A$1:$CZ$288))</f>
        <v>18902406</v>
      </c>
      <c r="U176" s="180" cm="1">
        <f t="array" ref="U176">_xlfn.XLOOKUP(U$1,'Copy of PY1 Data(H)'!$A$1:$CZ$1,_xlfn.XLOOKUP($A176,'Copy of PY1 Data(H)'!$A$1:$A$288,'Copy of PY1 Data(H)'!$A$1:$CZ$288))</f>
        <v>0</v>
      </c>
      <c r="V176" s="180" cm="1">
        <f t="array" ref="V176">_xlfn.XLOOKUP(V$1,'Copy of PY1 Data(H)'!$A$1:$CZ$1,_xlfn.XLOOKUP($A176,'Copy of PY1 Data(H)'!$A$1:$A$288,'Copy of PY1 Data(H)'!$A$1:$CZ$288))</f>
        <v>453371</v>
      </c>
      <c r="W176" s="180" cm="1">
        <f t="array" ref="W176">_xlfn.XLOOKUP(W$1,'Copy of PY1 Data(H)'!$A$1:$CZ$1,_xlfn.XLOOKUP($A176,'Copy of PY1 Data(H)'!$A$1:$A$288,'Copy of PY1 Data(H)'!$A$1:$CZ$288))</f>
        <v>0</v>
      </c>
      <c r="X176" s="180" cm="1">
        <f t="array" ref="X176">_xlfn.XLOOKUP(X$1,'Copy of PY1 Data(H)'!$A$1:$CZ$1,_xlfn.XLOOKUP($A176,'Copy of PY1 Data(H)'!$A$1:$A$288,'Copy of PY1 Data(H)'!$A$1:$CZ$288))</f>
        <v>12689655</v>
      </c>
      <c r="Y176" s="180" cm="1">
        <f t="array" ref="Y176">_xlfn.XLOOKUP(Y$1,'Copy of PY1 Data(H)'!$A$1:$CZ$1,_xlfn.XLOOKUP($A176,'Copy of PY1 Data(H)'!$A$1:$A$288,'Copy of PY1 Data(H)'!$A$1:$CZ$288))</f>
        <v>2005223</v>
      </c>
      <c r="Z176" s="180" cm="1">
        <f t="array" ref="Z176">_xlfn.XLOOKUP(Z$1,'Copy of PY1 Data(H)'!$A$1:$CZ$1,_xlfn.XLOOKUP($A176,'Copy of PY1 Data(H)'!$A$1:$A$288,'Copy of PY1 Data(H)'!$A$1:$CZ$288))</f>
        <v>107259548</v>
      </c>
      <c r="AA176" s="180" cm="1">
        <f t="array" ref="AA176">_xlfn.XLOOKUP(AA$1,'Copy of PY1 Data(H)'!$A$1:$CZ$1,_xlfn.XLOOKUP($A176,'Copy of PY1 Data(H)'!$A$1:$A$288,'Copy of PY1 Data(H)'!$A$1:$CZ$288))</f>
        <v>13046198</v>
      </c>
      <c r="AB176" s="180" cm="1">
        <f t="array" ref="AB176">_xlfn.XLOOKUP(AB$1,'Copy of PY1 Data(H)'!$A$1:$CZ$1,_xlfn.XLOOKUP($A176,'Copy of PY1 Data(H)'!$A$1:$A$288,'Copy of PY1 Data(H)'!$A$1:$CZ$288))</f>
        <v>0</v>
      </c>
      <c r="AC176" s="180" cm="1">
        <f t="array" ref="AC176">_xlfn.XLOOKUP(AC$1,'Copy of PY1 Data(H)'!$A$1:$CZ$1,_xlfn.XLOOKUP($A176,'Copy of PY1 Data(H)'!$A$1:$A$288,'Copy of PY1 Data(H)'!$A$1:$CZ$288))</f>
        <v>677415</v>
      </c>
      <c r="AD176" s="180" cm="1">
        <f t="array" ref="AD176">_xlfn.XLOOKUP(AD$1,'Copy of PY1 Data(H)'!$A$1:$CZ$1,_xlfn.XLOOKUP($A176,'Copy of PY1 Data(H)'!$A$1:$A$288,'Copy of PY1 Data(H)'!$A$1:$CZ$288))</f>
        <v>2907301</v>
      </c>
      <c r="AE176" s="180" cm="1">
        <f t="array" ref="AE176">_xlfn.XLOOKUP(AE$1,'Copy of PY1 Data(H)'!$A$1:$CZ$1,_xlfn.XLOOKUP($A176,'Copy of PY1 Data(H)'!$A$1:$A$288,'Copy of PY1 Data(H)'!$A$1:$CZ$288))</f>
        <v>1984629</v>
      </c>
      <c r="AF176" s="180" cm="1">
        <f t="array" ref="AF176">_xlfn.XLOOKUP(AF$1,'Copy of PY1 Data(H)'!$A$1:$CZ$1,_xlfn.XLOOKUP($A176,'Copy of PY1 Data(H)'!$A$1:$A$288,'Copy of PY1 Data(H)'!$A$1:$CZ$288))</f>
        <v>375374</v>
      </c>
      <c r="AG176" s="180" cm="1">
        <f t="array" ref="AG176">_xlfn.XLOOKUP(AG$1,'Copy of PY1 Data(H)'!$A$1:$CZ$1,_xlfn.XLOOKUP($A176,'Copy of PY1 Data(H)'!$A$1:$A$288,'Copy of PY1 Data(H)'!$A$1:$CZ$288))</f>
        <v>1615630</v>
      </c>
      <c r="AH176" s="180" cm="1">
        <f t="array" ref="AH176">_xlfn.XLOOKUP(AH$1,'Copy of PY1 Data(H)'!$A$1:$CZ$1,_xlfn.XLOOKUP($A176,'Copy of PY1 Data(H)'!$A$1:$A$288,'Copy of PY1 Data(H)'!$A$1:$CZ$288))</f>
        <v>0</v>
      </c>
      <c r="AI176" s="180" cm="1">
        <f t="array" ref="AI176">_xlfn.XLOOKUP(AI$1,'Copy of PY1 Data(H)'!$A$1:$CZ$1,_xlfn.XLOOKUP($A176,'Copy of PY1 Data(H)'!$A$1:$A$288,'Copy of PY1 Data(H)'!$A$1:$CZ$288))</f>
        <v>59769</v>
      </c>
      <c r="AJ176" s="180" cm="1">
        <f t="array" ref="AJ176">_xlfn.XLOOKUP(AJ$1,'Copy of PY1 Data(H)'!$A$1:$CZ$1,_xlfn.XLOOKUP($A176,'Copy of PY1 Data(H)'!$A$1:$A$288,'Copy of PY1 Data(H)'!$A$1:$CZ$288))</f>
        <v>5670766</v>
      </c>
      <c r="AK176" s="180" cm="1">
        <f t="array" ref="AK176">_xlfn.XLOOKUP(AK$1,'Copy of PY1 Data(H)'!$A$1:$CZ$1,_xlfn.XLOOKUP($A176,'Copy of PY1 Data(H)'!$A$1:$A$288,'Copy of PY1 Data(H)'!$A$1:$CZ$288))</f>
        <v>98395</v>
      </c>
      <c r="AL176" s="180" cm="1">
        <f t="array" ref="AL176">_xlfn.XLOOKUP(AL$1,'Copy of PY1 Data(H)'!$A$1:$CZ$1,_xlfn.XLOOKUP($A176,'Copy of PY1 Data(H)'!$A$1:$A$288,'Copy of PY1 Data(H)'!$A$1:$CZ$288))</f>
        <v>878792</v>
      </c>
      <c r="AM176" s="180" cm="1">
        <f t="array" ref="AM176">_xlfn.XLOOKUP(AM$1,'Copy of PY1 Data(H)'!$A$1:$CZ$1,_xlfn.XLOOKUP($A176,'Copy of PY1 Data(H)'!$A$1:$A$288,'Copy of PY1 Data(H)'!$A$1:$CZ$288))</f>
        <v>7691496</v>
      </c>
      <c r="AN176" s="180" cm="1">
        <f t="array" ref="AN176">_xlfn.XLOOKUP(AN$1,'Copy of PY1 Data(H)'!$A$1:$CZ$1,_xlfn.XLOOKUP($A176,'Copy of PY1 Data(H)'!$A$1:$A$288,'Copy of PY1 Data(H)'!$A$1:$CZ$288))</f>
        <v>503346</v>
      </c>
      <c r="AO176" s="180" cm="1">
        <f t="array" ref="AO176">_xlfn.XLOOKUP(AO$1,'Copy of PY1 Data(H)'!$A$1:$CZ$1,_xlfn.XLOOKUP($A176,'Copy of PY1 Data(H)'!$A$1:$A$288,'Copy of PY1 Data(H)'!$A$1:$CZ$288))</f>
        <v>63341009</v>
      </c>
      <c r="AP176" s="180" cm="1">
        <f t="array" ref="AP176">_xlfn.XLOOKUP(AP$1,'Copy of PY1 Data(H)'!$A$1:$CZ$1,_xlfn.XLOOKUP($A176,'Copy of PY1 Data(H)'!$A$1:$A$288,'Copy of PY1 Data(H)'!$A$1:$CZ$288))</f>
        <v>1545262</v>
      </c>
      <c r="AQ176" s="180" cm="1">
        <f t="array" ref="AQ176">_xlfn.XLOOKUP(AQ$1,'Copy of PY1 Data(H)'!$A$1:$CZ$1,_xlfn.XLOOKUP($A176,'Copy of PY1 Data(H)'!$A$1:$A$288,'Copy of PY1 Data(H)'!$A$1:$CZ$288))</f>
        <v>364910</v>
      </c>
      <c r="AR176" s="180" cm="1">
        <f t="array" ref="AR176">_xlfn.XLOOKUP(AR$1,'Copy of PY1 Data(H)'!$A$1:$CZ$1,_xlfn.XLOOKUP($A176,'Copy of PY1 Data(H)'!$A$1:$A$288,'Copy of PY1 Data(H)'!$A$1:$CZ$288))</f>
        <v>145065</v>
      </c>
      <c r="AS176" s="180" cm="1">
        <f t="array" ref="AS176">_xlfn.XLOOKUP(AS$1,'Copy of PY1 Data(H)'!$A$1:$CZ$1,_xlfn.XLOOKUP($A176,'Copy of PY1 Data(H)'!$A$1:$A$288,'Copy of PY1 Data(H)'!$A$1:$CZ$288))</f>
        <v>54332948</v>
      </c>
      <c r="AT176" s="180" cm="1">
        <f t="array" ref="AT176">_xlfn.XLOOKUP(AT$1,'Copy of PY1 Data(H)'!$A$1:$CZ$1,_xlfn.XLOOKUP($A176,'Copy of PY1 Data(H)'!$A$1:$A$288,'Copy of PY1 Data(H)'!$A$1:$CZ$288))</f>
        <v>294888</v>
      </c>
      <c r="AU176" s="180" cm="1">
        <f t="array" ref="AU176">_xlfn.XLOOKUP(AU$1,'Copy of PY1 Data(H)'!$A$1:$CZ$1,_xlfn.XLOOKUP($A176,'Copy of PY1 Data(H)'!$A$1:$A$288,'Copy of PY1 Data(H)'!$A$1:$CZ$288))</f>
        <v>3407515</v>
      </c>
      <c r="AV176" s="180" cm="1">
        <f t="array" ref="AV176">_xlfn.XLOOKUP(AV$1,'Copy of PY1 Data(H)'!$A$1:$CZ$1,_xlfn.XLOOKUP($A176,'Copy of PY1 Data(H)'!$A$1:$A$288,'Copy of PY1 Data(H)'!$A$1:$CZ$288))</f>
        <v>4367596</v>
      </c>
      <c r="AW176" s="180" cm="1">
        <f t="array" ref="AW176">_xlfn.XLOOKUP(AW$1,'Copy of PY1 Data(H)'!$A$1:$CZ$1,_xlfn.XLOOKUP($A176,'Copy of PY1 Data(H)'!$A$1:$A$288,'Copy of PY1 Data(H)'!$A$1:$CZ$288))</f>
        <v>257780</v>
      </c>
      <c r="AX176" s="180" cm="1">
        <f t="array" ref="AX176">_xlfn.XLOOKUP(AX$1,'Copy of PY1 Data(H)'!$A$1:$CZ$1,_xlfn.XLOOKUP($A176,'Copy of PY1 Data(H)'!$A$1:$A$288,'Copy of PY1 Data(H)'!$A$1:$CZ$288))</f>
        <v>466133</v>
      </c>
      <c r="AY176" s="180" cm="1">
        <f t="array" ref="AY176">_xlfn.XLOOKUP(AY$1,'Copy of PY1 Data(H)'!$A$1:$CZ$1,_xlfn.XLOOKUP($A176,'Copy of PY1 Data(H)'!$A$1:$A$288,'Copy of PY1 Data(H)'!$A$1:$CZ$288))</f>
        <v>211081</v>
      </c>
      <c r="AZ176" s="180" cm="1">
        <f t="array" ref="AZ176">_xlfn.XLOOKUP(AZ$1,'Copy of PY1 Data(H)'!$A$1:$CZ$1,_xlfn.XLOOKUP($A176,'Copy of PY1 Data(H)'!$A$1:$A$288,'Copy of PY1 Data(H)'!$A$1:$CZ$288))</f>
        <v>10619851</v>
      </c>
      <c r="BA176" s="180" cm="1">
        <f t="array" ref="BA176">_xlfn.XLOOKUP(BA$1,'Copy of PY1 Data(H)'!$A$1:$CZ$1,_xlfn.XLOOKUP($A176,'Copy of PY1 Data(H)'!$A$1:$A$288,'Copy of PY1 Data(H)'!$A$1:$CZ$288))</f>
        <v>2526993</v>
      </c>
      <c r="BB176" s="180" cm="1">
        <f t="array" ref="BB176">_xlfn.XLOOKUP(BB$1,'Copy of PY1 Data(H)'!$A$1:$CZ$1,_xlfn.XLOOKUP($A176,'Copy of PY1 Data(H)'!$A$1:$A$288,'Copy of PY1 Data(H)'!$A$1:$CZ$288))</f>
        <v>196963</v>
      </c>
      <c r="BC176" s="180" cm="1">
        <f t="array" ref="BC176">_xlfn.XLOOKUP(BC$1,'Copy of PY1 Data(H)'!$A$1:$CZ$1,_xlfn.XLOOKUP($A176,'Copy of PY1 Data(H)'!$A$1:$A$288,'Copy of PY1 Data(H)'!$A$1:$CZ$288))</f>
        <v>231459</v>
      </c>
      <c r="BD176" s="180" cm="1">
        <f t="array" ref="BD176">_xlfn.XLOOKUP(BD$1,'Copy of PY1 Data(H)'!$A$1:$CZ$1,_xlfn.XLOOKUP($A176,'Copy of PY1 Data(H)'!$A$1:$A$288,'Copy of PY1 Data(H)'!$A$1:$CZ$288))</f>
        <v>5180285</v>
      </c>
      <c r="BE176" s="180" cm="1">
        <f t="array" ref="BE176">_xlfn.XLOOKUP(BE$1,'Copy of PY1 Data(H)'!$A$1:$CZ$1,_xlfn.XLOOKUP($A176,'Copy of PY1 Data(H)'!$A$1:$A$288,'Copy of PY1 Data(H)'!$A$1:$CZ$288))</f>
        <v>996359</v>
      </c>
      <c r="BF176" s="180" cm="1">
        <f t="array" ref="BF176">_xlfn.XLOOKUP(BF$1,'Copy of PY1 Data(H)'!$A$1:$CZ$1,_xlfn.XLOOKUP($A176,'Copy of PY1 Data(H)'!$A$1:$A$288,'Copy of PY1 Data(H)'!$A$1:$CZ$288))</f>
        <v>36283453</v>
      </c>
      <c r="BG176" s="180" cm="1">
        <f t="array" ref="BG176">_xlfn.XLOOKUP(BG$1,'Copy of PY1 Data(H)'!$A$1:$CZ$1,_xlfn.XLOOKUP($A176,'Copy of PY1 Data(H)'!$A$1:$A$288,'Copy of PY1 Data(H)'!$A$1:$CZ$288))</f>
        <v>0</v>
      </c>
      <c r="BH176" s="180" cm="1">
        <f t="array" ref="BH176">_xlfn.XLOOKUP(BH$1,'Copy of PY1 Data(H)'!$A$1:$CZ$1,_xlfn.XLOOKUP($A176,'Copy of PY1 Data(H)'!$A$1:$A$288,'Copy of PY1 Data(H)'!$A$1:$CZ$288))</f>
        <v>359566</v>
      </c>
      <c r="BI176" s="180" cm="1">
        <f t="array" ref="BI176">_xlfn.XLOOKUP(BI$1,'Copy of PY1 Data(H)'!$A$1:$CZ$1,_xlfn.XLOOKUP($A176,'Copy of PY1 Data(H)'!$A$1:$A$288,'Copy of PY1 Data(H)'!$A$1:$CZ$288))</f>
        <v>72331</v>
      </c>
      <c r="BJ176" s="180" cm="1">
        <f t="array" ref="BJ176">_xlfn.XLOOKUP(BJ$1,'Copy of PY1 Data(H)'!$A$1:$CZ$1,_xlfn.XLOOKUP($A176,'Copy of PY1 Data(H)'!$A$1:$A$288,'Copy of PY1 Data(H)'!$A$1:$CZ$288))</f>
        <v>58944180</v>
      </c>
      <c r="BK176" s="180" cm="1">
        <f t="array" ref="BK176">_xlfn.XLOOKUP(BK$1,'Copy of PY1 Data(H)'!$A$1:$CZ$1,_xlfn.XLOOKUP($A176,'Copy of PY1 Data(H)'!$A$1:$A$288,'Copy of PY1 Data(H)'!$A$1:$CZ$288))</f>
        <v>1200873</v>
      </c>
      <c r="BL176" s="180" cm="1">
        <f t="array" ref="BL176">_xlfn.XLOOKUP(BL$1,'Copy of PY1 Data(H)'!$A$1:$CZ$1,_xlfn.XLOOKUP($A176,'Copy of PY1 Data(H)'!$A$1:$A$288,'Copy of PY1 Data(H)'!$A$1:$CZ$288))</f>
        <v>25914766</v>
      </c>
      <c r="BM176" s="180" cm="1">
        <f t="array" ref="BM176">_xlfn.XLOOKUP(BM$1,'Copy of PY1 Data(H)'!$A$1:$CZ$1,_xlfn.XLOOKUP($A176,'Copy of PY1 Data(H)'!$A$1:$A$288,'Copy of PY1 Data(H)'!$A$1:$CZ$288))</f>
        <v>0</v>
      </c>
      <c r="BN176" s="180" cm="1">
        <f t="array" ref="BN176">_xlfn.XLOOKUP(BN$1,'Copy of PY1 Data(H)'!$A$1:$CZ$1,_xlfn.XLOOKUP($A176,'Copy of PY1 Data(H)'!$A$1:$A$288,'Copy of PY1 Data(H)'!$A$1:$CZ$288))</f>
        <v>9164319</v>
      </c>
      <c r="BO176" s="180" cm="1">
        <f t="array" ref="BO176">_xlfn.XLOOKUP(BO$1,'Copy of PY1 Data(H)'!$A$1:$CZ$1,_xlfn.XLOOKUP($A176,'Copy of PY1 Data(H)'!$A$1:$A$288,'Copy of PY1 Data(H)'!$A$1:$CZ$288))</f>
        <v>1249059</v>
      </c>
      <c r="BP176" s="180" cm="1">
        <f t="array" ref="BP176">_xlfn.XLOOKUP(BP$1,'Copy of PY1 Data(H)'!$A$1:$CZ$1,_xlfn.XLOOKUP($A176,'Copy of PY1 Data(H)'!$A$1:$A$288,'Copy of PY1 Data(H)'!$A$1:$CZ$288))</f>
        <v>11692</v>
      </c>
      <c r="BQ176" s="180" cm="1">
        <f t="array" ref="BQ176">_xlfn.XLOOKUP(BQ$1,'Copy of PY1 Data(H)'!$A$1:$CZ$1,_xlfn.XLOOKUP($A176,'Copy of PY1 Data(H)'!$A$1:$A$288,'Copy of PY1 Data(H)'!$A$1:$CZ$288))</f>
        <v>4819329</v>
      </c>
      <c r="BR176" s="180" cm="1">
        <f t="array" ref="BR176">_xlfn.XLOOKUP(BR$1,'Copy of PY1 Data(H)'!$A$1:$CZ$1,_xlfn.XLOOKUP($A176,'Copy of PY1 Data(H)'!$A$1:$A$288,'Copy of PY1 Data(H)'!$A$1:$CZ$288))</f>
        <v>0</v>
      </c>
      <c r="BS176" s="180" cm="1">
        <f t="array" ref="BS176">_xlfn.XLOOKUP(BS$1,'Copy of PY1 Data(H)'!$A$1:$CZ$1,_xlfn.XLOOKUP($A176,'Copy of PY1 Data(H)'!$A$1:$A$288,'Copy of PY1 Data(H)'!$A$1:$CZ$288))</f>
        <v>3765932</v>
      </c>
      <c r="BT176" s="180" cm="1">
        <f t="array" ref="BT176">_xlfn.XLOOKUP(BT$1,'Copy of PY1 Data(H)'!$A$1:$CZ$1,_xlfn.XLOOKUP($A176,'Copy of PY1 Data(H)'!$A$1:$A$288,'Copy of PY1 Data(H)'!$A$1:$CZ$288))</f>
        <v>1151134</v>
      </c>
      <c r="BU176" s="180" cm="1">
        <f t="array" ref="BU176">_xlfn.XLOOKUP(BU$1,'Copy of PY1 Data(H)'!$A$1:$CZ$1,_xlfn.XLOOKUP($A176,'Copy of PY1 Data(H)'!$A$1:$A$288,'Copy of PY1 Data(H)'!$A$1:$CZ$288))</f>
        <v>0</v>
      </c>
      <c r="BV176" s="180" cm="1">
        <f t="array" ref="BV176">_xlfn.XLOOKUP(BV$1,'Copy of PY1 Data(H)'!$A$1:$CZ$1,_xlfn.XLOOKUP($A176,'Copy of PY1 Data(H)'!$A$1:$A$288,'Copy of PY1 Data(H)'!$A$1:$CZ$288))</f>
        <v>2967243</v>
      </c>
    </row>
    <row r="177" spans="1:78" x14ac:dyDescent="0.3">
      <c r="A177" s="180">
        <v>987</v>
      </c>
      <c r="C177" s="180"/>
      <c r="D177" s="180" cm="1">
        <f t="array" ref="D177">_xlfn.XLOOKUP(D$1,'Copy of PY1 Data(H)'!$A$1:$CZ$1,_xlfn.XLOOKUP($A177,'Copy of PY1 Data(H)'!$A$1:$A$288,'Copy of PY1 Data(H)'!$A$1:$CZ$288))</f>
        <v>0</v>
      </c>
      <c r="E177" s="180" cm="1">
        <f t="array" ref="E177">_xlfn.XLOOKUP(E$1,'Copy of PY1 Data(H)'!$A$1:$CZ$1,_xlfn.XLOOKUP($A177,'Copy of PY1 Data(H)'!$A$1:$A$288,'Copy of PY1 Data(H)'!$A$1:$CZ$288))</f>
        <v>0</v>
      </c>
      <c r="F177" s="180" cm="1">
        <f t="array" ref="F177">_xlfn.XLOOKUP(F$1,'Copy of PY1 Data(H)'!$A$1:$CZ$1,_xlfn.XLOOKUP($A177,'Copy of PY1 Data(H)'!$A$1:$A$288,'Copy of PY1 Data(H)'!$A$1:$CZ$288))</f>
        <v>0</v>
      </c>
      <c r="G177" s="180" cm="1">
        <f t="array" ref="G177">_xlfn.XLOOKUP(G$1,'Copy of PY1 Data(H)'!$A$1:$CZ$1,_xlfn.XLOOKUP($A177,'Copy of PY1 Data(H)'!$A$1:$A$288,'Copy of PY1 Data(H)'!$A$1:$CZ$288))</f>
        <v>0</v>
      </c>
      <c r="H177" s="180" cm="1">
        <f t="array" ref="H177">_xlfn.XLOOKUP(H$1,'Copy of PY1 Data(H)'!$A$1:$CZ$1,_xlfn.XLOOKUP($A177,'Copy of PY1 Data(H)'!$A$1:$A$288,'Copy of PY1 Data(H)'!$A$1:$CZ$288))</f>
        <v>0</v>
      </c>
      <c r="I177" s="180" cm="1">
        <f t="array" ref="I177">_xlfn.XLOOKUP(I$1,'Copy of PY1 Data(H)'!$A$1:$CZ$1,_xlfn.XLOOKUP($A177,'Copy of PY1 Data(H)'!$A$1:$A$288,'Copy of PY1 Data(H)'!$A$1:$CZ$288))</f>
        <v>0</v>
      </c>
      <c r="J177" s="180" cm="1">
        <f t="array" ref="J177">_xlfn.XLOOKUP(J$1,'Copy of PY1 Data(H)'!$A$1:$CZ$1,_xlfn.XLOOKUP($A177,'Copy of PY1 Data(H)'!$A$1:$A$288,'Copy of PY1 Data(H)'!$A$1:$CZ$288))</f>
        <v>0</v>
      </c>
      <c r="K177" s="180" cm="1">
        <f t="array" ref="K177">_xlfn.XLOOKUP(K$1,'Copy of PY1 Data(H)'!$A$1:$CZ$1,_xlfn.XLOOKUP($A177,'Copy of PY1 Data(H)'!$A$1:$A$288,'Copy of PY1 Data(H)'!$A$1:$CZ$288))</f>
        <v>0</v>
      </c>
      <c r="L177" s="180" cm="1">
        <f t="array" ref="L177">_xlfn.XLOOKUP(L$1,'Copy of PY1 Data(H)'!$A$1:$CZ$1,_xlfn.XLOOKUP($A177,'Copy of PY1 Data(H)'!$A$1:$A$288,'Copy of PY1 Data(H)'!$A$1:$CZ$288))</f>
        <v>0</v>
      </c>
      <c r="M177" s="180" cm="1">
        <f t="array" ref="M177">_xlfn.XLOOKUP(M$1,'Copy of PY1 Data(H)'!$A$1:$CZ$1,_xlfn.XLOOKUP($A177,'Copy of PY1 Data(H)'!$A$1:$A$288,'Copy of PY1 Data(H)'!$A$1:$CZ$288))</f>
        <v>0</v>
      </c>
      <c r="N177" s="180" cm="1">
        <f t="array" ref="N177">_xlfn.XLOOKUP(N$1,'Copy of PY1 Data(H)'!$A$1:$CZ$1,_xlfn.XLOOKUP($A177,'Copy of PY1 Data(H)'!$A$1:$A$288,'Copy of PY1 Data(H)'!$A$1:$CZ$288))</f>
        <v>0</v>
      </c>
      <c r="O177" s="180" cm="1">
        <f t="array" ref="O177">_xlfn.XLOOKUP(O$1,'Copy of PY1 Data(H)'!$A$1:$CZ$1,_xlfn.XLOOKUP($A177,'Copy of PY1 Data(H)'!$A$1:$A$288,'Copy of PY1 Data(H)'!$A$1:$CZ$288))</f>
        <v>0</v>
      </c>
      <c r="P177" s="180" cm="1">
        <f t="array" ref="P177">_xlfn.XLOOKUP(P$1,'Copy of PY1 Data(H)'!$A$1:$CZ$1,_xlfn.XLOOKUP($A177,'Copy of PY1 Data(H)'!$A$1:$A$288,'Copy of PY1 Data(H)'!$A$1:$CZ$288))</f>
        <v>0</v>
      </c>
      <c r="Q177" s="180" cm="1">
        <f t="array" ref="Q177">_xlfn.XLOOKUP(Q$1,'Copy of PY1 Data(H)'!$A$1:$CZ$1,_xlfn.XLOOKUP($A177,'Copy of PY1 Data(H)'!$A$1:$A$288,'Copy of PY1 Data(H)'!$A$1:$CZ$288))</f>
        <v>0</v>
      </c>
      <c r="R177" s="180" cm="1">
        <f t="array" ref="R177">_xlfn.XLOOKUP(R$1,'Copy of PY1 Data(H)'!$A$1:$CZ$1,_xlfn.XLOOKUP($A177,'Copy of PY1 Data(H)'!$A$1:$A$288,'Copy of PY1 Data(H)'!$A$1:$CZ$288))</f>
        <v>0</v>
      </c>
      <c r="S177" s="180" cm="1">
        <f t="array" ref="S177">_xlfn.XLOOKUP(S$1,'Copy of PY1 Data(H)'!$A$1:$CZ$1,_xlfn.XLOOKUP($A177,'Copy of PY1 Data(H)'!$A$1:$A$288,'Copy of PY1 Data(H)'!$A$1:$CZ$288))</f>
        <v>0</v>
      </c>
      <c r="T177" s="180" cm="1">
        <f t="array" ref="T177">_xlfn.XLOOKUP(T$1,'Copy of PY1 Data(H)'!$A$1:$CZ$1,_xlfn.XLOOKUP($A177,'Copy of PY1 Data(H)'!$A$1:$A$288,'Copy of PY1 Data(H)'!$A$1:$CZ$288))</f>
        <v>0</v>
      </c>
      <c r="U177" s="180" cm="1">
        <f t="array" ref="U177">_xlfn.XLOOKUP(U$1,'Copy of PY1 Data(H)'!$A$1:$CZ$1,_xlfn.XLOOKUP($A177,'Copy of PY1 Data(H)'!$A$1:$A$288,'Copy of PY1 Data(H)'!$A$1:$CZ$288))</f>
        <v>0</v>
      </c>
      <c r="V177" s="180" cm="1">
        <f t="array" ref="V177">_xlfn.XLOOKUP(V$1,'Copy of PY1 Data(H)'!$A$1:$CZ$1,_xlfn.XLOOKUP($A177,'Copy of PY1 Data(H)'!$A$1:$A$288,'Copy of PY1 Data(H)'!$A$1:$CZ$288))</f>
        <v>0</v>
      </c>
      <c r="W177" s="180" cm="1">
        <f t="array" ref="W177">_xlfn.XLOOKUP(W$1,'Copy of PY1 Data(H)'!$A$1:$CZ$1,_xlfn.XLOOKUP($A177,'Copy of PY1 Data(H)'!$A$1:$A$288,'Copy of PY1 Data(H)'!$A$1:$CZ$288))</f>
        <v>0</v>
      </c>
      <c r="X177" s="180" cm="1">
        <f t="array" ref="X177">_xlfn.XLOOKUP(X$1,'Copy of PY1 Data(H)'!$A$1:$CZ$1,_xlfn.XLOOKUP($A177,'Copy of PY1 Data(H)'!$A$1:$A$288,'Copy of PY1 Data(H)'!$A$1:$CZ$288))</f>
        <v>0</v>
      </c>
      <c r="Y177" s="180" cm="1">
        <f t="array" ref="Y177">_xlfn.XLOOKUP(Y$1,'Copy of PY1 Data(H)'!$A$1:$CZ$1,_xlfn.XLOOKUP($A177,'Copy of PY1 Data(H)'!$A$1:$A$288,'Copy of PY1 Data(H)'!$A$1:$CZ$288))</f>
        <v>0</v>
      </c>
      <c r="Z177" s="180" cm="1">
        <f t="array" ref="Z177">_xlfn.XLOOKUP(Z$1,'Copy of PY1 Data(H)'!$A$1:$CZ$1,_xlfn.XLOOKUP($A177,'Copy of PY1 Data(H)'!$A$1:$A$288,'Copy of PY1 Data(H)'!$A$1:$CZ$288))</f>
        <v>0</v>
      </c>
      <c r="AA177" s="180" cm="1">
        <f t="array" ref="AA177">_xlfn.XLOOKUP(AA$1,'Copy of PY1 Data(H)'!$A$1:$CZ$1,_xlfn.XLOOKUP($A177,'Copy of PY1 Data(H)'!$A$1:$A$288,'Copy of PY1 Data(H)'!$A$1:$CZ$288))</f>
        <v>0</v>
      </c>
      <c r="AB177" s="180" cm="1">
        <f t="array" ref="AB177">_xlfn.XLOOKUP(AB$1,'Copy of PY1 Data(H)'!$A$1:$CZ$1,_xlfn.XLOOKUP($A177,'Copy of PY1 Data(H)'!$A$1:$A$288,'Copy of PY1 Data(H)'!$A$1:$CZ$288))</f>
        <v>0</v>
      </c>
      <c r="AC177" s="180" cm="1">
        <f t="array" ref="AC177">_xlfn.XLOOKUP(AC$1,'Copy of PY1 Data(H)'!$A$1:$CZ$1,_xlfn.XLOOKUP($A177,'Copy of PY1 Data(H)'!$A$1:$A$288,'Copy of PY1 Data(H)'!$A$1:$CZ$288))</f>
        <v>0</v>
      </c>
      <c r="AD177" s="180" cm="1">
        <f t="array" ref="AD177">_xlfn.XLOOKUP(AD$1,'Copy of PY1 Data(H)'!$A$1:$CZ$1,_xlfn.XLOOKUP($A177,'Copy of PY1 Data(H)'!$A$1:$A$288,'Copy of PY1 Data(H)'!$A$1:$CZ$288))</f>
        <v>0</v>
      </c>
      <c r="AE177" s="180" cm="1">
        <f t="array" ref="AE177">_xlfn.XLOOKUP(AE$1,'Copy of PY1 Data(H)'!$A$1:$CZ$1,_xlfn.XLOOKUP($A177,'Copy of PY1 Data(H)'!$A$1:$A$288,'Copy of PY1 Data(H)'!$A$1:$CZ$288))</f>
        <v>0</v>
      </c>
      <c r="AF177" s="180" cm="1">
        <f t="array" ref="AF177">_xlfn.XLOOKUP(AF$1,'Copy of PY1 Data(H)'!$A$1:$CZ$1,_xlfn.XLOOKUP($A177,'Copy of PY1 Data(H)'!$A$1:$A$288,'Copy of PY1 Data(H)'!$A$1:$CZ$288))</f>
        <v>0</v>
      </c>
      <c r="AG177" s="180" cm="1">
        <f t="array" ref="AG177">_xlfn.XLOOKUP(AG$1,'Copy of PY1 Data(H)'!$A$1:$CZ$1,_xlfn.XLOOKUP($A177,'Copy of PY1 Data(H)'!$A$1:$A$288,'Copy of PY1 Data(H)'!$A$1:$CZ$288))</f>
        <v>0</v>
      </c>
      <c r="AH177" s="180" cm="1">
        <f t="array" ref="AH177">_xlfn.XLOOKUP(AH$1,'Copy of PY1 Data(H)'!$A$1:$CZ$1,_xlfn.XLOOKUP($A177,'Copy of PY1 Data(H)'!$A$1:$A$288,'Copy of PY1 Data(H)'!$A$1:$CZ$288))</f>
        <v>0</v>
      </c>
      <c r="AI177" s="180" cm="1">
        <f t="array" ref="AI177">_xlfn.XLOOKUP(AI$1,'Copy of PY1 Data(H)'!$A$1:$CZ$1,_xlfn.XLOOKUP($A177,'Copy of PY1 Data(H)'!$A$1:$A$288,'Copy of PY1 Data(H)'!$A$1:$CZ$288))</f>
        <v>0</v>
      </c>
      <c r="AJ177" s="180" cm="1">
        <f t="array" ref="AJ177">_xlfn.XLOOKUP(AJ$1,'Copy of PY1 Data(H)'!$A$1:$CZ$1,_xlfn.XLOOKUP($A177,'Copy of PY1 Data(H)'!$A$1:$A$288,'Copy of PY1 Data(H)'!$A$1:$CZ$288))</f>
        <v>0</v>
      </c>
      <c r="AK177" s="180" cm="1">
        <f t="array" ref="AK177">_xlfn.XLOOKUP(AK$1,'Copy of PY1 Data(H)'!$A$1:$CZ$1,_xlfn.XLOOKUP($A177,'Copy of PY1 Data(H)'!$A$1:$A$288,'Copy of PY1 Data(H)'!$A$1:$CZ$288))</f>
        <v>0</v>
      </c>
      <c r="AL177" s="180" cm="1">
        <f t="array" ref="AL177">_xlfn.XLOOKUP(AL$1,'Copy of PY1 Data(H)'!$A$1:$CZ$1,_xlfn.XLOOKUP($A177,'Copy of PY1 Data(H)'!$A$1:$A$288,'Copy of PY1 Data(H)'!$A$1:$CZ$288))</f>
        <v>0</v>
      </c>
      <c r="AM177" s="180" cm="1">
        <f t="array" ref="AM177">_xlfn.XLOOKUP(AM$1,'Copy of PY1 Data(H)'!$A$1:$CZ$1,_xlfn.XLOOKUP($A177,'Copy of PY1 Data(H)'!$A$1:$A$288,'Copy of PY1 Data(H)'!$A$1:$CZ$288))</f>
        <v>0</v>
      </c>
      <c r="AN177" s="180" cm="1">
        <f t="array" ref="AN177">_xlfn.XLOOKUP(AN$1,'Copy of PY1 Data(H)'!$A$1:$CZ$1,_xlfn.XLOOKUP($A177,'Copy of PY1 Data(H)'!$A$1:$A$288,'Copy of PY1 Data(H)'!$A$1:$CZ$288))</f>
        <v>0</v>
      </c>
      <c r="AO177" s="180" cm="1">
        <f t="array" ref="AO177">_xlfn.XLOOKUP(AO$1,'Copy of PY1 Data(H)'!$A$1:$CZ$1,_xlfn.XLOOKUP($A177,'Copy of PY1 Data(H)'!$A$1:$A$288,'Copy of PY1 Data(H)'!$A$1:$CZ$288))</f>
        <v>0</v>
      </c>
      <c r="AP177" s="180" cm="1">
        <f t="array" ref="AP177">_xlfn.XLOOKUP(AP$1,'Copy of PY1 Data(H)'!$A$1:$CZ$1,_xlfn.XLOOKUP($A177,'Copy of PY1 Data(H)'!$A$1:$A$288,'Copy of PY1 Data(H)'!$A$1:$CZ$288))</f>
        <v>0</v>
      </c>
      <c r="AQ177" s="180" cm="1">
        <f t="array" ref="AQ177">_xlfn.XLOOKUP(AQ$1,'Copy of PY1 Data(H)'!$A$1:$CZ$1,_xlfn.XLOOKUP($A177,'Copy of PY1 Data(H)'!$A$1:$A$288,'Copy of PY1 Data(H)'!$A$1:$CZ$288))</f>
        <v>0</v>
      </c>
      <c r="AR177" s="180" cm="1">
        <f t="array" ref="AR177">_xlfn.XLOOKUP(AR$1,'Copy of PY1 Data(H)'!$A$1:$CZ$1,_xlfn.XLOOKUP($A177,'Copy of PY1 Data(H)'!$A$1:$A$288,'Copy of PY1 Data(H)'!$A$1:$CZ$288))</f>
        <v>0</v>
      </c>
      <c r="AS177" s="180" cm="1">
        <f t="array" ref="AS177">_xlfn.XLOOKUP(AS$1,'Copy of PY1 Data(H)'!$A$1:$CZ$1,_xlfn.XLOOKUP($A177,'Copy of PY1 Data(H)'!$A$1:$A$288,'Copy of PY1 Data(H)'!$A$1:$CZ$288))</f>
        <v>0</v>
      </c>
      <c r="AT177" s="180" cm="1">
        <f t="array" ref="AT177">_xlfn.XLOOKUP(AT$1,'Copy of PY1 Data(H)'!$A$1:$CZ$1,_xlfn.XLOOKUP($A177,'Copy of PY1 Data(H)'!$A$1:$A$288,'Copy of PY1 Data(H)'!$A$1:$CZ$288))</f>
        <v>0</v>
      </c>
      <c r="AU177" s="180" cm="1">
        <f t="array" ref="AU177">_xlfn.XLOOKUP(AU$1,'Copy of PY1 Data(H)'!$A$1:$CZ$1,_xlfn.XLOOKUP($A177,'Copy of PY1 Data(H)'!$A$1:$A$288,'Copy of PY1 Data(H)'!$A$1:$CZ$288))</f>
        <v>0</v>
      </c>
      <c r="AV177" s="180" cm="1">
        <f t="array" ref="AV177">_xlfn.XLOOKUP(AV$1,'Copy of PY1 Data(H)'!$A$1:$CZ$1,_xlfn.XLOOKUP($A177,'Copy of PY1 Data(H)'!$A$1:$A$288,'Copy of PY1 Data(H)'!$A$1:$CZ$288))</f>
        <v>0</v>
      </c>
      <c r="AW177" s="180" cm="1">
        <f t="array" ref="AW177">_xlfn.XLOOKUP(AW$1,'Copy of PY1 Data(H)'!$A$1:$CZ$1,_xlfn.XLOOKUP($A177,'Copy of PY1 Data(H)'!$A$1:$A$288,'Copy of PY1 Data(H)'!$A$1:$CZ$288))</f>
        <v>0</v>
      </c>
      <c r="AX177" s="180" cm="1">
        <f t="array" ref="AX177">_xlfn.XLOOKUP(AX$1,'Copy of PY1 Data(H)'!$A$1:$CZ$1,_xlfn.XLOOKUP($A177,'Copy of PY1 Data(H)'!$A$1:$A$288,'Copy of PY1 Data(H)'!$A$1:$CZ$288))</f>
        <v>0</v>
      </c>
      <c r="AY177" s="180" cm="1">
        <f t="array" ref="AY177">_xlfn.XLOOKUP(AY$1,'Copy of PY1 Data(H)'!$A$1:$CZ$1,_xlfn.XLOOKUP($A177,'Copy of PY1 Data(H)'!$A$1:$A$288,'Copy of PY1 Data(H)'!$A$1:$CZ$288))</f>
        <v>0</v>
      </c>
      <c r="AZ177" s="180" cm="1">
        <f t="array" ref="AZ177">_xlfn.XLOOKUP(AZ$1,'Copy of PY1 Data(H)'!$A$1:$CZ$1,_xlfn.XLOOKUP($A177,'Copy of PY1 Data(H)'!$A$1:$A$288,'Copy of PY1 Data(H)'!$A$1:$CZ$288))</f>
        <v>0</v>
      </c>
      <c r="BA177" s="180" cm="1">
        <f t="array" ref="BA177">_xlfn.XLOOKUP(BA$1,'Copy of PY1 Data(H)'!$A$1:$CZ$1,_xlfn.XLOOKUP($A177,'Copy of PY1 Data(H)'!$A$1:$A$288,'Copy of PY1 Data(H)'!$A$1:$CZ$288))</f>
        <v>0</v>
      </c>
      <c r="BB177" s="180" cm="1">
        <f t="array" ref="BB177">_xlfn.XLOOKUP(BB$1,'Copy of PY1 Data(H)'!$A$1:$CZ$1,_xlfn.XLOOKUP($A177,'Copy of PY1 Data(H)'!$A$1:$A$288,'Copy of PY1 Data(H)'!$A$1:$CZ$288))</f>
        <v>0</v>
      </c>
      <c r="BC177" s="180" cm="1">
        <f t="array" ref="BC177">_xlfn.XLOOKUP(BC$1,'Copy of PY1 Data(H)'!$A$1:$CZ$1,_xlfn.XLOOKUP($A177,'Copy of PY1 Data(H)'!$A$1:$A$288,'Copy of PY1 Data(H)'!$A$1:$CZ$288))</f>
        <v>0</v>
      </c>
      <c r="BD177" s="180" cm="1">
        <f t="array" ref="BD177">_xlfn.XLOOKUP(BD$1,'Copy of PY1 Data(H)'!$A$1:$CZ$1,_xlfn.XLOOKUP($A177,'Copy of PY1 Data(H)'!$A$1:$A$288,'Copy of PY1 Data(H)'!$A$1:$CZ$288))</f>
        <v>0</v>
      </c>
      <c r="BE177" s="180" cm="1">
        <f t="array" ref="BE177">_xlfn.XLOOKUP(BE$1,'Copy of PY1 Data(H)'!$A$1:$CZ$1,_xlfn.XLOOKUP($A177,'Copy of PY1 Data(H)'!$A$1:$A$288,'Copy of PY1 Data(H)'!$A$1:$CZ$288))</f>
        <v>0</v>
      </c>
      <c r="BF177" s="180" cm="1">
        <f t="array" ref="BF177">_xlfn.XLOOKUP(BF$1,'Copy of PY1 Data(H)'!$A$1:$CZ$1,_xlfn.XLOOKUP($A177,'Copy of PY1 Data(H)'!$A$1:$A$288,'Copy of PY1 Data(H)'!$A$1:$CZ$288))</f>
        <v>0</v>
      </c>
      <c r="BG177" s="180" cm="1">
        <f t="array" ref="BG177">_xlfn.XLOOKUP(BG$1,'Copy of PY1 Data(H)'!$A$1:$CZ$1,_xlfn.XLOOKUP($A177,'Copy of PY1 Data(H)'!$A$1:$A$288,'Copy of PY1 Data(H)'!$A$1:$CZ$288))</f>
        <v>0</v>
      </c>
      <c r="BH177" s="180" cm="1">
        <f t="array" ref="BH177">_xlfn.XLOOKUP(BH$1,'Copy of PY1 Data(H)'!$A$1:$CZ$1,_xlfn.XLOOKUP($A177,'Copy of PY1 Data(H)'!$A$1:$A$288,'Copy of PY1 Data(H)'!$A$1:$CZ$288))</f>
        <v>0</v>
      </c>
      <c r="BI177" s="180" cm="1">
        <f t="array" ref="BI177">_xlfn.XLOOKUP(BI$1,'Copy of PY1 Data(H)'!$A$1:$CZ$1,_xlfn.XLOOKUP($A177,'Copy of PY1 Data(H)'!$A$1:$A$288,'Copy of PY1 Data(H)'!$A$1:$CZ$288))</f>
        <v>0</v>
      </c>
      <c r="BJ177" s="180" cm="1">
        <f t="array" ref="BJ177">_xlfn.XLOOKUP(BJ$1,'Copy of PY1 Data(H)'!$A$1:$CZ$1,_xlfn.XLOOKUP($A177,'Copy of PY1 Data(H)'!$A$1:$A$288,'Copy of PY1 Data(H)'!$A$1:$CZ$288))</f>
        <v>0</v>
      </c>
      <c r="BK177" s="180" cm="1">
        <f t="array" ref="BK177">_xlfn.XLOOKUP(BK$1,'Copy of PY1 Data(H)'!$A$1:$CZ$1,_xlfn.XLOOKUP($A177,'Copy of PY1 Data(H)'!$A$1:$A$288,'Copy of PY1 Data(H)'!$A$1:$CZ$288))</f>
        <v>0</v>
      </c>
      <c r="BL177" s="180" cm="1">
        <f t="array" ref="BL177">_xlfn.XLOOKUP(BL$1,'Copy of PY1 Data(H)'!$A$1:$CZ$1,_xlfn.XLOOKUP($A177,'Copy of PY1 Data(H)'!$A$1:$A$288,'Copy of PY1 Data(H)'!$A$1:$CZ$288))</f>
        <v>0</v>
      </c>
      <c r="BM177" s="180" cm="1">
        <f t="array" ref="BM177">_xlfn.XLOOKUP(BM$1,'Copy of PY1 Data(H)'!$A$1:$CZ$1,_xlfn.XLOOKUP($A177,'Copy of PY1 Data(H)'!$A$1:$A$288,'Copy of PY1 Data(H)'!$A$1:$CZ$288))</f>
        <v>0</v>
      </c>
      <c r="BN177" s="180" cm="1">
        <f t="array" ref="BN177">_xlfn.XLOOKUP(BN$1,'Copy of PY1 Data(H)'!$A$1:$CZ$1,_xlfn.XLOOKUP($A177,'Copy of PY1 Data(H)'!$A$1:$A$288,'Copy of PY1 Data(H)'!$A$1:$CZ$288))</f>
        <v>0</v>
      </c>
      <c r="BO177" s="180" cm="1">
        <f t="array" ref="BO177">_xlfn.XLOOKUP(BO$1,'Copy of PY1 Data(H)'!$A$1:$CZ$1,_xlfn.XLOOKUP($A177,'Copy of PY1 Data(H)'!$A$1:$A$288,'Copy of PY1 Data(H)'!$A$1:$CZ$288))</f>
        <v>0</v>
      </c>
      <c r="BP177" s="180" cm="1">
        <f t="array" ref="BP177">_xlfn.XLOOKUP(BP$1,'Copy of PY1 Data(H)'!$A$1:$CZ$1,_xlfn.XLOOKUP($A177,'Copy of PY1 Data(H)'!$A$1:$A$288,'Copy of PY1 Data(H)'!$A$1:$CZ$288))</f>
        <v>0</v>
      </c>
      <c r="BQ177" s="180" cm="1">
        <f t="array" ref="BQ177">_xlfn.XLOOKUP(BQ$1,'Copy of PY1 Data(H)'!$A$1:$CZ$1,_xlfn.XLOOKUP($A177,'Copy of PY1 Data(H)'!$A$1:$A$288,'Copy of PY1 Data(H)'!$A$1:$CZ$288))</f>
        <v>0</v>
      </c>
      <c r="BR177" s="180" cm="1">
        <f t="array" ref="BR177">_xlfn.XLOOKUP(BR$1,'Copy of PY1 Data(H)'!$A$1:$CZ$1,_xlfn.XLOOKUP($A177,'Copy of PY1 Data(H)'!$A$1:$A$288,'Copy of PY1 Data(H)'!$A$1:$CZ$288))</f>
        <v>0</v>
      </c>
      <c r="BS177" s="180" cm="1">
        <f t="array" ref="BS177">_xlfn.XLOOKUP(BS$1,'Copy of PY1 Data(H)'!$A$1:$CZ$1,_xlfn.XLOOKUP($A177,'Copy of PY1 Data(H)'!$A$1:$A$288,'Copy of PY1 Data(H)'!$A$1:$CZ$288))</f>
        <v>0</v>
      </c>
      <c r="BT177" s="180" cm="1">
        <f t="array" ref="BT177">_xlfn.XLOOKUP(BT$1,'Copy of PY1 Data(H)'!$A$1:$CZ$1,_xlfn.XLOOKUP($A177,'Copy of PY1 Data(H)'!$A$1:$A$288,'Copy of PY1 Data(H)'!$A$1:$CZ$288))</f>
        <v>0</v>
      </c>
      <c r="BU177" s="180" cm="1">
        <f t="array" ref="BU177">_xlfn.XLOOKUP(BU$1,'Copy of PY1 Data(H)'!$A$1:$CZ$1,_xlfn.XLOOKUP($A177,'Copy of PY1 Data(H)'!$A$1:$A$288,'Copy of PY1 Data(H)'!$A$1:$CZ$288))</f>
        <v>0</v>
      </c>
      <c r="BV177" s="180" cm="1">
        <f t="array" ref="BV177">_xlfn.XLOOKUP(BV$1,'Copy of PY1 Data(H)'!$A$1:$CZ$1,_xlfn.XLOOKUP($A177,'Copy of PY1 Data(H)'!$A$1:$A$288,'Copy of PY1 Data(H)'!$A$1:$CZ$288))</f>
        <v>0</v>
      </c>
    </row>
    <row r="178" spans="1:78" x14ac:dyDescent="0.3">
      <c r="A178" s="180">
        <v>988</v>
      </c>
      <c r="C178" s="180"/>
      <c r="D178" s="180" cm="1">
        <f t="array" ref="D178">_xlfn.XLOOKUP(D$1,'Copy of PY1 Data(H)'!$A$1:$CZ$1,_xlfn.XLOOKUP($A178,'Copy of PY1 Data(H)'!$A$1:$A$288,'Copy of PY1 Data(H)'!$A$1:$CZ$288))</f>
        <v>2</v>
      </c>
      <c r="E178" s="180" cm="1">
        <f t="array" ref="E178">_xlfn.XLOOKUP(E$1,'Copy of PY1 Data(H)'!$A$1:$CZ$1,_xlfn.XLOOKUP($A178,'Copy of PY1 Data(H)'!$A$1:$A$288,'Copy of PY1 Data(H)'!$A$1:$CZ$288))</f>
        <v>2</v>
      </c>
      <c r="F178" s="180" cm="1">
        <f t="array" ref="F178">_xlfn.XLOOKUP(F$1,'Copy of PY1 Data(H)'!$A$1:$CZ$1,_xlfn.XLOOKUP($A178,'Copy of PY1 Data(H)'!$A$1:$A$288,'Copy of PY1 Data(H)'!$A$1:$CZ$288))</f>
        <v>0</v>
      </c>
      <c r="G178" s="180" cm="1">
        <f t="array" ref="G178">_xlfn.XLOOKUP(G$1,'Copy of PY1 Data(H)'!$A$1:$CZ$1,_xlfn.XLOOKUP($A178,'Copy of PY1 Data(H)'!$A$1:$A$288,'Copy of PY1 Data(H)'!$A$1:$CZ$288))</f>
        <v>2</v>
      </c>
      <c r="H178" s="180" cm="1">
        <f t="array" ref="H178">_xlfn.XLOOKUP(H$1,'Copy of PY1 Data(H)'!$A$1:$CZ$1,_xlfn.XLOOKUP($A178,'Copy of PY1 Data(H)'!$A$1:$A$288,'Copy of PY1 Data(H)'!$A$1:$CZ$288))</f>
        <v>2</v>
      </c>
      <c r="I178" s="180" cm="1">
        <f t="array" ref="I178">_xlfn.XLOOKUP(I$1,'Copy of PY1 Data(H)'!$A$1:$CZ$1,_xlfn.XLOOKUP($A178,'Copy of PY1 Data(H)'!$A$1:$A$288,'Copy of PY1 Data(H)'!$A$1:$CZ$288))</f>
        <v>2</v>
      </c>
      <c r="J178" s="180" cm="1">
        <f t="array" ref="J178">_xlfn.XLOOKUP(J$1,'Copy of PY1 Data(H)'!$A$1:$CZ$1,_xlfn.XLOOKUP($A178,'Copy of PY1 Data(H)'!$A$1:$A$288,'Copy of PY1 Data(H)'!$A$1:$CZ$288))</f>
        <v>2</v>
      </c>
      <c r="K178" s="180" cm="1">
        <f t="array" ref="K178">_xlfn.XLOOKUP(K$1,'Copy of PY1 Data(H)'!$A$1:$CZ$1,_xlfn.XLOOKUP($A178,'Copy of PY1 Data(H)'!$A$1:$A$288,'Copy of PY1 Data(H)'!$A$1:$CZ$288))</f>
        <v>2</v>
      </c>
      <c r="L178" s="180" cm="1">
        <f t="array" ref="L178">_xlfn.XLOOKUP(L$1,'Copy of PY1 Data(H)'!$A$1:$CZ$1,_xlfn.XLOOKUP($A178,'Copy of PY1 Data(H)'!$A$1:$A$288,'Copy of PY1 Data(H)'!$A$1:$CZ$288))</f>
        <v>2</v>
      </c>
      <c r="M178" s="180" cm="1">
        <f t="array" ref="M178">_xlfn.XLOOKUP(M$1,'Copy of PY1 Data(H)'!$A$1:$CZ$1,_xlfn.XLOOKUP($A178,'Copy of PY1 Data(H)'!$A$1:$A$288,'Copy of PY1 Data(H)'!$A$1:$CZ$288))</f>
        <v>2</v>
      </c>
      <c r="N178" s="180" cm="1">
        <f t="array" ref="N178">_xlfn.XLOOKUP(N$1,'Copy of PY1 Data(H)'!$A$1:$CZ$1,_xlfn.XLOOKUP($A178,'Copy of PY1 Data(H)'!$A$1:$A$288,'Copy of PY1 Data(H)'!$A$1:$CZ$288))</f>
        <v>2</v>
      </c>
      <c r="O178" s="180" cm="1">
        <f t="array" ref="O178">_xlfn.XLOOKUP(O$1,'Copy of PY1 Data(H)'!$A$1:$CZ$1,_xlfn.XLOOKUP($A178,'Copy of PY1 Data(H)'!$A$1:$A$288,'Copy of PY1 Data(H)'!$A$1:$CZ$288))</f>
        <v>2</v>
      </c>
      <c r="P178" s="180" cm="1">
        <f t="array" ref="P178">_xlfn.XLOOKUP(P$1,'Copy of PY1 Data(H)'!$A$1:$CZ$1,_xlfn.XLOOKUP($A178,'Copy of PY1 Data(H)'!$A$1:$A$288,'Copy of PY1 Data(H)'!$A$1:$CZ$288))</f>
        <v>0</v>
      </c>
      <c r="Q178" s="180" cm="1">
        <f t="array" ref="Q178">_xlfn.XLOOKUP(Q$1,'Copy of PY1 Data(H)'!$A$1:$CZ$1,_xlfn.XLOOKUP($A178,'Copy of PY1 Data(H)'!$A$1:$A$288,'Copy of PY1 Data(H)'!$A$1:$CZ$288))</f>
        <v>0</v>
      </c>
      <c r="R178" s="180" cm="1">
        <f t="array" ref="R178">_xlfn.XLOOKUP(R$1,'Copy of PY1 Data(H)'!$A$1:$CZ$1,_xlfn.XLOOKUP($A178,'Copy of PY1 Data(H)'!$A$1:$A$288,'Copy of PY1 Data(H)'!$A$1:$CZ$288))</f>
        <v>2</v>
      </c>
      <c r="S178" s="180" cm="1">
        <f t="array" ref="S178">_xlfn.XLOOKUP(S$1,'Copy of PY1 Data(H)'!$A$1:$CZ$1,_xlfn.XLOOKUP($A178,'Copy of PY1 Data(H)'!$A$1:$A$288,'Copy of PY1 Data(H)'!$A$1:$CZ$288))</f>
        <v>2</v>
      </c>
      <c r="T178" s="180" cm="1">
        <f t="array" ref="T178">_xlfn.XLOOKUP(T$1,'Copy of PY1 Data(H)'!$A$1:$CZ$1,_xlfn.XLOOKUP($A178,'Copy of PY1 Data(H)'!$A$1:$A$288,'Copy of PY1 Data(H)'!$A$1:$CZ$288))</f>
        <v>2</v>
      </c>
      <c r="U178" s="180" cm="1">
        <f t="array" ref="U178">_xlfn.XLOOKUP(U$1,'Copy of PY1 Data(H)'!$A$1:$CZ$1,_xlfn.XLOOKUP($A178,'Copy of PY1 Data(H)'!$A$1:$A$288,'Copy of PY1 Data(H)'!$A$1:$CZ$288))</f>
        <v>0</v>
      </c>
      <c r="V178" s="180" cm="1">
        <f t="array" ref="V178">_xlfn.XLOOKUP(V$1,'Copy of PY1 Data(H)'!$A$1:$CZ$1,_xlfn.XLOOKUP($A178,'Copy of PY1 Data(H)'!$A$1:$A$288,'Copy of PY1 Data(H)'!$A$1:$CZ$288))</f>
        <v>2</v>
      </c>
      <c r="W178" s="180" cm="1">
        <f t="array" ref="W178">_xlfn.XLOOKUP(W$1,'Copy of PY1 Data(H)'!$A$1:$CZ$1,_xlfn.XLOOKUP($A178,'Copy of PY1 Data(H)'!$A$1:$A$288,'Copy of PY1 Data(H)'!$A$1:$CZ$288))</f>
        <v>0</v>
      </c>
      <c r="X178" s="180" cm="1">
        <f t="array" ref="X178">_xlfn.XLOOKUP(X$1,'Copy of PY1 Data(H)'!$A$1:$CZ$1,_xlfn.XLOOKUP($A178,'Copy of PY1 Data(H)'!$A$1:$A$288,'Copy of PY1 Data(H)'!$A$1:$CZ$288))</f>
        <v>0</v>
      </c>
      <c r="Y178" s="180" cm="1">
        <f t="array" ref="Y178">_xlfn.XLOOKUP(Y$1,'Copy of PY1 Data(H)'!$A$1:$CZ$1,_xlfn.XLOOKUP($A178,'Copy of PY1 Data(H)'!$A$1:$A$288,'Copy of PY1 Data(H)'!$A$1:$CZ$288))</f>
        <v>2</v>
      </c>
      <c r="Z178" s="180" cm="1">
        <f t="array" ref="Z178">_xlfn.XLOOKUP(Z$1,'Copy of PY1 Data(H)'!$A$1:$CZ$1,_xlfn.XLOOKUP($A178,'Copy of PY1 Data(H)'!$A$1:$A$288,'Copy of PY1 Data(H)'!$A$1:$CZ$288))</f>
        <v>2</v>
      </c>
      <c r="AA178" s="180" cm="1">
        <f t="array" ref="AA178">_xlfn.XLOOKUP(AA$1,'Copy of PY1 Data(H)'!$A$1:$CZ$1,_xlfn.XLOOKUP($A178,'Copy of PY1 Data(H)'!$A$1:$A$288,'Copy of PY1 Data(H)'!$A$1:$CZ$288))</f>
        <v>2</v>
      </c>
      <c r="AB178" s="180" cm="1">
        <f t="array" ref="AB178">_xlfn.XLOOKUP(AB$1,'Copy of PY1 Data(H)'!$A$1:$CZ$1,_xlfn.XLOOKUP($A178,'Copy of PY1 Data(H)'!$A$1:$A$288,'Copy of PY1 Data(H)'!$A$1:$CZ$288))</f>
        <v>0</v>
      </c>
      <c r="AC178" s="180" cm="1">
        <f t="array" ref="AC178">_xlfn.XLOOKUP(AC$1,'Copy of PY1 Data(H)'!$A$1:$CZ$1,_xlfn.XLOOKUP($A178,'Copy of PY1 Data(H)'!$A$1:$A$288,'Copy of PY1 Data(H)'!$A$1:$CZ$288))</f>
        <v>0</v>
      </c>
      <c r="AD178" s="180" cm="1">
        <f t="array" ref="AD178">_xlfn.XLOOKUP(AD$1,'Copy of PY1 Data(H)'!$A$1:$CZ$1,_xlfn.XLOOKUP($A178,'Copy of PY1 Data(H)'!$A$1:$A$288,'Copy of PY1 Data(H)'!$A$1:$CZ$288))</f>
        <v>2</v>
      </c>
      <c r="AE178" s="180" cm="1">
        <f t="array" ref="AE178">_xlfn.XLOOKUP(AE$1,'Copy of PY1 Data(H)'!$A$1:$CZ$1,_xlfn.XLOOKUP($A178,'Copy of PY1 Data(H)'!$A$1:$A$288,'Copy of PY1 Data(H)'!$A$1:$CZ$288))</f>
        <v>2</v>
      </c>
      <c r="AF178" s="180" cm="1">
        <f t="array" ref="AF178">_xlfn.XLOOKUP(AF$1,'Copy of PY1 Data(H)'!$A$1:$CZ$1,_xlfn.XLOOKUP($A178,'Copy of PY1 Data(H)'!$A$1:$A$288,'Copy of PY1 Data(H)'!$A$1:$CZ$288))</f>
        <v>2</v>
      </c>
      <c r="AG178" s="180" cm="1">
        <f t="array" ref="AG178">_xlfn.XLOOKUP(AG$1,'Copy of PY1 Data(H)'!$A$1:$CZ$1,_xlfn.XLOOKUP($A178,'Copy of PY1 Data(H)'!$A$1:$A$288,'Copy of PY1 Data(H)'!$A$1:$CZ$288))</f>
        <v>2</v>
      </c>
      <c r="AH178" s="180" cm="1">
        <f t="array" ref="AH178">_xlfn.XLOOKUP(AH$1,'Copy of PY1 Data(H)'!$A$1:$CZ$1,_xlfn.XLOOKUP($A178,'Copy of PY1 Data(H)'!$A$1:$A$288,'Copy of PY1 Data(H)'!$A$1:$CZ$288))</f>
        <v>0</v>
      </c>
      <c r="AI178" s="180" cm="1">
        <f t="array" ref="AI178">_xlfn.XLOOKUP(AI$1,'Copy of PY1 Data(H)'!$A$1:$CZ$1,_xlfn.XLOOKUP($A178,'Copy of PY1 Data(H)'!$A$1:$A$288,'Copy of PY1 Data(H)'!$A$1:$CZ$288))</f>
        <v>0</v>
      </c>
      <c r="AJ178" s="180" cm="1">
        <f t="array" ref="AJ178">_xlfn.XLOOKUP(AJ$1,'Copy of PY1 Data(H)'!$A$1:$CZ$1,_xlfn.XLOOKUP($A178,'Copy of PY1 Data(H)'!$A$1:$A$288,'Copy of PY1 Data(H)'!$A$1:$CZ$288))</f>
        <v>2</v>
      </c>
      <c r="AK178" s="180" cm="1">
        <f t="array" ref="AK178">_xlfn.XLOOKUP(AK$1,'Copy of PY1 Data(H)'!$A$1:$CZ$1,_xlfn.XLOOKUP($A178,'Copy of PY1 Data(H)'!$A$1:$A$288,'Copy of PY1 Data(H)'!$A$1:$CZ$288))</f>
        <v>0</v>
      </c>
      <c r="AL178" s="180" cm="1">
        <f t="array" ref="AL178">_xlfn.XLOOKUP(AL$1,'Copy of PY1 Data(H)'!$A$1:$CZ$1,_xlfn.XLOOKUP($A178,'Copy of PY1 Data(H)'!$A$1:$A$288,'Copy of PY1 Data(H)'!$A$1:$CZ$288))</f>
        <v>2</v>
      </c>
      <c r="AM178" s="180" cm="1">
        <f t="array" ref="AM178">_xlfn.XLOOKUP(AM$1,'Copy of PY1 Data(H)'!$A$1:$CZ$1,_xlfn.XLOOKUP($A178,'Copy of PY1 Data(H)'!$A$1:$A$288,'Copy of PY1 Data(H)'!$A$1:$CZ$288))</f>
        <v>2</v>
      </c>
      <c r="AN178" s="180" cm="1">
        <f t="array" ref="AN178">_xlfn.XLOOKUP(AN$1,'Copy of PY1 Data(H)'!$A$1:$CZ$1,_xlfn.XLOOKUP($A178,'Copy of PY1 Data(H)'!$A$1:$A$288,'Copy of PY1 Data(H)'!$A$1:$CZ$288))</f>
        <v>0</v>
      </c>
      <c r="AO178" s="180" cm="1">
        <f t="array" ref="AO178">_xlfn.XLOOKUP(AO$1,'Copy of PY1 Data(H)'!$A$1:$CZ$1,_xlfn.XLOOKUP($A178,'Copy of PY1 Data(H)'!$A$1:$A$288,'Copy of PY1 Data(H)'!$A$1:$CZ$288))</f>
        <v>2</v>
      </c>
      <c r="AP178" s="180" cm="1">
        <f t="array" ref="AP178">_xlfn.XLOOKUP(AP$1,'Copy of PY1 Data(H)'!$A$1:$CZ$1,_xlfn.XLOOKUP($A178,'Copy of PY1 Data(H)'!$A$1:$A$288,'Copy of PY1 Data(H)'!$A$1:$CZ$288))</f>
        <v>2</v>
      </c>
      <c r="AQ178" s="180" cm="1">
        <f t="array" ref="AQ178">_xlfn.XLOOKUP(AQ$1,'Copy of PY1 Data(H)'!$A$1:$CZ$1,_xlfn.XLOOKUP($A178,'Copy of PY1 Data(H)'!$A$1:$A$288,'Copy of PY1 Data(H)'!$A$1:$CZ$288))</f>
        <v>2</v>
      </c>
      <c r="AR178" s="180" cm="1">
        <f t="array" ref="AR178">_xlfn.XLOOKUP(AR$1,'Copy of PY1 Data(H)'!$A$1:$CZ$1,_xlfn.XLOOKUP($A178,'Copy of PY1 Data(H)'!$A$1:$A$288,'Copy of PY1 Data(H)'!$A$1:$CZ$288))</f>
        <v>2</v>
      </c>
      <c r="AS178" s="180" cm="1">
        <f t="array" ref="AS178">_xlfn.XLOOKUP(AS$1,'Copy of PY1 Data(H)'!$A$1:$CZ$1,_xlfn.XLOOKUP($A178,'Copy of PY1 Data(H)'!$A$1:$A$288,'Copy of PY1 Data(H)'!$A$1:$CZ$288))</f>
        <v>2</v>
      </c>
      <c r="AT178" s="180" cm="1">
        <f t="array" ref="AT178">_xlfn.XLOOKUP(AT$1,'Copy of PY1 Data(H)'!$A$1:$CZ$1,_xlfn.XLOOKUP($A178,'Copy of PY1 Data(H)'!$A$1:$A$288,'Copy of PY1 Data(H)'!$A$1:$CZ$288))</f>
        <v>2</v>
      </c>
      <c r="AU178" s="180" cm="1">
        <f t="array" ref="AU178">_xlfn.XLOOKUP(AU$1,'Copy of PY1 Data(H)'!$A$1:$CZ$1,_xlfn.XLOOKUP($A178,'Copy of PY1 Data(H)'!$A$1:$A$288,'Copy of PY1 Data(H)'!$A$1:$CZ$288))</f>
        <v>2</v>
      </c>
      <c r="AV178" s="180" cm="1">
        <f t="array" ref="AV178">_xlfn.XLOOKUP(AV$1,'Copy of PY1 Data(H)'!$A$1:$CZ$1,_xlfn.XLOOKUP($A178,'Copy of PY1 Data(H)'!$A$1:$A$288,'Copy of PY1 Data(H)'!$A$1:$CZ$288))</f>
        <v>2</v>
      </c>
      <c r="AW178" s="180" cm="1">
        <f t="array" ref="AW178">_xlfn.XLOOKUP(AW$1,'Copy of PY1 Data(H)'!$A$1:$CZ$1,_xlfn.XLOOKUP($A178,'Copy of PY1 Data(H)'!$A$1:$A$288,'Copy of PY1 Data(H)'!$A$1:$CZ$288))</f>
        <v>0</v>
      </c>
      <c r="AX178" s="180" cm="1">
        <f t="array" ref="AX178">_xlfn.XLOOKUP(AX$1,'Copy of PY1 Data(H)'!$A$1:$CZ$1,_xlfn.XLOOKUP($A178,'Copy of PY1 Data(H)'!$A$1:$A$288,'Copy of PY1 Data(H)'!$A$1:$CZ$288))</f>
        <v>2</v>
      </c>
      <c r="AY178" s="180" cm="1">
        <f t="array" ref="AY178">_xlfn.XLOOKUP(AY$1,'Copy of PY1 Data(H)'!$A$1:$CZ$1,_xlfn.XLOOKUP($A178,'Copy of PY1 Data(H)'!$A$1:$A$288,'Copy of PY1 Data(H)'!$A$1:$CZ$288))</f>
        <v>2</v>
      </c>
      <c r="AZ178" s="180" cm="1">
        <f t="array" ref="AZ178">_xlfn.XLOOKUP(AZ$1,'Copy of PY1 Data(H)'!$A$1:$CZ$1,_xlfn.XLOOKUP($A178,'Copy of PY1 Data(H)'!$A$1:$A$288,'Copy of PY1 Data(H)'!$A$1:$CZ$288))</f>
        <v>2</v>
      </c>
      <c r="BA178" s="180" cm="1">
        <f t="array" ref="BA178">_xlfn.XLOOKUP(BA$1,'Copy of PY1 Data(H)'!$A$1:$CZ$1,_xlfn.XLOOKUP($A178,'Copy of PY1 Data(H)'!$A$1:$A$288,'Copy of PY1 Data(H)'!$A$1:$CZ$288))</f>
        <v>2</v>
      </c>
      <c r="BB178" s="180" cm="1">
        <f t="array" ref="BB178">_xlfn.XLOOKUP(BB$1,'Copy of PY1 Data(H)'!$A$1:$CZ$1,_xlfn.XLOOKUP($A178,'Copy of PY1 Data(H)'!$A$1:$A$288,'Copy of PY1 Data(H)'!$A$1:$CZ$288))</f>
        <v>2</v>
      </c>
      <c r="BC178" s="180" cm="1">
        <f t="array" ref="BC178">_xlfn.XLOOKUP(BC$1,'Copy of PY1 Data(H)'!$A$1:$CZ$1,_xlfn.XLOOKUP($A178,'Copy of PY1 Data(H)'!$A$1:$A$288,'Copy of PY1 Data(H)'!$A$1:$CZ$288))</f>
        <v>2</v>
      </c>
      <c r="BD178" s="180" cm="1">
        <f t="array" ref="BD178">_xlfn.XLOOKUP(BD$1,'Copy of PY1 Data(H)'!$A$1:$CZ$1,_xlfn.XLOOKUP($A178,'Copy of PY1 Data(H)'!$A$1:$A$288,'Copy of PY1 Data(H)'!$A$1:$CZ$288))</f>
        <v>2</v>
      </c>
      <c r="BE178" s="180" cm="1">
        <f t="array" ref="BE178">_xlfn.XLOOKUP(BE$1,'Copy of PY1 Data(H)'!$A$1:$CZ$1,_xlfn.XLOOKUP($A178,'Copy of PY1 Data(H)'!$A$1:$A$288,'Copy of PY1 Data(H)'!$A$1:$CZ$288))</f>
        <v>2</v>
      </c>
      <c r="BF178" s="180" cm="1">
        <f t="array" ref="BF178">_xlfn.XLOOKUP(BF$1,'Copy of PY1 Data(H)'!$A$1:$CZ$1,_xlfn.XLOOKUP($A178,'Copy of PY1 Data(H)'!$A$1:$A$288,'Copy of PY1 Data(H)'!$A$1:$CZ$288))</f>
        <v>2</v>
      </c>
      <c r="BG178" s="180" cm="1">
        <f t="array" ref="BG178">_xlfn.XLOOKUP(BG$1,'Copy of PY1 Data(H)'!$A$1:$CZ$1,_xlfn.XLOOKUP($A178,'Copy of PY1 Data(H)'!$A$1:$A$288,'Copy of PY1 Data(H)'!$A$1:$CZ$288))</f>
        <v>0</v>
      </c>
      <c r="BH178" s="180" cm="1">
        <f t="array" ref="BH178">_xlfn.XLOOKUP(BH$1,'Copy of PY1 Data(H)'!$A$1:$CZ$1,_xlfn.XLOOKUP($A178,'Copy of PY1 Data(H)'!$A$1:$A$288,'Copy of PY1 Data(H)'!$A$1:$CZ$288))</f>
        <v>2</v>
      </c>
      <c r="BI178" s="180" cm="1">
        <f t="array" ref="BI178">_xlfn.XLOOKUP(BI$1,'Copy of PY1 Data(H)'!$A$1:$CZ$1,_xlfn.XLOOKUP($A178,'Copy of PY1 Data(H)'!$A$1:$A$288,'Copy of PY1 Data(H)'!$A$1:$CZ$288))</f>
        <v>2</v>
      </c>
      <c r="BJ178" s="180" cm="1">
        <f t="array" ref="BJ178">_xlfn.XLOOKUP(BJ$1,'Copy of PY1 Data(H)'!$A$1:$CZ$1,_xlfn.XLOOKUP($A178,'Copy of PY1 Data(H)'!$A$1:$A$288,'Copy of PY1 Data(H)'!$A$1:$CZ$288))</f>
        <v>2</v>
      </c>
      <c r="BK178" s="180" cm="1">
        <f t="array" ref="BK178">_xlfn.XLOOKUP(BK$1,'Copy of PY1 Data(H)'!$A$1:$CZ$1,_xlfn.XLOOKUP($A178,'Copy of PY1 Data(H)'!$A$1:$A$288,'Copy of PY1 Data(H)'!$A$1:$CZ$288))</f>
        <v>0</v>
      </c>
      <c r="BL178" s="180" cm="1">
        <f t="array" ref="BL178">_xlfn.XLOOKUP(BL$1,'Copy of PY1 Data(H)'!$A$1:$CZ$1,_xlfn.XLOOKUP($A178,'Copy of PY1 Data(H)'!$A$1:$A$288,'Copy of PY1 Data(H)'!$A$1:$CZ$288))</f>
        <v>2</v>
      </c>
      <c r="BM178" s="180" cm="1">
        <f t="array" ref="BM178">_xlfn.XLOOKUP(BM$1,'Copy of PY1 Data(H)'!$A$1:$CZ$1,_xlfn.XLOOKUP($A178,'Copy of PY1 Data(H)'!$A$1:$A$288,'Copy of PY1 Data(H)'!$A$1:$CZ$288))</f>
        <v>0</v>
      </c>
      <c r="BN178" s="180" cm="1">
        <f t="array" ref="BN178">_xlfn.XLOOKUP(BN$1,'Copy of PY1 Data(H)'!$A$1:$CZ$1,_xlfn.XLOOKUP($A178,'Copy of PY1 Data(H)'!$A$1:$A$288,'Copy of PY1 Data(H)'!$A$1:$CZ$288))</f>
        <v>2</v>
      </c>
      <c r="BO178" s="180" cm="1">
        <f t="array" ref="BO178">_xlfn.XLOOKUP(BO$1,'Copy of PY1 Data(H)'!$A$1:$CZ$1,_xlfn.XLOOKUP($A178,'Copy of PY1 Data(H)'!$A$1:$A$288,'Copy of PY1 Data(H)'!$A$1:$CZ$288))</f>
        <v>2</v>
      </c>
      <c r="BP178" s="180" cm="1">
        <f t="array" ref="BP178">_xlfn.XLOOKUP(BP$1,'Copy of PY1 Data(H)'!$A$1:$CZ$1,_xlfn.XLOOKUP($A178,'Copy of PY1 Data(H)'!$A$1:$A$288,'Copy of PY1 Data(H)'!$A$1:$CZ$288))</f>
        <v>0</v>
      </c>
      <c r="BQ178" s="180" cm="1">
        <f t="array" ref="BQ178">_xlfn.XLOOKUP(BQ$1,'Copy of PY1 Data(H)'!$A$1:$CZ$1,_xlfn.XLOOKUP($A178,'Copy of PY1 Data(H)'!$A$1:$A$288,'Copy of PY1 Data(H)'!$A$1:$CZ$288))</f>
        <v>2</v>
      </c>
      <c r="BR178" s="180" cm="1">
        <f t="array" ref="BR178">_xlfn.XLOOKUP(BR$1,'Copy of PY1 Data(H)'!$A$1:$CZ$1,_xlfn.XLOOKUP($A178,'Copy of PY1 Data(H)'!$A$1:$A$288,'Copy of PY1 Data(H)'!$A$1:$CZ$288))</f>
        <v>0</v>
      </c>
      <c r="BS178" s="180" cm="1">
        <f t="array" ref="BS178">_xlfn.XLOOKUP(BS$1,'Copy of PY1 Data(H)'!$A$1:$CZ$1,_xlfn.XLOOKUP($A178,'Copy of PY1 Data(H)'!$A$1:$A$288,'Copy of PY1 Data(H)'!$A$1:$CZ$288))</f>
        <v>2</v>
      </c>
      <c r="BT178" s="180" cm="1">
        <f t="array" ref="BT178">_xlfn.XLOOKUP(BT$1,'Copy of PY1 Data(H)'!$A$1:$CZ$1,_xlfn.XLOOKUP($A178,'Copy of PY1 Data(H)'!$A$1:$A$288,'Copy of PY1 Data(H)'!$A$1:$CZ$288))</f>
        <v>0</v>
      </c>
      <c r="BU178" s="180" cm="1">
        <f t="array" ref="BU178">_xlfn.XLOOKUP(BU$1,'Copy of PY1 Data(H)'!$A$1:$CZ$1,_xlfn.XLOOKUP($A178,'Copy of PY1 Data(H)'!$A$1:$A$288,'Copy of PY1 Data(H)'!$A$1:$CZ$288))</f>
        <v>0</v>
      </c>
      <c r="BV178" s="180" cm="1">
        <f t="array" ref="BV178">_xlfn.XLOOKUP(BV$1,'Copy of PY1 Data(H)'!$A$1:$CZ$1,_xlfn.XLOOKUP($A178,'Copy of PY1 Data(H)'!$A$1:$A$288,'Copy of PY1 Data(H)'!$A$1:$CZ$288))</f>
        <v>2</v>
      </c>
    </row>
    <row r="179" spans="1:78" x14ac:dyDescent="0.3">
      <c r="A179" s="180">
        <v>989</v>
      </c>
      <c r="C179" s="180"/>
      <c r="D179" s="180" cm="1">
        <f t="array" ref="D179">_xlfn.XLOOKUP(D$1,'Copy of PY1 Data(H)'!$A$1:$CZ$1,_xlfn.XLOOKUP($A179,'Copy of PY1 Data(H)'!$A$1:$A$288,'Copy of PY1 Data(H)'!$A$1:$CZ$288))</f>
        <v>0</v>
      </c>
      <c r="E179" s="180" cm="1">
        <f t="array" ref="E179">_xlfn.XLOOKUP(E$1,'Copy of PY1 Data(H)'!$A$1:$CZ$1,_xlfn.XLOOKUP($A179,'Copy of PY1 Data(H)'!$A$1:$A$288,'Copy of PY1 Data(H)'!$A$1:$CZ$288))</f>
        <v>3</v>
      </c>
      <c r="F179" s="180" cm="1">
        <f t="array" ref="F179">_xlfn.XLOOKUP(F$1,'Copy of PY1 Data(H)'!$A$1:$CZ$1,_xlfn.XLOOKUP($A179,'Copy of PY1 Data(H)'!$A$1:$A$288,'Copy of PY1 Data(H)'!$A$1:$CZ$288))</f>
        <v>0</v>
      </c>
      <c r="G179" s="180" cm="1">
        <f t="array" ref="G179">_xlfn.XLOOKUP(G$1,'Copy of PY1 Data(H)'!$A$1:$CZ$1,_xlfn.XLOOKUP($A179,'Copy of PY1 Data(H)'!$A$1:$A$288,'Copy of PY1 Data(H)'!$A$1:$CZ$288))</f>
        <v>0</v>
      </c>
      <c r="H179" s="180" cm="1">
        <f t="array" ref="H179">_xlfn.XLOOKUP(H$1,'Copy of PY1 Data(H)'!$A$1:$CZ$1,_xlfn.XLOOKUP($A179,'Copy of PY1 Data(H)'!$A$1:$A$288,'Copy of PY1 Data(H)'!$A$1:$CZ$288))</f>
        <v>3</v>
      </c>
      <c r="I179" s="180" cm="1">
        <f t="array" ref="I179">_xlfn.XLOOKUP(I$1,'Copy of PY1 Data(H)'!$A$1:$CZ$1,_xlfn.XLOOKUP($A179,'Copy of PY1 Data(H)'!$A$1:$A$288,'Copy of PY1 Data(H)'!$A$1:$CZ$288))</f>
        <v>3</v>
      </c>
      <c r="J179" s="180" cm="1">
        <f t="array" ref="J179">_xlfn.XLOOKUP(J$1,'Copy of PY1 Data(H)'!$A$1:$CZ$1,_xlfn.XLOOKUP($A179,'Copy of PY1 Data(H)'!$A$1:$A$288,'Copy of PY1 Data(H)'!$A$1:$CZ$288))</f>
        <v>3</v>
      </c>
      <c r="K179" s="180" cm="1">
        <f t="array" ref="K179">_xlfn.XLOOKUP(K$1,'Copy of PY1 Data(H)'!$A$1:$CZ$1,_xlfn.XLOOKUP($A179,'Copy of PY1 Data(H)'!$A$1:$A$288,'Copy of PY1 Data(H)'!$A$1:$CZ$288))</f>
        <v>0</v>
      </c>
      <c r="L179" s="180" cm="1">
        <f t="array" ref="L179">_xlfn.XLOOKUP(L$1,'Copy of PY1 Data(H)'!$A$1:$CZ$1,_xlfn.XLOOKUP($A179,'Copy of PY1 Data(H)'!$A$1:$A$288,'Copy of PY1 Data(H)'!$A$1:$CZ$288))</f>
        <v>3</v>
      </c>
      <c r="M179" s="180" cm="1">
        <f t="array" ref="M179">_xlfn.XLOOKUP(M$1,'Copy of PY1 Data(H)'!$A$1:$CZ$1,_xlfn.XLOOKUP($A179,'Copy of PY1 Data(H)'!$A$1:$A$288,'Copy of PY1 Data(H)'!$A$1:$CZ$288))</f>
        <v>3</v>
      </c>
      <c r="N179" s="180" cm="1">
        <f t="array" ref="N179">_xlfn.XLOOKUP(N$1,'Copy of PY1 Data(H)'!$A$1:$CZ$1,_xlfn.XLOOKUP($A179,'Copy of PY1 Data(H)'!$A$1:$A$288,'Copy of PY1 Data(H)'!$A$1:$CZ$288))</f>
        <v>3</v>
      </c>
      <c r="O179" s="180" cm="1">
        <f t="array" ref="O179">_xlfn.XLOOKUP(O$1,'Copy of PY1 Data(H)'!$A$1:$CZ$1,_xlfn.XLOOKUP($A179,'Copy of PY1 Data(H)'!$A$1:$A$288,'Copy of PY1 Data(H)'!$A$1:$CZ$288))</f>
        <v>0</v>
      </c>
      <c r="P179" s="180" cm="1">
        <f t="array" ref="P179">_xlfn.XLOOKUP(P$1,'Copy of PY1 Data(H)'!$A$1:$CZ$1,_xlfn.XLOOKUP($A179,'Copy of PY1 Data(H)'!$A$1:$A$288,'Copy of PY1 Data(H)'!$A$1:$CZ$288))</f>
        <v>0</v>
      </c>
      <c r="Q179" s="180" cm="1">
        <f t="array" ref="Q179">_xlfn.XLOOKUP(Q$1,'Copy of PY1 Data(H)'!$A$1:$CZ$1,_xlfn.XLOOKUP($A179,'Copy of PY1 Data(H)'!$A$1:$A$288,'Copy of PY1 Data(H)'!$A$1:$CZ$288))</f>
        <v>0</v>
      </c>
      <c r="R179" s="180" cm="1">
        <f t="array" ref="R179">_xlfn.XLOOKUP(R$1,'Copy of PY1 Data(H)'!$A$1:$CZ$1,_xlfn.XLOOKUP($A179,'Copy of PY1 Data(H)'!$A$1:$A$288,'Copy of PY1 Data(H)'!$A$1:$CZ$288))</f>
        <v>3</v>
      </c>
      <c r="S179" s="180" cm="1">
        <f t="array" ref="S179">_xlfn.XLOOKUP(S$1,'Copy of PY1 Data(H)'!$A$1:$CZ$1,_xlfn.XLOOKUP($A179,'Copy of PY1 Data(H)'!$A$1:$A$288,'Copy of PY1 Data(H)'!$A$1:$CZ$288))</f>
        <v>0</v>
      </c>
      <c r="T179" s="180" cm="1">
        <f t="array" ref="T179">_xlfn.XLOOKUP(T$1,'Copy of PY1 Data(H)'!$A$1:$CZ$1,_xlfn.XLOOKUP($A179,'Copy of PY1 Data(H)'!$A$1:$A$288,'Copy of PY1 Data(H)'!$A$1:$CZ$288))</f>
        <v>3</v>
      </c>
      <c r="U179" s="180" cm="1">
        <f t="array" ref="U179">_xlfn.XLOOKUP(U$1,'Copy of PY1 Data(H)'!$A$1:$CZ$1,_xlfn.XLOOKUP($A179,'Copy of PY1 Data(H)'!$A$1:$A$288,'Copy of PY1 Data(H)'!$A$1:$CZ$288))</f>
        <v>0</v>
      </c>
      <c r="V179" s="180" cm="1">
        <f t="array" ref="V179">_xlfn.XLOOKUP(V$1,'Copy of PY1 Data(H)'!$A$1:$CZ$1,_xlfn.XLOOKUP($A179,'Copy of PY1 Data(H)'!$A$1:$A$288,'Copy of PY1 Data(H)'!$A$1:$CZ$288))</f>
        <v>3</v>
      </c>
      <c r="W179" s="180" cm="1">
        <f t="array" ref="W179">_xlfn.XLOOKUP(W$1,'Copy of PY1 Data(H)'!$A$1:$CZ$1,_xlfn.XLOOKUP($A179,'Copy of PY1 Data(H)'!$A$1:$A$288,'Copy of PY1 Data(H)'!$A$1:$CZ$288))</f>
        <v>0</v>
      </c>
      <c r="X179" s="180" cm="1">
        <f t="array" ref="X179">_xlfn.XLOOKUP(X$1,'Copy of PY1 Data(H)'!$A$1:$CZ$1,_xlfn.XLOOKUP($A179,'Copy of PY1 Data(H)'!$A$1:$A$288,'Copy of PY1 Data(H)'!$A$1:$CZ$288))</f>
        <v>0</v>
      </c>
      <c r="Y179" s="180" cm="1">
        <f t="array" ref="Y179">_xlfn.XLOOKUP(Y$1,'Copy of PY1 Data(H)'!$A$1:$CZ$1,_xlfn.XLOOKUP($A179,'Copy of PY1 Data(H)'!$A$1:$A$288,'Copy of PY1 Data(H)'!$A$1:$CZ$288))</f>
        <v>0</v>
      </c>
      <c r="Z179" s="180" cm="1">
        <f t="array" ref="Z179">_xlfn.XLOOKUP(Z$1,'Copy of PY1 Data(H)'!$A$1:$CZ$1,_xlfn.XLOOKUP($A179,'Copy of PY1 Data(H)'!$A$1:$A$288,'Copy of PY1 Data(H)'!$A$1:$CZ$288))</f>
        <v>3</v>
      </c>
      <c r="AA179" s="180" cm="1">
        <f t="array" ref="AA179">_xlfn.XLOOKUP(AA$1,'Copy of PY1 Data(H)'!$A$1:$CZ$1,_xlfn.XLOOKUP($A179,'Copy of PY1 Data(H)'!$A$1:$A$288,'Copy of PY1 Data(H)'!$A$1:$CZ$288))</f>
        <v>3</v>
      </c>
      <c r="AB179" s="180" cm="1">
        <f t="array" ref="AB179">_xlfn.XLOOKUP(AB$1,'Copy of PY1 Data(H)'!$A$1:$CZ$1,_xlfn.XLOOKUP($A179,'Copy of PY1 Data(H)'!$A$1:$A$288,'Copy of PY1 Data(H)'!$A$1:$CZ$288))</f>
        <v>0</v>
      </c>
      <c r="AC179" s="180" cm="1">
        <f t="array" ref="AC179">_xlfn.XLOOKUP(AC$1,'Copy of PY1 Data(H)'!$A$1:$CZ$1,_xlfn.XLOOKUP($A179,'Copy of PY1 Data(H)'!$A$1:$A$288,'Copy of PY1 Data(H)'!$A$1:$CZ$288))</f>
        <v>0</v>
      </c>
      <c r="AD179" s="180" cm="1">
        <f t="array" ref="AD179">_xlfn.XLOOKUP(AD$1,'Copy of PY1 Data(H)'!$A$1:$CZ$1,_xlfn.XLOOKUP($A179,'Copy of PY1 Data(H)'!$A$1:$A$288,'Copy of PY1 Data(H)'!$A$1:$CZ$288))</f>
        <v>3</v>
      </c>
      <c r="AE179" s="180" cm="1">
        <f t="array" ref="AE179">_xlfn.XLOOKUP(AE$1,'Copy of PY1 Data(H)'!$A$1:$CZ$1,_xlfn.XLOOKUP($A179,'Copy of PY1 Data(H)'!$A$1:$A$288,'Copy of PY1 Data(H)'!$A$1:$CZ$288))</f>
        <v>0</v>
      </c>
      <c r="AF179" s="180" cm="1">
        <f t="array" ref="AF179">_xlfn.XLOOKUP(AF$1,'Copy of PY1 Data(H)'!$A$1:$CZ$1,_xlfn.XLOOKUP($A179,'Copy of PY1 Data(H)'!$A$1:$A$288,'Copy of PY1 Data(H)'!$A$1:$CZ$288))</f>
        <v>0</v>
      </c>
      <c r="AG179" s="180" cm="1">
        <f t="array" ref="AG179">_xlfn.XLOOKUP(AG$1,'Copy of PY1 Data(H)'!$A$1:$CZ$1,_xlfn.XLOOKUP($A179,'Copy of PY1 Data(H)'!$A$1:$A$288,'Copy of PY1 Data(H)'!$A$1:$CZ$288))</f>
        <v>3</v>
      </c>
      <c r="AH179" s="180" cm="1">
        <f t="array" ref="AH179">_xlfn.XLOOKUP(AH$1,'Copy of PY1 Data(H)'!$A$1:$CZ$1,_xlfn.XLOOKUP($A179,'Copy of PY1 Data(H)'!$A$1:$A$288,'Copy of PY1 Data(H)'!$A$1:$CZ$288))</f>
        <v>0</v>
      </c>
      <c r="AI179" s="180" cm="1">
        <f t="array" ref="AI179">_xlfn.XLOOKUP(AI$1,'Copy of PY1 Data(H)'!$A$1:$CZ$1,_xlfn.XLOOKUP($A179,'Copy of PY1 Data(H)'!$A$1:$A$288,'Copy of PY1 Data(H)'!$A$1:$CZ$288))</f>
        <v>0</v>
      </c>
      <c r="AJ179" s="180" cm="1">
        <f t="array" ref="AJ179">_xlfn.XLOOKUP(AJ$1,'Copy of PY1 Data(H)'!$A$1:$CZ$1,_xlfn.XLOOKUP($A179,'Copy of PY1 Data(H)'!$A$1:$A$288,'Copy of PY1 Data(H)'!$A$1:$CZ$288))</f>
        <v>3</v>
      </c>
      <c r="AK179" s="180" cm="1">
        <f t="array" ref="AK179">_xlfn.XLOOKUP(AK$1,'Copy of PY1 Data(H)'!$A$1:$CZ$1,_xlfn.XLOOKUP($A179,'Copy of PY1 Data(H)'!$A$1:$A$288,'Copy of PY1 Data(H)'!$A$1:$CZ$288))</f>
        <v>3</v>
      </c>
      <c r="AL179" s="180" cm="1">
        <f t="array" ref="AL179">_xlfn.XLOOKUP(AL$1,'Copy of PY1 Data(H)'!$A$1:$CZ$1,_xlfn.XLOOKUP($A179,'Copy of PY1 Data(H)'!$A$1:$A$288,'Copy of PY1 Data(H)'!$A$1:$CZ$288))</f>
        <v>0</v>
      </c>
      <c r="AM179" s="180" cm="1">
        <f t="array" ref="AM179">_xlfn.XLOOKUP(AM$1,'Copy of PY1 Data(H)'!$A$1:$CZ$1,_xlfn.XLOOKUP($A179,'Copy of PY1 Data(H)'!$A$1:$A$288,'Copy of PY1 Data(H)'!$A$1:$CZ$288))</f>
        <v>3</v>
      </c>
      <c r="AN179" s="180" cm="1">
        <f t="array" ref="AN179">_xlfn.XLOOKUP(AN$1,'Copy of PY1 Data(H)'!$A$1:$CZ$1,_xlfn.XLOOKUP($A179,'Copy of PY1 Data(H)'!$A$1:$A$288,'Copy of PY1 Data(H)'!$A$1:$CZ$288))</f>
        <v>0</v>
      </c>
      <c r="AO179" s="180" cm="1">
        <f t="array" ref="AO179">_xlfn.XLOOKUP(AO$1,'Copy of PY1 Data(H)'!$A$1:$CZ$1,_xlfn.XLOOKUP($A179,'Copy of PY1 Data(H)'!$A$1:$A$288,'Copy of PY1 Data(H)'!$A$1:$CZ$288))</f>
        <v>0</v>
      </c>
      <c r="AP179" s="180" cm="1">
        <f t="array" ref="AP179">_xlfn.XLOOKUP(AP$1,'Copy of PY1 Data(H)'!$A$1:$CZ$1,_xlfn.XLOOKUP($A179,'Copy of PY1 Data(H)'!$A$1:$A$288,'Copy of PY1 Data(H)'!$A$1:$CZ$288))</f>
        <v>3</v>
      </c>
      <c r="AQ179" s="180" cm="1">
        <f t="array" ref="AQ179">_xlfn.XLOOKUP(AQ$1,'Copy of PY1 Data(H)'!$A$1:$CZ$1,_xlfn.XLOOKUP($A179,'Copy of PY1 Data(H)'!$A$1:$A$288,'Copy of PY1 Data(H)'!$A$1:$CZ$288))</f>
        <v>3</v>
      </c>
      <c r="AR179" s="180" cm="1">
        <f t="array" ref="AR179">_xlfn.XLOOKUP(AR$1,'Copy of PY1 Data(H)'!$A$1:$CZ$1,_xlfn.XLOOKUP($A179,'Copy of PY1 Data(H)'!$A$1:$A$288,'Copy of PY1 Data(H)'!$A$1:$CZ$288))</f>
        <v>3</v>
      </c>
      <c r="AS179" s="180" cm="1">
        <f t="array" ref="AS179">_xlfn.XLOOKUP(AS$1,'Copy of PY1 Data(H)'!$A$1:$CZ$1,_xlfn.XLOOKUP($A179,'Copy of PY1 Data(H)'!$A$1:$A$288,'Copy of PY1 Data(H)'!$A$1:$CZ$288))</f>
        <v>3</v>
      </c>
      <c r="AT179" s="180" cm="1">
        <f t="array" ref="AT179">_xlfn.XLOOKUP(AT$1,'Copy of PY1 Data(H)'!$A$1:$CZ$1,_xlfn.XLOOKUP($A179,'Copy of PY1 Data(H)'!$A$1:$A$288,'Copy of PY1 Data(H)'!$A$1:$CZ$288))</f>
        <v>0</v>
      </c>
      <c r="AU179" s="180" cm="1">
        <f t="array" ref="AU179">_xlfn.XLOOKUP(AU$1,'Copy of PY1 Data(H)'!$A$1:$CZ$1,_xlfn.XLOOKUP($A179,'Copy of PY1 Data(H)'!$A$1:$A$288,'Copy of PY1 Data(H)'!$A$1:$CZ$288))</f>
        <v>0</v>
      </c>
      <c r="AV179" s="180" cm="1">
        <f t="array" ref="AV179">_xlfn.XLOOKUP(AV$1,'Copy of PY1 Data(H)'!$A$1:$CZ$1,_xlfn.XLOOKUP($A179,'Copy of PY1 Data(H)'!$A$1:$A$288,'Copy of PY1 Data(H)'!$A$1:$CZ$288))</f>
        <v>0</v>
      </c>
      <c r="AW179" s="180" cm="1">
        <f t="array" ref="AW179">_xlfn.XLOOKUP(AW$1,'Copy of PY1 Data(H)'!$A$1:$CZ$1,_xlfn.XLOOKUP($A179,'Copy of PY1 Data(H)'!$A$1:$A$288,'Copy of PY1 Data(H)'!$A$1:$CZ$288))</f>
        <v>0</v>
      </c>
      <c r="AX179" s="180" cm="1">
        <f t="array" ref="AX179">_xlfn.XLOOKUP(AX$1,'Copy of PY1 Data(H)'!$A$1:$CZ$1,_xlfn.XLOOKUP($A179,'Copy of PY1 Data(H)'!$A$1:$A$288,'Copy of PY1 Data(H)'!$A$1:$CZ$288))</f>
        <v>3</v>
      </c>
      <c r="AY179" s="180" cm="1">
        <f t="array" ref="AY179">_xlfn.XLOOKUP(AY$1,'Copy of PY1 Data(H)'!$A$1:$CZ$1,_xlfn.XLOOKUP($A179,'Copy of PY1 Data(H)'!$A$1:$A$288,'Copy of PY1 Data(H)'!$A$1:$CZ$288))</f>
        <v>3</v>
      </c>
      <c r="AZ179" s="180" cm="1">
        <f t="array" ref="AZ179">_xlfn.XLOOKUP(AZ$1,'Copy of PY1 Data(H)'!$A$1:$CZ$1,_xlfn.XLOOKUP($A179,'Copy of PY1 Data(H)'!$A$1:$A$288,'Copy of PY1 Data(H)'!$A$1:$CZ$288))</f>
        <v>3</v>
      </c>
      <c r="BA179" s="180" cm="1">
        <f t="array" ref="BA179">_xlfn.XLOOKUP(BA$1,'Copy of PY1 Data(H)'!$A$1:$CZ$1,_xlfn.XLOOKUP($A179,'Copy of PY1 Data(H)'!$A$1:$A$288,'Copy of PY1 Data(H)'!$A$1:$CZ$288))</f>
        <v>3</v>
      </c>
      <c r="BB179" s="180" cm="1">
        <f t="array" ref="BB179">_xlfn.XLOOKUP(BB$1,'Copy of PY1 Data(H)'!$A$1:$CZ$1,_xlfn.XLOOKUP($A179,'Copy of PY1 Data(H)'!$A$1:$A$288,'Copy of PY1 Data(H)'!$A$1:$CZ$288))</f>
        <v>3</v>
      </c>
      <c r="BC179" s="180" cm="1">
        <f t="array" ref="BC179">_xlfn.XLOOKUP(BC$1,'Copy of PY1 Data(H)'!$A$1:$CZ$1,_xlfn.XLOOKUP($A179,'Copy of PY1 Data(H)'!$A$1:$A$288,'Copy of PY1 Data(H)'!$A$1:$CZ$288))</f>
        <v>3</v>
      </c>
      <c r="BD179" s="180" cm="1">
        <f t="array" ref="BD179">_xlfn.XLOOKUP(BD$1,'Copy of PY1 Data(H)'!$A$1:$CZ$1,_xlfn.XLOOKUP($A179,'Copy of PY1 Data(H)'!$A$1:$A$288,'Copy of PY1 Data(H)'!$A$1:$CZ$288))</f>
        <v>0</v>
      </c>
      <c r="BE179" s="180" cm="1">
        <f t="array" ref="BE179">_xlfn.XLOOKUP(BE$1,'Copy of PY1 Data(H)'!$A$1:$CZ$1,_xlfn.XLOOKUP($A179,'Copy of PY1 Data(H)'!$A$1:$A$288,'Copy of PY1 Data(H)'!$A$1:$CZ$288))</f>
        <v>3</v>
      </c>
      <c r="BF179" s="180" cm="1">
        <f t="array" ref="BF179">_xlfn.XLOOKUP(BF$1,'Copy of PY1 Data(H)'!$A$1:$CZ$1,_xlfn.XLOOKUP($A179,'Copy of PY1 Data(H)'!$A$1:$A$288,'Copy of PY1 Data(H)'!$A$1:$CZ$288))</f>
        <v>3</v>
      </c>
      <c r="BG179" s="180" cm="1">
        <f t="array" ref="BG179">_xlfn.XLOOKUP(BG$1,'Copy of PY1 Data(H)'!$A$1:$CZ$1,_xlfn.XLOOKUP($A179,'Copy of PY1 Data(H)'!$A$1:$A$288,'Copy of PY1 Data(H)'!$A$1:$CZ$288))</f>
        <v>0</v>
      </c>
      <c r="BH179" s="180" cm="1">
        <f t="array" ref="BH179">_xlfn.XLOOKUP(BH$1,'Copy of PY1 Data(H)'!$A$1:$CZ$1,_xlfn.XLOOKUP($A179,'Copy of PY1 Data(H)'!$A$1:$A$288,'Copy of PY1 Data(H)'!$A$1:$CZ$288))</f>
        <v>3</v>
      </c>
      <c r="BI179" s="180" cm="1">
        <f t="array" ref="BI179">_xlfn.XLOOKUP(BI$1,'Copy of PY1 Data(H)'!$A$1:$CZ$1,_xlfn.XLOOKUP($A179,'Copy of PY1 Data(H)'!$A$1:$A$288,'Copy of PY1 Data(H)'!$A$1:$CZ$288))</f>
        <v>3</v>
      </c>
      <c r="BJ179" s="180" cm="1">
        <f t="array" ref="BJ179">_xlfn.XLOOKUP(BJ$1,'Copy of PY1 Data(H)'!$A$1:$CZ$1,_xlfn.XLOOKUP($A179,'Copy of PY1 Data(H)'!$A$1:$A$288,'Copy of PY1 Data(H)'!$A$1:$CZ$288))</f>
        <v>3</v>
      </c>
      <c r="BK179" s="180" cm="1">
        <f t="array" ref="BK179">_xlfn.XLOOKUP(BK$1,'Copy of PY1 Data(H)'!$A$1:$CZ$1,_xlfn.XLOOKUP($A179,'Copy of PY1 Data(H)'!$A$1:$A$288,'Copy of PY1 Data(H)'!$A$1:$CZ$288))</f>
        <v>0</v>
      </c>
      <c r="BL179" s="180" cm="1">
        <f t="array" ref="BL179">_xlfn.XLOOKUP(BL$1,'Copy of PY1 Data(H)'!$A$1:$CZ$1,_xlfn.XLOOKUP($A179,'Copy of PY1 Data(H)'!$A$1:$A$288,'Copy of PY1 Data(H)'!$A$1:$CZ$288))</f>
        <v>3</v>
      </c>
      <c r="BM179" s="180" cm="1">
        <f t="array" ref="BM179">_xlfn.XLOOKUP(BM$1,'Copy of PY1 Data(H)'!$A$1:$CZ$1,_xlfn.XLOOKUP($A179,'Copy of PY1 Data(H)'!$A$1:$A$288,'Copy of PY1 Data(H)'!$A$1:$CZ$288))</f>
        <v>0</v>
      </c>
      <c r="BN179" s="180" cm="1">
        <f t="array" ref="BN179">_xlfn.XLOOKUP(BN$1,'Copy of PY1 Data(H)'!$A$1:$CZ$1,_xlfn.XLOOKUP($A179,'Copy of PY1 Data(H)'!$A$1:$A$288,'Copy of PY1 Data(H)'!$A$1:$CZ$288))</f>
        <v>3</v>
      </c>
      <c r="BO179" s="180" cm="1">
        <f t="array" ref="BO179">_xlfn.XLOOKUP(BO$1,'Copy of PY1 Data(H)'!$A$1:$CZ$1,_xlfn.XLOOKUP($A179,'Copy of PY1 Data(H)'!$A$1:$A$288,'Copy of PY1 Data(H)'!$A$1:$CZ$288))</f>
        <v>3</v>
      </c>
      <c r="BP179" s="180" cm="1">
        <f t="array" ref="BP179">_xlfn.XLOOKUP(BP$1,'Copy of PY1 Data(H)'!$A$1:$CZ$1,_xlfn.XLOOKUP($A179,'Copy of PY1 Data(H)'!$A$1:$A$288,'Copy of PY1 Data(H)'!$A$1:$CZ$288))</f>
        <v>0</v>
      </c>
      <c r="BQ179" s="180" cm="1">
        <f t="array" ref="BQ179">_xlfn.XLOOKUP(BQ$1,'Copy of PY1 Data(H)'!$A$1:$CZ$1,_xlfn.XLOOKUP($A179,'Copy of PY1 Data(H)'!$A$1:$A$288,'Copy of PY1 Data(H)'!$A$1:$CZ$288))</f>
        <v>3</v>
      </c>
      <c r="BR179" s="180" cm="1">
        <f t="array" ref="BR179">_xlfn.XLOOKUP(BR$1,'Copy of PY1 Data(H)'!$A$1:$CZ$1,_xlfn.XLOOKUP($A179,'Copy of PY1 Data(H)'!$A$1:$A$288,'Copy of PY1 Data(H)'!$A$1:$CZ$288))</f>
        <v>0</v>
      </c>
      <c r="BS179" s="180" cm="1">
        <f t="array" ref="BS179">_xlfn.XLOOKUP(BS$1,'Copy of PY1 Data(H)'!$A$1:$CZ$1,_xlfn.XLOOKUP($A179,'Copy of PY1 Data(H)'!$A$1:$A$288,'Copy of PY1 Data(H)'!$A$1:$CZ$288))</f>
        <v>3</v>
      </c>
      <c r="BT179" s="180" cm="1">
        <f t="array" ref="BT179">_xlfn.XLOOKUP(BT$1,'Copy of PY1 Data(H)'!$A$1:$CZ$1,_xlfn.XLOOKUP($A179,'Copy of PY1 Data(H)'!$A$1:$A$288,'Copy of PY1 Data(H)'!$A$1:$CZ$288))</f>
        <v>0</v>
      </c>
      <c r="BU179" s="180" cm="1">
        <f t="array" ref="BU179">_xlfn.XLOOKUP(BU$1,'Copy of PY1 Data(H)'!$A$1:$CZ$1,_xlfn.XLOOKUP($A179,'Copy of PY1 Data(H)'!$A$1:$A$288,'Copy of PY1 Data(H)'!$A$1:$CZ$288))</f>
        <v>0</v>
      </c>
      <c r="BV179" s="180" cm="1">
        <f t="array" ref="BV179">_xlfn.XLOOKUP(BV$1,'Copy of PY1 Data(H)'!$A$1:$CZ$1,_xlfn.XLOOKUP($A179,'Copy of PY1 Data(H)'!$A$1:$A$288,'Copy of PY1 Data(H)'!$A$1:$CZ$288))</f>
        <v>3</v>
      </c>
    </row>
    <row r="180" spans="1:78" s="968" customFormat="1" x14ac:dyDescent="0.3">
      <c r="B180" s="968" t="s">
        <v>2841</v>
      </c>
    </row>
    <row r="181" spans="1:78" s="968" customFormat="1" x14ac:dyDescent="0.3">
      <c r="B181" s="968" t="s">
        <v>2841</v>
      </c>
    </row>
    <row r="182" spans="1:78" s="968" customFormat="1" x14ac:dyDescent="0.3">
      <c r="B182" s="968" t="s">
        <v>2841</v>
      </c>
    </row>
    <row r="183" spans="1:78" x14ac:dyDescent="0.3">
      <c r="A183" s="180">
        <v>327</v>
      </c>
      <c r="C183" s="180"/>
      <c r="D183" s="180" cm="1">
        <f t="array" ref="D183">_xlfn.XLOOKUP(D$1,'Copy of PY1 Data(H)'!$A$1:$CZ$1,_xlfn.XLOOKUP($A183,'Copy of PY1 Data(H)'!$A$1:$A$288,'Copy of PY1 Data(H)'!$A$1:$CZ$288))</f>
        <v>147075</v>
      </c>
      <c r="E183" s="180" cm="1">
        <f t="array" ref="E183">_xlfn.XLOOKUP(E$1,'Copy of PY1 Data(H)'!$A$1:$CZ$1,_xlfn.XLOOKUP($A183,'Copy of PY1 Data(H)'!$A$1:$A$288,'Copy of PY1 Data(H)'!$A$1:$CZ$288))</f>
        <v>47383098</v>
      </c>
      <c r="F183" s="180" cm="1">
        <f t="array" ref="F183">_xlfn.XLOOKUP(F$1,'Copy of PY1 Data(H)'!$A$1:$CZ$1,_xlfn.XLOOKUP($A183,'Copy of PY1 Data(H)'!$A$1:$A$288,'Copy of PY1 Data(H)'!$A$1:$CZ$288))</f>
        <v>0</v>
      </c>
      <c r="G183" s="180" cm="1">
        <f t="array" ref="G183">_xlfn.XLOOKUP(G$1,'Copy of PY1 Data(H)'!$A$1:$CZ$1,_xlfn.XLOOKUP($A183,'Copy of PY1 Data(H)'!$A$1:$A$288,'Copy of PY1 Data(H)'!$A$1:$CZ$288))</f>
        <v>7275</v>
      </c>
      <c r="H183" s="180" cm="1">
        <f t="array" ref="H183">_xlfn.XLOOKUP(H$1,'Copy of PY1 Data(H)'!$A$1:$CZ$1,_xlfn.XLOOKUP($A183,'Copy of PY1 Data(H)'!$A$1:$A$288,'Copy of PY1 Data(H)'!$A$1:$CZ$288))</f>
        <v>170615</v>
      </c>
      <c r="I183" s="180" cm="1">
        <f t="array" ref="I183">_xlfn.XLOOKUP(I$1,'Copy of PY1 Data(H)'!$A$1:$CZ$1,_xlfn.XLOOKUP($A183,'Copy of PY1 Data(H)'!$A$1:$A$288,'Copy of PY1 Data(H)'!$A$1:$CZ$288))</f>
        <v>0</v>
      </c>
      <c r="J183" s="180" cm="1">
        <f t="array" ref="J183">_xlfn.XLOOKUP(J$1,'Copy of PY1 Data(H)'!$A$1:$CZ$1,_xlfn.XLOOKUP($A183,'Copy of PY1 Data(H)'!$A$1:$A$288,'Copy of PY1 Data(H)'!$A$1:$CZ$288))</f>
        <v>0</v>
      </c>
      <c r="K183" s="180" cm="1">
        <f t="array" ref="K183">_xlfn.XLOOKUP(K$1,'Copy of PY1 Data(H)'!$A$1:$CZ$1,_xlfn.XLOOKUP($A183,'Copy of PY1 Data(H)'!$A$1:$A$288,'Copy of PY1 Data(H)'!$A$1:$CZ$288))</f>
        <v>0</v>
      </c>
      <c r="L183" s="180" cm="1">
        <f t="array" ref="L183">_xlfn.XLOOKUP(L$1,'Copy of PY1 Data(H)'!$A$1:$CZ$1,_xlfn.XLOOKUP($A183,'Copy of PY1 Data(H)'!$A$1:$A$288,'Copy of PY1 Data(H)'!$A$1:$CZ$288))</f>
        <v>120034</v>
      </c>
      <c r="M183" s="180" cm="1">
        <f t="array" ref="M183">_xlfn.XLOOKUP(M$1,'Copy of PY1 Data(H)'!$A$1:$CZ$1,_xlfn.XLOOKUP($A183,'Copy of PY1 Data(H)'!$A$1:$A$288,'Copy of PY1 Data(H)'!$A$1:$CZ$288))</f>
        <v>1291926</v>
      </c>
      <c r="N183" s="180" cm="1">
        <f t="array" ref="N183">_xlfn.XLOOKUP(N$1,'Copy of PY1 Data(H)'!$A$1:$CZ$1,_xlfn.XLOOKUP($A183,'Copy of PY1 Data(H)'!$A$1:$A$288,'Copy of PY1 Data(H)'!$A$1:$CZ$288))</f>
        <v>0</v>
      </c>
      <c r="O183" s="180" cm="1">
        <f t="array" ref="O183">_xlfn.XLOOKUP(O$1,'Copy of PY1 Data(H)'!$A$1:$CZ$1,_xlfn.XLOOKUP($A183,'Copy of PY1 Data(H)'!$A$1:$A$288,'Copy of PY1 Data(H)'!$A$1:$CZ$288))</f>
        <v>0</v>
      </c>
      <c r="P183" s="180" cm="1">
        <f t="array" ref="P183">_xlfn.XLOOKUP(P$1,'Copy of PY1 Data(H)'!$A$1:$CZ$1,_xlfn.XLOOKUP($A183,'Copy of PY1 Data(H)'!$A$1:$A$288,'Copy of PY1 Data(H)'!$A$1:$CZ$288))</f>
        <v>0</v>
      </c>
      <c r="Q183" s="180" cm="1">
        <f t="array" ref="Q183">_xlfn.XLOOKUP(Q$1,'Copy of PY1 Data(H)'!$A$1:$CZ$1,_xlfn.XLOOKUP($A183,'Copy of PY1 Data(H)'!$A$1:$A$288,'Copy of PY1 Data(H)'!$A$1:$CZ$288))</f>
        <v>0</v>
      </c>
      <c r="R183" s="180" cm="1">
        <f t="array" ref="R183">_xlfn.XLOOKUP(R$1,'Copy of PY1 Data(H)'!$A$1:$CZ$1,_xlfn.XLOOKUP($A183,'Copy of PY1 Data(H)'!$A$1:$A$288,'Copy of PY1 Data(H)'!$A$1:$CZ$288))</f>
        <v>0</v>
      </c>
      <c r="S183" s="180" cm="1">
        <f t="array" ref="S183">_xlfn.XLOOKUP(S$1,'Copy of PY1 Data(H)'!$A$1:$CZ$1,_xlfn.XLOOKUP($A183,'Copy of PY1 Data(H)'!$A$1:$A$288,'Copy of PY1 Data(H)'!$A$1:$CZ$288))</f>
        <v>183357</v>
      </c>
      <c r="T183" s="180" cm="1">
        <f t="array" ref="T183">_xlfn.XLOOKUP(T$1,'Copy of PY1 Data(H)'!$A$1:$CZ$1,_xlfn.XLOOKUP($A183,'Copy of PY1 Data(H)'!$A$1:$A$288,'Copy of PY1 Data(H)'!$A$1:$CZ$288))</f>
        <v>0</v>
      </c>
      <c r="U183" s="180" cm="1">
        <f t="array" ref="U183">_xlfn.XLOOKUP(U$1,'Copy of PY1 Data(H)'!$A$1:$CZ$1,_xlfn.XLOOKUP($A183,'Copy of PY1 Data(H)'!$A$1:$A$288,'Copy of PY1 Data(H)'!$A$1:$CZ$288))</f>
        <v>0</v>
      </c>
      <c r="V183" s="180" cm="1">
        <f t="array" ref="V183">_xlfn.XLOOKUP(V$1,'Copy of PY1 Data(H)'!$A$1:$CZ$1,_xlfn.XLOOKUP($A183,'Copy of PY1 Data(H)'!$A$1:$A$288,'Copy of PY1 Data(H)'!$A$1:$CZ$288))</f>
        <v>227497</v>
      </c>
      <c r="W183" s="180" cm="1">
        <f t="array" ref="W183">_xlfn.XLOOKUP(W$1,'Copy of PY1 Data(H)'!$A$1:$CZ$1,_xlfn.XLOOKUP($A183,'Copy of PY1 Data(H)'!$A$1:$A$288,'Copy of PY1 Data(H)'!$A$1:$CZ$288))</f>
        <v>0</v>
      </c>
      <c r="X183" s="180" cm="1">
        <f t="array" ref="X183">_xlfn.XLOOKUP(X$1,'Copy of PY1 Data(H)'!$A$1:$CZ$1,_xlfn.XLOOKUP($A183,'Copy of PY1 Data(H)'!$A$1:$A$288,'Copy of PY1 Data(H)'!$A$1:$CZ$288))</f>
        <v>574792</v>
      </c>
      <c r="Y183" s="180" cm="1">
        <f t="array" ref="Y183">_xlfn.XLOOKUP(Y$1,'Copy of PY1 Data(H)'!$A$1:$CZ$1,_xlfn.XLOOKUP($A183,'Copy of PY1 Data(H)'!$A$1:$A$288,'Copy of PY1 Data(H)'!$A$1:$CZ$288))</f>
        <v>0</v>
      </c>
      <c r="Z183" s="180" cm="1">
        <f t="array" ref="Z183">_xlfn.XLOOKUP(Z$1,'Copy of PY1 Data(H)'!$A$1:$CZ$1,_xlfn.XLOOKUP($A183,'Copy of PY1 Data(H)'!$A$1:$A$288,'Copy of PY1 Data(H)'!$A$1:$CZ$288))</f>
        <v>1955212</v>
      </c>
      <c r="AA183" s="180" cm="1">
        <f t="array" ref="AA183">_xlfn.XLOOKUP(AA$1,'Copy of PY1 Data(H)'!$A$1:$CZ$1,_xlfn.XLOOKUP($A183,'Copy of PY1 Data(H)'!$A$1:$A$288,'Copy of PY1 Data(H)'!$A$1:$CZ$288))</f>
        <v>0</v>
      </c>
      <c r="AB183" s="180" cm="1">
        <f t="array" ref="AB183">_xlfn.XLOOKUP(AB$1,'Copy of PY1 Data(H)'!$A$1:$CZ$1,_xlfn.XLOOKUP($A183,'Copy of PY1 Data(H)'!$A$1:$A$288,'Copy of PY1 Data(H)'!$A$1:$CZ$288))</f>
        <v>0</v>
      </c>
      <c r="AC183" s="180" cm="1">
        <f t="array" ref="AC183">_xlfn.XLOOKUP(AC$1,'Copy of PY1 Data(H)'!$A$1:$CZ$1,_xlfn.XLOOKUP($A183,'Copy of PY1 Data(H)'!$A$1:$A$288,'Copy of PY1 Data(H)'!$A$1:$CZ$288))</f>
        <v>43900</v>
      </c>
      <c r="AD183" s="180" cm="1">
        <f t="array" ref="AD183">_xlfn.XLOOKUP(AD$1,'Copy of PY1 Data(H)'!$A$1:$CZ$1,_xlfn.XLOOKUP($A183,'Copy of PY1 Data(H)'!$A$1:$A$288,'Copy of PY1 Data(H)'!$A$1:$CZ$288))</f>
        <v>73285</v>
      </c>
      <c r="AE183" s="180" cm="1">
        <f t="array" ref="AE183">_xlfn.XLOOKUP(AE$1,'Copy of PY1 Data(H)'!$A$1:$CZ$1,_xlfn.XLOOKUP($A183,'Copy of PY1 Data(H)'!$A$1:$A$288,'Copy of PY1 Data(H)'!$A$1:$CZ$288))</f>
        <v>51151</v>
      </c>
      <c r="AF183" s="180" cm="1">
        <f t="array" ref="AF183">_xlfn.XLOOKUP(AF$1,'Copy of PY1 Data(H)'!$A$1:$CZ$1,_xlfn.XLOOKUP($A183,'Copy of PY1 Data(H)'!$A$1:$A$288,'Copy of PY1 Data(H)'!$A$1:$CZ$288))</f>
        <v>3500</v>
      </c>
      <c r="AG183" s="180" cm="1">
        <f t="array" ref="AG183">_xlfn.XLOOKUP(AG$1,'Copy of PY1 Data(H)'!$A$1:$CZ$1,_xlfn.XLOOKUP($A183,'Copy of PY1 Data(H)'!$A$1:$A$288,'Copy of PY1 Data(H)'!$A$1:$CZ$288))</f>
        <v>10300</v>
      </c>
      <c r="AH183" s="180" cm="1">
        <f t="array" ref="AH183">_xlfn.XLOOKUP(AH$1,'Copy of PY1 Data(H)'!$A$1:$CZ$1,_xlfn.XLOOKUP($A183,'Copy of PY1 Data(H)'!$A$1:$A$288,'Copy of PY1 Data(H)'!$A$1:$CZ$288))</f>
        <v>0</v>
      </c>
      <c r="AI183" s="180" cm="1">
        <f t="array" ref="AI183">_xlfn.XLOOKUP(AI$1,'Copy of PY1 Data(H)'!$A$1:$CZ$1,_xlfn.XLOOKUP($A183,'Copy of PY1 Data(H)'!$A$1:$A$288,'Copy of PY1 Data(H)'!$A$1:$CZ$288))</f>
        <v>0</v>
      </c>
      <c r="AJ183" s="180" cm="1">
        <f t="array" ref="AJ183">_xlfn.XLOOKUP(AJ$1,'Copy of PY1 Data(H)'!$A$1:$CZ$1,_xlfn.XLOOKUP($A183,'Copy of PY1 Data(H)'!$A$1:$A$288,'Copy of PY1 Data(H)'!$A$1:$CZ$288))</f>
        <v>0</v>
      </c>
      <c r="AK183" s="180" cm="1">
        <f t="array" ref="AK183">_xlfn.XLOOKUP(AK$1,'Copy of PY1 Data(H)'!$A$1:$CZ$1,_xlfn.XLOOKUP($A183,'Copy of PY1 Data(H)'!$A$1:$A$288,'Copy of PY1 Data(H)'!$A$1:$CZ$288))</f>
        <v>0</v>
      </c>
      <c r="AL183" s="180" cm="1">
        <f t="array" ref="AL183">_xlfn.XLOOKUP(AL$1,'Copy of PY1 Data(H)'!$A$1:$CZ$1,_xlfn.XLOOKUP($A183,'Copy of PY1 Data(H)'!$A$1:$A$288,'Copy of PY1 Data(H)'!$A$1:$CZ$288))</f>
        <v>1699</v>
      </c>
      <c r="AM183" s="180" cm="1">
        <f t="array" ref="AM183">_xlfn.XLOOKUP(AM$1,'Copy of PY1 Data(H)'!$A$1:$CZ$1,_xlfn.XLOOKUP($A183,'Copy of PY1 Data(H)'!$A$1:$A$288,'Copy of PY1 Data(H)'!$A$1:$CZ$288))</f>
        <v>18750</v>
      </c>
      <c r="AN183" s="180" cm="1">
        <f t="array" ref="AN183">_xlfn.XLOOKUP(AN$1,'Copy of PY1 Data(H)'!$A$1:$CZ$1,_xlfn.XLOOKUP($A183,'Copy of PY1 Data(H)'!$A$1:$A$288,'Copy of PY1 Data(H)'!$A$1:$CZ$288))</f>
        <v>25256</v>
      </c>
      <c r="AO183" s="180" cm="1">
        <f t="array" ref="AO183">_xlfn.XLOOKUP(AO$1,'Copy of PY1 Data(H)'!$A$1:$CZ$1,_xlfn.XLOOKUP($A183,'Copy of PY1 Data(H)'!$A$1:$A$288,'Copy of PY1 Data(H)'!$A$1:$CZ$288))</f>
        <v>2278119</v>
      </c>
      <c r="AP183" s="180" cm="1">
        <f t="array" ref="AP183">_xlfn.XLOOKUP(AP$1,'Copy of PY1 Data(H)'!$A$1:$CZ$1,_xlfn.XLOOKUP($A183,'Copy of PY1 Data(H)'!$A$1:$A$288,'Copy of PY1 Data(H)'!$A$1:$CZ$288))</f>
        <v>0</v>
      </c>
      <c r="AQ183" s="180" cm="1">
        <f t="array" ref="AQ183">_xlfn.XLOOKUP(AQ$1,'Copy of PY1 Data(H)'!$A$1:$CZ$1,_xlfn.XLOOKUP($A183,'Copy of PY1 Data(H)'!$A$1:$A$288,'Copy of PY1 Data(H)'!$A$1:$CZ$288))</f>
        <v>0</v>
      </c>
      <c r="AR183" s="180" cm="1">
        <f t="array" ref="AR183">_xlfn.XLOOKUP(AR$1,'Copy of PY1 Data(H)'!$A$1:$CZ$1,_xlfn.XLOOKUP($A183,'Copy of PY1 Data(H)'!$A$1:$A$288,'Copy of PY1 Data(H)'!$A$1:$CZ$288))</f>
        <v>0</v>
      </c>
      <c r="AS183" s="180" cm="1">
        <f t="array" ref="AS183">_xlfn.XLOOKUP(AS$1,'Copy of PY1 Data(H)'!$A$1:$CZ$1,_xlfn.XLOOKUP($A183,'Copy of PY1 Data(H)'!$A$1:$A$288,'Copy of PY1 Data(H)'!$A$1:$CZ$288))</f>
        <v>2026173</v>
      </c>
      <c r="AT183" s="180" cm="1">
        <f t="array" ref="AT183">_xlfn.XLOOKUP(AT$1,'Copy of PY1 Data(H)'!$A$1:$CZ$1,_xlfn.XLOOKUP($A183,'Copy of PY1 Data(H)'!$A$1:$A$288,'Copy of PY1 Data(H)'!$A$1:$CZ$288))</f>
        <v>31576</v>
      </c>
      <c r="AU183" s="180" cm="1">
        <f t="array" ref="AU183">_xlfn.XLOOKUP(AU$1,'Copy of PY1 Data(H)'!$A$1:$CZ$1,_xlfn.XLOOKUP($A183,'Copy of PY1 Data(H)'!$A$1:$A$288,'Copy of PY1 Data(H)'!$A$1:$CZ$288))</f>
        <v>8436</v>
      </c>
      <c r="AV183" s="180" cm="1">
        <f t="array" ref="AV183">_xlfn.XLOOKUP(AV$1,'Copy of PY1 Data(H)'!$A$1:$CZ$1,_xlfn.XLOOKUP($A183,'Copy of PY1 Data(H)'!$A$1:$A$288,'Copy of PY1 Data(H)'!$A$1:$CZ$288))</f>
        <v>10500</v>
      </c>
      <c r="AW183" s="180" cm="1">
        <f t="array" ref="AW183">_xlfn.XLOOKUP(AW$1,'Copy of PY1 Data(H)'!$A$1:$CZ$1,_xlfn.XLOOKUP($A183,'Copy of PY1 Data(H)'!$A$1:$A$288,'Copy of PY1 Data(H)'!$A$1:$CZ$288))</f>
        <v>325346</v>
      </c>
      <c r="AX183" s="180" cm="1">
        <f t="array" ref="AX183">_xlfn.XLOOKUP(AX$1,'Copy of PY1 Data(H)'!$A$1:$CZ$1,_xlfn.XLOOKUP($A183,'Copy of PY1 Data(H)'!$A$1:$A$288,'Copy of PY1 Data(H)'!$A$1:$CZ$288))</f>
        <v>0</v>
      </c>
      <c r="AY183" s="180" cm="1">
        <f t="array" ref="AY183">_xlfn.XLOOKUP(AY$1,'Copy of PY1 Data(H)'!$A$1:$CZ$1,_xlfn.XLOOKUP($A183,'Copy of PY1 Data(H)'!$A$1:$A$288,'Copy of PY1 Data(H)'!$A$1:$CZ$288))</f>
        <v>0</v>
      </c>
      <c r="AZ183" s="180" cm="1">
        <f t="array" ref="AZ183">_xlfn.XLOOKUP(AZ$1,'Copy of PY1 Data(H)'!$A$1:$CZ$1,_xlfn.XLOOKUP($A183,'Copy of PY1 Data(H)'!$A$1:$A$288,'Copy of PY1 Data(H)'!$A$1:$CZ$288))</f>
        <v>182438</v>
      </c>
      <c r="BA183" s="180" cm="1">
        <f t="array" ref="BA183">_xlfn.XLOOKUP(BA$1,'Copy of PY1 Data(H)'!$A$1:$CZ$1,_xlfn.XLOOKUP($A183,'Copy of PY1 Data(H)'!$A$1:$A$288,'Copy of PY1 Data(H)'!$A$1:$CZ$288))</f>
        <v>7224</v>
      </c>
      <c r="BB183" s="180" cm="1">
        <f t="array" ref="BB183">_xlfn.XLOOKUP(BB$1,'Copy of PY1 Data(H)'!$A$1:$CZ$1,_xlfn.XLOOKUP($A183,'Copy of PY1 Data(H)'!$A$1:$A$288,'Copy of PY1 Data(H)'!$A$1:$CZ$288))</f>
        <v>0</v>
      </c>
      <c r="BC183" s="180" cm="1">
        <f t="array" ref="BC183">_xlfn.XLOOKUP(BC$1,'Copy of PY1 Data(H)'!$A$1:$CZ$1,_xlfn.XLOOKUP($A183,'Copy of PY1 Data(H)'!$A$1:$A$288,'Copy of PY1 Data(H)'!$A$1:$CZ$288))</f>
        <v>50</v>
      </c>
      <c r="BD183" s="180" cm="1">
        <f t="array" ref="BD183">_xlfn.XLOOKUP(BD$1,'Copy of PY1 Data(H)'!$A$1:$CZ$1,_xlfn.XLOOKUP($A183,'Copy of PY1 Data(H)'!$A$1:$A$288,'Copy of PY1 Data(H)'!$A$1:$CZ$288))</f>
        <v>114950</v>
      </c>
      <c r="BE183" s="180" cm="1">
        <f t="array" ref="BE183">_xlfn.XLOOKUP(BE$1,'Copy of PY1 Data(H)'!$A$1:$CZ$1,_xlfn.XLOOKUP($A183,'Copy of PY1 Data(H)'!$A$1:$A$288,'Copy of PY1 Data(H)'!$A$1:$CZ$288))</f>
        <v>55000</v>
      </c>
      <c r="BF183" s="180" cm="1">
        <f t="array" ref="BF183">_xlfn.XLOOKUP(BF$1,'Copy of PY1 Data(H)'!$A$1:$CZ$1,_xlfn.XLOOKUP($A183,'Copy of PY1 Data(H)'!$A$1:$A$288,'Copy of PY1 Data(H)'!$A$1:$CZ$288))</f>
        <v>243001</v>
      </c>
      <c r="BG183" s="180" cm="1">
        <f t="array" ref="BG183">_xlfn.XLOOKUP(BG$1,'Copy of PY1 Data(H)'!$A$1:$CZ$1,_xlfn.XLOOKUP($A183,'Copy of PY1 Data(H)'!$A$1:$A$288,'Copy of PY1 Data(H)'!$A$1:$CZ$288))</f>
        <v>0</v>
      </c>
      <c r="BH183" s="180" cm="1">
        <f t="array" ref="BH183">_xlfn.XLOOKUP(BH$1,'Copy of PY1 Data(H)'!$A$1:$CZ$1,_xlfn.XLOOKUP($A183,'Copy of PY1 Data(H)'!$A$1:$A$288,'Copy of PY1 Data(H)'!$A$1:$CZ$288))</f>
        <v>0</v>
      </c>
      <c r="BI183" s="180" cm="1">
        <f t="array" ref="BI183">_xlfn.XLOOKUP(BI$1,'Copy of PY1 Data(H)'!$A$1:$CZ$1,_xlfn.XLOOKUP($A183,'Copy of PY1 Data(H)'!$A$1:$A$288,'Copy of PY1 Data(H)'!$A$1:$CZ$288))</f>
        <v>55734</v>
      </c>
      <c r="BJ183" s="180" cm="1">
        <f t="array" ref="BJ183">_xlfn.XLOOKUP(BJ$1,'Copy of PY1 Data(H)'!$A$1:$CZ$1,_xlfn.XLOOKUP($A183,'Copy of PY1 Data(H)'!$A$1:$A$288,'Copy of PY1 Data(H)'!$A$1:$CZ$288))</f>
        <v>10000</v>
      </c>
      <c r="BK183" s="180" cm="1">
        <f t="array" ref="BK183">_xlfn.XLOOKUP(BK$1,'Copy of PY1 Data(H)'!$A$1:$CZ$1,_xlfn.XLOOKUP($A183,'Copy of PY1 Data(H)'!$A$1:$A$288,'Copy of PY1 Data(H)'!$A$1:$CZ$288))</f>
        <v>31794</v>
      </c>
      <c r="BL183" s="180" cm="1">
        <f t="array" ref="BL183">_xlfn.XLOOKUP(BL$1,'Copy of PY1 Data(H)'!$A$1:$CZ$1,_xlfn.XLOOKUP($A183,'Copy of PY1 Data(H)'!$A$1:$A$288,'Copy of PY1 Data(H)'!$A$1:$CZ$288))</f>
        <v>3712759</v>
      </c>
      <c r="BM183" s="180" cm="1">
        <f t="array" ref="BM183">_xlfn.XLOOKUP(BM$1,'Copy of PY1 Data(H)'!$A$1:$CZ$1,_xlfn.XLOOKUP($A183,'Copy of PY1 Data(H)'!$A$1:$A$288,'Copy of PY1 Data(H)'!$A$1:$CZ$288))</f>
        <v>0</v>
      </c>
      <c r="BN183" s="180" cm="1">
        <f t="array" ref="BN183">_xlfn.XLOOKUP(BN$1,'Copy of PY1 Data(H)'!$A$1:$CZ$1,_xlfn.XLOOKUP($A183,'Copy of PY1 Data(H)'!$A$1:$A$288,'Copy of PY1 Data(H)'!$A$1:$CZ$288))</f>
        <v>2827985</v>
      </c>
      <c r="BO183" s="180" cm="1">
        <f t="array" ref="BO183">_xlfn.XLOOKUP(BO$1,'Copy of PY1 Data(H)'!$A$1:$CZ$1,_xlfn.XLOOKUP($A183,'Copy of PY1 Data(H)'!$A$1:$A$288,'Copy of PY1 Data(H)'!$A$1:$CZ$288))</f>
        <v>218471</v>
      </c>
      <c r="BP183" s="180" cm="1">
        <f t="array" ref="BP183">_xlfn.XLOOKUP(BP$1,'Copy of PY1 Data(H)'!$A$1:$CZ$1,_xlfn.XLOOKUP($A183,'Copy of PY1 Data(H)'!$A$1:$A$288,'Copy of PY1 Data(H)'!$A$1:$CZ$288))</f>
        <v>0</v>
      </c>
      <c r="BQ183" s="180" cm="1">
        <f t="array" ref="BQ183">_xlfn.XLOOKUP(BQ$1,'Copy of PY1 Data(H)'!$A$1:$CZ$1,_xlfn.XLOOKUP($A183,'Copy of PY1 Data(H)'!$A$1:$A$288,'Copy of PY1 Data(H)'!$A$1:$CZ$288))</f>
        <v>0</v>
      </c>
      <c r="BR183" s="180" cm="1">
        <f t="array" ref="BR183">_xlfn.XLOOKUP(BR$1,'Copy of PY1 Data(H)'!$A$1:$CZ$1,_xlfn.XLOOKUP($A183,'Copy of PY1 Data(H)'!$A$1:$A$288,'Copy of PY1 Data(H)'!$A$1:$CZ$288))</f>
        <v>0</v>
      </c>
      <c r="BS183" s="180" cm="1">
        <f t="array" ref="BS183">_xlfn.XLOOKUP(BS$1,'Copy of PY1 Data(H)'!$A$1:$CZ$1,_xlfn.XLOOKUP($A183,'Copy of PY1 Data(H)'!$A$1:$A$288,'Copy of PY1 Data(H)'!$A$1:$CZ$288))</f>
        <v>38920</v>
      </c>
      <c r="BT183" s="180" cm="1">
        <f t="array" ref="BT183">_xlfn.XLOOKUP(BT$1,'Copy of PY1 Data(H)'!$A$1:$CZ$1,_xlfn.XLOOKUP($A183,'Copy of PY1 Data(H)'!$A$1:$A$288,'Copy of PY1 Data(H)'!$A$1:$CZ$288))</f>
        <v>0</v>
      </c>
      <c r="BU183" s="180" cm="1">
        <f t="array" ref="BU183">_xlfn.XLOOKUP(BU$1,'Copy of PY1 Data(H)'!$A$1:$CZ$1,_xlfn.XLOOKUP($A183,'Copy of PY1 Data(H)'!$A$1:$A$288,'Copy of PY1 Data(H)'!$A$1:$CZ$288))</f>
        <v>0</v>
      </c>
      <c r="BV183" s="180" cm="1">
        <f t="array" ref="BV183">_xlfn.XLOOKUP(BV$1,'Copy of PY1 Data(H)'!$A$1:$CZ$1,_xlfn.XLOOKUP($A183,'Copy of PY1 Data(H)'!$A$1:$A$288,'Copy of PY1 Data(H)'!$A$1:$CZ$288))</f>
        <v>48845</v>
      </c>
    </row>
    <row r="184" spans="1:78" x14ac:dyDescent="0.3">
      <c r="A184" s="180">
        <v>328</v>
      </c>
      <c r="C184" s="180"/>
      <c r="D184" s="180" cm="1">
        <f t="array" ref="D184">_xlfn.XLOOKUP(D$1,'Copy of PY1 Data(H)'!$A$1:$CZ$1,_xlfn.XLOOKUP($A184,'Copy of PY1 Data(H)'!$A$1:$A$288,'Copy of PY1 Data(H)'!$A$1:$CZ$288))</f>
        <v>2941418</v>
      </c>
      <c r="E184" s="180" cm="1">
        <f t="array" ref="E184">_xlfn.XLOOKUP(E$1,'Copy of PY1 Data(H)'!$A$1:$CZ$1,_xlfn.XLOOKUP($A184,'Copy of PY1 Data(H)'!$A$1:$A$288,'Copy of PY1 Data(H)'!$A$1:$CZ$288))</f>
        <v>694151747</v>
      </c>
      <c r="F184" s="180" cm="1">
        <f t="array" ref="F184">_xlfn.XLOOKUP(F$1,'Copy of PY1 Data(H)'!$A$1:$CZ$1,_xlfn.XLOOKUP($A184,'Copy of PY1 Data(H)'!$A$1:$A$288,'Copy of PY1 Data(H)'!$A$1:$CZ$288))</f>
        <v>0</v>
      </c>
      <c r="G184" s="180" cm="1">
        <f t="array" ref="G184">_xlfn.XLOOKUP(G$1,'Copy of PY1 Data(H)'!$A$1:$CZ$1,_xlfn.XLOOKUP($A184,'Copy of PY1 Data(H)'!$A$1:$A$288,'Copy of PY1 Data(H)'!$A$1:$CZ$288))</f>
        <v>461259</v>
      </c>
      <c r="H184" s="180" cm="1">
        <f t="array" ref="H184">_xlfn.XLOOKUP(H$1,'Copy of PY1 Data(H)'!$A$1:$CZ$1,_xlfn.XLOOKUP($A184,'Copy of PY1 Data(H)'!$A$1:$A$288,'Copy of PY1 Data(H)'!$A$1:$CZ$288))</f>
        <v>0</v>
      </c>
      <c r="I184" s="180" cm="1">
        <f t="array" ref="I184">_xlfn.XLOOKUP(I$1,'Copy of PY1 Data(H)'!$A$1:$CZ$1,_xlfn.XLOOKUP($A184,'Copy of PY1 Data(H)'!$A$1:$A$288,'Copy of PY1 Data(H)'!$A$1:$CZ$288))</f>
        <v>0</v>
      </c>
      <c r="J184" s="180" cm="1">
        <f t="array" ref="J184">_xlfn.XLOOKUP(J$1,'Copy of PY1 Data(H)'!$A$1:$CZ$1,_xlfn.XLOOKUP($A184,'Copy of PY1 Data(H)'!$A$1:$A$288,'Copy of PY1 Data(H)'!$A$1:$CZ$288))</f>
        <v>0</v>
      </c>
      <c r="K184" s="180" cm="1">
        <f t="array" ref="K184">_xlfn.XLOOKUP(K$1,'Copy of PY1 Data(H)'!$A$1:$CZ$1,_xlfn.XLOOKUP($A184,'Copy of PY1 Data(H)'!$A$1:$A$288,'Copy of PY1 Data(H)'!$A$1:$CZ$288))</f>
        <v>0</v>
      </c>
      <c r="L184" s="180" cm="1">
        <f t="array" ref="L184">_xlfn.XLOOKUP(L$1,'Copy of PY1 Data(H)'!$A$1:$CZ$1,_xlfn.XLOOKUP($A184,'Copy of PY1 Data(H)'!$A$1:$A$288,'Copy of PY1 Data(H)'!$A$1:$CZ$288))</f>
        <v>8294086</v>
      </c>
      <c r="M184" s="180" cm="1">
        <f t="array" ref="M184">_xlfn.XLOOKUP(M$1,'Copy of PY1 Data(H)'!$A$1:$CZ$1,_xlfn.XLOOKUP($A184,'Copy of PY1 Data(H)'!$A$1:$A$288,'Copy of PY1 Data(H)'!$A$1:$CZ$288))</f>
        <v>1434243</v>
      </c>
      <c r="N184" s="180" cm="1">
        <f t="array" ref="N184">_xlfn.XLOOKUP(N$1,'Copy of PY1 Data(H)'!$A$1:$CZ$1,_xlfn.XLOOKUP($A184,'Copy of PY1 Data(H)'!$A$1:$A$288,'Copy of PY1 Data(H)'!$A$1:$CZ$288))</f>
        <v>133712</v>
      </c>
      <c r="O184" s="180" cm="1">
        <f t="array" ref="O184">_xlfn.XLOOKUP(O$1,'Copy of PY1 Data(H)'!$A$1:$CZ$1,_xlfn.XLOOKUP($A184,'Copy of PY1 Data(H)'!$A$1:$A$288,'Copy of PY1 Data(H)'!$A$1:$CZ$288))</f>
        <v>400172</v>
      </c>
      <c r="P184" s="180" cm="1">
        <f t="array" ref="P184">_xlfn.XLOOKUP(P$1,'Copy of PY1 Data(H)'!$A$1:$CZ$1,_xlfn.XLOOKUP($A184,'Copy of PY1 Data(H)'!$A$1:$A$288,'Copy of PY1 Data(H)'!$A$1:$CZ$288))</f>
        <v>0</v>
      </c>
      <c r="Q184" s="180" cm="1">
        <f t="array" ref="Q184">_xlfn.XLOOKUP(Q$1,'Copy of PY1 Data(H)'!$A$1:$CZ$1,_xlfn.XLOOKUP($A184,'Copy of PY1 Data(H)'!$A$1:$A$288,'Copy of PY1 Data(H)'!$A$1:$CZ$288))</f>
        <v>0</v>
      </c>
      <c r="R184" s="180" cm="1">
        <f t="array" ref="R184">_xlfn.XLOOKUP(R$1,'Copy of PY1 Data(H)'!$A$1:$CZ$1,_xlfn.XLOOKUP($A184,'Copy of PY1 Data(H)'!$A$1:$A$288,'Copy of PY1 Data(H)'!$A$1:$CZ$288))</f>
        <v>0</v>
      </c>
      <c r="S184" s="180" cm="1">
        <f t="array" ref="S184">_xlfn.XLOOKUP(S$1,'Copy of PY1 Data(H)'!$A$1:$CZ$1,_xlfn.XLOOKUP($A184,'Copy of PY1 Data(H)'!$A$1:$A$288,'Copy of PY1 Data(H)'!$A$1:$CZ$288))</f>
        <v>220070</v>
      </c>
      <c r="T184" s="180" cm="1">
        <f t="array" ref="T184">_xlfn.XLOOKUP(T$1,'Copy of PY1 Data(H)'!$A$1:$CZ$1,_xlfn.XLOOKUP($A184,'Copy of PY1 Data(H)'!$A$1:$A$288,'Copy of PY1 Data(H)'!$A$1:$CZ$288))</f>
        <v>0</v>
      </c>
      <c r="U184" s="180" cm="1">
        <f t="array" ref="U184">_xlfn.XLOOKUP(U$1,'Copy of PY1 Data(H)'!$A$1:$CZ$1,_xlfn.XLOOKUP($A184,'Copy of PY1 Data(H)'!$A$1:$A$288,'Copy of PY1 Data(H)'!$A$1:$CZ$288))</f>
        <v>0</v>
      </c>
      <c r="V184" s="180" cm="1">
        <f t="array" ref="V184">_xlfn.XLOOKUP(V$1,'Copy of PY1 Data(H)'!$A$1:$CZ$1,_xlfn.XLOOKUP($A184,'Copy of PY1 Data(H)'!$A$1:$A$288,'Copy of PY1 Data(H)'!$A$1:$CZ$288))</f>
        <v>0</v>
      </c>
      <c r="W184" s="180" cm="1">
        <f t="array" ref="W184">_xlfn.XLOOKUP(W$1,'Copy of PY1 Data(H)'!$A$1:$CZ$1,_xlfn.XLOOKUP($A184,'Copy of PY1 Data(H)'!$A$1:$A$288,'Copy of PY1 Data(H)'!$A$1:$CZ$288))</f>
        <v>0</v>
      </c>
      <c r="X184" s="180" cm="1">
        <f t="array" ref="X184">_xlfn.XLOOKUP(X$1,'Copy of PY1 Data(H)'!$A$1:$CZ$1,_xlfn.XLOOKUP($A184,'Copy of PY1 Data(H)'!$A$1:$A$288,'Copy of PY1 Data(H)'!$A$1:$CZ$288))</f>
        <v>0</v>
      </c>
      <c r="Y184" s="180" cm="1">
        <f t="array" ref="Y184">_xlfn.XLOOKUP(Y$1,'Copy of PY1 Data(H)'!$A$1:$CZ$1,_xlfn.XLOOKUP($A184,'Copy of PY1 Data(H)'!$A$1:$A$288,'Copy of PY1 Data(H)'!$A$1:$CZ$288))</f>
        <v>0</v>
      </c>
      <c r="Z184" s="180" cm="1">
        <f t="array" ref="Z184">_xlfn.XLOOKUP(Z$1,'Copy of PY1 Data(H)'!$A$1:$CZ$1,_xlfn.XLOOKUP($A184,'Copy of PY1 Data(H)'!$A$1:$A$288,'Copy of PY1 Data(H)'!$A$1:$CZ$288))</f>
        <v>172208</v>
      </c>
      <c r="AA184" s="180" cm="1">
        <f t="array" ref="AA184">_xlfn.XLOOKUP(AA$1,'Copy of PY1 Data(H)'!$A$1:$CZ$1,_xlfn.XLOOKUP($A184,'Copy of PY1 Data(H)'!$A$1:$A$288,'Copy of PY1 Data(H)'!$A$1:$CZ$288))</f>
        <v>0</v>
      </c>
      <c r="AB184" s="180" cm="1">
        <f t="array" ref="AB184">_xlfn.XLOOKUP(AB$1,'Copy of PY1 Data(H)'!$A$1:$CZ$1,_xlfn.XLOOKUP($A184,'Copy of PY1 Data(H)'!$A$1:$A$288,'Copy of PY1 Data(H)'!$A$1:$CZ$288))</f>
        <v>0</v>
      </c>
      <c r="AC184" s="180" cm="1">
        <f t="array" ref="AC184">_xlfn.XLOOKUP(AC$1,'Copy of PY1 Data(H)'!$A$1:$CZ$1,_xlfn.XLOOKUP($A184,'Copy of PY1 Data(H)'!$A$1:$A$288,'Copy of PY1 Data(H)'!$A$1:$CZ$288))</f>
        <v>3598879</v>
      </c>
      <c r="AD184" s="180" cm="1">
        <f t="array" ref="AD184">_xlfn.XLOOKUP(AD$1,'Copy of PY1 Data(H)'!$A$1:$CZ$1,_xlfn.XLOOKUP($A184,'Copy of PY1 Data(H)'!$A$1:$A$288,'Copy of PY1 Data(H)'!$A$1:$CZ$288))</f>
        <v>0</v>
      </c>
      <c r="AE184" s="180" cm="1">
        <f t="array" ref="AE184">_xlfn.XLOOKUP(AE$1,'Copy of PY1 Data(H)'!$A$1:$CZ$1,_xlfn.XLOOKUP($A184,'Copy of PY1 Data(H)'!$A$1:$A$288,'Copy of PY1 Data(H)'!$A$1:$CZ$288))</f>
        <v>0</v>
      </c>
      <c r="AF184" s="180" cm="1">
        <f t="array" ref="AF184">_xlfn.XLOOKUP(AF$1,'Copy of PY1 Data(H)'!$A$1:$CZ$1,_xlfn.XLOOKUP($A184,'Copy of PY1 Data(H)'!$A$1:$A$288,'Copy of PY1 Data(H)'!$A$1:$CZ$288))</f>
        <v>0</v>
      </c>
      <c r="AG184" s="180" cm="1">
        <f t="array" ref="AG184">_xlfn.XLOOKUP(AG$1,'Copy of PY1 Data(H)'!$A$1:$CZ$1,_xlfn.XLOOKUP($A184,'Copy of PY1 Data(H)'!$A$1:$A$288,'Copy of PY1 Data(H)'!$A$1:$CZ$288))</f>
        <v>0</v>
      </c>
      <c r="AH184" s="180" cm="1">
        <f t="array" ref="AH184">_xlfn.XLOOKUP(AH$1,'Copy of PY1 Data(H)'!$A$1:$CZ$1,_xlfn.XLOOKUP($A184,'Copy of PY1 Data(H)'!$A$1:$A$288,'Copy of PY1 Data(H)'!$A$1:$CZ$288))</f>
        <v>0</v>
      </c>
      <c r="AI184" s="180" cm="1">
        <f t="array" ref="AI184">_xlfn.XLOOKUP(AI$1,'Copy of PY1 Data(H)'!$A$1:$CZ$1,_xlfn.XLOOKUP($A184,'Copy of PY1 Data(H)'!$A$1:$A$288,'Copy of PY1 Data(H)'!$A$1:$CZ$288))</f>
        <v>0</v>
      </c>
      <c r="AJ184" s="180" cm="1">
        <f t="array" ref="AJ184">_xlfn.XLOOKUP(AJ$1,'Copy of PY1 Data(H)'!$A$1:$CZ$1,_xlfn.XLOOKUP($A184,'Copy of PY1 Data(H)'!$A$1:$A$288,'Copy of PY1 Data(H)'!$A$1:$CZ$288))</f>
        <v>0</v>
      </c>
      <c r="AK184" s="180" cm="1">
        <f t="array" ref="AK184">_xlfn.XLOOKUP(AK$1,'Copy of PY1 Data(H)'!$A$1:$CZ$1,_xlfn.XLOOKUP($A184,'Copy of PY1 Data(H)'!$A$1:$A$288,'Copy of PY1 Data(H)'!$A$1:$CZ$288))</f>
        <v>0</v>
      </c>
      <c r="AL184" s="180" cm="1">
        <f t="array" ref="AL184">_xlfn.XLOOKUP(AL$1,'Copy of PY1 Data(H)'!$A$1:$CZ$1,_xlfn.XLOOKUP($A184,'Copy of PY1 Data(H)'!$A$1:$A$288,'Copy of PY1 Data(H)'!$A$1:$CZ$288))</f>
        <v>0</v>
      </c>
      <c r="AM184" s="180" cm="1">
        <f t="array" ref="AM184">_xlfn.XLOOKUP(AM$1,'Copy of PY1 Data(H)'!$A$1:$CZ$1,_xlfn.XLOOKUP($A184,'Copy of PY1 Data(H)'!$A$1:$A$288,'Copy of PY1 Data(H)'!$A$1:$CZ$288))</f>
        <v>2656550</v>
      </c>
      <c r="AN184" s="180" cm="1">
        <f t="array" ref="AN184">_xlfn.XLOOKUP(AN$1,'Copy of PY1 Data(H)'!$A$1:$CZ$1,_xlfn.XLOOKUP($A184,'Copy of PY1 Data(H)'!$A$1:$A$288,'Copy of PY1 Data(H)'!$A$1:$CZ$288))</f>
        <v>121146</v>
      </c>
      <c r="AO184" s="180" cm="1">
        <f t="array" ref="AO184">_xlfn.XLOOKUP(AO$1,'Copy of PY1 Data(H)'!$A$1:$CZ$1,_xlfn.XLOOKUP($A184,'Copy of PY1 Data(H)'!$A$1:$A$288,'Copy of PY1 Data(H)'!$A$1:$CZ$288))</f>
        <v>21456674</v>
      </c>
      <c r="AP184" s="180" cm="1">
        <f t="array" ref="AP184">_xlfn.XLOOKUP(AP$1,'Copy of PY1 Data(H)'!$A$1:$CZ$1,_xlfn.XLOOKUP($A184,'Copy of PY1 Data(H)'!$A$1:$A$288,'Copy of PY1 Data(H)'!$A$1:$CZ$288))</f>
        <v>256446</v>
      </c>
      <c r="AQ184" s="180" cm="1">
        <f t="array" ref="AQ184">_xlfn.XLOOKUP(AQ$1,'Copy of PY1 Data(H)'!$A$1:$CZ$1,_xlfn.XLOOKUP($A184,'Copy of PY1 Data(H)'!$A$1:$A$288,'Copy of PY1 Data(H)'!$A$1:$CZ$288))</f>
        <v>0</v>
      </c>
      <c r="AR184" s="180" cm="1">
        <f t="array" ref="AR184">_xlfn.XLOOKUP(AR$1,'Copy of PY1 Data(H)'!$A$1:$CZ$1,_xlfn.XLOOKUP($A184,'Copy of PY1 Data(H)'!$A$1:$A$288,'Copy of PY1 Data(H)'!$A$1:$CZ$288))</f>
        <v>0</v>
      </c>
      <c r="AS184" s="180" cm="1">
        <f t="array" ref="AS184">_xlfn.XLOOKUP(AS$1,'Copy of PY1 Data(H)'!$A$1:$CZ$1,_xlfn.XLOOKUP($A184,'Copy of PY1 Data(H)'!$A$1:$A$288,'Copy of PY1 Data(H)'!$A$1:$CZ$288))</f>
        <v>16564572</v>
      </c>
      <c r="AT184" s="180" cm="1">
        <f t="array" ref="AT184">_xlfn.XLOOKUP(AT$1,'Copy of PY1 Data(H)'!$A$1:$CZ$1,_xlfn.XLOOKUP($A184,'Copy of PY1 Data(H)'!$A$1:$A$288,'Copy of PY1 Data(H)'!$A$1:$CZ$288))</f>
        <v>954574</v>
      </c>
      <c r="AU184" s="180" cm="1">
        <f t="array" ref="AU184">_xlfn.XLOOKUP(AU$1,'Copy of PY1 Data(H)'!$A$1:$CZ$1,_xlfn.XLOOKUP($A184,'Copy of PY1 Data(H)'!$A$1:$A$288,'Copy of PY1 Data(H)'!$A$1:$CZ$288))</f>
        <v>0</v>
      </c>
      <c r="AV184" s="180" cm="1">
        <f t="array" ref="AV184">_xlfn.XLOOKUP(AV$1,'Copy of PY1 Data(H)'!$A$1:$CZ$1,_xlfn.XLOOKUP($A184,'Copy of PY1 Data(H)'!$A$1:$A$288,'Copy of PY1 Data(H)'!$A$1:$CZ$288))</f>
        <v>0</v>
      </c>
      <c r="AW184" s="180" cm="1">
        <f t="array" ref="AW184">_xlfn.XLOOKUP(AW$1,'Copy of PY1 Data(H)'!$A$1:$CZ$1,_xlfn.XLOOKUP($A184,'Copy of PY1 Data(H)'!$A$1:$A$288,'Copy of PY1 Data(H)'!$A$1:$CZ$288))</f>
        <v>38012</v>
      </c>
      <c r="AX184" s="180" cm="1">
        <f t="array" ref="AX184">_xlfn.XLOOKUP(AX$1,'Copy of PY1 Data(H)'!$A$1:$CZ$1,_xlfn.XLOOKUP($A184,'Copy of PY1 Data(H)'!$A$1:$A$288,'Copy of PY1 Data(H)'!$A$1:$CZ$288))</f>
        <v>0</v>
      </c>
      <c r="AY184" s="180" cm="1">
        <f t="array" ref="AY184">_xlfn.XLOOKUP(AY$1,'Copy of PY1 Data(H)'!$A$1:$CZ$1,_xlfn.XLOOKUP($A184,'Copy of PY1 Data(H)'!$A$1:$A$288,'Copy of PY1 Data(H)'!$A$1:$CZ$288))</f>
        <v>0</v>
      </c>
      <c r="AZ184" s="180" cm="1">
        <f t="array" ref="AZ184">_xlfn.XLOOKUP(AZ$1,'Copy of PY1 Data(H)'!$A$1:$CZ$1,_xlfn.XLOOKUP($A184,'Copy of PY1 Data(H)'!$A$1:$A$288,'Copy of PY1 Data(H)'!$A$1:$CZ$288))</f>
        <v>90746</v>
      </c>
      <c r="BA184" s="180" cm="1">
        <f t="array" ref="BA184">_xlfn.XLOOKUP(BA$1,'Copy of PY1 Data(H)'!$A$1:$CZ$1,_xlfn.XLOOKUP($A184,'Copy of PY1 Data(H)'!$A$1:$A$288,'Copy of PY1 Data(H)'!$A$1:$CZ$288))</f>
        <v>0</v>
      </c>
      <c r="BB184" s="180" cm="1">
        <f t="array" ref="BB184">_xlfn.XLOOKUP(BB$1,'Copy of PY1 Data(H)'!$A$1:$CZ$1,_xlfn.XLOOKUP($A184,'Copy of PY1 Data(H)'!$A$1:$A$288,'Copy of PY1 Data(H)'!$A$1:$CZ$288))</f>
        <v>0</v>
      </c>
      <c r="BC184" s="180" cm="1">
        <f t="array" ref="BC184">_xlfn.XLOOKUP(BC$1,'Copy of PY1 Data(H)'!$A$1:$CZ$1,_xlfn.XLOOKUP($A184,'Copy of PY1 Data(H)'!$A$1:$A$288,'Copy of PY1 Data(H)'!$A$1:$CZ$288))</f>
        <v>0</v>
      </c>
      <c r="BD184" s="180" cm="1">
        <f t="array" ref="BD184">_xlfn.XLOOKUP(BD$1,'Copy of PY1 Data(H)'!$A$1:$CZ$1,_xlfn.XLOOKUP($A184,'Copy of PY1 Data(H)'!$A$1:$A$288,'Copy of PY1 Data(H)'!$A$1:$CZ$288))</f>
        <v>183071</v>
      </c>
      <c r="BE184" s="180" cm="1">
        <f t="array" ref="BE184">_xlfn.XLOOKUP(BE$1,'Copy of PY1 Data(H)'!$A$1:$CZ$1,_xlfn.XLOOKUP($A184,'Copy of PY1 Data(H)'!$A$1:$A$288,'Copy of PY1 Data(H)'!$A$1:$CZ$288))</f>
        <v>0</v>
      </c>
      <c r="BF184" s="180" cm="1">
        <f t="array" ref="BF184">_xlfn.XLOOKUP(BF$1,'Copy of PY1 Data(H)'!$A$1:$CZ$1,_xlfn.XLOOKUP($A184,'Copy of PY1 Data(H)'!$A$1:$A$288,'Copy of PY1 Data(H)'!$A$1:$CZ$288))</f>
        <v>56130971</v>
      </c>
      <c r="BG184" s="180" cm="1">
        <f t="array" ref="BG184">_xlfn.XLOOKUP(BG$1,'Copy of PY1 Data(H)'!$A$1:$CZ$1,_xlfn.XLOOKUP($A184,'Copy of PY1 Data(H)'!$A$1:$A$288,'Copy of PY1 Data(H)'!$A$1:$CZ$288))</f>
        <v>0</v>
      </c>
      <c r="BH184" s="180" cm="1">
        <f t="array" ref="BH184">_xlfn.XLOOKUP(BH$1,'Copy of PY1 Data(H)'!$A$1:$CZ$1,_xlfn.XLOOKUP($A184,'Copy of PY1 Data(H)'!$A$1:$A$288,'Copy of PY1 Data(H)'!$A$1:$CZ$288))</f>
        <v>0</v>
      </c>
      <c r="BI184" s="180" cm="1">
        <f t="array" ref="BI184">_xlfn.XLOOKUP(BI$1,'Copy of PY1 Data(H)'!$A$1:$CZ$1,_xlfn.XLOOKUP($A184,'Copy of PY1 Data(H)'!$A$1:$A$288,'Copy of PY1 Data(H)'!$A$1:$CZ$288))</f>
        <v>0</v>
      </c>
      <c r="BJ184" s="180" cm="1">
        <f t="array" ref="BJ184">_xlfn.XLOOKUP(BJ$1,'Copy of PY1 Data(H)'!$A$1:$CZ$1,_xlfn.XLOOKUP($A184,'Copy of PY1 Data(H)'!$A$1:$A$288,'Copy of PY1 Data(H)'!$A$1:$CZ$288))</f>
        <v>6476257</v>
      </c>
      <c r="BK184" s="180" cm="1">
        <f t="array" ref="BK184">_xlfn.XLOOKUP(BK$1,'Copy of PY1 Data(H)'!$A$1:$CZ$1,_xlfn.XLOOKUP($A184,'Copy of PY1 Data(H)'!$A$1:$A$288,'Copy of PY1 Data(H)'!$A$1:$CZ$288))</f>
        <v>905940</v>
      </c>
      <c r="BL184" s="180" cm="1">
        <f t="array" ref="BL184">_xlfn.XLOOKUP(BL$1,'Copy of PY1 Data(H)'!$A$1:$CZ$1,_xlfn.XLOOKUP($A184,'Copy of PY1 Data(H)'!$A$1:$A$288,'Copy of PY1 Data(H)'!$A$1:$CZ$288))</f>
        <v>5055903</v>
      </c>
      <c r="BM184" s="180" cm="1">
        <f t="array" ref="BM184">_xlfn.XLOOKUP(BM$1,'Copy of PY1 Data(H)'!$A$1:$CZ$1,_xlfn.XLOOKUP($A184,'Copy of PY1 Data(H)'!$A$1:$A$288,'Copy of PY1 Data(H)'!$A$1:$CZ$288))</f>
        <v>0</v>
      </c>
      <c r="BN184" s="180" cm="1">
        <f t="array" ref="BN184">_xlfn.XLOOKUP(BN$1,'Copy of PY1 Data(H)'!$A$1:$CZ$1,_xlfn.XLOOKUP($A184,'Copy of PY1 Data(H)'!$A$1:$A$288,'Copy of PY1 Data(H)'!$A$1:$CZ$288))</f>
        <v>1790767</v>
      </c>
      <c r="BO184" s="180" cm="1">
        <f t="array" ref="BO184">_xlfn.XLOOKUP(BO$1,'Copy of PY1 Data(H)'!$A$1:$CZ$1,_xlfn.XLOOKUP($A184,'Copy of PY1 Data(H)'!$A$1:$A$288,'Copy of PY1 Data(H)'!$A$1:$CZ$288))</f>
        <v>5089020</v>
      </c>
      <c r="BP184" s="180" cm="1">
        <f t="array" ref="BP184">_xlfn.XLOOKUP(BP$1,'Copy of PY1 Data(H)'!$A$1:$CZ$1,_xlfn.XLOOKUP($A184,'Copy of PY1 Data(H)'!$A$1:$A$288,'Copy of PY1 Data(H)'!$A$1:$CZ$288))</f>
        <v>0</v>
      </c>
      <c r="BQ184" s="180" cm="1">
        <f t="array" ref="BQ184">_xlfn.XLOOKUP(BQ$1,'Copy of PY1 Data(H)'!$A$1:$CZ$1,_xlfn.XLOOKUP($A184,'Copy of PY1 Data(H)'!$A$1:$A$288,'Copy of PY1 Data(H)'!$A$1:$CZ$288))</f>
        <v>0</v>
      </c>
      <c r="BR184" s="180" cm="1">
        <f t="array" ref="BR184">_xlfn.XLOOKUP(BR$1,'Copy of PY1 Data(H)'!$A$1:$CZ$1,_xlfn.XLOOKUP($A184,'Copy of PY1 Data(H)'!$A$1:$A$288,'Copy of PY1 Data(H)'!$A$1:$CZ$288))</f>
        <v>0</v>
      </c>
      <c r="BS184" s="180" cm="1">
        <f t="array" ref="BS184">_xlfn.XLOOKUP(BS$1,'Copy of PY1 Data(H)'!$A$1:$CZ$1,_xlfn.XLOOKUP($A184,'Copy of PY1 Data(H)'!$A$1:$A$288,'Copy of PY1 Data(H)'!$A$1:$CZ$288))</f>
        <v>97929</v>
      </c>
      <c r="BT184" s="180" cm="1">
        <f t="array" ref="BT184">_xlfn.XLOOKUP(BT$1,'Copy of PY1 Data(H)'!$A$1:$CZ$1,_xlfn.XLOOKUP($A184,'Copy of PY1 Data(H)'!$A$1:$A$288,'Copy of PY1 Data(H)'!$A$1:$CZ$288))</f>
        <v>0</v>
      </c>
      <c r="BU184" s="180" cm="1">
        <f t="array" ref="BU184">_xlfn.XLOOKUP(BU$1,'Copy of PY1 Data(H)'!$A$1:$CZ$1,_xlfn.XLOOKUP($A184,'Copy of PY1 Data(H)'!$A$1:$A$288,'Copy of PY1 Data(H)'!$A$1:$CZ$288))</f>
        <v>0</v>
      </c>
      <c r="BV184" s="180" cm="1">
        <f t="array" ref="BV184">_xlfn.XLOOKUP(BV$1,'Copy of PY1 Data(H)'!$A$1:$CZ$1,_xlfn.XLOOKUP($A184,'Copy of PY1 Data(H)'!$A$1:$A$288,'Copy of PY1 Data(H)'!$A$1:$CZ$288))</f>
        <v>391278</v>
      </c>
    </row>
    <row r="185" spans="1:78" s="968" customFormat="1" x14ac:dyDescent="0.3">
      <c r="B185" s="968" t="s">
        <v>2841</v>
      </c>
    </row>
    <row r="186" spans="1:78" s="968" customFormat="1" x14ac:dyDescent="0.3">
      <c r="B186" s="968" t="s">
        <v>2841</v>
      </c>
    </row>
    <row r="187" spans="1:78" s="968" customFormat="1" x14ac:dyDescent="0.3">
      <c r="B187" s="968" t="s">
        <v>2841</v>
      </c>
    </row>
    <row r="188" spans="1:78" x14ac:dyDescent="0.3">
      <c r="A188" s="180">
        <v>515</v>
      </c>
      <c r="C188" s="180"/>
      <c r="D188" s="180" cm="1">
        <f t="array" ref="D188">_xlfn.XLOOKUP(D$1,'Copy of PY1 Data(H)'!$A$1:$CZ$1,_xlfn.XLOOKUP($A188,'Copy of PY1 Data(H)'!$A$1:$A$288,'Copy of PY1 Data(H)'!$A$1:$CZ$288))</f>
        <v>8705</v>
      </c>
      <c r="E188" s="180" cm="1">
        <f t="array" ref="E188">_xlfn.XLOOKUP(E$1,'Copy of PY1 Data(H)'!$A$1:$CZ$1,_xlfn.XLOOKUP($A188,'Copy of PY1 Data(H)'!$A$1:$A$288,'Copy of PY1 Data(H)'!$A$1:$CZ$288))</f>
        <v>90607911</v>
      </c>
      <c r="F188" s="180" cm="1">
        <f t="array" ref="F188">_xlfn.XLOOKUP(F$1,'Copy of PY1 Data(H)'!$A$1:$CZ$1,_xlfn.XLOOKUP($A188,'Copy of PY1 Data(H)'!$A$1:$A$288,'Copy of PY1 Data(H)'!$A$1:$CZ$288))</f>
        <v>0</v>
      </c>
      <c r="G188" s="180" cm="1">
        <f t="array" ref="G188">_xlfn.XLOOKUP(G$1,'Copy of PY1 Data(H)'!$A$1:$CZ$1,_xlfn.XLOOKUP($A188,'Copy of PY1 Data(H)'!$A$1:$A$288,'Copy of PY1 Data(H)'!$A$1:$CZ$288))</f>
        <v>2309554</v>
      </c>
      <c r="H188" s="180" cm="1">
        <f t="array" ref="H188">_xlfn.XLOOKUP(H$1,'Copy of PY1 Data(H)'!$A$1:$CZ$1,_xlfn.XLOOKUP($A188,'Copy of PY1 Data(H)'!$A$1:$A$288,'Copy of PY1 Data(H)'!$A$1:$CZ$288))</f>
        <v>8770</v>
      </c>
      <c r="I188" s="180" cm="1">
        <f t="array" ref="I188">_xlfn.XLOOKUP(I$1,'Copy of PY1 Data(H)'!$A$1:$CZ$1,_xlfn.XLOOKUP($A188,'Copy of PY1 Data(H)'!$A$1:$A$288,'Copy of PY1 Data(H)'!$A$1:$CZ$288))</f>
        <v>0</v>
      </c>
      <c r="J188" s="180" cm="1">
        <f t="array" ref="J188">_xlfn.XLOOKUP(J$1,'Copy of PY1 Data(H)'!$A$1:$CZ$1,_xlfn.XLOOKUP($A188,'Copy of PY1 Data(H)'!$A$1:$A$288,'Copy of PY1 Data(H)'!$A$1:$CZ$288))</f>
        <v>0</v>
      </c>
      <c r="K188" s="180" cm="1">
        <f t="array" ref="K188">_xlfn.XLOOKUP(K$1,'Copy of PY1 Data(H)'!$A$1:$CZ$1,_xlfn.XLOOKUP($A188,'Copy of PY1 Data(H)'!$A$1:$A$288,'Copy of PY1 Data(H)'!$A$1:$CZ$288))</f>
        <v>0</v>
      </c>
      <c r="L188" s="180" cm="1">
        <f t="array" ref="L188">_xlfn.XLOOKUP(L$1,'Copy of PY1 Data(H)'!$A$1:$CZ$1,_xlfn.XLOOKUP($A188,'Copy of PY1 Data(H)'!$A$1:$A$288,'Copy of PY1 Data(H)'!$A$1:$CZ$288))</f>
        <v>0</v>
      </c>
      <c r="M188" s="180" cm="1">
        <f t="array" ref="M188">_xlfn.XLOOKUP(M$1,'Copy of PY1 Data(H)'!$A$1:$CZ$1,_xlfn.XLOOKUP($A188,'Copy of PY1 Data(H)'!$A$1:$A$288,'Copy of PY1 Data(H)'!$A$1:$CZ$288))</f>
        <v>0</v>
      </c>
      <c r="N188" s="180" cm="1">
        <f t="array" ref="N188">_xlfn.XLOOKUP(N$1,'Copy of PY1 Data(H)'!$A$1:$CZ$1,_xlfn.XLOOKUP($A188,'Copy of PY1 Data(H)'!$A$1:$A$288,'Copy of PY1 Data(H)'!$A$1:$CZ$288))</f>
        <v>0</v>
      </c>
      <c r="O188" s="180" cm="1">
        <f t="array" ref="O188">_xlfn.XLOOKUP(O$1,'Copy of PY1 Data(H)'!$A$1:$CZ$1,_xlfn.XLOOKUP($A188,'Copy of PY1 Data(H)'!$A$1:$A$288,'Copy of PY1 Data(H)'!$A$1:$CZ$288))</f>
        <v>0</v>
      </c>
      <c r="P188" s="180" cm="1">
        <f t="array" ref="P188">_xlfn.XLOOKUP(P$1,'Copy of PY1 Data(H)'!$A$1:$CZ$1,_xlfn.XLOOKUP($A188,'Copy of PY1 Data(H)'!$A$1:$A$288,'Copy of PY1 Data(H)'!$A$1:$CZ$288))</f>
        <v>0</v>
      </c>
      <c r="Q188" s="180" cm="1">
        <f t="array" ref="Q188">_xlfn.XLOOKUP(Q$1,'Copy of PY1 Data(H)'!$A$1:$CZ$1,_xlfn.XLOOKUP($A188,'Copy of PY1 Data(H)'!$A$1:$A$288,'Copy of PY1 Data(H)'!$A$1:$CZ$288))</f>
        <v>0</v>
      </c>
      <c r="R188" s="180" cm="1">
        <f t="array" ref="R188">_xlfn.XLOOKUP(R$1,'Copy of PY1 Data(H)'!$A$1:$CZ$1,_xlfn.XLOOKUP($A188,'Copy of PY1 Data(H)'!$A$1:$A$288,'Copy of PY1 Data(H)'!$A$1:$CZ$288))</f>
        <v>0</v>
      </c>
      <c r="S188" s="180" cm="1">
        <f t="array" ref="S188">_xlfn.XLOOKUP(S$1,'Copy of PY1 Data(H)'!$A$1:$CZ$1,_xlfn.XLOOKUP($A188,'Copy of PY1 Data(H)'!$A$1:$A$288,'Copy of PY1 Data(H)'!$A$1:$CZ$288))</f>
        <v>8960</v>
      </c>
      <c r="T188" s="180" cm="1">
        <f t="array" ref="T188">_xlfn.XLOOKUP(T$1,'Copy of PY1 Data(H)'!$A$1:$CZ$1,_xlfn.XLOOKUP($A188,'Copy of PY1 Data(H)'!$A$1:$A$288,'Copy of PY1 Data(H)'!$A$1:$CZ$288))</f>
        <v>0</v>
      </c>
      <c r="U188" s="180" cm="1">
        <f t="array" ref="U188">_xlfn.XLOOKUP(U$1,'Copy of PY1 Data(H)'!$A$1:$CZ$1,_xlfn.XLOOKUP($A188,'Copy of PY1 Data(H)'!$A$1:$A$288,'Copy of PY1 Data(H)'!$A$1:$CZ$288))</f>
        <v>0</v>
      </c>
      <c r="V188" s="180" cm="1">
        <f t="array" ref="V188">_xlfn.XLOOKUP(V$1,'Copy of PY1 Data(H)'!$A$1:$CZ$1,_xlfn.XLOOKUP($A188,'Copy of PY1 Data(H)'!$A$1:$A$288,'Copy of PY1 Data(H)'!$A$1:$CZ$288))</f>
        <v>0</v>
      </c>
      <c r="W188" s="180" cm="1">
        <f t="array" ref="W188">_xlfn.XLOOKUP(W$1,'Copy of PY1 Data(H)'!$A$1:$CZ$1,_xlfn.XLOOKUP($A188,'Copy of PY1 Data(H)'!$A$1:$A$288,'Copy of PY1 Data(H)'!$A$1:$CZ$288))</f>
        <v>0</v>
      </c>
      <c r="X188" s="180" cm="1">
        <f t="array" ref="X188">_xlfn.XLOOKUP(X$1,'Copy of PY1 Data(H)'!$A$1:$CZ$1,_xlfn.XLOOKUP($A188,'Copy of PY1 Data(H)'!$A$1:$A$288,'Copy of PY1 Data(H)'!$A$1:$CZ$288))</f>
        <v>1141203</v>
      </c>
      <c r="Y188" s="180" cm="1">
        <f t="array" ref="Y188">_xlfn.XLOOKUP(Y$1,'Copy of PY1 Data(H)'!$A$1:$CZ$1,_xlfn.XLOOKUP($A188,'Copy of PY1 Data(H)'!$A$1:$A$288,'Copy of PY1 Data(H)'!$A$1:$CZ$288))</f>
        <v>0</v>
      </c>
      <c r="Z188" s="180" cm="1">
        <f t="array" ref="Z188">_xlfn.XLOOKUP(Z$1,'Copy of PY1 Data(H)'!$A$1:$CZ$1,_xlfn.XLOOKUP($A188,'Copy of PY1 Data(H)'!$A$1:$A$288,'Copy of PY1 Data(H)'!$A$1:$CZ$288))</f>
        <v>52783602</v>
      </c>
      <c r="AA188" s="180" cm="1">
        <f t="array" ref="AA188">_xlfn.XLOOKUP(AA$1,'Copy of PY1 Data(H)'!$A$1:$CZ$1,_xlfn.XLOOKUP($A188,'Copy of PY1 Data(H)'!$A$1:$A$288,'Copy of PY1 Data(H)'!$A$1:$CZ$288))</f>
        <v>0</v>
      </c>
      <c r="AB188" s="180" cm="1">
        <f t="array" ref="AB188">_xlfn.XLOOKUP(AB$1,'Copy of PY1 Data(H)'!$A$1:$CZ$1,_xlfn.XLOOKUP($A188,'Copy of PY1 Data(H)'!$A$1:$A$288,'Copy of PY1 Data(H)'!$A$1:$CZ$288))</f>
        <v>0</v>
      </c>
      <c r="AC188" s="180" cm="1">
        <f t="array" ref="AC188">_xlfn.XLOOKUP(AC$1,'Copy of PY1 Data(H)'!$A$1:$CZ$1,_xlfn.XLOOKUP($A188,'Copy of PY1 Data(H)'!$A$1:$A$288,'Copy of PY1 Data(H)'!$A$1:$CZ$288))</f>
        <v>0</v>
      </c>
      <c r="AD188" s="180" cm="1">
        <f t="array" ref="AD188">_xlfn.XLOOKUP(AD$1,'Copy of PY1 Data(H)'!$A$1:$CZ$1,_xlfn.XLOOKUP($A188,'Copy of PY1 Data(H)'!$A$1:$A$288,'Copy of PY1 Data(H)'!$A$1:$CZ$288))</f>
        <v>0</v>
      </c>
      <c r="AE188" s="180" cm="1">
        <f t="array" ref="AE188">_xlfn.XLOOKUP(AE$1,'Copy of PY1 Data(H)'!$A$1:$CZ$1,_xlfn.XLOOKUP($A188,'Copy of PY1 Data(H)'!$A$1:$A$288,'Copy of PY1 Data(H)'!$A$1:$CZ$288))</f>
        <v>0</v>
      </c>
      <c r="AF188" s="180" cm="1">
        <f t="array" ref="AF188">_xlfn.XLOOKUP(AF$1,'Copy of PY1 Data(H)'!$A$1:$CZ$1,_xlfn.XLOOKUP($A188,'Copy of PY1 Data(H)'!$A$1:$A$288,'Copy of PY1 Data(H)'!$A$1:$CZ$288))</f>
        <v>0</v>
      </c>
      <c r="AG188" s="180" cm="1">
        <f t="array" ref="AG188">_xlfn.XLOOKUP(AG$1,'Copy of PY1 Data(H)'!$A$1:$CZ$1,_xlfn.XLOOKUP($A188,'Copy of PY1 Data(H)'!$A$1:$A$288,'Copy of PY1 Data(H)'!$A$1:$CZ$288))</f>
        <v>0</v>
      </c>
      <c r="AH188" s="180" cm="1">
        <f t="array" ref="AH188">_xlfn.XLOOKUP(AH$1,'Copy of PY1 Data(H)'!$A$1:$CZ$1,_xlfn.XLOOKUP($A188,'Copy of PY1 Data(H)'!$A$1:$A$288,'Copy of PY1 Data(H)'!$A$1:$CZ$288))</f>
        <v>0</v>
      </c>
      <c r="AI188" s="180" cm="1">
        <f t="array" ref="AI188">_xlfn.XLOOKUP(AI$1,'Copy of PY1 Data(H)'!$A$1:$CZ$1,_xlfn.XLOOKUP($A188,'Copy of PY1 Data(H)'!$A$1:$A$288,'Copy of PY1 Data(H)'!$A$1:$CZ$288))</f>
        <v>0</v>
      </c>
      <c r="AJ188" s="180" cm="1">
        <f t="array" ref="AJ188">_xlfn.XLOOKUP(AJ$1,'Copy of PY1 Data(H)'!$A$1:$CZ$1,_xlfn.XLOOKUP($A188,'Copy of PY1 Data(H)'!$A$1:$A$288,'Copy of PY1 Data(H)'!$A$1:$CZ$288))</f>
        <v>0</v>
      </c>
      <c r="AK188" s="180" cm="1">
        <f t="array" ref="AK188">_xlfn.XLOOKUP(AK$1,'Copy of PY1 Data(H)'!$A$1:$CZ$1,_xlfn.XLOOKUP($A188,'Copy of PY1 Data(H)'!$A$1:$A$288,'Copy of PY1 Data(H)'!$A$1:$CZ$288))</f>
        <v>0</v>
      </c>
      <c r="AL188" s="180" cm="1">
        <f t="array" ref="AL188">_xlfn.XLOOKUP(AL$1,'Copy of PY1 Data(H)'!$A$1:$CZ$1,_xlfn.XLOOKUP($A188,'Copy of PY1 Data(H)'!$A$1:$A$288,'Copy of PY1 Data(H)'!$A$1:$CZ$288))</f>
        <v>16731</v>
      </c>
      <c r="AM188" s="180" cm="1">
        <f t="array" ref="AM188">_xlfn.XLOOKUP(AM$1,'Copy of PY1 Data(H)'!$A$1:$CZ$1,_xlfn.XLOOKUP($A188,'Copy of PY1 Data(H)'!$A$1:$A$288,'Copy of PY1 Data(H)'!$A$1:$CZ$288))</f>
        <v>0</v>
      </c>
      <c r="AN188" s="180" cm="1">
        <f t="array" ref="AN188">_xlfn.XLOOKUP(AN$1,'Copy of PY1 Data(H)'!$A$1:$CZ$1,_xlfn.XLOOKUP($A188,'Copy of PY1 Data(H)'!$A$1:$A$288,'Copy of PY1 Data(H)'!$A$1:$CZ$288))</f>
        <v>0</v>
      </c>
      <c r="AO188" s="180" cm="1">
        <f t="array" ref="AO188">_xlfn.XLOOKUP(AO$1,'Copy of PY1 Data(H)'!$A$1:$CZ$1,_xlfn.XLOOKUP($A188,'Copy of PY1 Data(H)'!$A$1:$A$288,'Copy of PY1 Data(H)'!$A$1:$CZ$288))</f>
        <v>20999557</v>
      </c>
      <c r="AP188" s="180" cm="1">
        <f t="array" ref="AP188">_xlfn.XLOOKUP(AP$1,'Copy of PY1 Data(H)'!$A$1:$CZ$1,_xlfn.XLOOKUP($A188,'Copy of PY1 Data(H)'!$A$1:$A$288,'Copy of PY1 Data(H)'!$A$1:$CZ$288))</f>
        <v>0</v>
      </c>
      <c r="AQ188" s="180" cm="1">
        <f t="array" ref="AQ188">_xlfn.XLOOKUP(AQ$1,'Copy of PY1 Data(H)'!$A$1:$CZ$1,_xlfn.XLOOKUP($A188,'Copy of PY1 Data(H)'!$A$1:$A$288,'Copy of PY1 Data(H)'!$A$1:$CZ$288))</f>
        <v>0</v>
      </c>
      <c r="AR188" s="180" cm="1">
        <f t="array" ref="AR188">_xlfn.XLOOKUP(AR$1,'Copy of PY1 Data(H)'!$A$1:$CZ$1,_xlfn.XLOOKUP($A188,'Copy of PY1 Data(H)'!$A$1:$A$288,'Copy of PY1 Data(H)'!$A$1:$CZ$288))</f>
        <v>0</v>
      </c>
      <c r="AS188" s="180" cm="1">
        <f t="array" ref="AS188">_xlfn.XLOOKUP(AS$1,'Copy of PY1 Data(H)'!$A$1:$CZ$1,_xlfn.XLOOKUP($A188,'Copy of PY1 Data(H)'!$A$1:$A$288,'Copy of PY1 Data(H)'!$A$1:$CZ$288))</f>
        <v>514524</v>
      </c>
      <c r="AT188" s="180" cm="1">
        <f t="array" ref="AT188">_xlfn.XLOOKUP(AT$1,'Copy of PY1 Data(H)'!$A$1:$CZ$1,_xlfn.XLOOKUP($A188,'Copy of PY1 Data(H)'!$A$1:$A$288,'Copy of PY1 Data(H)'!$A$1:$CZ$288))</f>
        <v>6504</v>
      </c>
      <c r="AU188" s="180" cm="1">
        <f t="array" ref="AU188">_xlfn.XLOOKUP(AU$1,'Copy of PY1 Data(H)'!$A$1:$CZ$1,_xlfn.XLOOKUP($A188,'Copy of PY1 Data(H)'!$A$1:$A$288,'Copy of PY1 Data(H)'!$A$1:$CZ$288))</f>
        <v>0</v>
      </c>
      <c r="AV188" s="180" cm="1">
        <f t="array" ref="AV188">_xlfn.XLOOKUP(AV$1,'Copy of PY1 Data(H)'!$A$1:$CZ$1,_xlfn.XLOOKUP($A188,'Copy of PY1 Data(H)'!$A$1:$A$288,'Copy of PY1 Data(H)'!$A$1:$CZ$288))</f>
        <v>0</v>
      </c>
      <c r="AW188" s="180" cm="1">
        <f t="array" ref="AW188">_xlfn.XLOOKUP(AW$1,'Copy of PY1 Data(H)'!$A$1:$CZ$1,_xlfn.XLOOKUP($A188,'Copy of PY1 Data(H)'!$A$1:$A$288,'Copy of PY1 Data(H)'!$A$1:$CZ$288))</f>
        <v>264433</v>
      </c>
      <c r="AX188" s="180" cm="1">
        <f t="array" ref="AX188">_xlfn.XLOOKUP(AX$1,'Copy of PY1 Data(H)'!$A$1:$CZ$1,_xlfn.XLOOKUP($A188,'Copy of PY1 Data(H)'!$A$1:$A$288,'Copy of PY1 Data(H)'!$A$1:$CZ$288))</f>
        <v>0</v>
      </c>
      <c r="AY188" s="180" cm="1">
        <f t="array" ref="AY188">_xlfn.XLOOKUP(AY$1,'Copy of PY1 Data(H)'!$A$1:$CZ$1,_xlfn.XLOOKUP($A188,'Copy of PY1 Data(H)'!$A$1:$A$288,'Copy of PY1 Data(H)'!$A$1:$CZ$288))</f>
        <v>0</v>
      </c>
      <c r="AZ188" s="180" cm="1">
        <f t="array" ref="AZ188">_xlfn.XLOOKUP(AZ$1,'Copy of PY1 Data(H)'!$A$1:$CZ$1,_xlfn.XLOOKUP($A188,'Copy of PY1 Data(H)'!$A$1:$A$288,'Copy of PY1 Data(H)'!$A$1:$CZ$288))</f>
        <v>1184728</v>
      </c>
      <c r="BA188" s="180" cm="1">
        <f t="array" ref="BA188">_xlfn.XLOOKUP(BA$1,'Copy of PY1 Data(H)'!$A$1:$CZ$1,_xlfn.XLOOKUP($A188,'Copy of PY1 Data(H)'!$A$1:$A$288,'Copy of PY1 Data(H)'!$A$1:$CZ$288))</f>
        <v>0</v>
      </c>
      <c r="BB188" s="180" cm="1">
        <f t="array" ref="BB188">_xlfn.XLOOKUP(BB$1,'Copy of PY1 Data(H)'!$A$1:$CZ$1,_xlfn.XLOOKUP($A188,'Copy of PY1 Data(H)'!$A$1:$A$288,'Copy of PY1 Data(H)'!$A$1:$CZ$288))</f>
        <v>0</v>
      </c>
      <c r="BC188" s="180" cm="1">
        <f t="array" ref="BC188">_xlfn.XLOOKUP(BC$1,'Copy of PY1 Data(H)'!$A$1:$CZ$1,_xlfn.XLOOKUP($A188,'Copy of PY1 Data(H)'!$A$1:$A$288,'Copy of PY1 Data(H)'!$A$1:$CZ$288))</f>
        <v>949</v>
      </c>
      <c r="BD188" s="180" cm="1">
        <f t="array" ref="BD188">_xlfn.XLOOKUP(BD$1,'Copy of PY1 Data(H)'!$A$1:$CZ$1,_xlfn.XLOOKUP($A188,'Copy of PY1 Data(H)'!$A$1:$A$288,'Copy of PY1 Data(H)'!$A$1:$CZ$288))</f>
        <v>0</v>
      </c>
      <c r="BE188" s="180" cm="1">
        <f t="array" ref="BE188">_xlfn.XLOOKUP(BE$1,'Copy of PY1 Data(H)'!$A$1:$CZ$1,_xlfn.XLOOKUP($A188,'Copy of PY1 Data(H)'!$A$1:$A$288,'Copy of PY1 Data(H)'!$A$1:$CZ$288))</f>
        <v>0</v>
      </c>
      <c r="BF188" s="180" cm="1">
        <f t="array" ref="BF188">_xlfn.XLOOKUP(BF$1,'Copy of PY1 Data(H)'!$A$1:$CZ$1,_xlfn.XLOOKUP($A188,'Copy of PY1 Data(H)'!$A$1:$A$288,'Copy of PY1 Data(H)'!$A$1:$CZ$288))</f>
        <v>30760816</v>
      </c>
      <c r="BG188" s="180" cm="1">
        <f t="array" ref="BG188">_xlfn.XLOOKUP(BG$1,'Copy of PY1 Data(H)'!$A$1:$CZ$1,_xlfn.XLOOKUP($A188,'Copy of PY1 Data(H)'!$A$1:$A$288,'Copy of PY1 Data(H)'!$A$1:$CZ$288))</f>
        <v>0</v>
      </c>
      <c r="BH188" s="180" cm="1">
        <f t="array" ref="BH188">_xlfn.XLOOKUP(BH$1,'Copy of PY1 Data(H)'!$A$1:$CZ$1,_xlfn.XLOOKUP($A188,'Copy of PY1 Data(H)'!$A$1:$A$288,'Copy of PY1 Data(H)'!$A$1:$CZ$288))</f>
        <v>0</v>
      </c>
      <c r="BI188" s="180" cm="1">
        <f t="array" ref="BI188">_xlfn.XLOOKUP(BI$1,'Copy of PY1 Data(H)'!$A$1:$CZ$1,_xlfn.XLOOKUP($A188,'Copy of PY1 Data(H)'!$A$1:$A$288,'Copy of PY1 Data(H)'!$A$1:$CZ$288))</f>
        <v>2863</v>
      </c>
      <c r="BJ188" s="180" cm="1">
        <f t="array" ref="BJ188">_xlfn.XLOOKUP(BJ$1,'Copy of PY1 Data(H)'!$A$1:$CZ$1,_xlfn.XLOOKUP($A188,'Copy of PY1 Data(H)'!$A$1:$A$288,'Copy of PY1 Data(H)'!$A$1:$CZ$288))</f>
        <v>0</v>
      </c>
      <c r="BK188" s="180" cm="1">
        <f t="array" ref="BK188">_xlfn.XLOOKUP(BK$1,'Copy of PY1 Data(H)'!$A$1:$CZ$1,_xlfn.XLOOKUP($A188,'Copy of PY1 Data(H)'!$A$1:$A$288,'Copy of PY1 Data(H)'!$A$1:$CZ$288))</f>
        <v>250062</v>
      </c>
      <c r="BL188" s="180" cm="1">
        <f t="array" ref="BL188">_xlfn.XLOOKUP(BL$1,'Copy of PY1 Data(H)'!$A$1:$CZ$1,_xlfn.XLOOKUP($A188,'Copy of PY1 Data(H)'!$A$1:$A$288,'Copy of PY1 Data(H)'!$A$1:$CZ$288))</f>
        <v>1424609</v>
      </c>
      <c r="BM188" s="180" cm="1">
        <f t="array" ref="BM188">_xlfn.XLOOKUP(BM$1,'Copy of PY1 Data(H)'!$A$1:$CZ$1,_xlfn.XLOOKUP($A188,'Copy of PY1 Data(H)'!$A$1:$A$288,'Copy of PY1 Data(H)'!$A$1:$CZ$288))</f>
        <v>0</v>
      </c>
      <c r="BN188" s="180" cm="1">
        <f t="array" ref="BN188">_xlfn.XLOOKUP(BN$1,'Copy of PY1 Data(H)'!$A$1:$CZ$1,_xlfn.XLOOKUP($A188,'Copy of PY1 Data(H)'!$A$1:$A$288,'Copy of PY1 Data(H)'!$A$1:$CZ$288))</f>
        <v>0</v>
      </c>
      <c r="BO188" s="180" cm="1">
        <f t="array" ref="BO188">_xlfn.XLOOKUP(BO$1,'Copy of PY1 Data(H)'!$A$1:$CZ$1,_xlfn.XLOOKUP($A188,'Copy of PY1 Data(H)'!$A$1:$A$288,'Copy of PY1 Data(H)'!$A$1:$CZ$288))</f>
        <v>0</v>
      </c>
      <c r="BP188" s="180" cm="1">
        <f t="array" ref="BP188">_xlfn.XLOOKUP(BP$1,'Copy of PY1 Data(H)'!$A$1:$CZ$1,_xlfn.XLOOKUP($A188,'Copy of PY1 Data(H)'!$A$1:$A$288,'Copy of PY1 Data(H)'!$A$1:$CZ$288))</f>
        <v>0</v>
      </c>
      <c r="BQ188" s="180" cm="1">
        <f t="array" ref="BQ188">_xlfn.XLOOKUP(BQ$1,'Copy of PY1 Data(H)'!$A$1:$CZ$1,_xlfn.XLOOKUP($A188,'Copy of PY1 Data(H)'!$A$1:$A$288,'Copy of PY1 Data(H)'!$A$1:$CZ$288))</f>
        <v>0</v>
      </c>
      <c r="BR188" s="180" cm="1">
        <f t="array" ref="BR188">_xlfn.XLOOKUP(BR$1,'Copy of PY1 Data(H)'!$A$1:$CZ$1,_xlfn.XLOOKUP($A188,'Copy of PY1 Data(H)'!$A$1:$A$288,'Copy of PY1 Data(H)'!$A$1:$CZ$288))</f>
        <v>0</v>
      </c>
      <c r="BS188" s="180" cm="1">
        <f t="array" ref="BS188">_xlfn.XLOOKUP(BS$1,'Copy of PY1 Data(H)'!$A$1:$CZ$1,_xlfn.XLOOKUP($A188,'Copy of PY1 Data(H)'!$A$1:$A$288,'Copy of PY1 Data(H)'!$A$1:$CZ$288))</f>
        <v>2459636</v>
      </c>
      <c r="BT188" s="180" cm="1">
        <f t="array" ref="BT188">_xlfn.XLOOKUP(BT$1,'Copy of PY1 Data(H)'!$A$1:$CZ$1,_xlfn.XLOOKUP($A188,'Copy of PY1 Data(H)'!$A$1:$A$288,'Copy of PY1 Data(H)'!$A$1:$CZ$288))</f>
        <v>0</v>
      </c>
      <c r="BU188" s="180" cm="1">
        <f t="array" ref="BU188">_xlfn.XLOOKUP(BU$1,'Copy of PY1 Data(H)'!$A$1:$CZ$1,_xlfn.XLOOKUP($A188,'Copy of PY1 Data(H)'!$A$1:$A$288,'Copy of PY1 Data(H)'!$A$1:$CZ$288))</f>
        <v>0</v>
      </c>
      <c r="BV188" s="180" cm="1">
        <f t="array" ref="BV188">_xlfn.XLOOKUP(BV$1,'Copy of PY1 Data(H)'!$A$1:$CZ$1,_xlfn.XLOOKUP($A188,'Copy of PY1 Data(H)'!$A$1:$A$288,'Copy of PY1 Data(H)'!$A$1:$CZ$288))</f>
        <v>0</v>
      </c>
    </row>
    <row r="189" spans="1:78" x14ac:dyDescent="0.3">
      <c r="A189" s="180">
        <v>516</v>
      </c>
      <c r="C189" s="180"/>
      <c r="D189" s="180" cm="1">
        <f t="array" ref="D189">_xlfn.XLOOKUP(D$1,'Copy of PY1 Data(H)'!$A$1:$CZ$1,_xlfn.XLOOKUP($A189,'Copy of PY1 Data(H)'!$A$1:$A$288,'Copy of PY1 Data(H)'!$A$1:$CZ$288))</f>
        <v>21260461</v>
      </c>
      <c r="E189" s="180" cm="1">
        <f t="array" ref="E189">_xlfn.XLOOKUP(E$1,'Copy of PY1 Data(H)'!$A$1:$CZ$1,_xlfn.XLOOKUP($A189,'Copy of PY1 Data(H)'!$A$1:$A$288,'Copy of PY1 Data(H)'!$A$1:$CZ$288))</f>
        <v>1316473328</v>
      </c>
      <c r="F189" s="180" cm="1">
        <f t="array" ref="F189">_xlfn.XLOOKUP(F$1,'Copy of PY1 Data(H)'!$A$1:$CZ$1,_xlfn.XLOOKUP($A189,'Copy of PY1 Data(H)'!$A$1:$A$288,'Copy of PY1 Data(H)'!$A$1:$CZ$288))</f>
        <v>0</v>
      </c>
      <c r="G189" s="180" cm="1">
        <f t="array" ref="G189">_xlfn.XLOOKUP(G$1,'Copy of PY1 Data(H)'!$A$1:$CZ$1,_xlfn.XLOOKUP($A189,'Copy of PY1 Data(H)'!$A$1:$A$288,'Copy of PY1 Data(H)'!$A$1:$CZ$288))</f>
        <v>7412172</v>
      </c>
      <c r="H189" s="180" cm="1">
        <f t="array" ref="H189">_xlfn.XLOOKUP(H$1,'Copy of PY1 Data(H)'!$A$1:$CZ$1,_xlfn.XLOOKUP($A189,'Copy of PY1 Data(H)'!$A$1:$A$288,'Copy of PY1 Data(H)'!$A$1:$CZ$288))</f>
        <v>6839604</v>
      </c>
      <c r="I189" s="180" cm="1">
        <f t="array" ref="I189">_xlfn.XLOOKUP(I$1,'Copy of PY1 Data(H)'!$A$1:$CZ$1,_xlfn.XLOOKUP($A189,'Copy of PY1 Data(H)'!$A$1:$A$288,'Copy of PY1 Data(H)'!$A$1:$CZ$288))</f>
        <v>0</v>
      </c>
      <c r="J189" s="180" cm="1">
        <f t="array" ref="J189">_xlfn.XLOOKUP(J$1,'Copy of PY1 Data(H)'!$A$1:$CZ$1,_xlfn.XLOOKUP($A189,'Copy of PY1 Data(H)'!$A$1:$A$288,'Copy of PY1 Data(H)'!$A$1:$CZ$288))</f>
        <v>0</v>
      </c>
      <c r="K189" s="180" cm="1">
        <f t="array" ref="K189">_xlfn.XLOOKUP(K$1,'Copy of PY1 Data(H)'!$A$1:$CZ$1,_xlfn.XLOOKUP($A189,'Copy of PY1 Data(H)'!$A$1:$A$288,'Copy of PY1 Data(H)'!$A$1:$CZ$288))</f>
        <v>0</v>
      </c>
      <c r="L189" s="180" cm="1">
        <f t="array" ref="L189">_xlfn.XLOOKUP(L$1,'Copy of PY1 Data(H)'!$A$1:$CZ$1,_xlfn.XLOOKUP($A189,'Copy of PY1 Data(H)'!$A$1:$A$288,'Copy of PY1 Data(H)'!$A$1:$CZ$288))</f>
        <v>16316591</v>
      </c>
      <c r="M189" s="180" cm="1">
        <f t="array" ref="M189">_xlfn.XLOOKUP(M$1,'Copy of PY1 Data(H)'!$A$1:$CZ$1,_xlfn.XLOOKUP($A189,'Copy of PY1 Data(H)'!$A$1:$A$288,'Copy of PY1 Data(H)'!$A$1:$CZ$288))</f>
        <v>85985200</v>
      </c>
      <c r="N189" s="180" cm="1">
        <f t="array" ref="N189">_xlfn.XLOOKUP(N$1,'Copy of PY1 Data(H)'!$A$1:$CZ$1,_xlfn.XLOOKUP($A189,'Copy of PY1 Data(H)'!$A$1:$A$288,'Copy of PY1 Data(H)'!$A$1:$CZ$288))</f>
        <v>0</v>
      </c>
      <c r="O189" s="180" cm="1">
        <f t="array" ref="O189">_xlfn.XLOOKUP(O$1,'Copy of PY1 Data(H)'!$A$1:$CZ$1,_xlfn.XLOOKUP($A189,'Copy of PY1 Data(H)'!$A$1:$A$288,'Copy of PY1 Data(H)'!$A$1:$CZ$288))</f>
        <v>6484590</v>
      </c>
      <c r="P189" s="180" cm="1">
        <f t="array" ref="P189">_xlfn.XLOOKUP(P$1,'Copy of PY1 Data(H)'!$A$1:$CZ$1,_xlfn.XLOOKUP($A189,'Copy of PY1 Data(H)'!$A$1:$A$288,'Copy of PY1 Data(H)'!$A$1:$CZ$288))</f>
        <v>0</v>
      </c>
      <c r="Q189" s="180" cm="1">
        <f t="array" ref="Q189">_xlfn.XLOOKUP(Q$1,'Copy of PY1 Data(H)'!$A$1:$CZ$1,_xlfn.XLOOKUP($A189,'Copy of PY1 Data(H)'!$A$1:$A$288,'Copy of PY1 Data(H)'!$A$1:$CZ$288))</f>
        <v>0</v>
      </c>
      <c r="R189" s="180" cm="1">
        <f t="array" ref="R189">_xlfn.XLOOKUP(R$1,'Copy of PY1 Data(H)'!$A$1:$CZ$1,_xlfn.XLOOKUP($A189,'Copy of PY1 Data(H)'!$A$1:$A$288,'Copy of PY1 Data(H)'!$A$1:$CZ$288))</f>
        <v>0</v>
      </c>
      <c r="S189" s="180" cm="1">
        <f t="array" ref="S189">_xlfn.XLOOKUP(S$1,'Copy of PY1 Data(H)'!$A$1:$CZ$1,_xlfn.XLOOKUP($A189,'Copy of PY1 Data(H)'!$A$1:$A$288,'Copy of PY1 Data(H)'!$A$1:$CZ$288))</f>
        <v>5818448</v>
      </c>
      <c r="T189" s="180" cm="1">
        <f t="array" ref="T189">_xlfn.XLOOKUP(T$1,'Copy of PY1 Data(H)'!$A$1:$CZ$1,_xlfn.XLOOKUP($A189,'Copy of PY1 Data(H)'!$A$1:$A$288,'Copy of PY1 Data(H)'!$A$1:$CZ$288))</f>
        <v>0</v>
      </c>
      <c r="U189" s="180" cm="1">
        <f t="array" ref="U189">_xlfn.XLOOKUP(U$1,'Copy of PY1 Data(H)'!$A$1:$CZ$1,_xlfn.XLOOKUP($A189,'Copy of PY1 Data(H)'!$A$1:$A$288,'Copy of PY1 Data(H)'!$A$1:$CZ$288))</f>
        <v>0</v>
      </c>
      <c r="V189" s="180" cm="1">
        <f t="array" ref="V189">_xlfn.XLOOKUP(V$1,'Copy of PY1 Data(H)'!$A$1:$CZ$1,_xlfn.XLOOKUP($A189,'Copy of PY1 Data(H)'!$A$1:$A$288,'Copy of PY1 Data(H)'!$A$1:$CZ$288))</f>
        <v>21663736</v>
      </c>
      <c r="W189" s="180" cm="1">
        <f t="array" ref="W189">_xlfn.XLOOKUP(W$1,'Copy of PY1 Data(H)'!$A$1:$CZ$1,_xlfn.XLOOKUP($A189,'Copy of PY1 Data(H)'!$A$1:$A$288,'Copy of PY1 Data(H)'!$A$1:$CZ$288))</f>
        <v>0</v>
      </c>
      <c r="X189" s="180" cm="1">
        <f t="array" ref="X189">_xlfn.XLOOKUP(X$1,'Copy of PY1 Data(H)'!$A$1:$CZ$1,_xlfn.XLOOKUP($A189,'Copy of PY1 Data(H)'!$A$1:$A$288,'Copy of PY1 Data(H)'!$A$1:$CZ$288))</f>
        <v>34426295</v>
      </c>
      <c r="Y189" s="180" cm="1">
        <f t="array" ref="Y189">_xlfn.XLOOKUP(Y$1,'Copy of PY1 Data(H)'!$A$1:$CZ$1,_xlfn.XLOOKUP($A189,'Copy of PY1 Data(H)'!$A$1:$A$288,'Copy of PY1 Data(H)'!$A$1:$CZ$288))</f>
        <v>0</v>
      </c>
      <c r="Z189" s="180" cm="1">
        <f t="array" ref="Z189">_xlfn.XLOOKUP(Z$1,'Copy of PY1 Data(H)'!$A$1:$CZ$1,_xlfn.XLOOKUP($A189,'Copy of PY1 Data(H)'!$A$1:$A$288,'Copy of PY1 Data(H)'!$A$1:$CZ$288))</f>
        <v>0</v>
      </c>
      <c r="AA189" s="180" cm="1">
        <f t="array" ref="AA189">_xlfn.XLOOKUP(AA$1,'Copy of PY1 Data(H)'!$A$1:$CZ$1,_xlfn.XLOOKUP($A189,'Copy of PY1 Data(H)'!$A$1:$A$288,'Copy of PY1 Data(H)'!$A$1:$CZ$288))</f>
        <v>0</v>
      </c>
      <c r="AB189" s="180" cm="1">
        <f t="array" ref="AB189">_xlfn.XLOOKUP(AB$1,'Copy of PY1 Data(H)'!$A$1:$CZ$1,_xlfn.XLOOKUP($A189,'Copy of PY1 Data(H)'!$A$1:$A$288,'Copy of PY1 Data(H)'!$A$1:$CZ$288))</f>
        <v>0</v>
      </c>
      <c r="AC189" s="180" cm="1">
        <f t="array" ref="AC189">_xlfn.XLOOKUP(AC$1,'Copy of PY1 Data(H)'!$A$1:$CZ$1,_xlfn.XLOOKUP($A189,'Copy of PY1 Data(H)'!$A$1:$A$288,'Copy of PY1 Data(H)'!$A$1:$CZ$288))</f>
        <v>4363430</v>
      </c>
      <c r="AD189" s="180" cm="1">
        <f t="array" ref="AD189">_xlfn.XLOOKUP(AD$1,'Copy of PY1 Data(H)'!$A$1:$CZ$1,_xlfn.XLOOKUP($A189,'Copy of PY1 Data(H)'!$A$1:$A$288,'Copy of PY1 Data(H)'!$A$1:$CZ$288))</f>
        <v>11088548</v>
      </c>
      <c r="AE189" s="180" cm="1">
        <f t="array" ref="AE189">_xlfn.XLOOKUP(AE$1,'Copy of PY1 Data(H)'!$A$1:$CZ$1,_xlfn.XLOOKUP($A189,'Copy of PY1 Data(H)'!$A$1:$A$288,'Copy of PY1 Data(H)'!$A$1:$CZ$288))</f>
        <v>6224171</v>
      </c>
      <c r="AF189" s="180" cm="1">
        <f t="array" ref="AF189">_xlfn.XLOOKUP(AF$1,'Copy of PY1 Data(H)'!$A$1:$CZ$1,_xlfn.XLOOKUP($A189,'Copy of PY1 Data(H)'!$A$1:$A$288,'Copy of PY1 Data(H)'!$A$1:$CZ$288))</f>
        <v>7090698</v>
      </c>
      <c r="AG189" s="180" cm="1">
        <f t="array" ref="AG189">_xlfn.XLOOKUP(AG$1,'Copy of PY1 Data(H)'!$A$1:$CZ$1,_xlfn.XLOOKUP($A189,'Copy of PY1 Data(H)'!$A$1:$A$288,'Copy of PY1 Data(H)'!$A$1:$CZ$288))</f>
        <v>7536225</v>
      </c>
      <c r="AH189" s="180" cm="1">
        <f t="array" ref="AH189">_xlfn.XLOOKUP(AH$1,'Copy of PY1 Data(H)'!$A$1:$CZ$1,_xlfn.XLOOKUP($A189,'Copy of PY1 Data(H)'!$A$1:$A$288,'Copy of PY1 Data(H)'!$A$1:$CZ$288))</f>
        <v>0</v>
      </c>
      <c r="AI189" s="180" cm="1">
        <f t="array" ref="AI189">_xlfn.XLOOKUP(AI$1,'Copy of PY1 Data(H)'!$A$1:$CZ$1,_xlfn.XLOOKUP($A189,'Copy of PY1 Data(H)'!$A$1:$A$288,'Copy of PY1 Data(H)'!$A$1:$CZ$288))</f>
        <v>0</v>
      </c>
      <c r="AJ189" s="180" cm="1">
        <f t="array" ref="AJ189">_xlfn.XLOOKUP(AJ$1,'Copy of PY1 Data(H)'!$A$1:$CZ$1,_xlfn.XLOOKUP($A189,'Copy of PY1 Data(H)'!$A$1:$A$288,'Copy of PY1 Data(H)'!$A$1:$CZ$288))</f>
        <v>0</v>
      </c>
      <c r="AK189" s="180" cm="1">
        <f t="array" ref="AK189">_xlfn.XLOOKUP(AK$1,'Copy of PY1 Data(H)'!$A$1:$CZ$1,_xlfn.XLOOKUP($A189,'Copy of PY1 Data(H)'!$A$1:$A$288,'Copy of PY1 Data(H)'!$A$1:$CZ$288))</f>
        <v>0</v>
      </c>
      <c r="AL189" s="180" cm="1">
        <f t="array" ref="AL189">_xlfn.XLOOKUP(AL$1,'Copy of PY1 Data(H)'!$A$1:$CZ$1,_xlfn.XLOOKUP($A189,'Copy of PY1 Data(H)'!$A$1:$A$288,'Copy of PY1 Data(H)'!$A$1:$CZ$288))</f>
        <v>5708791</v>
      </c>
      <c r="AM189" s="180" cm="1">
        <f t="array" ref="AM189">_xlfn.XLOOKUP(AM$1,'Copy of PY1 Data(H)'!$A$1:$CZ$1,_xlfn.XLOOKUP($A189,'Copy of PY1 Data(H)'!$A$1:$A$288,'Copy of PY1 Data(H)'!$A$1:$CZ$288))</f>
        <v>10746139</v>
      </c>
      <c r="AN189" s="180" cm="1">
        <f t="array" ref="AN189">_xlfn.XLOOKUP(AN$1,'Copy of PY1 Data(H)'!$A$1:$CZ$1,_xlfn.XLOOKUP($A189,'Copy of PY1 Data(H)'!$A$1:$A$288,'Copy of PY1 Data(H)'!$A$1:$CZ$288))</f>
        <v>2854752</v>
      </c>
      <c r="AO189" s="180" cm="1">
        <f t="array" ref="AO189">_xlfn.XLOOKUP(AO$1,'Copy of PY1 Data(H)'!$A$1:$CZ$1,_xlfn.XLOOKUP($A189,'Copy of PY1 Data(H)'!$A$1:$A$288,'Copy of PY1 Data(H)'!$A$1:$CZ$288))</f>
        <v>186930676</v>
      </c>
      <c r="AP189" s="180" cm="1">
        <f t="array" ref="AP189">_xlfn.XLOOKUP(AP$1,'Copy of PY1 Data(H)'!$A$1:$CZ$1,_xlfn.XLOOKUP($A189,'Copy of PY1 Data(H)'!$A$1:$A$288,'Copy of PY1 Data(H)'!$A$1:$CZ$288))</f>
        <v>5598413</v>
      </c>
      <c r="AQ189" s="180" cm="1">
        <f t="array" ref="AQ189">_xlfn.XLOOKUP(AQ$1,'Copy of PY1 Data(H)'!$A$1:$CZ$1,_xlfn.XLOOKUP($A189,'Copy of PY1 Data(H)'!$A$1:$A$288,'Copy of PY1 Data(H)'!$A$1:$CZ$288))</f>
        <v>0</v>
      </c>
      <c r="AR189" s="180" cm="1">
        <f t="array" ref="AR189">_xlfn.XLOOKUP(AR$1,'Copy of PY1 Data(H)'!$A$1:$CZ$1,_xlfn.XLOOKUP($A189,'Copy of PY1 Data(H)'!$A$1:$A$288,'Copy of PY1 Data(H)'!$A$1:$CZ$288))</f>
        <v>1289393</v>
      </c>
      <c r="AS189" s="180" cm="1">
        <f t="array" ref="AS189">_xlfn.XLOOKUP(AS$1,'Copy of PY1 Data(H)'!$A$1:$CZ$1,_xlfn.XLOOKUP($A189,'Copy of PY1 Data(H)'!$A$1:$A$288,'Copy of PY1 Data(H)'!$A$1:$CZ$288))</f>
        <v>245916315</v>
      </c>
      <c r="AT189" s="180" cm="1">
        <f t="array" ref="AT189">_xlfn.XLOOKUP(AT$1,'Copy of PY1 Data(H)'!$A$1:$CZ$1,_xlfn.XLOOKUP($A189,'Copy of PY1 Data(H)'!$A$1:$A$288,'Copy of PY1 Data(H)'!$A$1:$CZ$288))</f>
        <v>6050904</v>
      </c>
      <c r="AU189" s="180" cm="1">
        <f t="array" ref="AU189">_xlfn.XLOOKUP(AU$1,'Copy of PY1 Data(H)'!$A$1:$CZ$1,_xlfn.XLOOKUP($A189,'Copy of PY1 Data(H)'!$A$1:$A$288,'Copy of PY1 Data(H)'!$A$1:$CZ$288))</f>
        <v>7130180</v>
      </c>
      <c r="AV189" s="180" cm="1">
        <f t="array" ref="AV189">_xlfn.XLOOKUP(AV$1,'Copy of PY1 Data(H)'!$A$1:$CZ$1,_xlfn.XLOOKUP($A189,'Copy of PY1 Data(H)'!$A$1:$A$288,'Copy of PY1 Data(H)'!$A$1:$CZ$288))</f>
        <v>16472210</v>
      </c>
      <c r="AW189" s="180" cm="1">
        <f t="array" ref="AW189">_xlfn.XLOOKUP(AW$1,'Copy of PY1 Data(H)'!$A$1:$CZ$1,_xlfn.XLOOKUP($A189,'Copy of PY1 Data(H)'!$A$1:$A$288,'Copy of PY1 Data(H)'!$A$1:$CZ$288))</f>
        <v>8428743</v>
      </c>
      <c r="AX189" s="180" cm="1">
        <f t="array" ref="AX189">_xlfn.XLOOKUP(AX$1,'Copy of PY1 Data(H)'!$A$1:$CZ$1,_xlfn.XLOOKUP($A189,'Copy of PY1 Data(H)'!$A$1:$A$288,'Copy of PY1 Data(H)'!$A$1:$CZ$288))</f>
        <v>0</v>
      </c>
      <c r="AY189" s="180" cm="1">
        <f t="array" ref="AY189">_xlfn.XLOOKUP(AY$1,'Copy of PY1 Data(H)'!$A$1:$CZ$1,_xlfn.XLOOKUP($A189,'Copy of PY1 Data(H)'!$A$1:$A$288,'Copy of PY1 Data(H)'!$A$1:$CZ$288))</f>
        <v>0</v>
      </c>
      <c r="AZ189" s="180" cm="1">
        <f t="array" ref="AZ189">_xlfn.XLOOKUP(AZ$1,'Copy of PY1 Data(H)'!$A$1:$CZ$1,_xlfn.XLOOKUP($A189,'Copy of PY1 Data(H)'!$A$1:$A$288,'Copy of PY1 Data(H)'!$A$1:$CZ$288))</f>
        <v>19006187</v>
      </c>
      <c r="BA189" s="180" cm="1">
        <f t="array" ref="BA189">_xlfn.XLOOKUP(BA$1,'Copy of PY1 Data(H)'!$A$1:$CZ$1,_xlfn.XLOOKUP($A189,'Copy of PY1 Data(H)'!$A$1:$A$288,'Copy of PY1 Data(H)'!$A$1:$CZ$288))</f>
        <v>2988899</v>
      </c>
      <c r="BB189" s="180" cm="1">
        <f t="array" ref="BB189">_xlfn.XLOOKUP(BB$1,'Copy of PY1 Data(H)'!$A$1:$CZ$1,_xlfn.XLOOKUP($A189,'Copy of PY1 Data(H)'!$A$1:$A$288,'Copy of PY1 Data(H)'!$A$1:$CZ$288))</f>
        <v>4110738</v>
      </c>
      <c r="BC189" s="180" cm="1">
        <f t="array" ref="BC189">_xlfn.XLOOKUP(BC$1,'Copy of PY1 Data(H)'!$A$1:$CZ$1,_xlfn.XLOOKUP($A189,'Copy of PY1 Data(H)'!$A$1:$A$288,'Copy of PY1 Data(H)'!$A$1:$CZ$288))</f>
        <v>1641523</v>
      </c>
      <c r="BD189" s="180" cm="1">
        <f t="array" ref="BD189">_xlfn.XLOOKUP(BD$1,'Copy of PY1 Data(H)'!$A$1:$CZ$1,_xlfn.XLOOKUP($A189,'Copy of PY1 Data(H)'!$A$1:$A$288,'Copy of PY1 Data(H)'!$A$1:$CZ$288))</f>
        <v>15608064</v>
      </c>
      <c r="BE189" s="180" cm="1">
        <f t="array" ref="BE189">_xlfn.XLOOKUP(BE$1,'Copy of PY1 Data(H)'!$A$1:$CZ$1,_xlfn.XLOOKUP($A189,'Copy of PY1 Data(H)'!$A$1:$A$288,'Copy of PY1 Data(H)'!$A$1:$CZ$288))</f>
        <v>12732207</v>
      </c>
      <c r="BF189" s="180" cm="1">
        <f t="array" ref="BF189">_xlfn.XLOOKUP(BF$1,'Copy of PY1 Data(H)'!$A$1:$CZ$1,_xlfn.XLOOKUP($A189,'Copy of PY1 Data(H)'!$A$1:$A$288,'Copy of PY1 Data(H)'!$A$1:$CZ$288))</f>
        <v>84685469</v>
      </c>
      <c r="BG189" s="180" cm="1">
        <f t="array" ref="BG189">_xlfn.XLOOKUP(BG$1,'Copy of PY1 Data(H)'!$A$1:$CZ$1,_xlfn.XLOOKUP($A189,'Copy of PY1 Data(H)'!$A$1:$A$288,'Copy of PY1 Data(H)'!$A$1:$CZ$288))</f>
        <v>0</v>
      </c>
      <c r="BH189" s="180" cm="1">
        <f t="array" ref="BH189">_xlfn.XLOOKUP(BH$1,'Copy of PY1 Data(H)'!$A$1:$CZ$1,_xlfn.XLOOKUP($A189,'Copy of PY1 Data(H)'!$A$1:$A$288,'Copy of PY1 Data(H)'!$A$1:$CZ$288))</f>
        <v>0</v>
      </c>
      <c r="BI189" s="180" cm="1">
        <f t="array" ref="BI189">_xlfn.XLOOKUP(BI$1,'Copy of PY1 Data(H)'!$A$1:$CZ$1,_xlfn.XLOOKUP($A189,'Copy of PY1 Data(H)'!$A$1:$A$288,'Copy of PY1 Data(H)'!$A$1:$CZ$288))</f>
        <v>2523166</v>
      </c>
      <c r="BJ189" s="180" cm="1">
        <f t="array" ref="BJ189">_xlfn.XLOOKUP(BJ$1,'Copy of PY1 Data(H)'!$A$1:$CZ$1,_xlfn.XLOOKUP($A189,'Copy of PY1 Data(H)'!$A$1:$A$288,'Copy of PY1 Data(H)'!$A$1:$CZ$288))</f>
        <v>17851278</v>
      </c>
      <c r="BK189" s="180" cm="1">
        <f t="array" ref="BK189">_xlfn.XLOOKUP(BK$1,'Copy of PY1 Data(H)'!$A$1:$CZ$1,_xlfn.XLOOKUP($A189,'Copy of PY1 Data(H)'!$A$1:$A$288,'Copy of PY1 Data(H)'!$A$1:$CZ$288))</f>
        <v>11397760</v>
      </c>
      <c r="BL189" s="180" cm="1">
        <f t="array" ref="BL189">_xlfn.XLOOKUP(BL$1,'Copy of PY1 Data(H)'!$A$1:$CZ$1,_xlfn.XLOOKUP($A189,'Copy of PY1 Data(H)'!$A$1:$A$288,'Copy of PY1 Data(H)'!$A$1:$CZ$288))</f>
        <v>59232291</v>
      </c>
      <c r="BM189" s="180" cm="1">
        <f t="array" ref="BM189">_xlfn.XLOOKUP(BM$1,'Copy of PY1 Data(H)'!$A$1:$CZ$1,_xlfn.XLOOKUP($A189,'Copy of PY1 Data(H)'!$A$1:$A$288,'Copy of PY1 Data(H)'!$A$1:$CZ$288))</f>
        <v>0</v>
      </c>
      <c r="BN189" s="180" cm="1">
        <f t="array" ref="BN189">_xlfn.XLOOKUP(BN$1,'Copy of PY1 Data(H)'!$A$1:$CZ$1,_xlfn.XLOOKUP($A189,'Copy of PY1 Data(H)'!$A$1:$A$288,'Copy of PY1 Data(H)'!$A$1:$CZ$288))</f>
        <v>18559710</v>
      </c>
      <c r="BO189" s="180" cm="1">
        <f t="array" ref="BO189">_xlfn.XLOOKUP(BO$1,'Copy of PY1 Data(H)'!$A$1:$CZ$1,_xlfn.XLOOKUP($A189,'Copy of PY1 Data(H)'!$A$1:$A$288,'Copy of PY1 Data(H)'!$A$1:$CZ$288))</f>
        <v>7645211</v>
      </c>
      <c r="BP189" s="180" cm="1">
        <f t="array" ref="BP189">_xlfn.XLOOKUP(BP$1,'Copy of PY1 Data(H)'!$A$1:$CZ$1,_xlfn.XLOOKUP($A189,'Copy of PY1 Data(H)'!$A$1:$A$288,'Copy of PY1 Data(H)'!$A$1:$CZ$288))</f>
        <v>0</v>
      </c>
      <c r="BQ189" s="180" cm="1">
        <f t="array" ref="BQ189">_xlfn.XLOOKUP(BQ$1,'Copy of PY1 Data(H)'!$A$1:$CZ$1,_xlfn.XLOOKUP($A189,'Copy of PY1 Data(H)'!$A$1:$A$288,'Copy of PY1 Data(H)'!$A$1:$CZ$288))</f>
        <v>0</v>
      </c>
      <c r="BR189" s="180" cm="1">
        <f t="array" ref="BR189">_xlfn.XLOOKUP(BR$1,'Copy of PY1 Data(H)'!$A$1:$CZ$1,_xlfn.XLOOKUP($A189,'Copy of PY1 Data(H)'!$A$1:$A$288,'Copy of PY1 Data(H)'!$A$1:$CZ$288))</f>
        <v>0</v>
      </c>
      <c r="BS189" s="180" cm="1">
        <f t="array" ref="BS189">_xlfn.XLOOKUP(BS$1,'Copy of PY1 Data(H)'!$A$1:$CZ$1,_xlfn.XLOOKUP($A189,'Copy of PY1 Data(H)'!$A$1:$A$288,'Copy of PY1 Data(H)'!$A$1:$CZ$288))</f>
        <v>6509513</v>
      </c>
      <c r="BT189" s="180" cm="1">
        <f t="array" ref="BT189">_xlfn.XLOOKUP(BT$1,'Copy of PY1 Data(H)'!$A$1:$CZ$1,_xlfn.XLOOKUP($A189,'Copy of PY1 Data(H)'!$A$1:$A$288,'Copy of PY1 Data(H)'!$A$1:$CZ$288))</f>
        <v>4535873</v>
      </c>
      <c r="BU189" s="180" cm="1">
        <f t="array" ref="BU189">_xlfn.XLOOKUP(BU$1,'Copy of PY1 Data(H)'!$A$1:$CZ$1,_xlfn.XLOOKUP($A189,'Copy of PY1 Data(H)'!$A$1:$A$288,'Copy of PY1 Data(H)'!$A$1:$CZ$288))</f>
        <v>0</v>
      </c>
      <c r="BV189" s="180" cm="1">
        <f t="array" ref="BV189">_xlfn.XLOOKUP(BV$1,'Copy of PY1 Data(H)'!$A$1:$CZ$1,_xlfn.XLOOKUP($A189,'Copy of PY1 Data(H)'!$A$1:$A$288,'Copy of PY1 Data(H)'!$A$1:$CZ$288))</f>
        <v>25290598</v>
      </c>
    </row>
    <row r="190" spans="1:78" s="643" customFormat="1" x14ac:dyDescent="0.3">
      <c r="A190" s="643">
        <v>517</v>
      </c>
      <c r="B190" s="180"/>
      <c r="C190" s="180"/>
      <c r="D190" s="180" cm="1">
        <f t="array" ref="D190">_xlfn.XLOOKUP(D$1,'Copy of PY1 Data(H)'!$A$1:$CZ$1,_xlfn.XLOOKUP($A190,'Copy of PY1 Data(H)'!$A$1:$A$288,'Copy of PY1 Data(H)'!$A$1:$CZ$288))</f>
        <v>0</v>
      </c>
      <c r="E190" s="180" cm="1">
        <f t="array" ref="E190">_xlfn.XLOOKUP(E$1,'Copy of PY1 Data(H)'!$A$1:$CZ$1,_xlfn.XLOOKUP($A190,'Copy of PY1 Data(H)'!$A$1:$A$288,'Copy of PY1 Data(H)'!$A$1:$CZ$288))</f>
        <v>216355589</v>
      </c>
      <c r="F190" s="180" cm="1">
        <f t="array" ref="F190">_xlfn.XLOOKUP(F$1,'Copy of PY1 Data(H)'!$A$1:$CZ$1,_xlfn.XLOOKUP($A190,'Copy of PY1 Data(H)'!$A$1:$A$288,'Copy of PY1 Data(H)'!$A$1:$CZ$288))</f>
        <v>0</v>
      </c>
      <c r="G190" s="180" cm="1">
        <f t="array" ref="G190">_xlfn.XLOOKUP(G$1,'Copy of PY1 Data(H)'!$A$1:$CZ$1,_xlfn.XLOOKUP($A190,'Copy of PY1 Data(H)'!$A$1:$A$288,'Copy of PY1 Data(H)'!$A$1:$CZ$288))</f>
        <v>3405999</v>
      </c>
      <c r="H190" s="180" cm="1">
        <f t="array" ref="H190">_xlfn.XLOOKUP(H$1,'Copy of PY1 Data(H)'!$A$1:$CZ$1,_xlfn.XLOOKUP($A190,'Copy of PY1 Data(H)'!$A$1:$A$288,'Copy of PY1 Data(H)'!$A$1:$CZ$288))</f>
        <v>0</v>
      </c>
      <c r="I190" s="180" cm="1">
        <f t="array" ref="I190">_xlfn.XLOOKUP(I$1,'Copy of PY1 Data(H)'!$A$1:$CZ$1,_xlfn.XLOOKUP($A190,'Copy of PY1 Data(H)'!$A$1:$A$288,'Copy of PY1 Data(H)'!$A$1:$CZ$288))</f>
        <v>0</v>
      </c>
      <c r="J190" s="180" cm="1">
        <f t="array" ref="J190">_xlfn.XLOOKUP(J$1,'Copy of PY1 Data(H)'!$A$1:$CZ$1,_xlfn.XLOOKUP($A190,'Copy of PY1 Data(H)'!$A$1:$A$288,'Copy of PY1 Data(H)'!$A$1:$CZ$288))</f>
        <v>0</v>
      </c>
      <c r="K190" s="180" cm="1">
        <f t="array" ref="K190">_xlfn.XLOOKUP(K$1,'Copy of PY1 Data(H)'!$A$1:$CZ$1,_xlfn.XLOOKUP($A190,'Copy of PY1 Data(H)'!$A$1:$A$288,'Copy of PY1 Data(H)'!$A$1:$CZ$288))</f>
        <v>0</v>
      </c>
      <c r="L190" s="180" cm="1">
        <f t="array" ref="L190">_xlfn.XLOOKUP(L$1,'Copy of PY1 Data(H)'!$A$1:$CZ$1,_xlfn.XLOOKUP($A190,'Copy of PY1 Data(H)'!$A$1:$A$288,'Copy of PY1 Data(H)'!$A$1:$CZ$288))</f>
        <v>0</v>
      </c>
      <c r="M190" s="180" cm="1">
        <f t="array" ref="M190">_xlfn.XLOOKUP(M$1,'Copy of PY1 Data(H)'!$A$1:$CZ$1,_xlfn.XLOOKUP($A190,'Copy of PY1 Data(H)'!$A$1:$A$288,'Copy of PY1 Data(H)'!$A$1:$CZ$288))</f>
        <v>0</v>
      </c>
      <c r="N190" s="180" cm="1">
        <f t="array" ref="N190">_xlfn.XLOOKUP(N$1,'Copy of PY1 Data(H)'!$A$1:$CZ$1,_xlfn.XLOOKUP($A190,'Copy of PY1 Data(H)'!$A$1:$A$288,'Copy of PY1 Data(H)'!$A$1:$CZ$288))</f>
        <v>0</v>
      </c>
      <c r="O190" s="180" cm="1">
        <f t="array" ref="O190">_xlfn.XLOOKUP(O$1,'Copy of PY1 Data(H)'!$A$1:$CZ$1,_xlfn.XLOOKUP($A190,'Copy of PY1 Data(H)'!$A$1:$A$288,'Copy of PY1 Data(H)'!$A$1:$CZ$288))</f>
        <v>0</v>
      </c>
      <c r="P190" s="180" cm="1">
        <f t="array" ref="P190">_xlfn.XLOOKUP(P$1,'Copy of PY1 Data(H)'!$A$1:$CZ$1,_xlfn.XLOOKUP($A190,'Copy of PY1 Data(H)'!$A$1:$A$288,'Copy of PY1 Data(H)'!$A$1:$CZ$288))</f>
        <v>0</v>
      </c>
      <c r="Q190" s="180" cm="1">
        <f t="array" ref="Q190">_xlfn.XLOOKUP(Q$1,'Copy of PY1 Data(H)'!$A$1:$CZ$1,_xlfn.XLOOKUP($A190,'Copy of PY1 Data(H)'!$A$1:$A$288,'Copy of PY1 Data(H)'!$A$1:$CZ$288))</f>
        <v>0</v>
      </c>
      <c r="R190" s="180" cm="1">
        <f t="array" ref="R190">_xlfn.XLOOKUP(R$1,'Copy of PY1 Data(H)'!$A$1:$CZ$1,_xlfn.XLOOKUP($A190,'Copy of PY1 Data(H)'!$A$1:$A$288,'Copy of PY1 Data(H)'!$A$1:$CZ$288))</f>
        <v>0</v>
      </c>
      <c r="S190" s="180" cm="1">
        <f t="array" ref="S190">_xlfn.XLOOKUP(S$1,'Copy of PY1 Data(H)'!$A$1:$CZ$1,_xlfn.XLOOKUP($A190,'Copy of PY1 Data(H)'!$A$1:$A$288,'Copy of PY1 Data(H)'!$A$1:$CZ$288))</f>
        <v>0</v>
      </c>
      <c r="T190" s="180" cm="1">
        <f t="array" ref="T190">_xlfn.XLOOKUP(T$1,'Copy of PY1 Data(H)'!$A$1:$CZ$1,_xlfn.XLOOKUP($A190,'Copy of PY1 Data(H)'!$A$1:$A$288,'Copy of PY1 Data(H)'!$A$1:$CZ$288))</f>
        <v>0</v>
      </c>
      <c r="U190" s="180" cm="1">
        <f t="array" ref="U190">_xlfn.XLOOKUP(U$1,'Copy of PY1 Data(H)'!$A$1:$CZ$1,_xlfn.XLOOKUP($A190,'Copy of PY1 Data(H)'!$A$1:$A$288,'Copy of PY1 Data(H)'!$A$1:$CZ$288))</f>
        <v>0</v>
      </c>
      <c r="V190" s="180" cm="1">
        <f t="array" ref="V190">_xlfn.XLOOKUP(V$1,'Copy of PY1 Data(H)'!$A$1:$CZ$1,_xlfn.XLOOKUP($A190,'Copy of PY1 Data(H)'!$A$1:$A$288,'Copy of PY1 Data(H)'!$A$1:$CZ$288))</f>
        <v>0</v>
      </c>
      <c r="W190" s="180" cm="1">
        <f t="array" ref="W190">_xlfn.XLOOKUP(W$1,'Copy of PY1 Data(H)'!$A$1:$CZ$1,_xlfn.XLOOKUP($A190,'Copy of PY1 Data(H)'!$A$1:$A$288,'Copy of PY1 Data(H)'!$A$1:$CZ$288))</f>
        <v>0</v>
      </c>
      <c r="X190" s="180" cm="1">
        <f t="array" ref="X190">_xlfn.XLOOKUP(X$1,'Copy of PY1 Data(H)'!$A$1:$CZ$1,_xlfn.XLOOKUP($A190,'Copy of PY1 Data(H)'!$A$1:$A$288,'Copy of PY1 Data(H)'!$A$1:$CZ$288))</f>
        <v>0</v>
      </c>
      <c r="Y190" s="180" cm="1">
        <f t="array" ref="Y190">_xlfn.XLOOKUP(Y$1,'Copy of PY1 Data(H)'!$A$1:$CZ$1,_xlfn.XLOOKUP($A190,'Copy of PY1 Data(H)'!$A$1:$A$288,'Copy of PY1 Data(H)'!$A$1:$CZ$288))</f>
        <v>0</v>
      </c>
      <c r="Z190" s="180" cm="1">
        <f t="array" ref="Z190">_xlfn.XLOOKUP(Z$1,'Copy of PY1 Data(H)'!$A$1:$CZ$1,_xlfn.XLOOKUP($A190,'Copy of PY1 Data(H)'!$A$1:$A$288,'Copy of PY1 Data(H)'!$A$1:$CZ$288))</f>
        <v>69064941</v>
      </c>
      <c r="AA190" s="180" cm="1">
        <f t="array" ref="AA190">_xlfn.XLOOKUP(AA$1,'Copy of PY1 Data(H)'!$A$1:$CZ$1,_xlfn.XLOOKUP($A190,'Copy of PY1 Data(H)'!$A$1:$A$288,'Copy of PY1 Data(H)'!$A$1:$CZ$288))</f>
        <v>0</v>
      </c>
      <c r="AB190" s="180" cm="1">
        <f t="array" ref="AB190">_xlfn.XLOOKUP(AB$1,'Copy of PY1 Data(H)'!$A$1:$CZ$1,_xlfn.XLOOKUP($A190,'Copy of PY1 Data(H)'!$A$1:$A$288,'Copy of PY1 Data(H)'!$A$1:$CZ$288))</f>
        <v>0</v>
      </c>
      <c r="AC190" s="180" cm="1">
        <f t="array" ref="AC190">_xlfn.XLOOKUP(AC$1,'Copy of PY1 Data(H)'!$A$1:$CZ$1,_xlfn.XLOOKUP($A190,'Copy of PY1 Data(H)'!$A$1:$A$288,'Copy of PY1 Data(H)'!$A$1:$CZ$288))</f>
        <v>0</v>
      </c>
      <c r="AD190" s="180" cm="1">
        <f t="array" ref="AD190">_xlfn.XLOOKUP(AD$1,'Copy of PY1 Data(H)'!$A$1:$CZ$1,_xlfn.XLOOKUP($A190,'Copy of PY1 Data(H)'!$A$1:$A$288,'Copy of PY1 Data(H)'!$A$1:$CZ$288))</f>
        <v>0</v>
      </c>
      <c r="AE190" s="180" cm="1">
        <f t="array" ref="AE190">_xlfn.XLOOKUP(AE$1,'Copy of PY1 Data(H)'!$A$1:$CZ$1,_xlfn.XLOOKUP($A190,'Copy of PY1 Data(H)'!$A$1:$A$288,'Copy of PY1 Data(H)'!$A$1:$CZ$288))</f>
        <v>0</v>
      </c>
      <c r="AF190" s="180" cm="1">
        <f t="array" ref="AF190">_xlfn.XLOOKUP(AF$1,'Copy of PY1 Data(H)'!$A$1:$CZ$1,_xlfn.XLOOKUP($A190,'Copy of PY1 Data(H)'!$A$1:$A$288,'Copy of PY1 Data(H)'!$A$1:$CZ$288))</f>
        <v>0</v>
      </c>
      <c r="AG190" s="180" cm="1">
        <f t="array" ref="AG190">_xlfn.XLOOKUP(AG$1,'Copy of PY1 Data(H)'!$A$1:$CZ$1,_xlfn.XLOOKUP($A190,'Copy of PY1 Data(H)'!$A$1:$A$288,'Copy of PY1 Data(H)'!$A$1:$CZ$288))</f>
        <v>0</v>
      </c>
      <c r="AH190" s="180" cm="1">
        <f t="array" ref="AH190">_xlfn.XLOOKUP(AH$1,'Copy of PY1 Data(H)'!$A$1:$CZ$1,_xlfn.XLOOKUP($A190,'Copy of PY1 Data(H)'!$A$1:$A$288,'Copy of PY1 Data(H)'!$A$1:$CZ$288))</f>
        <v>0</v>
      </c>
      <c r="AI190" s="180" cm="1">
        <f t="array" ref="AI190">_xlfn.XLOOKUP(AI$1,'Copy of PY1 Data(H)'!$A$1:$CZ$1,_xlfn.XLOOKUP($A190,'Copy of PY1 Data(H)'!$A$1:$A$288,'Copy of PY1 Data(H)'!$A$1:$CZ$288))</f>
        <v>0</v>
      </c>
      <c r="AJ190" s="180" cm="1">
        <f t="array" ref="AJ190">_xlfn.XLOOKUP(AJ$1,'Copy of PY1 Data(H)'!$A$1:$CZ$1,_xlfn.XLOOKUP($A190,'Copy of PY1 Data(H)'!$A$1:$A$288,'Copy of PY1 Data(H)'!$A$1:$CZ$288))</f>
        <v>0</v>
      </c>
      <c r="AK190" s="180" cm="1">
        <f t="array" ref="AK190">_xlfn.XLOOKUP(AK$1,'Copy of PY1 Data(H)'!$A$1:$CZ$1,_xlfn.XLOOKUP($A190,'Copy of PY1 Data(H)'!$A$1:$A$288,'Copy of PY1 Data(H)'!$A$1:$CZ$288))</f>
        <v>0</v>
      </c>
      <c r="AL190" s="180" cm="1">
        <f t="array" ref="AL190">_xlfn.XLOOKUP(AL$1,'Copy of PY1 Data(H)'!$A$1:$CZ$1,_xlfn.XLOOKUP($A190,'Copy of PY1 Data(H)'!$A$1:$A$288,'Copy of PY1 Data(H)'!$A$1:$CZ$288))</f>
        <v>0</v>
      </c>
      <c r="AM190" s="180" cm="1">
        <f t="array" ref="AM190">_xlfn.XLOOKUP(AM$1,'Copy of PY1 Data(H)'!$A$1:$CZ$1,_xlfn.XLOOKUP($A190,'Copy of PY1 Data(H)'!$A$1:$A$288,'Copy of PY1 Data(H)'!$A$1:$CZ$288))</f>
        <v>42284</v>
      </c>
      <c r="AN190" s="180" cm="1">
        <f t="array" ref="AN190">_xlfn.XLOOKUP(AN$1,'Copy of PY1 Data(H)'!$A$1:$CZ$1,_xlfn.XLOOKUP($A190,'Copy of PY1 Data(H)'!$A$1:$A$288,'Copy of PY1 Data(H)'!$A$1:$CZ$288))</f>
        <v>0</v>
      </c>
      <c r="AO190" s="180" cm="1">
        <f t="array" ref="AO190">_xlfn.XLOOKUP(AO$1,'Copy of PY1 Data(H)'!$A$1:$CZ$1,_xlfn.XLOOKUP($A190,'Copy of PY1 Data(H)'!$A$1:$A$288,'Copy of PY1 Data(H)'!$A$1:$CZ$288))</f>
        <v>0</v>
      </c>
      <c r="AP190" s="180" cm="1">
        <f t="array" ref="AP190">_xlfn.XLOOKUP(AP$1,'Copy of PY1 Data(H)'!$A$1:$CZ$1,_xlfn.XLOOKUP($A190,'Copy of PY1 Data(H)'!$A$1:$A$288,'Copy of PY1 Data(H)'!$A$1:$CZ$288))</f>
        <v>0</v>
      </c>
      <c r="AQ190" s="180" cm="1">
        <f t="array" ref="AQ190">_xlfn.XLOOKUP(AQ$1,'Copy of PY1 Data(H)'!$A$1:$CZ$1,_xlfn.XLOOKUP($A190,'Copy of PY1 Data(H)'!$A$1:$A$288,'Copy of PY1 Data(H)'!$A$1:$CZ$288))</f>
        <v>0</v>
      </c>
      <c r="AR190" s="180" cm="1">
        <f t="array" ref="AR190">_xlfn.XLOOKUP(AR$1,'Copy of PY1 Data(H)'!$A$1:$CZ$1,_xlfn.XLOOKUP($A190,'Copy of PY1 Data(H)'!$A$1:$A$288,'Copy of PY1 Data(H)'!$A$1:$CZ$288))</f>
        <v>0</v>
      </c>
      <c r="AS190" s="180" cm="1">
        <f t="array" ref="AS190">_xlfn.XLOOKUP(AS$1,'Copy of PY1 Data(H)'!$A$1:$CZ$1,_xlfn.XLOOKUP($A190,'Copy of PY1 Data(H)'!$A$1:$A$288,'Copy of PY1 Data(H)'!$A$1:$CZ$288))</f>
        <v>0</v>
      </c>
      <c r="AT190" s="180" cm="1">
        <f t="array" ref="AT190">_xlfn.XLOOKUP(AT$1,'Copy of PY1 Data(H)'!$A$1:$CZ$1,_xlfn.XLOOKUP($A190,'Copy of PY1 Data(H)'!$A$1:$A$288,'Copy of PY1 Data(H)'!$A$1:$CZ$288))</f>
        <v>0</v>
      </c>
      <c r="AU190" s="180" cm="1">
        <f t="array" ref="AU190">_xlfn.XLOOKUP(AU$1,'Copy of PY1 Data(H)'!$A$1:$CZ$1,_xlfn.XLOOKUP($A190,'Copy of PY1 Data(H)'!$A$1:$A$288,'Copy of PY1 Data(H)'!$A$1:$CZ$288))</f>
        <v>0</v>
      </c>
      <c r="AV190" s="180" cm="1">
        <f t="array" ref="AV190">_xlfn.XLOOKUP(AV$1,'Copy of PY1 Data(H)'!$A$1:$CZ$1,_xlfn.XLOOKUP($A190,'Copy of PY1 Data(H)'!$A$1:$A$288,'Copy of PY1 Data(H)'!$A$1:$CZ$288))</f>
        <v>0</v>
      </c>
      <c r="AW190" s="180" cm="1">
        <f t="array" ref="AW190">_xlfn.XLOOKUP(AW$1,'Copy of PY1 Data(H)'!$A$1:$CZ$1,_xlfn.XLOOKUP($A190,'Copy of PY1 Data(H)'!$A$1:$A$288,'Copy of PY1 Data(H)'!$A$1:$CZ$288))</f>
        <v>0</v>
      </c>
      <c r="AX190" s="180" cm="1">
        <f t="array" ref="AX190">_xlfn.XLOOKUP(AX$1,'Copy of PY1 Data(H)'!$A$1:$CZ$1,_xlfn.XLOOKUP($A190,'Copy of PY1 Data(H)'!$A$1:$A$288,'Copy of PY1 Data(H)'!$A$1:$CZ$288))</f>
        <v>0</v>
      </c>
      <c r="AY190" s="180" cm="1">
        <f t="array" ref="AY190">_xlfn.XLOOKUP(AY$1,'Copy of PY1 Data(H)'!$A$1:$CZ$1,_xlfn.XLOOKUP($A190,'Copy of PY1 Data(H)'!$A$1:$A$288,'Copy of PY1 Data(H)'!$A$1:$CZ$288))</f>
        <v>0</v>
      </c>
      <c r="AZ190" s="180" cm="1">
        <f t="array" ref="AZ190">_xlfn.XLOOKUP(AZ$1,'Copy of PY1 Data(H)'!$A$1:$CZ$1,_xlfn.XLOOKUP($A190,'Copy of PY1 Data(H)'!$A$1:$A$288,'Copy of PY1 Data(H)'!$A$1:$CZ$288))</f>
        <v>0</v>
      </c>
      <c r="BA190" s="180" cm="1">
        <f t="array" ref="BA190">_xlfn.XLOOKUP(BA$1,'Copy of PY1 Data(H)'!$A$1:$CZ$1,_xlfn.XLOOKUP($A190,'Copy of PY1 Data(H)'!$A$1:$A$288,'Copy of PY1 Data(H)'!$A$1:$CZ$288))</f>
        <v>0</v>
      </c>
      <c r="BB190" s="180" cm="1">
        <f t="array" ref="BB190">_xlfn.XLOOKUP(BB$1,'Copy of PY1 Data(H)'!$A$1:$CZ$1,_xlfn.XLOOKUP($A190,'Copy of PY1 Data(H)'!$A$1:$A$288,'Copy of PY1 Data(H)'!$A$1:$CZ$288))</f>
        <v>0</v>
      </c>
      <c r="BC190" s="180" cm="1">
        <f t="array" ref="BC190">_xlfn.XLOOKUP(BC$1,'Copy of PY1 Data(H)'!$A$1:$CZ$1,_xlfn.XLOOKUP($A190,'Copy of PY1 Data(H)'!$A$1:$A$288,'Copy of PY1 Data(H)'!$A$1:$CZ$288))</f>
        <v>0</v>
      </c>
      <c r="BD190" s="180" cm="1">
        <f t="array" ref="BD190">_xlfn.XLOOKUP(BD$1,'Copy of PY1 Data(H)'!$A$1:$CZ$1,_xlfn.XLOOKUP($A190,'Copy of PY1 Data(H)'!$A$1:$A$288,'Copy of PY1 Data(H)'!$A$1:$CZ$288))</f>
        <v>0</v>
      </c>
      <c r="BE190" s="180" cm="1">
        <f t="array" ref="BE190">_xlfn.XLOOKUP(BE$1,'Copy of PY1 Data(H)'!$A$1:$CZ$1,_xlfn.XLOOKUP($A190,'Copy of PY1 Data(H)'!$A$1:$A$288,'Copy of PY1 Data(H)'!$A$1:$CZ$288))</f>
        <v>0</v>
      </c>
      <c r="BF190" s="180" cm="1">
        <f t="array" ref="BF190">_xlfn.XLOOKUP(BF$1,'Copy of PY1 Data(H)'!$A$1:$CZ$1,_xlfn.XLOOKUP($A190,'Copy of PY1 Data(H)'!$A$1:$A$288,'Copy of PY1 Data(H)'!$A$1:$CZ$288))</f>
        <v>0</v>
      </c>
      <c r="BG190" s="180" cm="1">
        <f t="array" ref="BG190">_xlfn.XLOOKUP(BG$1,'Copy of PY1 Data(H)'!$A$1:$CZ$1,_xlfn.XLOOKUP($A190,'Copy of PY1 Data(H)'!$A$1:$A$288,'Copy of PY1 Data(H)'!$A$1:$CZ$288))</f>
        <v>0</v>
      </c>
      <c r="BH190" s="180" cm="1">
        <f t="array" ref="BH190">_xlfn.XLOOKUP(BH$1,'Copy of PY1 Data(H)'!$A$1:$CZ$1,_xlfn.XLOOKUP($A190,'Copy of PY1 Data(H)'!$A$1:$A$288,'Copy of PY1 Data(H)'!$A$1:$CZ$288))</f>
        <v>0</v>
      </c>
      <c r="BI190" s="180" cm="1">
        <f t="array" ref="BI190">_xlfn.XLOOKUP(BI$1,'Copy of PY1 Data(H)'!$A$1:$CZ$1,_xlfn.XLOOKUP($A190,'Copy of PY1 Data(H)'!$A$1:$A$288,'Copy of PY1 Data(H)'!$A$1:$CZ$288))</f>
        <v>0</v>
      </c>
      <c r="BJ190" s="180" cm="1">
        <f t="array" ref="BJ190">_xlfn.XLOOKUP(BJ$1,'Copy of PY1 Data(H)'!$A$1:$CZ$1,_xlfn.XLOOKUP($A190,'Copy of PY1 Data(H)'!$A$1:$A$288,'Copy of PY1 Data(H)'!$A$1:$CZ$288))</f>
        <v>0</v>
      </c>
      <c r="BK190" s="180" cm="1">
        <f t="array" ref="BK190">_xlfn.XLOOKUP(BK$1,'Copy of PY1 Data(H)'!$A$1:$CZ$1,_xlfn.XLOOKUP($A190,'Copy of PY1 Data(H)'!$A$1:$A$288,'Copy of PY1 Data(H)'!$A$1:$CZ$288))</f>
        <v>26691</v>
      </c>
      <c r="BL190" s="180" cm="1">
        <f t="array" ref="BL190">_xlfn.XLOOKUP(BL$1,'Copy of PY1 Data(H)'!$A$1:$CZ$1,_xlfn.XLOOKUP($A190,'Copy of PY1 Data(H)'!$A$1:$A$288,'Copy of PY1 Data(H)'!$A$1:$CZ$288))</f>
        <v>0</v>
      </c>
      <c r="BM190" s="180" cm="1">
        <f t="array" ref="BM190">_xlfn.XLOOKUP(BM$1,'Copy of PY1 Data(H)'!$A$1:$CZ$1,_xlfn.XLOOKUP($A190,'Copy of PY1 Data(H)'!$A$1:$A$288,'Copy of PY1 Data(H)'!$A$1:$CZ$288))</f>
        <v>0</v>
      </c>
      <c r="BN190" s="180" cm="1">
        <f t="array" ref="BN190">_xlfn.XLOOKUP(BN$1,'Copy of PY1 Data(H)'!$A$1:$CZ$1,_xlfn.XLOOKUP($A190,'Copy of PY1 Data(H)'!$A$1:$A$288,'Copy of PY1 Data(H)'!$A$1:$CZ$288))</f>
        <v>0</v>
      </c>
      <c r="BO190" s="180" cm="1">
        <f t="array" ref="BO190">_xlfn.XLOOKUP(BO$1,'Copy of PY1 Data(H)'!$A$1:$CZ$1,_xlfn.XLOOKUP($A190,'Copy of PY1 Data(H)'!$A$1:$A$288,'Copy of PY1 Data(H)'!$A$1:$CZ$288))</f>
        <v>0</v>
      </c>
      <c r="BP190" s="180" cm="1">
        <f t="array" ref="BP190">_xlfn.XLOOKUP(BP$1,'Copy of PY1 Data(H)'!$A$1:$CZ$1,_xlfn.XLOOKUP($A190,'Copy of PY1 Data(H)'!$A$1:$A$288,'Copy of PY1 Data(H)'!$A$1:$CZ$288))</f>
        <v>0</v>
      </c>
      <c r="BQ190" s="180" cm="1">
        <f t="array" ref="BQ190">_xlfn.XLOOKUP(BQ$1,'Copy of PY1 Data(H)'!$A$1:$CZ$1,_xlfn.XLOOKUP($A190,'Copy of PY1 Data(H)'!$A$1:$A$288,'Copy of PY1 Data(H)'!$A$1:$CZ$288))</f>
        <v>0</v>
      </c>
      <c r="BR190" s="180" cm="1">
        <f t="array" ref="BR190">_xlfn.XLOOKUP(BR$1,'Copy of PY1 Data(H)'!$A$1:$CZ$1,_xlfn.XLOOKUP($A190,'Copy of PY1 Data(H)'!$A$1:$A$288,'Copy of PY1 Data(H)'!$A$1:$CZ$288))</f>
        <v>0</v>
      </c>
      <c r="BS190" s="180" cm="1">
        <f t="array" ref="BS190">_xlfn.XLOOKUP(BS$1,'Copy of PY1 Data(H)'!$A$1:$CZ$1,_xlfn.XLOOKUP($A190,'Copy of PY1 Data(H)'!$A$1:$A$288,'Copy of PY1 Data(H)'!$A$1:$CZ$288))</f>
        <v>12826851</v>
      </c>
      <c r="BT190" s="180" cm="1">
        <f t="array" ref="BT190">_xlfn.XLOOKUP(BT$1,'Copy of PY1 Data(H)'!$A$1:$CZ$1,_xlfn.XLOOKUP($A190,'Copy of PY1 Data(H)'!$A$1:$A$288,'Copy of PY1 Data(H)'!$A$1:$CZ$288))</f>
        <v>0</v>
      </c>
      <c r="BU190" s="180" cm="1">
        <f t="array" ref="BU190">_xlfn.XLOOKUP(BU$1,'Copy of PY1 Data(H)'!$A$1:$CZ$1,_xlfn.XLOOKUP($A190,'Copy of PY1 Data(H)'!$A$1:$A$288,'Copy of PY1 Data(H)'!$A$1:$CZ$288))</f>
        <v>0</v>
      </c>
      <c r="BV190" s="180" cm="1">
        <f t="array" ref="BV190">_xlfn.XLOOKUP(BV$1,'Copy of PY1 Data(H)'!$A$1:$CZ$1,_xlfn.XLOOKUP($A190,'Copy of PY1 Data(H)'!$A$1:$A$288,'Copy of PY1 Data(H)'!$A$1:$CZ$288))</f>
        <v>0</v>
      </c>
      <c r="BW190" s="180"/>
      <c r="BX190" s="180"/>
      <c r="BY190" s="180"/>
      <c r="BZ190" s="180"/>
    </row>
    <row r="191" spans="1:78" x14ac:dyDescent="0.3">
      <c r="A191" s="180">
        <v>518</v>
      </c>
      <c r="C191" s="180"/>
      <c r="D191" s="180" cm="1">
        <f t="array" ref="D191">_xlfn.XLOOKUP(D$1,'Copy of PY1 Data(H)'!$A$1:$CZ$1,_xlfn.XLOOKUP($A191,'Copy of PY1 Data(H)'!$A$1:$A$288,'Copy of PY1 Data(H)'!$A$1:$CZ$288))</f>
        <v>4737557</v>
      </c>
      <c r="E191" s="180" cm="1">
        <f t="array" ref="E191">_xlfn.XLOOKUP(E$1,'Copy of PY1 Data(H)'!$A$1:$CZ$1,_xlfn.XLOOKUP($A191,'Copy of PY1 Data(H)'!$A$1:$A$288,'Copy of PY1 Data(H)'!$A$1:$CZ$288))</f>
        <v>31944331</v>
      </c>
      <c r="F191" s="180" cm="1">
        <f t="array" ref="F191">_xlfn.XLOOKUP(F$1,'Copy of PY1 Data(H)'!$A$1:$CZ$1,_xlfn.XLOOKUP($A191,'Copy of PY1 Data(H)'!$A$1:$A$288,'Copy of PY1 Data(H)'!$A$1:$CZ$288))</f>
        <v>0</v>
      </c>
      <c r="G191" s="180" cm="1">
        <f t="array" ref="G191">_xlfn.XLOOKUP(G$1,'Copy of PY1 Data(H)'!$A$1:$CZ$1,_xlfn.XLOOKUP($A191,'Copy of PY1 Data(H)'!$A$1:$A$288,'Copy of PY1 Data(H)'!$A$1:$CZ$288))</f>
        <v>3095134</v>
      </c>
      <c r="H191" s="180" cm="1">
        <f t="array" ref="H191">_xlfn.XLOOKUP(H$1,'Copy of PY1 Data(H)'!$A$1:$CZ$1,_xlfn.XLOOKUP($A191,'Copy of PY1 Data(H)'!$A$1:$A$288,'Copy of PY1 Data(H)'!$A$1:$CZ$288))</f>
        <v>668388</v>
      </c>
      <c r="I191" s="180" cm="1">
        <f t="array" ref="I191">_xlfn.XLOOKUP(I$1,'Copy of PY1 Data(H)'!$A$1:$CZ$1,_xlfn.XLOOKUP($A191,'Copy of PY1 Data(H)'!$A$1:$A$288,'Copy of PY1 Data(H)'!$A$1:$CZ$288))</f>
        <v>0</v>
      </c>
      <c r="J191" s="180" cm="1">
        <f t="array" ref="J191">_xlfn.XLOOKUP(J$1,'Copy of PY1 Data(H)'!$A$1:$CZ$1,_xlfn.XLOOKUP($A191,'Copy of PY1 Data(H)'!$A$1:$A$288,'Copy of PY1 Data(H)'!$A$1:$CZ$288))</f>
        <v>0</v>
      </c>
      <c r="K191" s="180" cm="1">
        <f t="array" ref="K191">_xlfn.XLOOKUP(K$1,'Copy of PY1 Data(H)'!$A$1:$CZ$1,_xlfn.XLOOKUP($A191,'Copy of PY1 Data(H)'!$A$1:$A$288,'Copy of PY1 Data(H)'!$A$1:$CZ$288))</f>
        <v>0</v>
      </c>
      <c r="L191" s="180" cm="1">
        <f t="array" ref="L191">_xlfn.XLOOKUP(L$1,'Copy of PY1 Data(H)'!$A$1:$CZ$1,_xlfn.XLOOKUP($A191,'Copy of PY1 Data(H)'!$A$1:$A$288,'Copy of PY1 Data(H)'!$A$1:$CZ$288))</f>
        <v>1142312</v>
      </c>
      <c r="M191" s="180" cm="1">
        <f t="array" ref="M191">_xlfn.XLOOKUP(M$1,'Copy of PY1 Data(H)'!$A$1:$CZ$1,_xlfn.XLOOKUP($A191,'Copy of PY1 Data(H)'!$A$1:$A$288,'Copy of PY1 Data(H)'!$A$1:$CZ$288))</f>
        <v>3496751</v>
      </c>
      <c r="N191" s="180" cm="1">
        <f t="array" ref="N191">_xlfn.XLOOKUP(N$1,'Copy of PY1 Data(H)'!$A$1:$CZ$1,_xlfn.XLOOKUP($A191,'Copy of PY1 Data(H)'!$A$1:$A$288,'Copy of PY1 Data(H)'!$A$1:$CZ$288))</f>
        <v>0</v>
      </c>
      <c r="O191" s="180" cm="1">
        <f t="array" ref="O191">_xlfn.XLOOKUP(O$1,'Copy of PY1 Data(H)'!$A$1:$CZ$1,_xlfn.XLOOKUP($A191,'Copy of PY1 Data(H)'!$A$1:$A$288,'Copy of PY1 Data(H)'!$A$1:$CZ$288))</f>
        <v>98365</v>
      </c>
      <c r="P191" s="180" cm="1">
        <f t="array" ref="P191">_xlfn.XLOOKUP(P$1,'Copy of PY1 Data(H)'!$A$1:$CZ$1,_xlfn.XLOOKUP($A191,'Copy of PY1 Data(H)'!$A$1:$A$288,'Copy of PY1 Data(H)'!$A$1:$CZ$288))</f>
        <v>0</v>
      </c>
      <c r="Q191" s="180" cm="1">
        <f t="array" ref="Q191">_xlfn.XLOOKUP(Q$1,'Copy of PY1 Data(H)'!$A$1:$CZ$1,_xlfn.XLOOKUP($A191,'Copy of PY1 Data(H)'!$A$1:$A$288,'Copy of PY1 Data(H)'!$A$1:$CZ$288))</f>
        <v>0</v>
      </c>
      <c r="R191" s="180" cm="1">
        <f t="array" ref="R191">_xlfn.XLOOKUP(R$1,'Copy of PY1 Data(H)'!$A$1:$CZ$1,_xlfn.XLOOKUP($A191,'Copy of PY1 Data(H)'!$A$1:$A$288,'Copy of PY1 Data(H)'!$A$1:$CZ$288))</f>
        <v>0</v>
      </c>
      <c r="S191" s="180" cm="1">
        <f t="array" ref="S191">_xlfn.XLOOKUP(S$1,'Copy of PY1 Data(H)'!$A$1:$CZ$1,_xlfn.XLOOKUP($A191,'Copy of PY1 Data(H)'!$A$1:$A$288,'Copy of PY1 Data(H)'!$A$1:$CZ$288))</f>
        <v>334670</v>
      </c>
      <c r="T191" s="180" cm="1">
        <f t="array" ref="T191">_xlfn.XLOOKUP(T$1,'Copy of PY1 Data(H)'!$A$1:$CZ$1,_xlfn.XLOOKUP($A191,'Copy of PY1 Data(H)'!$A$1:$A$288,'Copy of PY1 Data(H)'!$A$1:$CZ$288))</f>
        <v>0</v>
      </c>
      <c r="U191" s="180" cm="1">
        <f t="array" ref="U191">_xlfn.XLOOKUP(U$1,'Copy of PY1 Data(H)'!$A$1:$CZ$1,_xlfn.XLOOKUP($A191,'Copy of PY1 Data(H)'!$A$1:$A$288,'Copy of PY1 Data(H)'!$A$1:$CZ$288))</f>
        <v>0</v>
      </c>
      <c r="V191" s="180" cm="1">
        <f t="array" ref="V191">_xlfn.XLOOKUP(V$1,'Copy of PY1 Data(H)'!$A$1:$CZ$1,_xlfn.XLOOKUP($A191,'Copy of PY1 Data(H)'!$A$1:$A$288,'Copy of PY1 Data(H)'!$A$1:$CZ$288))</f>
        <v>530058</v>
      </c>
      <c r="W191" s="180" cm="1">
        <f t="array" ref="W191">_xlfn.XLOOKUP(W$1,'Copy of PY1 Data(H)'!$A$1:$CZ$1,_xlfn.XLOOKUP($A191,'Copy of PY1 Data(H)'!$A$1:$A$288,'Copy of PY1 Data(H)'!$A$1:$CZ$288))</f>
        <v>0</v>
      </c>
      <c r="X191" s="180" cm="1">
        <f t="array" ref="X191">_xlfn.XLOOKUP(X$1,'Copy of PY1 Data(H)'!$A$1:$CZ$1,_xlfn.XLOOKUP($A191,'Copy of PY1 Data(H)'!$A$1:$A$288,'Copy of PY1 Data(H)'!$A$1:$CZ$288))</f>
        <v>4522692</v>
      </c>
      <c r="Y191" s="180" cm="1">
        <f t="array" ref="Y191">_xlfn.XLOOKUP(Y$1,'Copy of PY1 Data(H)'!$A$1:$CZ$1,_xlfn.XLOOKUP($A191,'Copy of PY1 Data(H)'!$A$1:$A$288,'Copy of PY1 Data(H)'!$A$1:$CZ$288))</f>
        <v>0</v>
      </c>
      <c r="Z191" s="180" cm="1">
        <f t="array" ref="Z191">_xlfn.XLOOKUP(Z$1,'Copy of PY1 Data(H)'!$A$1:$CZ$1,_xlfn.XLOOKUP($A191,'Copy of PY1 Data(H)'!$A$1:$A$288,'Copy of PY1 Data(H)'!$A$1:$CZ$288))</f>
        <v>47903981</v>
      </c>
      <c r="AA191" s="180" cm="1">
        <f t="array" ref="AA191">_xlfn.XLOOKUP(AA$1,'Copy of PY1 Data(H)'!$A$1:$CZ$1,_xlfn.XLOOKUP($A191,'Copy of PY1 Data(H)'!$A$1:$A$288,'Copy of PY1 Data(H)'!$A$1:$CZ$288))</f>
        <v>0</v>
      </c>
      <c r="AB191" s="180" cm="1">
        <f t="array" ref="AB191">_xlfn.XLOOKUP(AB$1,'Copy of PY1 Data(H)'!$A$1:$CZ$1,_xlfn.XLOOKUP($A191,'Copy of PY1 Data(H)'!$A$1:$A$288,'Copy of PY1 Data(H)'!$A$1:$CZ$288))</f>
        <v>0</v>
      </c>
      <c r="AC191" s="180" cm="1">
        <f t="array" ref="AC191">_xlfn.XLOOKUP(AC$1,'Copy of PY1 Data(H)'!$A$1:$CZ$1,_xlfn.XLOOKUP($A191,'Copy of PY1 Data(H)'!$A$1:$A$288,'Copy of PY1 Data(H)'!$A$1:$CZ$288))</f>
        <v>31496</v>
      </c>
      <c r="AD191" s="180" cm="1">
        <f t="array" ref="AD191">_xlfn.XLOOKUP(AD$1,'Copy of PY1 Data(H)'!$A$1:$CZ$1,_xlfn.XLOOKUP($A191,'Copy of PY1 Data(H)'!$A$1:$A$288,'Copy of PY1 Data(H)'!$A$1:$CZ$288))</f>
        <v>703893</v>
      </c>
      <c r="AE191" s="180" cm="1">
        <f t="array" ref="AE191">_xlfn.XLOOKUP(AE$1,'Copy of PY1 Data(H)'!$A$1:$CZ$1,_xlfn.XLOOKUP($A191,'Copy of PY1 Data(H)'!$A$1:$A$288,'Copy of PY1 Data(H)'!$A$1:$CZ$288))</f>
        <v>560827</v>
      </c>
      <c r="AF191" s="180" cm="1">
        <f t="array" ref="AF191">_xlfn.XLOOKUP(AF$1,'Copy of PY1 Data(H)'!$A$1:$CZ$1,_xlfn.XLOOKUP($A191,'Copy of PY1 Data(H)'!$A$1:$A$288,'Copy of PY1 Data(H)'!$A$1:$CZ$288))</f>
        <v>253507</v>
      </c>
      <c r="AG191" s="180" cm="1">
        <f t="array" ref="AG191">_xlfn.XLOOKUP(AG$1,'Copy of PY1 Data(H)'!$A$1:$CZ$1,_xlfn.XLOOKUP($A191,'Copy of PY1 Data(H)'!$A$1:$A$288,'Copy of PY1 Data(H)'!$A$1:$CZ$288))</f>
        <v>458407</v>
      </c>
      <c r="AH191" s="180" cm="1">
        <f t="array" ref="AH191">_xlfn.XLOOKUP(AH$1,'Copy of PY1 Data(H)'!$A$1:$CZ$1,_xlfn.XLOOKUP($A191,'Copy of PY1 Data(H)'!$A$1:$A$288,'Copy of PY1 Data(H)'!$A$1:$CZ$288))</f>
        <v>0</v>
      </c>
      <c r="AI191" s="180" cm="1">
        <f t="array" ref="AI191">_xlfn.XLOOKUP(AI$1,'Copy of PY1 Data(H)'!$A$1:$CZ$1,_xlfn.XLOOKUP($A191,'Copy of PY1 Data(H)'!$A$1:$A$288,'Copy of PY1 Data(H)'!$A$1:$CZ$288))</f>
        <v>0</v>
      </c>
      <c r="AJ191" s="180" cm="1">
        <f t="array" ref="AJ191">_xlfn.XLOOKUP(AJ$1,'Copy of PY1 Data(H)'!$A$1:$CZ$1,_xlfn.XLOOKUP($A191,'Copy of PY1 Data(H)'!$A$1:$A$288,'Copy of PY1 Data(H)'!$A$1:$CZ$288))</f>
        <v>0</v>
      </c>
      <c r="AK191" s="180" cm="1">
        <f t="array" ref="AK191">_xlfn.XLOOKUP(AK$1,'Copy of PY1 Data(H)'!$A$1:$CZ$1,_xlfn.XLOOKUP($A191,'Copy of PY1 Data(H)'!$A$1:$A$288,'Copy of PY1 Data(H)'!$A$1:$CZ$288))</f>
        <v>0</v>
      </c>
      <c r="AL191" s="180" cm="1">
        <f t="array" ref="AL191">_xlfn.XLOOKUP(AL$1,'Copy of PY1 Data(H)'!$A$1:$CZ$1,_xlfn.XLOOKUP($A191,'Copy of PY1 Data(H)'!$A$1:$A$288,'Copy of PY1 Data(H)'!$A$1:$CZ$288))</f>
        <v>302440</v>
      </c>
      <c r="AM191" s="180" cm="1">
        <f t="array" ref="AM191">_xlfn.XLOOKUP(AM$1,'Copy of PY1 Data(H)'!$A$1:$CZ$1,_xlfn.XLOOKUP($A191,'Copy of PY1 Data(H)'!$A$1:$A$288,'Copy of PY1 Data(H)'!$A$1:$CZ$288))</f>
        <v>652651</v>
      </c>
      <c r="AN191" s="180" cm="1">
        <f t="array" ref="AN191">_xlfn.XLOOKUP(AN$1,'Copy of PY1 Data(H)'!$A$1:$CZ$1,_xlfn.XLOOKUP($A191,'Copy of PY1 Data(H)'!$A$1:$A$288,'Copy of PY1 Data(H)'!$A$1:$CZ$288))</f>
        <v>329927</v>
      </c>
      <c r="AO191" s="180" cm="1">
        <f t="array" ref="AO191">_xlfn.XLOOKUP(AO$1,'Copy of PY1 Data(H)'!$A$1:$CZ$1,_xlfn.XLOOKUP($A191,'Copy of PY1 Data(H)'!$A$1:$A$288,'Copy of PY1 Data(H)'!$A$1:$CZ$288))</f>
        <v>12877604</v>
      </c>
      <c r="AP191" s="180" cm="1">
        <f t="array" ref="AP191">_xlfn.XLOOKUP(AP$1,'Copy of PY1 Data(H)'!$A$1:$CZ$1,_xlfn.XLOOKUP($A191,'Copy of PY1 Data(H)'!$A$1:$A$288,'Copy of PY1 Data(H)'!$A$1:$CZ$288))</f>
        <v>487691</v>
      </c>
      <c r="AQ191" s="180" cm="1">
        <f t="array" ref="AQ191">_xlfn.XLOOKUP(AQ$1,'Copy of PY1 Data(H)'!$A$1:$CZ$1,_xlfn.XLOOKUP($A191,'Copy of PY1 Data(H)'!$A$1:$A$288,'Copy of PY1 Data(H)'!$A$1:$CZ$288))</f>
        <v>0</v>
      </c>
      <c r="AR191" s="180" cm="1">
        <f t="array" ref="AR191">_xlfn.XLOOKUP(AR$1,'Copy of PY1 Data(H)'!$A$1:$CZ$1,_xlfn.XLOOKUP($A191,'Copy of PY1 Data(H)'!$A$1:$A$288,'Copy of PY1 Data(H)'!$A$1:$CZ$288))</f>
        <v>3360</v>
      </c>
      <c r="AS191" s="180" cm="1">
        <f t="array" ref="AS191">_xlfn.XLOOKUP(AS$1,'Copy of PY1 Data(H)'!$A$1:$CZ$1,_xlfn.XLOOKUP($A191,'Copy of PY1 Data(H)'!$A$1:$A$288,'Copy of PY1 Data(H)'!$A$1:$CZ$288))</f>
        <v>4846221</v>
      </c>
      <c r="AT191" s="180" cm="1">
        <f t="array" ref="AT191">_xlfn.XLOOKUP(AT$1,'Copy of PY1 Data(H)'!$A$1:$CZ$1,_xlfn.XLOOKUP($A191,'Copy of PY1 Data(H)'!$A$1:$A$288,'Copy of PY1 Data(H)'!$A$1:$CZ$288))</f>
        <v>98355</v>
      </c>
      <c r="AU191" s="180" cm="1">
        <f t="array" ref="AU191">_xlfn.XLOOKUP(AU$1,'Copy of PY1 Data(H)'!$A$1:$CZ$1,_xlfn.XLOOKUP($A191,'Copy of PY1 Data(H)'!$A$1:$A$288,'Copy of PY1 Data(H)'!$A$1:$CZ$288))</f>
        <v>1320690</v>
      </c>
      <c r="AV191" s="180" cm="1">
        <f t="array" ref="AV191">_xlfn.XLOOKUP(AV$1,'Copy of PY1 Data(H)'!$A$1:$CZ$1,_xlfn.XLOOKUP($A191,'Copy of PY1 Data(H)'!$A$1:$A$288,'Copy of PY1 Data(H)'!$A$1:$CZ$288))</f>
        <v>587074</v>
      </c>
      <c r="AW191" s="180" cm="1">
        <f t="array" ref="AW191">_xlfn.XLOOKUP(AW$1,'Copy of PY1 Data(H)'!$A$1:$CZ$1,_xlfn.XLOOKUP($A191,'Copy of PY1 Data(H)'!$A$1:$A$288,'Copy of PY1 Data(H)'!$A$1:$CZ$288))</f>
        <v>48503</v>
      </c>
      <c r="AX191" s="180" cm="1">
        <f t="array" ref="AX191">_xlfn.XLOOKUP(AX$1,'Copy of PY1 Data(H)'!$A$1:$CZ$1,_xlfn.XLOOKUP($A191,'Copy of PY1 Data(H)'!$A$1:$A$288,'Copy of PY1 Data(H)'!$A$1:$CZ$288))</f>
        <v>0</v>
      </c>
      <c r="AY191" s="180" cm="1">
        <f t="array" ref="AY191">_xlfn.XLOOKUP(AY$1,'Copy of PY1 Data(H)'!$A$1:$CZ$1,_xlfn.XLOOKUP($A191,'Copy of PY1 Data(H)'!$A$1:$A$288,'Copy of PY1 Data(H)'!$A$1:$CZ$288))</f>
        <v>0</v>
      </c>
      <c r="AZ191" s="180" cm="1">
        <f t="array" ref="AZ191">_xlfn.XLOOKUP(AZ$1,'Copy of PY1 Data(H)'!$A$1:$CZ$1,_xlfn.XLOOKUP($A191,'Copy of PY1 Data(H)'!$A$1:$A$288,'Copy of PY1 Data(H)'!$A$1:$CZ$288))</f>
        <v>1469096</v>
      </c>
      <c r="BA191" s="180" cm="1">
        <f t="array" ref="BA191">_xlfn.XLOOKUP(BA$1,'Copy of PY1 Data(H)'!$A$1:$CZ$1,_xlfn.XLOOKUP($A191,'Copy of PY1 Data(H)'!$A$1:$A$288,'Copy of PY1 Data(H)'!$A$1:$CZ$288))</f>
        <v>407814</v>
      </c>
      <c r="BB191" s="180" cm="1">
        <f t="array" ref="BB191">_xlfn.XLOOKUP(BB$1,'Copy of PY1 Data(H)'!$A$1:$CZ$1,_xlfn.XLOOKUP($A191,'Copy of PY1 Data(H)'!$A$1:$A$288,'Copy of PY1 Data(H)'!$A$1:$CZ$288))</f>
        <v>88914</v>
      </c>
      <c r="BC191" s="180" cm="1">
        <f t="array" ref="BC191">_xlfn.XLOOKUP(BC$1,'Copy of PY1 Data(H)'!$A$1:$CZ$1,_xlfn.XLOOKUP($A191,'Copy of PY1 Data(H)'!$A$1:$A$288,'Copy of PY1 Data(H)'!$A$1:$CZ$288))</f>
        <v>162057</v>
      </c>
      <c r="BD191" s="180" cm="1">
        <f t="array" ref="BD191">_xlfn.XLOOKUP(BD$1,'Copy of PY1 Data(H)'!$A$1:$CZ$1,_xlfn.XLOOKUP($A191,'Copy of PY1 Data(H)'!$A$1:$A$288,'Copy of PY1 Data(H)'!$A$1:$CZ$288))</f>
        <v>1266982</v>
      </c>
      <c r="BE191" s="180" cm="1">
        <f t="array" ref="BE191">_xlfn.XLOOKUP(BE$1,'Copy of PY1 Data(H)'!$A$1:$CZ$1,_xlfn.XLOOKUP($A191,'Copy of PY1 Data(H)'!$A$1:$A$288,'Copy of PY1 Data(H)'!$A$1:$CZ$288))</f>
        <v>571379</v>
      </c>
      <c r="BF191" s="180" cm="1">
        <f t="array" ref="BF191">_xlfn.XLOOKUP(BF$1,'Copy of PY1 Data(H)'!$A$1:$CZ$1,_xlfn.XLOOKUP($A191,'Copy of PY1 Data(H)'!$A$1:$A$288,'Copy of PY1 Data(H)'!$A$1:$CZ$288))</f>
        <v>5127100</v>
      </c>
      <c r="BG191" s="180" cm="1">
        <f t="array" ref="BG191">_xlfn.XLOOKUP(BG$1,'Copy of PY1 Data(H)'!$A$1:$CZ$1,_xlfn.XLOOKUP($A191,'Copy of PY1 Data(H)'!$A$1:$A$288,'Copy of PY1 Data(H)'!$A$1:$CZ$288))</f>
        <v>0</v>
      </c>
      <c r="BH191" s="180" cm="1">
        <f t="array" ref="BH191">_xlfn.XLOOKUP(BH$1,'Copy of PY1 Data(H)'!$A$1:$CZ$1,_xlfn.XLOOKUP($A191,'Copy of PY1 Data(H)'!$A$1:$A$288,'Copy of PY1 Data(H)'!$A$1:$CZ$288))</f>
        <v>0</v>
      </c>
      <c r="BI191" s="180" cm="1">
        <f t="array" ref="BI191">_xlfn.XLOOKUP(BI$1,'Copy of PY1 Data(H)'!$A$1:$CZ$1,_xlfn.XLOOKUP($A191,'Copy of PY1 Data(H)'!$A$1:$A$288,'Copy of PY1 Data(H)'!$A$1:$CZ$288))</f>
        <v>34710</v>
      </c>
      <c r="BJ191" s="180" cm="1">
        <f t="array" ref="BJ191">_xlfn.XLOOKUP(BJ$1,'Copy of PY1 Data(H)'!$A$1:$CZ$1,_xlfn.XLOOKUP($A191,'Copy of PY1 Data(H)'!$A$1:$A$288,'Copy of PY1 Data(H)'!$A$1:$CZ$288))</f>
        <v>3046890</v>
      </c>
      <c r="BK191" s="180" cm="1">
        <f t="array" ref="BK191">_xlfn.XLOOKUP(BK$1,'Copy of PY1 Data(H)'!$A$1:$CZ$1,_xlfn.XLOOKUP($A191,'Copy of PY1 Data(H)'!$A$1:$A$288,'Copy of PY1 Data(H)'!$A$1:$CZ$288))</f>
        <v>534445</v>
      </c>
      <c r="BL191" s="180" cm="1">
        <f t="array" ref="BL191">_xlfn.XLOOKUP(BL$1,'Copy of PY1 Data(H)'!$A$1:$CZ$1,_xlfn.XLOOKUP($A191,'Copy of PY1 Data(H)'!$A$1:$A$288,'Copy of PY1 Data(H)'!$A$1:$CZ$288))</f>
        <v>4518639</v>
      </c>
      <c r="BM191" s="180" cm="1">
        <f t="array" ref="BM191">_xlfn.XLOOKUP(BM$1,'Copy of PY1 Data(H)'!$A$1:$CZ$1,_xlfn.XLOOKUP($A191,'Copy of PY1 Data(H)'!$A$1:$A$288,'Copy of PY1 Data(H)'!$A$1:$CZ$288))</f>
        <v>0</v>
      </c>
      <c r="BN191" s="180" cm="1">
        <f t="array" ref="BN191">_xlfn.XLOOKUP(BN$1,'Copy of PY1 Data(H)'!$A$1:$CZ$1,_xlfn.XLOOKUP($A191,'Copy of PY1 Data(H)'!$A$1:$A$288,'Copy of PY1 Data(H)'!$A$1:$CZ$288))</f>
        <v>1650067</v>
      </c>
      <c r="BO191" s="180" cm="1">
        <f t="array" ref="BO191">_xlfn.XLOOKUP(BO$1,'Copy of PY1 Data(H)'!$A$1:$CZ$1,_xlfn.XLOOKUP($A191,'Copy of PY1 Data(H)'!$A$1:$A$288,'Copy of PY1 Data(H)'!$A$1:$CZ$288))</f>
        <v>217643</v>
      </c>
      <c r="BP191" s="180" cm="1">
        <f t="array" ref="BP191">_xlfn.XLOOKUP(BP$1,'Copy of PY1 Data(H)'!$A$1:$CZ$1,_xlfn.XLOOKUP($A191,'Copy of PY1 Data(H)'!$A$1:$A$288,'Copy of PY1 Data(H)'!$A$1:$CZ$288))</f>
        <v>0</v>
      </c>
      <c r="BQ191" s="180" cm="1">
        <f t="array" ref="BQ191">_xlfn.XLOOKUP(BQ$1,'Copy of PY1 Data(H)'!$A$1:$CZ$1,_xlfn.XLOOKUP($A191,'Copy of PY1 Data(H)'!$A$1:$A$288,'Copy of PY1 Data(H)'!$A$1:$CZ$288))</f>
        <v>0</v>
      </c>
      <c r="BR191" s="180" cm="1">
        <f t="array" ref="BR191">_xlfn.XLOOKUP(BR$1,'Copy of PY1 Data(H)'!$A$1:$CZ$1,_xlfn.XLOOKUP($A191,'Copy of PY1 Data(H)'!$A$1:$A$288,'Copy of PY1 Data(H)'!$A$1:$CZ$288))</f>
        <v>0</v>
      </c>
      <c r="BS191" s="180" cm="1">
        <f t="array" ref="BS191">_xlfn.XLOOKUP(BS$1,'Copy of PY1 Data(H)'!$A$1:$CZ$1,_xlfn.XLOOKUP($A191,'Copy of PY1 Data(H)'!$A$1:$A$288,'Copy of PY1 Data(H)'!$A$1:$CZ$288))</f>
        <v>1088852</v>
      </c>
      <c r="BT191" s="180" cm="1">
        <f t="array" ref="BT191">_xlfn.XLOOKUP(BT$1,'Copy of PY1 Data(H)'!$A$1:$CZ$1,_xlfn.XLOOKUP($A191,'Copy of PY1 Data(H)'!$A$1:$A$288,'Copy of PY1 Data(H)'!$A$1:$CZ$288))</f>
        <v>101460</v>
      </c>
      <c r="BU191" s="180" cm="1">
        <f t="array" ref="BU191">_xlfn.XLOOKUP(BU$1,'Copy of PY1 Data(H)'!$A$1:$CZ$1,_xlfn.XLOOKUP($A191,'Copy of PY1 Data(H)'!$A$1:$A$288,'Copy of PY1 Data(H)'!$A$1:$CZ$288))</f>
        <v>0</v>
      </c>
      <c r="BV191" s="180" cm="1">
        <f t="array" ref="BV191">_xlfn.XLOOKUP(BV$1,'Copy of PY1 Data(H)'!$A$1:$CZ$1,_xlfn.XLOOKUP($A191,'Copy of PY1 Data(H)'!$A$1:$A$288,'Copy of PY1 Data(H)'!$A$1:$CZ$288))</f>
        <v>584897</v>
      </c>
    </row>
    <row r="192" spans="1:78" s="968" customFormat="1" x14ac:dyDescent="0.3">
      <c r="B192" s="968" t="s">
        <v>2841</v>
      </c>
    </row>
    <row r="193" spans="1:78" s="968" customFormat="1" x14ac:dyDescent="0.3">
      <c r="B193" s="968" t="s">
        <v>2841</v>
      </c>
    </row>
    <row r="194" spans="1:78" x14ac:dyDescent="0.3">
      <c r="A194" s="180">
        <v>519</v>
      </c>
      <c r="C194" s="180"/>
      <c r="D194" s="180" cm="1">
        <f t="array" ref="D194">_xlfn.XLOOKUP(D$1,'Copy of PY1 Data(H)'!$A$1:$CZ$1,_xlfn.XLOOKUP($A194,'Copy of PY1 Data(H)'!$A$1:$A$288,'Copy of PY1 Data(H)'!$A$1:$CZ$288))</f>
        <v>304</v>
      </c>
      <c r="E194" s="180" cm="1">
        <f t="array" ref="E194">_xlfn.XLOOKUP(E$1,'Copy of PY1 Data(H)'!$A$1:$CZ$1,_xlfn.XLOOKUP($A194,'Copy of PY1 Data(H)'!$A$1:$A$288,'Copy of PY1 Data(H)'!$A$1:$CZ$288))</f>
        <v>2001541</v>
      </c>
      <c r="F194" s="180" cm="1">
        <f t="array" ref="F194">_xlfn.XLOOKUP(F$1,'Copy of PY1 Data(H)'!$A$1:$CZ$1,_xlfn.XLOOKUP($A194,'Copy of PY1 Data(H)'!$A$1:$A$288,'Copy of PY1 Data(H)'!$A$1:$CZ$288))</f>
        <v>0</v>
      </c>
      <c r="G194" s="180" cm="1">
        <f t="array" ref="G194">_xlfn.XLOOKUP(G$1,'Copy of PY1 Data(H)'!$A$1:$CZ$1,_xlfn.XLOOKUP($A194,'Copy of PY1 Data(H)'!$A$1:$A$288,'Copy of PY1 Data(H)'!$A$1:$CZ$288))</f>
        <v>69121</v>
      </c>
      <c r="H194" s="180" cm="1">
        <f t="array" ref="H194">_xlfn.XLOOKUP(H$1,'Copy of PY1 Data(H)'!$A$1:$CZ$1,_xlfn.XLOOKUP($A194,'Copy of PY1 Data(H)'!$A$1:$A$288,'Copy of PY1 Data(H)'!$A$1:$CZ$288))</f>
        <v>0</v>
      </c>
      <c r="I194" s="180" cm="1">
        <f t="array" ref="I194">_xlfn.XLOOKUP(I$1,'Copy of PY1 Data(H)'!$A$1:$CZ$1,_xlfn.XLOOKUP($A194,'Copy of PY1 Data(H)'!$A$1:$A$288,'Copy of PY1 Data(H)'!$A$1:$CZ$288))</f>
        <v>0</v>
      </c>
      <c r="J194" s="180" cm="1">
        <f t="array" ref="J194">_xlfn.XLOOKUP(J$1,'Copy of PY1 Data(H)'!$A$1:$CZ$1,_xlfn.XLOOKUP($A194,'Copy of PY1 Data(H)'!$A$1:$A$288,'Copy of PY1 Data(H)'!$A$1:$CZ$288))</f>
        <v>0</v>
      </c>
      <c r="K194" s="180" cm="1">
        <f t="array" ref="K194">_xlfn.XLOOKUP(K$1,'Copy of PY1 Data(H)'!$A$1:$CZ$1,_xlfn.XLOOKUP($A194,'Copy of PY1 Data(H)'!$A$1:$A$288,'Copy of PY1 Data(H)'!$A$1:$CZ$288))</f>
        <v>0</v>
      </c>
      <c r="L194" s="180" cm="1">
        <f t="array" ref="L194">_xlfn.XLOOKUP(L$1,'Copy of PY1 Data(H)'!$A$1:$CZ$1,_xlfn.XLOOKUP($A194,'Copy of PY1 Data(H)'!$A$1:$A$288,'Copy of PY1 Data(H)'!$A$1:$CZ$288))</f>
        <v>0</v>
      </c>
      <c r="M194" s="180" cm="1">
        <f t="array" ref="M194">_xlfn.XLOOKUP(M$1,'Copy of PY1 Data(H)'!$A$1:$CZ$1,_xlfn.XLOOKUP($A194,'Copy of PY1 Data(H)'!$A$1:$A$288,'Copy of PY1 Data(H)'!$A$1:$CZ$288))</f>
        <v>0</v>
      </c>
      <c r="N194" s="180" cm="1">
        <f t="array" ref="N194">_xlfn.XLOOKUP(N$1,'Copy of PY1 Data(H)'!$A$1:$CZ$1,_xlfn.XLOOKUP($A194,'Copy of PY1 Data(H)'!$A$1:$A$288,'Copy of PY1 Data(H)'!$A$1:$CZ$288))</f>
        <v>0</v>
      </c>
      <c r="O194" s="180" cm="1">
        <f t="array" ref="O194">_xlfn.XLOOKUP(O$1,'Copy of PY1 Data(H)'!$A$1:$CZ$1,_xlfn.XLOOKUP($A194,'Copy of PY1 Data(H)'!$A$1:$A$288,'Copy of PY1 Data(H)'!$A$1:$CZ$288))</f>
        <v>0</v>
      </c>
      <c r="P194" s="180" cm="1">
        <f t="array" ref="P194">_xlfn.XLOOKUP(P$1,'Copy of PY1 Data(H)'!$A$1:$CZ$1,_xlfn.XLOOKUP($A194,'Copy of PY1 Data(H)'!$A$1:$A$288,'Copy of PY1 Data(H)'!$A$1:$CZ$288))</f>
        <v>0</v>
      </c>
      <c r="Q194" s="180" cm="1">
        <f t="array" ref="Q194">_xlfn.XLOOKUP(Q$1,'Copy of PY1 Data(H)'!$A$1:$CZ$1,_xlfn.XLOOKUP($A194,'Copy of PY1 Data(H)'!$A$1:$A$288,'Copy of PY1 Data(H)'!$A$1:$CZ$288))</f>
        <v>0</v>
      </c>
      <c r="R194" s="180" cm="1">
        <f t="array" ref="R194">_xlfn.XLOOKUP(R$1,'Copy of PY1 Data(H)'!$A$1:$CZ$1,_xlfn.XLOOKUP($A194,'Copy of PY1 Data(H)'!$A$1:$A$288,'Copy of PY1 Data(H)'!$A$1:$CZ$288))</f>
        <v>0</v>
      </c>
      <c r="S194" s="180" cm="1">
        <f t="array" ref="S194">_xlfn.XLOOKUP(S$1,'Copy of PY1 Data(H)'!$A$1:$CZ$1,_xlfn.XLOOKUP($A194,'Copy of PY1 Data(H)'!$A$1:$A$288,'Copy of PY1 Data(H)'!$A$1:$CZ$288))</f>
        <v>224</v>
      </c>
      <c r="T194" s="180" cm="1">
        <f t="array" ref="T194">_xlfn.XLOOKUP(T$1,'Copy of PY1 Data(H)'!$A$1:$CZ$1,_xlfn.XLOOKUP($A194,'Copy of PY1 Data(H)'!$A$1:$A$288,'Copy of PY1 Data(H)'!$A$1:$CZ$288))</f>
        <v>0</v>
      </c>
      <c r="U194" s="180" cm="1">
        <f t="array" ref="U194">_xlfn.XLOOKUP(U$1,'Copy of PY1 Data(H)'!$A$1:$CZ$1,_xlfn.XLOOKUP($A194,'Copy of PY1 Data(H)'!$A$1:$A$288,'Copy of PY1 Data(H)'!$A$1:$CZ$288))</f>
        <v>0</v>
      </c>
      <c r="V194" s="180" cm="1">
        <f t="array" ref="V194">_xlfn.XLOOKUP(V$1,'Copy of PY1 Data(H)'!$A$1:$CZ$1,_xlfn.XLOOKUP($A194,'Copy of PY1 Data(H)'!$A$1:$A$288,'Copy of PY1 Data(H)'!$A$1:$CZ$288))</f>
        <v>0</v>
      </c>
      <c r="W194" s="180" cm="1">
        <f t="array" ref="W194">_xlfn.XLOOKUP(W$1,'Copy of PY1 Data(H)'!$A$1:$CZ$1,_xlfn.XLOOKUP($A194,'Copy of PY1 Data(H)'!$A$1:$A$288,'Copy of PY1 Data(H)'!$A$1:$CZ$288))</f>
        <v>0</v>
      </c>
      <c r="X194" s="180" cm="1">
        <f t="array" ref="X194">_xlfn.XLOOKUP(X$1,'Copy of PY1 Data(H)'!$A$1:$CZ$1,_xlfn.XLOOKUP($A194,'Copy of PY1 Data(H)'!$A$1:$A$288,'Copy of PY1 Data(H)'!$A$1:$CZ$288))</f>
        <v>35921</v>
      </c>
      <c r="Y194" s="180" cm="1">
        <f t="array" ref="Y194">_xlfn.XLOOKUP(Y$1,'Copy of PY1 Data(H)'!$A$1:$CZ$1,_xlfn.XLOOKUP($A194,'Copy of PY1 Data(H)'!$A$1:$A$288,'Copy of PY1 Data(H)'!$A$1:$CZ$288))</f>
        <v>0</v>
      </c>
      <c r="Z194" s="180" cm="1">
        <f t="array" ref="Z194">_xlfn.XLOOKUP(Z$1,'Copy of PY1 Data(H)'!$A$1:$CZ$1,_xlfn.XLOOKUP($A194,'Copy of PY1 Data(H)'!$A$1:$A$288,'Copy of PY1 Data(H)'!$A$1:$CZ$288))</f>
        <v>949959</v>
      </c>
      <c r="AA194" s="180" cm="1">
        <f t="array" ref="AA194">_xlfn.XLOOKUP(AA$1,'Copy of PY1 Data(H)'!$A$1:$CZ$1,_xlfn.XLOOKUP($A194,'Copy of PY1 Data(H)'!$A$1:$A$288,'Copy of PY1 Data(H)'!$A$1:$CZ$288))</f>
        <v>0</v>
      </c>
      <c r="AB194" s="180" cm="1">
        <f t="array" ref="AB194">_xlfn.XLOOKUP(AB$1,'Copy of PY1 Data(H)'!$A$1:$CZ$1,_xlfn.XLOOKUP($A194,'Copy of PY1 Data(H)'!$A$1:$A$288,'Copy of PY1 Data(H)'!$A$1:$CZ$288))</f>
        <v>0</v>
      </c>
      <c r="AC194" s="180" cm="1">
        <f t="array" ref="AC194">_xlfn.XLOOKUP(AC$1,'Copy of PY1 Data(H)'!$A$1:$CZ$1,_xlfn.XLOOKUP($A194,'Copy of PY1 Data(H)'!$A$1:$A$288,'Copy of PY1 Data(H)'!$A$1:$CZ$288))</f>
        <v>0</v>
      </c>
      <c r="AD194" s="180" cm="1">
        <f t="array" ref="AD194">_xlfn.XLOOKUP(AD$1,'Copy of PY1 Data(H)'!$A$1:$CZ$1,_xlfn.XLOOKUP($A194,'Copy of PY1 Data(H)'!$A$1:$A$288,'Copy of PY1 Data(H)'!$A$1:$CZ$288))</f>
        <v>0</v>
      </c>
      <c r="AE194" s="180" cm="1">
        <f t="array" ref="AE194">_xlfn.XLOOKUP(AE$1,'Copy of PY1 Data(H)'!$A$1:$CZ$1,_xlfn.XLOOKUP($A194,'Copy of PY1 Data(H)'!$A$1:$A$288,'Copy of PY1 Data(H)'!$A$1:$CZ$288))</f>
        <v>0</v>
      </c>
      <c r="AF194" s="180" cm="1">
        <f t="array" ref="AF194">_xlfn.XLOOKUP(AF$1,'Copy of PY1 Data(H)'!$A$1:$CZ$1,_xlfn.XLOOKUP($A194,'Copy of PY1 Data(H)'!$A$1:$A$288,'Copy of PY1 Data(H)'!$A$1:$CZ$288))</f>
        <v>0</v>
      </c>
      <c r="AG194" s="180" cm="1">
        <f t="array" ref="AG194">_xlfn.XLOOKUP(AG$1,'Copy of PY1 Data(H)'!$A$1:$CZ$1,_xlfn.XLOOKUP($A194,'Copy of PY1 Data(H)'!$A$1:$A$288,'Copy of PY1 Data(H)'!$A$1:$CZ$288))</f>
        <v>0</v>
      </c>
      <c r="AH194" s="180" cm="1">
        <f t="array" ref="AH194">_xlfn.XLOOKUP(AH$1,'Copy of PY1 Data(H)'!$A$1:$CZ$1,_xlfn.XLOOKUP($A194,'Copy of PY1 Data(H)'!$A$1:$A$288,'Copy of PY1 Data(H)'!$A$1:$CZ$288))</f>
        <v>0</v>
      </c>
      <c r="AI194" s="180" cm="1">
        <f t="array" ref="AI194">_xlfn.XLOOKUP(AI$1,'Copy of PY1 Data(H)'!$A$1:$CZ$1,_xlfn.XLOOKUP($A194,'Copy of PY1 Data(H)'!$A$1:$A$288,'Copy of PY1 Data(H)'!$A$1:$CZ$288))</f>
        <v>0</v>
      </c>
      <c r="AJ194" s="180" cm="1">
        <f t="array" ref="AJ194">_xlfn.XLOOKUP(AJ$1,'Copy of PY1 Data(H)'!$A$1:$CZ$1,_xlfn.XLOOKUP($A194,'Copy of PY1 Data(H)'!$A$1:$A$288,'Copy of PY1 Data(H)'!$A$1:$CZ$288))</f>
        <v>0</v>
      </c>
      <c r="AK194" s="180" cm="1">
        <f t="array" ref="AK194">_xlfn.XLOOKUP(AK$1,'Copy of PY1 Data(H)'!$A$1:$CZ$1,_xlfn.XLOOKUP($A194,'Copy of PY1 Data(H)'!$A$1:$A$288,'Copy of PY1 Data(H)'!$A$1:$CZ$288))</f>
        <v>0</v>
      </c>
      <c r="AL194" s="180" cm="1">
        <f t="array" ref="AL194">_xlfn.XLOOKUP(AL$1,'Copy of PY1 Data(H)'!$A$1:$CZ$1,_xlfn.XLOOKUP($A194,'Copy of PY1 Data(H)'!$A$1:$A$288,'Copy of PY1 Data(H)'!$A$1:$CZ$288))</f>
        <v>0</v>
      </c>
      <c r="AM194" s="180" cm="1">
        <f t="array" ref="AM194">_xlfn.XLOOKUP(AM$1,'Copy of PY1 Data(H)'!$A$1:$CZ$1,_xlfn.XLOOKUP($A194,'Copy of PY1 Data(H)'!$A$1:$A$288,'Copy of PY1 Data(H)'!$A$1:$CZ$288))</f>
        <v>0</v>
      </c>
      <c r="AN194" s="180" cm="1">
        <f t="array" ref="AN194">_xlfn.XLOOKUP(AN$1,'Copy of PY1 Data(H)'!$A$1:$CZ$1,_xlfn.XLOOKUP($A194,'Copy of PY1 Data(H)'!$A$1:$A$288,'Copy of PY1 Data(H)'!$A$1:$CZ$288))</f>
        <v>0</v>
      </c>
      <c r="AO194" s="180" cm="1">
        <f t="array" ref="AO194">_xlfn.XLOOKUP(AO$1,'Copy of PY1 Data(H)'!$A$1:$CZ$1,_xlfn.XLOOKUP($A194,'Copy of PY1 Data(H)'!$A$1:$A$288,'Copy of PY1 Data(H)'!$A$1:$CZ$288))</f>
        <v>370319</v>
      </c>
      <c r="AP194" s="180" cm="1">
        <f t="array" ref="AP194">_xlfn.XLOOKUP(AP$1,'Copy of PY1 Data(H)'!$A$1:$CZ$1,_xlfn.XLOOKUP($A194,'Copy of PY1 Data(H)'!$A$1:$A$288,'Copy of PY1 Data(H)'!$A$1:$CZ$288))</f>
        <v>0</v>
      </c>
      <c r="AQ194" s="180" cm="1">
        <f t="array" ref="AQ194">_xlfn.XLOOKUP(AQ$1,'Copy of PY1 Data(H)'!$A$1:$CZ$1,_xlfn.XLOOKUP($A194,'Copy of PY1 Data(H)'!$A$1:$A$288,'Copy of PY1 Data(H)'!$A$1:$CZ$288))</f>
        <v>0</v>
      </c>
      <c r="AR194" s="180" cm="1">
        <f t="array" ref="AR194">_xlfn.XLOOKUP(AR$1,'Copy of PY1 Data(H)'!$A$1:$CZ$1,_xlfn.XLOOKUP($A194,'Copy of PY1 Data(H)'!$A$1:$A$288,'Copy of PY1 Data(H)'!$A$1:$CZ$288))</f>
        <v>0</v>
      </c>
      <c r="AS194" s="180" cm="1">
        <f t="array" ref="AS194">_xlfn.XLOOKUP(AS$1,'Copy of PY1 Data(H)'!$A$1:$CZ$1,_xlfn.XLOOKUP($A194,'Copy of PY1 Data(H)'!$A$1:$A$288,'Copy of PY1 Data(H)'!$A$1:$CZ$288))</f>
        <v>12754</v>
      </c>
      <c r="AT194" s="180" cm="1">
        <f t="array" ref="AT194">_xlfn.XLOOKUP(AT$1,'Copy of PY1 Data(H)'!$A$1:$CZ$1,_xlfn.XLOOKUP($A194,'Copy of PY1 Data(H)'!$A$1:$A$288,'Copy of PY1 Data(H)'!$A$1:$CZ$288))</f>
        <v>163</v>
      </c>
      <c r="AU194" s="180" cm="1">
        <f t="array" ref="AU194">_xlfn.XLOOKUP(AU$1,'Copy of PY1 Data(H)'!$A$1:$CZ$1,_xlfn.XLOOKUP($A194,'Copy of PY1 Data(H)'!$A$1:$A$288,'Copy of PY1 Data(H)'!$A$1:$CZ$288))</f>
        <v>0</v>
      </c>
      <c r="AV194" s="180" cm="1">
        <f t="array" ref="AV194">_xlfn.XLOOKUP(AV$1,'Copy of PY1 Data(H)'!$A$1:$CZ$1,_xlfn.XLOOKUP($A194,'Copy of PY1 Data(H)'!$A$1:$A$288,'Copy of PY1 Data(H)'!$A$1:$CZ$288))</f>
        <v>0</v>
      </c>
      <c r="AW194" s="180" cm="1">
        <f t="array" ref="AW194">_xlfn.XLOOKUP(AW$1,'Copy of PY1 Data(H)'!$A$1:$CZ$1,_xlfn.XLOOKUP($A194,'Copy of PY1 Data(H)'!$A$1:$A$288,'Copy of PY1 Data(H)'!$A$1:$CZ$288))</f>
        <v>7565</v>
      </c>
      <c r="AX194" s="180" cm="1">
        <f t="array" ref="AX194">_xlfn.XLOOKUP(AX$1,'Copy of PY1 Data(H)'!$A$1:$CZ$1,_xlfn.XLOOKUP($A194,'Copy of PY1 Data(H)'!$A$1:$A$288,'Copy of PY1 Data(H)'!$A$1:$CZ$288))</f>
        <v>0</v>
      </c>
      <c r="AY194" s="180" cm="1">
        <f t="array" ref="AY194">_xlfn.XLOOKUP(AY$1,'Copy of PY1 Data(H)'!$A$1:$CZ$1,_xlfn.XLOOKUP($A194,'Copy of PY1 Data(H)'!$A$1:$A$288,'Copy of PY1 Data(H)'!$A$1:$CZ$288))</f>
        <v>0</v>
      </c>
      <c r="AZ194" s="180" cm="1">
        <f t="array" ref="AZ194">_xlfn.XLOOKUP(AZ$1,'Copy of PY1 Data(H)'!$A$1:$CZ$1,_xlfn.XLOOKUP($A194,'Copy of PY1 Data(H)'!$A$1:$A$288,'Copy of PY1 Data(H)'!$A$1:$CZ$288))</f>
        <v>16435</v>
      </c>
      <c r="BA194" s="180" cm="1">
        <f t="array" ref="BA194">_xlfn.XLOOKUP(BA$1,'Copy of PY1 Data(H)'!$A$1:$CZ$1,_xlfn.XLOOKUP($A194,'Copy of PY1 Data(H)'!$A$1:$A$288,'Copy of PY1 Data(H)'!$A$1:$CZ$288))</f>
        <v>0</v>
      </c>
      <c r="BB194" s="180" cm="1">
        <f t="array" ref="BB194">_xlfn.XLOOKUP(BB$1,'Copy of PY1 Data(H)'!$A$1:$CZ$1,_xlfn.XLOOKUP($A194,'Copy of PY1 Data(H)'!$A$1:$A$288,'Copy of PY1 Data(H)'!$A$1:$CZ$288))</f>
        <v>0</v>
      </c>
      <c r="BC194" s="180" cm="1">
        <f t="array" ref="BC194">_xlfn.XLOOKUP(BC$1,'Copy of PY1 Data(H)'!$A$1:$CZ$1,_xlfn.XLOOKUP($A194,'Copy of PY1 Data(H)'!$A$1:$A$288,'Copy of PY1 Data(H)'!$A$1:$CZ$288))</f>
        <v>0</v>
      </c>
      <c r="BD194" s="180" cm="1">
        <f t="array" ref="BD194">_xlfn.XLOOKUP(BD$1,'Copy of PY1 Data(H)'!$A$1:$CZ$1,_xlfn.XLOOKUP($A194,'Copy of PY1 Data(H)'!$A$1:$A$288,'Copy of PY1 Data(H)'!$A$1:$CZ$288))</f>
        <v>0</v>
      </c>
      <c r="BE194" s="180" cm="1">
        <f t="array" ref="BE194">_xlfn.XLOOKUP(BE$1,'Copy of PY1 Data(H)'!$A$1:$CZ$1,_xlfn.XLOOKUP($A194,'Copy of PY1 Data(H)'!$A$1:$A$288,'Copy of PY1 Data(H)'!$A$1:$CZ$288))</f>
        <v>0</v>
      </c>
      <c r="BF194" s="180" cm="1">
        <f t="array" ref="BF194">_xlfn.XLOOKUP(BF$1,'Copy of PY1 Data(H)'!$A$1:$CZ$1,_xlfn.XLOOKUP($A194,'Copy of PY1 Data(H)'!$A$1:$A$288,'Copy of PY1 Data(H)'!$A$1:$CZ$288))</f>
        <v>518702</v>
      </c>
      <c r="BG194" s="180" cm="1">
        <f t="array" ref="BG194">_xlfn.XLOOKUP(BG$1,'Copy of PY1 Data(H)'!$A$1:$CZ$1,_xlfn.XLOOKUP($A194,'Copy of PY1 Data(H)'!$A$1:$A$288,'Copy of PY1 Data(H)'!$A$1:$CZ$288))</f>
        <v>0</v>
      </c>
      <c r="BH194" s="180" cm="1">
        <f t="array" ref="BH194">_xlfn.XLOOKUP(BH$1,'Copy of PY1 Data(H)'!$A$1:$CZ$1,_xlfn.XLOOKUP($A194,'Copy of PY1 Data(H)'!$A$1:$A$288,'Copy of PY1 Data(H)'!$A$1:$CZ$288))</f>
        <v>0</v>
      </c>
      <c r="BI194" s="180" cm="1">
        <f t="array" ref="BI194">_xlfn.XLOOKUP(BI$1,'Copy of PY1 Data(H)'!$A$1:$CZ$1,_xlfn.XLOOKUP($A194,'Copy of PY1 Data(H)'!$A$1:$A$288,'Copy of PY1 Data(H)'!$A$1:$CZ$288))</f>
        <v>143</v>
      </c>
      <c r="BJ194" s="180" cm="1">
        <f t="array" ref="BJ194">_xlfn.XLOOKUP(BJ$1,'Copy of PY1 Data(H)'!$A$1:$CZ$1,_xlfn.XLOOKUP($A194,'Copy of PY1 Data(H)'!$A$1:$A$288,'Copy of PY1 Data(H)'!$A$1:$CZ$288))</f>
        <v>0</v>
      </c>
      <c r="BK194" s="180" cm="1">
        <f t="array" ref="BK194">_xlfn.XLOOKUP(BK$1,'Copy of PY1 Data(H)'!$A$1:$CZ$1,_xlfn.XLOOKUP($A194,'Copy of PY1 Data(H)'!$A$1:$A$288,'Copy of PY1 Data(H)'!$A$1:$CZ$288))</f>
        <v>7725</v>
      </c>
      <c r="BL194" s="180" cm="1">
        <f t="array" ref="BL194">_xlfn.XLOOKUP(BL$1,'Copy of PY1 Data(H)'!$A$1:$CZ$1,_xlfn.XLOOKUP($A194,'Copy of PY1 Data(H)'!$A$1:$A$288,'Copy of PY1 Data(H)'!$A$1:$CZ$288))</f>
        <v>28492</v>
      </c>
      <c r="BM194" s="180" cm="1">
        <f t="array" ref="BM194">_xlfn.XLOOKUP(BM$1,'Copy of PY1 Data(H)'!$A$1:$CZ$1,_xlfn.XLOOKUP($A194,'Copy of PY1 Data(H)'!$A$1:$A$288,'Copy of PY1 Data(H)'!$A$1:$CZ$288))</f>
        <v>0</v>
      </c>
      <c r="BN194" s="180" cm="1">
        <f t="array" ref="BN194">_xlfn.XLOOKUP(BN$1,'Copy of PY1 Data(H)'!$A$1:$CZ$1,_xlfn.XLOOKUP($A194,'Copy of PY1 Data(H)'!$A$1:$A$288,'Copy of PY1 Data(H)'!$A$1:$CZ$288))</f>
        <v>0</v>
      </c>
      <c r="BO194" s="180" cm="1">
        <f t="array" ref="BO194">_xlfn.XLOOKUP(BO$1,'Copy of PY1 Data(H)'!$A$1:$CZ$1,_xlfn.XLOOKUP($A194,'Copy of PY1 Data(H)'!$A$1:$A$288,'Copy of PY1 Data(H)'!$A$1:$CZ$288))</f>
        <v>0</v>
      </c>
      <c r="BP194" s="180" cm="1">
        <f t="array" ref="BP194">_xlfn.XLOOKUP(BP$1,'Copy of PY1 Data(H)'!$A$1:$CZ$1,_xlfn.XLOOKUP($A194,'Copy of PY1 Data(H)'!$A$1:$A$288,'Copy of PY1 Data(H)'!$A$1:$CZ$288))</f>
        <v>0</v>
      </c>
      <c r="BQ194" s="180" cm="1">
        <f t="array" ref="BQ194">_xlfn.XLOOKUP(BQ$1,'Copy of PY1 Data(H)'!$A$1:$CZ$1,_xlfn.XLOOKUP($A194,'Copy of PY1 Data(H)'!$A$1:$A$288,'Copy of PY1 Data(H)'!$A$1:$CZ$288))</f>
        <v>0</v>
      </c>
      <c r="BR194" s="180" cm="1">
        <f t="array" ref="BR194">_xlfn.XLOOKUP(BR$1,'Copy of PY1 Data(H)'!$A$1:$CZ$1,_xlfn.XLOOKUP($A194,'Copy of PY1 Data(H)'!$A$1:$A$288,'Copy of PY1 Data(H)'!$A$1:$CZ$288))</f>
        <v>0</v>
      </c>
      <c r="BS194" s="180" cm="1">
        <f t="array" ref="BS194">_xlfn.XLOOKUP(BS$1,'Copy of PY1 Data(H)'!$A$1:$CZ$1,_xlfn.XLOOKUP($A194,'Copy of PY1 Data(H)'!$A$1:$A$288,'Copy of PY1 Data(H)'!$A$1:$CZ$288))</f>
        <v>49016</v>
      </c>
      <c r="BT194" s="180" cm="1">
        <f t="array" ref="BT194">_xlfn.XLOOKUP(BT$1,'Copy of PY1 Data(H)'!$A$1:$CZ$1,_xlfn.XLOOKUP($A194,'Copy of PY1 Data(H)'!$A$1:$A$288,'Copy of PY1 Data(H)'!$A$1:$CZ$288))</f>
        <v>0</v>
      </c>
      <c r="BU194" s="180" cm="1">
        <f t="array" ref="BU194">_xlfn.XLOOKUP(BU$1,'Copy of PY1 Data(H)'!$A$1:$CZ$1,_xlfn.XLOOKUP($A194,'Copy of PY1 Data(H)'!$A$1:$A$288,'Copy of PY1 Data(H)'!$A$1:$CZ$288))</f>
        <v>0</v>
      </c>
      <c r="BV194" s="180" cm="1">
        <f t="array" ref="BV194">_xlfn.XLOOKUP(BV$1,'Copy of PY1 Data(H)'!$A$1:$CZ$1,_xlfn.XLOOKUP($A194,'Copy of PY1 Data(H)'!$A$1:$A$288,'Copy of PY1 Data(H)'!$A$1:$CZ$288))</f>
        <v>0</v>
      </c>
    </row>
    <row r="195" spans="1:78" x14ac:dyDescent="0.3">
      <c r="A195" s="180">
        <v>520</v>
      </c>
      <c r="C195" s="180"/>
      <c r="D195" s="180" cm="1">
        <f t="array" ref="D195">_xlfn.XLOOKUP(D$1,'Copy of PY1 Data(H)'!$A$1:$CZ$1,_xlfn.XLOOKUP($A195,'Copy of PY1 Data(H)'!$A$1:$A$288,'Copy of PY1 Data(H)'!$A$1:$CZ$288))</f>
        <v>527759</v>
      </c>
      <c r="E195" s="180" cm="1">
        <f t="array" ref="E195">_xlfn.XLOOKUP(E$1,'Copy of PY1 Data(H)'!$A$1:$CZ$1,_xlfn.XLOOKUP($A195,'Copy of PY1 Data(H)'!$A$1:$A$288,'Copy of PY1 Data(H)'!$A$1:$CZ$288))</f>
        <v>27286380</v>
      </c>
      <c r="F195" s="180" cm="1">
        <f t="array" ref="F195">_xlfn.XLOOKUP(F$1,'Copy of PY1 Data(H)'!$A$1:$CZ$1,_xlfn.XLOOKUP($A195,'Copy of PY1 Data(H)'!$A$1:$A$288,'Copy of PY1 Data(H)'!$A$1:$CZ$288))</f>
        <v>0</v>
      </c>
      <c r="G195" s="180" cm="1">
        <f t="array" ref="G195">_xlfn.XLOOKUP(G$1,'Copy of PY1 Data(H)'!$A$1:$CZ$1,_xlfn.XLOOKUP($A195,'Copy of PY1 Data(H)'!$A$1:$A$288,'Copy of PY1 Data(H)'!$A$1:$CZ$288))</f>
        <v>129805</v>
      </c>
      <c r="H195" s="180" cm="1">
        <f t="array" ref="H195">_xlfn.XLOOKUP(H$1,'Copy of PY1 Data(H)'!$A$1:$CZ$1,_xlfn.XLOOKUP($A195,'Copy of PY1 Data(H)'!$A$1:$A$288,'Copy of PY1 Data(H)'!$A$1:$CZ$288))</f>
        <v>150673</v>
      </c>
      <c r="I195" s="180" cm="1">
        <f t="array" ref="I195">_xlfn.XLOOKUP(I$1,'Copy of PY1 Data(H)'!$A$1:$CZ$1,_xlfn.XLOOKUP($A195,'Copy of PY1 Data(H)'!$A$1:$A$288,'Copy of PY1 Data(H)'!$A$1:$CZ$288))</f>
        <v>0</v>
      </c>
      <c r="J195" s="180" cm="1">
        <f t="array" ref="J195">_xlfn.XLOOKUP(J$1,'Copy of PY1 Data(H)'!$A$1:$CZ$1,_xlfn.XLOOKUP($A195,'Copy of PY1 Data(H)'!$A$1:$A$288,'Copy of PY1 Data(H)'!$A$1:$CZ$288))</f>
        <v>0</v>
      </c>
      <c r="K195" s="180" cm="1">
        <f t="array" ref="K195">_xlfn.XLOOKUP(K$1,'Copy of PY1 Data(H)'!$A$1:$CZ$1,_xlfn.XLOOKUP($A195,'Copy of PY1 Data(H)'!$A$1:$A$288,'Copy of PY1 Data(H)'!$A$1:$CZ$288))</f>
        <v>0</v>
      </c>
      <c r="L195" s="180" cm="1">
        <f t="array" ref="L195">_xlfn.XLOOKUP(L$1,'Copy of PY1 Data(H)'!$A$1:$CZ$1,_xlfn.XLOOKUP($A195,'Copy of PY1 Data(H)'!$A$1:$A$288,'Copy of PY1 Data(H)'!$A$1:$CZ$288))</f>
        <v>382299</v>
      </c>
      <c r="M195" s="180" cm="1">
        <f t="array" ref="M195">_xlfn.XLOOKUP(M$1,'Copy of PY1 Data(H)'!$A$1:$CZ$1,_xlfn.XLOOKUP($A195,'Copy of PY1 Data(H)'!$A$1:$A$288,'Copy of PY1 Data(H)'!$A$1:$CZ$288))</f>
        <v>1771729</v>
      </c>
      <c r="N195" s="180" cm="1">
        <f t="array" ref="N195">_xlfn.XLOOKUP(N$1,'Copy of PY1 Data(H)'!$A$1:$CZ$1,_xlfn.XLOOKUP($A195,'Copy of PY1 Data(H)'!$A$1:$A$288,'Copy of PY1 Data(H)'!$A$1:$CZ$288))</f>
        <v>0</v>
      </c>
      <c r="O195" s="180" cm="1">
        <f t="array" ref="O195">_xlfn.XLOOKUP(O$1,'Copy of PY1 Data(H)'!$A$1:$CZ$1,_xlfn.XLOOKUP($A195,'Copy of PY1 Data(H)'!$A$1:$A$288,'Copy of PY1 Data(H)'!$A$1:$CZ$288))</f>
        <v>165635</v>
      </c>
      <c r="P195" s="180" cm="1">
        <f t="array" ref="P195">_xlfn.XLOOKUP(P$1,'Copy of PY1 Data(H)'!$A$1:$CZ$1,_xlfn.XLOOKUP($A195,'Copy of PY1 Data(H)'!$A$1:$A$288,'Copy of PY1 Data(H)'!$A$1:$CZ$288))</f>
        <v>0</v>
      </c>
      <c r="Q195" s="180" cm="1">
        <f t="array" ref="Q195">_xlfn.XLOOKUP(Q$1,'Copy of PY1 Data(H)'!$A$1:$CZ$1,_xlfn.XLOOKUP($A195,'Copy of PY1 Data(H)'!$A$1:$A$288,'Copy of PY1 Data(H)'!$A$1:$CZ$288))</f>
        <v>0</v>
      </c>
      <c r="R195" s="180" cm="1">
        <f t="array" ref="R195">_xlfn.XLOOKUP(R$1,'Copy of PY1 Data(H)'!$A$1:$CZ$1,_xlfn.XLOOKUP($A195,'Copy of PY1 Data(H)'!$A$1:$A$288,'Copy of PY1 Data(H)'!$A$1:$CZ$288))</f>
        <v>0</v>
      </c>
      <c r="S195" s="180" cm="1">
        <f t="array" ref="S195">_xlfn.XLOOKUP(S$1,'Copy of PY1 Data(H)'!$A$1:$CZ$1,_xlfn.XLOOKUP($A195,'Copy of PY1 Data(H)'!$A$1:$A$288,'Copy of PY1 Data(H)'!$A$1:$CZ$288))</f>
        <v>193665</v>
      </c>
      <c r="T195" s="180" cm="1">
        <f t="array" ref="T195">_xlfn.XLOOKUP(T$1,'Copy of PY1 Data(H)'!$A$1:$CZ$1,_xlfn.XLOOKUP($A195,'Copy of PY1 Data(H)'!$A$1:$A$288,'Copy of PY1 Data(H)'!$A$1:$CZ$288))</f>
        <v>0</v>
      </c>
      <c r="U195" s="180" cm="1">
        <f t="array" ref="U195">_xlfn.XLOOKUP(U$1,'Copy of PY1 Data(H)'!$A$1:$CZ$1,_xlfn.XLOOKUP($A195,'Copy of PY1 Data(H)'!$A$1:$A$288,'Copy of PY1 Data(H)'!$A$1:$CZ$288))</f>
        <v>0</v>
      </c>
      <c r="V195" s="180" cm="1">
        <f t="array" ref="V195">_xlfn.XLOOKUP(V$1,'Copy of PY1 Data(H)'!$A$1:$CZ$1,_xlfn.XLOOKUP($A195,'Copy of PY1 Data(H)'!$A$1:$A$288,'Copy of PY1 Data(H)'!$A$1:$CZ$288))</f>
        <v>482089</v>
      </c>
      <c r="W195" s="180" cm="1">
        <f t="array" ref="W195">_xlfn.XLOOKUP(W$1,'Copy of PY1 Data(H)'!$A$1:$CZ$1,_xlfn.XLOOKUP($A195,'Copy of PY1 Data(H)'!$A$1:$A$288,'Copy of PY1 Data(H)'!$A$1:$CZ$288))</f>
        <v>0</v>
      </c>
      <c r="X195" s="180" cm="1">
        <f t="array" ref="X195">_xlfn.XLOOKUP(X$1,'Copy of PY1 Data(H)'!$A$1:$CZ$1,_xlfn.XLOOKUP($A195,'Copy of PY1 Data(H)'!$A$1:$A$288,'Copy of PY1 Data(H)'!$A$1:$CZ$288))</f>
        <v>805871</v>
      </c>
      <c r="Y195" s="180" cm="1">
        <f t="array" ref="Y195">_xlfn.XLOOKUP(Y$1,'Copy of PY1 Data(H)'!$A$1:$CZ$1,_xlfn.XLOOKUP($A195,'Copy of PY1 Data(H)'!$A$1:$A$288,'Copy of PY1 Data(H)'!$A$1:$CZ$288))</f>
        <v>0</v>
      </c>
      <c r="Z195" s="180" cm="1">
        <f t="array" ref="Z195">_xlfn.XLOOKUP(Z$1,'Copy of PY1 Data(H)'!$A$1:$CZ$1,_xlfn.XLOOKUP($A195,'Copy of PY1 Data(H)'!$A$1:$A$288,'Copy of PY1 Data(H)'!$A$1:$CZ$288))</f>
        <v>0</v>
      </c>
      <c r="AA195" s="180" cm="1">
        <f t="array" ref="AA195">_xlfn.XLOOKUP(AA$1,'Copy of PY1 Data(H)'!$A$1:$CZ$1,_xlfn.XLOOKUP($A195,'Copy of PY1 Data(H)'!$A$1:$A$288,'Copy of PY1 Data(H)'!$A$1:$CZ$288))</f>
        <v>0</v>
      </c>
      <c r="AB195" s="180" cm="1">
        <f t="array" ref="AB195">_xlfn.XLOOKUP(AB$1,'Copy of PY1 Data(H)'!$A$1:$CZ$1,_xlfn.XLOOKUP($A195,'Copy of PY1 Data(H)'!$A$1:$A$288,'Copy of PY1 Data(H)'!$A$1:$CZ$288))</f>
        <v>0</v>
      </c>
      <c r="AC195" s="180" cm="1">
        <f t="array" ref="AC195">_xlfn.XLOOKUP(AC$1,'Copy of PY1 Data(H)'!$A$1:$CZ$1,_xlfn.XLOOKUP($A195,'Copy of PY1 Data(H)'!$A$1:$A$288,'Copy of PY1 Data(H)'!$A$1:$CZ$288))</f>
        <v>106491</v>
      </c>
      <c r="AD195" s="180" cm="1">
        <f t="array" ref="AD195">_xlfn.XLOOKUP(AD$1,'Copy of PY1 Data(H)'!$A$1:$CZ$1,_xlfn.XLOOKUP($A195,'Copy of PY1 Data(H)'!$A$1:$A$288,'Copy of PY1 Data(H)'!$A$1:$CZ$288))</f>
        <v>277214</v>
      </c>
      <c r="AE195" s="180" cm="1">
        <f t="array" ref="AE195">_xlfn.XLOOKUP(AE$1,'Copy of PY1 Data(H)'!$A$1:$CZ$1,_xlfn.XLOOKUP($A195,'Copy of PY1 Data(H)'!$A$1:$A$288,'Copy of PY1 Data(H)'!$A$1:$CZ$288))</f>
        <v>152817</v>
      </c>
      <c r="AF195" s="180" cm="1">
        <f t="array" ref="AF195">_xlfn.XLOOKUP(AF$1,'Copy of PY1 Data(H)'!$A$1:$CZ$1,_xlfn.XLOOKUP($A195,'Copy of PY1 Data(H)'!$A$1:$A$288,'Copy of PY1 Data(H)'!$A$1:$CZ$288))</f>
        <v>173630</v>
      </c>
      <c r="AG195" s="180" cm="1">
        <f t="array" ref="AG195">_xlfn.XLOOKUP(AG$1,'Copy of PY1 Data(H)'!$A$1:$CZ$1,_xlfn.XLOOKUP($A195,'Copy of PY1 Data(H)'!$A$1:$A$288,'Copy of PY1 Data(H)'!$A$1:$CZ$288))</f>
        <v>140019</v>
      </c>
      <c r="AH195" s="180" cm="1">
        <f t="array" ref="AH195">_xlfn.XLOOKUP(AH$1,'Copy of PY1 Data(H)'!$A$1:$CZ$1,_xlfn.XLOOKUP($A195,'Copy of PY1 Data(H)'!$A$1:$A$288,'Copy of PY1 Data(H)'!$A$1:$CZ$288))</f>
        <v>0</v>
      </c>
      <c r="AI195" s="180" cm="1">
        <f t="array" ref="AI195">_xlfn.XLOOKUP(AI$1,'Copy of PY1 Data(H)'!$A$1:$CZ$1,_xlfn.XLOOKUP($A195,'Copy of PY1 Data(H)'!$A$1:$A$288,'Copy of PY1 Data(H)'!$A$1:$CZ$288))</f>
        <v>0</v>
      </c>
      <c r="AJ195" s="180" cm="1">
        <f t="array" ref="AJ195">_xlfn.XLOOKUP(AJ$1,'Copy of PY1 Data(H)'!$A$1:$CZ$1,_xlfn.XLOOKUP($A195,'Copy of PY1 Data(H)'!$A$1:$A$288,'Copy of PY1 Data(H)'!$A$1:$CZ$288))</f>
        <v>0</v>
      </c>
      <c r="AK195" s="180" cm="1">
        <f t="array" ref="AK195">_xlfn.XLOOKUP(AK$1,'Copy of PY1 Data(H)'!$A$1:$CZ$1,_xlfn.XLOOKUP($A195,'Copy of PY1 Data(H)'!$A$1:$A$288,'Copy of PY1 Data(H)'!$A$1:$CZ$288))</f>
        <v>0</v>
      </c>
      <c r="AL195" s="180" cm="1">
        <f t="array" ref="AL195">_xlfn.XLOOKUP(AL$1,'Copy of PY1 Data(H)'!$A$1:$CZ$1,_xlfn.XLOOKUP($A195,'Copy of PY1 Data(H)'!$A$1:$A$288,'Copy of PY1 Data(H)'!$A$1:$CZ$288))</f>
        <v>131141</v>
      </c>
      <c r="AM195" s="180" cm="1">
        <f t="array" ref="AM195">_xlfn.XLOOKUP(AM$1,'Copy of PY1 Data(H)'!$A$1:$CZ$1,_xlfn.XLOOKUP($A195,'Copy of PY1 Data(H)'!$A$1:$A$288,'Copy of PY1 Data(H)'!$A$1:$CZ$288))</f>
        <v>277963</v>
      </c>
      <c r="AN195" s="180" cm="1">
        <f t="array" ref="AN195">_xlfn.XLOOKUP(AN$1,'Copy of PY1 Data(H)'!$A$1:$CZ$1,_xlfn.XLOOKUP($A195,'Copy of PY1 Data(H)'!$A$1:$A$288,'Copy of PY1 Data(H)'!$A$1:$CZ$288))</f>
        <v>61635</v>
      </c>
      <c r="AO195" s="180" cm="1">
        <f t="array" ref="AO195">_xlfn.XLOOKUP(AO$1,'Copy of PY1 Data(H)'!$A$1:$CZ$1,_xlfn.XLOOKUP($A195,'Copy of PY1 Data(H)'!$A$1:$A$288,'Copy of PY1 Data(H)'!$A$1:$CZ$288))</f>
        <v>4325243</v>
      </c>
      <c r="AP195" s="180" cm="1">
        <f t="array" ref="AP195">_xlfn.XLOOKUP(AP$1,'Copy of PY1 Data(H)'!$A$1:$CZ$1,_xlfn.XLOOKUP($A195,'Copy of PY1 Data(H)'!$A$1:$A$288,'Copy of PY1 Data(H)'!$A$1:$CZ$288))</f>
        <v>97454</v>
      </c>
      <c r="AQ195" s="180" cm="1">
        <f t="array" ref="AQ195">_xlfn.XLOOKUP(AQ$1,'Copy of PY1 Data(H)'!$A$1:$CZ$1,_xlfn.XLOOKUP($A195,'Copy of PY1 Data(H)'!$A$1:$A$288,'Copy of PY1 Data(H)'!$A$1:$CZ$288))</f>
        <v>0</v>
      </c>
      <c r="AR195" s="180" cm="1">
        <f t="array" ref="AR195">_xlfn.XLOOKUP(AR$1,'Copy of PY1 Data(H)'!$A$1:$CZ$1,_xlfn.XLOOKUP($A195,'Copy of PY1 Data(H)'!$A$1:$A$288,'Copy of PY1 Data(H)'!$A$1:$CZ$288))</f>
        <v>25788</v>
      </c>
      <c r="AS195" s="180" cm="1">
        <f t="array" ref="AS195">_xlfn.XLOOKUP(AS$1,'Copy of PY1 Data(H)'!$A$1:$CZ$1,_xlfn.XLOOKUP($A195,'Copy of PY1 Data(H)'!$A$1:$A$288,'Copy of PY1 Data(H)'!$A$1:$CZ$288))</f>
        <v>5543883</v>
      </c>
      <c r="AT195" s="180" cm="1">
        <f t="array" ref="AT195">_xlfn.XLOOKUP(AT$1,'Copy of PY1 Data(H)'!$A$1:$CZ$1,_xlfn.XLOOKUP($A195,'Copy of PY1 Data(H)'!$A$1:$A$288,'Copy of PY1 Data(H)'!$A$1:$CZ$288))</f>
        <v>137685</v>
      </c>
      <c r="AU195" s="180" cm="1">
        <f t="array" ref="AU195">_xlfn.XLOOKUP(AU$1,'Copy of PY1 Data(H)'!$A$1:$CZ$1,_xlfn.XLOOKUP($A195,'Copy of PY1 Data(H)'!$A$1:$A$288,'Copy of PY1 Data(H)'!$A$1:$CZ$288))</f>
        <v>140769</v>
      </c>
      <c r="AV195" s="180" cm="1">
        <f t="array" ref="AV195">_xlfn.XLOOKUP(AV$1,'Copy of PY1 Data(H)'!$A$1:$CZ$1,_xlfn.XLOOKUP($A195,'Copy of PY1 Data(H)'!$A$1:$A$288,'Copy of PY1 Data(H)'!$A$1:$CZ$288))</f>
        <v>524114</v>
      </c>
      <c r="AW195" s="180" cm="1">
        <f t="array" ref="AW195">_xlfn.XLOOKUP(AW$1,'Copy of PY1 Data(H)'!$A$1:$CZ$1,_xlfn.XLOOKUP($A195,'Copy of PY1 Data(H)'!$A$1:$A$288,'Copy of PY1 Data(H)'!$A$1:$CZ$288))</f>
        <v>95176</v>
      </c>
      <c r="AX195" s="180" cm="1">
        <f t="array" ref="AX195">_xlfn.XLOOKUP(AX$1,'Copy of PY1 Data(H)'!$A$1:$CZ$1,_xlfn.XLOOKUP($A195,'Copy of PY1 Data(H)'!$A$1:$A$288,'Copy of PY1 Data(H)'!$A$1:$CZ$288))</f>
        <v>0</v>
      </c>
      <c r="AY195" s="180" cm="1">
        <f t="array" ref="AY195">_xlfn.XLOOKUP(AY$1,'Copy of PY1 Data(H)'!$A$1:$CZ$1,_xlfn.XLOOKUP($A195,'Copy of PY1 Data(H)'!$A$1:$A$288,'Copy of PY1 Data(H)'!$A$1:$CZ$288))</f>
        <v>0</v>
      </c>
      <c r="AZ195" s="180" cm="1">
        <f t="array" ref="AZ195">_xlfn.XLOOKUP(AZ$1,'Copy of PY1 Data(H)'!$A$1:$CZ$1,_xlfn.XLOOKUP($A195,'Copy of PY1 Data(H)'!$A$1:$A$288,'Copy of PY1 Data(H)'!$A$1:$CZ$288))</f>
        <v>584533</v>
      </c>
      <c r="BA195" s="180" cm="1">
        <f t="array" ref="BA195">_xlfn.XLOOKUP(BA$1,'Copy of PY1 Data(H)'!$A$1:$CZ$1,_xlfn.XLOOKUP($A195,'Copy of PY1 Data(H)'!$A$1:$A$288,'Copy of PY1 Data(H)'!$A$1:$CZ$288))</f>
        <v>61369</v>
      </c>
      <c r="BB195" s="180" cm="1">
        <f t="array" ref="BB195">_xlfn.XLOOKUP(BB$1,'Copy of PY1 Data(H)'!$A$1:$CZ$1,_xlfn.XLOOKUP($A195,'Copy of PY1 Data(H)'!$A$1:$A$288,'Copy of PY1 Data(H)'!$A$1:$CZ$288))</f>
        <v>102055</v>
      </c>
      <c r="BC195" s="180" cm="1">
        <f t="array" ref="BC195">_xlfn.XLOOKUP(BC$1,'Copy of PY1 Data(H)'!$A$1:$CZ$1,_xlfn.XLOOKUP($A195,'Copy of PY1 Data(H)'!$A$1:$A$288,'Copy of PY1 Data(H)'!$A$1:$CZ$288))</f>
        <v>43692</v>
      </c>
      <c r="BD195" s="180" cm="1">
        <f t="array" ref="BD195">_xlfn.XLOOKUP(BD$1,'Copy of PY1 Data(H)'!$A$1:$CZ$1,_xlfn.XLOOKUP($A195,'Copy of PY1 Data(H)'!$A$1:$A$288,'Copy of PY1 Data(H)'!$A$1:$CZ$288))</f>
        <v>416951</v>
      </c>
      <c r="BE195" s="180" cm="1">
        <f t="array" ref="BE195">_xlfn.XLOOKUP(BE$1,'Copy of PY1 Data(H)'!$A$1:$CZ$1,_xlfn.XLOOKUP($A195,'Copy of PY1 Data(H)'!$A$1:$A$288,'Copy of PY1 Data(H)'!$A$1:$CZ$288))</f>
        <v>248135</v>
      </c>
      <c r="BF195" s="180" cm="1">
        <f t="array" ref="BF195">_xlfn.XLOOKUP(BF$1,'Copy of PY1 Data(H)'!$A$1:$CZ$1,_xlfn.XLOOKUP($A195,'Copy of PY1 Data(H)'!$A$1:$A$288,'Copy of PY1 Data(H)'!$A$1:$CZ$288))</f>
        <v>1791963</v>
      </c>
      <c r="BG195" s="180" cm="1">
        <f t="array" ref="BG195">_xlfn.XLOOKUP(BG$1,'Copy of PY1 Data(H)'!$A$1:$CZ$1,_xlfn.XLOOKUP($A195,'Copy of PY1 Data(H)'!$A$1:$A$288,'Copy of PY1 Data(H)'!$A$1:$CZ$288))</f>
        <v>0</v>
      </c>
      <c r="BH195" s="180" cm="1">
        <f t="array" ref="BH195">_xlfn.XLOOKUP(BH$1,'Copy of PY1 Data(H)'!$A$1:$CZ$1,_xlfn.XLOOKUP($A195,'Copy of PY1 Data(H)'!$A$1:$A$288,'Copy of PY1 Data(H)'!$A$1:$CZ$288))</f>
        <v>0</v>
      </c>
      <c r="BI195" s="180" cm="1">
        <f t="array" ref="BI195">_xlfn.XLOOKUP(BI$1,'Copy of PY1 Data(H)'!$A$1:$CZ$1,_xlfn.XLOOKUP($A195,'Copy of PY1 Data(H)'!$A$1:$A$288,'Copy of PY1 Data(H)'!$A$1:$CZ$288))</f>
        <v>49569</v>
      </c>
      <c r="BJ195" s="180" cm="1">
        <f t="array" ref="BJ195">_xlfn.XLOOKUP(BJ$1,'Copy of PY1 Data(H)'!$A$1:$CZ$1,_xlfn.XLOOKUP($A195,'Copy of PY1 Data(H)'!$A$1:$A$288,'Copy of PY1 Data(H)'!$A$1:$CZ$288))</f>
        <v>466875</v>
      </c>
      <c r="BK195" s="180" cm="1">
        <f t="array" ref="BK195">_xlfn.XLOOKUP(BK$1,'Copy of PY1 Data(H)'!$A$1:$CZ$1,_xlfn.XLOOKUP($A195,'Copy of PY1 Data(H)'!$A$1:$A$288,'Copy of PY1 Data(H)'!$A$1:$CZ$288))</f>
        <v>277010</v>
      </c>
      <c r="BL195" s="180" cm="1">
        <f t="array" ref="BL195">_xlfn.XLOOKUP(BL$1,'Copy of PY1 Data(H)'!$A$1:$CZ$1,_xlfn.XLOOKUP($A195,'Copy of PY1 Data(H)'!$A$1:$A$288,'Copy of PY1 Data(H)'!$A$1:$CZ$288))</f>
        <v>1271989</v>
      </c>
      <c r="BM195" s="180" cm="1">
        <f t="array" ref="BM195">_xlfn.XLOOKUP(BM$1,'Copy of PY1 Data(H)'!$A$1:$CZ$1,_xlfn.XLOOKUP($A195,'Copy of PY1 Data(H)'!$A$1:$A$288,'Copy of PY1 Data(H)'!$A$1:$CZ$288))</f>
        <v>0</v>
      </c>
      <c r="BN195" s="180" cm="1">
        <f t="array" ref="BN195">_xlfn.XLOOKUP(BN$1,'Copy of PY1 Data(H)'!$A$1:$CZ$1,_xlfn.XLOOKUP($A195,'Copy of PY1 Data(H)'!$A$1:$A$288,'Copy of PY1 Data(H)'!$A$1:$CZ$288))</f>
        <v>419992</v>
      </c>
      <c r="BO195" s="180" cm="1">
        <f t="array" ref="BO195">_xlfn.XLOOKUP(BO$1,'Copy of PY1 Data(H)'!$A$1:$CZ$1,_xlfn.XLOOKUP($A195,'Copy of PY1 Data(H)'!$A$1:$A$288,'Copy of PY1 Data(H)'!$A$1:$CZ$288))</f>
        <v>139813</v>
      </c>
      <c r="BP195" s="180" cm="1">
        <f t="array" ref="BP195">_xlfn.XLOOKUP(BP$1,'Copy of PY1 Data(H)'!$A$1:$CZ$1,_xlfn.XLOOKUP($A195,'Copy of PY1 Data(H)'!$A$1:$A$288,'Copy of PY1 Data(H)'!$A$1:$CZ$288))</f>
        <v>0</v>
      </c>
      <c r="BQ195" s="180" cm="1">
        <f t="array" ref="BQ195">_xlfn.XLOOKUP(BQ$1,'Copy of PY1 Data(H)'!$A$1:$CZ$1,_xlfn.XLOOKUP($A195,'Copy of PY1 Data(H)'!$A$1:$A$288,'Copy of PY1 Data(H)'!$A$1:$CZ$288))</f>
        <v>0</v>
      </c>
      <c r="BR195" s="180" cm="1">
        <f t="array" ref="BR195">_xlfn.XLOOKUP(BR$1,'Copy of PY1 Data(H)'!$A$1:$CZ$1,_xlfn.XLOOKUP($A195,'Copy of PY1 Data(H)'!$A$1:$A$288,'Copy of PY1 Data(H)'!$A$1:$CZ$288))</f>
        <v>0</v>
      </c>
      <c r="BS195" s="180" cm="1">
        <f t="array" ref="BS195">_xlfn.XLOOKUP(BS$1,'Copy of PY1 Data(H)'!$A$1:$CZ$1,_xlfn.XLOOKUP($A195,'Copy of PY1 Data(H)'!$A$1:$A$288,'Copy of PY1 Data(H)'!$A$1:$CZ$288))</f>
        <v>204166</v>
      </c>
      <c r="BT195" s="180" cm="1">
        <f t="array" ref="BT195">_xlfn.XLOOKUP(BT$1,'Copy of PY1 Data(H)'!$A$1:$CZ$1,_xlfn.XLOOKUP($A195,'Copy of PY1 Data(H)'!$A$1:$A$288,'Copy of PY1 Data(H)'!$A$1:$CZ$288))</f>
        <v>108939</v>
      </c>
      <c r="BU195" s="180" cm="1">
        <f t="array" ref="BU195">_xlfn.XLOOKUP(BU$1,'Copy of PY1 Data(H)'!$A$1:$CZ$1,_xlfn.XLOOKUP($A195,'Copy of PY1 Data(H)'!$A$1:$A$288,'Copy of PY1 Data(H)'!$A$1:$CZ$288))</f>
        <v>0</v>
      </c>
      <c r="BV195" s="180" cm="1">
        <f t="array" ref="BV195">_xlfn.XLOOKUP(BV$1,'Copy of PY1 Data(H)'!$A$1:$CZ$1,_xlfn.XLOOKUP($A195,'Copy of PY1 Data(H)'!$A$1:$A$288,'Copy of PY1 Data(H)'!$A$1:$CZ$288))</f>
        <v>588438</v>
      </c>
    </row>
    <row r="196" spans="1:78" x14ac:dyDescent="0.3">
      <c r="A196" s="180">
        <v>521</v>
      </c>
      <c r="C196" s="180"/>
      <c r="D196" s="180" cm="1">
        <f t="array" ref="D196">_xlfn.XLOOKUP(D$1,'Copy of PY1 Data(H)'!$A$1:$CZ$1,_xlfn.XLOOKUP($A196,'Copy of PY1 Data(H)'!$A$1:$A$288,'Copy of PY1 Data(H)'!$A$1:$CZ$288))</f>
        <v>0</v>
      </c>
      <c r="E196" s="180" cm="1">
        <f t="array" ref="E196">_xlfn.XLOOKUP(E$1,'Copy of PY1 Data(H)'!$A$1:$CZ$1,_xlfn.XLOOKUP($A196,'Copy of PY1 Data(H)'!$A$1:$A$288,'Copy of PY1 Data(H)'!$A$1:$CZ$288))</f>
        <v>11126635</v>
      </c>
      <c r="F196" s="180" cm="1">
        <f t="array" ref="F196">_xlfn.XLOOKUP(F$1,'Copy of PY1 Data(H)'!$A$1:$CZ$1,_xlfn.XLOOKUP($A196,'Copy of PY1 Data(H)'!$A$1:$A$288,'Copy of PY1 Data(H)'!$A$1:$CZ$288))</f>
        <v>0</v>
      </c>
      <c r="G196" s="180" cm="1">
        <f t="array" ref="G196">_xlfn.XLOOKUP(G$1,'Copy of PY1 Data(H)'!$A$1:$CZ$1,_xlfn.XLOOKUP($A196,'Copy of PY1 Data(H)'!$A$1:$A$288,'Copy of PY1 Data(H)'!$A$1:$CZ$288))</f>
        <v>128269</v>
      </c>
      <c r="H196" s="180" cm="1">
        <f t="array" ref="H196">_xlfn.XLOOKUP(H$1,'Copy of PY1 Data(H)'!$A$1:$CZ$1,_xlfn.XLOOKUP($A196,'Copy of PY1 Data(H)'!$A$1:$A$288,'Copy of PY1 Data(H)'!$A$1:$CZ$288))</f>
        <v>0</v>
      </c>
      <c r="I196" s="180" cm="1">
        <f t="array" ref="I196">_xlfn.XLOOKUP(I$1,'Copy of PY1 Data(H)'!$A$1:$CZ$1,_xlfn.XLOOKUP($A196,'Copy of PY1 Data(H)'!$A$1:$A$288,'Copy of PY1 Data(H)'!$A$1:$CZ$288))</f>
        <v>0</v>
      </c>
      <c r="J196" s="180" cm="1">
        <f t="array" ref="J196">_xlfn.XLOOKUP(J$1,'Copy of PY1 Data(H)'!$A$1:$CZ$1,_xlfn.XLOOKUP($A196,'Copy of PY1 Data(H)'!$A$1:$A$288,'Copy of PY1 Data(H)'!$A$1:$CZ$288))</f>
        <v>0</v>
      </c>
      <c r="K196" s="180" cm="1">
        <f t="array" ref="K196">_xlfn.XLOOKUP(K$1,'Copy of PY1 Data(H)'!$A$1:$CZ$1,_xlfn.XLOOKUP($A196,'Copy of PY1 Data(H)'!$A$1:$A$288,'Copy of PY1 Data(H)'!$A$1:$CZ$288))</f>
        <v>0</v>
      </c>
      <c r="L196" s="180" cm="1">
        <f t="array" ref="L196">_xlfn.XLOOKUP(L$1,'Copy of PY1 Data(H)'!$A$1:$CZ$1,_xlfn.XLOOKUP($A196,'Copy of PY1 Data(H)'!$A$1:$A$288,'Copy of PY1 Data(H)'!$A$1:$CZ$288))</f>
        <v>0</v>
      </c>
      <c r="M196" s="180" cm="1">
        <f t="array" ref="M196">_xlfn.XLOOKUP(M$1,'Copy of PY1 Data(H)'!$A$1:$CZ$1,_xlfn.XLOOKUP($A196,'Copy of PY1 Data(H)'!$A$1:$A$288,'Copy of PY1 Data(H)'!$A$1:$CZ$288))</f>
        <v>0</v>
      </c>
      <c r="N196" s="180" cm="1">
        <f t="array" ref="N196">_xlfn.XLOOKUP(N$1,'Copy of PY1 Data(H)'!$A$1:$CZ$1,_xlfn.XLOOKUP($A196,'Copy of PY1 Data(H)'!$A$1:$A$288,'Copy of PY1 Data(H)'!$A$1:$CZ$288))</f>
        <v>0</v>
      </c>
      <c r="O196" s="180" cm="1">
        <f t="array" ref="O196">_xlfn.XLOOKUP(O$1,'Copy of PY1 Data(H)'!$A$1:$CZ$1,_xlfn.XLOOKUP($A196,'Copy of PY1 Data(H)'!$A$1:$A$288,'Copy of PY1 Data(H)'!$A$1:$CZ$288))</f>
        <v>0</v>
      </c>
      <c r="P196" s="180" cm="1">
        <f t="array" ref="P196">_xlfn.XLOOKUP(P$1,'Copy of PY1 Data(H)'!$A$1:$CZ$1,_xlfn.XLOOKUP($A196,'Copy of PY1 Data(H)'!$A$1:$A$288,'Copy of PY1 Data(H)'!$A$1:$CZ$288))</f>
        <v>0</v>
      </c>
      <c r="Q196" s="180" cm="1">
        <f t="array" ref="Q196">_xlfn.XLOOKUP(Q$1,'Copy of PY1 Data(H)'!$A$1:$CZ$1,_xlfn.XLOOKUP($A196,'Copy of PY1 Data(H)'!$A$1:$A$288,'Copy of PY1 Data(H)'!$A$1:$CZ$288))</f>
        <v>0</v>
      </c>
      <c r="R196" s="180" cm="1">
        <f t="array" ref="R196">_xlfn.XLOOKUP(R$1,'Copy of PY1 Data(H)'!$A$1:$CZ$1,_xlfn.XLOOKUP($A196,'Copy of PY1 Data(H)'!$A$1:$A$288,'Copy of PY1 Data(H)'!$A$1:$CZ$288))</f>
        <v>0</v>
      </c>
      <c r="S196" s="180" cm="1">
        <f t="array" ref="S196">_xlfn.XLOOKUP(S$1,'Copy of PY1 Data(H)'!$A$1:$CZ$1,_xlfn.XLOOKUP($A196,'Copy of PY1 Data(H)'!$A$1:$A$288,'Copy of PY1 Data(H)'!$A$1:$CZ$288))</f>
        <v>0</v>
      </c>
      <c r="T196" s="180" cm="1">
        <f t="array" ref="T196">_xlfn.XLOOKUP(T$1,'Copy of PY1 Data(H)'!$A$1:$CZ$1,_xlfn.XLOOKUP($A196,'Copy of PY1 Data(H)'!$A$1:$A$288,'Copy of PY1 Data(H)'!$A$1:$CZ$288))</f>
        <v>0</v>
      </c>
      <c r="U196" s="180" cm="1">
        <f t="array" ref="U196">_xlfn.XLOOKUP(U$1,'Copy of PY1 Data(H)'!$A$1:$CZ$1,_xlfn.XLOOKUP($A196,'Copy of PY1 Data(H)'!$A$1:$A$288,'Copy of PY1 Data(H)'!$A$1:$CZ$288))</f>
        <v>0</v>
      </c>
      <c r="V196" s="180" cm="1">
        <f t="array" ref="V196">_xlfn.XLOOKUP(V$1,'Copy of PY1 Data(H)'!$A$1:$CZ$1,_xlfn.XLOOKUP($A196,'Copy of PY1 Data(H)'!$A$1:$A$288,'Copy of PY1 Data(H)'!$A$1:$CZ$288))</f>
        <v>0</v>
      </c>
      <c r="W196" s="180" cm="1">
        <f t="array" ref="W196">_xlfn.XLOOKUP(W$1,'Copy of PY1 Data(H)'!$A$1:$CZ$1,_xlfn.XLOOKUP($A196,'Copy of PY1 Data(H)'!$A$1:$A$288,'Copy of PY1 Data(H)'!$A$1:$CZ$288))</f>
        <v>0</v>
      </c>
      <c r="X196" s="180" cm="1">
        <f t="array" ref="X196">_xlfn.XLOOKUP(X$1,'Copy of PY1 Data(H)'!$A$1:$CZ$1,_xlfn.XLOOKUP($A196,'Copy of PY1 Data(H)'!$A$1:$A$288,'Copy of PY1 Data(H)'!$A$1:$CZ$288))</f>
        <v>0</v>
      </c>
      <c r="Y196" s="180" cm="1">
        <f t="array" ref="Y196">_xlfn.XLOOKUP(Y$1,'Copy of PY1 Data(H)'!$A$1:$CZ$1,_xlfn.XLOOKUP($A196,'Copy of PY1 Data(H)'!$A$1:$A$288,'Copy of PY1 Data(H)'!$A$1:$CZ$288))</f>
        <v>0</v>
      </c>
      <c r="Z196" s="180" cm="1">
        <f t="array" ref="Z196">_xlfn.XLOOKUP(Z$1,'Copy of PY1 Data(H)'!$A$1:$CZ$1,_xlfn.XLOOKUP($A196,'Copy of PY1 Data(H)'!$A$1:$A$288,'Copy of PY1 Data(H)'!$A$1:$CZ$288))</f>
        <v>897905</v>
      </c>
      <c r="AA196" s="180" cm="1">
        <f t="array" ref="AA196">_xlfn.XLOOKUP(AA$1,'Copy of PY1 Data(H)'!$A$1:$CZ$1,_xlfn.XLOOKUP($A196,'Copy of PY1 Data(H)'!$A$1:$A$288,'Copy of PY1 Data(H)'!$A$1:$CZ$288))</f>
        <v>0</v>
      </c>
      <c r="AB196" s="180" cm="1">
        <f t="array" ref="AB196">_xlfn.XLOOKUP(AB$1,'Copy of PY1 Data(H)'!$A$1:$CZ$1,_xlfn.XLOOKUP($A196,'Copy of PY1 Data(H)'!$A$1:$A$288,'Copy of PY1 Data(H)'!$A$1:$CZ$288))</f>
        <v>0</v>
      </c>
      <c r="AC196" s="180" cm="1">
        <f t="array" ref="AC196">_xlfn.XLOOKUP(AC$1,'Copy of PY1 Data(H)'!$A$1:$CZ$1,_xlfn.XLOOKUP($A196,'Copy of PY1 Data(H)'!$A$1:$A$288,'Copy of PY1 Data(H)'!$A$1:$CZ$288))</f>
        <v>0</v>
      </c>
      <c r="AD196" s="180" cm="1">
        <f t="array" ref="AD196">_xlfn.XLOOKUP(AD$1,'Copy of PY1 Data(H)'!$A$1:$CZ$1,_xlfn.XLOOKUP($A196,'Copy of PY1 Data(H)'!$A$1:$A$288,'Copy of PY1 Data(H)'!$A$1:$CZ$288))</f>
        <v>0</v>
      </c>
      <c r="AE196" s="180" cm="1">
        <f t="array" ref="AE196">_xlfn.XLOOKUP(AE$1,'Copy of PY1 Data(H)'!$A$1:$CZ$1,_xlfn.XLOOKUP($A196,'Copy of PY1 Data(H)'!$A$1:$A$288,'Copy of PY1 Data(H)'!$A$1:$CZ$288))</f>
        <v>0</v>
      </c>
      <c r="AF196" s="180" cm="1">
        <f t="array" ref="AF196">_xlfn.XLOOKUP(AF$1,'Copy of PY1 Data(H)'!$A$1:$CZ$1,_xlfn.XLOOKUP($A196,'Copy of PY1 Data(H)'!$A$1:$A$288,'Copy of PY1 Data(H)'!$A$1:$CZ$288))</f>
        <v>0</v>
      </c>
      <c r="AG196" s="180" cm="1">
        <f t="array" ref="AG196">_xlfn.XLOOKUP(AG$1,'Copy of PY1 Data(H)'!$A$1:$CZ$1,_xlfn.XLOOKUP($A196,'Copy of PY1 Data(H)'!$A$1:$A$288,'Copy of PY1 Data(H)'!$A$1:$CZ$288))</f>
        <v>0</v>
      </c>
      <c r="AH196" s="180" cm="1">
        <f t="array" ref="AH196">_xlfn.XLOOKUP(AH$1,'Copy of PY1 Data(H)'!$A$1:$CZ$1,_xlfn.XLOOKUP($A196,'Copy of PY1 Data(H)'!$A$1:$A$288,'Copy of PY1 Data(H)'!$A$1:$CZ$288))</f>
        <v>0</v>
      </c>
      <c r="AI196" s="180" cm="1">
        <f t="array" ref="AI196">_xlfn.XLOOKUP(AI$1,'Copy of PY1 Data(H)'!$A$1:$CZ$1,_xlfn.XLOOKUP($A196,'Copy of PY1 Data(H)'!$A$1:$A$288,'Copy of PY1 Data(H)'!$A$1:$CZ$288))</f>
        <v>0</v>
      </c>
      <c r="AJ196" s="180" cm="1">
        <f t="array" ref="AJ196">_xlfn.XLOOKUP(AJ$1,'Copy of PY1 Data(H)'!$A$1:$CZ$1,_xlfn.XLOOKUP($A196,'Copy of PY1 Data(H)'!$A$1:$A$288,'Copy of PY1 Data(H)'!$A$1:$CZ$288))</f>
        <v>0</v>
      </c>
      <c r="AK196" s="180" cm="1">
        <f t="array" ref="AK196">_xlfn.XLOOKUP(AK$1,'Copy of PY1 Data(H)'!$A$1:$CZ$1,_xlfn.XLOOKUP($A196,'Copy of PY1 Data(H)'!$A$1:$A$288,'Copy of PY1 Data(H)'!$A$1:$CZ$288))</f>
        <v>0</v>
      </c>
      <c r="AL196" s="180" cm="1">
        <f t="array" ref="AL196">_xlfn.XLOOKUP(AL$1,'Copy of PY1 Data(H)'!$A$1:$CZ$1,_xlfn.XLOOKUP($A196,'Copy of PY1 Data(H)'!$A$1:$A$288,'Copy of PY1 Data(H)'!$A$1:$CZ$288))</f>
        <v>0</v>
      </c>
      <c r="AM196" s="180" cm="1">
        <f t="array" ref="AM196">_xlfn.XLOOKUP(AM$1,'Copy of PY1 Data(H)'!$A$1:$CZ$1,_xlfn.XLOOKUP($A196,'Copy of PY1 Data(H)'!$A$1:$A$288,'Copy of PY1 Data(H)'!$A$1:$CZ$288))</f>
        <v>1791</v>
      </c>
      <c r="AN196" s="180" cm="1">
        <f t="array" ref="AN196">_xlfn.XLOOKUP(AN$1,'Copy of PY1 Data(H)'!$A$1:$CZ$1,_xlfn.XLOOKUP($A196,'Copy of PY1 Data(H)'!$A$1:$A$288,'Copy of PY1 Data(H)'!$A$1:$CZ$288))</f>
        <v>0</v>
      </c>
      <c r="AO196" s="180" cm="1">
        <f t="array" ref="AO196">_xlfn.XLOOKUP(AO$1,'Copy of PY1 Data(H)'!$A$1:$CZ$1,_xlfn.XLOOKUP($A196,'Copy of PY1 Data(H)'!$A$1:$A$288,'Copy of PY1 Data(H)'!$A$1:$CZ$288))</f>
        <v>0</v>
      </c>
      <c r="AP196" s="180" cm="1">
        <f t="array" ref="AP196">_xlfn.XLOOKUP(AP$1,'Copy of PY1 Data(H)'!$A$1:$CZ$1,_xlfn.XLOOKUP($A196,'Copy of PY1 Data(H)'!$A$1:$A$288,'Copy of PY1 Data(H)'!$A$1:$CZ$288))</f>
        <v>0</v>
      </c>
      <c r="AQ196" s="180" cm="1">
        <f t="array" ref="AQ196">_xlfn.XLOOKUP(AQ$1,'Copy of PY1 Data(H)'!$A$1:$CZ$1,_xlfn.XLOOKUP($A196,'Copy of PY1 Data(H)'!$A$1:$A$288,'Copy of PY1 Data(H)'!$A$1:$CZ$288))</f>
        <v>0</v>
      </c>
      <c r="AR196" s="180" cm="1">
        <f t="array" ref="AR196">_xlfn.XLOOKUP(AR$1,'Copy of PY1 Data(H)'!$A$1:$CZ$1,_xlfn.XLOOKUP($A196,'Copy of PY1 Data(H)'!$A$1:$A$288,'Copy of PY1 Data(H)'!$A$1:$CZ$288))</f>
        <v>0</v>
      </c>
      <c r="AS196" s="180" cm="1">
        <f t="array" ref="AS196">_xlfn.XLOOKUP(AS$1,'Copy of PY1 Data(H)'!$A$1:$CZ$1,_xlfn.XLOOKUP($A196,'Copy of PY1 Data(H)'!$A$1:$A$288,'Copy of PY1 Data(H)'!$A$1:$CZ$288))</f>
        <v>0</v>
      </c>
      <c r="AT196" s="180" cm="1">
        <f t="array" ref="AT196">_xlfn.XLOOKUP(AT$1,'Copy of PY1 Data(H)'!$A$1:$CZ$1,_xlfn.XLOOKUP($A196,'Copy of PY1 Data(H)'!$A$1:$A$288,'Copy of PY1 Data(H)'!$A$1:$CZ$288))</f>
        <v>0</v>
      </c>
      <c r="AU196" s="180" cm="1">
        <f t="array" ref="AU196">_xlfn.XLOOKUP(AU$1,'Copy of PY1 Data(H)'!$A$1:$CZ$1,_xlfn.XLOOKUP($A196,'Copy of PY1 Data(H)'!$A$1:$A$288,'Copy of PY1 Data(H)'!$A$1:$CZ$288))</f>
        <v>0</v>
      </c>
      <c r="AV196" s="180" cm="1">
        <f t="array" ref="AV196">_xlfn.XLOOKUP(AV$1,'Copy of PY1 Data(H)'!$A$1:$CZ$1,_xlfn.XLOOKUP($A196,'Copy of PY1 Data(H)'!$A$1:$A$288,'Copy of PY1 Data(H)'!$A$1:$CZ$288))</f>
        <v>0</v>
      </c>
      <c r="AW196" s="180" cm="1">
        <f t="array" ref="AW196">_xlfn.XLOOKUP(AW$1,'Copy of PY1 Data(H)'!$A$1:$CZ$1,_xlfn.XLOOKUP($A196,'Copy of PY1 Data(H)'!$A$1:$A$288,'Copy of PY1 Data(H)'!$A$1:$CZ$288))</f>
        <v>0</v>
      </c>
      <c r="AX196" s="180" cm="1">
        <f t="array" ref="AX196">_xlfn.XLOOKUP(AX$1,'Copy of PY1 Data(H)'!$A$1:$CZ$1,_xlfn.XLOOKUP($A196,'Copy of PY1 Data(H)'!$A$1:$A$288,'Copy of PY1 Data(H)'!$A$1:$CZ$288))</f>
        <v>0</v>
      </c>
      <c r="AY196" s="180" cm="1">
        <f t="array" ref="AY196">_xlfn.XLOOKUP(AY$1,'Copy of PY1 Data(H)'!$A$1:$CZ$1,_xlfn.XLOOKUP($A196,'Copy of PY1 Data(H)'!$A$1:$A$288,'Copy of PY1 Data(H)'!$A$1:$CZ$288))</f>
        <v>0</v>
      </c>
      <c r="AZ196" s="180" cm="1">
        <f t="array" ref="AZ196">_xlfn.XLOOKUP(AZ$1,'Copy of PY1 Data(H)'!$A$1:$CZ$1,_xlfn.XLOOKUP($A196,'Copy of PY1 Data(H)'!$A$1:$A$288,'Copy of PY1 Data(H)'!$A$1:$CZ$288))</f>
        <v>0</v>
      </c>
      <c r="BA196" s="180" cm="1">
        <f t="array" ref="BA196">_xlfn.XLOOKUP(BA$1,'Copy of PY1 Data(H)'!$A$1:$CZ$1,_xlfn.XLOOKUP($A196,'Copy of PY1 Data(H)'!$A$1:$A$288,'Copy of PY1 Data(H)'!$A$1:$CZ$288))</f>
        <v>0</v>
      </c>
      <c r="BB196" s="180" cm="1">
        <f t="array" ref="BB196">_xlfn.XLOOKUP(BB$1,'Copy of PY1 Data(H)'!$A$1:$CZ$1,_xlfn.XLOOKUP($A196,'Copy of PY1 Data(H)'!$A$1:$A$288,'Copy of PY1 Data(H)'!$A$1:$CZ$288))</f>
        <v>0</v>
      </c>
      <c r="BC196" s="180" cm="1">
        <f t="array" ref="BC196">_xlfn.XLOOKUP(BC$1,'Copy of PY1 Data(H)'!$A$1:$CZ$1,_xlfn.XLOOKUP($A196,'Copy of PY1 Data(H)'!$A$1:$A$288,'Copy of PY1 Data(H)'!$A$1:$CZ$288))</f>
        <v>0</v>
      </c>
      <c r="BD196" s="180" cm="1">
        <f t="array" ref="BD196">_xlfn.XLOOKUP(BD$1,'Copy of PY1 Data(H)'!$A$1:$CZ$1,_xlfn.XLOOKUP($A196,'Copy of PY1 Data(H)'!$A$1:$A$288,'Copy of PY1 Data(H)'!$A$1:$CZ$288))</f>
        <v>0</v>
      </c>
      <c r="BE196" s="180" cm="1">
        <f t="array" ref="BE196">_xlfn.XLOOKUP(BE$1,'Copy of PY1 Data(H)'!$A$1:$CZ$1,_xlfn.XLOOKUP($A196,'Copy of PY1 Data(H)'!$A$1:$A$288,'Copy of PY1 Data(H)'!$A$1:$CZ$288))</f>
        <v>0</v>
      </c>
      <c r="BF196" s="180" cm="1">
        <f t="array" ref="BF196">_xlfn.XLOOKUP(BF$1,'Copy of PY1 Data(H)'!$A$1:$CZ$1,_xlfn.XLOOKUP($A196,'Copy of PY1 Data(H)'!$A$1:$A$288,'Copy of PY1 Data(H)'!$A$1:$CZ$288))</f>
        <v>0</v>
      </c>
      <c r="BG196" s="180" cm="1">
        <f t="array" ref="BG196">_xlfn.XLOOKUP(BG$1,'Copy of PY1 Data(H)'!$A$1:$CZ$1,_xlfn.XLOOKUP($A196,'Copy of PY1 Data(H)'!$A$1:$A$288,'Copy of PY1 Data(H)'!$A$1:$CZ$288))</f>
        <v>0</v>
      </c>
      <c r="BH196" s="180" cm="1">
        <f t="array" ref="BH196">_xlfn.XLOOKUP(BH$1,'Copy of PY1 Data(H)'!$A$1:$CZ$1,_xlfn.XLOOKUP($A196,'Copy of PY1 Data(H)'!$A$1:$A$288,'Copy of PY1 Data(H)'!$A$1:$CZ$288))</f>
        <v>0</v>
      </c>
      <c r="BI196" s="180" cm="1">
        <f t="array" ref="BI196">_xlfn.XLOOKUP(BI$1,'Copy of PY1 Data(H)'!$A$1:$CZ$1,_xlfn.XLOOKUP($A196,'Copy of PY1 Data(H)'!$A$1:$A$288,'Copy of PY1 Data(H)'!$A$1:$CZ$288))</f>
        <v>0</v>
      </c>
      <c r="BJ196" s="180" cm="1">
        <f t="array" ref="BJ196">_xlfn.XLOOKUP(BJ$1,'Copy of PY1 Data(H)'!$A$1:$CZ$1,_xlfn.XLOOKUP($A196,'Copy of PY1 Data(H)'!$A$1:$A$288,'Copy of PY1 Data(H)'!$A$1:$CZ$288))</f>
        <v>0</v>
      </c>
      <c r="BK196" s="180" cm="1">
        <f t="array" ref="BK196">_xlfn.XLOOKUP(BK$1,'Copy of PY1 Data(H)'!$A$1:$CZ$1,_xlfn.XLOOKUP($A196,'Copy of PY1 Data(H)'!$A$1:$A$288,'Copy of PY1 Data(H)'!$A$1:$CZ$288))</f>
        <v>1446</v>
      </c>
      <c r="BL196" s="180" cm="1">
        <f t="array" ref="BL196">_xlfn.XLOOKUP(BL$1,'Copy of PY1 Data(H)'!$A$1:$CZ$1,_xlfn.XLOOKUP($A196,'Copy of PY1 Data(H)'!$A$1:$A$288,'Copy of PY1 Data(H)'!$A$1:$CZ$288))</f>
        <v>0</v>
      </c>
      <c r="BM196" s="180" cm="1">
        <f t="array" ref="BM196">_xlfn.XLOOKUP(BM$1,'Copy of PY1 Data(H)'!$A$1:$CZ$1,_xlfn.XLOOKUP($A196,'Copy of PY1 Data(H)'!$A$1:$A$288,'Copy of PY1 Data(H)'!$A$1:$CZ$288))</f>
        <v>0</v>
      </c>
      <c r="BN196" s="180" cm="1">
        <f t="array" ref="BN196">_xlfn.XLOOKUP(BN$1,'Copy of PY1 Data(H)'!$A$1:$CZ$1,_xlfn.XLOOKUP($A196,'Copy of PY1 Data(H)'!$A$1:$A$288,'Copy of PY1 Data(H)'!$A$1:$CZ$288))</f>
        <v>0</v>
      </c>
      <c r="BO196" s="180" cm="1">
        <f t="array" ref="BO196">_xlfn.XLOOKUP(BO$1,'Copy of PY1 Data(H)'!$A$1:$CZ$1,_xlfn.XLOOKUP($A196,'Copy of PY1 Data(H)'!$A$1:$A$288,'Copy of PY1 Data(H)'!$A$1:$CZ$288))</f>
        <v>0</v>
      </c>
      <c r="BP196" s="180" cm="1">
        <f t="array" ref="BP196">_xlfn.XLOOKUP(BP$1,'Copy of PY1 Data(H)'!$A$1:$CZ$1,_xlfn.XLOOKUP($A196,'Copy of PY1 Data(H)'!$A$1:$A$288,'Copy of PY1 Data(H)'!$A$1:$CZ$288))</f>
        <v>0</v>
      </c>
      <c r="BQ196" s="180" cm="1">
        <f t="array" ref="BQ196">_xlfn.XLOOKUP(BQ$1,'Copy of PY1 Data(H)'!$A$1:$CZ$1,_xlfn.XLOOKUP($A196,'Copy of PY1 Data(H)'!$A$1:$A$288,'Copy of PY1 Data(H)'!$A$1:$CZ$288))</f>
        <v>0</v>
      </c>
      <c r="BR196" s="180" cm="1">
        <f t="array" ref="BR196">_xlfn.XLOOKUP(BR$1,'Copy of PY1 Data(H)'!$A$1:$CZ$1,_xlfn.XLOOKUP($A196,'Copy of PY1 Data(H)'!$A$1:$A$288,'Copy of PY1 Data(H)'!$A$1:$CZ$288))</f>
        <v>0</v>
      </c>
      <c r="BS196" s="180" cm="1">
        <f t="array" ref="BS196">_xlfn.XLOOKUP(BS$1,'Copy of PY1 Data(H)'!$A$1:$CZ$1,_xlfn.XLOOKUP($A196,'Copy of PY1 Data(H)'!$A$1:$A$288,'Copy of PY1 Data(H)'!$A$1:$CZ$288))</f>
        <v>267620</v>
      </c>
      <c r="BT196" s="180" cm="1">
        <f t="array" ref="BT196">_xlfn.XLOOKUP(BT$1,'Copy of PY1 Data(H)'!$A$1:$CZ$1,_xlfn.XLOOKUP($A196,'Copy of PY1 Data(H)'!$A$1:$A$288,'Copy of PY1 Data(H)'!$A$1:$CZ$288))</f>
        <v>0</v>
      </c>
      <c r="BU196" s="180" cm="1">
        <f t="array" ref="BU196">_xlfn.XLOOKUP(BU$1,'Copy of PY1 Data(H)'!$A$1:$CZ$1,_xlfn.XLOOKUP($A196,'Copy of PY1 Data(H)'!$A$1:$A$288,'Copy of PY1 Data(H)'!$A$1:$CZ$288))</f>
        <v>0</v>
      </c>
      <c r="BV196" s="180" cm="1">
        <f t="array" ref="BV196">_xlfn.XLOOKUP(BV$1,'Copy of PY1 Data(H)'!$A$1:$CZ$1,_xlfn.XLOOKUP($A196,'Copy of PY1 Data(H)'!$A$1:$A$288,'Copy of PY1 Data(H)'!$A$1:$CZ$288))</f>
        <v>0</v>
      </c>
    </row>
    <row r="197" spans="1:78" x14ac:dyDescent="0.3">
      <c r="A197" s="180">
        <v>522</v>
      </c>
      <c r="C197" s="180"/>
      <c r="D197" s="180" cm="1">
        <f t="array" ref="D197">_xlfn.XLOOKUP(D$1,'Copy of PY1 Data(H)'!$A$1:$CZ$1,_xlfn.XLOOKUP($A197,'Copy of PY1 Data(H)'!$A$1:$A$288,'Copy of PY1 Data(H)'!$A$1:$CZ$288))</f>
        <v>377946</v>
      </c>
      <c r="E197" s="180" cm="1">
        <f t="array" ref="E197">_xlfn.XLOOKUP(E$1,'Copy of PY1 Data(H)'!$A$1:$CZ$1,_xlfn.XLOOKUP($A197,'Copy of PY1 Data(H)'!$A$1:$A$288,'Copy of PY1 Data(H)'!$A$1:$CZ$288))</f>
        <v>2166569</v>
      </c>
      <c r="F197" s="180" cm="1">
        <f t="array" ref="F197">_xlfn.XLOOKUP(F$1,'Copy of PY1 Data(H)'!$A$1:$CZ$1,_xlfn.XLOOKUP($A197,'Copy of PY1 Data(H)'!$A$1:$A$288,'Copy of PY1 Data(H)'!$A$1:$CZ$288))</f>
        <v>0</v>
      </c>
      <c r="G197" s="180" cm="1">
        <f t="array" ref="G197">_xlfn.XLOOKUP(G$1,'Copy of PY1 Data(H)'!$A$1:$CZ$1,_xlfn.XLOOKUP($A197,'Copy of PY1 Data(H)'!$A$1:$A$288,'Copy of PY1 Data(H)'!$A$1:$CZ$288))</f>
        <v>112374</v>
      </c>
      <c r="H197" s="180" cm="1">
        <f t="array" ref="H197">_xlfn.XLOOKUP(H$1,'Copy of PY1 Data(H)'!$A$1:$CZ$1,_xlfn.XLOOKUP($A197,'Copy of PY1 Data(H)'!$A$1:$A$288,'Copy of PY1 Data(H)'!$A$1:$CZ$288))</f>
        <v>45364</v>
      </c>
      <c r="I197" s="180" cm="1">
        <f t="array" ref="I197">_xlfn.XLOOKUP(I$1,'Copy of PY1 Data(H)'!$A$1:$CZ$1,_xlfn.XLOOKUP($A197,'Copy of PY1 Data(H)'!$A$1:$A$288,'Copy of PY1 Data(H)'!$A$1:$CZ$288))</f>
        <v>0</v>
      </c>
      <c r="J197" s="180" cm="1">
        <f t="array" ref="J197">_xlfn.XLOOKUP(J$1,'Copy of PY1 Data(H)'!$A$1:$CZ$1,_xlfn.XLOOKUP($A197,'Copy of PY1 Data(H)'!$A$1:$A$288,'Copy of PY1 Data(H)'!$A$1:$CZ$288))</f>
        <v>0</v>
      </c>
      <c r="K197" s="180" cm="1">
        <f t="array" ref="K197">_xlfn.XLOOKUP(K$1,'Copy of PY1 Data(H)'!$A$1:$CZ$1,_xlfn.XLOOKUP($A197,'Copy of PY1 Data(H)'!$A$1:$A$288,'Copy of PY1 Data(H)'!$A$1:$CZ$288))</f>
        <v>0</v>
      </c>
      <c r="L197" s="180" cm="1">
        <f t="array" ref="L197">_xlfn.XLOOKUP(L$1,'Copy of PY1 Data(H)'!$A$1:$CZ$1,_xlfn.XLOOKUP($A197,'Copy of PY1 Data(H)'!$A$1:$A$288,'Copy of PY1 Data(H)'!$A$1:$CZ$288))</f>
        <v>98478</v>
      </c>
      <c r="M197" s="180" cm="1">
        <f t="array" ref="M197">_xlfn.XLOOKUP(M$1,'Copy of PY1 Data(H)'!$A$1:$CZ$1,_xlfn.XLOOKUP($A197,'Copy of PY1 Data(H)'!$A$1:$A$288,'Copy of PY1 Data(H)'!$A$1:$CZ$288))</f>
        <v>177034</v>
      </c>
      <c r="N197" s="180" cm="1">
        <f t="array" ref="N197">_xlfn.XLOOKUP(N$1,'Copy of PY1 Data(H)'!$A$1:$CZ$1,_xlfn.XLOOKUP($A197,'Copy of PY1 Data(H)'!$A$1:$A$288,'Copy of PY1 Data(H)'!$A$1:$CZ$288))</f>
        <v>0</v>
      </c>
      <c r="O197" s="180" cm="1">
        <f t="array" ref="O197">_xlfn.XLOOKUP(O$1,'Copy of PY1 Data(H)'!$A$1:$CZ$1,_xlfn.XLOOKUP($A197,'Copy of PY1 Data(H)'!$A$1:$A$288,'Copy of PY1 Data(H)'!$A$1:$CZ$288))</f>
        <v>5616</v>
      </c>
      <c r="P197" s="180" cm="1">
        <f t="array" ref="P197">_xlfn.XLOOKUP(P$1,'Copy of PY1 Data(H)'!$A$1:$CZ$1,_xlfn.XLOOKUP($A197,'Copy of PY1 Data(H)'!$A$1:$A$288,'Copy of PY1 Data(H)'!$A$1:$CZ$288))</f>
        <v>0</v>
      </c>
      <c r="Q197" s="180" cm="1">
        <f t="array" ref="Q197">_xlfn.XLOOKUP(Q$1,'Copy of PY1 Data(H)'!$A$1:$CZ$1,_xlfn.XLOOKUP($A197,'Copy of PY1 Data(H)'!$A$1:$A$288,'Copy of PY1 Data(H)'!$A$1:$CZ$288))</f>
        <v>0</v>
      </c>
      <c r="R197" s="180" cm="1">
        <f t="array" ref="R197">_xlfn.XLOOKUP(R$1,'Copy of PY1 Data(H)'!$A$1:$CZ$1,_xlfn.XLOOKUP($A197,'Copy of PY1 Data(H)'!$A$1:$A$288,'Copy of PY1 Data(H)'!$A$1:$CZ$288))</f>
        <v>0</v>
      </c>
      <c r="S197" s="180" cm="1">
        <f t="array" ref="S197">_xlfn.XLOOKUP(S$1,'Copy of PY1 Data(H)'!$A$1:$CZ$1,_xlfn.XLOOKUP($A197,'Copy of PY1 Data(H)'!$A$1:$A$288,'Copy of PY1 Data(H)'!$A$1:$CZ$288))</f>
        <v>18398</v>
      </c>
      <c r="T197" s="180" cm="1">
        <f t="array" ref="T197">_xlfn.XLOOKUP(T$1,'Copy of PY1 Data(H)'!$A$1:$CZ$1,_xlfn.XLOOKUP($A197,'Copy of PY1 Data(H)'!$A$1:$A$288,'Copy of PY1 Data(H)'!$A$1:$CZ$288))</f>
        <v>0</v>
      </c>
      <c r="U197" s="180" cm="1">
        <f t="array" ref="U197">_xlfn.XLOOKUP(U$1,'Copy of PY1 Data(H)'!$A$1:$CZ$1,_xlfn.XLOOKUP($A197,'Copy of PY1 Data(H)'!$A$1:$A$288,'Copy of PY1 Data(H)'!$A$1:$CZ$288))</f>
        <v>0</v>
      </c>
      <c r="V197" s="180" cm="1">
        <f t="array" ref="V197">_xlfn.XLOOKUP(V$1,'Copy of PY1 Data(H)'!$A$1:$CZ$1,_xlfn.XLOOKUP($A197,'Copy of PY1 Data(H)'!$A$1:$A$288,'Copy of PY1 Data(H)'!$A$1:$CZ$288))</f>
        <v>18352</v>
      </c>
      <c r="W197" s="180" cm="1">
        <f t="array" ref="W197">_xlfn.XLOOKUP(W$1,'Copy of PY1 Data(H)'!$A$1:$CZ$1,_xlfn.XLOOKUP($A197,'Copy of PY1 Data(H)'!$A$1:$A$288,'Copy of PY1 Data(H)'!$A$1:$CZ$288))</f>
        <v>0</v>
      </c>
      <c r="X197" s="180" cm="1">
        <f t="array" ref="X197">_xlfn.XLOOKUP(X$1,'Copy of PY1 Data(H)'!$A$1:$CZ$1,_xlfn.XLOOKUP($A197,'Copy of PY1 Data(H)'!$A$1:$A$288,'Copy of PY1 Data(H)'!$A$1:$CZ$288))</f>
        <v>297589</v>
      </c>
      <c r="Y197" s="180" cm="1">
        <f t="array" ref="Y197">_xlfn.XLOOKUP(Y$1,'Copy of PY1 Data(H)'!$A$1:$CZ$1,_xlfn.XLOOKUP($A197,'Copy of PY1 Data(H)'!$A$1:$A$288,'Copy of PY1 Data(H)'!$A$1:$CZ$288))</f>
        <v>0</v>
      </c>
      <c r="Z197" s="180" cm="1">
        <f t="array" ref="Z197">_xlfn.XLOOKUP(Z$1,'Copy of PY1 Data(H)'!$A$1:$CZ$1,_xlfn.XLOOKUP($A197,'Copy of PY1 Data(H)'!$A$1:$A$288,'Copy of PY1 Data(H)'!$A$1:$CZ$288))</f>
        <v>1650021</v>
      </c>
      <c r="AA197" s="180" cm="1">
        <f t="array" ref="AA197">_xlfn.XLOOKUP(AA$1,'Copy of PY1 Data(H)'!$A$1:$CZ$1,_xlfn.XLOOKUP($A197,'Copy of PY1 Data(H)'!$A$1:$A$288,'Copy of PY1 Data(H)'!$A$1:$CZ$288))</f>
        <v>0</v>
      </c>
      <c r="AB197" s="180" cm="1">
        <f t="array" ref="AB197">_xlfn.XLOOKUP(AB$1,'Copy of PY1 Data(H)'!$A$1:$CZ$1,_xlfn.XLOOKUP($A197,'Copy of PY1 Data(H)'!$A$1:$A$288,'Copy of PY1 Data(H)'!$A$1:$CZ$288))</f>
        <v>0</v>
      </c>
      <c r="AC197" s="180" cm="1">
        <f t="array" ref="AC197">_xlfn.XLOOKUP(AC$1,'Copy of PY1 Data(H)'!$A$1:$CZ$1,_xlfn.XLOOKUP($A197,'Copy of PY1 Data(H)'!$A$1:$A$288,'Copy of PY1 Data(H)'!$A$1:$CZ$288))</f>
        <v>433</v>
      </c>
      <c r="AD197" s="180" cm="1">
        <f t="array" ref="AD197">_xlfn.XLOOKUP(AD$1,'Copy of PY1 Data(H)'!$A$1:$CZ$1,_xlfn.XLOOKUP($A197,'Copy of PY1 Data(H)'!$A$1:$A$288,'Copy of PY1 Data(H)'!$A$1:$CZ$288))</f>
        <v>79168</v>
      </c>
      <c r="AE197" s="180" cm="1">
        <f t="array" ref="AE197">_xlfn.XLOOKUP(AE$1,'Copy of PY1 Data(H)'!$A$1:$CZ$1,_xlfn.XLOOKUP($A197,'Copy of PY1 Data(H)'!$A$1:$A$288,'Copy of PY1 Data(H)'!$A$1:$CZ$288))</f>
        <v>26873</v>
      </c>
      <c r="AF197" s="180" cm="1">
        <f t="array" ref="AF197">_xlfn.XLOOKUP(AF$1,'Copy of PY1 Data(H)'!$A$1:$CZ$1,_xlfn.XLOOKUP($A197,'Copy of PY1 Data(H)'!$A$1:$A$288,'Copy of PY1 Data(H)'!$A$1:$CZ$288))</f>
        <v>33360</v>
      </c>
      <c r="AG197" s="180" cm="1">
        <f t="array" ref="AG197">_xlfn.XLOOKUP(AG$1,'Copy of PY1 Data(H)'!$A$1:$CZ$1,_xlfn.XLOOKUP($A197,'Copy of PY1 Data(H)'!$A$1:$A$288,'Copy of PY1 Data(H)'!$A$1:$CZ$288))</f>
        <v>0</v>
      </c>
      <c r="AH197" s="180" cm="1">
        <f t="array" ref="AH197">_xlfn.XLOOKUP(AH$1,'Copy of PY1 Data(H)'!$A$1:$CZ$1,_xlfn.XLOOKUP($A197,'Copy of PY1 Data(H)'!$A$1:$A$288,'Copy of PY1 Data(H)'!$A$1:$CZ$288))</f>
        <v>0</v>
      </c>
      <c r="AI197" s="180" cm="1">
        <f t="array" ref="AI197">_xlfn.XLOOKUP(AI$1,'Copy of PY1 Data(H)'!$A$1:$CZ$1,_xlfn.XLOOKUP($A197,'Copy of PY1 Data(H)'!$A$1:$A$288,'Copy of PY1 Data(H)'!$A$1:$CZ$288))</f>
        <v>0</v>
      </c>
      <c r="AJ197" s="180" cm="1">
        <f t="array" ref="AJ197">_xlfn.XLOOKUP(AJ$1,'Copy of PY1 Data(H)'!$A$1:$CZ$1,_xlfn.XLOOKUP($A197,'Copy of PY1 Data(H)'!$A$1:$A$288,'Copy of PY1 Data(H)'!$A$1:$CZ$288))</f>
        <v>0</v>
      </c>
      <c r="AK197" s="180" cm="1">
        <f t="array" ref="AK197">_xlfn.XLOOKUP(AK$1,'Copy of PY1 Data(H)'!$A$1:$CZ$1,_xlfn.XLOOKUP($A197,'Copy of PY1 Data(H)'!$A$1:$A$288,'Copy of PY1 Data(H)'!$A$1:$CZ$288))</f>
        <v>0</v>
      </c>
      <c r="AL197" s="180" cm="1">
        <f t="array" ref="AL197">_xlfn.XLOOKUP(AL$1,'Copy of PY1 Data(H)'!$A$1:$CZ$1,_xlfn.XLOOKUP($A197,'Copy of PY1 Data(H)'!$A$1:$A$288,'Copy of PY1 Data(H)'!$A$1:$CZ$288))</f>
        <v>10864</v>
      </c>
      <c r="AM197" s="180" cm="1">
        <f t="array" ref="AM197">_xlfn.XLOOKUP(AM$1,'Copy of PY1 Data(H)'!$A$1:$CZ$1,_xlfn.XLOOKUP($A197,'Copy of PY1 Data(H)'!$A$1:$A$288,'Copy of PY1 Data(H)'!$A$1:$CZ$288))</f>
        <v>62498</v>
      </c>
      <c r="AN197" s="180" cm="1">
        <f t="array" ref="AN197">_xlfn.XLOOKUP(AN$1,'Copy of PY1 Data(H)'!$A$1:$CZ$1,_xlfn.XLOOKUP($A197,'Copy of PY1 Data(H)'!$A$1:$A$288,'Copy of PY1 Data(H)'!$A$1:$CZ$288))</f>
        <v>23134</v>
      </c>
      <c r="AO197" s="180" cm="1">
        <f t="array" ref="AO197">_xlfn.XLOOKUP(AO$1,'Copy of PY1 Data(H)'!$A$1:$CZ$1,_xlfn.XLOOKUP($A197,'Copy of PY1 Data(H)'!$A$1:$A$288,'Copy of PY1 Data(H)'!$A$1:$CZ$288))</f>
        <v>478814</v>
      </c>
      <c r="AP197" s="180" cm="1">
        <f t="array" ref="AP197">_xlfn.XLOOKUP(AP$1,'Copy of PY1 Data(H)'!$A$1:$CZ$1,_xlfn.XLOOKUP($A197,'Copy of PY1 Data(H)'!$A$1:$A$288,'Copy of PY1 Data(H)'!$A$1:$CZ$288))</f>
        <v>39477</v>
      </c>
      <c r="AQ197" s="180" cm="1">
        <f t="array" ref="AQ197">_xlfn.XLOOKUP(AQ$1,'Copy of PY1 Data(H)'!$A$1:$CZ$1,_xlfn.XLOOKUP($A197,'Copy of PY1 Data(H)'!$A$1:$A$288,'Copy of PY1 Data(H)'!$A$1:$CZ$288))</f>
        <v>0</v>
      </c>
      <c r="AR197" s="180" cm="1">
        <f t="array" ref="AR197">_xlfn.XLOOKUP(AR$1,'Copy of PY1 Data(H)'!$A$1:$CZ$1,_xlfn.XLOOKUP($A197,'Copy of PY1 Data(H)'!$A$1:$A$288,'Copy of PY1 Data(H)'!$A$1:$CZ$288))</f>
        <v>28</v>
      </c>
      <c r="AS197" s="180" cm="1">
        <f t="array" ref="AS197">_xlfn.XLOOKUP(AS$1,'Copy of PY1 Data(H)'!$A$1:$CZ$1,_xlfn.XLOOKUP($A197,'Copy of PY1 Data(H)'!$A$1:$A$288,'Copy of PY1 Data(H)'!$A$1:$CZ$288))</f>
        <v>386070</v>
      </c>
      <c r="AT197" s="180" cm="1">
        <f t="array" ref="AT197">_xlfn.XLOOKUP(AT$1,'Copy of PY1 Data(H)'!$A$1:$CZ$1,_xlfn.XLOOKUP($A197,'Copy of PY1 Data(H)'!$A$1:$A$288,'Copy of PY1 Data(H)'!$A$1:$CZ$288))</f>
        <v>8689</v>
      </c>
      <c r="AU197" s="180" cm="1">
        <f t="array" ref="AU197">_xlfn.XLOOKUP(AU$1,'Copy of PY1 Data(H)'!$A$1:$CZ$1,_xlfn.XLOOKUP($A197,'Copy of PY1 Data(H)'!$A$1:$A$288,'Copy of PY1 Data(H)'!$A$1:$CZ$288))</f>
        <v>31246</v>
      </c>
      <c r="AV197" s="180" cm="1">
        <f t="array" ref="AV197">_xlfn.XLOOKUP(AV$1,'Copy of PY1 Data(H)'!$A$1:$CZ$1,_xlfn.XLOOKUP($A197,'Copy of PY1 Data(H)'!$A$1:$A$288,'Copy of PY1 Data(H)'!$A$1:$CZ$288))</f>
        <v>12015</v>
      </c>
      <c r="AW197" s="180" cm="1">
        <f t="array" ref="AW197">_xlfn.XLOOKUP(AW$1,'Copy of PY1 Data(H)'!$A$1:$CZ$1,_xlfn.XLOOKUP($A197,'Copy of PY1 Data(H)'!$A$1:$A$288,'Copy of PY1 Data(H)'!$A$1:$CZ$288))</f>
        <v>3345</v>
      </c>
      <c r="AX197" s="180" cm="1">
        <f t="array" ref="AX197">_xlfn.XLOOKUP(AX$1,'Copy of PY1 Data(H)'!$A$1:$CZ$1,_xlfn.XLOOKUP($A197,'Copy of PY1 Data(H)'!$A$1:$A$288,'Copy of PY1 Data(H)'!$A$1:$CZ$288))</f>
        <v>0</v>
      </c>
      <c r="AY197" s="180" cm="1">
        <f t="array" ref="AY197">_xlfn.XLOOKUP(AY$1,'Copy of PY1 Data(H)'!$A$1:$CZ$1,_xlfn.XLOOKUP($A197,'Copy of PY1 Data(H)'!$A$1:$A$288,'Copy of PY1 Data(H)'!$A$1:$CZ$288))</f>
        <v>0</v>
      </c>
      <c r="AZ197" s="180" cm="1">
        <f t="array" ref="AZ197">_xlfn.XLOOKUP(AZ$1,'Copy of PY1 Data(H)'!$A$1:$CZ$1,_xlfn.XLOOKUP($A197,'Copy of PY1 Data(H)'!$A$1:$A$288,'Copy of PY1 Data(H)'!$A$1:$CZ$288))</f>
        <v>60045</v>
      </c>
      <c r="BA197" s="180" cm="1">
        <f t="array" ref="BA197">_xlfn.XLOOKUP(BA$1,'Copy of PY1 Data(H)'!$A$1:$CZ$1,_xlfn.XLOOKUP($A197,'Copy of PY1 Data(H)'!$A$1:$A$288,'Copy of PY1 Data(H)'!$A$1:$CZ$288))</f>
        <v>17659</v>
      </c>
      <c r="BB197" s="180" cm="1">
        <f t="array" ref="BB197">_xlfn.XLOOKUP(BB$1,'Copy of PY1 Data(H)'!$A$1:$CZ$1,_xlfn.XLOOKUP($A197,'Copy of PY1 Data(H)'!$A$1:$A$288,'Copy of PY1 Data(H)'!$A$1:$CZ$288))</f>
        <v>9790</v>
      </c>
      <c r="BC197" s="180" cm="1">
        <f t="array" ref="BC197">_xlfn.XLOOKUP(BC$1,'Copy of PY1 Data(H)'!$A$1:$CZ$1,_xlfn.XLOOKUP($A197,'Copy of PY1 Data(H)'!$A$1:$A$288,'Copy of PY1 Data(H)'!$A$1:$CZ$288))</f>
        <v>4313</v>
      </c>
      <c r="BD197" s="180" cm="1">
        <f t="array" ref="BD197">_xlfn.XLOOKUP(BD$1,'Copy of PY1 Data(H)'!$A$1:$CZ$1,_xlfn.XLOOKUP($A197,'Copy of PY1 Data(H)'!$A$1:$A$288,'Copy of PY1 Data(H)'!$A$1:$CZ$288))</f>
        <v>94653</v>
      </c>
      <c r="BE197" s="180" cm="1">
        <f t="array" ref="BE197">_xlfn.XLOOKUP(BE$1,'Copy of PY1 Data(H)'!$A$1:$CZ$1,_xlfn.XLOOKUP($A197,'Copy of PY1 Data(H)'!$A$1:$A$288,'Copy of PY1 Data(H)'!$A$1:$CZ$288))</f>
        <v>41747</v>
      </c>
      <c r="BF197" s="180" cm="1">
        <f t="array" ref="BF197">_xlfn.XLOOKUP(BF$1,'Copy of PY1 Data(H)'!$A$1:$CZ$1,_xlfn.XLOOKUP($A197,'Copy of PY1 Data(H)'!$A$1:$A$288,'Copy of PY1 Data(H)'!$A$1:$CZ$288))</f>
        <v>144072</v>
      </c>
      <c r="BG197" s="180" cm="1">
        <f t="array" ref="BG197">_xlfn.XLOOKUP(BG$1,'Copy of PY1 Data(H)'!$A$1:$CZ$1,_xlfn.XLOOKUP($A197,'Copy of PY1 Data(H)'!$A$1:$A$288,'Copy of PY1 Data(H)'!$A$1:$CZ$288))</f>
        <v>0</v>
      </c>
      <c r="BH197" s="180" cm="1">
        <f t="array" ref="BH197">_xlfn.XLOOKUP(BH$1,'Copy of PY1 Data(H)'!$A$1:$CZ$1,_xlfn.XLOOKUP($A197,'Copy of PY1 Data(H)'!$A$1:$A$288,'Copy of PY1 Data(H)'!$A$1:$CZ$288))</f>
        <v>0</v>
      </c>
      <c r="BI197" s="180" cm="1">
        <f t="array" ref="BI197">_xlfn.XLOOKUP(BI$1,'Copy of PY1 Data(H)'!$A$1:$CZ$1,_xlfn.XLOOKUP($A197,'Copy of PY1 Data(H)'!$A$1:$A$288,'Copy of PY1 Data(H)'!$A$1:$CZ$288))</f>
        <v>1921</v>
      </c>
      <c r="BJ197" s="180" cm="1">
        <f t="array" ref="BJ197">_xlfn.XLOOKUP(BJ$1,'Copy of PY1 Data(H)'!$A$1:$CZ$1,_xlfn.XLOOKUP($A197,'Copy of PY1 Data(H)'!$A$1:$A$288,'Copy of PY1 Data(H)'!$A$1:$CZ$288))</f>
        <v>161083</v>
      </c>
      <c r="BK197" s="180" cm="1">
        <f t="array" ref="BK197">_xlfn.XLOOKUP(BK$1,'Copy of PY1 Data(H)'!$A$1:$CZ$1,_xlfn.XLOOKUP($A197,'Copy of PY1 Data(H)'!$A$1:$A$288,'Copy of PY1 Data(H)'!$A$1:$CZ$288))</f>
        <v>33021</v>
      </c>
      <c r="BL197" s="180" cm="1">
        <f t="array" ref="BL197">_xlfn.XLOOKUP(BL$1,'Copy of PY1 Data(H)'!$A$1:$CZ$1,_xlfn.XLOOKUP($A197,'Copy of PY1 Data(H)'!$A$1:$A$288,'Copy of PY1 Data(H)'!$A$1:$CZ$288))</f>
        <v>343116</v>
      </c>
      <c r="BM197" s="180" cm="1">
        <f t="array" ref="BM197">_xlfn.XLOOKUP(BM$1,'Copy of PY1 Data(H)'!$A$1:$CZ$1,_xlfn.XLOOKUP($A197,'Copy of PY1 Data(H)'!$A$1:$A$288,'Copy of PY1 Data(H)'!$A$1:$CZ$288))</f>
        <v>0</v>
      </c>
      <c r="BN197" s="180" cm="1">
        <f t="array" ref="BN197">_xlfn.XLOOKUP(BN$1,'Copy of PY1 Data(H)'!$A$1:$CZ$1,_xlfn.XLOOKUP($A197,'Copy of PY1 Data(H)'!$A$1:$A$288,'Copy of PY1 Data(H)'!$A$1:$CZ$288))</f>
        <v>21476</v>
      </c>
      <c r="BO197" s="180" cm="1">
        <f t="array" ref="BO197">_xlfn.XLOOKUP(BO$1,'Copy of PY1 Data(H)'!$A$1:$CZ$1,_xlfn.XLOOKUP($A197,'Copy of PY1 Data(H)'!$A$1:$A$288,'Copy of PY1 Data(H)'!$A$1:$CZ$288))</f>
        <v>4619</v>
      </c>
      <c r="BP197" s="180" cm="1">
        <f t="array" ref="BP197">_xlfn.XLOOKUP(BP$1,'Copy of PY1 Data(H)'!$A$1:$CZ$1,_xlfn.XLOOKUP($A197,'Copy of PY1 Data(H)'!$A$1:$A$288,'Copy of PY1 Data(H)'!$A$1:$CZ$288))</f>
        <v>0</v>
      </c>
      <c r="BQ197" s="180" cm="1">
        <f t="array" ref="BQ197">_xlfn.XLOOKUP(BQ$1,'Copy of PY1 Data(H)'!$A$1:$CZ$1,_xlfn.XLOOKUP($A197,'Copy of PY1 Data(H)'!$A$1:$A$288,'Copy of PY1 Data(H)'!$A$1:$CZ$288))</f>
        <v>0</v>
      </c>
      <c r="BR197" s="180" cm="1">
        <f t="array" ref="BR197">_xlfn.XLOOKUP(BR$1,'Copy of PY1 Data(H)'!$A$1:$CZ$1,_xlfn.XLOOKUP($A197,'Copy of PY1 Data(H)'!$A$1:$A$288,'Copy of PY1 Data(H)'!$A$1:$CZ$288))</f>
        <v>0</v>
      </c>
      <c r="BS197" s="180" cm="1">
        <f t="array" ref="BS197">_xlfn.XLOOKUP(BS$1,'Copy of PY1 Data(H)'!$A$1:$CZ$1,_xlfn.XLOOKUP($A197,'Copy of PY1 Data(H)'!$A$1:$A$288,'Copy of PY1 Data(H)'!$A$1:$CZ$288))</f>
        <v>40220</v>
      </c>
      <c r="BT197" s="180" cm="1">
        <f t="array" ref="BT197">_xlfn.XLOOKUP(BT$1,'Copy of PY1 Data(H)'!$A$1:$CZ$1,_xlfn.XLOOKUP($A197,'Copy of PY1 Data(H)'!$A$1:$A$288,'Copy of PY1 Data(H)'!$A$1:$CZ$288))</f>
        <v>93</v>
      </c>
      <c r="BU197" s="180" cm="1">
        <f t="array" ref="BU197">_xlfn.XLOOKUP(BU$1,'Copy of PY1 Data(H)'!$A$1:$CZ$1,_xlfn.XLOOKUP($A197,'Copy of PY1 Data(H)'!$A$1:$A$288,'Copy of PY1 Data(H)'!$A$1:$CZ$288))</f>
        <v>0</v>
      </c>
      <c r="BV197" s="180" cm="1">
        <f t="array" ref="BV197">_xlfn.XLOOKUP(BV$1,'Copy of PY1 Data(H)'!$A$1:$CZ$1,_xlfn.XLOOKUP($A197,'Copy of PY1 Data(H)'!$A$1:$A$288,'Copy of PY1 Data(H)'!$A$1:$CZ$288))</f>
        <v>38842</v>
      </c>
    </row>
    <row r="198" spans="1:78" s="968" customFormat="1" x14ac:dyDescent="0.3">
      <c r="B198" s="968" t="s">
        <v>2841</v>
      </c>
    </row>
    <row r="199" spans="1:78" s="968" customFormat="1" x14ac:dyDescent="0.3">
      <c r="B199" s="968" t="s">
        <v>2841</v>
      </c>
    </row>
    <row r="200" spans="1:78" s="646" customFormat="1" x14ac:dyDescent="0.3">
      <c r="A200" s="646">
        <v>523</v>
      </c>
      <c r="B200" s="180"/>
      <c r="C200" s="180"/>
      <c r="D200" s="180" cm="1">
        <f t="array" ref="D200">_xlfn.XLOOKUP(D$1,'Copy of PY1 Data(H)'!$A$1:$CZ$1,_xlfn.XLOOKUP($A200,'Copy of PY1 Data(H)'!$A$1:$A$288,'Copy of PY1 Data(H)'!$A$1:$CZ$288))</f>
        <v>1891</v>
      </c>
      <c r="E200" s="180" cm="1">
        <f t="array" ref="E200">_xlfn.XLOOKUP(E$1,'Copy of PY1 Data(H)'!$A$1:$CZ$1,_xlfn.XLOOKUP($A200,'Copy of PY1 Data(H)'!$A$1:$A$288,'Copy of PY1 Data(H)'!$A$1:$CZ$288))</f>
        <v>52691160</v>
      </c>
      <c r="F200" s="180" cm="1">
        <f t="array" ref="F200">_xlfn.XLOOKUP(F$1,'Copy of PY1 Data(H)'!$A$1:$CZ$1,_xlfn.XLOOKUP($A200,'Copy of PY1 Data(H)'!$A$1:$A$288,'Copy of PY1 Data(H)'!$A$1:$CZ$288))</f>
        <v>0</v>
      </c>
      <c r="G200" s="180" cm="1">
        <f t="array" ref="G200">_xlfn.XLOOKUP(G$1,'Copy of PY1 Data(H)'!$A$1:$CZ$1,_xlfn.XLOOKUP($A200,'Copy of PY1 Data(H)'!$A$1:$A$288,'Copy of PY1 Data(H)'!$A$1:$CZ$288))</f>
        <v>1896296</v>
      </c>
      <c r="H200" s="180" cm="1">
        <f t="array" ref="H200">_xlfn.XLOOKUP(H$1,'Copy of PY1 Data(H)'!$A$1:$CZ$1,_xlfn.XLOOKUP($A200,'Copy of PY1 Data(H)'!$A$1:$A$288,'Copy of PY1 Data(H)'!$A$1:$CZ$288))</f>
        <v>8770</v>
      </c>
      <c r="I200" s="180" cm="1">
        <f t="array" ref="I200">_xlfn.XLOOKUP(I$1,'Copy of PY1 Data(H)'!$A$1:$CZ$1,_xlfn.XLOOKUP($A200,'Copy of PY1 Data(H)'!$A$1:$A$288,'Copy of PY1 Data(H)'!$A$1:$CZ$288))</f>
        <v>0</v>
      </c>
      <c r="J200" s="180" cm="1">
        <f t="array" ref="J200">_xlfn.XLOOKUP(J$1,'Copy of PY1 Data(H)'!$A$1:$CZ$1,_xlfn.XLOOKUP($A200,'Copy of PY1 Data(H)'!$A$1:$A$288,'Copy of PY1 Data(H)'!$A$1:$CZ$288))</f>
        <v>0</v>
      </c>
      <c r="K200" s="180" cm="1">
        <f t="array" ref="K200">_xlfn.XLOOKUP(K$1,'Copy of PY1 Data(H)'!$A$1:$CZ$1,_xlfn.XLOOKUP($A200,'Copy of PY1 Data(H)'!$A$1:$A$288,'Copy of PY1 Data(H)'!$A$1:$CZ$288))</f>
        <v>0</v>
      </c>
      <c r="L200" s="180" cm="1">
        <f t="array" ref="L200">_xlfn.XLOOKUP(L$1,'Copy of PY1 Data(H)'!$A$1:$CZ$1,_xlfn.XLOOKUP($A200,'Copy of PY1 Data(H)'!$A$1:$A$288,'Copy of PY1 Data(H)'!$A$1:$CZ$288))</f>
        <v>0</v>
      </c>
      <c r="M200" s="180" cm="1">
        <f t="array" ref="M200">_xlfn.XLOOKUP(M$1,'Copy of PY1 Data(H)'!$A$1:$CZ$1,_xlfn.XLOOKUP($A200,'Copy of PY1 Data(H)'!$A$1:$A$288,'Copy of PY1 Data(H)'!$A$1:$CZ$288))</f>
        <v>0</v>
      </c>
      <c r="N200" s="180" cm="1">
        <f t="array" ref="N200">_xlfn.XLOOKUP(N$1,'Copy of PY1 Data(H)'!$A$1:$CZ$1,_xlfn.XLOOKUP($A200,'Copy of PY1 Data(H)'!$A$1:$A$288,'Copy of PY1 Data(H)'!$A$1:$CZ$288))</f>
        <v>0</v>
      </c>
      <c r="O200" s="180" cm="1">
        <f t="array" ref="O200">_xlfn.XLOOKUP(O$1,'Copy of PY1 Data(H)'!$A$1:$CZ$1,_xlfn.XLOOKUP($A200,'Copy of PY1 Data(H)'!$A$1:$A$288,'Copy of PY1 Data(H)'!$A$1:$CZ$288))</f>
        <v>0</v>
      </c>
      <c r="P200" s="180" cm="1">
        <f t="array" ref="P200">_xlfn.XLOOKUP(P$1,'Copy of PY1 Data(H)'!$A$1:$CZ$1,_xlfn.XLOOKUP($A200,'Copy of PY1 Data(H)'!$A$1:$A$288,'Copy of PY1 Data(H)'!$A$1:$CZ$288))</f>
        <v>0</v>
      </c>
      <c r="Q200" s="180" cm="1">
        <f t="array" ref="Q200">_xlfn.XLOOKUP(Q$1,'Copy of PY1 Data(H)'!$A$1:$CZ$1,_xlfn.XLOOKUP($A200,'Copy of PY1 Data(H)'!$A$1:$A$288,'Copy of PY1 Data(H)'!$A$1:$CZ$288))</f>
        <v>0</v>
      </c>
      <c r="R200" s="180" cm="1">
        <f t="array" ref="R200">_xlfn.XLOOKUP(R$1,'Copy of PY1 Data(H)'!$A$1:$CZ$1,_xlfn.XLOOKUP($A200,'Copy of PY1 Data(H)'!$A$1:$A$288,'Copy of PY1 Data(H)'!$A$1:$CZ$288))</f>
        <v>0</v>
      </c>
      <c r="S200" s="180" cm="1">
        <f t="array" ref="S200">_xlfn.XLOOKUP(S$1,'Copy of PY1 Data(H)'!$A$1:$CZ$1,_xlfn.XLOOKUP($A200,'Copy of PY1 Data(H)'!$A$1:$A$288,'Copy of PY1 Data(H)'!$A$1:$CZ$288))</f>
        <v>2464</v>
      </c>
      <c r="T200" s="180" cm="1">
        <f t="array" ref="T200">_xlfn.XLOOKUP(T$1,'Copy of PY1 Data(H)'!$A$1:$CZ$1,_xlfn.XLOOKUP($A200,'Copy of PY1 Data(H)'!$A$1:$A$288,'Copy of PY1 Data(H)'!$A$1:$CZ$288))</f>
        <v>0</v>
      </c>
      <c r="U200" s="180" cm="1">
        <f t="array" ref="U200">_xlfn.XLOOKUP(U$1,'Copy of PY1 Data(H)'!$A$1:$CZ$1,_xlfn.XLOOKUP($A200,'Copy of PY1 Data(H)'!$A$1:$A$288,'Copy of PY1 Data(H)'!$A$1:$CZ$288))</f>
        <v>0</v>
      </c>
      <c r="V200" s="180" cm="1">
        <f t="array" ref="V200">_xlfn.XLOOKUP(V$1,'Copy of PY1 Data(H)'!$A$1:$CZ$1,_xlfn.XLOOKUP($A200,'Copy of PY1 Data(H)'!$A$1:$A$288,'Copy of PY1 Data(H)'!$A$1:$CZ$288))</f>
        <v>0</v>
      </c>
      <c r="W200" s="180" cm="1">
        <f t="array" ref="W200">_xlfn.XLOOKUP(W$1,'Copy of PY1 Data(H)'!$A$1:$CZ$1,_xlfn.XLOOKUP($A200,'Copy of PY1 Data(H)'!$A$1:$A$288,'Copy of PY1 Data(H)'!$A$1:$CZ$288))</f>
        <v>0</v>
      </c>
      <c r="X200" s="180" cm="1">
        <f t="array" ref="X200">_xlfn.XLOOKUP(X$1,'Copy of PY1 Data(H)'!$A$1:$CZ$1,_xlfn.XLOOKUP($A200,'Copy of PY1 Data(H)'!$A$1:$A$288,'Copy of PY1 Data(H)'!$A$1:$CZ$288))</f>
        <v>923157</v>
      </c>
      <c r="Y200" s="180" cm="1">
        <f t="array" ref="Y200">_xlfn.XLOOKUP(Y$1,'Copy of PY1 Data(H)'!$A$1:$CZ$1,_xlfn.XLOOKUP($A200,'Copy of PY1 Data(H)'!$A$1:$A$288,'Copy of PY1 Data(H)'!$A$1:$CZ$288))</f>
        <v>0</v>
      </c>
      <c r="Z200" s="180" cm="1">
        <f t="array" ref="Z200">_xlfn.XLOOKUP(Z$1,'Copy of PY1 Data(H)'!$A$1:$CZ$1,_xlfn.XLOOKUP($A200,'Copy of PY1 Data(H)'!$A$1:$A$288,'Copy of PY1 Data(H)'!$A$1:$CZ$288))</f>
        <v>28395552</v>
      </c>
      <c r="AA200" s="180" cm="1">
        <f t="array" ref="AA200">_xlfn.XLOOKUP(AA$1,'Copy of PY1 Data(H)'!$A$1:$CZ$1,_xlfn.XLOOKUP($A200,'Copy of PY1 Data(H)'!$A$1:$A$288,'Copy of PY1 Data(H)'!$A$1:$CZ$288))</f>
        <v>0</v>
      </c>
      <c r="AB200" s="180" cm="1">
        <f t="array" ref="AB200">_xlfn.XLOOKUP(AB$1,'Copy of PY1 Data(H)'!$A$1:$CZ$1,_xlfn.XLOOKUP($A200,'Copy of PY1 Data(H)'!$A$1:$A$288,'Copy of PY1 Data(H)'!$A$1:$CZ$288))</f>
        <v>0</v>
      </c>
      <c r="AC200" s="180" cm="1">
        <f t="array" ref="AC200">_xlfn.XLOOKUP(AC$1,'Copy of PY1 Data(H)'!$A$1:$CZ$1,_xlfn.XLOOKUP($A200,'Copy of PY1 Data(H)'!$A$1:$A$288,'Copy of PY1 Data(H)'!$A$1:$CZ$288))</f>
        <v>0</v>
      </c>
      <c r="AD200" s="180" cm="1">
        <f t="array" ref="AD200">_xlfn.XLOOKUP(AD$1,'Copy of PY1 Data(H)'!$A$1:$CZ$1,_xlfn.XLOOKUP($A200,'Copy of PY1 Data(H)'!$A$1:$A$288,'Copy of PY1 Data(H)'!$A$1:$CZ$288))</f>
        <v>0</v>
      </c>
      <c r="AE200" s="180" cm="1">
        <f t="array" ref="AE200">_xlfn.XLOOKUP(AE$1,'Copy of PY1 Data(H)'!$A$1:$CZ$1,_xlfn.XLOOKUP($A200,'Copy of PY1 Data(H)'!$A$1:$A$288,'Copy of PY1 Data(H)'!$A$1:$CZ$288))</f>
        <v>0</v>
      </c>
      <c r="AF200" s="180" cm="1">
        <f t="array" ref="AF200">_xlfn.XLOOKUP(AF$1,'Copy of PY1 Data(H)'!$A$1:$CZ$1,_xlfn.XLOOKUP($A200,'Copy of PY1 Data(H)'!$A$1:$A$288,'Copy of PY1 Data(H)'!$A$1:$CZ$288))</f>
        <v>0</v>
      </c>
      <c r="AG200" s="180" cm="1">
        <f t="array" ref="AG200">_xlfn.XLOOKUP(AG$1,'Copy of PY1 Data(H)'!$A$1:$CZ$1,_xlfn.XLOOKUP($A200,'Copy of PY1 Data(H)'!$A$1:$A$288,'Copy of PY1 Data(H)'!$A$1:$CZ$288))</f>
        <v>0</v>
      </c>
      <c r="AH200" s="180" cm="1">
        <f t="array" ref="AH200">_xlfn.XLOOKUP(AH$1,'Copy of PY1 Data(H)'!$A$1:$CZ$1,_xlfn.XLOOKUP($A200,'Copy of PY1 Data(H)'!$A$1:$A$288,'Copy of PY1 Data(H)'!$A$1:$CZ$288))</f>
        <v>0</v>
      </c>
      <c r="AI200" s="180" cm="1">
        <f t="array" ref="AI200">_xlfn.XLOOKUP(AI$1,'Copy of PY1 Data(H)'!$A$1:$CZ$1,_xlfn.XLOOKUP($A200,'Copy of PY1 Data(H)'!$A$1:$A$288,'Copy of PY1 Data(H)'!$A$1:$CZ$288))</f>
        <v>0</v>
      </c>
      <c r="AJ200" s="180" cm="1">
        <f t="array" ref="AJ200">_xlfn.XLOOKUP(AJ$1,'Copy of PY1 Data(H)'!$A$1:$CZ$1,_xlfn.XLOOKUP($A200,'Copy of PY1 Data(H)'!$A$1:$A$288,'Copy of PY1 Data(H)'!$A$1:$CZ$288))</f>
        <v>0</v>
      </c>
      <c r="AK200" s="180" cm="1">
        <f t="array" ref="AK200">_xlfn.XLOOKUP(AK$1,'Copy of PY1 Data(H)'!$A$1:$CZ$1,_xlfn.XLOOKUP($A200,'Copy of PY1 Data(H)'!$A$1:$A$288,'Copy of PY1 Data(H)'!$A$1:$CZ$288))</f>
        <v>0</v>
      </c>
      <c r="AL200" s="180" cm="1">
        <f t="array" ref="AL200">_xlfn.XLOOKUP(AL$1,'Copy of PY1 Data(H)'!$A$1:$CZ$1,_xlfn.XLOOKUP($A200,'Copy of PY1 Data(H)'!$A$1:$A$288,'Copy of PY1 Data(H)'!$A$1:$CZ$288))</f>
        <v>16731</v>
      </c>
      <c r="AM200" s="180" cm="1">
        <f t="array" ref="AM200">_xlfn.XLOOKUP(AM$1,'Copy of PY1 Data(H)'!$A$1:$CZ$1,_xlfn.XLOOKUP($A200,'Copy of PY1 Data(H)'!$A$1:$A$288,'Copy of PY1 Data(H)'!$A$1:$CZ$288))</f>
        <v>0</v>
      </c>
      <c r="AN200" s="180" cm="1">
        <f t="array" ref="AN200">_xlfn.XLOOKUP(AN$1,'Copy of PY1 Data(H)'!$A$1:$CZ$1,_xlfn.XLOOKUP($A200,'Copy of PY1 Data(H)'!$A$1:$A$288,'Copy of PY1 Data(H)'!$A$1:$CZ$288))</f>
        <v>0</v>
      </c>
      <c r="AO200" s="180" cm="1">
        <f t="array" ref="AO200">_xlfn.XLOOKUP(AO$1,'Copy of PY1 Data(H)'!$A$1:$CZ$1,_xlfn.XLOOKUP($A200,'Copy of PY1 Data(H)'!$A$1:$A$288,'Copy of PY1 Data(H)'!$A$1:$CZ$288))</f>
        <v>12850434</v>
      </c>
      <c r="AP200" s="180" cm="1">
        <f t="array" ref="AP200">_xlfn.XLOOKUP(AP$1,'Copy of PY1 Data(H)'!$A$1:$CZ$1,_xlfn.XLOOKUP($A200,'Copy of PY1 Data(H)'!$A$1:$A$288,'Copy of PY1 Data(H)'!$A$1:$CZ$288))</f>
        <v>0</v>
      </c>
      <c r="AQ200" s="180" cm="1">
        <f t="array" ref="AQ200">_xlfn.XLOOKUP(AQ$1,'Copy of PY1 Data(H)'!$A$1:$CZ$1,_xlfn.XLOOKUP($A200,'Copy of PY1 Data(H)'!$A$1:$A$288,'Copy of PY1 Data(H)'!$A$1:$CZ$288))</f>
        <v>0</v>
      </c>
      <c r="AR200" s="180" cm="1">
        <f t="array" ref="AR200">_xlfn.XLOOKUP(AR$1,'Copy of PY1 Data(H)'!$A$1:$CZ$1,_xlfn.XLOOKUP($A200,'Copy of PY1 Data(H)'!$A$1:$A$288,'Copy of PY1 Data(H)'!$A$1:$CZ$288))</f>
        <v>0</v>
      </c>
      <c r="AS200" s="180" cm="1">
        <f t="array" ref="AS200">_xlfn.XLOOKUP(AS$1,'Copy of PY1 Data(H)'!$A$1:$CZ$1,_xlfn.XLOOKUP($A200,'Copy of PY1 Data(H)'!$A$1:$A$288,'Copy of PY1 Data(H)'!$A$1:$CZ$288))</f>
        <v>352375</v>
      </c>
      <c r="AT200" s="180" cm="1">
        <f t="array" ref="AT200">_xlfn.XLOOKUP(AT$1,'Copy of PY1 Data(H)'!$A$1:$CZ$1,_xlfn.XLOOKUP($A200,'Copy of PY1 Data(H)'!$A$1:$A$288,'Copy of PY1 Data(H)'!$A$1:$CZ$288))</f>
        <v>2114</v>
      </c>
      <c r="AU200" s="180" cm="1">
        <f t="array" ref="AU200">_xlfn.XLOOKUP(AU$1,'Copy of PY1 Data(H)'!$A$1:$CZ$1,_xlfn.XLOOKUP($A200,'Copy of PY1 Data(H)'!$A$1:$A$288,'Copy of PY1 Data(H)'!$A$1:$CZ$288))</f>
        <v>0</v>
      </c>
      <c r="AV200" s="180" cm="1">
        <f t="array" ref="AV200">_xlfn.XLOOKUP(AV$1,'Copy of PY1 Data(H)'!$A$1:$CZ$1,_xlfn.XLOOKUP($A200,'Copy of PY1 Data(H)'!$A$1:$A$288,'Copy of PY1 Data(H)'!$A$1:$CZ$288))</f>
        <v>0</v>
      </c>
      <c r="AW200" s="180" cm="1">
        <f t="array" ref="AW200">_xlfn.XLOOKUP(AW$1,'Copy of PY1 Data(H)'!$A$1:$CZ$1,_xlfn.XLOOKUP($A200,'Copy of PY1 Data(H)'!$A$1:$A$288,'Copy of PY1 Data(H)'!$A$1:$CZ$288))</f>
        <v>75661</v>
      </c>
      <c r="AX200" s="180" cm="1">
        <f t="array" ref="AX200">_xlfn.XLOOKUP(AX$1,'Copy of PY1 Data(H)'!$A$1:$CZ$1,_xlfn.XLOOKUP($A200,'Copy of PY1 Data(H)'!$A$1:$A$288,'Copy of PY1 Data(H)'!$A$1:$CZ$288))</f>
        <v>0</v>
      </c>
      <c r="AY200" s="180" cm="1">
        <f t="array" ref="AY200">_xlfn.XLOOKUP(AY$1,'Copy of PY1 Data(H)'!$A$1:$CZ$1,_xlfn.XLOOKUP($A200,'Copy of PY1 Data(H)'!$A$1:$A$288,'Copy of PY1 Data(H)'!$A$1:$CZ$288))</f>
        <v>0</v>
      </c>
      <c r="AZ200" s="180" cm="1">
        <f t="array" ref="AZ200">_xlfn.XLOOKUP(AZ$1,'Copy of PY1 Data(H)'!$A$1:$CZ$1,_xlfn.XLOOKUP($A200,'Copy of PY1 Data(H)'!$A$1:$A$288,'Copy of PY1 Data(H)'!$A$1:$CZ$288))</f>
        <v>1016426</v>
      </c>
      <c r="BA200" s="180" cm="1">
        <f t="array" ref="BA200">_xlfn.XLOOKUP(BA$1,'Copy of PY1 Data(H)'!$A$1:$CZ$1,_xlfn.XLOOKUP($A200,'Copy of PY1 Data(H)'!$A$1:$A$288,'Copy of PY1 Data(H)'!$A$1:$CZ$288))</f>
        <v>0</v>
      </c>
      <c r="BB200" s="180" cm="1">
        <f t="array" ref="BB200">_xlfn.XLOOKUP(BB$1,'Copy of PY1 Data(H)'!$A$1:$CZ$1,_xlfn.XLOOKUP($A200,'Copy of PY1 Data(H)'!$A$1:$A$288,'Copy of PY1 Data(H)'!$A$1:$CZ$288))</f>
        <v>0</v>
      </c>
      <c r="BC200" s="180" cm="1">
        <f t="array" ref="BC200">_xlfn.XLOOKUP(BC$1,'Copy of PY1 Data(H)'!$A$1:$CZ$1,_xlfn.XLOOKUP($A200,'Copy of PY1 Data(H)'!$A$1:$A$288,'Copy of PY1 Data(H)'!$A$1:$CZ$288))</f>
        <v>949</v>
      </c>
      <c r="BD200" s="180" cm="1">
        <f t="array" ref="BD200">_xlfn.XLOOKUP(BD$1,'Copy of PY1 Data(H)'!$A$1:$CZ$1,_xlfn.XLOOKUP($A200,'Copy of PY1 Data(H)'!$A$1:$A$288,'Copy of PY1 Data(H)'!$A$1:$CZ$288))</f>
        <v>0</v>
      </c>
      <c r="BE200" s="180" cm="1">
        <f t="array" ref="BE200">_xlfn.XLOOKUP(BE$1,'Copy of PY1 Data(H)'!$A$1:$CZ$1,_xlfn.XLOOKUP($A200,'Copy of PY1 Data(H)'!$A$1:$A$288,'Copy of PY1 Data(H)'!$A$1:$CZ$288))</f>
        <v>0</v>
      </c>
      <c r="BF200" s="180" cm="1">
        <f t="array" ref="BF200">_xlfn.XLOOKUP(BF$1,'Copy of PY1 Data(H)'!$A$1:$CZ$1,_xlfn.XLOOKUP($A200,'Copy of PY1 Data(H)'!$A$1:$A$288,'Copy of PY1 Data(H)'!$A$1:$CZ$288))</f>
        <v>17286776</v>
      </c>
      <c r="BG200" s="180" cm="1">
        <f t="array" ref="BG200">_xlfn.XLOOKUP(BG$1,'Copy of PY1 Data(H)'!$A$1:$CZ$1,_xlfn.XLOOKUP($A200,'Copy of PY1 Data(H)'!$A$1:$A$288,'Copy of PY1 Data(H)'!$A$1:$CZ$288))</f>
        <v>0</v>
      </c>
      <c r="BH200" s="180" cm="1">
        <f t="array" ref="BH200">_xlfn.XLOOKUP(BH$1,'Copy of PY1 Data(H)'!$A$1:$CZ$1,_xlfn.XLOOKUP($A200,'Copy of PY1 Data(H)'!$A$1:$A$288,'Copy of PY1 Data(H)'!$A$1:$CZ$288))</f>
        <v>0</v>
      </c>
      <c r="BI200" s="180" cm="1">
        <f t="array" ref="BI200">_xlfn.XLOOKUP(BI$1,'Copy of PY1 Data(H)'!$A$1:$CZ$1,_xlfn.XLOOKUP($A200,'Copy of PY1 Data(H)'!$A$1:$A$288,'Copy of PY1 Data(H)'!$A$1:$CZ$288))</f>
        <v>2577</v>
      </c>
      <c r="BJ200" s="180" cm="1">
        <f t="array" ref="BJ200">_xlfn.XLOOKUP(BJ$1,'Copy of PY1 Data(H)'!$A$1:$CZ$1,_xlfn.XLOOKUP($A200,'Copy of PY1 Data(H)'!$A$1:$A$288,'Copy of PY1 Data(H)'!$A$1:$CZ$288))</f>
        <v>0</v>
      </c>
      <c r="BK200" s="180" cm="1">
        <f t="array" ref="BK200">_xlfn.XLOOKUP(BK$1,'Copy of PY1 Data(H)'!$A$1:$CZ$1,_xlfn.XLOOKUP($A200,'Copy of PY1 Data(H)'!$A$1:$A$288,'Copy of PY1 Data(H)'!$A$1:$CZ$288))</f>
        <v>144494</v>
      </c>
      <c r="BL200" s="180" cm="1">
        <f t="array" ref="BL200">_xlfn.XLOOKUP(BL$1,'Copy of PY1 Data(H)'!$A$1:$CZ$1,_xlfn.XLOOKUP($A200,'Copy of PY1 Data(H)'!$A$1:$A$288,'Copy of PY1 Data(H)'!$A$1:$CZ$288))</f>
        <v>458249</v>
      </c>
      <c r="BM200" s="180" cm="1">
        <f t="array" ref="BM200">_xlfn.XLOOKUP(BM$1,'Copy of PY1 Data(H)'!$A$1:$CZ$1,_xlfn.XLOOKUP($A200,'Copy of PY1 Data(H)'!$A$1:$A$288,'Copy of PY1 Data(H)'!$A$1:$CZ$288))</f>
        <v>0</v>
      </c>
      <c r="BN200" s="180" cm="1">
        <f t="array" ref="BN200">_xlfn.XLOOKUP(BN$1,'Copy of PY1 Data(H)'!$A$1:$CZ$1,_xlfn.XLOOKUP($A200,'Copy of PY1 Data(H)'!$A$1:$A$288,'Copy of PY1 Data(H)'!$A$1:$CZ$288))</f>
        <v>0</v>
      </c>
      <c r="BO200" s="180" cm="1">
        <f t="array" ref="BO200">_xlfn.XLOOKUP(BO$1,'Copy of PY1 Data(H)'!$A$1:$CZ$1,_xlfn.XLOOKUP($A200,'Copy of PY1 Data(H)'!$A$1:$A$288,'Copy of PY1 Data(H)'!$A$1:$CZ$288))</f>
        <v>0</v>
      </c>
      <c r="BP200" s="180" cm="1">
        <f t="array" ref="BP200">_xlfn.XLOOKUP(BP$1,'Copy of PY1 Data(H)'!$A$1:$CZ$1,_xlfn.XLOOKUP($A200,'Copy of PY1 Data(H)'!$A$1:$A$288,'Copy of PY1 Data(H)'!$A$1:$CZ$288))</f>
        <v>0</v>
      </c>
      <c r="BQ200" s="180" cm="1">
        <f t="array" ref="BQ200">_xlfn.XLOOKUP(BQ$1,'Copy of PY1 Data(H)'!$A$1:$CZ$1,_xlfn.XLOOKUP($A200,'Copy of PY1 Data(H)'!$A$1:$A$288,'Copy of PY1 Data(H)'!$A$1:$CZ$288))</f>
        <v>0</v>
      </c>
      <c r="BR200" s="180" cm="1">
        <f t="array" ref="BR200">_xlfn.XLOOKUP(BR$1,'Copy of PY1 Data(H)'!$A$1:$CZ$1,_xlfn.XLOOKUP($A200,'Copy of PY1 Data(H)'!$A$1:$A$288,'Copy of PY1 Data(H)'!$A$1:$CZ$288))</f>
        <v>0</v>
      </c>
      <c r="BS200" s="180" cm="1">
        <f t="array" ref="BS200">_xlfn.XLOOKUP(BS$1,'Copy of PY1 Data(H)'!$A$1:$CZ$1,_xlfn.XLOOKUP($A200,'Copy of PY1 Data(H)'!$A$1:$A$288,'Copy of PY1 Data(H)'!$A$1:$CZ$288))</f>
        <v>1822429</v>
      </c>
      <c r="BT200" s="180" cm="1">
        <f t="array" ref="BT200">_xlfn.XLOOKUP(BT$1,'Copy of PY1 Data(H)'!$A$1:$CZ$1,_xlfn.XLOOKUP($A200,'Copy of PY1 Data(H)'!$A$1:$A$288,'Copy of PY1 Data(H)'!$A$1:$CZ$288))</f>
        <v>0</v>
      </c>
      <c r="BU200" s="180" cm="1">
        <f t="array" ref="BU200">_xlfn.XLOOKUP(BU$1,'Copy of PY1 Data(H)'!$A$1:$CZ$1,_xlfn.XLOOKUP($A200,'Copy of PY1 Data(H)'!$A$1:$A$288,'Copy of PY1 Data(H)'!$A$1:$CZ$288))</f>
        <v>0</v>
      </c>
      <c r="BV200" s="180" cm="1">
        <f t="array" ref="BV200">_xlfn.XLOOKUP(BV$1,'Copy of PY1 Data(H)'!$A$1:$CZ$1,_xlfn.XLOOKUP($A200,'Copy of PY1 Data(H)'!$A$1:$A$288,'Copy of PY1 Data(H)'!$A$1:$CZ$288))</f>
        <v>0</v>
      </c>
      <c r="BW200" s="180"/>
      <c r="BX200" s="180"/>
      <c r="BY200" s="180"/>
      <c r="BZ200" s="180"/>
    </row>
    <row r="201" spans="1:78" s="646" customFormat="1" x14ac:dyDescent="0.3">
      <c r="A201" s="646">
        <v>524</v>
      </c>
      <c r="B201" s="180"/>
      <c r="C201" s="180"/>
      <c r="D201" s="180" cm="1">
        <f t="array" ref="D201">_xlfn.XLOOKUP(D$1,'Copy of PY1 Data(H)'!$A$1:$CZ$1,_xlfn.XLOOKUP($A201,'Copy of PY1 Data(H)'!$A$1:$A$288,'Copy of PY1 Data(H)'!$A$1:$CZ$288))</f>
        <v>13546000</v>
      </c>
      <c r="E201" s="180" cm="1">
        <f t="array" ref="E201">_xlfn.XLOOKUP(E$1,'Copy of PY1 Data(H)'!$A$1:$CZ$1,_xlfn.XLOOKUP($A201,'Copy of PY1 Data(H)'!$A$1:$A$288,'Copy of PY1 Data(H)'!$A$1:$CZ$288))</f>
        <v>509107573</v>
      </c>
      <c r="F201" s="180" cm="1">
        <f t="array" ref="F201">_xlfn.XLOOKUP(F$1,'Copy of PY1 Data(H)'!$A$1:$CZ$1,_xlfn.XLOOKUP($A201,'Copy of PY1 Data(H)'!$A$1:$A$288,'Copy of PY1 Data(H)'!$A$1:$CZ$288))</f>
        <v>0</v>
      </c>
      <c r="G201" s="180" cm="1">
        <f t="array" ref="G201">_xlfn.XLOOKUP(G$1,'Copy of PY1 Data(H)'!$A$1:$CZ$1,_xlfn.XLOOKUP($A201,'Copy of PY1 Data(H)'!$A$1:$A$288,'Copy of PY1 Data(H)'!$A$1:$CZ$288))</f>
        <v>5591078</v>
      </c>
      <c r="H201" s="180" cm="1">
        <f t="array" ref="H201">_xlfn.XLOOKUP(H$1,'Copy of PY1 Data(H)'!$A$1:$CZ$1,_xlfn.XLOOKUP($A201,'Copy of PY1 Data(H)'!$A$1:$A$288,'Copy of PY1 Data(H)'!$A$1:$CZ$288))</f>
        <v>3533273</v>
      </c>
      <c r="I201" s="180" cm="1">
        <f t="array" ref="I201">_xlfn.XLOOKUP(I$1,'Copy of PY1 Data(H)'!$A$1:$CZ$1,_xlfn.XLOOKUP($A201,'Copy of PY1 Data(H)'!$A$1:$A$288,'Copy of PY1 Data(H)'!$A$1:$CZ$288))</f>
        <v>0</v>
      </c>
      <c r="J201" s="180" cm="1">
        <f t="array" ref="J201">_xlfn.XLOOKUP(J$1,'Copy of PY1 Data(H)'!$A$1:$CZ$1,_xlfn.XLOOKUP($A201,'Copy of PY1 Data(H)'!$A$1:$A$288,'Copy of PY1 Data(H)'!$A$1:$CZ$288))</f>
        <v>0</v>
      </c>
      <c r="K201" s="180" cm="1">
        <f t="array" ref="K201">_xlfn.XLOOKUP(K$1,'Copy of PY1 Data(H)'!$A$1:$CZ$1,_xlfn.XLOOKUP($A201,'Copy of PY1 Data(H)'!$A$1:$A$288,'Copy of PY1 Data(H)'!$A$1:$CZ$288))</f>
        <v>0</v>
      </c>
      <c r="L201" s="180" cm="1">
        <f t="array" ref="L201">_xlfn.XLOOKUP(L$1,'Copy of PY1 Data(H)'!$A$1:$CZ$1,_xlfn.XLOOKUP($A201,'Copy of PY1 Data(H)'!$A$1:$A$288,'Copy of PY1 Data(H)'!$A$1:$CZ$288))</f>
        <v>9903591</v>
      </c>
      <c r="M201" s="180" cm="1">
        <f t="array" ref="M201">_xlfn.XLOOKUP(M$1,'Copy of PY1 Data(H)'!$A$1:$CZ$1,_xlfn.XLOOKUP($A201,'Copy of PY1 Data(H)'!$A$1:$A$288,'Copy of PY1 Data(H)'!$A$1:$CZ$288))</f>
        <v>36856870</v>
      </c>
      <c r="N201" s="180" cm="1">
        <f t="array" ref="N201">_xlfn.XLOOKUP(N$1,'Copy of PY1 Data(H)'!$A$1:$CZ$1,_xlfn.XLOOKUP($A201,'Copy of PY1 Data(H)'!$A$1:$A$288,'Copy of PY1 Data(H)'!$A$1:$CZ$288))</f>
        <v>0</v>
      </c>
      <c r="O201" s="180" cm="1">
        <f t="array" ref="O201">_xlfn.XLOOKUP(O$1,'Copy of PY1 Data(H)'!$A$1:$CZ$1,_xlfn.XLOOKUP($A201,'Copy of PY1 Data(H)'!$A$1:$A$288,'Copy of PY1 Data(H)'!$A$1:$CZ$288))</f>
        <v>1922297</v>
      </c>
      <c r="P201" s="180" cm="1">
        <f t="array" ref="P201">_xlfn.XLOOKUP(P$1,'Copy of PY1 Data(H)'!$A$1:$CZ$1,_xlfn.XLOOKUP($A201,'Copy of PY1 Data(H)'!$A$1:$A$288,'Copy of PY1 Data(H)'!$A$1:$CZ$288))</f>
        <v>0</v>
      </c>
      <c r="Q201" s="180" cm="1">
        <f t="array" ref="Q201">_xlfn.XLOOKUP(Q$1,'Copy of PY1 Data(H)'!$A$1:$CZ$1,_xlfn.XLOOKUP($A201,'Copy of PY1 Data(H)'!$A$1:$A$288,'Copy of PY1 Data(H)'!$A$1:$CZ$288))</f>
        <v>0</v>
      </c>
      <c r="R201" s="180" cm="1">
        <f t="array" ref="R201">_xlfn.XLOOKUP(R$1,'Copy of PY1 Data(H)'!$A$1:$CZ$1,_xlfn.XLOOKUP($A201,'Copy of PY1 Data(H)'!$A$1:$A$288,'Copy of PY1 Data(H)'!$A$1:$CZ$288))</f>
        <v>0</v>
      </c>
      <c r="S201" s="180" cm="1">
        <f t="array" ref="S201">_xlfn.XLOOKUP(S$1,'Copy of PY1 Data(H)'!$A$1:$CZ$1,_xlfn.XLOOKUP($A201,'Copy of PY1 Data(H)'!$A$1:$A$288,'Copy of PY1 Data(H)'!$A$1:$CZ$288))</f>
        <v>4845367</v>
      </c>
      <c r="T201" s="180" cm="1">
        <f t="array" ref="T201">_xlfn.XLOOKUP(T$1,'Copy of PY1 Data(H)'!$A$1:$CZ$1,_xlfn.XLOOKUP($A201,'Copy of PY1 Data(H)'!$A$1:$A$288,'Copy of PY1 Data(H)'!$A$1:$CZ$288))</f>
        <v>0</v>
      </c>
      <c r="U201" s="180" cm="1">
        <f t="array" ref="U201">_xlfn.XLOOKUP(U$1,'Copy of PY1 Data(H)'!$A$1:$CZ$1,_xlfn.XLOOKUP($A201,'Copy of PY1 Data(H)'!$A$1:$A$288,'Copy of PY1 Data(H)'!$A$1:$CZ$288))</f>
        <v>0</v>
      </c>
      <c r="V201" s="180" cm="1">
        <f t="array" ref="V201">_xlfn.XLOOKUP(V$1,'Copy of PY1 Data(H)'!$A$1:$CZ$1,_xlfn.XLOOKUP($A201,'Copy of PY1 Data(H)'!$A$1:$A$288,'Copy of PY1 Data(H)'!$A$1:$CZ$288))</f>
        <v>7316036</v>
      </c>
      <c r="W201" s="180" cm="1">
        <f t="array" ref="W201">_xlfn.XLOOKUP(W$1,'Copy of PY1 Data(H)'!$A$1:$CZ$1,_xlfn.XLOOKUP($A201,'Copy of PY1 Data(H)'!$A$1:$A$288,'Copy of PY1 Data(H)'!$A$1:$CZ$288))</f>
        <v>0</v>
      </c>
      <c r="X201" s="180" cm="1">
        <f t="array" ref="X201">_xlfn.XLOOKUP(X$1,'Copy of PY1 Data(H)'!$A$1:$CZ$1,_xlfn.XLOOKUP($A201,'Copy of PY1 Data(H)'!$A$1:$A$288,'Copy of PY1 Data(H)'!$A$1:$CZ$288))</f>
        <v>23517426</v>
      </c>
      <c r="Y201" s="180" cm="1">
        <f t="array" ref="Y201">_xlfn.XLOOKUP(Y$1,'Copy of PY1 Data(H)'!$A$1:$CZ$1,_xlfn.XLOOKUP($A201,'Copy of PY1 Data(H)'!$A$1:$A$288,'Copy of PY1 Data(H)'!$A$1:$CZ$288))</f>
        <v>0</v>
      </c>
      <c r="Z201" s="180" cm="1">
        <f t="array" ref="Z201">_xlfn.XLOOKUP(Z$1,'Copy of PY1 Data(H)'!$A$1:$CZ$1,_xlfn.XLOOKUP($A201,'Copy of PY1 Data(H)'!$A$1:$A$288,'Copy of PY1 Data(H)'!$A$1:$CZ$288))</f>
        <v>0</v>
      </c>
      <c r="AA201" s="180" cm="1">
        <f t="array" ref="AA201">_xlfn.XLOOKUP(AA$1,'Copy of PY1 Data(H)'!$A$1:$CZ$1,_xlfn.XLOOKUP($A201,'Copy of PY1 Data(H)'!$A$1:$A$288,'Copy of PY1 Data(H)'!$A$1:$CZ$288))</f>
        <v>0</v>
      </c>
      <c r="AB201" s="180" cm="1">
        <f t="array" ref="AB201">_xlfn.XLOOKUP(AB$1,'Copy of PY1 Data(H)'!$A$1:$CZ$1,_xlfn.XLOOKUP($A201,'Copy of PY1 Data(H)'!$A$1:$A$288,'Copy of PY1 Data(H)'!$A$1:$CZ$288))</f>
        <v>0</v>
      </c>
      <c r="AC201" s="180" cm="1">
        <f t="array" ref="AC201">_xlfn.XLOOKUP(AC$1,'Copy of PY1 Data(H)'!$A$1:$CZ$1,_xlfn.XLOOKUP($A201,'Copy of PY1 Data(H)'!$A$1:$A$288,'Copy of PY1 Data(H)'!$A$1:$CZ$288))</f>
        <v>2184273</v>
      </c>
      <c r="AD201" s="180" cm="1">
        <f t="array" ref="AD201">_xlfn.XLOOKUP(AD$1,'Copy of PY1 Data(H)'!$A$1:$CZ$1,_xlfn.XLOOKUP($A201,'Copy of PY1 Data(H)'!$A$1:$A$288,'Copy of PY1 Data(H)'!$A$1:$CZ$288))</f>
        <v>3705002</v>
      </c>
      <c r="AE201" s="180" cm="1">
        <f t="array" ref="AE201">_xlfn.XLOOKUP(AE$1,'Copy of PY1 Data(H)'!$A$1:$CZ$1,_xlfn.XLOOKUP($A201,'Copy of PY1 Data(H)'!$A$1:$A$288,'Copy of PY1 Data(H)'!$A$1:$CZ$288))</f>
        <v>3798009</v>
      </c>
      <c r="AF201" s="180" cm="1">
        <f t="array" ref="AF201">_xlfn.XLOOKUP(AF$1,'Copy of PY1 Data(H)'!$A$1:$CZ$1,_xlfn.XLOOKUP($A201,'Copy of PY1 Data(H)'!$A$1:$A$288,'Copy of PY1 Data(H)'!$A$1:$CZ$288))</f>
        <v>2585946</v>
      </c>
      <c r="AG201" s="180" cm="1">
        <f t="array" ref="AG201">_xlfn.XLOOKUP(AG$1,'Copy of PY1 Data(H)'!$A$1:$CZ$1,_xlfn.XLOOKUP($A201,'Copy of PY1 Data(H)'!$A$1:$A$288,'Copy of PY1 Data(H)'!$A$1:$CZ$288))</f>
        <v>3810680</v>
      </c>
      <c r="AH201" s="180" cm="1">
        <f t="array" ref="AH201">_xlfn.XLOOKUP(AH$1,'Copy of PY1 Data(H)'!$A$1:$CZ$1,_xlfn.XLOOKUP($A201,'Copy of PY1 Data(H)'!$A$1:$A$288,'Copy of PY1 Data(H)'!$A$1:$CZ$288))</f>
        <v>0</v>
      </c>
      <c r="AI201" s="180" cm="1">
        <f t="array" ref="AI201">_xlfn.XLOOKUP(AI$1,'Copy of PY1 Data(H)'!$A$1:$CZ$1,_xlfn.XLOOKUP($A201,'Copy of PY1 Data(H)'!$A$1:$A$288,'Copy of PY1 Data(H)'!$A$1:$CZ$288))</f>
        <v>0</v>
      </c>
      <c r="AJ201" s="180" cm="1">
        <f t="array" ref="AJ201">_xlfn.XLOOKUP(AJ$1,'Copy of PY1 Data(H)'!$A$1:$CZ$1,_xlfn.XLOOKUP($A201,'Copy of PY1 Data(H)'!$A$1:$A$288,'Copy of PY1 Data(H)'!$A$1:$CZ$288))</f>
        <v>0</v>
      </c>
      <c r="AK201" s="180" cm="1">
        <f t="array" ref="AK201">_xlfn.XLOOKUP(AK$1,'Copy of PY1 Data(H)'!$A$1:$CZ$1,_xlfn.XLOOKUP($A201,'Copy of PY1 Data(H)'!$A$1:$A$288,'Copy of PY1 Data(H)'!$A$1:$CZ$288))</f>
        <v>0</v>
      </c>
      <c r="AL201" s="180" cm="1">
        <f t="array" ref="AL201">_xlfn.XLOOKUP(AL$1,'Copy of PY1 Data(H)'!$A$1:$CZ$1,_xlfn.XLOOKUP($A201,'Copy of PY1 Data(H)'!$A$1:$A$288,'Copy of PY1 Data(H)'!$A$1:$CZ$288))</f>
        <v>2598605</v>
      </c>
      <c r="AM201" s="180" cm="1">
        <f t="array" ref="AM201">_xlfn.XLOOKUP(AM$1,'Copy of PY1 Data(H)'!$A$1:$CZ$1,_xlfn.XLOOKUP($A201,'Copy of PY1 Data(H)'!$A$1:$A$288,'Copy of PY1 Data(H)'!$A$1:$CZ$288))</f>
        <v>5229914</v>
      </c>
      <c r="AN201" s="180" cm="1">
        <f t="array" ref="AN201">_xlfn.XLOOKUP(AN$1,'Copy of PY1 Data(H)'!$A$1:$CZ$1,_xlfn.XLOOKUP($A201,'Copy of PY1 Data(H)'!$A$1:$A$288,'Copy of PY1 Data(H)'!$A$1:$CZ$288))</f>
        <v>1943497</v>
      </c>
      <c r="AO201" s="180" cm="1">
        <f t="array" ref="AO201">_xlfn.XLOOKUP(AO$1,'Copy of PY1 Data(H)'!$A$1:$CZ$1,_xlfn.XLOOKUP($A201,'Copy of PY1 Data(H)'!$A$1:$A$288,'Copy of PY1 Data(H)'!$A$1:$CZ$288))</f>
        <v>95654807</v>
      </c>
      <c r="AP201" s="180" cm="1">
        <f t="array" ref="AP201">_xlfn.XLOOKUP(AP$1,'Copy of PY1 Data(H)'!$A$1:$CZ$1,_xlfn.XLOOKUP($A201,'Copy of PY1 Data(H)'!$A$1:$A$288,'Copy of PY1 Data(H)'!$A$1:$CZ$288))</f>
        <v>1227842</v>
      </c>
      <c r="AQ201" s="180" cm="1">
        <f t="array" ref="AQ201">_xlfn.XLOOKUP(AQ$1,'Copy of PY1 Data(H)'!$A$1:$CZ$1,_xlfn.XLOOKUP($A201,'Copy of PY1 Data(H)'!$A$1:$A$288,'Copy of PY1 Data(H)'!$A$1:$CZ$288))</f>
        <v>0</v>
      </c>
      <c r="AR201" s="180" cm="1">
        <f t="array" ref="AR201">_xlfn.XLOOKUP(AR$1,'Copy of PY1 Data(H)'!$A$1:$CZ$1,_xlfn.XLOOKUP($A201,'Copy of PY1 Data(H)'!$A$1:$A$288,'Copy of PY1 Data(H)'!$A$1:$CZ$288))</f>
        <v>257879</v>
      </c>
      <c r="AS201" s="180" cm="1">
        <f t="array" ref="AS201">_xlfn.XLOOKUP(AS$1,'Copy of PY1 Data(H)'!$A$1:$CZ$1,_xlfn.XLOOKUP($A201,'Copy of PY1 Data(H)'!$A$1:$A$288,'Copy of PY1 Data(H)'!$A$1:$CZ$288))</f>
        <v>88726132</v>
      </c>
      <c r="AT201" s="180" cm="1">
        <f t="array" ref="AT201">_xlfn.XLOOKUP(AT$1,'Copy of PY1 Data(H)'!$A$1:$CZ$1,_xlfn.XLOOKUP($A201,'Copy of PY1 Data(H)'!$A$1:$A$288,'Copy of PY1 Data(H)'!$A$1:$CZ$288))</f>
        <v>1719512</v>
      </c>
      <c r="AU201" s="180" cm="1">
        <f t="array" ref="AU201">_xlfn.XLOOKUP(AU$1,'Copy of PY1 Data(H)'!$A$1:$CZ$1,_xlfn.XLOOKUP($A201,'Copy of PY1 Data(H)'!$A$1:$A$288,'Copy of PY1 Data(H)'!$A$1:$CZ$288))</f>
        <v>2658696</v>
      </c>
      <c r="AV201" s="180" cm="1">
        <f t="array" ref="AV201">_xlfn.XLOOKUP(AV$1,'Copy of PY1 Data(H)'!$A$1:$CZ$1,_xlfn.XLOOKUP($A201,'Copy of PY1 Data(H)'!$A$1:$A$288,'Copy of PY1 Data(H)'!$A$1:$CZ$288))</f>
        <v>9865000</v>
      </c>
      <c r="AW201" s="180" cm="1">
        <f t="array" ref="AW201">_xlfn.XLOOKUP(AW$1,'Copy of PY1 Data(H)'!$A$1:$CZ$1,_xlfn.XLOOKUP($A201,'Copy of PY1 Data(H)'!$A$1:$A$288,'Copy of PY1 Data(H)'!$A$1:$CZ$288))</f>
        <v>2444148</v>
      </c>
      <c r="AX201" s="180" cm="1">
        <f t="array" ref="AX201">_xlfn.XLOOKUP(AX$1,'Copy of PY1 Data(H)'!$A$1:$CZ$1,_xlfn.XLOOKUP($A201,'Copy of PY1 Data(H)'!$A$1:$A$288,'Copy of PY1 Data(H)'!$A$1:$CZ$288))</f>
        <v>0</v>
      </c>
      <c r="AY201" s="180" cm="1">
        <f t="array" ref="AY201">_xlfn.XLOOKUP(AY$1,'Copy of PY1 Data(H)'!$A$1:$CZ$1,_xlfn.XLOOKUP($A201,'Copy of PY1 Data(H)'!$A$1:$A$288,'Copy of PY1 Data(H)'!$A$1:$CZ$288))</f>
        <v>0</v>
      </c>
      <c r="AZ201" s="180" cm="1">
        <f t="array" ref="AZ201">_xlfn.XLOOKUP(AZ$1,'Copy of PY1 Data(H)'!$A$1:$CZ$1,_xlfn.XLOOKUP($A201,'Copy of PY1 Data(H)'!$A$1:$A$288,'Copy of PY1 Data(H)'!$A$1:$CZ$288))</f>
        <v>10845311</v>
      </c>
      <c r="BA201" s="180" cm="1">
        <f t="array" ref="BA201">_xlfn.XLOOKUP(BA$1,'Copy of PY1 Data(H)'!$A$1:$CZ$1,_xlfn.XLOOKUP($A201,'Copy of PY1 Data(H)'!$A$1:$A$288,'Copy of PY1 Data(H)'!$A$1:$CZ$288))</f>
        <v>904679</v>
      </c>
      <c r="BB201" s="180" cm="1">
        <f t="array" ref="BB201">_xlfn.XLOOKUP(BB$1,'Copy of PY1 Data(H)'!$A$1:$CZ$1,_xlfn.XLOOKUP($A201,'Copy of PY1 Data(H)'!$A$1:$A$288,'Copy of PY1 Data(H)'!$A$1:$CZ$288))</f>
        <v>1622903</v>
      </c>
      <c r="BC201" s="180" cm="1">
        <f t="array" ref="BC201">_xlfn.XLOOKUP(BC$1,'Copy of PY1 Data(H)'!$A$1:$CZ$1,_xlfn.XLOOKUP($A201,'Copy of PY1 Data(H)'!$A$1:$A$288,'Copy of PY1 Data(H)'!$A$1:$CZ$288))</f>
        <v>964218</v>
      </c>
      <c r="BD201" s="180" cm="1">
        <f t="array" ref="BD201">_xlfn.XLOOKUP(BD$1,'Copy of PY1 Data(H)'!$A$1:$CZ$1,_xlfn.XLOOKUP($A201,'Copy of PY1 Data(H)'!$A$1:$A$288,'Copy of PY1 Data(H)'!$A$1:$CZ$288))</f>
        <v>5584943</v>
      </c>
      <c r="BE201" s="180" cm="1">
        <f t="array" ref="BE201">_xlfn.XLOOKUP(BE$1,'Copy of PY1 Data(H)'!$A$1:$CZ$1,_xlfn.XLOOKUP($A201,'Copy of PY1 Data(H)'!$A$1:$A$288,'Copy of PY1 Data(H)'!$A$1:$CZ$288))</f>
        <v>3837719</v>
      </c>
      <c r="BF201" s="180" cm="1">
        <f t="array" ref="BF201">_xlfn.XLOOKUP(BF$1,'Copy of PY1 Data(H)'!$A$1:$CZ$1,_xlfn.XLOOKUP($A201,'Copy of PY1 Data(H)'!$A$1:$A$288,'Copy of PY1 Data(H)'!$A$1:$CZ$288))</f>
        <v>24048469</v>
      </c>
      <c r="BG201" s="180" cm="1">
        <f t="array" ref="BG201">_xlfn.XLOOKUP(BG$1,'Copy of PY1 Data(H)'!$A$1:$CZ$1,_xlfn.XLOOKUP($A201,'Copy of PY1 Data(H)'!$A$1:$A$288,'Copy of PY1 Data(H)'!$A$1:$CZ$288))</f>
        <v>0</v>
      </c>
      <c r="BH201" s="180" cm="1">
        <f t="array" ref="BH201">_xlfn.XLOOKUP(BH$1,'Copy of PY1 Data(H)'!$A$1:$CZ$1,_xlfn.XLOOKUP($A201,'Copy of PY1 Data(H)'!$A$1:$A$288,'Copy of PY1 Data(H)'!$A$1:$CZ$288))</f>
        <v>0</v>
      </c>
      <c r="BI201" s="180" cm="1">
        <f t="array" ref="BI201">_xlfn.XLOOKUP(BI$1,'Copy of PY1 Data(H)'!$A$1:$CZ$1,_xlfn.XLOOKUP($A201,'Copy of PY1 Data(H)'!$A$1:$A$288,'Copy of PY1 Data(H)'!$A$1:$CZ$288))</f>
        <v>1051042</v>
      </c>
      <c r="BJ201" s="180" cm="1">
        <f t="array" ref="BJ201">_xlfn.XLOOKUP(BJ$1,'Copy of PY1 Data(H)'!$A$1:$CZ$1,_xlfn.XLOOKUP($A201,'Copy of PY1 Data(H)'!$A$1:$A$288,'Copy of PY1 Data(H)'!$A$1:$CZ$288))</f>
        <v>10695701</v>
      </c>
      <c r="BK201" s="180" cm="1">
        <f t="array" ref="BK201">_xlfn.XLOOKUP(BK$1,'Copy of PY1 Data(H)'!$A$1:$CZ$1,_xlfn.XLOOKUP($A201,'Copy of PY1 Data(H)'!$A$1:$A$288,'Copy of PY1 Data(H)'!$A$1:$CZ$288))</f>
        <v>6779411</v>
      </c>
      <c r="BL201" s="180" cm="1">
        <f t="array" ref="BL201">_xlfn.XLOOKUP(BL$1,'Copy of PY1 Data(H)'!$A$1:$CZ$1,_xlfn.XLOOKUP($A201,'Copy of PY1 Data(H)'!$A$1:$A$288,'Copy of PY1 Data(H)'!$A$1:$CZ$288))</f>
        <v>29289167</v>
      </c>
      <c r="BM201" s="180" cm="1">
        <f t="array" ref="BM201">_xlfn.XLOOKUP(BM$1,'Copy of PY1 Data(H)'!$A$1:$CZ$1,_xlfn.XLOOKUP($A201,'Copy of PY1 Data(H)'!$A$1:$A$288,'Copy of PY1 Data(H)'!$A$1:$CZ$288))</f>
        <v>0</v>
      </c>
      <c r="BN201" s="180" cm="1">
        <f t="array" ref="BN201">_xlfn.XLOOKUP(BN$1,'Copy of PY1 Data(H)'!$A$1:$CZ$1,_xlfn.XLOOKUP($A201,'Copy of PY1 Data(H)'!$A$1:$A$288,'Copy of PY1 Data(H)'!$A$1:$CZ$288))</f>
        <v>7515047</v>
      </c>
      <c r="BO201" s="180" cm="1">
        <f t="array" ref="BO201">_xlfn.XLOOKUP(BO$1,'Copy of PY1 Data(H)'!$A$1:$CZ$1,_xlfn.XLOOKUP($A201,'Copy of PY1 Data(H)'!$A$1:$A$288,'Copy of PY1 Data(H)'!$A$1:$CZ$288))</f>
        <v>3599932</v>
      </c>
      <c r="BP201" s="180" cm="1">
        <f t="array" ref="BP201">_xlfn.XLOOKUP(BP$1,'Copy of PY1 Data(H)'!$A$1:$CZ$1,_xlfn.XLOOKUP($A201,'Copy of PY1 Data(H)'!$A$1:$A$288,'Copy of PY1 Data(H)'!$A$1:$CZ$288))</f>
        <v>0</v>
      </c>
      <c r="BQ201" s="180" cm="1">
        <f t="array" ref="BQ201">_xlfn.XLOOKUP(BQ$1,'Copy of PY1 Data(H)'!$A$1:$CZ$1,_xlfn.XLOOKUP($A201,'Copy of PY1 Data(H)'!$A$1:$A$288,'Copy of PY1 Data(H)'!$A$1:$CZ$288))</f>
        <v>0</v>
      </c>
      <c r="BR201" s="180" cm="1">
        <f t="array" ref="BR201">_xlfn.XLOOKUP(BR$1,'Copy of PY1 Data(H)'!$A$1:$CZ$1,_xlfn.XLOOKUP($A201,'Copy of PY1 Data(H)'!$A$1:$A$288,'Copy of PY1 Data(H)'!$A$1:$CZ$288))</f>
        <v>0</v>
      </c>
      <c r="BS201" s="180" cm="1">
        <f t="array" ref="BS201">_xlfn.XLOOKUP(BS$1,'Copy of PY1 Data(H)'!$A$1:$CZ$1,_xlfn.XLOOKUP($A201,'Copy of PY1 Data(H)'!$A$1:$A$288,'Copy of PY1 Data(H)'!$A$1:$CZ$288))</f>
        <v>3031583</v>
      </c>
      <c r="BT201" s="180" cm="1">
        <f t="array" ref="BT201">_xlfn.XLOOKUP(BT$1,'Copy of PY1 Data(H)'!$A$1:$CZ$1,_xlfn.XLOOKUP($A201,'Copy of PY1 Data(H)'!$A$1:$A$288,'Copy of PY1 Data(H)'!$A$1:$CZ$288))</f>
        <v>1261020</v>
      </c>
      <c r="BU201" s="180" cm="1">
        <f t="array" ref="BU201">_xlfn.XLOOKUP(BU$1,'Copy of PY1 Data(H)'!$A$1:$CZ$1,_xlfn.XLOOKUP($A201,'Copy of PY1 Data(H)'!$A$1:$A$288,'Copy of PY1 Data(H)'!$A$1:$CZ$288))</f>
        <v>0</v>
      </c>
      <c r="BV201" s="180" cm="1">
        <f t="array" ref="BV201">_xlfn.XLOOKUP(BV$1,'Copy of PY1 Data(H)'!$A$1:$CZ$1,_xlfn.XLOOKUP($A201,'Copy of PY1 Data(H)'!$A$1:$A$288,'Copy of PY1 Data(H)'!$A$1:$CZ$288))</f>
        <v>11014207</v>
      </c>
      <c r="BW201" s="180"/>
      <c r="BX201" s="180"/>
      <c r="BY201" s="180"/>
      <c r="BZ201" s="180"/>
    </row>
    <row r="202" spans="1:78" x14ac:dyDescent="0.3">
      <c r="A202" s="180">
        <v>525</v>
      </c>
      <c r="C202" s="180"/>
      <c r="D202" s="180" cm="1">
        <f t="array" ref="D202">_xlfn.XLOOKUP(D$1,'Copy of PY1 Data(H)'!$A$1:$CZ$1,_xlfn.XLOOKUP($A202,'Copy of PY1 Data(H)'!$A$1:$A$288,'Copy of PY1 Data(H)'!$A$1:$CZ$288))</f>
        <v>0</v>
      </c>
      <c r="E202" s="180" cm="1">
        <f t="array" ref="E202">_xlfn.XLOOKUP(E$1,'Copy of PY1 Data(H)'!$A$1:$CZ$1,_xlfn.XLOOKUP($A202,'Copy of PY1 Data(H)'!$A$1:$A$288,'Copy of PY1 Data(H)'!$A$1:$CZ$288))</f>
        <v>98283957</v>
      </c>
      <c r="F202" s="180" cm="1">
        <f t="array" ref="F202">_xlfn.XLOOKUP(F$1,'Copy of PY1 Data(H)'!$A$1:$CZ$1,_xlfn.XLOOKUP($A202,'Copy of PY1 Data(H)'!$A$1:$A$288,'Copy of PY1 Data(H)'!$A$1:$CZ$288))</f>
        <v>0</v>
      </c>
      <c r="G202" s="180" cm="1">
        <f t="array" ref="G202">_xlfn.XLOOKUP(G$1,'Copy of PY1 Data(H)'!$A$1:$CZ$1,_xlfn.XLOOKUP($A202,'Copy of PY1 Data(H)'!$A$1:$A$288,'Copy of PY1 Data(H)'!$A$1:$CZ$288))</f>
        <v>1463389</v>
      </c>
      <c r="H202" s="180" cm="1">
        <f t="array" ref="H202">_xlfn.XLOOKUP(H$1,'Copy of PY1 Data(H)'!$A$1:$CZ$1,_xlfn.XLOOKUP($A202,'Copy of PY1 Data(H)'!$A$1:$A$288,'Copy of PY1 Data(H)'!$A$1:$CZ$288))</f>
        <v>0</v>
      </c>
      <c r="I202" s="180" cm="1">
        <f t="array" ref="I202">_xlfn.XLOOKUP(I$1,'Copy of PY1 Data(H)'!$A$1:$CZ$1,_xlfn.XLOOKUP($A202,'Copy of PY1 Data(H)'!$A$1:$A$288,'Copy of PY1 Data(H)'!$A$1:$CZ$288))</f>
        <v>0</v>
      </c>
      <c r="J202" s="180" cm="1">
        <f t="array" ref="J202">_xlfn.XLOOKUP(J$1,'Copy of PY1 Data(H)'!$A$1:$CZ$1,_xlfn.XLOOKUP($A202,'Copy of PY1 Data(H)'!$A$1:$A$288,'Copy of PY1 Data(H)'!$A$1:$CZ$288))</f>
        <v>0</v>
      </c>
      <c r="K202" s="180" cm="1">
        <f t="array" ref="K202">_xlfn.XLOOKUP(K$1,'Copy of PY1 Data(H)'!$A$1:$CZ$1,_xlfn.XLOOKUP($A202,'Copy of PY1 Data(H)'!$A$1:$A$288,'Copy of PY1 Data(H)'!$A$1:$CZ$288))</f>
        <v>0</v>
      </c>
      <c r="L202" s="180" cm="1">
        <f t="array" ref="L202">_xlfn.XLOOKUP(L$1,'Copy of PY1 Data(H)'!$A$1:$CZ$1,_xlfn.XLOOKUP($A202,'Copy of PY1 Data(H)'!$A$1:$A$288,'Copy of PY1 Data(H)'!$A$1:$CZ$288))</f>
        <v>0</v>
      </c>
      <c r="M202" s="180" cm="1">
        <f t="array" ref="M202">_xlfn.XLOOKUP(M$1,'Copy of PY1 Data(H)'!$A$1:$CZ$1,_xlfn.XLOOKUP($A202,'Copy of PY1 Data(H)'!$A$1:$A$288,'Copy of PY1 Data(H)'!$A$1:$CZ$288))</f>
        <v>0</v>
      </c>
      <c r="N202" s="180" cm="1">
        <f t="array" ref="N202">_xlfn.XLOOKUP(N$1,'Copy of PY1 Data(H)'!$A$1:$CZ$1,_xlfn.XLOOKUP($A202,'Copy of PY1 Data(H)'!$A$1:$A$288,'Copy of PY1 Data(H)'!$A$1:$CZ$288))</f>
        <v>0</v>
      </c>
      <c r="O202" s="180" cm="1">
        <f t="array" ref="O202">_xlfn.XLOOKUP(O$1,'Copy of PY1 Data(H)'!$A$1:$CZ$1,_xlfn.XLOOKUP($A202,'Copy of PY1 Data(H)'!$A$1:$A$288,'Copy of PY1 Data(H)'!$A$1:$CZ$288))</f>
        <v>0</v>
      </c>
      <c r="P202" s="180" cm="1">
        <f t="array" ref="P202">_xlfn.XLOOKUP(P$1,'Copy of PY1 Data(H)'!$A$1:$CZ$1,_xlfn.XLOOKUP($A202,'Copy of PY1 Data(H)'!$A$1:$A$288,'Copy of PY1 Data(H)'!$A$1:$CZ$288))</f>
        <v>0</v>
      </c>
      <c r="Q202" s="180" cm="1">
        <f t="array" ref="Q202">_xlfn.XLOOKUP(Q$1,'Copy of PY1 Data(H)'!$A$1:$CZ$1,_xlfn.XLOOKUP($A202,'Copy of PY1 Data(H)'!$A$1:$A$288,'Copy of PY1 Data(H)'!$A$1:$CZ$288))</f>
        <v>0</v>
      </c>
      <c r="R202" s="180" cm="1">
        <f t="array" ref="R202">_xlfn.XLOOKUP(R$1,'Copy of PY1 Data(H)'!$A$1:$CZ$1,_xlfn.XLOOKUP($A202,'Copy of PY1 Data(H)'!$A$1:$A$288,'Copy of PY1 Data(H)'!$A$1:$CZ$288))</f>
        <v>0</v>
      </c>
      <c r="S202" s="180" cm="1">
        <f t="array" ref="S202">_xlfn.XLOOKUP(S$1,'Copy of PY1 Data(H)'!$A$1:$CZ$1,_xlfn.XLOOKUP($A202,'Copy of PY1 Data(H)'!$A$1:$A$288,'Copy of PY1 Data(H)'!$A$1:$CZ$288))</f>
        <v>0</v>
      </c>
      <c r="T202" s="180" cm="1">
        <f t="array" ref="T202">_xlfn.XLOOKUP(T$1,'Copy of PY1 Data(H)'!$A$1:$CZ$1,_xlfn.XLOOKUP($A202,'Copy of PY1 Data(H)'!$A$1:$A$288,'Copy of PY1 Data(H)'!$A$1:$CZ$288))</f>
        <v>0</v>
      </c>
      <c r="U202" s="180" cm="1">
        <f t="array" ref="U202">_xlfn.XLOOKUP(U$1,'Copy of PY1 Data(H)'!$A$1:$CZ$1,_xlfn.XLOOKUP($A202,'Copy of PY1 Data(H)'!$A$1:$A$288,'Copy of PY1 Data(H)'!$A$1:$CZ$288))</f>
        <v>0</v>
      </c>
      <c r="V202" s="180" cm="1">
        <f t="array" ref="V202">_xlfn.XLOOKUP(V$1,'Copy of PY1 Data(H)'!$A$1:$CZ$1,_xlfn.XLOOKUP($A202,'Copy of PY1 Data(H)'!$A$1:$A$288,'Copy of PY1 Data(H)'!$A$1:$CZ$288))</f>
        <v>0</v>
      </c>
      <c r="W202" s="180" cm="1">
        <f t="array" ref="W202">_xlfn.XLOOKUP(W$1,'Copy of PY1 Data(H)'!$A$1:$CZ$1,_xlfn.XLOOKUP($A202,'Copy of PY1 Data(H)'!$A$1:$A$288,'Copy of PY1 Data(H)'!$A$1:$CZ$288))</f>
        <v>0</v>
      </c>
      <c r="X202" s="180" cm="1">
        <f t="array" ref="X202">_xlfn.XLOOKUP(X$1,'Copy of PY1 Data(H)'!$A$1:$CZ$1,_xlfn.XLOOKUP($A202,'Copy of PY1 Data(H)'!$A$1:$A$288,'Copy of PY1 Data(H)'!$A$1:$CZ$288))</f>
        <v>0</v>
      </c>
      <c r="Y202" s="180" cm="1">
        <f t="array" ref="Y202">_xlfn.XLOOKUP(Y$1,'Copy of PY1 Data(H)'!$A$1:$CZ$1,_xlfn.XLOOKUP($A202,'Copy of PY1 Data(H)'!$A$1:$A$288,'Copy of PY1 Data(H)'!$A$1:$CZ$288))</f>
        <v>0</v>
      </c>
      <c r="Z202" s="180" cm="1">
        <f t="array" ref="Z202">_xlfn.XLOOKUP(Z$1,'Copy of PY1 Data(H)'!$A$1:$CZ$1,_xlfn.XLOOKUP($A202,'Copy of PY1 Data(H)'!$A$1:$A$288,'Copy of PY1 Data(H)'!$A$1:$CZ$288))</f>
        <v>24980976</v>
      </c>
      <c r="AA202" s="180" cm="1">
        <f t="array" ref="AA202">_xlfn.XLOOKUP(AA$1,'Copy of PY1 Data(H)'!$A$1:$CZ$1,_xlfn.XLOOKUP($A202,'Copy of PY1 Data(H)'!$A$1:$A$288,'Copy of PY1 Data(H)'!$A$1:$CZ$288))</f>
        <v>0</v>
      </c>
      <c r="AB202" s="180" cm="1">
        <f t="array" ref="AB202">_xlfn.XLOOKUP(AB$1,'Copy of PY1 Data(H)'!$A$1:$CZ$1,_xlfn.XLOOKUP($A202,'Copy of PY1 Data(H)'!$A$1:$A$288,'Copy of PY1 Data(H)'!$A$1:$CZ$288))</f>
        <v>0</v>
      </c>
      <c r="AC202" s="180" cm="1">
        <f t="array" ref="AC202">_xlfn.XLOOKUP(AC$1,'Copy of PY1 Data(H)'!$A$1:$CZ$1,_xlfn.XLOOKUP($A202,'Copy of PY1 Data(H)'!$A$1:$A$288,'Copy of PY1 Data(H)'!$A$1:$CZ$288))</f>
        <v>0</v>
      </c>
      <c r="AD202" s="180" cm="1">
        <f t="array" ref="AD202">_xlfn.XLOOKUP(AD$1,'Copy of PY1 Data(H)'!$A$1:$CZ$1,_xlfn.XLOOKUP($A202,'Copy of PY1 Data(H)'!$A$1:$A$288,'Copy of PY1 Data(H)'!$A$1:$CZ$288))</f>
        <v>0</v>
      </c>
      <c r="AE202" s="180" cm="1">
        <f t="array" ref="AE202">_xlfn.XLOOKUP(AE$1,'Copy of PY1 Data(H)'!$A$1:$CZ$1,_xlfn.XLOOKUP($A202,'Copy of PY1 Data(H)'!$A$1:$A$288,'Copy of PY1 Data(H)'!$A$1:$CZ$288))</f>
        <v>0</v>
      </c>
      <c r="AF202" s="180" cm="1">
        <f t="array" ref="AF202">_xlfn.XLOOKUP(AF$1,'Copy of PY1 Data(H)'!$A$1:$CZ$1,_xlfn.XLOOKUP($A202,'Copy of PY1 Data(H)'!$A$1:$A$288,'Copy of PY1 Data(H)'!$A$1:$CZ$288))</f>
        <v>0</v>
      </c>
      <c r="AG202" s="180" cm="1">
        <f t="array" ref="AG202">_xlfn.XLOOKUP(AG$1,'Copy of PY1 Data(H)'!$A$1:$CZ$1,_xlfn.XLOOKUP($A202,'Copy of PY1 Data(H)'!$A$1:$A$288,'Copy of PY1 Data(H)'!$A$1:$CZ$288))</f>
        <v>0</v>
      </c>
      <c r="AH202" s="180" cm="1">
        <f t="array" ref="AH202">_xlfn.XLOOKUP(AH$1,'Copy of PY1 Data(H)'!$A$1:$CZ$1,_xlfn.XLOOKUP($A202,'Copy of PY1 Data(H)'!$A$1:$A$288,'Copy of PY1 Data(H)'!$A$1:$CZ$288))</f>
        <v>0</v>
      </c>
      <c r="AI202" s="180" cm="1">
        <f t="array" ref="AI202">_xlfn.XLOOKUP(AI$1,'Copy of PY1 Data(H)'!$A$1:$CZ$1,_xlfn.XLOOKUP($A202,'Copy of PY1 Data(H)'!$A$1:$A$288,'Copy of PY1 Data(H)'!$A$1:$CZ$288))</f>
        <v>0</v>
      </c>
      <c r="AJ202" s="180" cm="1">
        <f t="array" ref="AJ202">_xlfn.XLOOKUP(AJ$1,'Copy of PY1 Data(H)'!$A$1:$CZ$1,_xlfn.XLOOKUP($A202,'Copy of PY1 Data(H)'!$A$1:$A$288,'Copy of PY1 Data(H)'!$A$1:$CZ$288))</f>
        <v>0</v>
      </c>
      <c r="AK202" s="180" cm="1">
        <f t="array" ref="AK202">_xlfn.XLOOKUP(AK$1,'Copy of PY1 Data(H)'!$A$1:$CZ$1,_xlfn.XLOOKUP($A202,'Copy of PY1 Data(H)'!$A$1:$A$288,'Copy of PY1 Data(H)'!$A$1:$CZ$288))</f>
        <v>0</v>
      </c>
      <c r="AL202" s="180" cm="1">
        <f t="array" ref="AL202">_xlfn.XLOOKUP(AL$1,'Copy of PY1 Data(H)'!$A$1:$CZ$1,_xlfn.XLOOKUP($A202,'Copy of PY1 Data(H)'!$A$1:$A$288,'Copy of PY1 Data(H)'!$A$1:$CZ$288))</f>
        <v>0</v>
      </c>
      <c r="AM202" s="180" cm="1">
        <f t="array" ref="AM202">_xlfn.XLOOKUP(AM$1,'Copy of PY1 Data(H)'!$A$1:$CZ$1,_xlfn.XLOOKUP($A202,'Copy of PY1 Data(H)'!$A$1:$A$288,'Copy of PY1 Data(H)'!$A$1:$CZ$288))</f>
        <v>10042</v>
      </c>
      <c r="AN202" s="180" cm="1">
        <f t="array" ref="AN202">_xlfn.XLOOKUP(AN$1,'Copy of PY1 Data(H)'!$A$1:$CZ$1,_xlfn.XLOOKUP($A202,'Copy of PY1 Data(H)'!$A$1:$A$288,'Copy of PY1 Data(H)'!$A$1:$CZ$288))</f>
        <v>0</v>
      </c>
      <c r="AO202" s="180" cm="1">
        <f t="array" ref="AO202">_xlfn.XLOOKUP(AO$1,'Copy of PY1 Data(H)'!$A$1:$CZ$1,_xlfn.XLOOKUP($A202,'Copy of PY1 Data(H)'!$A$1:$A$288,'Copy of PY1 Data(H)'!$A$1:$CZ$288))</f>
        <v>0</v>
      </c>
      <c r="AP202" s="180" cm="1">
        <f t="array" ref="AP202">_xlfn.XLOOKUP(AP$1,'Copy of PY1 Data(H)'!$A$1:$CZ$1,_xlfn.XLOOKUP($A202,'Copy of PY1 Data(H)'!$A$1:$A$288,'Copy of PY1 Data(H)'!$A$1:$CZ$288))</f>
        <v>0</v>
      </c>
      <c r="AQ202" s="180" cm="1">
        <f t="array" ref="AQ202">_xlfn.XLOOKUP(AQ$1,'Copy of PY1 Data(H)'!$A$1:$CZ$1,_xlfn.XLOOKUP($A202,'Copy of PY1 Data(H)'!$A$1:$A$288,'Copy of PY1 Data(H)'!$A$1:$CZ$288))</f>
        <v>0</v>
      </c>
      <c r="AR202" s="180" cm="1">
        <f t="array" ref="AR202">_xlfn.XLOOKUP(AR$1,'Copy of PY1 Data(H)'!$A$1:$CZ$1,_xlfn.XLOOKUP($A202,'Copy of PY1 Data(H)'!$A$1:$A$288,'Copy of PY1 Data(H)'!$A$1:$CZ$288))</f>
        <v>0</v>
      </c>
      <c r="AS202" s="180" cm="1">
        <f t="array" ref="AS202">_xlfn.XLOOKUP(AS$1,'Copy of PY1 Data(H)'!$A$1:$CZ$1,_xlfn.XLOOKUP($A202,'Copy of PY1 Data(H)'!$A$1:$A$288,'Copy of PY1 Data(H)'!$A$1:$CZ$288))</f>
        <v>0</v>
      </c>
      <c r="AT202" s="180" cm="1">
        <f t="array" ref="AT202">_xlfn.XLOOKUP(AT$1,'Copy of PY1 Data(H)'!$A$1:$CZ$1,_xlfn.XLOOKUP($A202,'Copy of PY1 Data(H)'!$A$1:$A$288,'Copy of PY1 Data(H)'!$A$1:$CZ$288))</f>
        <v>0</v>
      </c>
      <c r="AU202" s="180" cm="1">
        <f t="array" ref="AU202">_xlfn.XLOOKUP(AU$1,'Copy of PY1 Data(H)'!$A$1:$CZ$1,_xlfn.XLOOKUP($A202,'Copy of PY1 Data(H)'!$A$1:$A$288,'Copy of PY1 Data(H)'!$A$1:$CZ$288))</f>
        <v>0</v>
      </c>
      <c r="AV202" s="180" cm="1">
        <f t="array" ref="AV202">_xlfn.XLOOKUP(AV$1,'Copy of PY1 Data(H)'!$A$1:$CZ$1,_xlfn.XLOOKUP($A202,'Copy of PY1 Data(H)'!$A$1:$A$288,'Copy of PY1 Data(H)'!$A$1:$CZ$288))</f>
        <v>0</v>
      </c>
      <c r="AW202" s="180" cm="1">
        <f t="array" ref="AW202">_xlfn.XLOOKUP(AW$1,'Copy of PY1 Data(H)'!$A$1:$CZ$1,_xlfn.XLOOKUP($A202,'Copy of PY1 Data(H)'!$A$1:$A$288,'Copy of PY1 Data(H)'!$A$1:$CZ$288))</f>
        <v>0</v>
      </c>
      <c r="AX202" s="180" cm="1">
        <f t="array" ref="AX202">_xlfn.XLOOKUP(AX$1,'Copy of PY1 Data(H)'!$A$1:$CZ$1,_xlfn.XLOOKUP($A202,'Copy of PY1 Data(H)'!$A$1:$A$288,'Copy of PY1 Data(H)'!$A$1:$CZ$288))</f>
        <v>0</v>
      </c>
      <c r="AY202" s="180" cm="1">
        <f t="array" ref="AY202">_xlfn.XLOOKUP(AY$1,'Copy of PY1 Data(H)'!$A$1:$CZ$1,_xlfn.XLOOKUP($A202,'Copy of PY1 Data(H)'!$A$1:$A$288,'Copy of PY1 Data(H)'!$A$1:$CZ$288))</f>
        <v>0</v>
      </c>
      <c r="AZ202" s="180" cm="1">
        <f t="array" ref="AZ202">_xlfn.XLOOKUP(AZ$1,'Copy of PY1 Data(H)'!$A$1:$CZ$1,_xlfn.XLOOKUP($A202,'Copy of PY1 Data(H)'!$A$1:$A$288,'Copy of PY1 Data(H)'!$A$1:$CZ$288))</f>
        <v>0</v>
      </c>
      <c r="BA202" s="180" cm="1">
        <f t="array" ref="BA202">_xlfn.XLOOKUP(BA$1,'Copy of PY1 Data(H)'!$A$1:$CZ$1,_xlfn.XLOOKUP($A202,'Copy of PY1 Data(H)'!$A$1:$A$288,'Copy of PY1 Data(H)'!$A$1:$CZ$288))</f>
        <v>0</v>
      </c>
      <c r="BB202" s="180" cm="1">
        <f t="array" ref="BB202">_xlfn.XLOOKUP(BB$1,'Copy of PY1 Data(H)'!$A$1:$CZ$1,_xlfn.XLOOKUP($A202,'Copy of PY1 Data(H)'!$A$1:$A$288,'Copy of PY1 Data(H)'!$A$1:$CZ$288))</f>
        <v>0</v>
      </c>
      <c r="BC202" s="180" cm="1">
        <f t="array" ref="BC202">_xlfn.XLOOKUP(BC$1,'Copy of PY1 Data(H)'!$A$1:$CZ$1,_xlfn.XLOOKUP($A202,'Copy of PY1 Data(H)'!$A$1:$A$288,'Copy of PY1 Data(H)'!$A$1:$CZ$288))</f>
        <v>0</v>
      </c>
      <c r="BD202" s="180" cm="1">
        <f t="array" ref="BD202">_xlfn.XLOOKUP(BD$1,'Copy of PY1 Data(H)'!$A$1:$CZ$1,_xlfn.XLOOKUP($A202,'Copy of PY1 Data(H)'!$A$1:$A$288,'Copy of PY1 Data(H)'!$A$1:$CZ$288))</f>
        <v>0</v>
      </c>
      <c r="BE202" s="180" cm="1">
        <f t="array" ref="BE202">_xlfn.XLOOKUP(BE$1,'Copy of PY1 Data(H)'!$A$1:$CZ$1,_xlfn.XLOOKUP($A202,'Copy of PY1 Data(H)'!$A$1:$A$288,'Copy of PY1 Data(H)'!$A$1:$CZ$288))</f>
        <v>0</v>
      </c>
      <c r="BF202" s="180" cm="1">
        <f t="array" ref="BF202">_xlfn.XLOOKUP(BF$1,'Copy of PY1 Data(H)'!$A$1:$CZ$1,_xlfn.XLOOKUP($A202,'Copy of PY1 Data(H)'!$A$1:$A$288,'Copy of PY1 Data(H)'!$A$1:$CZ$288))</f>
        <v>0</v>
      </c>
      <c r="BG202" s="180" cm="1">
        <f t="array" ref="BG202">_xlfn.XLOOKUP(BG$1,'Copy of PY1 Data(H)'!$A$1:$CZ$1,_xlfn.XLOOKUP($A202,'Copy of PY1 Data(H)'!$A$1:$A$288,'Copy of PY1 Data(H)'!$A$1:$CZ$288))</f>
        <v>0</v>
      </c>
      <c r="BH202" s="180" cm="1">
        <f t="array" ref="BH202">_xlfn.XLOOKUP(BH$1,'Copy of PY1 Data(H)'!$A$1:$CZ$1,_xlfn.XLOOKUP($A202,'Copy of PY1 Data(H)'!$A$1:$A$288,'Copy of PY1 Data(H)'!$A$1:$CZ$288))</f>
        <v>0</v>
      </c>
      <c r="BI202" s="180" cm="1">
        <f t="array" ref="BI202">_xlfn.XLOOKUP(BI$1,'Copy of PY1 Data(H)'!$A$1:$CZ$1,_xlfn.XLOOKUP($A202,'Copy of PY1 Data(H)'!$A$1:$A$288,'Copy of PY1 Data(H)'!$A$1:$CZ$288))</f>
        <v>0</v>
      </c>
      <c r="BJ202" s="180" cm="1">
        <f t="array" ref="BJ202">_xlfn.XLOOKUP(BJ$1,'Copy of PY1 Data(H)'!$A$1:$CZ$1,_xlfn.XLOOKUP($A202,'Copy of PY1 Data(H)'!$A$1:$A$288,'Copy of PY1 Data(H)'!$A$1:$CZ$288))</f>
        <v>0</v>
      </c>
      <c r="BK202" s="180" cm="1">
        <f t="array" ref="BK202">_xlfn.XLOOKUP(BK$1,'Copy of PY1 Data(H)'!$A$1:$CZ$1,_xlfn.XLOOKUP($A202,'Copy of PY1 Data(H)'!$A$1:$A$288,'Copy of PY1 Data(H)'!$A$1:$CZ$288))</f>
        <v>10326</v>
      </c>
      <c r="BL202" s="180" cm="1">
        <f t="array" ref="BL202">_xlfn.XLOOKUP(BL$1,'Copy of PY1 Data(H)'!$A$1:$CZ$1,_xlfn.XLOOKUP($A202,'Copy of PY1 Data(H)'!$A$1:$A$288,'Copy of PY1 Data(H)'!$A$1:$CZ$288))</f>
        <v>0</v>
      </c>
      <c r="BM202" s="180" cm="1">
        <f t="array" ref="BM202">_xlfn.XLOOKUP(BM$1,'Copy of PY1 Data(H)'!$A$1:$CZ$1,_xlfn.XLOOKUP($A202,'Copy of PY1 Data(H)'!$A$1:$A$288,'Copy of PY1 Data(H)'!$A$1:$CZ$288))</f>
        <v>0</v>
      </c>
      <c r="BN202" s="180" cm="1">
        <f t="array" ref="BN202">_xlfn.XLOOKUP(BN$1,'Copy of PY1 Data(H)'!$A$1:$CZ$1,_xlfn.XLOOKUP($A202,'Copy of PY1 Data(H)'!$A$1:$A$288,'Copy of PY1 Data(H)'!$A$1:$CZ$288))</f>
        <v>0</v>
      </c>
      <c r="BO202" s="180" cm="1">
        <f t="array" ref="BO202">_xlfn.XLOOKUP(BO$1,'Copy of PY1 Data(H)'!$A$1:$CZ$1,_xlfn.XLOOKUP($A202,'Copy of PY1 Data(H)'!$A$1:$A$288,'Copy of PY1 Data(H)'!$A$1:$CZ$288))</f>
        <v>0</v>
      </c>
      <c r="BP202" s="180" cm="1">
        <f t="array" ref="BP202">_xlfn.XLOOKUP(BP$1,'Copy of PY1 Data(H)'!$A$1:$CZ$1,_xlfn.XLOOKUP($A202,'Copy of PY1 Data(H)'!$A$1:$A$288,'Copy of PY1 Data(H)'!$A$1:$CZ$288))</f>
        <v>0</v>
      </c>
      <c r="BQ202" s="180" cm="1">
        <f t="array" ref="BQ202">_xlfn.XLOOKUP(BQ$1,'Copy of PY1 Data(H)'!$A$1:$CZ$1,_xlfn.XLOOKUP($A202,'Copy of PY1 Data(H)'!$A$1:$A$288,'Copy of PY1 Data(H)'!$A$1:$CZ$288))</f>
        <v>0</v>
      </c>
      <c r="BR202" s="180" cm="1">
        <f t="array" ref="BR202">_xlfn.XLOOKUP(BR$1,'Copy of PY1 Data(H)'!$A$1:$CZ$1,_xlfn.XLOOKUP($A202,'Copy of PY1 Data(H)'!$A$1:$A$288,'Copy of PY1 Data(H)'!$A$1:$CZ$288))</f>
        <v>0</v>
      </c>
      <c r="BS202" s="180" cm="1">
        <f t="array" ref="BS202">_xlfn.XLOOKUP(BS$1,'Copy of PY1 Data(H)'!$A$1:$CZ$1,_xlfn.XLOOKUP($A202,'Copy of PY1 Data(H)'!$A$1:$A$288,'Copy of PY1 Data(H)'!$A$1:$CZ$288))</f>
        <v>2530593</v>
      </c>
      <c r="BT202" s="180" cm="1">
        <f t="array" ref="BT202">_xlfn.XLOOKUP(BT$1,'Copy of PY1 Data(H)'!$A$1:$CZ$1,_xlfn.XLOOKUP($A202,'Copy of PY1 Data(H)'!$A$1:$A$288,'Copy of PY1 Data(H)'!$A$1:$CZ$288))</f>
        <v>0</v>
      </c>
      <c r="BU202" s="180" cm="1">
        <f t="array" ref="BU202">_xlfn.XLOOKUP(BU$1,'Copy of PY1 Data(H)'!$A$1:$CZ$1,_xlfn.XLOOKUP($A202,'Copy of PY1 Data(H)'!$A$1:$A$288,'Copy of PY1 Data(H)'!$A$1:$CZ$288))</f>
        <v>0</v>
      </c>
      <c r="BV202" s="180" cm="1">
        <f t="array" ref="BV202">_xlfn.XLOOKUP(BV$1,'Copy of PY1 Data(H)'!$A$1:$CZ$1,_xlfn.XLOOKUP($A202,'Copy of PY1 Data(H)'!$A$1:$A$288,'Copy of PY1 Data(H)'!$A$1:$CZ$288))</f>
        <v>0</v>
      </c>
    </row>
    <row r="203" spans="1:78" x14ac:dyDescent="0.3">
      <c r="A203" s="180">
        <v>526</v>
      </c>
      <c r="C203" s="180"/>
      <c r="D203" s="180" cm="1">
        <f t="array" ref="D203">_xlfn.XLOOKUP(D$1,'Copy of PY1 Data(H)'!$A$1:$CZ$1,_xlfn.XLOOKUP($A203,'Copy of PY1 Data(H)'!$A$1:$A$288,'Copy of PY1 Data(H)'!$A$1:$CZ$288))</f>
        <v>2240192</v>
      </c>
      <c r="E203" s="180" cm="1">
        <f t="array" ref="E203">_xlfn.XLOOKUP(E$1,'Copy of PY1 Data(H)'!$A$1:$CZ$1,_xlfn.XLOOKUP($A203,'Copy of PY1 Data(H)'!$A$1:$A$288,'Copy of PY1 Data(H)'!$A$1:$CZ$288))</f>
        <v>24671827</v>
      </c>
      <c r="F203" s="180" cm="1">
        <f t="array" ref="F203">_xlfn.XLOOKUP(F$1,'Copy of PY1 Data(H)'!$A$1:$CZ$1,_xlfn.XLOOKUP($A203,'Copy of PY1 Data(H)'!$A$1:$A$288,'Copy of PY1 Data(H)'!$A$1:$CZ$288))</f>
        <v>0</v>
      </c>
      <c r="G203" s="180" cm="1">
        <f t="array" ref="G203">_xlfn.XLOOKUP(G$1,'Copy of PY1 Data(H)'!$A$1:$CZ$1,_xlfn.XLOOKUP($A203,'Copy of PY1 Data(H)'!$A$1:$A$288,'Copy of PY1 Data(H)'!$A$1:$CZ$288))</f>
        <v>1375889</v>
      </c>
      <c r="H203" s="180" cm="1">
        <f t="array" ref="H203">_xlfn.XLOOKUP(H$1,'Copy of PY1 Data(H)'!$A$1:$CZ$1,_xlfn.XLOOKUP($A203,'Copy of PY1 Data(H)'!$A$1:$A$288,'Copy of PY1 Data(H)'!$A$1:$CZ$288))</f>
        <v>352046</v>
      </c>
      <c r="I203" s="180" cm="1">
        <f t="array" ref="I203">_xlfn.XLOOKUP(I$1,'Copy of PY1 Data(H)'!$A$1:$CZ$1,_xlfn.XLOOKUP($A203,'Copy of PY1 Data(H)'!$A$1:$A$288,'Copy of PY1 Data(H)'!$A$1:$CZ$288))</f>
        <v>0</v>
      </c>
      <c r="J203" s="180" cm="1">
        <f t="array" ref="J203">_xlfn.XLOOKUP(J$1,'Copy of PY1 Data(H)'!$A$1:$CZ$1,_xlfn.XLOOKUP($A203,'Copy of PY1 Data(H)'!$A$1:$A$288,'Copy of PY1 Data(H)'!$A$1:$CZ$288))</f>
        <v>0</v>
      </c>
      <c r="K203" s="180" cm="1">
        <f t="array" ref="K203">_xlfn.XLOOKUP(K$1,'Copy of PY1 Data(H)'!$A$1:$CZ$1,_xlfn.XLOOKUP($A203,'Copy of PY1 Data(H)'!$A$1:$A$288,'Copy of PY1 Data(H)'!$A$1:$CZ$288))</f>
        <v>0</v>
      </c>
      <c r="L203" s="180" cm="1">
        <f t="array" ref="L203">_xlfn.XLOOKUP(L$1,'Copy of PY1 Data(H)'!$A$1:$CZ$1,_xlfn.XLOOKUP($A203,'Copy of PY1 Data(H)'!$A$1:$A$288,'Copy of PY1 Data(H)'!$A$1:$CZ$288))</f>
        <v>533880</v>
      </c>
      <c r="M203" s="180" cm="1">
        <f t="array" ref="M203">_xlfn.XLOOKUP(M$1,'Copy of PY1 Data(H)'!$A$1:$CZ$1,_xlfn.XLOOKUP($A203,'Copy of PY1 Data(H)'!$A$1:$A$288,'Copy of PY1 Data(H)'!$A$1:$CZ$288))</f>
        <v>2323982</v>
      </c>
      <c r="N203" s="180" cm="1">
        <f t="array" ref="N203">_xlfn.XLOOKUP(N$1,'Copy of PY1 Data(H)'!$A$1:$CZ$1,_xlfn.XLOOKUP($A203,'Copy of PY1 Data(H)'!$A$1:$A$288,'Copy of PY1 Data(H)'!$A$1:$CZ$288))</f>
        <v>0</v>
      </c>
      <c r="O203" s="180" cm="1">
        <f t="array" ref="O203">_xlfn.XLOOKUP(O$1,'Copy of PY1 Data(H)'!$A$1:$CZ$1,_xlfn.XLOOKUP($A203,'Copy of PY1 Data(H)'!$A$1:$A$288,'Copy of PY1 Data(H)'!$A$1:$CZ$288))</f>
        <v>65384</v>
      </c>
      <c r="P203" s="180" cm="1">
        <f t="array" ref="P203">_xlfn.XLOOKUP(P$1,'Copy of PY1 Data(H)'!$A$1:$CZ$1,_xlfn.XLOOKUP($A203,'Copy of PY1 Data(H)'!$A$1:$A$288,'Copy of PY1 Data(H)'!$A$1:$CZ$288))</f>
        <v>0</v>
      </c>
      <c r="Q203" s="180" cm="1">
        <f t="array" ref="Q203">_xlfn.XLOOKUP(Q$1,'Copy of PY1 Data(H)'!$A$1:$CZ$1,_xlfn.XLOOKUP($A203,'Copy of PY1 Data(H)'!$A$1:$A$288,'Copy of PY1 Data(H)'!$A$1:$CZ$288))</f>
        <v>0</v>
      </c>
      <c r="R203" s="180" cm="1">
        <f t="array" ref="R203">_xlfn.XLOOKUP(R$1,'Copy of PY1 Data(H)'!$A$1:$CZ$1,_xlfn.XLOOKUP($A203,'Copy of PY1 Data(H)'!$A$1:$A$288,'Copy of PY1 Data(H)'!$A$1:$CZ$288))</f>
        <v>0</v>
      </c>
      <c r="S203" s="180" cm="1">
        <f t="array" ref="S203">_xlfn.XLOOKUP(S$1,'Copy of PY1 Data(H)'!$A$1:$CZ$1,_xlfn.XLOOKUP($A203,'Copy of PY1 Data(H)'!$A$1:$A$288,'Copy of PY1 Data(H)'!$A$1:$CZ$288))</f>
        <v>273686</v>
      </c>
      <c r="T203" s="180" cm="1">
        <f t="array" ref="T203">_xlfn.XLOOKUP(T$1,'Copy of PY1 Data(H)'!$A$1:$CZ$1,_xlfn.XLOOKUP($A203,'Copy of PY1 Data(H)'!$A$1:$A$288,'Copy of PY1 Data(H)'!$A$1:$CZ$288))</f>
        <v>0</v>
      </c>
      <c r="U203" s="180" cm="1">
        <f t="array" ref="U203">_xlfn.XLOOKUP(U$1,'Copy of PY1 Data(H)'!$A$1:$CZ$1,_xlfn.XLOOKUP($A203,'Copy of PY1 Data(H)'!$A$1:$A$288,'Copy of PY1 Data(H)'!$A$1:$CZ$288))</f>
        <v>0</v>
      </c>
      <c r="V203" s="180" cm="1">
        <f t="array" ref="V203">_xlfn.XLOOKUP(V$1,'Copy of PY1 Data(H)'!$A$1:$CZ$1,_xlfn.XLOOKUP($A203,'Copy of PY1 Data(H)'!$A$1:$A$288,'Copy of PY1 Data(H)'!$A$1:$CZ$288))</f>
        <v>377974</v>
      </c>
      <c r="W203" s="180" cm="1">
        <f t="array" ref="W203">_xlfn.XLOOKUP(W$1,'Copy of PY1 Data(H)'!$A$1:$CZ$1,_xlfn.XLOOKUP($A203,'Copy of PY1 Data(H)'!$A$1:$A$288,'Copy of PY1 Data(H)'!$A$1:$CZ$288))</f>
        <v>0</v>
      </c>
      <c r="X203" s="180" cm="1">
        <f t="array" ref="X203">_xlfn.XLOOKUP(X$1,'Copy of PY1 Data(H)'!$A$1:$CZ$1,_xlfn.XLOOKUP($A203,'Copy of PY1 Data(H)'!$A$1:$A$288,'Copy of PY1 Data(H)'!$A$1:$CZ$288))</f>
        <v>2761127</v>
      </c>
      <c r="Y203" s="180" cm="1">
        <f t="array" ref="Y203">_xlfn.XLOOKUP(Y$1,'Copy of PY1 Data(H)'!$A$1:$CZ$1,_xlfn.XLOOKUP($A203,'Copy of PY1 Data(H)'!$A$1:$A$288,'Copy of PY1 Data(H)'!$A$1:$CZ$288))</f>
        <v>0</v>
      </c>
      <c r="Z203" s="180" cm="1">
        <f t="array" ref="Z203">_xlfn.XLOOKUP(Z$1,'Copy of PY1 Data(H)'!$A$1:$CZ$1,_xlfn.XLOOKUP($A203,'Copy of PY1 Data(H)'!$A$1:$A$288,'Copy of PY1 Data(H)'!$A$1:$CZ$288))</f>
        <v>36057838</v>
      </c>
      <c r="AA203" s="180" cm="1">
        <f t="array" ref="AA203">_xlfn.XLOOKUP(AA$1,'Copy of PY1 Data(H)'!$A$1:$CZ$1,_xlfn.XLOOKUP($A203,'Copy of PY1 Data(H)'!$A$1:$A$288,'Copy of PY1 Data(H)'!$A$1:$CZ$288))</f>
        <v>0</v>
      </c>
      <c r="AB203" s="180" cm="1">
        <f t="array" ref="AB203">_xlfn.XLOOKUP(AB$1,'Copy of PY1 Data(H)'!$A$1:$CZ$1,_xlfn.XLOOKUP($A203,'Copy of PY1 Data(H)'!$A$1:$A$288,'Copy of PY1 Data(H)'!$A$1:$CZ$288))</f>
        <v>0</v>
      </c>
      <c r="AC203" s="180" cm="1">
        <f t="array" ref="AC203">_xlfn.XLOOKUP(AC$1,'Copy of PY1 Data(H)'!$A$1:$CZ$1,_xlfn.XLOOKUP($A203,'Copy of PY1 Data(H)'!$A$1:$A$288,'Copy of PY1 Data(H)'!$A$1:$CZ$288))</f>
        <v>30846</v>
      </c>
      <c r="AD203" s="180" cm="1">
        <f t="array" ref="AD203">_xlfn.XLOOKUP(AD$1,'Copy of PY1 Data(H)'!$A$1:$CZ$1,_xlfn.XLOOKUP($A203,'Copy of PY1 Data(H)'!$A$1:$A$288,'Copy of PY1 Data(H)'!$A$1:$CZ$288))</f>
        <v>435046</v>
      </c>
      <c r="AE203" s="180" cm="1">
        <f t="array" ref="AE203">_xlfn.XLOOKUP(AE$1,'Copy of PY1 Data(H)'!$A$1:$CZ$1,_xlfn.XLOOKUP($A203,'Copy of PY1 Data(H)'!$A$1:$A$288,'Copy of PY1 Data(H)'!$A$1:$CZ$288))</f>
        <v>416024</v>
      </c>
      <c r="AF203" s="180" cm="1">
        <f t="array" ref="AF203">_xlfn.XLOOKUP(AF$1,'Copy of PY1 Data(H)'!$A$1:$CZ$1,_xlfn.XLOOKUP($A203,'Copy of PY1 Data(H)'!$A$1:$A$288,'Copy of PY1 Data(H)'!$A$1:$CZ$288))</f>
        <v>161909</v>
      </c>
      <c r="AG203" s="180" cm="1">
        <f t="array" ref="AG203">_xlfn.XLOOKUP(AG$1,'Copy of PY1 Data(H)'!$A$1:$CZ$1,_xlfn.XLOOKUP($A203,'Copy of PY1 Data(H)'!$A$1:$A$288,'Copy of PY1 Data(H)'!$A$1:$CZ$288))</f>
        <v>458024</v>
      </c>
      <c r="AH203" s="180" cm="1">
        <f t="array" ref="AH203">_xlfn.XLOOKUP(AH$1,'Copy of PY1 Data(H)'!$A$1:$CZ$1,_xlfn.XLOOKUP($A203,'Copy of PY1 Data(H)'!$A$1:$A$288,'Copy of PY1 Data(H)'!$A$1:$CZ$288))</f>
        <v>0</v>
      </c>
      <c r="AI203" s="180" cm="1">
        <f t="array" ref="AI203">_xlfn.XLOOKUP(AI$1,'Copy of PY1 Data(H)'!$A$1:$CZ$1,_xlfn.XLOOKUP($A203,'Copy of PY1 Data(H)'!$A$1:$A$288,'Copy of PY1 Data(H)'!$A$1:$CZ$288))</f>
        <v>0</v>
      </c>
      <c r="AJ203" s="180" cm="1">
        <f t="array" ref="AJ203">_xlfn.XLOOKUP(AJ$1,'Copy of PY1 Data(H)'!$A$1:$CZ$1,_xlfn.XLOOKUP($A203,'Copy of PY1 Data(H)'!$A$1:$A$288,'Copy of PY1 Data(H)'!$A$1:$CZ$288))</f>
        <v>0</v>
      </c>
      <c r="AK203" s="180" cm="1">
        <f t="array" ref="AK203">_xlfn.XLOOKUP(AK$1,'Copy of PY1 Data(H)'!$A$1:$CZ$1,_xlfn.XLOOKUP($A203,'Copy of PY1 Data(H)'!$A$1:$A$288,'Copy of PY1 Data(H)'!$A$1:$CZ$288))</f>
        <v>0</v>
      </c>
      <c r="AL203" s="180" cm="1">
        <f t="array" ref="AL203">_xlfn.XLOOKUP(AL$1,'Copy of PY1 Data(H)'!$A$1:$CZ$1,_xlfn.XLOOKUP($A203,'Copy of PY1 Data(H)'!$A$1:$A$288,'Copy of PY1 Data(H)'!$A$1:$CZ$288))</f>
        <v>146886</v>
      </c>
      <c r="AM203" s="180" cm="1">
        <f t="array" ref="AM203">_xlfn.XLOOKUP(AM$1,'Copy of PY1 Data(H)'!$A$1:$CZ$1,_xlfn.XLOOKUP($A203,'Copy of PY1 Data(H)'!$A$1:$A$288,'Copy of PY1 Data(H)'!$A$1:$CZ$288))</f>
        <v>406098</v>
      </c>
      <c r="AN203" s="180" cm="1">
        <f t="array" ref="AN203">_xlfn.XLOOKUP(AN$1,'Copy of PY1 Data(H)'!$A$1:$CZ$1,_xlfn.XLOOKUP($A203,'Copy of PY1 Data(H)'!$A$1:$A$288,'Copy of PY1 Data(H)'!$A$1:$CZ$288))</f>
        <v>254607</v>
      </c>
      <c r="AO203" s="180" cm="1">
        <f t="array" ref="AO203">_xlfn.XLOOKUP(AO$1,'Copy of PY1 Data(H)'!$A$1:$CZ$1,_xlfn.XLOOKUP($A203,'Copy of PY1 Data(H)'!$A$1:$A$288,'Copy of PY1 Data(H)'!$A$1:$CZ$288))</f>
        <v>11603358</v>
      </c>
      <c r="AP203" s="180" cm="1">
        <f t="array" ref="AP203">_xlfn.XLOOKUP(AP$1,'Copy of PY1 Data(H)'!$A$1:$CZ$1,_xlfn.XLOOKUP($A203,'Copy of PY1 Data(H)'!$A$1:$A$288,'Copy of PY1 Data(H)'!$A$1:$CZ$288))</f>
        <v>355972</v>
      </c>
      <c r="AQ203" s="180" cm="1">
        <f t="array" ref="AQ203">_xlfn.XLOOKUP(AQ$1,'Copy of PY1 Data(H)'!$A$1:$CZ$1,_xlfn.XLOOKUP($A203,'Copy of PY1 Data(H)'!$A$1:$A$288,'Copy of PY1 Data(H)'!$A$1:$CZ$288))</f>
        <v>0</v>
      </c>
      <c r="AR203" s="180" cm="1">
        <f t="array" ref="AR203">_xlfn.XLOOKUP(AR$1,'Copy of PY1 Data(H)'!$A$1:$CZ$1,_xlfn.XLOOKUP($A203,'Copy of PY1 Data(H)'!$A$1:$A$288,'Copy of PY1 Data(H)'!$A$1:$CZ$288))</f>
        <v>3360</v>
      </c>
      <c r="AS203" s="180" cm="1">
        <f t="array" ref="AS203">_xlfn.XLOOKUP(AS$1,'Copy of PY1 Data(H)'!$A$1:$CZ$1,_xlfn.XLOOKUP($A203,'Copy of PY1 Data(H)'!$A$1:$A$288,'Copy of PY1 Data(H)'!$A$1:$CZ$288))</f>
        <v>3155311</v>
      </c>
      <c r="AT203" s="180" cm="1">
        <f t="array" ref="AT203">_xlfn.XLOOKUP(AT$1,'Copy of PY1 Data(H)'!$A$1:$CZ$1,_xlfn.XLOOKUP($A203,'Copy of PY1 Data(H)'!$A$1:$A$288,'Copy of PY1 Data(H)'!$A$1:$CZ$288))</f>
        <v>67990</v>
      </c>
      <c r="AU203" s="180" cm="1">
        <f t="array" ref="AU203">_xlfn.XLOOKUP(AU$1,'Copy of PY1 Data(H)'!$A$1:$CZ$1,_xlfn.XLOOKUP($A203,'Copy of PY1 Data(H)'!$A$1:$A$288,'Copy of PY1 Data(H)'!$A$1:$CZ$288))</f>
        <v>314574</v>
      </c>
      <c r="AV203" s="180" cm="1">
        <f t="array" ref="AV203">_xlfn.XLOOKUP(AV$1,'Copy of PY1 Data(H)'!$A$1:$CZ$1,_xlfn.XLOOKUP($A203,'Copy of PY1 Data(H)'!$A$1:$A$288,'Copy of PY1 Data(H)'!$A$1:$CZ$288))</f>
        <v>455320</v>
      </c>
      <c r="AW203" s="180" cm="1">
        <f t="array" ref="AW203">_xlfn.XLOOKUP(AW$1,'Copy of PY1 Data(H)'!$A$1:$CZ$1,_xlfn.XLOOKUP($A203,'Copy of PY1 Data(H)'!$A$1:$A$288,'Copy of PY1 Data(H)'!$A$1:$CZ$288))</f>
        <v>21463</v>
      </c>
      <c r="AX203" s="180" cm="1">
        <f t="array" ref="AX203">_xlfn.XLOOKUP(AX$1,'Copy of PY1 Data(H)'!$A$1:$CZ$1,_xlfn.XLOOKUP($A203,'Copy of PY1 Data(H)'!$A$1:$A$288,'Copy of PY1 Data(H)'!$A$1:$CZ$288))</f>
        <v>0</v>
      </c>
      <c r="AY203" s="180" cm="1">
        <f t="array" ref="AY203">_xlfn.XLOOKUP(AY$1,'Copy of PY1 Data(H)'!$A$1:$CZ$1,_xlfn.XLOOKUP($A203,'Copy of PY1 Data(H)'!$A$1:$A$288,'Copy of PY1 Data(H)'!$A$1:$CZ$288))</f>
        <v>0</v>
      </c>
      <c r="AZ203" s="180" cm="1">
        <f t="array" ref="AZ203">_xlfn.XLOOKUP(AZ$1,'Copy of PY1 Data(H)'!$A$1:$CZ$1,_xlfn.XLOOKUP($A203,'Copy of PY1 Data(H)'!$A$1:$A$288,'Copy of PY1 Data(H)'!$A$1:$CZ$288))</f>
        <v>1098813</v>
      </c>
      <c r="BA203" s="180" cm="1">
        <f t="array" ref="BA203">_xlfn.XLOOKUP(BA$1,'Copy of PY1 Data(H)'!$A$1:$CZ$1,_xlfn.XLOOKUP($A203,'Copy of PY1 Data(H)'!$A$1:$A$288,'Copy of PY1 Data(H)'!$A$1:$CZ$288))</f>
        <v>351511</v>
      </c>
      <c r="BB203" s="180" cm="1">
        <f t="array" ref="BB203">_xlfn.XLOOKUP(BB$1,'Copy of PY1 Data(H)'!$A$1:$CZ$1,_xlfn.XLOOKUP($A203,'Copy of PY1 Data(H)'!$A$1:$A$288,'Copy of PY1 Data(H)'!$A$1:$CZ$288))</f>
        <v>41285</v>
      </c>
      <c r="BC203" s="180" cm="1">
        <f t="array" ref="BC203">_xlfn.XLOOKUP(BC$1,'Copy of PY1 Data(H)'!$A$1:$CZ$1,_xlfn.XLOOKUP($A203,'Copy of PY1 Data(H)'!$A$1:$A$288,'Copy of PY1 Data(H)'!$A$1:$CZ$288))</f>
        <v>142694</v>
      </c>
      <c r="BD203" s="180" cm="1">
        <f t="array" ref="BD203">_xlfn.XLOOKUP(BD$1,'Copy of PY1 Data(H)'!$A$1:$CZ$1,_xlfn.XLOOKUP($A203,'Copy of PY1 Data(H)'!$A$1:$A$288,'Copy of PY1 Data(H)'!$A$1:$CZ$288))</f>
        <v>720900</v>
      </c>
      <c r="BE203" s="180" cm="1">
        <f t="array" ref="BE203">_xlfn.XLOOKUP(BE$1,'Copy of PY1 Data(H)'!$A$1:$CZ$1,_xlfn.XLOOKUP($A203,'Copy of PY1 Data(H)'!$A$1:$A$288,'Copy of PY1 Data(H)'!$A$1:$CZ$288))</f>
        <v>453523</v>
      </c>
      <c r="BF203" s="180" cm="1">
        <f t="array" ref="BF203">_xlfn.XLOOKUP(BF$1,'Copy of PY1 Data(H)'!$A$1:$CZ$1,_xlfn.XLOOKUP($A203,'Copy of PY1 Data(H)'!$A$1:$A$288,'Copy of PY1 Data(H)'!$A$1:$CZ$288))</f>
        <v>4693880</v>
      </c>
      <c r="BG203" s="180" cm="1">
        <f t="array" ref="BG203">_xlfn.XLOOKUP(BG$1,'Copy of PY1 Data(H)'!$A$1:$CZ$1,_xlfn.XLOOKUP($A203,'Copy of PY1 Data(H)'!$A$1:$A$288,'Copy of PY1 Data(H)'!$A$1:$CZ$288))</f>
        <v>0</v>
      </c>
      <c r="BH203" s="180" cm="1">
        <f t="array" ref="BH203">_xlfn.XLOOKUP(BH$1,'Copy of PY1 Data(H)'!$A$1:$CZ$1,_xlfn.XLOOKUP($A203,'Copy of PY1 Data(H)'!$A$1:$A$288,'Copy of PY1 Data(H)'!$A$1:$CZ$288))</f>
        <v>0</v>
      </c>
      <c r="BI203" s="180" cm="1">
        <f t="array" ref="BI203">_xlfn.XLOOKUP(BI$1,'Copy of PY1 Data(H)'!$A$1:$CZ$1,_xlfn.XLOOKUP($A203,'Copy of PY1 Data(H)'!$A$1:$A$288,'Copy of PY1 Data(H)'!$A$1:$CZ$288))</f>
        <v>22229</v>
      </c>
      <c r="BJ203" s="180" cm="1">
        <f t="array" ref="BJ203">_xlfn.XLOOKUP(BJ$1,'Copy of PY1 Data(H)'!$A$1:$CZ$1,_xlfn.XLOOKUP($A203,'Copy of PY1 Data(H)'!$A$1:$A$288,'Copy of PY1 Data(H)'!$A$1:$CZ$288))</f>
        <v>2217020</v>
      </c>
      <c r="BK203" s="180" cm="1">
        <f t="array" ref="BK203">_xlfn.XLOOKUP(BK$1,'Copy of PY1 Data(H)'!$A$1:$CZ$1,_xlfn.XLOOKUP($A203,'Copy of PY1 Data(H)'!$A$1:$A$288,'Copy of PY1 Data(H)'!$A$1:$CZ$288))</f>
        <v>463269</v>
      </c>
      <c r="BL203" s="180" cm="1">
        <f t="array" ref="BL203">_xlfn.XLOOKUP(BL$1,'Copy of PY1 Data(H)'!$A$1:$CZ$1,_xlfn.XLOOKUP($A203,'Copy of PY1 Data(H)'!$A$1:$A$288,'Copy of PY1 Data(H)'!$A$1:$CZ$288))</f>
        <v>2723029</v>
      </c>
      <c r="BM203" s="180" cm="1">
        <f t="array" ref="BM203">_xlfn.XLOOKUP(BM$1,'Copy of PY1 Data(H)'!$A$1:$CZ$1,_xlfn.XLOOKUP($A203,'Copy of PY1 Data(H)'!$A$1:$A$288,'Copy of PY1 Data(H)'!$A$1:$CZ$288))</f>
        <v>0</v>
      </c>
      <c r="BN203" s="180" cm="1">
        <f t="array" ref="BN203">_xlfn.XLOOKUP(BN$1,'Copy of PY1 Data(H)'!$A$1:$CZ$1,_xlfn.XLOOKUP($A203,'Copy of PY1 Data(H)'!$A$1:$A$288,'Copy of PY1 Data(H)'!$A$1:$CZ$288))</f>
        <v>1023686</v>
      </c>
      <c r="BO203" s="180" cm="1">
        <f t="array" ref="BO203">_xlfn.XLOOKUP(BO$1,'Copy of PY1 Data(H)'!$A$1:$CZ$1,_xlfn.XLOOKUP($A203,'Copy of PY1 Data(H)'!$A$1:$A$288,'Copy of PY1 Data(H)'!$A$1:$CZ$288))</f>
        <v>183427</v>
      </c>
      <c r="BP203" s="180" cm="1">
        <f t="array" ref="BP203">_xlfn.XLOOKUP(BP$1,'Copy of PY1 Data(H)'!$A$1:$CZ$1,_xlfn.XLOOKUP($A203,'Copy of PY1 Data(H)'!$A$1:$A$288,'Copy of PY1 Data(H)'!$A$1:$CZ$288))</f>
        <v>0</v>
      </c>
      <c r="BQ203" s="180" cm="1">
        <f t="array" ref="BQ203">_xlfn.XLOOKUP(BQ$1,'Copy of PY1 Data(H)'!$A$1:$CZ$1,_xlfn.XLOOKUP($A203,'Copy of PY1 Data(H)'!$A$1:$A$288,'Copy of PY1 Data(H)'!$A$1:$CZ$288))</f>
        <v>0</v>
      </c>
      <c r="BR203" s="180" cm="1">
        <f t="array" ref="BR203">_xlfn.XLOOKUP(BR$1,'Copy of PY1 Data(H)'!$A$1:$CZ$1,_xlfn.XLOOKUP($A203,'Copy of PY1 Data(H)'!$A$1:$A$288,'Copy of PY1 Data(H)'!$A$1:$CZ$288))</f>
        <v>0</v>
      </c>
      <c r="BS203" s="180" cm="1">
        <f t="array" ref="BS203">_xlfn.XLOOKUP(BS$1,'Copy of PY1 Data(H)'!$A$1:$CZ$1,_xlfn.XLOOKUP($A203,'Copy of PY1 Data(H)'!$A$1:$A$288,'Copy of PY1 Data(H)'!$A$1:$CZ$288))</f>
        <v>727085</v>
      </c>
      <c r="BT203" s="180" cm="1">
        <f t="array" ref="BT203">_xlfn.XLOOKUP(BT$1,'Copy of PY1 Data(H)'!$A$1:$CZ$1,_xlfn.XLOOKUP($A203,'Copy of PY1 Data(H)'!$A$1:$A$288,'Copy of PY1 Data(H)'!$A$1:$CZ$288))</f>
        <v>101459</v>
      </c>
      <c r="BU203" s="180" cm="1">
        <f t="array" ref="BU203">_xlfn.XLOOKUP(BU$1,'Copy of PY1 Data(H)'!$A$1:$CZ$1,_xlfn.XLOOKUP($A203,'Copy of PY1 Data(H)'!$A$1:$A$288,'Copy of PY1 Data(H)'!$A$1:$CZ$288))</f>
        <v>0</v>
      </c>
      <c r="BV203" s="180" cm="1">
        <f t="array" ref="BV203">_xlfn.XLOOKUP(BV$1,'Copy of PY1 Data(H)'!$A$1:$CZ$1,_xlfn.XLOOKUP($A203,'Copy of PY1 Data(H)'!$A$1:$A$288,'Copy of PY1 Data(H)'!$A$1:$CZ$288))</f>
        <v>456284</v>
      </c>
    </row>
    <row r="204" spans="1:78" s="968" customFormat="1" x14ac:dyDescent="0.3">
      <c r="B204" s="968" t="s">
        <v>2841</v>
      </c>
    </row>
    <row r="205" spans="1:78" s="968" customFormat="1" x14ac:dyDescent="0.3">
      <c r="B205" s="968" t="s">
        <v>2841</v>
      </c>
    </row>
    <row r="206" spans="1:78" s="968" customFormat="1" x14ac:dyDescent="0.3">
      <c r="B206" s="968" t="s">
        <v>2841</v>
      </c>
    </row>
    <row r="207" spans="1:78" s="968" customFormat="1" x14ac:dyDescent="0.3">
      <c r="B207" s="968" t="s">
        <v>2841</v>
      </c>
    </row>
    <row r="208" spans="1:78" x14ac:dyDescent="0.3">
      <c r="A208" s="180">
        <v>527</v>
      </c>
      <c r="C208" s="180"/>
      <c r="D208" s="180" cm="1">
        <f t="array" ref="D208">_xlfn.XLOOKUP(D$1,'Copy of PY1 Data(H)'!$A$1:$CZ$1,_xlfn.XLOOKUP($A208,'Copy of PY1 Data(H)'!$A$1:$A$288,'Copy of PY1 Data(H)'!$A$1:$CZ$288))</f>
        <v>0</v>
      </c>
      <c r="E208" s="180" cm="1">
        <f t="array" ref="E208">_xlfn.XLOOKUP(E$1,'Copy of PY1 Data(H)'!$A$1:$CZ$1,_xlfn.XLOOKUP($A208,'Copy of PY1 Data(H)'!$A$1:$A$288,'Copy of PY1 Data(H)'!$A$1:$CZ$288))</f>
        <v>0</v>
      </c>
      <c r="F208" s="180" cm="1">
        <f t="array" ref="F208">_xlfn.XLOOKUP(F$1,'Copy of PY1 Data(H)'!$A$1:$CZ$1,_xlfn.XLOOKUP($A208,'Copy of PY1 Data(H)'!$A$1:$A$288,'Copy of PY1 Data(H)'!$A$1:$CZ$288))</f>
        <v>0</v>
      </c>
      <c r="G208" s="180" cm="1">
        <f t="array" ref="G208">_xlfn.XLOOKUP(G$1,'Copy of PY1 Data(H)'!$A$1:$CZ$1,_xlfn.XLOOKUP($A208,'Copy of PY1 Data(H)'!$A$1:$A$288,'Copy of PY1 Data(H)'!$A$1:$CZ$288))</f>
        <v>0</v>
      </c>
      <c r="H208" s="180" cm="1">
        <f t="array" ref="H208">_xlfn.XLOOKUP(H$1,'Copy of PY1 Data(H)'!$A$1:$CZ$1,_xlfn.XLOOKUP($A208,'Copy of PY1 Data(H)'!$A$1:$A$288,'Copy of PY1 Data(H)'!$A$1:$CZ$288))</f>
        <v>0</v>
      </c>
      <c r="I208" s="180" cm="1">
        <f t="array" ref="I208">_xlfn.XLOOKUP(I$1,'Copy of PY1 Data(H)'!$A$1:$CZ$1,_xlfn.XLOOKUP($A208,'Copy of PY1 Data(H)'!$A$1:$A$288,'Copy of PY1 Data(H)'!$A$1:$CZ$288))</f>
        <v>0</v>
      </c>
      <c r="J208" s="180" cm="1">
        <f t="array" ref="J208">_xlfn.XLOOKUP(J$1,'Copy of PY1 Data(H)'!$A$1:$CZ$1,_xlfn.XLOOKUP($A208,'Copy of PY1 Data(H)'!$A$1:$A$288,'Copy of PY1 Data(H)'!$A$1:$CZ$288))</f>
        <v>0</v>
      </c>
      <c r="K208" s="180" cm="1">
        <f t="array" ref="K208">_xlfn.XLOOKUP(K$1,'Copy of PY1 Data(H)'!$A$1:$CZ$1,_xlfn.XLOOKUP($A208,'Copy of PY1 Data(H)'!$A$1:$A$288,'Copy of PY1 Data(H)'!$A$1:$CZ$288))</f>
        <v>0</v>
      </c>
      <c r="L208" s="180" cm="1">
        <f t="array" ref="L208">_xlfn.XLOOKUP(L$1,'Copy of PY1 Data(H)'!$A$1:$CZ$1,_xlfn.XLOOKUP($A208,'Copy of PY1 Data(H)'!$A$1:$A$288,'Copy of PY1 Data(H)'!$A$1:$CZ$288))</f>
        <v>0</v>
      </c>
      <c r="M208" s="180" cm="1">
        <f t="array" ref="M208">_xlfn.XLOOKUP(M$1,'Copy of PY1 Data(H)'!$A$1:$CZ$1,_xlfn.XLOOKUP($A208,'Copy of PY1 Data(H)'!$A$1:$A$288,'Copy of PY1 Data(H)'!$A$1:$CZ$288))</f>
        <v>0</v>
      </c>
      <c r="N208" s="180" cm="1">
        <f t="array" ref="N208">_xlfn.XLOOKUP(N$1,'Copy of PY1 Data(H)'!$A$1:$CZ$1,_xlfn.XLOOKUP($A208,'Copy of PY1 Data(H)'!$A$1:$A$288,'Copy of PY1 Data(H)'!$A$1:$CZ$288))</f>
        <v>0</v>
      </c>
      <c r="O208" s="180" cm="1">
        <f t="array" ref="O208">_xlfn.XLOOKUP(O$1,'Copy of PY1 Data(H)'!$A$1:$CZ$1,_xlfn.XLOOKUP($A208,'Copy of PY1 Data(H)'!$A$1:$A$288,'Copy of PY1 Data(H)'!$A$1:$CZ$288))</f>
        <v>0</v>
      </c>
      <c r="P208" s="180" cm="1">
        <f t="array" ref="P208">_xlfn.XLOOKUP(P$1,'Copy of PY1 Data(H)'!$A$1:$CZ$1,_xlfn.XLOOKUP($A208,'Copy of PY1 Data(H)'!$A$1:$A$288,'Copy of PY1 Data(H)'!$A$1:$CZ$288))</f>
        <v>0</v>
      </c>
      <c r="Q208" s="180" cm="1">
        <f t="array" ref="Q208">_xlfn.XLOOKUP(Q$1,'Copy of PY1 Data(H)'!$A$1:$CZ$1,_xlfn.XLOOKUP($A208,'Copy of PY1 Data(H)'!$A$1:$A$288,'Copy of PY1 Data(H)'!$A$1:$CZ$288))</f>
        <v>0</v>
      </c>
      <c r="R208" s="180" cm="1">
        <f t="array" ref="R208">_xlfn.XLOOKUP(R$1,'Copy of PY1 Data(H)'!$A$1:$CZ$1,_xlfn.XLOOKUP($A208,'Copy of PY1 Data(H)'!$A$1:$A$288,'Copy of PY1 Data(H)'!$A$1:$CZ$288))</f>
        <v>0</v>
      </c>
      <c r="S208" s="180" cm="1">
        <f t="array" ref="S208">_xlfn.XLOOKUP(S$1,'Copy of PY1 Data(H)'!$A$1:$CZ$1,_xlfn.XLOOKUP($A208,'Copy of PY1 Data(H)'!$A$1:$A$288,'Copy of PY1 Data(H)'!$A$1:$CZ$288))</f>
        <v>0</v>
      </c>
      <c r="T208" s="180" cm="1">
        <f t="array" ref="T208">_xlfn.XLOOKUP(T$1,'Copy of PY1 Data(H)'!$A$1:$CZ$1,_xlfn.XLOOKUP($A208,'Copy of PY1 Data(H)'!$A$1:$A$288,'Copy of PY1 Data(H)'!$A$1:$CZ$288))</f>
        <v>0</v>
      </c>
      <c r="U208" s="180" cm="1">
        <f t="array" ref="U208">_xlfn.XLOOKUP(U$1,'Copy of PY1 Data(H)'!$A$1:$CZ$1,_xlfn.XLOOKUP($A208,'Copy of PY1 Data(H)'!$A$1:$A$288,'Copy of PY1 Data(H)'!$A$1:$CZ$288))</f>
        <v>0</v>
      </c>
      <c r="V208" s="180" cm="1">
        <f t="array" ref="V208">_xlfn.XLOOKUP(V$1,'Copy of PY1 Data(H)'!$A$1:$CZ$1,_xlfn.XLOOKUP($A208,'Copy of PY1 Data(H)'!$A$1:$A$288,'Copy of PY1 Data(H)'!$A$1:$CZ$288))</f>
        <v>0</v>
      </c>
      <c r="W208" s="180" cm="1">
        <f t="array" ref="W208">_xlfn.XLOOKUP(W$1,'Copy of PY1 Data(H)'!$A$1:$CZ$1,_xlfn.XLOOKUP($A208,'Copy of PY1 Data(H)'!$A$1:$A$288,'Copy of PY1 Data(H)'!$A$1:$CZ$288))</f>
        <v>0</v>
      </c>
      <c r="X208" s="180" cm="1">
        <f t="array" ref="X208">_xlfn.XLOOKUP(X$1,'Copy of PY1 Data(H)'!$A$1:$CZ$1,_xlfn.XLOOKUP($A208,'Copy of PY1 Data(H)'!$A$1:$A$288,'Copy of PY1 Data(H)'!$A$1:$CZ$288))</f>
        <v>0</v>
      </c>
      <c r="Y208" s="180" cm="1">
        <f t="array" ref="Y208">_xlfn.XLOOKUP(Y$1,'Copy of PY1 Data(H)'!$A$1:$CZ$1,_xlfn.XLOOKUP($A208,'Copy of PY1 Data(H)'!$A$1:$A$288,'Copy of PY1 Data(H)'!$A$1:$CZ$288))</f>
        <v>0</v>
      </c>
      <c r="Z208" s="180" cm="1">
        <f t="array" ref="Z208">_xlfn.XLOOKUP(Z$1,'Copy of PY1 Data(H)'!$A$1:$CZ$1,_xlfn.XLOOKUP($A208,'Copy of PY1 Data(H)'!$A$1:$A$288,'Copy of PY1 Data(H)'!$A$1:$CZ$288))</f>
        <v>550752</v>
      </c>
      <c r="AA208" s="180" cm="1">
        <f t="array" ref="AA208">_xlfn.XLOOKUP(AA$1,'Copy of PY1 Data(H)'!$A$1:$CZ$1,_xlfn.XLOOKUP($A208,'Copy of PY1 Data(H)'!$A$1:$A$288,'Copy of PY1 Data(H)'!$A$1:$CZ$288))</f>
        <v>0</v>
      </c>
      <c r="AB208" s="180" cm="1">
        <f t="array" ref="AB208">_xlfn.XLOOKUP(AB$1,'Copy of PY1 Data(H)'!$A$1:$CZ$1,_xlfn.XLOOKUP($A208,'Copy of PY1 Data(H)'!$A$1:$A$288,'Copy of PY1 Data(H)'!$A$1:$CZ$288))</f>
        <v>0</v>
      </c>
      <c r="AC208" s="180" cm="1">
        <f t="array" ref="AC208">_xlfn.XLOOKUP(AC$1,'Copy of PY1 Data(H)'!$A$1:$CZ$1,_xlfn.XLOOKUP($A208,'Copy of PY1 Data(H)'!$A$1:$A$288,'Copy of PY1 Data(H)'!$A$1:$CZ$288))</f>
        <v>0</v>
      </c>
      <c r="AD208" s="180" cm="1">
        <f t="array" ref="AD208">_xlfn.XLOOKUP(AD$1,'Copy of PY1 Data(H)'!$A$1:$CZ$1,_xlfn.XLOOKUP($A208,'Copy of PY1 Data(H)'!$A$1:$A$288,'Copy of PY1 Data(H)'!$A$1:$CZ$288))</f>
        <v>0</v>
      </c>
      <c r="AE208" s="180" cm="1">
        <f t="array" ref="AE208">_xlfn.XLOOKUP(AE$1,'Copy of PY1 Data(H)'!$A$1:$CZ$1,_xlfn.XLOOKUP($A208,'Copy of PY1 Data(H)'!$A$1:$A$288,'Copy of PY1 Data(H)'!$A$1:$CZ$288))</f>
        <v>0</v>
      </c>
      <c r="AF208" s="180" cm="1">
        <f t="array" ref="AF208">_xlfn.XLOOKUP(AF$1,'Copy of PY1 Data(H)'!$A$1:$CZ$1,_xlfn.XLOOKUP($A208,'Copy of PY1 Data(H)'!$A$1:$A$288,'Copy of PY1 Data(H)'!$A$1:$CZ$288))</f>
        <v>0</v>
      </c>
      <c r="AG208" s="180" cm="1">
        <f t="array" ref="AG208">_xlfn.XLOOKUP(AG$1,'Copy of PY1 Data(H)'!$A$1:$CZ$1,_xlfn.XLOOKUP($A208,'Copy of PY1 Data(H)'!$A$1:$A$288,'Copy of PY1 Data(H)'!$A$1:$CZ$288))</f>
        <v>0</v>
      </c>
      <c r="AH208" s="180" cm="1">
        <f t="array" ref="AH208">_xlfn.XLOOKUP(AH$1,'Copy of PY1 Data(H)'!$A$1:$CZ$1,_xlfn.XLOOKUP($A208,'Copy of PY1 Data(H)'!$A$1:$A$288,'Copy of PY1 Data(H)'!$A$1:$CZ$288))</f>
        <v>0</v>
      </c>
      <c r="AI208" s="180" cm="1">
        <f t="array" ref="AI208">_xlfn.XLOOKUP(AI$1,'Copy of PY1 Data(H)'!$A$1:$CZ$1,_xlfn.XLOOKUP($A208,'Copy of PY1 Data(H)'!$A$1:$A$288,'Copy of PY1 Data(H)'!$A$1:$CZ$288))</f>
        <v>0</v>
      </c>
      <c r="AJ208" s="180" cm="1">
        <f t="array" ref="AJ208">_xlfn.XLOOKUP(AJ$1,'Copy of PY1 Data(H)'!$A$1:$CZ$1,_xlfn.XLOOKUP($A208,'Copy of PY1 Data(H)'!$A$1:$A$288,'Copy of PY1 Data(H)'!$A$1:$CZ$288))</f>
        <v>0</v>
      </c>
      <c r="AK208" s="180" cm="1">
        <f t="array" ref="AK208">_xlfn.XLOOKUP(AK$1,'Copy of PY1 Data(H)'!$A$1:$CZ$1,_xlfn.XLOOKUP($A208,'Copy of PY1 Data(H)'!$A$1:$A$288,'Copy of PY1 Data(H)'!$A$1:$CZ$288))</f>
        <v>0</v>
      </c>
      <c r="AL208" s="180" cm="1">
        <f t="array" ref="AL208">_xlfn.XLOOKUP(AL$1,'Copy of PY1 Data(H)'!$A$1:$CZ$1,_xlfn.XLOOKUP($A208,'Copy of PY1 Data(H)'!$A$1:$A$288,'Copy of PY1 Data(H)'!$A$1:$CZ$288))</f>
        <v>0</v>
      </c>
      <c r="AM208" s="180" cm="1">
        <f t="array" ref="AM208">_xlfn.XLOOKUP(AM$1,'Copy of PY1 Data(H)'!$A$1:$CZ$1,_xlfn.XLOOKUP($A208,'Copy of PY1 Data(H)'!$A$1:$A$288,'Copy of PY1 Data(H)'!$A$1:$CZ$288))</f>
        <v>0</v>
      </c>
      <c r="AN208" s="180" cm="1">
        <f t="array" ref="AN208">_xlfn.XLOOKUP(AN$1,'Copy of PY1 Data(H)'!$A$1:$CZ$1,_xlfn.XLOOKUP($A208,'Copy of PY1 Data(H)'!$A$1:$A$288,'Copy of PY1 Data(H)'!$A$1:$CZ$288))</f>
        <v>0</v>
      </c>
      <c r="AO208" s="180" cm="1">
        <f t="array" ref="AO208">_xlfn.XLOOKUP(AO$1,'Copy of PY1 Data(H)'!$A$1:$CZ$1,_xlfn.XLOOKUP($A208,'Copy of PY1 Data(H)'!$A$1:$A$288,'Copy of PY1 Data(H)'!$A$1:$CZ$288))</f>
        <v>0</v>
      </c>
      <c r="AP208" s="180" cm="1">
        <f t="array" ref="AP208">_xlfn.XLOOKUP(AP$1,'Copy of PY1 Data(H)'!$A$1:$CZ$1,_xlfn.XLOOKUP($A208,'Copy of PY1 Data(H)'!$A$1:$A$288,'Copy of PY1 Data(H)'!$A$1:$CZ$288))</f>
        <v>0</v>
      </c>
      <c r="AQ208" s="180" cm="1">
        <f t="array" ref="AQ208">_xlfn.XLOOKUP(AQ$1,'Copy of PY1 Data(H)'!$A$1:$CZ$1,_xlfn.XLOOKUP($A208,'Copy of PY1 Data(H)'!$A$1:$A$288,'Copy of PY1 Data(H)'!$A$1:$CZ$288))</f>
        <v>0</v>
      </c>
      <c r="AR208" s="180" cm="1">
        <f t="array" ref="AR208">_xlfn.XLOOKUP(AR$1,'Copy of PY1 Data(H)'!$A$1:$CZ$1,_xlfn.XLOOKUP($A208,'Copy of PY1 Data(H)'!$A$1:$A$288,'Copy of PY1 Data(H)'!$A$1:$CZ$288))</f>
        <v>0</v>
      </c>
      <c r="AS208" s="180" cm="1">
        <f t="array" ref="AS208">_xlfn.XLOOKUP(AS$1,'Copy of PY1 Data(H)'!$A$1:$CZ$1,_xlfn.XLOOKUP($A208,'Copy of PY1 Data(H)'!$A$1:$A$288,'Copy of PY1 Data(H)'!$A$1:$CZ$288))</f>
        <v>0</v>
      </c>
      <c r="AT208" s="180" cm="1">
        <f t="array" ref="AT208">_xlfn.XLOOKUP(AT$1,'Copy of PY1 Data(H)'!$A$1:$CZ$1,_xlfn.XLOOKUP($A208,'Copy of PY1 Data(H)'!$A$1:$A$288,'Copy of PY1 Data(H)'!$A$1:$CZ$288))</f>
        <v>0</v>
      </c>
      <c r="AU208" s="180" cm="1">
        <f t="array" ref="AU208">_xlfn.XLOOKUP(AU$1,'Copy of PY1 Data(H)'!$A$1:$CZ$1,_xlfn.XLOOKUP($A208,'Copy of PY1 Data(H)'!$A$1:$A$288,'Copy of PY1 Data(H)'!$A$1:$CZ$288))</f>
        <v>0</v>
      </c>
      <c r="AV208" s="180" cm="1">
        <f t="array" ref="AV208">_xlfn.XLOOKUP(AV$1,'Copy of PY1 Data(H)'!$A$1:$CZ$1,_xlfn.XLOOKUP($A208,'Copy of PY1 Data(H)'!$A$1:$A$288,'Copy of PY1 Data(H)'!$A$1:$CZ$288))</f>
        <v>11543</v>
      </c>
      <c r="AW208" s="180" cm="1">
        <f t="array" ref="AW208">_xlfn.XLOOKUP(AW$1,'Copy of PY1 Data(H)'!$A$1:$CZ$1,_xlfn.XLOOKUP($A208,'Copy of PY1 Data(H)'!$A$1:$A$288,'Copy of PY1 Data(H)'!$A$1:$CZ$288))</f>
        <v>0</v>
      </c>
      <c r="AX208" s="180" cm="1">
        <f t="array" ref="AX208">_xlfn.XLOOKUP(AX$1,'Copy of PY1 Data(H)'!$A$1:$CZ$1,_xlfn.XLOOKUP($A208,'Copy of PY1 Data(H)'!$A$1:$A$288,'Copy of PY1 Data(H)'!$A$1:$CZ$288))</f>
        <v>0</v>
      </c>
      <c r="AY208" s="180" cm="1">
        <f t="array" ref="AY208">_xlfn.XLOOKUP(AY$1,'Copy of PY1 Data(H)'!$A$1:$CZ$1,_xlfn.XLOOKUP($A208,'Copy of PY1 Data(H)'!$A$1:$A$288,'Copy of PY1 Data(H)'!$A$1:$CZ$288))</f>
        <v>0</v>
      </c>
      <c r="AZ208" s="180" cm="1">
        <f t="array" ref="AZ208">_xlfn.XLOOKUP(AZ$1,'Copy of PY1 Data(H)'!$A$1:$CZ$1,_xlfn.XLOOKUP($A208,'Copy of PY1 Data(H)'!$A$1:$A$288,'Copy of PY1 Data(H)'!$A$1:$CZ$288))</f>
        <v>672033</v>
      </c>
      <c r="BA208" s="180" cm="1">
        <f t="array" ref="BA208">_xlfn.XLOOKUP(BA$1,'Copy of PY1 Data(H)'!$A$1:$CZ$1,_xlfn.XLOOKUP($A208,'Copy of PY1 Data(H)'!$A$1:$A$288,'Copy of PY1 Data(H)'!$A$1:$CZ$288))</f>
        <v>0</v>
      </c>
      <c r="BB208" s="180" cm="1">
        <f t="array" ref="BB208">_xlfn.XLOOKUP(BB$1,'Copy of PY1 Data(H)'!$A$1:$CZ$1,_xlfn.XLOOKUP($A208,'Copy of PY1 Data(H)'!$A$1:$A$288,'Copy of PY1 Data(H)'!$A$1:$CZ$288))</f>
        <v>0</v>
      </c>
      <c r="BC208" s="180" cm="1">
        <f t="array" ref="BC208">_xlfn.XLOOKUP(BC$1,'Copy of PY1 Data(H)'!$A$1:$CZ$1,_xlfn.XLOOKUP($A208,'Copy of PY1 Data(H)'!$A$1:$A$288,'Copy of PY1 Data(H)'!$A$1:$CZ$288))</f>
        <v>0</v>
      </c>
      <c r="BD208" s="180" cm="1">
        <f t="array" ref="BD208">_xlfn.XLOOKUP(BD$1,'Copy of PY1 Data(H)'!$A$1:$CZ$1,_xlfn.XLOOKUP($A208,'Copy of PY1 Data(H)'!$A$1:$A$288,'Copy of PY1 Data(H)'!$A$1:$CZ$288))</f>
        <v>0</v>
      </c>
      <c r="BE208" s="180" cm="1">
        <f t="array" ref="BE208">_xlfn.XLOOKUP(BE$1,'Copy of PY1 Data(H)'!$A$1:$CZ$1,_xlfn.XLOOKUP($A208,'Copy of PY1 Data(H)'!$A$1:$A$288,'Copy of PY1 Data(H)'!$A$1:$CZ$288))</f>
        <v>0</v>
      </c>
      <c r="BF208" s="180" cm="1">
        <f t="array" ref="BF208">_xlfn.XLOOKUP(BF$1,'Copy of PY1 Data(H)'!$A$1:$CZ$1,_xlfn.XLOOKUP($A208,'Copy of PY1 Data(H)'!$A$1:$A$288,'Copy of PY1 Data(H)'!$A$1:$CZ$288))</f>
        <v>625594</v>
      </c>
      <c r="BG208" s="180" cm="1">
        <f t="array" ref="BG208">_xlfn.XLOOKUP(BG$1,'Copy of PY1 Data(H)'!$A$1:$CZ$1,_xlfn.XLOOKUP($A208,'Copy of PY1 Data(H)'!$A$1:$A$288,'Copy of PY1 Data(H)'!$A$1:$CZ$288))</f>
        <v>0</v>
      </c>
      <c r="BH208" s="180" cm="1">
        <f t="array" ref="BH208">_xlfn.XLOOKUP(BH$1,'Copy of PY1 Data(H)'!$A$1:$CZ$1,_xlfn.XLOOKUP($A208,'Copy of PY1 Data(H)'!$A$1:$A$288,'Copy of PY1 Data(H)'!$A$1:$CZ$288))</f>
        <v>0</v>
      </c>
      <c r="BI208" s="180" cm="1">
        <f t="array" ref="BI208">_xlfn.XLOOKUP(BI$1,'Copy of PY1 Data(H)'!$A$1:$CZ$1,_xlfn.XLOOKUP($A208,'Copy of PY1 Data(H)'!$A$1:$A$288,'Copy of PY1 Data(H)'!$A$1:$CZ$288))</f>
        <v>0</v>
      </c>
      <c r="BJ208" s="180" cm="1">
        <f t="array" ref="BJ208">_xlfn.XLOOKUP(BJ$1,'Copy of PY1 Data(H)'!$A$1:$CZ$1,_xlfn.XLOOKUP($A208,'Copy of PY1 Data(H)'!$A$1:$A$288,'Copy of PY1 Data(H)'!$A$1:$CZ$288))</f>
        <v>2276179</v>
      </c>
      <c r="BK208" s="180" cm="1">
        <f t="array" ref="BK208">_xlfn.XLOOKUP(BK$1,'Copy of PY1 Data(H)'!$A$1:$CZ$1,_xlfn.XLOOKUP($A208,'Copy of PY1 Data(H)'!$A$1:$A$288,'Copy of PY1 Data(H)'!$A$1:$CZ$288))</f>
        <v>0</v>
      </c>
      <c r="BL208" s="180" cm="1">
        <f t="array" ref="BL208">_xlfn.XLOOKUP(BL$1,'Copy of PY1 Data(H)'!$A$1:$CZ$1,_xlfn.XLOOKUP($A208,'Copy of PY1 Data(H)'!$A$1:$A$288,'Copy of PY1 Data(H)'!$A$1:$CZ$288))</f>
        <v>0</v>
      </c>
      <c r="BM208" s="180" cm="1">
        <f t="array" ref="BM208">_xlfn.XLOOKUP(BM$1,'Copy of PY1 Data(H)'!$A$1:$CZ$1,_xlfn.XLOOKUP($A208,'Copy of PY1 Data(H)'!$A$1:$A$288,'Copy of PY1 Data(H)'!$A$1:$CZ$288))</f>
        <v>0</v>
      </c>
      <c r="BN208" s="180" cm="1">
        <f t="array" ref="BN208">_xlfn.XLOOKUP(BN$1,'Copy of PY1 Data(H)'!$A$1:$CZ$1,_xlfn.XLOOKUP($A208,'Copy of PY1 Data(H)'!$A$1:$A$288,'Copy of PY1 Data(H)'!$A$1:$CZ$288))</f>
        <v>1854714</v>
      </c>
      <c r="BO208" s="180" cm="1">
        <f t="array" ref="BO208">_xlfn.XLOOKUP(BO$1,'Copy of PY1 Data(H)'!$A$1:$CZ$1,_xlfn.XLOOKUP($A208,'Copy of PY1 Data(H)'!$A$1:$A$288,'Copy of PY1 Data(H)'!$A$1:$CZ$288))</f>
        <v>0</v>
      </c>
      <c r="BP208" s="180" cm="1">
        <f t="array" ref="BP208">_xlfn.XLOOKUP(BP$1,'Copy of PY1 Data(H)'!$A$1:$CZ$1,_xlfn.XLOOKUP($A208,'Copy of PY1 Data(H)'!$A$1:$A$288,'Copy of PY1 Data(H)'!$A$1:$CZ$288))</f>
        <v>0</v>
      </c>
      <c r="BQ208" s="180" cm="1">
        <f t="array" ref="BQ208">_xlfn.XLOOKUP(BQ$1,'Copy of PY1 Data(H)'!$A$1:$CZ$1,_xlfn.XLOOKUP($A208,'Copy of PY1 Data(H)'!$A$1:$A$288,'Copy of PY1 Data(H)'!$A$1:$CZ$288))</f>
        <v>0</v>
      </c>
      <c r="BR208" s="180" cm="1">
        <f t="array" ref="BR208">_xlfn.XLOOKUP(BR$1,'Copy of PY1 Data(H)'!$A$1:$CZ$1,_xlfn.XLOOKUP($A208,'Copy of PY1 Data(H)'!$A$1:$A$288,'Copy of PY1 Data(H)'!$A$1:$CZ$288))</f>
        <v>0</v>
      </c>
      <c r="BS208" s="180" cm="1">
        <f t="array" ref="BS208">_xlfn.XLOOKUP(BS$1,'Copy of PY1 Data(H)'!$A$1:$CZ$1,_xlfn.XLOOKUP($A208,'Copy of PY1 Data(H)'!$A$1:$A$288,'Copy of PY1 Data(H)'!$A$1:$CZ$288))</f>
        <v>0</v>
      </c>
      <c r="BT208" s="180" cm="1">
        <f t="array" ref="BT208">_xlfn.XLOOKUP(BT$1,'Copy of PY1 Data(H)'!$A$1:$CZ$1,_xlfn.XLOOKUP($A208,'Copy of PY1 Data(H)'!$A$1:$A$288,'Copy of PY1 Data(H)'!$A$1:$CZ$288))</f>
        <v>0</v>
      </c>
      <c r="BU208" s="180" cm="1">
        <f t="array" ref="BU208">_xlfn.XLOOKUP(BU$1,'Copy of PY1 Data(H)'!$A$1:$CZ$1,_xlfn.XLOOKUP($A208,'Copy of PY1 Data(H)'!$A$1:$A$288,'Copy of PY1 Data(H)'!$A$1:$CZ$288))</f>
        <v>0</v>
      </c>
      <c r="BV208" s="180" cm="1">
        <f t="array" ref="BV208">_xlfn.XLOOKUP(BV$1,'Copy of PY1 Data(H)'!$A$1:$CZ$1,_xlfn.XLOOKUP($A208,'Copy of PY1 Data(H)'!$A$1:$A$288,'Copy of PY1 Data(H)'!$A$1:$CZ$288))</f>
        <v>0</v>
      </c>
    </row>
    <row r="209" spans="1:78" s="630" customFormat="1" x14ac:dyDescent="0.3">
      <c r="A209" s="630">
        <v>356</v>
      </c>
      <c r="B209" s="180"/>
      <c r="C209" s="180"/>
      <c r="D209" s="180" cm="1">
        <f t="array" ref="D209">_xlfn.XLOOKUP(D$1,'Copy of PY1 Data(H)'!$A$1:$CZ$1,_xlfn.XLOOKUP($A209,'Copy of PY1 Data(H)'!$A$1:$A$288,'Copy of PY1 Data(H)'!$A$1:$CZ$288))</f>
        <v>0</v>
      </c>
      <c r="E209" s="180" cm="1">
        <f t="array" ref="E209">_xlfn.XLOOKUP(E$1,'Copy of PY1 Data(H)'!$A$1:$CZ$1,_xlfn.XLOOKUP($A209,'Copy of PY1 Data(H)'!$A$1:$A$288,'Copy of PY1 Data(H)'!$A$1:$CZ$288))</f>
        <v>0</v>
      </c>
      <c r="F209" s="180" cm="1">
        <f t="array" ref="F209">_xlfn.XLOOKUP(F$1,'Copy of PY1 Data(H)'!$A$1:$CZ$1,_xlfn.XLOOKUP($A209,'Copy of PY1 Data(H)'!$A$1:$A$288,'Copy of PY1 Data(H)'!$A$1:$CZ$288))</f>
        <v>0</v>
      </c>
      <c r="G209" s="180" cm="1">
        <f t="array" ref="G209">_xlfn.XLOOKUP(G$1,'Copy of PY1 Data(H)'!$A$1:$CZ$1,_xlfn.XLOOKUP($A209,'Copy of PY1 Data(H)'!$A$1:$A$288,'Copy of PY1 Data(H)'!$A$1:$CZ$288))</f>
        <v>0</v>
      </c>
      <c r="H209" s="180" cm="1">
        <f t="array" ref="H209">_xlfn.XLOOKUP(H$1,'Copy of PY1 Data(H)'!$A$1:$CZ$1,_xlfn.XLOOKUP($A209,'Copy of PY1 Data(H)'!$A$1:$A$288,'Copy of PY1 Data(H)'!$A$1:$CZ$288))</f>
        <v>0</v>
      </c>
      <c r="I209" s="180" cm="1">
        <f t="array" ref="I209">_xlfn.XLOOKUP(I$1,'Copy of PY1 Data(H)'!$A$1:$CZ$1,_xlfn.XLOOKUP($A209,'Copy of PY1 Data(H)'!$A$1:$A$288,'Copy of PY1 Data(H)'!$A$1:$CZ$288))</f>
        <v>0</v>
      </c>
      <c r="J209" s="180" cm="1">
        <f t="array" ref="J209">_xlfn.XLOOKUP(J$1,'Copy of PY1 Data(H)'!$A$1:$CZ$1,_xlfn.XLOOKUP($A209,'Copy of PY1 Data(H)'!$A$1:$A$288,'Copy of PY1 Data(H)'!$A$1:$CZ$288))</f>
        <v>0</v>
      </c>
      <c r="K209" s="180" cm="1">
        <f t="array" ref="K209">_xlfn.XLOOKUP(K$1,'Copy of PY1 Data(H)'!$A$1:$CZ$1,_xlfn.XLOOKUP($A209,'Copy of PY1 Data(H)'!$A$1:$A$288,'Copy of PY1 Data(H)'!$A$1:$CZ$288))</f>
        <v>0</v>
      </c>
      <c r="L209" s="180" cm="1">
        <f t="array" ref="L209">_xlfn.XLOOKUP(L$1,'Copy of PY1 Data(H)'!$A$1:$CZ$1,_xlfn.XLOOKUP($A209,'Copy of PY1 Data(H)'!$A$1:$A$288,'Copy of PY1 Data(H)'!$A$1:$CZ$288))</f>
        <v>3904086</v>
      </c>
      <c r="M209" s="180" cm="1">
        <f t="array" ref="M209">_xlfn.XLOOKUP(M$1,'Copy of PY1 Data(H)'!$A$1:$CZ$1,_xlfn.XLOOKUP($A209,'Copy of PY1 Data(H)'!$A$1:$A$288,'Copy of PY1 Data(H)'!$A$1:$CZ$288))</f>
        <v>0</v>
      </c>
      <c r="N209" s="180" cm="1">
        <f t="array" ref="N209">_xlfn.XLOOKUP(N$1,'Copy of PY1 Data(H)'!$A$1:$CZ$1,_xlfn.XLOOKUP($A209,'Copy of PY1 Data(H)'!$A$1:$A$288,'Copy of PY1 Data(H)'!$A$1:$CZ$288))</f>
        <v>0</v>
      </c>
      <c r="O209" s="180" cm="1">
        <f t="array" ref="O209">_xlfn.XLOOKUP(O$1,'Copy of PY1 Data(H)'!$A$1:$CZ$1,_xlfn.XLOOKUP($A209,'Copy of PY1 Data(H)'!$A$1:$A$288,'Copy of PY1 Data(H)'!$A$1:$CZ$288))</f>
        <v>0</v>
      </c>
      <c r="P209" s="180" cm="1">
        <f t="array" ref="P209">_xlfn.XLOOKUP(P$1,'Copy of PY1 Data(H)'!$A$1:$CZ$1,_xlfn.XLOOKUP($A209,'Copy of PY1 Data(H)'!$A$1:$A$288,'Copy of PY1 Data(H)'!$A$1:$CZ$288))</f>
        <v>0</v>
      </c>
      <c r="Q209" s="180" cm="1">
        <f t="array" ref="Q209">_xlfn.XLOOKUP(Q$1,'Copy of PY1 Data(H)'!$A$1:$CZ$1,_xlfn.XLOOKUP($A209,'Copy of PY1 Data(H)'!$A$1:$A$288,'Copy of PY1 Data(H)'!$A$1:$CZ$288))</f>
        <v>0</v>
      </c>
      <c r="R209" s="180" cm="1">
        <f t="array" ref="R209">_xlfn.XLOOKUP(R$1,'Copy of PY1 Data(H)'!$A$1:$CZ$1,_xlfn.XLOOKUP($A209,'Copy of PY1 Data(H)'!$A$1:$A$288,'Copy of PY1 Data(H)'!$A$1:$CZ$288))</f>
        <v>0</v>
      </c>
      <c r="S209" s="180" cm="1">
        <f t="array" ref="S209">_xlfn.XLOOKUP(S$1,'Copy of PY1 Data(H)'!$A$1:$CZ$1,_xlfn.XLOOKUP($A209,'Copy of PY1 Data(H)'!$A$1:$A$288,'Copy of PY1 Data(H)'!$A$1:$CZ$288))</f>
        <v>0</v>
      </c>
      <c r="T209" s="180" cm="1">
        <f t="array" ref="T209">_xlfn.XLOOKUP(T$1,'Copy of PY1 Data(H)'!$A$1:$CZ$1,_xlfn.XLOOKUP($A209,'Copy of PY1 Data(H)'!$A$1:$A$288,'Copy of PY1 Data(H)'!$A$1:$CZ$288))</f>
        <v>0</v>
      </c>
      <c r="U209" s="180" cm="1">
        <f t="array" ref="U209">_xlfn.XLOOKUP(U$1,'Copy of PY1 Data(H)'!$A$1:$CZ$1,_xlfn.XLOOKUP($A209,'Copy of PY1 Data(H)'!$A$1:$A$288,'Copy of PY1 Data(H)'!$A$1:$CZ$288))</f>
        <v>0</v>
      </c>
      <c r="V209" s="180" cm="1">
        <f t="array" ref="V209">_xlfn.XLOOKUP(V$1,'Copy of PY1 Data(H)'!$A$1:$CZ$1,_xlfn.XLOOKUP($A209,'Copy of PY1 Data(H)'!$A$1:$A$288,'Copy of PY1 Data(H)'!$A$1:$CZ$288))</f>
        <v>0</v>
      </c>
      <c r="W209" s="180" cm="1">
        <f t="array" ref="W209">_xlfn.XLOOKUP(W$1,'Copy of PY1 Data(H)'!$A$1:$CZ$1,_xlfn.XLOOKUP($A209,'Copy of PY1 Data(H)'!$A$1:$A$288,'Copy of PY1 Data(H)'!$A$1:$CZ$288))</f>
        <v>0</v>
      </c>
      <c r="X209" s="180" cm="1">
        <f t="array" ref="X209">_xlfn.XLOOKUP(X$1,'Copy of PY1 Data(H)'!$A$1:$CZ$1,_xlfn.XLOOKUP($A209,'Copy of PY1 Data(H)'!$A$1:$A$288,'Copy of PY1 Data(H)'!$A$1:$CZ$288))</f>
        <v>0</v>
      </c>
      <c r="Y209" s="180" cm="1">
        <f t="array" ref="Y209">_xlfn.XLOOKUP(Y$1,'Copy of PY1 Data(H)'!$A$1:$CZ$1,_xlfn.XLOOKUP($A209,'Copy of PY1 Data(H)'!$A$1:$A$288,'Copy of PY1 Data(H)'!$A$1:$CZ$288))</f>
        <v>0</v>
      </c>
      <c r="Z209" s="180" cm="1">
        <f t="array" ref="Z209">_xlfn.XLOOKUP(Z$1,'Copy of PY1 Data(H)'!$A$1:$CZ$1,_xlfn.XLOOKUP($A209,'Copy of PY1 Data(H)'!$A$1:$A$288,'Copy of PY1 Data(H)'!$A$1:$CZ$288))</f>
        <v>87215010</v>
      </c>
      <c r="AA209" s="180" cm="1">
        <f t="array" ref="AA209">_xlfn.XLOOKUP(AA$1,'Copy of PY1 Data(H)'!$A$1:$CZ$1,_xlfn.XLOOKUP($A209,'Copy of PY1 Data(H)'!$A$1:$A$288,'Copy of PY1 Data(H)'!$A$1:$CZ$288))</f>
        <v>0</v>
      </c>
      <c r="AB209" s="180" cm="1">
        <f t="array" ref="AB209">_xlfn.XLOOKUP(AB$1,'Copy of PY1 Data(H)'!$A$1:$CZ$1,_xlfn.XLOOKUP($A209,'Copy of PY1 Data(H)'!$A$1:$A$288,'Copy of PY1 Data(H)'!$A$1:$CZ$288))</f>
        <v>0</v>
      </c>
      <c r="AC209" s="180" cm="1">
        <f t="array" ref="AC209">_xlfn.XLOOKUP(AC$1,'Copy of PY1 Data(H)'!$A$1:$CZ$1,_xlfn.XLOOKUP($A209,'Copy of PY1 Data(H)'!$A$1:$A$288,'Copy of PY1 Data(H)'!$A$1:$CZ$288))</f>
        <v>0</v>
      </c>
      <c r="AD209" s="180" cm="1">
        <f t="array" ref="AD209">_xlfn.XLOOKUP(AD$1,'Copy of PY1 Data(H)'!$A$1:$CZ$1,_xlfn.XLOOKUP($A209,'Copy of PY1 Data(H)'!$A$1:$A$288,'Copy of PY1 Data(H)'!$A$1:$CZ$288))</f>
        <v>0</v>
      </c>
      <c r="AE209" s="180" cm="1">
        <f t="array" ref="AE209">_xlfn.XLOOKUP(AE$1,'Copy of PY1 Data(H)'!$A$1:$CZ$1,_xlfn.XLOOKUP($A209,'Copy of PY1 Data(H)'!$A$1:$A$288,'Copy of PY1 Data(H)'!$A$1:$CZ$288))</f>
        <v>0</v>
      </c>
      <c r="AF209" s="180" cm="1">
        <f t="array" ref="AF209">_xlfn.XLOOKUP(AF$1,'Copy of PY1 Data(H)'!$A$1:$CZ$1,_xlfn.XLOOKUP($A209,'Copy of PY1 Data(H)'!$A$1:$A$288,'Copy of PY1 Data(H)'!$A$1:$CZ$288))</f>
        <v>0</v>
      </c>
      <c r="AG209" s="180" cm="1">
        <f t="array" ref="AG209">_xlfn.XLOOKUP(AG$1,'Copy of PY1 Data(H)'!$A$1:$CZ$1,_xlfn.XLOOKUP($A209,'Copy of PY1 Data(H)'!$A$1:$A$288,'Copy of PY1 Data(H)'!$A$1:$CZ$288))</f>
        <v>0</v>
      </c>
      <c r="AH209" s="180" cm="1">
        <f t="array" ref="AH209">_xlfn.XLOOKUP(AH$1,'Copy of PY1 Data(H)'!$A$1:$CZ$1,_xlfn.XLOOKUP($A209,'Copy of PY1 Data(H)'!$A$1:$A$288,'Copy of PY1 Data(H)'!$A$1:$CZ$288))</f>
        <v>0</v>
      </c>
      <c r="AI209" s="180" cm="1">
        <f t="array" ref="AI209">_xlfn.XLOOKUP(AI$1,'Copy of PY1 Data(H)'!$A$1:$CZ$1,_xlfn.XLOOKUP($A209,'Copy of PY1 Data(H)'!$A$1:$A$288,'Copy of PY1 Data(H)'!$A$1:$CZ$288))</f>
        <v>0</v>
      </c>
      <c r="AJ209" s="180" cm="1">
        <f t="array" ref="AJ209">_xlfn.XLOOKUP(AJ$1,'Copy of PY1 Data(H)'!$A$1:$CZ$1,_xlfn.XLOOKUP($A209,'Copy of PY1 Data(H)'!$A$1:$A$288,'Copy of PY1 Data(H)'!$A$1:$CZ$288))</f>
        <v>0</v>
      </c>
      <c r="AK209" s="180" cm="1">
        <f t="array" ref="AK209">_xlfn.XLOOKUP(AK$1,'Copy of PY1 Data(H)'!$A$1:$CZ$1,_xlfn.XLOOKUP($A209,'Copy of PY1 Data(H)'!$A$1:$A$288,'Copy of PY1 Data(H)'!$A$1:$CZ$288))</f>
        <v>0</v>
      </c>
      <c r="AL209" s="180" cm="1">
        <f t="array" ref="AL209">_xlfn.XLOOKUP(AL$1,'Copy of PY1 Data(H)'!$A$1:$CZ$1,_xlfn.XLOOKUP($A209,'Copy of PY1 Data(H)'!$A$1:$A$288,'Copy of PY1 Data(H)'!$A$1:$CZ$288))</f>
        <v>0</v>
      </c>
      <c r="AM209" s="180" cm="1">
        <f t="array" ref="AM209">_xlfn.XLOOKUP(AM$1,'Copy of PY1 Data(H)'!$A$1:$CZ$1,_xlfn.XLOOKUP($A209,'Copy of PY1 Data(H)'!$A$1:$A$288,'Copy of PY1 Data(H)'!$A$1:$CZ$288))</f>
        <v>0</v>
      </c>
      <c r="AN209" s="180" cm="1">
        <f t="array" ref="AN209">_xlfn.XLOOKUP(AN$1,'Copy of PY1 Data(H)'!$A$1:$CZ$1,_xlfn.XLOOKUP($A209,'Copy of PY1 Data(H)'!$A$1:$A$288,'Copy of PY1 Data(H)'!$A$1:$CZ$288))</f>
        <v>0</v>
      </c>
      <c r="AO209" s="180" cm="1">
        <f t="array" ref="AO209">_xlfn.XLOOKUP(AO$1,'Copy of PY1 Data(H)'!$A$1:$CZ$1,_xlfn.XLOOKUP($A209,'Copy of PY1 Data(H)'!$A$1:$A$288,'Copy of PY1 Data(H)'!$A$1:$CZ$288))</f>
        <v>0</v>
      </c>
      <c r="AP209" s="180" cm="1">
        <f t="array" ref="AP209">_xlfn.XLOOKUP(AP$1,'Copy of PY1 Data(H)'!$A$1:$CZ$1,_xlfn.XLOOKUP($A209,'Copy of PY1 Data(H)'!$A$1:$A$288,'Copy of PY1 Data(H)'!$A$1:$CZ$288))</f>
        <v>0</v>
      </c>
      <c r="AQ209" s="180" cm="1">
        <f t="array" ref="AQ209">_xlfn.XLOOKUP(AQ$1,'Copy of PY1 Data(H)'!$A$1:$CZ$1,_xlfn.XLOOKUP($A209,'Copy of PY1 Data(H)'!$A$1:$A$288,'Copy of PY1 Data(H)'!$A$1:$CZ$288))</f>
        <v>0</v>
      </c>
      <c r="AR209" s="180" cm="1">
        <f t="array" ref="AR209">_xlfn.XLOOKUP(AR$1,'Copy of PY1 Data(H)'!$A$1:$CZ$1,_xlfn.XLOOKUP($A209,'Copy of PY1 Data(H)'!$A$1:$A$288,'Copy of PY1 Data(H)'!$A$1:$CZ$288))</f>
        <v>0</v>
      </c>
      <c r="AS209" s="180" cm="1">
        <f t="array" ref="AS209">_xlfn.XLOOKUP(AS$1,'Copy of PY1 Data(H)'!$A$1:$CZ$1,_xlfn.XLOOKUP($A209,'Copy of PY1 Data(H)'!$A$1:$A$288,'Copy of PY1 Data(H)'!$A$1:$CZ$288))</f>
        <v>0</v>
      </c>
      <c r="AT209" s="180" cm="1">
        <f t="array" ref="AT209">_xlfn.XLOOKUP(AT$1,'Copy of PY1 Data(H)'!$A$1:$CZ$1,_xlfn.XLOOKUP($A209,'Copy of PY1 Data(H)'!$A$1:$A$288,'Copy of PY1 Data(H)'!$A$1:$CZ$288))</f>
        <v>0</v>
      </c>
      <c r="AU209" s="180" cm="1">
        <f t="array" ref="AU209">_xlfn.XLOOKUP(AU$1,'Copy of PY1 Data(H)'!$A$1:$CZ$1,_xlfn.XLOOKUP($A209,'Copy of PY1 Data(H)'!$A$1:$A$288,'Copy of PY1 Data(H)'!$A$1:$CZ$288))</f>
        <v>0</v>
      </c>
      <c r="AV209" s="180" cm="1">
        <f t="array" ref="AV209">_xlfn.XLOOKUP(AV$1,'Copy of PY1 Data(H)'!$A$1:$CZ$1,_xlfn.XLOOKUP($A209,'Copy of PY1 Data(H)'!$A$1:$A$288,'Copy of PY1 Data(H)'!$A$1:$CZ$288))</f>
        <v>1952627</v>
      </c>
      <c r="AW209" s="180" cm="1">
        <f t="array" ref="AW209">_xlfn.XLOOKUP(AW$1,'Copy of PY1 Data(H)'!$A$1:$CZ$1,_xlfn.XLOOKUP($A209,'Copy of PY1 Data(H)'!$A$1:$A$288,'Copy of PY1 Data(H)'!$A$1:$CZ$288))</f>
        <v>0</v>
      </c>
      <c r="AX209" s="180" cm="1">
        <f t="array" ref="AX209">_xlfn.XLOOKUP(AX$1,'Copy of PY1 Data(H)'!$A$1:$CZ$1,_xlfn.XLOOKUP($A209,'Copy of PY1 Data(H)'!$A$1:$A$288,'Copy of PY1 Data(H)'!$A$1:$CZ$288))</f>
        <v>0</v>
      </c>
      <c r="AY209" s="180" cm="1">
        <f t="array" ref="AY209">_xlfn.XLOOKUP(AY$1,'Copy of PY1 Data(H)'!$A$1:$CZ$1,_xlfn.XLOOKUP($A209,'Copy of PY1 Data(H)'!$A$1:$A$288,'Copy of PY1 Data(H)'!$A$1:$CZ$288))</f>
        <v>0</v>
      </c>
      <c r="AZ209" s="180" cm="1">
        <f t="array" ref="AZ209">_xlfn.XLOOKUP(AZ$1,'Copy of PY1 Data(H)'!$A$1:$CZ$1,_xlfn.XLOOKUP($A209,'Copy of PY1 Data(H)'!$A$1:$A$288,'Copy of PY1 Data(H)'!$A$1:$CZ$288))</f>
        <v>8463708</v>
      </c>
      <c r="BA209" s="180" cm="1">
        <f t="array" ref="BA209">_xlfn.XLOOKUP(BA$1,'Copy of PY1 Data(H)'!$A$1:$CZ$1,_xlfn.XLOOKUP($A209,'Copy of PY1 Data(H)'!$A$1:$A$288,'Copy of PY1 Data(H)'!$A$1:$CZ$288))</f>
        <v>0</v>
      </c>
      <c r="BB209" s="180" cm="1">
        <f t="array" ref="BB209">_xlfn.XLOOKUP(BB$1,'Copy of PY1 Data(H)'!$A$1:$CZ$1,_xlfn.XLOOKUP($A209,'Copy of PY1 Data(H)'!$A$1:$A$288,'Copy of PY1 Data(H)'!$A$1:$CZ$288))</f>
        <v>0</v>
      </c>
      <c r="BC209" s="180" cm="1">
        <f t="array" ref="BC209">_xlfn.XLOOKUP(BC$1,'Copy of PY1 Data(H)'!$A$1:$CZ$1,_xlfn.XLOOKUP($A209,'Copy of PY1 Data(H)'!$A$1:$A$288,'Copy of PY1 Data(H)'!$A$1:$CZ$288))</f>
        <v>0</v>
      </c>
      <c r="BD209" s="180" cm="1">
        <f t="array" ref="BD209">_xlfn.XLOOKUP(BD$1,'Copy of PY1 Data(H)'!$A$1:$CZ$1,_xlfn.XLOOKUP($A209,'Copy of PY1 Data(H)'!$A$1:$A$288,'Copy of PY1 Data(H)'!$A$1:$CZ$288))</f>
        <v>0</v>
      </c>
      <c r="BE209" s="180" cm="1">
        <f t="array" ref="BE209">_xlfn.XLOOKUP(BE$1,'Copy of PY1 Data(H)'!$A$1:$CZ$1,_xlfn.XLOOKUP($A209,'Copy of PY1 Data(H)'!$A$1:$A$288,'Copy of PY1 Data(H)'!$A$1:$CZ$288))</f>
        <v>3315463</v>
      </c>
      <c r="BF209" s="180" cm="1">
        <f t="array" ref="BF209">_xlfn.XLOOKUP(BF$1,'Copy of PY1 Data(H)'!$A$1:$CZ$1,_xlfn.XLOOKUP($A209,'Copy of PY1 Data(H)'!$A$1:$A$288,'Copy of PY1 Data(H)'!$A$1:$CZ$288))</f>
        <v>34303415</v>
      </c>
      <c r="BG209" s="180" cm="1">
        <f t="array" ref="BG209">_xlfn.XLOOKUP(BG$1,'Copy of PY1 Data(H)'!$A$1:$CZ$1,_xlfn.XLOOKUP($A209,'Copy of PY1 Data(H)'!$A$1:$A$288,'Copy of PY1 Data(H)'!$A$1:$CZ$288))</f>
        <v>0</v>
      </c>
      <c r="BH209" s="180" cm="1">
        <f t="array" ref="BH209">_xlfn.XLOOKUP(BH$1,'Copy of PY1 Data(H)'!$A$1:$CZ$1,_xlfn.XLOOKUP($A209,'Copy of PY1 Data(H)'!$A$1:$A$288,'Copy of PY1 Data(H)'!$A$1:$CZ$288))</f>
        <v>0</v>
      </c>
      <c r="BI209" s="180" cm="1">
        <f t="array" ref="BI209">_xlfn.XLOOKUP(BI$1,'Copy of PY1 Data(H)'!$A$1:$CZ$1,_xlfn.XLOOKUP($A209,'Copy of PY1 Data(H)'!$A$1:$A$288,'Copy of PY1 Data(H)'!$A$1:$CZ$288))</f>
        <v>0</v>
      </c>
      <c r="BJ209" s="180" cm="1">
        <f t="array" ref="BJ209">_xlfn.XLOOKUP(BJ$1,'Copy of PY1 Data(H)'!$A$1:$CZ$1,_xlfn.XLOOKUP($A209,'Copy of PY1 Data(H)'!$A$1:$A$288,'Copy of PY1 Data(H)'!$A$1:$CZ$288))</f>
        <v>17814234</v>
      </c>
      <c r="BK209" s="180" cm="1">
        <f t="array" ref="BK209">_xlfn.XLOOKUP(BK$1,'Copy of PY1 Data(H)'!$A$1:$CZ$1,_xlfn.XLOOKUP($A209,'Copy of PY1 Data(H)'!$A$1:$A$288,'Copy of PY1 Data(H)'!$A$1:$CZ$288))</f>
        <v>0</v>
      </c>
      <c r="BL209" s="180" cm="1">
        <f t="array" ref="BL209">_xlfn.XLOOKUP(BL$1,'Copy of PY1 Data(H)'!$A$1:$CZ$1,_xlfn.XLOOKUP($A209,'Copy of PY1 Data(H)'!$A$1:$A$288,'Copy of PY1 Data(H)'!$A$1:$CZ$288))</f>
        <v>0</v>
      </c>
      <c r="BM209" s="180" cm="1">
        <f t="array" ref="BM209">_xlfn.XLOOKUP(BM$1,'Copy of PY1 Data(H)'!$A$1:$CZ$1,_xlfn.XLOOKUP($A209,'Copy of PY1 Data(H)'!$A$1:$A$288,'Copy of PY1 Data(H)'!$A$1:$CZ$288))</f>
        <v>0</v>
      </c>
      <c r="BN209" s="180" cm="1">
        <f t="array" ref="BN209">_xlfn.XLOOKUP(BN$1,'Copy of PY1 Data(H)'!$A$1:$CZ$1,_xlfn.XLOOKUP($A209,'Copy of PY1 Data(H)'!$A$1:$A$288,'Copy of PY1 Data(H)'!$A$1:$CZ$288))</f>
        <v>13440693</v>
      </c>
      <c r="BO209" s="180" cm="1">
        <f t="array" ref="BO209">_xlfn.XLOOKUP(BO$1,'Copy of PY1 Data(H)'!$A$1:$CZ$1,_xlfn.XLOOKUP($A209,'Copy of PY1 Data(H)'!$A$1:$A$288,'Copy of PY1 Data(H)'!$A$1:$CZ$288))</f>
        <v>0</v>
      </c>
      <c r="BP209" s="180" cm="1">
        <f t="array" ref="BP209">_xlfn.XLOOKUP(BP$1,'Copy of PY1 Data(H)'!$A$1:$CZ$1,_xlfn.XLOOKUP($A209,'Copy of PY1 Data(H)'!$A$1:$A$288,'Copy of PY1 Data(H)'!$A$1:$CZ$288))</f>
        <v>0</v>
      </c>
      <c r="BQ209" s="180" cm="1">
        <f t="array" ref="BQ209">_xlfn.XLOOKUP(BQ$1,'Copy of PY1 Data(H)'!$A$1:$CZ$1,_xlfn.XLOOKUP($A209,'Copy of PY1 Data(H)'!$A$1:$A$288,'Copy of PY1 Data(H)'!$A$1:$CZ$288))</f>
        <v>0</v>
      </c>
      <c r="BR209" s="180" cm="1">
        <f t="array" ref="BR209">_xlfn.XLOOKUP(BR$1,'Copy of PY1 Data(H)'!$A$1:$CZ$1,_xlfn.XLOOKUP($A209,'Copy of PY1 Data(H)'!$A$1:$A$288,'Copy of PY1 Data(H)'!$A$1:$CZ$288))</f>
        <v>0</v>
      </c>
      <c r="BS209" s="180" cm="1">
        <f t="array" ref="BS209">_xlfn.XLOOKUP(BS$1,'Copy of PY1 Data(H)'!$A$1:$CZ$1,_xlfn.XLOOKUP($A209,'Copy of PY1 Data(H)'!$A$1:$A$288,'Copy of PY1 Data(H)'!$A$1:$CZ$288))</f>
        <v>0</v>
      </c>
      <c r="BT209" s="180" cm="1">
        <f t="array" ref="BT209">_xlfn.XLOOKUP(BT$1,'Copy of PY1 Data(H)'!$A$1:$CZ$1,_xlfn.XLOOKUP($A209,'Copy of PY1 Data(H)'!$A$1:$A$288,'Copy of PY1 Data(H)'!$A$1:$CZ$288))</f>
        <v>0</v>
      </c>
      <c r="BU209" s="180" cm="1">
        <f t="array" ref="BU209">_xlfn.XLOOKUP(BU$1,'Copy of PY1 Data(H)'!$A$1:$CZ$1,_xlfn.XLOOKUP($A209,'Copy of PY1 Data(H)'!$A$1:$A$288,'Copy of PY1 Data(H)'!$A$1:$CZ$288))</f>
        <v>0</v>
      </c>
      <c r="BV209" s="180" cm="1">
        <f t="array" ref="BV209">_xlfn.XLOOKUP(BV$1,'Copy of PY1 Data(H)'!$A$1:$CZ$1,_xlfn.XLOOKUP($A209,'Copy of PY1 Data(H)'!$A$1:$A$288,'Copy of PY1 Data(H)'!$A$1:$CZ$288))</f>
        <v>0</v>
      </c>
      <c r="BW209" s="180"/>
      <c r="BX209" s="180"/>
      <c r="BY209" s="180"/>
      <c r="BZ209" s="180"/>
    </row>
    <row r="210" spans="1:78" x14ac:dyDescent="0.3">
      <c r="A210" s="180">
        <v>357</v>
      </c>
      <c r="C210" s="180"/>
      <c r="D210" s="180" cm="1">
        <f t="array" ref="D210">_xlfn.XLOOKUP(D$1,'Copy of PY1 Data(H)'!$A$1:$CZ$1,_xlfn.XLOOKUP($A210,'Copy of PY1 Data(H)'!$A$1:$A$288,'Copy of PY1 Data(H)'!$A$1:$CZ$288))</f>
        <v>0</v>
      </c>
      <c r="E210" s="180" cm="1">
        <f t="array" ref="E210">_xlfn.XLOOKUP(E$1,'Copy of PY1 Data(H)'!$A$1:$CZ$1,_xlfn.XLOOKUP($A210,'Copy of PY1 Data(H)'!$A$1:$A$288,'Copy of PY1 Data(H)'!$A$1:$CZ$288))</f>
        <v>0</v>
      </c>
      <c r="F210" s="180" cm="1">
        <f t="array" ref="F210">_xlfn.XLOOKUP(F$1,'Copy of PY1 Data(H)'!$A$1:$CZ$1,_xlfn.XLOOKUP($A210,'Copy of PY1 Data(H)'!$A$1:$A$288,'Copy of PY1 Data(H)'!$A$1:$CZ$288))</f>
        <v>0</v>
      </c>
      <c r="G210" s="180" cm="1">
        <f t="array" ref="G210">_xlfn.XLOOKUP(G$1,'Copy of PY1 Data(H)'!$A$1:$CZ$1,_xlfn.XLOOKUP($A210,'Copy of PY1 Data(H)'!$A$1:$A$288,'Copy of PY1 Data(H)'!$A$1:$CZ$288))</f>
        <v>0</v>
      </c>
      <c r="H210" s="180" cm="1">
        <f t="array" ref="H210">_xlfn.XLOOKUP(H$1,'Copy of PY1 Data(H)'!$A$1:$CZ$1,_xlfn.XLOOKUP($A210,'Copy of PY1 Data(H)'!$A$1:$A$288,'Copy of PY1 Data(H)'!$A$1:$CZ$288))</f>
        <v>0</v>
      </c>
      <c r="I210" s="180" cm="1">
        <f t="array" ref="I210">_xlfn.XLOOKUP(I$1,'Copy of PY1 Data(H)'!$A$1:$CZ$1,_xlfn.XLOOKUP($A210,'Copy of PY1 Data(H)'!$A$1:$A$288,'Copy of PY1 Data(H)'!$A$1:$CZ$288))</f>
        <v>0</v>
      </c>
      <c r="J210" s="180" cm="1">
        <f t="array" ref="J210">_xlfn.XLOOKUP(J$1,'Copy of PY1 Data(H)'!$A$1:$CZ$1,_xlfn.XLOOKUP($A210,'Copy of PY1 Data(H)'!$A$1:$A$288,'Copy of PY1 Data(H)'!$A$1:$CZ$288))</f>
        <v>0</v>
      </c>
      <c r="K210" s="180" cm="1">
        <f t="array" ref="K210">_xlfn.XLOOKUP(K$1,'Copy of PY1 Data(H)'!$A$1:$CZ$1,_xlfn.XLOOKUP($A210,'Copy of PY1 Data(H)'!$A$1:$A$288,'Copy of PY1 Data(H)'!$A$1:$CZ$288))</f>
        <v>0</v>
      </c>
      <c r="L210" s="180" cm="1">
        <f t="array" ref="L210">_xlfn.XLOOKUP(L$1,'Copy of PY1 Data(H)'!$A$1:$CZ$1,_xlfn.XLOOKUP($A210,'Copy of PY1 Data(H)'!$A$1:$A$288,'Copy of PY1 Data(H)'!$A$1:$CZ$288))</f>
        <v>0</v>
      </c>
      <c r="M210" s="180" cm="1">
        <f t="array" ref="M210">_xlfn.XLOOKUP(M$1,'Copy of PY1 Data(H)'!$A$1:$CZ$1,_xlfn.XLOOKUP($A210,'Copy of PY1 Data(H)'!$A$1:$A$288,'Copy of PY1 Data(H)'!$A$1:$CZ$288))</f>
        <v>0</v>
      </c>
      <c r="N210" s="180" cm="1">
        <f t="array" ref="N210">_xlfn.XLOOKUP(N$1,'Copy of PY1 Data(H)'!$A$1:$CZ$1,_xlfn.XLOOKUP($A210,'Copy of PY1 Data(H)'!$A$1:$A$288,'Copy of PY1 Data(H)'!$A$1:$CZ$288))</f>
        <v>0</v>
      </c>
      <c r="O210" s="180" cm="1">
        <f t="array" ref="O210">_xlfn.XLOOKUP(O$1,'Copy of PY1 Data(H)'!$A$1:$CZ$1,_xlfn.XLOOKUP($A210,'Copy of PY1 Data(H)'!$A$1:$A$288,'Copy of PY1 Data(H)'!$A$1:$CZ$288))</f>
        <v>0</v>
      </c>
      <c r="P210" s="180" cm="1">
        <f t="array" ref="P210">_xlfn.XLOOKUP(P$1,'Copy of PY1 Data(H)'!$A$1:$CZ$1,_xlfn.XLOOKUP($A210,'Copy of PY1 Data(H)'!$A$1:$A$288,'Copy of PY1 Data(H)'!$A$1:$CZ$288))</f>
        <v>0</v>
      </c>
      <c r="Q210" s="180" cm="1">
        <f t="array" ref="Q210">_xlfn.XLOOKUP(Q$1,'Copy of PY1 Data(H)'!$A$1:$CZ$1,_xlfn.XLOOKUP($A210,'Copy of PY1 Data(H)'!$A$1:$A$288,'Copy of PY1 Data(H)'!$A$1:$CZ$288))</f>
        <v>0</v>
      </c>
      <c r="R210" s="180" cm="1">
        <f t="array" ref="R210">_xlfn.XLOOKUP(R$1,'Copy of PY1 Data(H)'!$A$1:$CZ$1,_xlfn.XLOOKUP($A210,'Copy of PY1 Data(H)'!$A$1:$A$288,'Copy of PY1 Data(H)'!$A$1:$CZ$288))</f>
        <v>0</v>
      </c>
      <c r="S210" s="180" cm="1">
        <f t="array" ref="S210">_xlfn.XLOOKUP(S$1,'Copy of PY1 Data(H)'!$A$1:$CZ$1,_xlfn.XLOOKUP($A210,'Copy of PY1 Data(H)'!$A$1:$A$288,'Copy of PY1 Data(H)'!$A$1:$CZ$288))</f>
        <v>0</v>
      </c>
      <c r="T210" s="180" cm="1">
        <f t="array" ref="T210">_xlfn.XLOOKUP(T$1,'Copy of PY1 Data(H)'!$A$1:$CZ$1,_xlfn.XLOOKUP($A210,'Copy of PY1 Data(H)'!$A$1:$A$288,'Copy of PY1 Data(H)'!$A$1:$CZ$288))</f>
        <v>0</v>
      </c>
      <c r="U210" s="180" cm="1">
        <f t="array" ref="U210">_xlfn.XLOOKUP(U$1,'Copy of PY1 Data(H)'!$A$1:$CZ$1,_xlfn.XLOOKUP($A210,'Copy of PY1 Data(H)'!$A$1:$A$288,'Copy of PY1 Data(H)'!$A$1:$CZ$288))</f>
        <v>0</v>
      </c>
      <c r="V210" s="180" cm="1">
        <f t="array" ref="V210">_xlfn.XLOOKUP(V$1,'Copy of PY1 Data(H)'!$A$1:$CZ$1,_xlfn.XLOOKUP($A210,'Copy of PY1 Data(H)'!$A$1:$A$288,'Copy of PY1 Data(H)'!$A$1:$CZ$288))</f>
        <v>0</v>
      </c>
      <c r="W210" s="180" cm="1">
        <f t="array" ref="W210">_xlfn.XLOOKUP(W$1,'Copy of PY1 Data(H)'!$A$1:$CZ$1,_xlfn.XLOOKUP($A210,'Copy of PY1 Data(H)'!$A$1:$A$288,'Copy of PY1 Data(H)'!$A$1:$CZ$288))</f>
        <v>0</v>
      </c>
      <c r="X210" s="180" cm="1">
        <f t="array" ref="X210">_xlfn.XLOOKUP(X$1,'Copy of PY1 Data(H)'!$A$1:$CZ$1,_xlfn.XLOOKUP($A210,'Copy of PY1 Data(H)'!$A$1:$A$288,'Copy of PY1 Data(H)'!$A$1:$CZ$288))</f>
        <v>0</v>
      </c>
      <c r="Y210" s="180" cm="1">
        <f t="array" ref="Y210">_xlfn.XLOOKUP(Y$1,'Copy of PY1 Data(H)'!$A$1:$CZ$1,_xlfn.XLOOKUP($A210,'Copy of PY1 Data(H)'!$A$1:$A$288,'Copy of PY1 Data(H)'!$A$1:$CZ$288))</f>
        <v>0</v>
      </c>
      <c r="Z210" s="180" cm="1">
        <f t="array" ref="Z210">_xlfn.XLOOKUP(Z$1,'Copy of PY1 Data(H)'!$A$1:$CZ$1,_xlfn.XLOOKUP($A210,'Copy of PY1 Data(H)'!$A$1:$A$288,'Copy of PY1 Data(H)'!$A$1:$CZ$288))</f>
        <v>38972961</v>
      </c>
      <c r="AA210" s="180" cm="1">
        <f t="array" ref="AA210">_xlfn.XLOOKUP(AA$1,'Copy of PY1 Data(H)'!$A$1:$CZ$1,_xlfn.XLOOKUP($A210,'Copy of PY1 Data(H)'!$A$1:$A$288,'Copy of PY1 Data(H)'!$A$1:$CZ$288))</f>
        <v>0</v>
      </c>
      <c r="AB210" s="180" cm="1">
        <f t="array" ref="AB210">_xlfn.XLOOKUP(AB$1,'Copy of PY1 Data(H)'!$A$1:$CZ$1,_xlfn.XLOOKUP($A210,'Copy of PY1 Data(H)'!$A$1:$A$288,'Copy of PY1 Data(H)'!$A$1:$CZ$288))</f>
        <v>0</v>
      </c>
      <c r="AC210" s="180" cm="1">
        <f t="array" ref="AC210">_xlfn.XLOOKUP(AC$1,'Copy of PY1 Data(H)'!$A$1:$CZ$1,_xlfn.XLOOKUP($A210,'Copy of PY1 Data(H)'!$A$1:$A$288,'Copy of PY1 Data(H)'!$A$1:$CZ$288))</f>
        <v>0</v>
      </c>
      <c r="AD210" s="180" cm="1">
        <f t="array" ref="AD210">_xlfn.XLOOKUP(AD$1,'Copy of PY1 Data(H)'!$A$1:$CZ$1,_xlfn.XLOOKUP($A210,'Copy of PY1 Data(H)'!$A$1:$A$288,'Copy of PY1 Data(H)'!$A$1:$CZ$288))</f>
        <v>0</v>
      </c>
      <c r="AE210" s="180" cm="1">
        <f t="array" ref="AE210">_xlfn.XLOOKUP(AE$1,'Copy of PY1 Data(H)'!$A$1:$CZ$1,_xlfn.XLOOKUP($A210,'Copy of PY1 Data(H)'!$A$1:$A$288,'Copy of PY1 Data(H)'!$A$1:$CZ$288))</f>
        <v>0</v>
      </c>
      <c r="AF210" s="180" cm="1">
        <f t="array" ref="AF210">_xlfn.XLOOKUP(AF$1,'Copy of PY1 Data(H)'!$A$1:$CZ$1,_xlfn.XLOOKUP($A210,'Copy of PY1 Data(H)'!$A$1:$A$288,'Copy of PY1 Data(H)'!$A$1:$CZ$288))</f>
        <v>0</v>
      </c>
      <c r="AG210" s="180" cm="1">
        <f t="array" ref="AG210">_xlfn.XLOOKUP(AG$1,'Copy of PY1 Data(H)'!$A$1:$CZ$1,_xlfn.XLOOKUP($A210,'Copy of PY1 Data(H)'!$A$1:$A$288,'Copy of PY1 Data(H)'!$A$1:$CZ$288))</f>
        <v>0</v>
      </c>
      <c r="AH210" s="180" cm="1">
        <f t="array" ref="AH210">_xlfn.XLOOKUP(AH$1,'Copy of PY1 Data(H)'!$A$1:$CZ$1,_xlfn.XLOOKUP($A210,'Copy of PY1 Data(H)'!$A$1:$A$288,'Copy of PY1 Data(H)'!$A$1:$CZ$288))</f>
        <v>0</v>
      </c>
      <c r="AI210" s="180" cm="1">
        <f t="array" ref="AI210">_xlfn.XLOOKUP(AI$1,'Copy of PY1 Data(H)'!$A$1:$CZ$1,_xlfn.XLOOKUP($A210,'Copy of PY1 Data(H)'!$A$1:$A$288,'Copy of PY1 Data(H)'!$A$1:$CZ$288))</f>
        <v>0</v>
      </c>
      <c r="AJ210" s="180" cm="1">
        <f t="array" ref="AJ210">_xlfn.XLOOKUP(AJ$1,'Copy of PY1 Data(H)'!$A$1:$CZ$1,_xlfn.XLOOKUP($A210,'Copy of PY1 Data(H)'!$A$1:$A$288,'Copy of PY1 Data(H)'!$A$1:$CZ$288))</f>
        <v>0</v>
      </c>
      <c r="AK210" s="180" cm="1">
        <f t="array" ref="AK210">_xlfn.XLOOKUP(AK$1,'Copy of PY1 Data(H)'!$A$1:$CZ$1,_xlfn.XLOOKUP($A210,'Copy of PY1 Data(H)'!$A$1:$A$288,'Copy of PY1 Data(H)'!$A$1:$CZ$288))</f>
        <v>0</v>
      </c>
      <c r="AL210" s="180" cm="1">
        <f t="array" ref="AL210">_xlfn.XLOOKUP(AL$1,'Copy of PY1 Data(H)'!$A$1:$CZ$1,_xlfn.XLOOKUP($A210,'Copy of PY1 Data(H)'!$A$1:$A$288,'Copy of PY1 Data(H)'!$A$1:$CZ$288))</f>
        <v>0</v>
      </c>
      <c r="AM210" s="180" cm="1">
        <f t="array" ref="AM210">_xlfn.XLOOKUP(AM$1,'Copy of PY1 Data(H)'!$A$1:$CZ$1,_xlfn.XLOOKUP($A210,'Copy of PY1 Data(H)'!$A$1:$A$288,'Copy of PY1 Data(H)'!$A$1:$CZ$288))</f>
        <v>0</v>
      </c>
      <c r="AN210" s="180" cm="1">
        <f t="array" ref="AN210">_xlfn.XLOOKUP(AN$1,'Copy of PY1 Data(H)'!$A$1:$CZ$1,_xlfn.XLOOKUP($A210,'Copy of PY1 Data(H)'!$A$1:$A$288,'Copy of PY1 Data(H)'!$A$1:$CZ$288))</f>
        <v>0</v>
      </c>
      <c r="AO210" s="180" cm="1">
        <f t="array" ref="AO210">_xlfn.XLOOKUP(AO$1,'Copy of PY1 Data(H)'!$A$1:$CZ$1,_xlfn.XLOOKUP($A210,'Copy of PY1 Data(H)'!$A$1:$A$288,'Copy of PY1 Data(H)'!$A$1:$CZ$288))</f>
        <v>0</v>
      </c>
      <c r="AP210" s="180" cm="1">
        <f t="array" ref="AP210">_xlfn.XLOOKUP(AP$1,'Copy of PY1 Data(H)'!$A$1:$CZ$1,_xlfn.XLOOKUP($A210,'Copy of PY1 Data(H)'!$A$1:$A$288,'Copy of PY1 Data(H)'!$A$1:$CZ$288))</f>
        <v>0</v>
      </c>
      <c r="AQ210" s="180" cm="1">
        <f t="array" ref="AQ210">_xlfn.XLOOKUP(AQ$1,'Copy of PY1 Data(H)'!$A$1:$CZ$1,_xlfn.XLOOKUP($A210,'Copy of PY1 Data(H)'!$A$1:$A$288,'Copy of PY1 Data(H)'!$A$1:$CZ$288))</f>
        <v>0</v>
      </c>
      <c r="AR210" s="180" cm="1">
        <f t="array" ref="AR210">_xlfn.XLOOKUP(AR$1,'Copy of PY1 Data(H)'!$A$1:$CZ$1,_xlfn.XLOOKUP($A210,'Copy of PY1 Data(H)'!$A$1:$A$288,'Copy of PY1 Data(H)'!$A$1:$CZ$288))</f>
        <v>0</v>
      </c>
      <c r="AS210" s="180" cm="1">
        <f t="array" ref="AS210">_xlfn.XLOOKUP(AS$1,'Copy of PY1 Data(H)'!$A$1:$CZ$1,_xlfn.XLOOKUP($A210,'Copy of PY1 Data(H)'!$A$1:$A$288,'Copy of PY1 Data(H)'!$A$1:$CZ$288))</f>
        <v>0</v>
      </c>
      <c r="AT210" s="180" cm="1">
        <f t="array" ref="AT210">_xlfn.XLOOKUP(AT$1,'Copy of PY1 Data(H)'!$A$1:$CZ$1,_xlfn.XLOOKUP($A210,'Copy of PY1 Data(H)'!$A$1:$A$288,'Copy of PY1 Data(H)'!$A$1:$CZ$288))</f>
        <v>0</v>
      </c>
      <c r="AU210" s="180" cm="1">
        <f t="array" ref="AU210">_xlfn.XLOOKUP(AU$1,'Copy of PY1 Data(H)'!$A$1:$CZ$1,_xlfn.XLOOKUP($A210,'Copy of PY1 Data(H)'!$A$1:$A$288,'Copy of PY1 Data(H)'!$A$1:$CZ$288))</f>
        <v>0</v>
      </c>
      <c r="AV210" s="180" cm="1">
        <f t="array" ref="AV210">_xlfn.XLOOKUP(AV$1,'Copy of PY1 Data(H)'!$A$1:$CZ$1,_xlfn.XLOOKUP($A210,'Copy of PY1 Data(H)'!$A$1:$A$288,'Copy of PY1 Data(H)'!$A$1:$CZ$288))</f>
        <v>1669314</v>
      </c>
      <c r="AW210" s="180" cm="1">
        <f t="array" ref="AW210">_xlfn.XLOOKUP(AW$1,'Copy of PY1 Data(H)'!$A$1:$CZ$1,_xlfn.XLOOKUP($A210,'Copy of PY1 Data(H)'!$A$1:$A$288,'Copy of PY1 Data(H)'!$A$1:$CZ$288))</f>
        <v>0</v>
      </c>
      <c r="AX210" s="180" cm="1">
        <f t="array" ref="AX210">_xlfn.XLOOKUP(AX$1,'Copy of PY1 Data(H)'!$A$1:$CZ$1,_xlfn.XLOOKUP($A210,'Copy of PY1 Data(H)'!$A$1:$A$288,'Copy of PY1 Data(H)'!$A$1:$CZ$288))</f>
        <v>0</v>
      </c>
      <c r="AY210" s="180" cm="1">
        <f t="array" ref="AY210">_xlfn.XLOOKUP(AY$1,'Copy of PY1 Data(H)'!$A$1:$CZ$1,_xlfn.XLOOKUP($A210,'Copy of PY1 Data(H)'!$A$1:$A$288,'Copy of PY1 Data(H)'!$A$1:$CZ$288))</f>
        <v>0</v>
      </c>
      <c r="AZ210" s="180" cm="1">
        <f t="array" ref="AZ210">_xlfn.XLOOKUP(AZ$1,'Copy of PY1 Data(H)'!$A$1:$CZ$1,_xlfn.XLOOKUP($A210,'Copy of PY1 Data(H)'!$A$1:$A$288,'Copy of PY1 Data(H)'!$A$1:$CZ$288))</f>
        <v>7388946</v>
      </c>
      <c r="BA210" s="180" cm="1">
        <f t="array" ref="BA210">_xlfn.XLOOKUP(BA$1,'Copy of PY1 Data(H)'!$A$1:$CZ$1,_xlfn.XLOOKUP($A210,'Copy of PY1 Data(H)'!$A$1:$A$288,'Copy of PY1 Data(H)'!$A$1:$CZ$288))</f>
        <v>0</v>
      </c>
      <c r="BB210" s="180" cm="1">
        <f t="array" ref="BB210">_xlfn.XLOOKUP(BB$1,'Copy of PY1 Data(H)'!$A$1:$CZ$1,_xlfn.XLOOKUP($A210,'Copy of PY1 Data(H)'!$A$1:$A$288,'Copy of PY1 Data(H)'!$A$1:$CZ$288))</f>
        <v>0</v>
      </c>
      <c r="BC210" s="180" cm="1">
        <f t="array" ref="BC210">_xlfn.XLOOKUP(BC$1,'Copy of PY1 Data(H)'!$A$1:$CZ$1,_xlfn.XLOOKUP($A210,'Copy of PY1 Data(H)'!$A$1:$A$288,'Copy of PY1 Data(H)'!$A$1:$CZ$288))</f>
        <v>0</v>
      </c>
      <c r="BD210" s="180" cm="1">
        <f t="array" ref="BD210">_xlfn.XLOOKUP(BD$1,'Copy of PY1 Data(H)'!$A$1:$CZ$1,_xlfn.XLOOKUP($A210,'Copy of PY1 Data(H)'!$A$1:$A$288,'Copy of PY1 Data(H)'!$A$1:$CZ$288))</f>
        <v>0</v>
      </c>
      <c r="BE210" s="180" cm="1">
        <f t="array" ref="BE210">_xlfn.XLOOKUP(BE$1,'Copy of PY1 Data(H)'!$A$1:$CZ$1,_xlfn.XLOOKUP($A210,'Copy of PY1 Data(H)'!$A$1:$A$288,'Copy of PY1 Data(H)'!$A$1:$CZ$288))</f>
        <v>2585533</v>
      </c>
      <c r="BF210" s="180" cm="1">
        <f t="array" ref="BF210">_xlfn.XLOOKUP(BF$1,'Copy of PY1 Data(H)'!$A$1:$CZ$1,_xlfn.XLOOKUP($A210,'Copy of PY1 Data(H)'!$A$1:$A$288,'Copy of PY1 Data(H)'!$A$1:$CZ$288))</f>
        <v>15278475</v>
      </c>
      <c r="BG210" s="180" cm="1">
        <f t="array" ref="BG210">_xlfn.XLOOKUP(BG$1,'Copy of PY1 Data(H)'!$A$1:$CZ$1,_xlfn.XLOOKUP($A210,'Copy of PY1 Data(H)'!$A$1:$A$288,'Copy of PY1 Data(H)'!$A$1:$CZ$288))</f>
        <v>0</v>
      </c>
      <c r="BH210" s="180" cm="1">
        <f t="array" ref="BH210">_xlfn.XLOOKUP(BH$1,'Copy of PY1 Data(H)'!$A$1:$CZ$1,_xlfn.XLOOKUP($A210,'Copy of PY1 Data(H)'!$A$1:$A$288,'Copy of PY1 Data(H)'!$A$1:$CZ$288))</f>
        <v>0</v>
      </c>
      <c r="BI210" s="180" cm="1">
        <f t="array" ref="BI210">_xlfn.XLOOKUP(BI$1,'Copy of PY1 Data(H)'!$A$1:$CZ$1,_xlfn.XLOOKUP($A210,'Copy of PY1 Data(H)'!$A$1:$A$288,'Copy of PY1 Data(H)'!$A$1:$CZ$288))</f>
        <v>0</v>
      </c>
      <c r="BJ210" s="180" cm="1">
        <f t="array" ref="BJ210">_xlfn.XLOOKUP(BJ$1,'Copy of PY1 Data(H)'!$A$1:$CZ$1,_xlfn.XLOOKUP($A210,'Copy of PY1 Data(H)'!$A$1:$A$288,'Copy of PY1 Data(H)'!$A$1:$CZ$288))</f>
        <v>9844712</v>
      </c>
      <c r="BK210" s="180" cm="1">
        <f t="array" ref="BK210">_xlfn.XLOOKUP(BK$1,'Copy of PY1 Data(H)'!$A$1:$CZ$1,_xlfn.XLOOKUP($A210,'Copy of PY1 Data(H)'!$A$1:$A$288,'Copy of PY1 Data(H)'!$A$1:$CZ$288))</f>
        <v>0</v>
      </c>
      <c r="BL210" s="180" cm="1">
        <f t="array" ref="BL210">_xlfn.XLOOKUP(BL$1,'Copy of PY1 Data(H)'!$A$1:$CZ$1,_xlfn.XLOOKUP($A210,'Copy of PY1 Data(H)'!$A$1:$A$288,'Copy of PY1 Data(H)'!$A$1:$CZ$288))</f>
        <v>0</v>
      </c>
      <c r="BM210" s="180" cm="1">
        <f t="array" ref="BM210">_xlfn.XLOOKUP(BM$1,'Copy of PY1 Data(H)'!$A$1:$CZ$1,_xlfn.XLOOKUP($A210,'Copy of PY1 Data(H)'!$A$1:$A$288,'Copy of PY1 Data(H)'!$A$1:$CZ$288))</f>
        <v>0</v>
      </c>
      <c r="BN210" s="180" cm="1">
        <f t="array" ref="BN210">_xlfn.XLOOKUP(BN$1,'Copy of PY1 Data(H)'!$A$1:$CZ$1,_xlfn.XLOOKUP($A210,'Copy of PY1 Data(H)'!$A$1:$A$288,'Copy of PY1 Data(H)'!$A$1:$CZ$288))</f>
        <v>5225505</v>
      </c>
      <c r="BO210" s="180" cm="1">
        <f t="array" ref="BO210">_xlfn.XLOOKUP(BO$1,'Copy of PY1 Data(H)'!$A$1:$CZ$1,_xlfn.XLOOKUP($A210,'Copy of PY1 Data(H)'!$A$1:$A$288,'Copy of PY1 Data(H)'!$A$1:$CZ$288))</f>
        <v>0</v>
      </c>
      <c r="BP210" s="180" cm="1">
        <f t="array" ref="BP210">_xlfn.XLOOKUP(BP$1,'Copy of PY1 Data(H)'!$A$1:$CZ$1,_xlfn.XLOOKUP($A210,'Copy of PY1 Data(H)'!$A$1:$A$288,'Copy of PY1 Data(H)'!$A$1:$CZ$288))</f>
        <v>0</v>
      </c>
      <c r="BQ210" s="180" cm="1">
        <f t="array" ref="BQ210">_xlfn.XLOOKUP(BQ$1,'Copy of PY1 Data(H)'!$A$1:$CZ$1,_xlfn.XLOOKUP($A210,'Copy of PY1 Data(H)'!$A$1:$A$288,'Copy of PY1 Data(H)'!$A$1:$CZ$288))</f>
        <v>0</v>
      </c>
      <c r="BR210" s="180" cm="1">
        <f t="array" ref="BR210">_xlfn.XLOOKUP(BR$1,'Copy of PY1 Data(H)'!$A$1:$CZ$1,_xlfn.XLOOKUP($A210,'Copy of PY1 Data(H)'!$A$1:$A$288,'Copy of PY1 Data(H)'!$A$1:$CZ$288))</f>
        <v>0</v>
      </c>
      <c r="BS210" s="180" cm="1">
        <f t="array" ref="BS210">_xlfn.XLOOKUP(BS$1,'Copy of PY1 Data(H)'!$A$1:$CZ$1,_xlfn.XLOOKUP($A210,'Copy of PY1 Data(H)'!$A$1:$A$288,'Copy of PY1 Data(H)'!$A$1:$CZ$288))</f>
        <v>0</v>
      </c>
      <c r="BT210" s="180" cm="1">
        <f t="array" ref="BT210">_xlfn.XLOOKUP(BT$1,'Copy of PY1 Data(H)'!$A$1:$CZ$1,_xlfn.XLOOKUP($A210,'Copy of PY1 Data(H)'!$A$1:$A$288,'Copy of PY1 Data(H)'!$A$1:$CZ$288))</f>
        <v>0</v>
      </c>
      <c r="BU210" s="180" cm="1">
        <f t="array" ref="BU210">_xlfn.XLOOKUP(BU$1,'Copy of PY1 Data(H)'!$A$1:$CZ$1,_xlfn.XLOOKUP($A210,'Copy of PY1 Data(H)'!$A$1:$A$288,'Copy of PY1 Data(H)'!$A$1:$CZ$288))</f>
        <v>0</v>
      </c>
      <c r="BV210" s="180" cm="1">
        <f t="array" ref="BV210">_xlfn.XLOOKUP(BV$1,'Copy of PY1 Data(H)'!$A$1:$CZ$1,_xlfn.XLOOKUP($A210,'Copy of PY1 Data(H)'!$A$1:$A$288,'Copy of PY1 Data(H)'!$A$1:$CZ$288))</f>
        <v>0</v>
      </c>
    </row>
    <row r="211" spans="1:78" s="968" customFormat="1" x14ac:dyDescent="0.3">
      <c r="B211" s="968" t="s">
        <v>2841</v>
      </c>
    </row>
    <row r="212" spans="1:78" x14ac:dyDescent="0.3">
      <c r="A212" s="180">
        <v>337</v>
      </c>
      <c r="C212" s="180"/>
      <c r="D212" s="180" cm="1">
        <f t="array" ref="D212">_xlfn.XLOOKUP(D$1,'Copy of PY1 Data(H)'!$A$1:$CZ$1,_xlfn.XLOOKUP($A212,'Copy of PY1 Data(H)'!$A$1:$A$288,'Copy of PY1 Data(H)'!$A$1:$CZ$288))</f>
        <v>1004722</v>
      </c>
      <c r="E212" s="180" cm="1">
        <f t="array" ref="E212">_xlfn.XLOOKUP(E$1,'Copy of PY1 Data(H)'!$A$1:$CZ$1,_xlfn.XLOOKUP($A212,'Copy of PY1 Data(H)'!$A$1:$A$288,'Copy of PY1 Data(H)'!$A$1:$CZ$288))</f>
        <v>603985652</v>
      </c>
      <c r="F212" s="180" cm="1">
        <f t="array" ref="F212">_xlfn.XLOOKUP(F$1,'Copy of PY1 Data(H)'!$A$1:$CZ$1,_xlfn.XLOOKUP($A212,'Copy of PY1 Data(H)'!$A$1:$A$288,'Copy of PY1 Data(H)'!$A$1:$CZ$288))</f>
        <v>0</v>
      </c>
      <c r="G212" s="180" cm="1">
        <f t="array" ref="G212">_xlfn.XLOOKUP(G$1,'Copy of PY1 Data(H)'!$A$1:$CZ$1,_xlfn.XLOOKUP($A212,'Copy of PY1 Data(H)'!$A$1:$A$288,'Copy of PY1 Data(H)'!$A$1:$CZ$288))</f>
        <v>957378</v>
      </c>
      <c r="H212" s="180" cm="1">
        <f t="array" ref="H212">_xlfn.XLOOKUP(H$1,'Copy of PY1 Data(H)'!$A$1:$CZ$1,_xlfn.XLOOKUP($A212,'Copy of PY1 Data(H)'!$A$1:$A$288,'Copy of PY1 Data(H)'!$A$1:$CZ$288))</f>
        <v>116900</v>
      </c>
      <c r="I212" s="180" cm="1">
        <f t="array" ref="I212">_xlfn.XLOOKUP(I$1,'Copy of PY1 Data(H)'!$A$1:$CZ$1,_xlfn.XLOOKUP($A212,'Copy of PY1 Data(H)'!$A$1:$A$288,'Copy of PY1 Data(H)'!$A$1:$CZ$288))</f>
        <v>0</v>
      </c>
      <c r="J212" s="180" cm="1">
        <f t="array" ref="J212">_xlfn.XLOOKUP(J$1,'Copy of PY1 Data(H)'!$A$1:$CZ$1,_xlfn.XLOOKUP($A212,'Copy of PY1 Data(H)'!$A$1:$A$288,'Copy of PY1 Data(H)'!$A$1:$CZ$288))</f>
        <v>0</v>
      </c>
      <c r="K212" s="180" cm="1">
        <f t="array" ref="K212">_xlfn.XLOOKUP(K$1,'Copy of PY1 Data(H)'!$A$1:$CZ$1,_xlfn.XLOOKUP($A212,'Copy of PY1 Data(H)'!$A$1:$A$288,'Copy of PY1 Data(H)'!$A$1:$CZ$288))</f>
        <v>0</v>
      </c>
      <c r="L212" s="180" cm="1">
        <f t="array" ref="L212">_xlfn.XLOOKUP(L$1,'Copy of PY1 Data(H)'!$A$1:$CZ$1,_xlfn.XLOOKUP($A212,'Copy of PY1 Data(H)'!$A$1:$A$288,'Copy of PY1 Data(H)'!$A$1:$CZ$288))</f>
        <v>133984</v>
      </c>
      <c r="M212" s="180" cm="1">
        <f t="array" ref="M212">_xlfn.XLOOKUP(M$1,'Copy of PY1 Data(H)'!$A$1:$CZ$1,_xlfn.XLOOKUP($A212,'Copy of PY1 Data(H)'!$A$1:$A$288,'Copy of PY1 Data(H)'!$A$1:$CZ$288))</f>
        <v>6256416</v>
      </c>
      <c r="N212" s="180" cm="1">
        <f t="array" ref="N212">_xlfn.XLOOKUP(N$1,'Copy of PY1 Data(H)'!$A$1:$CZ$1,_xlfn.XLOOKUP($A212,'Copy of PY1 Data(H)'!$A$1:$A$288,'Copy of PY1 Data(H)'!$A$1:$CZ$288))</f>
        <v>0</v>
      </c>
      <c r="O212" s="180" cm="1">
        <f t="array" ref="O212">_xlfn.XLOOKUP(O$1,'Copy of PY1 Data(H)'!$A$1:$CZ$1,_xlfn.XLOOKUP($A212,'Copy of PY1 Data(H)'!$A$1:$A$288,'Copy of PY1 Data(H)'!$A$1:$CZ$288))</f>
        <v>95225</v>
      </c>
      <c r="P212" s="180" cm="1">
        <f t="array" ref="P212">_xlfn.XLOOKUP(P$1,'Copy of PY1 Data(H)'!$A$1:$CZ$1,_xlfn.XLOOKUP($A212,'Copy of PY1 Data(H)'!$A$1:$A$288,'Copy of PY1 Data(H)'!$A$1:$CZ$288))</f>
        <v>0</v>
      </c>
      <c r="Q212" s="180" cm="1">
        <f t="array" ref="Q212">_xlfn.XLOOKUP(Q$1,'Copy of PY1 Data(H)'!$A$1:$CZ$1,_xlfn.XLOOKUP($A212,'Copy of PY1 Data(H)'!$A$1:$A$288,'Copy of PY1 Data(H)'!$A$1:$CZ$288))</f>
        <v>0</v>
      </c>
      <c r="R212" s="180" cm="1">
        <f t="array" ref="R212">_xlfn.XLOOKUP(R$1,'Copy of PY1 Data(H)'!$A$1:$CZ$1,_xlfn.XLOOKUP($A212,'Copy of PY1 Data(H)'!$A$1:$A$288,'Copy of PY1 Data(H)'!$A$1:$CZ$288))</f>
        <v>113271</v>
      </c>
      <c r="S212" s="180" cm="1">
        <f t="array" ref="S212">_xlfn.XLOOKUP(S$1,'Copy of PY1 Data(H)'!$A$1:$CZ$1,_xlfn.XLOOKUP($A212,'Copy of PY1 Data(H)'!$A$1:$A$288,'Copy of PY1 Data(H)'!$A$1:$CZ$288))</f>
        <v>0</v>
      </c>
      <c r="T212" s="180" cm="1">
        <f t="array" ref="T212">_xlfn.XLOOKUP(T$1,'Copy of PY1 Data(H)'!$A$1:$CZ$1,_xlfn.XLOOKUP($A212,'Copy of PY1 Data(H)'!$A$1:$A$288,'Copy of PY1 Data(H)'!$A$1:$CZ$288))</f>
        <v>0</v>
      </c>
      <c r="U212" s="180" cm="1">
        <f t="array" ref="U212">_xlfn.XLOOKUP(U$1,'Copy of PY1 Data(H)'!$A$1:$CZ$1,_xlfn.XLOOKUP($A212,'Copy of PY1 Data(H)'!$A$1:$A$288,'Copy of PY1 Data(H)'!$A$1:$CZ$288))</f>
        <v>0</v>
      </c>
      <c r="V212" s="180" cm="1">
        <f t="array" ref="V212">_xlfn.XLOOKUP(V$1,'Copy of PY1 Data(H)'!$A$1:$CZ$1,_xlfn.XLOOKUP($A212,'Copy of PY1 Data(H)'!$A$1:$A$288,'Copy of PY1 Data(H)'!$A$1:$CZ$288))</f>
        <v>0</v>
      </c>
      <c r="W212" s="180" cm="1">
        <f t="array" ref="W212">_xlfn.XLOOKUP(W$1,'Copy of PY1 Data(H)'!$A$1:$CZ$1,_xlfn.XLOOKUP($A212,'Copy of PY1 Data(H)'!$A$1:$A$288,'Copy of PY1 Data(H)'!$A$1:$CZ$288))</f>
        <v>0</v>
      </c>
      <c r="X212" s="180" cm="1">
        <f t="array" ref="X212">_xlfn.XLOOKUP(X$1,'Copy of PY1 Data(H)'!$A$1:$CZ$1,_xlfn.XLOOKUP($A212,'Copy of PY1 Data(H)'!$A$1:$A$288,'Copy of PY1 Data(H)'!$A$1:$CZ$288))</f>
        <v>6166698</v>
      </c>
      <c r="Y212" s="180" cm="1">
        <f t="array" ref="Y212">_xlfn.XLOOKUP(Y$1,'Copy of PY1 Data(H)'!$A$1:$CZ$1,_xlfn.XLOOKUP($A212,'Copy of PY1 Data(H)'!$A$1:$A$288,'Copy of PY1 Data(H)'!$A$1:$CZ$288))</f>
        <v>503577</v>
      </c>
      <c r="Z212" s="180" cm="1">
        <f t="array" ref="Z212">_xlfn.XLOOKUP(Z$1,'Copy of PY1 Data(H)'!$A$1:$CZ$1,_xlfn.XLOOKUP($A212,'Copy of PY1 Data(H)'!$A$1:$A$288,'Copy of PY1 Data(H)'!$A$1:$CZ$288))</f>
        <v>44594560</v>
      </c>
      <c r="AA212" s="180" cm="1">
        <f t="array" ref="AA212">_xlfn.XLOOKUP(AA$1,'Copy of PY1 Data(H)'!$A$1:$CZ$1,_xlfn.XLOOKUP($A212,'Copy of PY1 Data(H)'!$A$1:$A$288,'Copy of PY1 Data(H)'!$A$1:$CZ$288))</f>
        <v>4342000</v>
      </c>
      <c r="AB212" s="180" cm="1">
        <f t="array" ref="AB212">_xlfn.XLOOKUP(AB$1,'Copy of PY1 Data(H)'!$A$1:$CZ$1,_xlfn.XLOOKUP($A212,'Copy of PY1 Data(H)'!$A$1:$A$288,'Copy of PY1 Data(H)'!$A$1:$CZ$288))</f>
        <v>0</v>
      </c>
      <c r="AC212" s="180" cm="1">
        <f t="array" ref="AC212">_xlfn.XLOOKUP(AC$1,'Copy of PY1 Data(H)'!$A$1:$CZ$1,_xlfn.XLOOKUP($A212,'Copy of PY1 Data(H)'!$A$1:$A$288,'Copy of PY1 Data(H)'!$A$1:$CZ$288))</f>
        <v>0</v>
      </c>
      <c r="AD212" s="180" cm="1">
        <f t="array" ref="AD212">_xlfn.XLOOKUP(AD$1,'Copy of PY1 Data(H)'!$A$1:$CZ$1,_xlfn.XLOOKUP($A212,'Copy of PY1 Data(H)'!$A$1:$A$288,'Copy of PY1 Data(H)'!$A$1:$CZ$288))</f>
        <v>0</v>
      </c>
      <c r="AE212" s="180" cm="1">
        <f t="array" ref="AE212">_xlfn.XLOOKUP(AE$1,'Copy of PY1 Data(H)'!$A$1:$CZ$1,_xlfn.XLOOKUP($A212,'Copy of PY1 Data(H)'!$A$1:$A$288,'Copy of PY1 Data(H)'!$A$1:$CZ$288))</f>
        <v>16403</v>
      </c>
      <c r="AF212" s="180" cm="1">
        <f t="array" ref="AF212">_xlfn.XLOOKUP(AF$1,'Copy of PY1 Data(H)'!$A$1:$CZ$1,_xlfn.XLOOKUP($A212,'Copy of PY1 Data(H)'!$A$1:$A$288,'Copy of PY1 Data(H)'!$A$1:$CZ$288))</f>
        <v>197080</v>
      </c>
      <c r="AG212" s="180" cm="1">
        <f t="array" ref="AG212">_xlfn.XLOOKUP(AG$1,'Copy of PY1 Data(H)'!$A$1:$CZ$1,_xlfn.XLOOKUP($A212,'Copy of PY1 Data(H)'!$A$1:$A$288,'Copy of PY1 Data(H)'!$A$1:$CZ$288))</f>
        <v>71673</v>
      </c>
      <c r="AH212" s="180" cm="1">
        <f t="array" ref="AH212">_xlfn.XLOOKUP(AH$1,'Copy of PY1 Data(H)'!$A$1:$CZ$1,_xlfn.XLOOKUP($A212,'Copy of PY1 Data(H)'!$A$1:$A$288,'Copy of PY1 Data(H)'!$A$1:$CZ$288))</f>
        <v>0</v>
      </c>
      <c r="AI212" s="180" cm="1">
        <f t="array" ref="AI212">_xlfn.XLOOKUP(AI$1,'Copy of PY1 Data(H)'!$A$1:$CZ$1,_xlfn.XLOOKUP($A212,'Copy of PY1 Data(H)'!$A$1:$A$288,'Copy of PY1 Data(H)'!$A$1:$CZ$288))</f>
        <v>0</v>
      </c>
      <c r="AJ212" s="180" cm="1">
        <f t="array" ref="AJ212">_xlfn.XLOOKUP(AJ$1,'Copy of PY1 Data(H)'!$A$1:$CZ$1,_xlfn.XLOOKUP($A212,'Copy of PY1 Data(H)'!$A$1:$A$288,'Copy of PY1 Data(H)'!$A$1:$CZ$288))</f>
        <v>0</v>
      </c>
      <c r="AK212" s="180" cm="1">
        <f t="array" ref="AK212">_xlfn.XLOOKUP(AK$1,'Copy of PY1 Data(H)'!$A$1:$CZ$1,_xlfn.XLOOKUP($A212,'Copy of PY1 Data(H)'!$A$1:$A$288,'Copy of PY1 Data(H)'!$A$1:$CZ$288))</f>
        <v>0</v>
      </c>
      <c r="AL212" s="180" cm="1">
        <f t="array" ref="AL212">_xlfn.XLOOKUP(AL$1,'Copy of PY1 Data(H)'!$A$1:$CZ$1,_xlfn.XLOOKUP($A212,'Copy of PY1 Data(H)'!$A$1:$A$288,'Copy of PY1 Data(H)'!$A$1:$CZ$288))</f>
        <v>831934</v>
      </c>
      <c r="AM212" s="180" cm="1">
        <f t="array" ref="AM212">_xlfn.XLOOKUP(AM$1,'Copy of PY1 Data(H)'!$A$1:$CZ$1,_xlfn.XLOOKUP($A212,'Copy of PY1 Data(H)'!$A$1:$A$288,'Copy of PY1 Data(H)'!$A$1:$CZ$288))</f>
        <v>358156</v>
      </c>
      <c r="AN212" s="180" cm="1">
        <f t="array" ref="AN212">_xlfn.XLOOKUP(AN$1,'Copy of PY1 Data(H)'!$A$1:$CZ$1,_xlfn.XLOOKUP($A212,'Copy of PY1 Data(H)'!$A$1:$A$288,'Copy of PY1 Data(H)'!$A$1:$CZ$288))</f>
        <v>0</v>
      </c>
      <c r="AO212" s="180" cm="1">
        <f t="array" ref="AO212">_xlfn.XLOOKUP(AO$1,'Copy of PY1 Data(H)'!$A$1:$CZ$1,_xlfn.XLOOKUP($A212,'Copy of PY1 Data(H)'!$A$1:$A$288,'Copy of PY1 Data(H)'!$A$1:$CZ$288))</f>
        <v>7883494</v>
      </c>
      <c r="AP212" s="180" cm="1">
        <f t="array" ref="AP212">_xlfn.XLOOKUP(AP$1,'Copy of PY1 Data(H)'!$A$1:$CZ$1,_xlfn.XLOOKUP($A212,'Copy of PY1 Data(H)'!$A$1:$A$288,'Copy of PY1 Data(H)'!$A$1:$CZ$288))</f>
        <v>327870</v>
      </c>
      <c r="AQ212" s="180" cm="1">
        <f t="array" ref="AQ212">_xlfn.XLOOKUP(AQ$1,'Copy of PY1 Data(H)'!$A$1:$CZ$1,_xlfn.XLOOKUP($A212,'Copy of PY1 Data(H)'!$A$1:$A$288,'Copy of PY1 Data(H)'!$A$1:$CZ$288))</f>
        <v>0</v>
      </c>
      <c r="AR212" s="180" cm="1">
        <f t="array" ref="AR212">_xlfn.XLOOKUP(AR$1,'Copy of PY1 Data(H)'!$A$1:$CZ$1,_xlfn.XLOOKUP($A212,'Copy of PY1 Data(H)'!$A$1:$A$288,'Copy of PY1 Data(H)'!$A$1:$CZ$288))</f>
        <v>283128</v>
      </c>
      <c r="AS212" s="180" cm="1">
        <f t="array" ref="AS212">_xlfn.XLOOKUP(AS$1,'Copy of PY1 Data(H)'!$A$1:$CZ$1,_xlfn.XLOOKUP($A212,'Copy of PY1 Data(H)'!$A$1:$A$288,'Copy of PY1 Data(H)'!$A$1:$CZ$288))</f>
        <v>12432128</v>
      </c>
      <c r="AT212" s="180" cm="1">
        <f t="array" ref="AT212">_xlfn.XLOOKUP(AT$1,'Copy of PY1 Data(H)'!$A$1:$CZ$1,_xlfn.XLOOKUP($A212,'Copy of PY1 Data(H)'!$A$1:$A$288,'Copy of PY1 Data(H)'!$A$1:$CZ$288))</f>
        <v>24076</v>
      </c>
      <c r="AU212" s="180" cm="1">
        <f t="array" ref="AU212">_xlfn.XLOOKUP(AU$1,'Copy of PY1 Data(H)'!$A$1:$CZ$1,_xlfn.XLOOKUP($A212,'Copy of PY1 Data(H)'!$A$1:$A$288,'Copy of PY1 Data(H)'!$A$1:$CZ$288))</f>
        <v>0</v>
      </c>
      <c r="AV212" s="180" cm="1">
        <f t="array" ref="AV212">_xlfn.XLOOKUP(AV$1,'Copy of PY1 Data(H)'!$A$1:$CZ$1,_xlfn.XLOOKUP($A212,'Copy of PY1 Data(H)'!$A$1:$A$288,'Copy of PY1 Data(H)'!$A$1:$CZ$288))</f>
        <v>0</v>
      </c>
      <c r="AW212" s="180" cm="1">
        <f t="array" ref="AW212">_xlfn.XLOOKUP(AW$1,'Copy of PY1 Data(H)'!$A$1:$CZ$1,_xlfn.XLOOKUP($A212,'Copy of PY1 Data(H)'!$A$1:$A$288,'Copy of PY1 Data(H)'!$A$1:$CZ$288))</f>
        <v>0</v>
      </c>
      <c r="AX212" s="180" cm="1">
        <f t="array" ref="AX212">_xlfn.XLOOKUP(AX$1,'Copy of PY1 Data(H)'!$A$1:$CZ$1,_xlfn.XLOOKUP($A212,'Copy of PY1 Data(H)'!$A$1:$A$288,'Copy of PY1 Data(H)'!$A$1:$CZ$288))</f>
        <v>0</v>
      </c>
      <c r="AY212" s="180" cm="1">
        <f t="array" ref="AY212">_xlfn.XLOOKUP(AY$1,'Copy of PY1 Data(H)'!$A$1:$CZ$1,_xlfn.XLOOKUP($A212,'Copy of PY1 Data(H)'!$A$1:$A$288,'Copy of PY1 Data(H)'!$A$1:$CZ$288))</f>
        <v>0</v>
      </c>
      <c r="AZ212" s="180" cm="1">
        <f t="array" ref="AZ212">_xlfn.XLOOKUP(AZ$1,'Copy of PY1 Data(H)'!$A$1:$CZ$1,_xlfn.XLOOKUP($A212,'Copy of PY1 Data(H)'!$A$1:$A$288,'Copy of PY1 Data(H)'!$A$1:$CZ$288))</f>
        <v>1803234</v>
      </c>
      <c r="BA212" s="180" cm="1">
        <f t="array" ref="BA212">_xlfn.XLOOKUP(BA$1,'Copy of PY1 Data(H)'!$A$1:$CZ$1,_xlfn.XLOOKUP($A212,'Copy of PY1 Data(H)'!$A$1:$A$288,'Copy of PY1 Data(H)'!$A$1:$CZ$288))</f>
        <v>928125</v>
      </c>
      <c r="BB212" s="180" cm="1">
        <f t="array" ref="BB212">_xlfn.XLOOKUP(BB$1,'Copy of PY1 Data(H)'!$A$1:$CZ$1,_xlfn.XLOOKUP($A212,'Copy of PY1 Data(H)'!$A$1:$A$288,'Copy of PY1 Data(H)'!$A$1:$CZ$288))</f>
        <v>0</v>
      </c>
      <c r="BC212" s="180" cm="1">
        <f t="array" ref="BC212">_xlfn.XLOOKUP(BC$1,'Copy of PY1 Data(H)'!$A$1:$CZ$1,_xlfn.XLOOKUP($A212,'Copy of PY1 Data(H)'!$A$1:$A$288,'Copy of PY1 Data(H)'!$A$1:$CZ$288))</f>
        <v>0</v>
      </c>
      <c r="BD212" s="180" cm="1">
        <f t="array" ref="BD212">_xlfn.XLOOKUP(BD$1,'Copy of PY1 Data(H)'!$A$1:$CZ$1,_xlfn.XLOOKUP($A212,'Copy of PY1 Data(H)'!$A$1:$A$288,'Copy of PY1 Data(H)'!$A$1:$CZ$288))</f>
        <v>4728023</v>
      </c>
      <c r="BE212" s="180" cm="1">
        <f t="array" ref="BE212">_xlfn.XLOOKUP(BE$1,'Copy of PY1 Data(H)'!$A$1:$CZ$1,_xlfn.XLOOKUP($A212,'Copy of PY1 Data(H)'!$A$1:$A$288,'Copy of PY1 Data(H)'!$A$1:$CZ$288))</f>
        <v>264678</v>
      </c>
      <c r="BF212" s="180" cm="1">
        <f t="array" ref="BF212">_xlfn.XLOOKUP(BF$1,'Copy of PY1 Data(H)'!$A$1:$CZ$1,_xlfn.XLOOKUP($A212,'Copy of PY1 Data(H)'!$A$1:$A$288,'Copy of PY1 Data(H)'!$A$1:$CZ$288))</f>
        <v>15623350</v>
      </c>
      <c r="BG212" s="180" cm="1">
        <f t="array" ref="BG212">_xlfn.XLOOKUP(BG$1,'Copy of PY1 Data(H)'!$A$1:$CZ$1,_xlfn.XLOOKUP($A212,'Copy of PY1 Data(H)'!$A$1:$A$288,'Copy of PY1 Data(H)'!$A$1:$CZ$288))</f>
        <v>0</v>
      </c>
      <c r="BH212" s="180" cm="1">
        <f t="array" ref="BH212">_xlfn.XLOOKUP(BH$1,'Copy of PY1 Data(H)'!$A$1:$CZ$1,_xlfn.XLOOKUP($A212,'Copy of PY1 Data(H)'!$A$1:$A$288,'Copy of PY1 Data(H)'!$A$1:$CZ$288))</f>
        <v>0</v>
      </c>
      <c r="BI212" s="180" cm="1">
        <f t="array" ref="BI212">_xlfn.XLOOKUP(BI$1,'Copy of PY1 Data(H)'!$A$1:$CZ$1,_xlfn.XLOOKUP($A212,'Copy of PY1 Data(H)'!$A$1:$A$288,'Copy of PY1 Data(H)'!$A$1:$CZ$288))</f>
        <v>0</v>
      </c>
      <c r="BJ212" s="180" cm="1">
        <f t="array" ref="BJ212">_xlfn.XLOOKUP(BJ$1,'Copy of PY1 Data(H)'!$A$1:$CZ$1,_xlfn.XLOOKUP($A212,'Copy of PY1 Data(H)'!$A$1:$A$288,'Copy of PY1 Data(H)'!$A$1:$CZ$288))</f>
        <v>7588150</v>
      </c>
      <c r="BK212" s="180" cm="1">
        <f t="array" ref="BK212">_xlfn.XLOOKUP(BK$1,'Copy of PY1 Data(H)'!$A$1:$CZ$1,_xlfn.XLOOKUP($A212,'Copy of PY1 Data(H)'!$A$1:$A$288,'Copy of PY1 Data(H)'!$A$1:$CZ$288))</f>
        <v>0</v>
      </c>
      <c r="BL212" s="180" cm="1">
        <f t="array" ref="BL212">_xlfn.XLOOKUP(BL$1,'Copy of PY1 Data(H)'!$A$1:$CZ$1,_xlfn.XLOOKUP($A212,'Copy of PY1 Data(H)'!$A$1:$A$288,'Copy of PY1 Data(H)'!$A$1:$CZ$288))</f>
        <v>7940748</v>
      </c>
      <c r="BM212" s="180" cm="1">
        <f t="array" ref="BM212">_xlfn.XLOOKUP(BM$1,'Copy of PY1 Data(H)'!$A$1:$CZ$1,_xlfn.XLOOKUP($A212,'Copy of PY1 Data(H)'!$A$1:$A$288,'Copy of PY1 Data(H)'!$A$1:$CZ$288))</f>
        <v>0</v>
      </c>
      <c r="BN212" s="180" cm="1">
        <f t="array" ref="BN212">_xlfn.XLOOKUP(BN$1,'Copy of PY1 Data(H)'!$A$1:$CZ$1,_xlfn.XLOOKUP($A212,'Copy of PY1 Data(H)'!$A$1:$A$288,'Copy of PY1 Data(H)'!$A$1:$CZ$288))</f>
        <v>2015301</v>
      </c>
      <c r="BO212" s="180" cm="1">
        <f t="array" ref="BO212">_xlfn.XLOOKUP(BO$1,'Copy of PY1 Data(H)'!$A$1:$CZ$1,_xlfn.XLOOKUP($A212,'Copy of PY1 Data(H)'!$A$1:$A$288,'Copy of PY1 Data(H)'!$A$1:$CZ$288))</f>
        <v>0</v>
      </c>
      <c r="BP212" s="180" cm="1">
        <f t="array" ref="BP212">_xlfn.XLOOKUP(BP$1,'Copy of PY1 Data(H)'!$A$1:$CZ$1,_xlfn.XLOOKUP($A212,'Copy of PY1 Data(H)'!$A$1:$A$288,'Copy of PY1 Data(H)'!$A$1:$CZ$288))</f>
        <v>0</v>
      </c>
      <c r="BQ212" s="180" cm="1">
        <f t="array" ref="BQ212">_xlfn.XLOOKUP(BQ$1,'Copy of PY1 Data(H)'!$A$1:$CZ$1,_xlfn.XLOOKUP($A212,'Copy of PY1 Data(H)'!$A$1:$A$288,'Copy of PY1 Data(H)'!$A$1:$CZ$288))</f>
        <v>2909150</v>
      </c>
      <c r="BR212" s="180" cm="1">
        <f t="array" ref="BR212">_xlfn.XLOOKUP(BR$1,'Copy of PY1 Data(H)'!$A$1:$CZ$1,_xlfn.XLOOKUP($A212,'Copy of PY1 Data(H)'!$A$1:$A$288,'Copy of PY1 Data(H)'!$A$1:$CZ$288))</f>
        <v>0</v>
      </c>
      <c r="BS212" s="180" cm="1">
        <f t="array" ref="BS212">_xlfn.XLOOKUP(BS$1,'Copy of PY1 Data(H)'!$A$1:$CZ$1,_xlfn.XLOOKUP($A212,'Copy of PY1 Data(H)'!$A$1:$A$288,'Copy of PY1 Data(H)'!$A$1:$CZ$288))</f>
        <v>0</v>
      </c>
      <c r="BT212" s="180" cm="1">
        <f t="array" ref="BT212">_xlfn.XLOOKUP(BT$1,'Copy of PY1 Data(H)'!$A$1:$CZ$1,_xlfn.XLOOKUP($A212,'Copy of PY1 Data(H)'!$A$1:$A$288,'Copy of PY1 Data(H)'!$A$1:$CZ$288))</f>
        <v>600097</v>
      </c>
      <c r="BU212" s="180" cm="1">
        <f t="array" ref="BU212">_xlfn.XLOOKUP(BU$1,'Copy of PY1 Data(H)'!$A$1:$CZ$1,_xlfn.XLOOKUP($A212,'Copy of PY1 Data(H)'!$A$1:$A$288,'Copy of PY1 Data(H)'!$A$1:$CZ$288))</f>
        <v>0</v>
      </c>
      <c r="BV212" s="180" cm="1">
        <f t="array" ref="BV212">_xlfn.XLOOKUP(BV$1,'Copy of PY1 Data(H)'!$A$1:$CZ$1,_xlfn.XLOOKUP($A212,'Copy of PY1 Data(H)'!$A$1:$A$288,'Copy of PY1 Data(H)'!$A$1:$CZ$288))</f>
        <v>174353</v>
      </c>
    </row>
    <row r="213" spans="1:78" x14ac:dyDescent="0.3">
      <c r="A213" s="180">
        <v>343</v>
      </c>
      <c r="C213" s="180"/>
      <c r="D213" s="180" cm="1">
        <f t="array" ref="D213">_xlfn.XLOOKUP(D$1,'Copy of PY1 Data(H)'!$A$1:$CZ$1,_xlfn.XLOOKUP($A213,'Copy of PY1 Data(H)'!$A$1:$A$288,'Copy of PY1 Data(H)'!$A$1:$CZ$288))</f>
        <v>265491</v>
      </c>
      <c r="E213" s="180" cm="1">
        <f t="array" ref="E213">_xlfn.XLOOKUP(E$1,'Copy of PY1 Data(H)'!$A$1:$CZ$1,_xlfn.XLOOKUP($A213,'Copy of PY1 Data(H)'!$A$1:$A$288,'Copy of PY1 Data(H)'!$A$1:$CZ$288))</f>
        <v>55082755</v>
      </c>
      <c r="F213" s="180" cm="1">
        <f t="array" ref="F213">_xlfn.XLOOKUP(F$1,'Copy of PY1 Data(H)'!$A$1:$CZ$1,_xlfn.XLOOKUP($A213,'Copy of PY1 Data(H)'!$A$1:$A$288,'Copy of PY1 Data(H)'!$A$1:$CZ$288))</f>
        <v>0</v>
      </c>
      <c r="G213" s="180" cm="1">
        <f t="array" ref="G213">_xlfn.XLOOKUP(G$1,'Copy of PY1 Data(H)'!$A$1:$CZ$1,_xlfn.XLOOKUP($A213,'Copy of PY1 Data(H)'!$A$1:$A$288,'Copy of PY1 Data(H)'!$A$1:$CZ$288))</f>
        <v>160791</v>
      </c>
      <c r="H213" s="180" cm="1">
        <f t="array" ref="H213">_xlfn.XLOOKUP(H$1,'Copy of PY1 Data(H)'!$A$1:$CZ$1,_xlfn.XLOOKUP($A213,'Copy of PY1 Data(H)'!$A$1:$A$288,'Copy of PY1 Data(H)'!$A$1:$CZ$288))</f>
        <v>0</v>
      </c>
      <c r="I213" s="180" cm="1">
        <f t="array" ref="I213">_xlfn.XLOOKUP(I$1,'Copy of PY1 Data(H)'!$A$1:$CZ$1,_xlfn.XLOOKUP($A213,'Copy of PY1 Data(H)'!$A$1:$A$288,'Copy of PY1 Data(H)'!$A$1:$CZ$288))</f>
        <v>0</v>
      </c>
      <c r="J213" s="180" cm="1">
        <f t="array" ref="J213">_xlfn.XLOOKUP(J$1,'Copy of PY1 Data(H)'!$A$1:$CZ$1,_xlfn.XLOOKUP($A213,'Copy of PY1 Data(H)'!$A$1:$A$288,'Copy of PY1 Data(H)'!$A$1:$CZ$288))</f>
        <v>0</v>
      </c>
      <c r="K213" s="180" cm="1">
        <f t="array" ref="K213">_xlfn.XLOOKUP(K$1,'Copy of PY1 Data(H)'!$A$1:$CZ$1,_xlfn.XLOOKUP($A213,'Copy of PY1 Data(H)'!$A$1:$A$288,'Copy of PY1 Data(H)'!$A$1:$CZ$288))</f>
        <v>0</v>
      </c>
      <c r="L213" s="180" cm="1">
        <f t="array" ref="L213">_xlfn.XLOOKUP(L$1,'Copy of PY1 Data(H)'!$A$1:$CZ$1,_xlfn.XLOOKUP($A213,'Copy of PY1 Data(H)'!$A$1:$A$288,'Copy of PY1 Data(H)'!$A$1:$CZ$288))</f>
        <v>577216</v>
      </c>
      <c r="M213" s="180" cm="1">
        <f t="array" ref="M213">_xlfn.XLOOKUP(M$1,'Copy of PY1 Data(H)'!$A$1:$CZ$1,_xlfn.XLOOKUP($A213,'Copy of PY1 Data(H)'!$A$1:$A$288,'Copy of PY1 Data(H)'!$A$1:$CZ$288))</f>
        <v>232456</v>
      </c>
      <c r="N213" s="180" cm="1">
        <f t="array" ref="N213">_xlfn.XLOOKUP(N$1,'Copy of PY1 Data(H)'!$A$1:$CZ$1,_xlfn.XLOOKUP($A213,'Copy of PY1 Data(H)'!$A$1:$A$288,'Copy of PY1 Data(H)'!$A$1:$CZ$288))</f>
        <v>0</v>
      </c>
      <c r="O213" s="180" cm="1">
        <f t="array" ref="O213">_xlfn.XLOOKUP(O$1,'Copy of PY1 Data(H)'!$A$1:$CZ$1,_xlfn.XLOOKUP($A213,'Copy of PY1 Data(H)'!$A$1:$A$288,'Copy of PY1 Data(H)'!$A$1:$CZ$288))</f>
        <v>14302</v>
      </c>
      <c r="P213" s="180" cm="1">
        <f t="array" ref="P213">_xlfn.XLOOKUP(P$1,'Copy of PY1 Data(H)'!$A$1:$CZ$1,_xlfn.XLOOKUP($A213,'Copy of PY1 Data(H)'!$A$1:$A$288,'Copy of PY1 Data(H)'!$A$1:$CZ$288))</f>
        <v>0</v>
      </c>
      <c r="Q213" s="180" cm="1">
        <f t="array" ref="Q213">_xlfn.XLOOKUP(Q$1,'Copy of PY1 Data(H)'!$A$1:$CZ$1,_xlfn.XLOOKUP($A213,'Copy of PY1 Data(H)'!$A$1:$A$288,'Copy of PY1 Data(H)'!$A$1:$CZ$288))</f>
        <v>0</v>
      </c>
      <c r="R213" s="180" cm="1">
        <f t="array" ref="R213">_xlfn.XLOOKUP(R$1,'Copy of PY1 Data(H)'!$A$1:$CZ$1,_xlfn.XLOOKUP($A213,'Copy of PY1 Data(H)'!$A$1:$A$288,'Copy of PY1 Data(H)'!$A$1:$CZ$288))</f>
        <v>36106</v>
      </c>
      <c r="S213" s="180" cm="1">
        <f t="array" ref="S213">_xlfn.XLOOKUP(S$1,'Copy of PY1 Data(H)'!$A$1:$CZ$1,_xlfn.XLOOKUP($A213,'Copy of PY1 Data(H)'!$A$1:$A$288,'Copy of PY1 Data(H)'!$A$1:$CZ$288))</f>
        <v>0</v>
      </c>
      <c r="T213" s="180" cm="1">
        <f t="array" ref="T213">_xlfn.XLOOKUP(T$1,'Copy of PY1 Data(H)'!$A$1:$CZ$1,_xlfn.XLOOKUP($A213,'Copy of PY1 Data(H)'!$A$1:$A$288,'Copy of PY1 Data(H)'!$A$1:$CZ$288))</f>
        <v>0</v>
      </c>
      <c r="U213" s="180" cm="1">
        <f t="array" ref="U213">_xlfn.XLOOKUP(U$1,'Copy of PY1 Data(H)'!$A$1:$CZ$1,_xlfn.XLOOKUP($A213,'Copy of PY1 Data(H)'!$A$1:$A$288,'Copy of PY1 Data(H)'!$A$1:$CZ$288))</f>
        <v>0</v>
      </c>
      <c r="V213" s="180" cm="1">
        <f t="array" ref="V213">_xlfn.XLOOKUP(V$1,'Copy of PY1 Data(H)'!$A$1:$CZ$1,_xlfn.XLOOKUP($A213,'Copy of PY1 Data(H)'!$A$1:$A$288,'Copy of PY1 Data(H)'!$A$1:$CZ$288))</f>
        <v>0</v>
      </c>
      <c r="W213" s="180" cm="1">
        <f t="array" ref="W213">_xlfn.XLOOKUP(W$1,'Copy of PY1 Data(H)'!$A$1:$CZ$1,_xlfn.XLOOKUP($A213,'Copy of PY1 Data(H)'!$A$1:$A$288,'Copy of PY1 Data(H)'!$A$1:$CZ$288))</f>
        <v>0</v>
      </c>
      <c r="X213" s="180" cm="1">
        <f t="array" ref="X213">_xlfn.XLOOKUP(X$1,'Copy of PY1 Data(H)'!$A$1:$CZ$1,_xlfn.XLOOKUP($A213,'Copy of PY1 Data(H)'!$A$1:$A$288,'Copy of PY1 Data(H)'!$A$1:$CZ$288))</f>
        <v>2818280</v>
      </c>
      <c r="Y213" s="180" cm="1">
        <f t="array" ref="Y213">_xlfn.XLOOKUP(Y$1,'Copy of PY1 Data(H)'!$A$1:$CZ$1,_xlfn.XLOOKUP($A213,'Copy of PY1 Data(H)'!$A$1:$A$288,'Copy of PY1 Data(H)'!$A$1:$CZ$288))</f>
        <v>231518</v>
      </c>
      <c r="Z213" s="180" cm="1">
        <f t="array" ref="Z213">_xlfn.XLOOKUP(Z$1,'Copy of PY1 Data(H)'!$A$1:$CZ$1,_xlfn.XLOOKUP($A213,'Copy of PY1 Data(H)'!$A$1:$A$288,'Copy of PY1 Data(H)'!$A$1:$CZ$288))</f>
        <v>4233899</v>
      </c>
      <c r="AA213" s="180" cm="1">
        <f t="array" ref="AA213">_xlfn.XLOOKUP(AA$1,'Copy of PY1 Data(H)'!$A$1:$CZ$1,_xlfn.XLOOKUP($A213,'Copy of PY1 Data(H)'!$A$1:$A$288,'Copy of PY1 Data(H)'!$A$1:$CZ$288))</f>
        <v>332500</v>
      </c>
      <c r="AB213" s="180" cm="1">
        <f t="array" ref="AB213">_xlfn.XLOOKUP(AB$1,'Copy of PY1 Data(H)'!$A$1:$CZ$1,_xlfn.XLOOKUP($A213,'Copy of PY1 Data(H)'!$A$1:$A$288,'Copy of PY1 Data(H)'!$A$1:$CZ$288))</f>
        <v>0</v>
      </c>
      <c r="AC213" s="180" cm="1">
        <f t="array" ref="AC213">_xlfn.XLOOKUP(AC$1,'Copy of PY1 Data(H)'!$A$1:$CZ$1,_xlfn.XLOOKUP($A213,'Copy of PY1 Data(H)'!$A$1:$A$288,'Copy of PY1 Data(H)'!$A$1:$CZ$288))</f>
        <v>0</v>
      </c>
      <c r="AD213" s="180" cm="1">
        <f t="array" ref="AD213">_xlfn.XLOOKUP(AD$1,'Copy of PY1 Data(H)'!$A$1:$CZ$1,_xlfn.XLOOKUP($A213,'Copy of PY1 Data(H)'!$A$1:$A$288,'Copy of PY1 Data(H)'!$A$1:$CZ$288))</f>
        <v>0</v>
      </c>
      <c r="AE213" s="180" cm="1">
        <f t="array" ref="AE213">_xlfn.XLOOKUP(AE$1,'Copy of PY1 Data(H)'!$A$1:$CZ$1,_xlfn.XLOOKUP($A213,'Copy of PY1 Data(H)'!$A$1:$A$288,'Copy of PY1 Data(H)'!$A$1:$CZ$288))</f>
        <v>32301</v>
      </c>
      <c r="AF213" s="180" cm="1">
        <f t="array" ref="AF213">_xlfn.XLOOKUP(AF$1,'Copy of PY1 Data(H)'!$A$1:$CZ$1,_xlfn.XLOOKUP($A213,'Copy of PY1 Data(H)'!$A$1:$A$288,'Copy of PY1 Data(H)'!$A$1:$CZ$288))</f>
        <v>9596</v>
      </c>
      <c r="AG213" s="180" cm="1">
        <f t="array" ref="AG213">_xlfn.XLOOKUP(AG$1,'Copy of PY1 Data(H)'!$A$1:$CZ$1,_xlfn.XLOOKUP($A213,'Copy of PY1 Data(H)'!$A$1:$A$288,'Copy of PY1 Data(H)'!$A$1:$CZ$288))</f>
        <v>27070</v>
      </c>
      <c r="AH213" s="180" cm="1">
        <f t="array" ref="AH213">_xlfn.XLOOKUP(AH$1,'Copy of PY1 Data(H)'!$A$1:$CZ$1,_xlfn.XLOOKUP($A213,'Copy of PY1 Data(H)'!$A$1:$A$288,'Copy of PY1 Data(H)'!$A$1:$CZ$288))</f>
        <v>0</v>
      </c>
      <c r="AI213" s="180" cm="1">
        <f t="array" ref="AI213">_xlfn.XLOOKUP(AI$1,'Copy of PY1 Data(H)'!$A$1:$CZ$1,_xlfn.XLOOKUP($A213,'Copy of PY1 Data(H)'!$A$1:$A$288,'Copy of PY1 Data(H)'!$A$1:$CZ$288))</f>
        <v>0</v>
      </c>
      <c r="AJ213" s="180" cm="1">
        <f t="array" ref="AJ213">_xlfn.XLOOKUP(AJ$1,'Copy of PY1 Data(H)'!$A$1:$CZ$1,_xlfn.XLOOKUP($A213,'Copy of PY1 Data(H)'!$A$1:$A$288,'Copy of PY1 Data(H)'!$A$1:$CZ$288))</f>
        <v>0</v>
      </c>
      <c r="AK213" s="180" cm="1">
        <f t="array" ref="AK213">_xlfn.XLOOKUP(AK$1,'Copy of PY1 Data(H)'!$A$1:$CZ$1,_xlfn.XLOOKUP($A213,'Copy of PY1 Data(H)'!$A$1:$A$288,'Copy of PY1 Data(H)'!$A$1:$CZ$288))</f>
        <v>0</v>
      </c>
      <c r="AL213" s="180" cm="1">
        <f t="array" ref="AL213">_xlfn.XLOOKUP(AL$1,'Copy of PY1 Data(H)'!$A$1:$CZ$1,_xlfn.XLOOKUP($A213,'Copy of PY1 Data(H)'!$A$1:$A$288,'Copy of PY1 Data(H)'!$A$1:$CZ$288))</f>
        <v>16012</v>
      </c>
      <c r="AM213" s="180" cm="1">
        <f t="array" ref="AM213">_xlfn.XLOOKUP(AM$1,'Copy of PY1 Data(H)'!$A$1:$CZ$1,_xlfn.XLOOKUP($A213,'Copy of PY1 Data(H)'!$A$1:$A$288,'Copy of PY1 Data(H)'!$A$1:$CZ$288))</f>
        <v>188258</v>
      </c>
      <c r="AN213" s="180" cm="1">
        <f t="array" ref="AN213">_xlfn.XLOOKUP(AN$1,'Copy of PY1 Data(H)'!$A$1:$CZ$1,_xlfn.XLOOKUP($A213,'Copy of PY1 Data(H)'!$A$1:$A$288,'Copy of PY1 Data(H)'!$A$1:$CZ$288))</f>
        <v>0</v>
      </c>
      <c r="AO213" s="180" cm="1">
        <f t="array" ref="AO213">_xlfn.XLOOKUP(AO$1,'Copy of PY1 Data(H)'!$A$1:$CZ$1,_xlfn.XLOOKUP($A213,'Copy of PY1 Data(H)'!$A$1:$A$288,'Copy of PY1 Data(H)'!$A$1:$CZ$288))</f>
        <v>1340504</v>
      </c>
      <c r="AP213" s="180" cm="1">
        <f t="array" ref="AP213">_xlfn.XLOOKUP(AP$1,'Copy of PY1 Data(H)'!$A$1:$CZ$1,_xlfn.XLOOKUP($A213,'Copy of PY1 Data(H)'!$A$1:$A$288,'Copy of PY1 Data(H)'!$A$1:$CZ$288))</f>
        <v>24437</v>
      </c>
      <c r="AQ213" s="180" cm="1">
        <f t="array" ref="AQ213">_xlfn.XLOOKUP(AQ$1,'Copy of PY1 Data(H)'!$A$1:$CZ$1,_xlfn.XLOOKUP($A213,'Copy of PY1 Data(H)'!$A$1:$A$288,'Copy of PY1 Data(H)'!$A$1:$CZ$288))</f>
        <v>3738</v>
      </c>
      <c r="AR213" s="180" cm="1">
        <f t="array" ref="AR213">_xlfn.XLOOKUP(AR$1,'Copy of PY1 Data(H)'!$A$1:$CZ$1,_xlfn.XLOOKUP($A213,'Copy of PY1 Data(H)'!$A$1:$A$288,'Copy of PY1 Data(H)'!$A$1:$CZ$288))</f>
        <v>8268</v>
      </c>
      <c r="AS213" s="180" cm="1">
        <f t="array" ref="AS213">_xlfn.XLOOKUP(AS$1,'Copy of PY1 Data(H)'!$A$1:$CZ$1,_xlfn.XLOOKUP($A213,'Copy of PY1 Data(H)'!$A$1:$A$288,'Copy of PY1 Data(H)'!$A$1:$CZ$288))</f>
        <v>10700035</v>
      </c>
      <c r="AT213" s="180" cm="1">
        <f t="array" ref="AT213">_xlfn.XLOOKUP(AT$1,'Copy of PY1 Data(H)'!$A$1:$CZ$1,_xlfn.XLOOKUP($A213,'Copy of PY1 Data(H)'!$A$1:$A$288,'Copy of PY1 Data(H)'!$A$1:$CZ$288))</f>
        <v>11762</v>
      </c>
      <c r="AU213" s="180" cm="1">
        <f t="array" ref="AU213">_xlfn.XLOOKUP(AU$1,'Copy of PY1 Data(H)'!$A$1:$CZ$1,_xlfn.XLOOKUP($A213,'Copy of PY1 Data(H)'!$A$1:$A$288,'Copy of PY1 Data(H)'!$A$1:$CZ$288))</f>
        <v>0</v>
      </c>
      <c r="AV213" s="180" cm="1">
        <f t="array" ref="AV213">_xlfn.XLOOKUP(AV$1,'Copy of PY1 Data(H)'!$A$1:$CZ$1,_xlfn.XLOOKUP($A213,'Copy of PY1 Data(H)'!$A$1:$A$288,'Copy of PY1 Data(H)'!$A$1:$CZ$288))</f>
        <v>0</v>
      </c>
      <c r="AW213" s="180" cm="1">
        <f t="array" ref="AW213">_xlfn.XLOOKUP(AW$1,'Copy of PY1 Data(H)'!$A$1:$CZ$1,_xlfn.XLOOKUP($A213,'Copy of PY1 Data(H)'!$A$1:$A$288,'Copy of PY1 Data(H)'!$A$1:$CZ$288))</f>
        <v>0</v>
      </c>
      <c r="AX213" s="180" cm="1">
        <f t="array" ref="AX213">_xlfn.XLOOKUP(AX$1,'Copy of PY1 Data(H)'!$A$1:$CZ$1,_xlfn.XLOOKUP($A213,'Copy of PY1 Data(H)'!$A$1:$A$288,'Copy of PY1 Data(H)'!$A$1:$CZ$288))</f>
        <v>0</v>
      </c>
      <c r="AY213" s="180" cm="1">
        <f t="array" ref="AY213">_xlfn.XLOOKUP(AY$1,'Copy of PY1 Data(H)'!$A$1:$CZ$1,_xlfn.XLOOKUP($A213,'Copy of PY1 Data(H)'!$A$1:$A$288,'Copy of PY1 Data(H)'!$A$1:$CZ$288))</f>
        <v>0</v>
      </c>
      <c r="AZ213" s="180" cm="1">
        <f t="array" ref="AZ213">_xlfn.XLOOKUP(AZ$1,'Copy of PY1 Data(H)'!$A$1:$CZ$1,_xlfn.XLOOKUP($A213,'Copy of PY1 Data(H)'!$A$1:$A$288,'Copy of PY1 Data(H)'!$A$1:$CZ$288))</f>
        <v>235927</v>
      </c>
      <c r="BA213" s="180" cm="1">
        <f t="array" ref="BA213">_xlfn.XLOOKUP(BA$1,'Copy of PY1 Data(H)'!$A$1:$CZ$1,_xlfn.XLOOKUP($A213,'Copy of PY1 Data(H)'!$A$1:$A$288,'Copy of PY1 Data(H)'!$A$1:$CZ$288))</f>
        <v>0</v>
      </c>
      <c r="BB213" s="180" cm="1">
        <f t="array" ref="BB213">_xlfn.XLOOKUP(BB$1,'Copy of PY1 Data(H)'!$A$1:$CZ$1,_xlfn.XLOOKUP($A213,'Copy of PY1 Data(H)'!$A$1:$A$288,'Copy of PY1 Data(H)'!$A$1:$CZ$288))</f>
        <v>0</v>
      </c>
      <c r="BC213" s="180" cm="1">
        <f t="array" ref="BC213">_xlfn.XLOOKUP(BC$1,'Copy of PY1 Data(H)'!$A$1:$CZ$1,_xlfn.XLOOKUP($A213,'Copy of PY1 Data(H)'!$A$1:$A$288,'Copy of PY1 Data(H)'!$A$1:$CZ$288))</f>
        <v>0</v>
      </c>
      <c r="BD213" s="180" cm="1">
        <f t="array" ref="BD213">_xlfn.XLOOKUP(BD$1,'Copy of PY1 Data(H)'!$A$1:$CZ$1,_xlfn.XLOOKUP($A213,'Copy of PY1 Data(H)'!$A$1:$A$288,'Copy of PY1 Data(H)'!$A$1:$CZ$288))</f>
        <v>388890</v>
      </c>
      <c r="BE213" s="180" cm="1">
        <f t="array" ref="BE213">_xlfn.XLOOKUP(BE$1,'Copy of PY1 Data(H)'!$A$1:$CZ$1,_xlfn.XLOOKUP($A213,'Copy of PY1 Data(H)'!$A$1:$A$288,'Copy of PY1 Data(H)'!$A$1:$CZ$288))</f>
        <v>41234</v>
      </c>
      <c r="BF213" s="180" cm="1">
        <f t="array" ref="BF213">_xlfn.XLOOKUP(BF$1,'Copy of PY1 Data(H)'!$A$1:$CZ$1,_xlfn.XLOOKUP($A213,'Copy of PY1 Data(H)'!$A$1:$A$288,'Copy of PY1 Data(H)'!$A$1:$CZ$288))</f>
        <v>2194331</v>
      </c>
      <c r="BG213" s="180" cm="1">
        <f t="array" ref="BG213">_xlfn.XLOOKUP(BG$1,'Copy of PY1 Data(H)'!$A$1:$CZ$1,_xlfn.XLOOKUP($A213,'Copy of PY1 Data(H)'!$A$1:$A$288,'Copy of PY1 Data(H)'!$A$1:$CZ$288))</f>
        <v>0</v>
      </c>
      <c r="BH213" s="180" cm="1">
        <f t="array" ref="BH213">_xlfn.XLOOKUP(BH$1,'Copy of PY1 Data(H)'!$A$1:$CZ$1,_xlfn.XLOOKUP($A213,'Copy of PY1 Data(H)'!$A$1:$A$288,'Copy of PY1 Data(H)'!$A$1:$CZ$288))</f>
        <v>0</v>
      </c>
      <c r="BI213" s="180" cm="1">
        <f t="array" ref="BI213">_xlfn.XLOOKUP(BI$1,'Copy of PY1 Data(H)'!$A$1:$CZ$1,_xlfn.XLOOKUP($A213,'Copy of PY1 Data(H)'!$A$1:$A$288,'Copy of PY1 Data(H)'!$A$1:$CZ$288))</f>
        <v>0</v>
      </c>
      <c r="BJ213" s="180" cm="1">
        <f t="array" ref="BJ213">_xlfn.XLOOKUP(BJ$1,'Copy of PY1 Data(H)'!$A$1:$CZ$1,_xlfn.XLOOKUP($A213,'Copy of PY1 Data(H)'!$A$1:$A$288,'Copy of PY1 Data(H)'!$A$1:$CZ$288))</f>
        <v>784157</v>
      </c>
      <c r="BK213" s="180" cm="1">
        <f t="array" ref="BK213">_xlfn.XLOOKUP(BK$1,'Copy of PY1 Data(H)'!$A$1:$CZ$1,_xlfn.XLOOKUP($A213,'Copy of PY1 Data(H)'!$A$1:$A$288,'Copy of PY1 Data(H)'!$A$1:$CZ$288))</f>
        <v>0</v>
      </c>
      <c r="BL213" s="180" cm="1">
        <f t="array" ref="BL213">_xlfn.XLOOKUP(BL$1,'Copy of PY1 Data(H)'!$A$1:$CZ$1,_xlfn.XLOOKUP($A213,'Copy of PY1 Data(H)'!$A$1:$A$288,'Copy of PY1 Data(H)'!$A$1:$CZ$288))</f>
        <v>906983</v>
      </c>
      <c r="BM213" s="180" cm="1">
        <f t="array" ref="BM213">_xlfn.XLOOKUP(BM$1,'Copy of PY1 Data(H)'!$A$1:$CZ$1,_xlfn.XLOOKUP($A213,'Copy of PY1 Data(H)'!$A$1:$A$288,'Copy of PY1 Data(H)'!$A$1:$CZ$288))</f>
        <v>0</v>
      </c>
      <c r="BN213" s="180" cm="1">
        <f t="array" ref="BN213">_xlfn.XLOOKUP(BN$1,'Copy of PY1 Data(H)'!$A$1:$CZ$1,_xlfn.XLOOKUP($A213,'Copy of PY1 Data(H)'!$A$1:$A$288,'Copy of PY1 Data(H)'!$A$1:$CZ$288))</f>
        <v>327975</v>
      </c>
      <c r="BO213" s="180" cm="1">
        <f t="array" ref="BO213">_xlfn.XLOOKUP(BO$1,'Copy of PY1 Data(H)'!$A$1:$CZ$1,_xlfn.XLOOKUP($A213,'Copy of PY1 Data(H)'!$A$1:$A$288,'Copy of PY1 Data(H)'!$A$1:$CZ$288))</f>
        <v>0</v>
      </c>
      <c r="BP213" s="180" cm="1">
        <f t="array" ref="BP213">_xlfn.XLOOKUP(BP$1,'Copy of PY1 Data(H)'!$A$1:$CZ$1,_xlfn.XLOOKUP($A213,'Copy of PY1 Data(H)'!$A$1:$A$288,'Copy of PY1 Data(H)'!$A$1:$CZ$288))</f>
        <v>0</v>
      </c>
      <c r="BQ213" s="180" cm="1">
        <f t="array" ref="BQ213">_xlfn.XLOOKUP(BQ$1,'Copy of PY1 Data(H)'!$A$1:$CZ$1,_xlfn.XLOOKUP($A213,'Copy of PY1 Data(H)'!$A$1:$A$288,'Copy of PY1 Data(H)'!$A$1:$CZ$288))</f>
        <v>40094</v>
      </c>
      <c r="BR213" s="180" cm="1">
        <f t="array" ref="BR213">_xlfn.XLOOKUP(BR$1,'Copy of PY1 Data(H)'!$A$1:$CZ$1,_xlfn.XLOOKUP($A213,'Copy of PY1 Data(H)'!$A$1:$A$288,'Copy of PY1 Data(H)'!$A$1:$CZ$288))</f>
        <v>0</v>
      </c>
      <c r="BS213" s="180" cm="1">
        <f t="array" ref="BS213">_xlfn.XLOOKUP(BS$1,'Copy of PY1 Data(H)'!$A$1:$CZ$1,_xlfn.XLOOKUP($A213,'Copy of PY1 Data(H)'!$A$1:$A$288,'Copy of PY1 Data(H)'!$A$1:$CZ$288))</f>
        <v>0</v>
      </c>
      <c r="BT213" s="180" cm="1">
        <f t="array" ref="BT213">_xlfn.XLOOKUP(BT$1,'Copy of PY1 Data(H)'!$A$1:$CZ$1,_xlfn.XLOOKUP($A213,'Copy of PY1 Data(H)'!$A$1:$A$288,'Copy of PY1 Data(H)'!$A$1:$CZ$288))</f>
        <v>35115</v>
      </c>
      <c r="BU213" s="180" cm="1">
        <f t="array" ref="BU213">_xlfn.XLOOKUP(BU$1,'Copy of PY1 Data(H)'!$A$1:$CZ$1,_xlfn.XLOOKUP($A213,'Copy of PY1 Data(H)'!$A$1:$A$288,'Copy of PY1 Data(H)'!$A$1:$CZ$288))</f>
        <v>0</v>
      </c>
      <c r="BV213" s="180" cm="1">
        <f t="array" ref="BV213">_xlfn.XLOOKUP(BV$1,'Copy of PY1 Data(H)'!$A$1:$CZ$1,_xlfn.XLOOKUP($A213,'Copy of PY1 Data(H)'!$A$1:$A$288,'Copy of PY1 Data(H)'!$A$1:$CZ$288))</f>
        <v>60242</v>
      </c>
    </row>
    <row r="214" spans="1:78" s="643" customFormat="1" x14ac:dyDescent="0.3">
      <c r="A214" s="643">
        <v>82</v>
      </c>
      <c r="B214" s="180"/>
      <c r="C214" s="180"/>
      <c r="D214" s="180" cm="1">
        <f t="array" ref="D214">_xlfn.XLOOKUP(D$1,'Copy of PY1 Data(H)'!$A$1:$CZ$1,_xlfn.XLOOKUP($A214,'Copy of PY1 Data(H)'!$A$1:$A$288,'Copy of PY1 Data(H)'!$A$1:$CZ$288))</f>
        <v>1453655</v>
      </c>
      <c r="E214" s="180" cm="1">
        <f t="array" ref="E214">_xlfn.XLOOKUP(E$1,'Copy of PY1 Data(H)'!$A$1:$CZ$1,_xlfn.XLOOKUP($A214,'Copy of PY1 Data(H)'!$A$1:$A$288,'Copy of PY1 Data(H)'!$A$1:$CZ$288))</f>
        <v>775706898</v>
      </c>
      <c r="F214" s="180" cm="1">
        <f t="array" ref="F214">_xlfn.XLOOKUP(F$1,'Copy of PY1 Data(H)'!$A$1:$CZ$1,_xlfn.XLOOKUP($A214,'Copy of PY1 Data(H)'!$A$1:$A$288,'Copy of PY1 Data(H)'!$A$1:$CZ$288))</f>
        <v>0</v>
      </c>
      <c r="G214" s="180" cm="1">
        <f t="array" ref="G214">_xlfn.XLOOKUP(G$1,'Copy of PY1 Data(H)'!$A$1:$CZ$1,_xlfn.XLOOKUP($A214,'Copy of PY1 Data(H)'!$A$1:$A$288,'Copy of PY1 Data(H)'!$A$1:$CZ$288))</f>
        <v>1894106</v>
      </c>
      <c r="H214" s="180" cm="1">
        <f t="array" ref="H214">_xlfn.XLOOKUP(H$1,'Copy of PY1 Data(H)'!$A$1:$CZ$1,_xlfn.XLOOKUP($A214,'Copy of PY1 Data(H)'!$A$1:$A$288,'Copy of PY1 Data(H)'!$A$1:$CZ$288))</f>
        <v>0</v>
      </c>
      <c r="I214" s="180" cm="1">
        <f t="array" ref="I214">_xlfn.XLOOKUP(I$1,'Copy of PY1 Data(H)'!$A$1:$CZ$1,_xlfn.XLOOKUP($A214,'Copy of PY1 Data(H)'!$A$1:$A$288,'Copy of PY1 Data(H)'!$A$1:$CZ$288))</f>
        <v>0</v>
      </c>
      <c r="J214" s="180" cm="1">
        <f t="array" ref="J214">_xlfn.XLOOKUP(J$1,'Copy of PY1 Data(H)'!$A$1:$CZ$1,_xlfn.XLOOKUP($A214,'Copy of PY1 Data(H)'!$A$1:$A$288,'Copy of PY1 Data(H)'!$A$1:$CZ$288))</f>
        <v>0</v>
      </c>
      <c r="K214" s="180" cm="1">
        <f t="array" ref="K214">_xlfn.XLOOKUP(K$1,'Copy of PY1 Data(H)'!$A$1:$CZ$1,_xlfn.XLOOKUP($A214,'Copy of PY1 Data(H)'!$A$1:$A$288,'Copy of PY1 Data(H)'!$A$1:$CZ$288))</f>
        <v>0</v>
      </c>
      <c r="L214" s="180" cm="1">
        <f t="array" ref="L214">_xlfn.XLOOKUP(L$1,'Copy of PY1 Data(H)'!$A$1:$CZ$1,_xlfn.XLOOKUP($A214,'Copy of PY1 Data(H)'!$A$1:$A$288,'Copy of PY1 Data(H)'!$A$1:$CZ$288))</f>
        <v>93470</v>
      </c>
      <c r="M214" s="180" cm="1">
        <f t="array" ref="M214">_xlfn.XLOOKUP(M$1,'Copy of PY1 Data(H)'!$A$1:$CZ$1,_xlfn.XLOOKUP($A214,'Copy of PY1 Data(H)'!$A$1:$A$288,'Copy of PY1 Data(H)'!$A$1:$CZ$288))</f>
        <v>19147015</v>
      </c>
      <c r="N214" s="180" cm="1">
        <f t="array" ref="N214">_xlfn.XLOOKUP(N$1,'Copy of PY1 Data(H)'!$A$1:$CZ$1,_xlfn.XLOOKUP($A214,'Copy of PY1 Data(H)'!$A$1:$A$288,'Copy of PY1 Data(H)'!$A$1:$CZ$288))</f>
        <v>0</v>
      </c>
      <c r="O214" s="180" cm="1">
        <f t="array" ref="O214">_xlfn.XLOOKUP(O$1,'Copy of PY1 Data(H)'!$A$1:$CZ$1,_xlfn.XLOOKUP($A214,'Copy of PY1 Data(H)'!$A$1:$A$288,'Copy of PY1 Data(H)'!$A$1:$CZ$288))</f>
        <v>160554</v>
      </c>
      <c r="P214" s="180" cm="1">
        <f t="array" ref="P214">_xlfn.XLOOKUP(P$1,'Copy of PY1 Data(H)'!$A$1:$CZ$1,_xlfn.XLOOKUP($A214,'Copy of PY1 Data(H)'!$A$1:$A$288,'Copy of PY1 Data(H)'!$A$1:$CZ$288))</f>
        <v>0</v>
      </c>
      <c r="Q214" s="180" cm="1">
        <f t="array" ref="Q214">_xlfn.XLOOKUP(Q$1,'Copy of PY1 Data(H)'!$A$1:$CZ$1,_xlfn.XLOOKUP($A214,'Copy of PY1 Data(H)'!$A$1:$A$288,'Copy of PY1 Data(H)'!$A$1:$CZ$288))</f>
        <v>0</v>
      </c>
      <c r="R214" s="180" cm="1">
        <f t="array" ref="R214">_xlfn.XLOOKUP(R$1,'Copy of PY1 Data(H)'!$A$1:$CZ$1,_xlfn.XLOOKUP($A214,'Copy of PY1 Data(H)'!$A$1:$A$288,'Copy of PY1 Data(H)'!$A$1:$CZ$288))</f>
        <v>0</v>
      </c>
      <c r="S214" s="180" cm="1">
        <f t="array" ref="S214">_xlfn.XLOOKUP(S$1,'Copy of PY1 Data(H)'!$A$1:$CZ$1,_xlfn.XLOOKUP($A214,'Copy of PY1 Data(H)'!$A$1:$A$288,'Copy of PY1 Data(H)'!$A$1:$CZ$288))</f>
        <v>1481870</v>
      </c>
      <c r="T214" s="180" cm="1">
        <f t="array" ref="T214">_xlfn.XLOOKUP(T$1,'Copy of PY1 Data(H)'!$A$1:$CZ$1,_xlfn.XLOOKUP($A214,'Copy of PY1 Data(H)'!$A$1:$A$288,'Copy of PY1 Data(H)'!$A$1:$CZ$288))</f>
        <v>0</v>
      </c>
      <c r="U214" s="180" cm="1">
        <f t="array" ref="U214">_xlfn.XLOOKUP(U$1,'Copy of PY1 Data(H)'!$A$1:$CZ$1,_xlfn.XLOOKUP($A214,'Copy of PY1 Data(H)'!$A$1:$A$288,'Copy of PY1 Data(H)'!$A$1:$CZ$288))</f>
        <v>0</v>
      </c>
      <c r="V214" s="180" cm="1">
        <f t="array" ref="V214">_xlfn.XLOOKUP(V$1,'Copy of PY1 Data(H)'!$A$1:$CZ$1,_xlfn.XLOOKUP($A214,'Copy of PY1 Data(H)'!$A$1:$A$288,'Copy of PY1 Data(H)'!$A$1:$CZ$288))</f>
        <v>2601726</v>
      </c>
      <c r="W214" s="180" cm="1">
        <f t="array" ref="W214">_xlfn.XLOOKUP(W$1,'Copy of PY1 Data(H)'!$A$1:$CZ$1,_xlfn.XLOOKUP($A214,'Copy of PY1 Data(H)'!$A$1:$A$288,'Copy of PY1 Data(H)'!$A$1:$CZ$288))</f>
        <v>0</v>
      </c>
      <c r="X214" s="180" cm="1">
        <f t="array" ref="X214">_xlfn.XLOOKUP(X$1,'Copy of PY1 Data(H)'!$A$1:$CZ$1,_xlfn.XLOOKUP($A214,'Copy of PY1 Data(H)'!$A$1:$A$288,'Copy of PY1 Data(H)'!$A$1:$CZ$288))</f>
        <v>0</v>
      </c>
      <c r="Y214" s="180" cm="1">
        <f t="array" ref="Y214">_xlfn.XLOOKUP(Y$1,'Copy of PY1 Data(H)'!$A$1:$CZ$1,_xlfn.XLOOKUP($A214,'Copy of PY1 Data(H)'!$A$1:$A$288,'Copy of PY1 Data(H)'!$A$1:$CZ$288))</f>
        <v>0</v>
      </c>
      <c r="Z214" s="180" cm="1">
        <f t="array" ref="Z214">_xlfn.XLOOKUP(Z$1,'Copy of PY1 Data(H)'!$A$1:$CZ$1,_xlfn.XLOOKUP($A214,'Copy of PY1 Data(H)'!$A$1:$A$288,'Copy of PY1 Data(H)'!$A$1:$CZ$288))</f>
        <v>7354382</v>
      </c>
      <c r="AA214" s="180" cm="1">
        <f t="array" ref="AA214">_xlfn.XLOOKUP(AA$1,'Copy of PY1 Data(H)'!$A$1:$CZ$1,_xlfn.XLOOKUP($A214,'Copy of PY1 Data(H)'!$A$1:$A$288,'Copy of PY1 Data(H)'!$A$1:$CZ$288))</f>
        <v>0</v>
      </c>
      <c r="AB214" s="180" cm="1">
        <f t="array" ref="AB214">_xlfn.XLOOKUP(AB$1,'Copy of PY1 Data(H)'!$A$1:$CZ$1,_xlfn.XLOOKUP($A214,'Copy of PY1 Data(H)'!$A$1:$A$288,'Copy of PY1 Data(H)'!$A$1:$CZ$288))</f>
        <v>0</v>
      </c>
      <c r="AC214" s="180" cm="1">
        <f t="array" ref="AC214">_xlfn.XLOOKUP(AC$1,'Copy of PY1 Data(H)'!$A$1:$CZ$1,_xlfn.XLOOKUP($A214,'Copy of PY1 Data(H)'!$A$1:$A$288,'Copy of PY1 Data(H)'!$A$1:$CZ$288))</f>
        <v>881476</v>
      </c>
      <c r="AD214" s="180" cm="1">
        <f t="array" ref="AD214">_xlfn.XLOOKUP(AD$1,'Copy of PY1 Data(H)'!$A$1:$CZ$1,_xlfn.XLOOKUP($A214,'Copy of PY1 Data(H)'!$A$1:$A$288,'Copy of PY1 Data(H)'!$A$1:$CZ$288))</f>
        <v>140198</v>
      </c>
      <c r="AE214" s="180" cm="1">
        <f t="array" ref="AE214">_xlfn.XLOOKUP(AE$1,'Copy of PY1 Data(H)'!$A$1:$CZ$1,_xlfn.XLOOKUP($A214,'Copy of PY1 Data(H)'!$A$1:$A$288,'Copy of PY1 Data(H)'!$A$1:$CZ$288))</f>
        <v>376340</v>
      </c>
      <c r="AF214" s="180" cm="1">
        <f t="array" ref="AF214">_xlfn.XLOOKUP(AF$1,'Copy of PY1 Data(H)'!$A$1:$CZ$1,_xlfn.XLOOKUP($A214,'Copy of PY1 Data(H)'!$A$1:$A$288,'Copy of PY1 Data(H)'!$A$1:$CZ$288))</f>
        <v>150000</v>
      </c>
      <c r="AG214" s="180" cm="1">
        <f t="array" ref="AG214">_xlfn.XLOOKUP(AG$1,'Copy of PY1 Data(H)'!$A$1:$CZ$1,_xlfn.XLOOKUP($A214,'Copy of PY1 Data(H)'!$A$1:$A$288,'Copy of PY1 Data(H)'!$A$1:$CZ$288))</f>
        <v>626700</v>
      </c>
      <c r="AH214" s="180" cm="1">
        <f t="array" ref="AH214">_xlfn.XLOOKUP(AH$1,'Copy of PY1 Data(H)'!$A$1:$CZ$1,_xlfn.XLOOKUP($A214,'Copy of PY1 Data(H)'!$A$1:$A$288,'Copy of PY1 Data(H)'!$A$1:$CZ$288))</f>
        <v>0</v>
      </c>
      <c r="AI214" s="180" cm="1">
        <f t="array" ref="AI214">_xlfn.XLOOKUP(AI$1,'Copy of PY1 Data(H)'!$A$1:$CZ$1,_xlfn.XLOOKUP($A214,'Copy of PY1 Data(H)'!$A$1:$A$288,'Copy of PY1 Data(H)'!$A$1:$CZ$288))</f>
        <v>0</v>
      </c>
      <c r="AJ214" s="180" cm="1">
        <f t="array" ref="AJ214">_xlfn.XLOOKUP(AJ$1,'Copy of PY1 Data(H)'!$A$1:$CZ$1,_xlfn.XLOOKUP($A214,'Copy of PY1 Data(H)'!$A$1:$A$288,'Copy of PY1 Data(H)'!$A$1:$CZ$288))</f>
        <v>0</v>
      </c>
      <c r="AK214" s="180" cm="1">
        <f t="array" ref="AK214">_xlfn.XLOOKUP(AK$1,'Copy of PY1 Data(H)'!$A$1:$CZ$1,_xlfn.XLOOKUP($A214,'Copy of PY1 Data(H)'!$A$1:$A$288,'Copy of PY1 Data(H)'!$A$1:$CZ$288))</f>
        <v>0</v>
      </c>
      <c r="AL214" s="180" cm="1">
        <f t="array" ref="AL214">_xlfn.XLOOKUP(AL$1,'Copy of PY1 Data(H)'!$A$1:$CZ$1,_xlfn.XLOOKUP($A214,'Copy of PY1 Data(H)'!$A$1:$A$288,'Copy of PY1 Data(H)'!$A$1:$CZ$288))</f>
        <v>1454680</v>
      </c>
      <c r="AM214" s="180" cm="1">
        <f t="array" ref="AM214">_xlfn.XLOOKUP(AM$1,'Copy of PY1 Data(H)'!$A$1:$CZ$1,_xlfn.XLOOKUP($A214,'Copy of PY1 Data(H)'!$A$1:$A$288,'Copy of PY1 Data(H)'!$A$1:$CZ$288))</f>
        <v>1796368</v>
      </c>
      <c r="AN214" s="180" cm="1">
        <f t="array" ref="AN214">_xlfn.XLOOKUP(AN$1,'Copy of PY1 Data(H)'!$A$1:$CZ$1,_xlfn.XLOOKUP($A214,'Copy of PY1 Data(H)'!$A$1:$A$288,'Copy of PY1 Data(H)'!$A$1:$CZ$288))</f>
        <v>0</v>
      </c>
      <c r="AO214" s="180" cm="1">
        <f t="array" ref="AO214">_xlfn.XLOOKUP(AO$1,'Copy of PY1 Data(H)'!$A$1:$CZ$1,_xlfn.XLOOKUP($A214,'Copy of PY1 Data(H)'!$A$1:$A$288,'Copy of PY1 Data(H)'!$A$1:$CZ$288))</f>
        <v>50318443</v>
      </c>
      <c r="AP214" s="180" cm="1">
        <f t="array" ref="AP214">_xlfn.XLOOKUP(AP$1,'Copy of PY1 Data(H)'!$A$1:$CZ$1,_xlfn.XLOOKUP($A214,'Copy of PY1 Data(H)'!$A$1:$A$288,'Copy of PY1 Data(H)'!$A$1:$CZ$288))</f>
        <v>2201847</v>
      </c>
      <c r="AQ214" s="180" cm="1">
        <f t="array" ref="AQ214">_xlfn.XLOOKUP(AQ$1,'Copy of PY1 Data(H)'!$A$1:$CZ$1,_xlfn.XLOOKUP($A214,'Copy of PY1 Data(H)'!$A$1:$A$288,'Copy of PY1 Data(H)'!$A$1:$CZ$288))</f>
        <v>0</v>
      </c>
      <c r="AR214" s="180" cm="1">
        <f t="array" ref="AR214">_xlfn.XLOOKUP(AR$1,'Copy of PY1 Data(H)'!$A$1:$CZ$1,_xlfn.XLOOKUP($A214,'Copy of PY1 Data(H)'!$A$1:$A$288,'Copy of PY1 Data(H)'!$A$1:$CZ$288))</f>
        <v>0</v>
      </c>
      <c r="AS214" s="180" cm="1">
        <f t="array" ref="AS214">_xlfn.XLOOKUP(AS$1,'Copy of PY1 Data(H)'!$A$1:$CZ$1,_xlfn.XLOOKUP($A214,'Copy of PY1 Data(H)'!$A$1:$A$288,'Copy of PY1 Data(H)'!$A$1:$CZ$288))</f>
        <v>56919800</v>
      </c>
      <c r="AT214" s="180" cm="1">
        <f t="array" ref="AT214">_xlfn.XLOOKUP(AT$1,'Copy of PY1 Data(H)'!$A$1:$CZ$1,_xlfn.XLOOKUP($A214,'Copy of PY1 Data(H)'!$A$1:$A$288,'Copy of PY1 Data(H)'!$A$1:$CZ$288))</f>
        <v>1132395</v>
      </c>
      <c r="AU214" s="180" cm="1">
        <f t="array" ref="AU214">_xlfn.XLOOKUP(AU$1,'Copy of PY1 Data(H)'!$A$1:$CZ$1,_xlfn.XLOOKUP($A214,'Copy of PY1 Data(H)'!$A$1:$A$288,'Copy of PY1 Data(H)'!$A$1:$CZ$288))</f>
        <v>376106</v>
      </c>
      <c r="AV214" s="180" cm="1">
        <f t="array" ref="AV214">_xlfn.XLOOKUP(AV$1,'Copy of PY1 Data(H)'!$A$1:$CZ$1,_xlfn.XLOOKUP($A214,'Copy of PY1 Data(H)'!$A$1:$A$288,'Copy of PY1 Data(H)'!$A$1:$CZ$288))</f>
        <v>226000</v>
      </c>
      <c r="AW214" s="180" cm="1">
        <f t="array" ref="AW214">_xlfn.XLOOKUP(AW$1,'Copy of PY1 Data(H)'!$A$1:$CZ$1,_xlfn.XLOOKUP($A214,'Copy of PY1 Data(H)'!$A$1:$A$288,'Copy of PY1 Data(H)'!$A$1:$CZ$288))</f>
        <v>0</v>
      </c>
      <c r="AX214" s="180" cm="1">
        <f t="array" ref="AX214">_xlfn.XLOOKUP(AX$1,'Copy of PY1 Data(H)'!$A$1:$CZ$1,_xlfn.XLOOKUP($A214,'Copy of PY1 Data(H)'!$A$1:$A$288,'Copy of PY1 Data(H)'!$A$1:$CZ$288))</f>
        <v>0</v>
      </c>
      <c r="AY214" s="180" cm="1">
        <f t="array" ref="AY214">_xlfn.XLOOKUP(AY$1,'Copy of PY1 Data(H)'!$A$1:$CZ$1,_xlfn.XLOOKUP($A214,'Copy of PY1 Data(H)'!$A$1:$A$288,'Copy of PY1 Data(H)'!$A$1:$CZ$288))</f>
        <v>0</v>
      </c>
      <c r="AZ214" s="180" cm="1">
        <f t="array" ref="AZ214">_xlfn.XLOOKUP(AZ$1,'Copy of PY1 Data(H)'!$A$1:$CZ$1,_xlfn.XLOOKUP($A214,'Copy of PY1 Data(H)'!$A$1:$A$288,'Copy of PY1 Data(H)'!$A$1:$CZ$288))</f>
        <v>2506359</v>
      </c>
      <c r="BA214" s="180" cm="1">
        <f t="array" ref="BA214">_xlfn.XLOOKUP(BA$1,'Copy of PY1 Data(H)'!$A$1:$CZ$1,_xlfn.XLOOKUP($A214,'Copy of PY1 Data(H)'!$A$1:$A$288,'Copy of PY1 Data(H)'!$A$1:$CZ$288))</f>
        <v>95583</v>
      </c>
      <c r="BB214" s="180" cm="1">
        <f t="array" ref="BB214">_xlfn.XLOOKUP(BB$1,'Copy of PY1 Data(H)'!$A$1:$CZ$1,_xlfn.XLOOKUP($A214,'Copy of PY1 Data(H)'!$A$1:$A$288,'Copy of PY1 Data(H)'!$A$1:$CZ$288))</f>
        <v>0</v>
      </c>
      <c r="BC214" s="180" cm="1">
        <f t="array" ref="BC214">_xlfn.XLOOKUP(BC$1,'Copy of PY1 Data(H)'!$A$1:$CZ$1,_xlfn.XLOOKUP($A214,'Copy of PY1 Data(H)'!$A$1:$A$288,'Copy of PY1 Data(H)'!$A$1:$CZ$288))</f>
        <v>0</v>
      </c>
      <c r="BD214" s="180" cm="1">
        <f t="array" ref="BD214">_xlfn.XLOOKUP(BD$1,'Copy of PY1 Data(H)'!$A$1:$CZ$1,_xlfn.XLOOKUP($A214,'Copy of PY1 Data(H)'!$A$1:$A$288,'Copy of PY1 Data(H)'!$A$1:$CZ$288))</f>
        <v>481908</v>
      </c>
      <c r="BE214" s="180" cm="1">
        <f t="array" ref="BE214">_xlfn.XLOOKUP(BE$1,'Copy of PY1 Data(H)'!$A$1:$CZ$1,_xlfn.XLOOKUP($A214,'Copy of PY1 Data(H)'!$A$1:$A$288,'Copy of PY1 Data(H)'!$A$1:$CZ$288))</f>
        <v>2666822</v>
      </c>
      <c r="BF214" s="180" cm="1">
        <f t="array" ref="BF214">_xlfn.XLOOKUP(BF$1,'Copy of PY1 Data(H)'!$A$1:$CZ$1,_xlfn.XLOOKUP($A214,'Copy of PY1 Data(H)'!$A$1:$A$288,'Copy of PY1 Data(H)'!$A$1:$CZ$288))</f>
        <v>63207680</v>
      </c>
      <c r="BG214" s="180" cm="1">
        <f t="array" ref="BG214">_xlfn.XLOOKUP(BG$1,'Copy of PY1 Data(H)'!$A$1:$CZ$1,_xlfn.XLOOKUP($A214,'Copy of PY1 Data(H)'!$A$1:$A$288,'Copy of PY1 Data(H)'!$A$1:$CZ$288))</f>
        <v>0</v>
      </c>
      <c r="BH214" s="180" cm="1">
        <f t="array" ref="BH214">_xlfn.XLOOKUP(BH$1,'Copy of PY1 Data(H)'!$A$1:$CZ$1,_xlfn.XLOOKUP($A214,'Copy of PY1 Data(H)'!$A$1:$A$288,'Copy of PY1 Data(H)'!$A$1:$CZ$288))</f>
        <v>0</v>
      </c>
      <c r="BI214" s="180" cm="1">
        <f t="array" ref="BI214">_xlfn.XLOOKUP(BI$1,'Copy of PY1 Data(H)'!$A$1:$CZ$1,_xlfn.XLOOKUP($A214,'Copy of PY1 Data(H)'!$A$1:$A$288,'Copy of PY1 Data(H)'!$A$1:$CZ$288))</f>
        <v>0</v>
      </c>
      <c r="BJ214" s="180" cm="1">
        <f t="array" ref="BJ214">_xlfn.XLOOKUP(BJ$1,'Copy of PY1 Data(H)'!$A$1:$CZ$1,_xlfn.XLOOKUP($A214,'Copy of PY1 Data(H)'!$A$1:$A$288,'Copy of PY1 Data(H)'!$A$1:$CZ$288))</f>
        <v>1578910</v>
      </c>
      <c r="BK214" s="180" cm="1">
        <f t="array" ref="BK214">_xlfn.XLOOKUP(BK$1,'Copy of PY1 Data(H)'!$A$1:$CZ$1,_xlfn.XLOOKUP($A214,'Copy of PY1 Data(H)'!$A$1:$A$288,'Copy of PY1 Data(H)'!$A$1:$CZ$288))</f>
        <v>873528</v>
      </c>
      <c r="BL214" s="180" cm="1">
        <f t="array" ref="BL214">_xlfn.XLOOKUP(BL$1,'Copy of PY1 Data(H)'!$A$1:$CZ$1,_xlfn.XLOOKUP($A214,'Copy of PY1 Data(H)'!$A$1:$A$288,'Copy of PY1 Data(H)'!$A$1:$CZ$288))</f>
        <v>343994</v>
      </c>
      <c r="BM214" s="180" cm="1">
        <f t="array" ref="BM214">_xlfn.XLOOKUP(BM$1,'Copy of PY1 Data(H)'!$A$1:$CZ$1,_xlfn.XLOOKUP($A214,'Copy of PY1 Data(H)'!$A$1:$A$288,'Copy of PY1 Data(H)'!$A$1:$CZ$288))</f>
        <v>0</v>
      </c>
      <c r="BN214" s="180" cm="1">
        <f t="array" ref="BN214">_xlfn.XLOOKUP(BN$1,'Copy of PY1 Data(H)'!$A$1:$CZ$1,_xlfn.XLOOKUP($A214,'Copy of PY1 Data(H)'!$A$1:$A$288,'Copy of PY1 Data(H)'!$A$1:$CZ$288))</f>
        <v>692589</v>
      </c>
      <c r="BO214" s="180" cm="1">
        <f t="array" ref="BO214">_xlfn.XLOOKUP(BO$1,'Copy of PY1 Data(H)'!$A$1:$CZ$1,_xlfn.XLOOKUP($A214,'Copy of PY1 Data(H)'!$A$1:$A$288,'Copy of PY1 Data(H)'!$A$1:$CZ$288))</f>
        <v>3405136</v>
      </c>
      <c r="BP214" s="180" cm="1">
        <f t="array" ref="BP214">_xlfn.XLOOKUP(BP$1,'Copy of PY1 Data(H)'!$A$1:$CZ$1,_xlfn.XLOOKUP($A214,'Copy of PY1 Data(H)'!$A$1:$A$288,'Copy of PY1 Data(H)'!$A$1:$CZ$288))</f>
        <v>0</v>
      </c>
      <c r="BQ214" s="180" cm="1">
        <f t="array" ref="BQ214">_xlfn.XLOOKUP(BQ$1,'Copy of PY1 Data(H)'!$A$1:$CZ$1,_xlfn.XLOOKUP($A214,'Copy of PY1 Data(H)'!$A$1:$A$288,'Copy of PY1 Data(H)'!$A$1:$CZ$288))</f>
        <v>0</v>
      </c>
      <c r="BR214" s="180" cm="1">
        <f t="array" ref="BR214">_xlfn.XLOOKUP(BR$1,'Copy of PY1 Data(H)'!$A$1:$CZ$1,_xlfn.XLOOKUP($A214,'Copy of PY1 Data(H)'!$A$1:$A$288,'Copy of PY1 Data(H)'!$A$1:$CZ$288))</f>
        <v>0</v>
      </c>
      <c r="BS214" s="180" cm="1">
        <f t="array" ref="BS214">_xlfn.XLOOKUP(BS$1,'Copy of PY1 Data(H)'!$A$1:$CZ$1,_xlfn.XLOOKUP($A214,'Copy of PY1 Data(H)'!$A$1:$A$288,'Copy of PY1 Data(H)'!$A$1:$CZ$288))</f>
        <v>7595224</v>
      </c>
      <c r="BT214" s="180" cm="1">
        <f t="array" ref="BT214">_xlfn.XLOOKUP(BT$1,'Copy of PY1 Data(H)'!$A$1:$CZ$1,_xlfn.XLOOKUP($A214,'Copy of PY1 Data(H)'!$A$1:$A$288,'Copy of PY1 Data(H)'!$A$1:$CZ$288))</f>
        <v>730688</v>
      </c>
      <c r="BU214" s="180" cm="1">
        <f t="array" ref="BU214">_xlfn.XLOOKUP(BU$1,'Copy of PY1 Data(H)'!$A$1:$CZ$1,_xlfn.XLOOKUP($A214,'Copy of PY1 Data(H)'!$A$1:$A$288,'Copy of PY1 Data(H)'!$A$1:$CZ$288))</f>
        <v>0</v>
      </c>
      <c r="BV214" s="180" cm="1">
        <f t="array" ref="BV214">_xlfn.XLOOKUP(BV$1,'Copy of PY1 Data(H)'!$A$1:$CZ$1,_xlfn.XLOOKUP($A214,'Copy of PY1 Data(H)'!$A$1:$A$288,'Copy of PY1 Data(H)'!$A$1:$CZ$288))</f>
        <v>738028</v>
      </c>
      <c r="BW214" s="180"/>
      <c r="BX214" s="180"/>
      <c r="BY214" s="180"/>
      <c r="BZ214" s="180"/>
    </row>
    <row r="215" spans="1:78" s="639" customFormat="1" x14ac:dyDescent="0.3">
      <c r="A215" s="639">
        <v>359</v>
      </c>
      <c r="B215" s="180"/>
      <c r="C215" s="180"/>
      <c r="D215" s="180" cm="1">
        <f t="array" ref="D215">_xlfn.XLOOKUP(D$1,'Copy of PY1 Data(H)'!$A$1:$CZ$1,_xlfn.XLOOKUP($A215,'Copy of PY1 Data(H)'!$A$1:$A$288,'Copy of PY1 Data(H)'!$A$1:$CZ$288))</f>
        <v>0</v>
      </c>
      <c r="E215" s="180" cm="1">
        <f t="array" ref="E215">_xlfn.XLOOKUP(E$1,'Copy of PY1 Data(H)'!$A$1:$CZ$1,_xlfn.XLOOKUP($A215,'Copy of PY1 Data(H)'!$A$1:$A$288,'Copy of PY1 Data(H)'!$A$1:$CZ$288))</f>
        <v>0</v>
      </c>
      <c r="F215" s="180" cm="1">
        <f t="array" ref="F215">_xlfn.XLOOKUP(F$1,'Copy of PY1 Data(H)'!$A$1:$CZ$1,_xlfn.XLOOKUP($A215,'Copy of PY1 Data(H)'!$A$1:$A$288,'Copy of PY1 Data(H)'!$A$1:$CZ$288))</f>
        <v>0</v>
      </c>
      <c r="G215" s="180" cm="1">
        <f t="array" ref="G215">_xlfn.XLOOKUP(G$1,'Copy of PY1 Data(H)'!$A$1:$CZ$1,_xlfn.XLOOKUP($A215,'Copy of PY1 Data(H)'!$A$1:$A$288,'Copy of PY1 Data(H)'!$A$1:$CZ$288))</f>
        <v>0</v>
      </c>
      <c r="H215" s="180" cm="1">
        <f t="array" ref="H215">_xlfn.XLOOKUP(H$1,'Copy of PY1 Data(H)'!$A$1:$CZ$1,_xlfn.XLOOKUP($A215,'Copy of PY1 Data(H)'!$A$1:$A$288,'Copy of PY1 Data(H)'!$A$1:$CZ$288))</f>
        <v>0</v>
      </c>
      <c r="I215" s="180" cm="1">
        <f t="array" ref="I215">_xlfn.XLOOKUP(I$1,'Copy of PY1 Data(H)'!$A$1:$CZ$1,_xlfn.XLOOKUP($A215,'Copy of PY1 Data(H)'!$A$1:$A$288,'Copy of PY1 Data(H)'!$A$1:$CZ$288))</f>
        <v>0</v>
      </c>
      <c r="J215" s="180" cm="1">
        <f t="array" ref="J215">_xlfn.XLOOKUP(J$1,'Copy of PY1 Data(H)'!$A$1:$CZ$1,_xlfn.XLOOKUP($A215,'Copy of PY1 Data(H)'!$A$1:$A$288,'Copy of PY1 Data(H)'!$A$1:$CZ$288))</f>
        <v>0</v>
      </c>
      <c r="K215" s="180" cm="1">
        <f t="array" ref="K215">_xlfn.XLOOKUP(K$1,'Copy of PY1 Data(H)'!$A$1:$CZ$1,_xlfn.XLOOKUP($A215,'Copy of PY1 Data(H)'!$A$1:$A$288,'Copy of PY1 Data(H)'!$A$1:$CZ$288))</f>
        <v>0</v>
      </c>
      <c r="L215" s="180" cm="1">
        <f t="array" ref="L215">_xlfn.XLOOKUP(L$1,'Copy of PY1 Data(H)'!$A$1:$CZ$1,_xlfn.XLOOKUP($A215,'Copy of PY1 Data(H)'!$A$1:$A$288,'Copy of PY1 Data(H)'!$A$1:$CZ$288))</f>
        <v>54564</v>
      </c>
      <c r="M215" s="180" cm="1">
        <f t="array" ref="M215">_xlfn.XLOOKUP(M$1,'Copy of PY1 Data(H)'!$A$1:$CZ$1,_xlfn.XLOOKUP($A215,'Copy of PY1 Data(H)'!$A$1:$A$288,'Copy of PY1 Data(H)'!$A$1:$CZ$288))</f>
        <v>0</v>
      </c>
      <c r="N215" s="180" cm="1">
        <f t="array" ref="N215">_xlfn.XLOOKUP(N$1,'Copy of PY1 Data(H)'!$A$1:$CZ$1,_xlfn.XLOOKUP($A215,'Copy of PY1 Data(H)'!$A$1:$A$288,'Copy of PY1 Data(H)'!$A$1:$CZ$288))</f>
        <v>0</v>
      </c>
      <c r="O215" s="180" cm="1">
        <f t="array" ref="O215">_xlfn.XLOOKUP(O$1,'Copy of PY1 Data(H)'!$A$1:$CZ$1,_xlfn.XLOOKUP($A215,'Copy of PY1 Data(H)'!$A$1:$A$288,'Copy of PY1 Data(H)'!$A$1:$CZ$288))</f>
        <v>0</v>
      </c>
      <c r="P215" s="180" cm="1">
        <f t="array" ref="P215">_xlfn.XLOOKUP(P$1,'Copy of PY1 Data(H)'!$A$1:$CZ$1,_xlfn.XLOOKUP($A215,'Copy of PY1 Data(H)'!$A$1:$A$288,'Copy of PY1 Data(H)'!$A$1:$CZ$288))</f>
        <v>0</v>
      </c>
      <c r="Q215" s="180" cm="1">
        <f t="array" ref="Q215">_xlfn.XLOOKUP(Q$1,'Copy of PY1 Data(H)'!$A$1:$CZ$1,_xlfn.XLOOKUP($A215,'Copy of PY1 Data(H)'!$A$1:$A$288,'Copy of PY1 Data(H)'!$A$1:$CZ$288))</f>
        <v>0</v>
      </c>
      <c r="R215" s="180" cm="1">
        <f t="array" ref="R215">_xlfn.XLOOKUP(R$1,'Copy of PY1 Data(H)'!$A$1:$CZ$1,_xlfn.XLOOKUP($A215,'Copy of PY1 Data(H)'!$A$1:$A$288,'Copy of PY1 Data(H)'!$A$1:$CZ$288))</f>
        <v>0</v>
      </c>
      <c r="S215" s="180" cm="1">
        <f t="array" ref="S215">_xlfn.XLOOKUP(S$1,'Copy of PY1 Data(H)'!$A$1:$CZ$1,_xlfn.XLOOKUP($A215,'Copy of PY1 Data(H)'!$A$1:$A$288,'Copy of PY1 Data(H)'!$A$1:$CZ$288))</f>
        <v>0</v>
      </c>
      <c r="T215" s="180" cm="1">
        <f t="array" ref="T215">_xlfn.XLOOKUP(T$1,'Copy of PY1 Data(H)'!$A$1:$CZ$1,_xlfn.XLOOKUP($A215,'Copy of PY1 Data(H)'!$A$1:$A$288,'Copy of PY1 Data(H)'!$A$1:$CZ$288))</f>
        <v>0</v>
      </c>
      <c r="U215" s="180" cm="1">
        <f t="array" ref="U215">_xlfn.XLOOKUP(U$1,'Copy of PY1 Data(H)'!$A$1:$CZ$1,_xlfn.XLOOKUP($A215,'Copy of PY1 Data(H)'!$A$1:$A$288,'Copy of PY1 Data(H)'!$A$1:$CZ$288))</f>
        <v>0</v>
      </c>
      <c r="V215" s="180" cm="1">
        <f t="array" ref="V215">_xlfn.XLOOKUP(V$1,'Copy of PY1 Data(H)'!$A$1:$CZ$1,_xlfn.XLOOKUP($A215,'Copy of PY1 Data(H)'!$A$1:$A$288,'Copy of PY1 Data(H)'!$A$1:$CZ$288))</f>
        <v>0</v>
      </c>
      <c r="W215" s="180" cm="1">
        <f t="array" ref="W215">_xlfn.XLOOKUP(W$1,'Copy of PY1 Data(H)'!$A$1:$CZ$1,_xlfn.XLOOKUP($A215,'Copy of PY1 Data(H)'!$A$1:$A$288,'Copy of PY1 Data(H)'!$A$1:$CZ$288))</f>
        <v>0</v>
      </c>
      <c r="X215" s="180" cm="1">
        <f t="array" ref="X215">_xlfn.XLOOKUP(X$1,'Copy of PY1 Data(H)'!$A$1:$CZ$1,_xlfn.XLOOKUP($A215,'Copy of PY1 Data(H)'!$A$1:$A$288,'Copy of PY1 Data(H)'!$A$1:$CZ$288))</f>
        <v>0</v>
      </c>
      <c r="Y215" s="180" cm="1">
        <f t="array" ref="Y215">_xlfn.XLOOKUP(Y$1,'Copy of PY1 Data(H)'!$A$1:$CZ$1,_xlfn.XLOOKUP($A215,'Copy of PY1 Data(H)'!$A$1:$A$288,'Copy of PY1 Data(H)'!$A$1:$CZ$288))</f>
        <v>0</v>
      </c>
      <c r="Z215" s="180" cm="1">
        <f t="array" ref="Z215">_xlfn.XLOOKUP(Z$1,'Copy of PY1 Data(H)'!$A$1:$CZ$1,_xlfn.XLOOKUP($A215,'Copy of PY1 Data(H)'!$A$1:$A$288,'Copy of PY1 Data(H)'!$A$1:$CZ$288))</f>
        <v>5324564</v>
      </c>
      <c r="AA215" s="180" cm="1">
        <f t="array" ref="AA215">_xlfn.XLOOKUP(AA$1,'Copy of PY1 Data(H)'!$A$1:$CZ$1,_xlfn.XLOOKUP($A215,'Copy of PY1 Data(H)'!$A$1:$A$288,'Copy of PY1 Data(H)'!$A$1:$CZ$288))</f>
        <v>0</v>
      </c>
      <c r="AB215" s="180" cm="1">
        <f t="array" ref="AB215">_xlfn.XLOOKUP(AB$1,'Copy of PY1 Data(H)'!$A$1:$CZ$1,_xlfn.XLOOKUP($A215,'Copy of PY1 Data(H)'!$A$1:$A$288,'Copy of PY1 Data(H)'!$A$1:$CZ$288))</f>
        <v>0</v>
      </c>
      <c r="AC215" s="180" cm="1">
        <f t="array" ref="AC215">_xlfn.XLOOKUP(AC$1,'Copy of PY1 Data(H)'!$A$1:$CZ$1,_xlfn.XLOOKUP($A215,'Copy of PY1 Data(H)'!$A$1:$A$288,'Copy of PY1 Data(H)'!$A$1:$CZ$288))</f>
        <v>0</v>
      </c>
      <c r="AD215" s="180" cm="1">
        <f t="array" ref="AD215">_xlfn.XLOOKUP(AD$1,'Copy of PY1 Data(H)'!$A$1:$CZ$1,_xlfn.XLOOKUP($A215,'Copy of PY1 Data(H)'!$A$1:$A$288,'Copy of PY1 Data(H)'!$A$1:$CZ$288))</f>
        <v>0</v>
      </c>
      <c r="AE215" s="180" cm="1">
        <f t="array" ref="AE215">_xlfn.XLOOKUP(AE$1,'Copy of PY1 Data(H)'!$A$1:$CZ$1,_xlfn.XLOOKUP($A215,'Copy of PY1 Data(H)'!$A$1:$A$288,'Copy of PY1 Data(H)'!$A$1:$CZ$288))</f>
        <v>0</v>
      </c>
      <c r="AF215" s="180" cm="1">
        <f t="array" ref="AF215">_xlfn.XLOOKUP(AF$1,'Copy of PY1 Data(H)'!$A$1:$CZ$1,_xlfn.XLOOKUP($A215,'Copy of PY1 Data(H)'!$A$1:$A$288,'Copy of PY1 Data(H)'!$A$1:$CZ$288))</f>
        <v>0</v>
      </c>
      <c r="AG215" s="180" cm="1">
        <f t="array" ref="AG215">_xlfn.XLOOKUP(AG$1,'Copy of PY1 Data(H)'!$A$1:$CZ$1,_xlfn.XLOOKUP($A215,'Copy of PY1 Data(H)'!$A$1:$A$288,'Copy of PY1 Data(H)'!$A$1:$CZ$288))</f>
        <v>0</v>
      </c>
      <c r="AH215" s="180" cm="1">
        <f t="array" ref="AH215">_xlfn.XLOOKUP(AH$1,'Copy of PY1 Data(H)'!$A$1:$CZ$1,_xlfn.XLOOKUP($A215,'Copy of PY1 Data(H)'!$A$1:$A$288,'Copy of PY1 Data(H)'!$A$1:$CZ$288))</f>
        <v>0</v>
      </c>
      <c r="AI215" s="180" cm="1">
        <f t="array" ref="AI215">_xlfn.XLOOKUP(AI$1,'Copy of PY1 Data(H)'!$A$1:$CZ$1,_xlfn.XLOOKUP($A215,'Copy of PY1 Data(H)'!$A$1:$A$288,'Copy of PY1 Data(H)'!$A$1:$CZ$288))</f>
        <v>0</v>
      </c>
      <c r="AJ215" s="180" cm="1">
        <f t="array" ref="AJ215">_xlfn.XLOOKUP(AJ$1,'Copy of PY1 Data(H)'!$A$1:$CZ$1,_xlfn.XLOOKUP($A215,'Copy of PY1 Data(H)'!$A$1:$A$288,'Copy of PY1 Data(H)'!$A$1:$CZ$288))</f>
        <v>0</v>
      </c>
      <c r="AK215" s="180" cm="1">
        <f t="array" ref="AK215">_xlfn.XLOOKUP(AK$1,'Copy of PY1 Data(H)'!$A$1:$CZ$1,_xlfn.XLOOKUP($A215,'Copy of PY1 Data(H)'!$A$1:$A$288,'Copy of PY1 Data(H)'!$A$1:$CZ$288))</f>
        <v>0</v>
      </c>
      <c r="AL215" s="180" cm="1">
        <f t="array" ref="AL215">_xlfn.XLOOKUP(AL$1,'Copy of PY1 Data(H)'!$A$1:$CZ$1,_xlfn.XLOOKUP($A215,'Copy of PY1 Data(H)'!$A$1:$A$288,'Copy of PY1 Data(H)'!$A$1:$CZ$288))</f>
        <v>0</v>
      </c>
      <c r="AM215" s="180" cm="1">
        <f t="array" ref="AM215">_xlfn.XLOOKUP(AM$1,'Copy of PY1 Data(H)'!$A$1:$CZ$1,_xlfn.XLOOKUP($A215,'Copy of PY1 Data(H)'!$A$1:$A$288,'Copy of PY1 Data(H)'!$A$1:$CZ$288))</f>
        <v>0</v>
      </c>
      <c r="AN215" s="180" cm="1">
        <f t="array" ref="AN215">_xlfn.XLOOKUP(AN$1,'Copy of PY1 Data(H)'!$A$1:$CZ$1,_xlfn.XLOOKUP($A215,'Copy of PY1 Data(H)'!$A$1:$A$288,'Copy of PY1 Data(H)'!$A$1:$CZ$288))</f>
        <v>0</v>
      </c>
      <c r="AO215" s="180" cm="1">
        <f t="array" ref="AO215">_xlfn.XLOOKUP(AO$1,'Copy of PY1 Data(H)'!$A$1:$CZ$1,_xlfn.XLOOKUP($A215,'Copy of PY1 Data(H)'!$A$1:$A$288,'Copy of PY1 Data(H)'!$A$1:$CZ$288))</f>
        <v>0</v>
      </c>
      <c r="AP215" s="180" cm="1">
        <f t="array" ref="AP215">_xlfn.XLOOKUP(AP$1,'Copy of PY1 Data(H)'!$A$1:$CZ$1,_xlfn.XLOOKUP($A215,'Copy of PY1 Data(H)'!$A$1:$A$288,'Copy of PY1 Data(H)'!$A$1:$CZ$288))</f>
        <v>0</v>
      </c>
      <c r="AQ215" s="180" cm="1">
        <f t="array" ref="AQ215">_xlfn.XLOOKUP(AQ$1,'Copy of PY1 Data(H)'!$A$1:$CZ$1,_xlfn.XLOOKUP($A215,'Copy of PY1 Data(H)'!$A$1:$A$288,'Copy of PY1 Data(H)'!$A$1:$CZ$288))</f>
        <v>0</v>
      </c>
      <c r="AR215" s="180" cm="1">
        <f t="array" ref="AR215">_xlfn.XLOOKUP(AR$1,'Copy of PY1 Data(H)'!$A$1:$CZ$1,_xlfn.XLOOKUP($A215,'Copy of PY1 Data(H)'!$A$1:$A$288,'Copy of PY1 Data(H)'!$A$1:$CZ$288))</f>
        <v>0</v>
      </c>
      <c r="AS215" s="180" cm="1">
        <f t="array" ref="AS215">_xlfn.XLOOKUP(AS$1,'Copy of PY1 Data(H)'!$A$1:$CZ$1,_xlfn.XLOOKUP($A215,'Copy of PY1 Data(H)'!$A$1:$A$288,'Copy of PY1 Data(H)'!$A$1:$CZ$288))</f>
        <v>0</v>
      </c>
      <c r="AT215" s="180" cm="1">
        <f t="array" ref="AT215">_xlfn.XLOOKUP(AT$1,'Copy of PY1 Data(H)'!$A$1:$CZ$1,_xlfn.XLOOKUP($A215,'Copy of PY1 Data(H)'!$A$1:$A$288,'Copy of PY1 Data(H)'!$A$1:$CZ$288))</f>
        <v>0</v>
      </c>
      <c r="AU215" s="180" cm="1">
        <f t="array" ref="AU215">_xlfn.XLOOKUP(AU$1,'Copy of PY1 Data(H)'!$A$1:$CZ$1,_xlfn.XLOOKUP($A215,'Copy of PY1 Data(H)'!$A$1:$A$288,'Copy of PY1 Data(H)'!$A$1:$CZ$288))</f>
        <v>0</v>
      </c>
      <c r="AV215" s="180" cm="1">
        <f t="array" ref="AV215">_xlfn.XLOOKUP(AV$1,'Copy of PY1 Data(H)'!$A$1:$CZ$1,_xlfn.XLOOKUP($A215,'Copy of PY1 Data(H)'!$A$1:$A$288,'Copy of PY1 Data(H)'!$A$1:$CZ$288))</f>
        <v>0</v>
      </c>
      <c r="AW215" s="180" cm="1">
        <f t="array" ref="AW215">_xlfn.XLOOKUP(AW$1,'Copy of PY1 Data(H)'!$A$1:$CZ$1,_xlfn.XLOOKUP($A215,'Copy of PY1 Data(H)'!$A$1:$A$288,'Copy of PY1 Data(H)'!$A$1:$CZ$288))</f>
        <v>0</v>
      </c>
      <c r="AX215" s="180" cm="1">
        <f t="array" ref="AX215">_xlfn.XLOOKUP(AX$1,'Copy of PY1 Data(H)'!$A$1:$CZ$1,_xlfn.XLOOKUP($A215,'Copy of PY1 Data(H)'!$A$1:$A$288,'Copy of PY1 Data(H)'!$A$1:$CZ$288))</f>
        <v>0</v>
      </c>
      <c r="AY215" s="180" cm="1">
        <f t="array" ref="AY215">_xlfn.XLOOKUP(AY$1,'Copy of PY1 Data(H)'!$A$1:$CZ$1,_xlfn.XLOOKUP($A215,'Copy of PY1 Data(H)'!$A$1:$A$288,'Copy of PY1 Data(H)'!$A$1:$CZ$288))</f>
        <v>0</v>
      </c>
      <c r="AZ215" s="180" cm="1">
        <f t="array" ref="AZ215">_xlfn.XLOOKUP(AZ$1,'Copy of PY1 Data(H)'!$A$1:$CZ$1,_xlfn.XLOOKUP($A215,'Copy of PY1 Data(H)'!$A$1:$A$288,'Copy of PY1 Data(H)'!$A$1:$CZ$288))</f>
        <v>79451</v>
      </c>
      <c r="BA215" s="180" cm="1">
        <f t="array" ref="BA215">_xlfn.XLOOKUP(BA$1,'Copy of PY1 Data(H)'!$A$1:$CZ$1,_xlfn.XLOOKUP($A215,'Copy of PY1 Data(H)'!$A$1:$A$288,'Copy of PY1 Data(H)'!$A$1:$CZ$288))</f>
        <v>0</v>
      </c>
      <c r="BB215" s="180" cm="1">
        <f t="array" ref="BB215">_xlfn.XLOOKUP(BB$1,'Copy of PY1 Data(H)'!$A$1:$CZ$1,_xlfn.XLOOKUP($A215,'Copy of PY1 Data(H)'!$A$1:$A$288,'Copy of PY1 Data(H)'!$A$1:$CZ$288))</f>
        <v>0</v>
      </c>
      <c r="BC215" s="180" cm="1">
        <f t="array" ref="BC215">_xlfn.XLOOKUP(BC$1,'Copy of PY1 Data(H)'!$A$1:$CZ$1,_xlfn.XLOOKUP($A215,'Copy of PY1 Data(H)'!$A$1:$A$288,'Copy of PY1 Data(H)'!$A$1:$CZ$288))</f>
        <v>0</v>
      </c>
      <c r="BD215" s="180" cm="1">
        <f t="array" ref="BD215">_xlfn.XLOOKUP(BD$1,'Copy of PY1 Data(H)'!$A$1:$CZ$1,_xlfn.XLOOKUP($A215,'Copy of PY1 Data(H)'!$A$1:$A$288,'Copy of PY1 Data(H)'!$A$1:$CZ$288))</f>
        <v>0</v>
      </c>
      <c r="BE215" s="180" cm="1">
        <f t="array" ref="BE215">_xlfn.XLOOKUP(BE$1,'Copy of PY1 Data(H)'!$A$1:$CZ$1,_xlfn.XLOOKUP($A215,'Copy of PY1 Data(H)'!$A$1:$A$288,'Copy of PY1 Data(H)'!$A$1:$CZ$288))</f>
        <v>163178</v>
      </c>
      <c r="BF215" s="180" cm="1">
        <f t="array" ref="BF215">_xlfn.XLOOKUP(BF$1,'Copy of PY1 Data(H)'!$A$1:$CZ$1,_xlfn.XLOOKUP($A215,'Copy of PY1 Data(H)'!$A$1:$A$288,'Copy of PY1 Data(H)'!$A$1:$CZ$288))</f>
        <v>2399897</v>
      </c>
      <c r="BG215" s="180" cm="1">
        <f t="array" ref="BG215">_xlfn.XLOOKUP(BG$1,'Copy of PY1 Data(H)'!$A$1:$CZ$1,_xlfn.XLOOKUP($A215,'Copy of PY1 Data(H)'!$A$1:$A$288,'Copy of PY1 Data(H)'!$A$1:$CZ$288))</f>
        <v>0</v>
      </c>
      <c r="BH215" s="180" cm="1">
        <f t="array" ref="BH215">_xlfn.XLOOKUP(BH$1,'Copy of PY1 Data(H)'!$A$1:$CZ$1,_xlfn.XLOOKUP($A215,'Copy of PY1 Data(H)'!$A$1:$A$288,'Copy of PY1 Data(H)'!$A$1:$CZ$288))</f>
        <v>0</v>
      </c>
      <c r="BI215" s="180" cm="1">
        <f t="array" ref="BI215">_xlfn.XLOOKUP(BI$1,'Copy of PY1 Data(H)'!$A$1:$CZ$1,_xlfn.XLOOKUP($A215,'Copy of PY1 Data(H)'!$A$1:$A$288,'Copy of PY1 Data(H)'!$A$1:$CZ$288))</f>
        <v>0</v>
      </c>
      <c r="BJ215" s="180" cm="1">
        <f t="array" ref="BJ215">_xlfn.XLOOKUP(BJ$1,'Copy of PY1 Data(H)'!$A$1:$CZ$1,_xlfn.XLOOKUP($A215,'Copy of PY1 Data(H)'!$A$1:$A$288,'Copy of PY1 Data(H)'!$A$1:$CZ$288))</f>
        <v>2143083</v>
      </c>
      <c r="BK215" s="180" cm="1">
        <f t="array" ref="BK215">_xlfn.XLOOKUP(BK$1,'Copy of PY1 Data(H)'!$A$1:$CZ$1,_xlfn.XLOOKUP($A215,'Copy of PY1 Data(H)'!$A$1:$A$288,'Copy of PY1 Data(H)'!$A$1:$CZ$288))</f>
        <v>0</v>
      </c>
      <c r="BL215" s="180" cm="1">
        <f t="array" ref="BL215">_xlfn.XLOOKUP(BL$1,'Copy of PY1 Data(H)'!$A$1:$CZ$1,_xlfn.XLOOKUP($A215,'Copy of PY1 Data(H)'!$A$1:$A$288,'Copy of PY1 Data(H)'!$A$1:$CZ$288))</f>
        <v>0</v>
      </c>
      <c r="BM215" s="180" cm="1">
        <f t="array" ref="BM215">_xlfn.XLOOKUP(BM$1,'Copy of PY1 Data(H)'!$A$1:$CZ$1,_xlfn.XLOOKUP($A215,'Copy of PY1 Data(H)'!$A$1:$A$288,'Copy of PY1 Data(H)'!$A$1:$CZ$288))</f>
        <v>0</v>
      </c>
      <c r="BN215" s="180" cm="1">
        <f t="array" ref="BN215">_xlfn.XLOOKUP(BN$1,'Copy of PY1 Data(H)'!$A$1:$CZ$1,_xlfn.XLOOKUP($A215,'Copy of PY1 Data(H)'!$A$1:$A$288,'Copy of PY1 Data(H)'!$A$1:$CZ$288))</f>
        <v>0</v>
      </c>
      <c r="BO215" s="180" cm="1">
        <f t="array" ref="BO215">_xlfn.XLOOKUP(BO$1,'Copy of PY1 Data(H)'!$A$1:$CZ$1,_xlfn.XLOOKUP($A215,'Copy of PY1 Data(H)'!$A$1:$A$288,'Copy of PY1 Data(H)'!$A$1:$CZ$288))</f>
        <v>0</v>
      </c>
      <c r="BP215" s="180" cm="1">
        <f t="array" ref="BP215">_xlfn.XLOOKUP(BP$1,'Copy of PY1 Data(H)'!$A$1:$CZ$1,_xlfn.XLOOKUP($A215,'Copy of PY1 Data(H)'!$A$1:$A$288,'Copy of PY1 Data(H)'!$A$1:$CZ$288))</f>
        <v>0</v>
      </c>
      <c r="BQ215" s="180" cm="1">
        <f t="array" ref="BQ215">_xlfn.XLOOKUP(BQ$1,'Copy of PY1 Data(H)'!$A$1:$CZ$1,_xlfn.XLOOKUP($A215,'Copy of PY1 Data(H)'!$A$1:$A$288,'Copy of PY1 Data(H)'!$A$1:$CZ$288))</f>
        <v>0</v>
      </c>
      <c r="BR215" s="180" cm="1">
        <f t="array" ref="BR215">_xlfn.XLOOKUP(BR$1,'Copy of PY1 Data(H)'!$A$1:$CZ$1,_xlfn.XLOOKUP($A215,'Copy of PY1 Data(H)'!$A$1:$A$288,'Copy of PY1 Data(H)'!$A$1:$CZ$288))</f>
        <v>0</v>
      </c>
      <c r="BS215" s="180" cm="1">
        <f t="array" ref="BS215">_xlfn.XLOOKUP(BS$1,'Copy of PY1 Data(H)'!$A$1:$CZ$1,_xlfn.XLOOKUP($A215,'Copy of PY1 Data(H)'!$A$1:$A$288,'Copy of PY1 Data(H)'!$A$1:$CZ$288))</f>
        <v>0</v>
      </c>
      <c r="BT215" s="180" cm="1">
        <f t="array" ref="BT215">_xlfn.XLOOKUP(BT$1,'Copy of PY1 Data(H)'!$A$1:$CZ$1,_xlfn.XLOOKUP($A215,'Copy of PY1 Data(H)'!$A$1:$A$288,'Copy of PY1 Data(H)'!$A$1:$CZ$288))</f>
        <v>0</v>
      </c>
      <c r="BU215" s="180" cm="1">
        <f t="array" ref="BU215">_xlfn.XLOOKUP(BU$1,'Copy of PY1 Data(H)'!$A$1:$CZ$1,_xlfn.XLOOKUP($A215,'Copy of PY1 Data(H)'!$A$1:$A$288,'Copy of PY1 Data(H)'!$A$1:$CZ$288))</f>
        <v>0</v>
      </c>
      <c r="BV215" s="180" cm="1">
        <f t="array" ref="BV215">_xlfn.XLOOKUP(BV$1,'Copy of PY1 Data(H)'!$A$1:$CZ$1,_xlfn.XLOOKUP($A215,'Copy of PY1 Data(H)'!$A$1:$A$288,'Copy of PY1 Data(H)'!$A$1:$CZ$288))</f>
        <v>0</v>
      </c>
      <c r="BW215" s="180"/>
      <c r="BX215" s="180"/>
      <c r="BY215" s="180"/>
      <c r="BZ215" s="180"/>
    </row>
    <row r="216" spans="1:78" s="968" customFormat="1" x14ac:dyDescent="0.3">
      <c r="B216" s="968" t="s">
        <v>2841</v>
      </c>
    </row>
    <row r="217" spans="1:78" x14ac:dyDescent="0.3">
      <c r="A217" s="180">
        <v>622</v>
      </c>
      <c r="C217" s="180"/>
      <c r="D217" s="180" cm="1">
        <f t="array" ref="D217">_xlfn.XLOOKUP(D$1,'Copy of PY1 Data(H)'!$A$1:$CZ$1,_xlfn.XLOOKUP($A217,'Copy of PY1 Data(H)'!$A$1:$A$288,'Copy of PY1 Data(H)'!$A$1:$CZ$288))</f>
        <v>1110621</v>
      </c>
      <c r="E217" s="180" cm="1">
        <f t="array" ref="E217">_xlfn.XLOOKUP(E$1,'Copy of PY1 Data(H)'!$A$1:$CZ$1,_xlfn.XLOOKUP($A217,'Copy of PY1 Data(H)'!$A$1:$A$288,'Copy of PY1 Data(H)'!$A$1:$CZ$288))</f>
        <v>134615246</v>
      </c>
      <c r="F217" s="180" cm="1">
        <f t="array" ref="F217">_xlfn.XLOOKUP(F$1,'Copy of PY1 Data(H)'!$A$1:$CZ$1,_xlfn.XLOOKUP($A217,'Copy of PY1 Data(H)'!$A$1:$A$288,'Copy of PY1 Data(H)'!$A$1:$CZ$288))</f>
        <v>0</v>
      </c>
      <c r="G217" s="180" cm="1">
        <f t="array" ref="G217">_xlfn.XLOOKUP(G$1,'Copy of PY1 Data(H)'!$A$1:$CZ$1,_xlfn.XLOOKUP($A217,'Copy of PY1 Data(H)'!$A$1:$A$288,'Copy of PY1 Data(H)'!$A$1:$CZ$288))</f>
        <v>0</v>
      </c>
      <c r="H217" s="180" cm="1">
        <f t="array" ref="H217">_xlfn.XLOOKUP(H$1,'Copy of PY1 Data(H)'!$A$1:$CZ$1,_xlfn.XLOOKUP($A217,'Copy of PY1 Data(H)'!$A$1:$A$288,'Copy of PY1 Data(H)'!$A$1:$CZ$288))</f>
        <v>564244</v>
      </c>
      <c r="I217" s="180" cm="1">
        <f t="array" ref="I217">_xlfn.XLOOKUP(I$1,'Copy of PY1 Data(H)'!$A$1:$CZ$1,_xlfn.XLOOKUP($A217,'Copy of PY1 Data(H)'!$A$1:$A$288,'Copy of PY1 Data(H)'!$A$1:$CZ$288))</f>
        <v>0</v>
      </c>
      <c r="J217" s="180" cm="1">
        <f t="array" ref="J217">_xlfn.XLOOKUP(J$1,'Copy of PY1 Data(H)'!$A$1:$CZ$1,_xlfn.XLOOKUP($A217,'Copy of PY1 Data(H)'!$A$1:$A$288,'Copy of PY1 Data(H)'!$A$1:$CZ$288))</f>
        <v>0</v>
      </c>
      <c r="K217" s="180" cm="1">
        <f t="array" ref="K217">_xlfn.XLOOKUP(K$1,'Copy of PY1 Data(H)'!$A$1:$CZ$1,_xlfn.XLOOKUP($A217,'Copy of PY1 Data(H)'!$A$1:$A$288,'Copy of PY1 Data(H)'!$A$1:$CZ$288))</f>
        <v>0</v>
      </c>
      <c r="L217" s="180" cm="1">
        <f t="array" ref="L217">_xlfn.XLOOKUP(L$1,'Copy of PY1 Data(H)'!$A$1:$CZ$1,_xlfn.XLOOKUP($A217,'Copy of PY1 Data(H)'!$A$1:$A$288,'Copy of PY1 Data(H)'!$A$1:$CZ$288))</f>
        <v>936595</v>
      </c>
      <c r="M217" s="180" cm="1">
        <f t="array" ref="M217">_xlfn.XLOOKUP(M$1,'Copy of PY1 Data(H)'!$A$1:$CZ$1,_xlfn.XLOOKUP($A217,'Copy of PY1 Data(H)'!$A$1:$A$288,'Copy of PY1 Data(H)'!$A$1:$CZ$288))</f>
        <v>4298474</v>
      </c>
      <c r="N217" s="180" cm="1">
        <f t="array" ref="N217">_xlfn.XLOOKUP(N$1,'Copy of PY1 Data(H)'!$A$1:$CZ$1,_xlfn.XLOOKUP($A217,'Copy of PY1 Data(H)'!$A$1:$A$288,'Copy of PY1 Data(H)'!$A$1:$CZ$288))</f>
        <v>0</v>
      </c>
      <c r="O217" s="180" cm="1">
        <f t="array" ref="O217">_xlfn.XLOOKUP(O$1,'Copy of PY1 Data(H)'!$A$1:$CZ$1,_xlfn.XLOOKUP($A217,'Copy of PY1 Data(H)'!$A$1:$A$288,'Copy of PY1 Data(H)'!$A$1:$CZ$288))</f>
        <v>87549</v>
      </c>
      <c r="P217" s="180" cm="1">
        <f t="array" ref="P217">_xlfn.XLOOKUP(P$1,'Copy of PY1 Data(H)'!$A$1:$CZ$1,_xlfn.XLOOKUP($A217,'Copy of PY1 Data(H)'!$A$1:$A$288,'Copy of PY1 Data(H)'!$A$1:$CZ$288))</f>
        <v>0</v>
      </c>
      <c r="Q217" s="180" cm="1">
        <f t="array" ref="Q217">_xlfn.XLOOKUP(Q$1,'Copy of PY1 Data(H)'!$A$1:$CZ$1,_xlfn.XLOOKUP($A217,'Copy of PY1 Data(H)'!$A$1:$A$288,'Copy of PY1 Data(H)'!$A$1:$CZ$288))</f>
        <v>0</v>
      </c>
      <c r="R217" s="180" cm="1">
        <f t="array" ref="R217">_xlfn.XLOOKUP(R$1,'Copy of PY1 Data(H)'!$A$1:$CZ$1,_xlfn.XLOOKUP($A217,'Copy of PY1 Data(H)'!$A$1:$A$288,'Copy of PY1 Data(H)'!$A$1:$CZ$288))</f>
        <v>310173</v>
      </c>
      <c r="S217" s="180" cm="1">
        <f t="array" ref="S217">_xlfn.XLOOKUP(S$1,'Copy of PY1 Data(H)'!$A$1:$CZ$1,_xlfn.XLOOKUP($A217,'Copy of PY1 Data(H)'!$A$1:$A$288,'Copy of PY1 Data(H)'!$A$1:$CZ$288))</f>
        <v>522435</v>
      </c>
      <c r="T217" s="180" cm="1">
        <f t="array" ref="T217">_xlfn.XLOOKUP(T$1,'Copy of PY1 Data(H)'!$A$1:$CZ$1,_xlfn.XLOOKUP($A217,'Copy of PY1 Data(H)'!$A$1:$A$288,'Copy of PY1 Data(H)'!$A$1:$CZ$288))</f>
        <v>0</v>
      </c>
      <c r="U217" s="180" cm="1">
        <f t="array" ref="U217">_xlfn.XLOOKUP(U$1,'Copy of PY1 Data(H)'!$A$1:$CZ$1,_xlfn.XLOOKUP($A217,'Copy of PY1 Data(H)'!$A$1:$A$288,'Copy of PY1 Data(H)'!$A$1:$CZ$288))</f>
        <v>0</v>
      </c>
      <c r="V217" s="180" cm="1">
        <f t="array" ref="V217">_xlfn.XLOOKUP(V$1,'Copy of PY1 Data(H)'!$A$1:$CZ$1,_xlfn.XLOOKUP($A217,'Copy of PY1 Data(H)'!$A$1:$A$288,'Copy of PY1 Data(H)'!$A$1:$CZ$288))</f>
        <v>222267</v>
      </c>
      <c r="W217" s="180" cm="1">
        <f t="array" ref="W217">_xlfn.XLOOKUP(W$1,'Copy of PY1 Data(H)'!$A$1:$CZ$1,_xlfn.XLOOKUP($A217,'Copy of PY1 Data(H)'!$A$1:$A$288,'Copy of PY1 Data(H)'!$A$1:$CZ$288))</f>
        <v>0</v>
      </c>
      <c r="X217" s="180" cm="1">
        <f t="array" ref="X217">_xlfn.XLOOKUP(X$1,'Copy of PY1 Data(H)'!$A$1:$CZ$1,_xlfn.XLOOKUP($A217,'Copy of PY1 Data(H)'!$A$1:$A$288,'Copy of PY1 Data(H)'!$A$1:$CZ$288))</f>
        <v>2990243</v>
      </c>
      <c r="Y217" s="180" cm="1">
        <f t="array" ref="Y217">_xlfn.XLOOKUP(Y$1,'Copy of PY1 Data(H)'!$A$1:$CZ$1,_xlfn.XLOOKUP($A217,'Copy of PY1 Data(H)'!$A$1:$A$288,'Copy of PY1 Data(H)'!$A$1:$CZ$288))</f>
        <v>189034</v>
      </c>
      <c r="Z217" s="180" cm="1">
        <f t="array" ref="Z217">_xlfn.XLOOKUP(Z$1,'Copy of PY1 Data(H)'!$A$1:$CZ$1,_xlfn.XLOOKUP($A217,'Copy of PY1 Data(H)'!$A$1:$A$288,'Copy of PY1 Data(H)'!$A$1:$CZ$288))</f>
        <v>23782578</v>
      </c>
      <c r="AA217" s="180" cm="1">
        <f t="array" ref="AA217">_xlfn.XLOOKUP(AA$1,'Copy of PY1 Data(H)'!$A$1:$CZ$1,_xlfn.XLOOKUP($A217,'Copy of PY1 Data(H)'!$A$1:$A$288,'Copy of PY1 Data(H)'!$A$1:$CZ$288))</f>
        <v>1373982</v>
      </c>
      <c r="AB217" s="180" cm="1">
        <f t="array" ref="AB217">_xlfn.XLOOKUP(AB$1,'Copy of PY1 Data(H)'!$A$1:$CZ$1,_xlfn.XLOOKUP($A217,'Copy of PY1 Data(H)'!$A$1:$A$288,'Copy of PY1 Data(H)'!$A$1:$CZ$288))</f>
        <v>0</v>
      </c>
      <c r="AC217" s="180" cm="1">
        <f t="array" ref="AC217">_xlfn.XLOOKUP(AC$1,'Copy of PY1 Data(H)'!$A$1:$CZ$1,_xlfn.XLOOKUP($A217,'Copy of PY1 Data(H)'!$A$1:$A$288,'Copy of PY1 Data(H)'!$A$1:$CZ$288))</f>
        <v>38236</v>
      </c>
      <c r="AD217" s="180" cm="1">
        <f t="array" ref="AD217">_xlfn.XLOOKUP(AD$1,'Copy of PY1 Data(H)'!$A$1:$CZ$1,_xlfn.XLOOKUP($A217,'Copy of PY1 Data(H)'!$A$1:$A$288,'Copy of PY1 Data(H)'!$A$1:$CZ$288))</f>
        <v>370564</v>
      </c>
      <c r="AE217" s="180" cm="1">
        <f t="array" ref="AE217">_xlfn.XLOOKUP(AE$1,'Copy of PY1 Data(H)'!$A$1:$CZ$1,_xlfn.XLOOKUP($A217,'Copy of PY1 Data(H)'!$A$1:$A$288,'Copy of PY1 Data(H)'!$A$1:$CZ$288))</f>
        <v>126499</v>
      </c>
      <c r="AF217" s="180" cm="1">
        <f t="array" ref="AF217">_xlfn.XLOOKUP(AF$1,'Copy of PY1 Data(H)'!$A$1:$CZ$1,_xlfn.XLOOKUP($A217,'Copy of PY1 Data(H)'!$A$1:$A$288,'Copy of PY1 Data(H)'!$A$1:$CZ$288))</f>
        <v>0</v>
      </c>
      <c r="AG217" s="180" cm="1">
        <f t="array" ref="AG217">_xlfn.XLOOKUP(AG$1,'Copy of PY1 Data(H)'!$A$1:$CZ$1,_xlfn.XLOOKUP($A217,'Copy of PY1 Data(H)'!$A$1:$A$288,'Copy of PY1 Data(H)'!$A$1:$CZ$288))</f>
        <v>159732</v>
      </c>
      <c r="AH217" s="180" cm="1">
        <f t="array" ref="AH217">_xlfn.XLOOKUP(AH$1,'Copy of PY1 Data(H)'!$A$1:$CZ$1,_xlfn.XLOOKUP($A217,'Copy of PY1 Data(H)'!$A$1:$A$288,'Copy of PY1 Data(H)'!$A$1:$CZ$288))</f>
        <v>0</v>
      </c>
      <c r="AI217" s="180" cm="1">
        <f t="array" ref="AI217">_xlfn.XLOOKUP(AI$1,'Copy of PY1 Data(H)'!$A$1:$CZ$1,_xlfn.XLOOKUP($A217,'Copy of PY1 Data(H)'!$A$1:$A$288,'Copy of PY1 Data(H)'!$A$1:$CZ$288))</f>
        <v>0</v>
      </c>
      <c r="AJ217" s="180" cm="1">
        <f t="array" ref="AJ217">_xlfn.XLOOKUP(AJ$1,'Copy of PY1 Data(H)'!$A$1:$CZ$1,_xlfn.XLOOKUP($A217,'Copy of PY1 Data(H)'!$A$1:$A$288,'Copy of PY1 Data(H)'!$A$1:$CZ$288))</f>
        <v>482058</v>
      </c>
      <c r="AK217" s="180" cm="1">
        <f t="array" ref="AK217">_xlfn.XLOOKUP(AK$1,'Copy of PY1 Data(H)'!$A$1:$CZ$1,_xlfn.XLOOKUP($A217,'Copy of PY1 Data(H)'!$A$1:$A$288,'Copy of PY1 Data(H)'!$A$1:$CZ$288))</f>
        <v>0</v>
      </c>
      <c r="AL217" s="180" cm="1">
        <f t="array" ref="AL217">_xlfn.XLOOKUP(AL$1,'Copy of PY1 Data(H)'!$A$1:$CZ$1,_xlfn.XLOOKUP($A217,'Copy of PY1 Data(H)'!$A$1:$A$288,'Copy of PY1 Data(H)'!$A$1:$CZ$288))</f>
        <v>128286</v>
      </c>
      <c r="AM217" s="180" cm="1">
        <f t="array" ref="AM217">_xlfn.XLOOKUP(AM$1,'Copy of PY1 Data(H)'!$A$1:$CZ$1,_xlfn.XLOOKUP($A217,'Copy of PY1 Data(H)'!$A$1:$A$288,'Copy of PY1 Data(H)'!$A$1:$CZ$288))</f>
        <v>1022001</v>
      </c>
      <c r="AN217" s="180" cm="1">
        <f t="array" ref="AN217">_xlfn.XLOOKUP(AN$1,'Copy of PY1 Data(H)'!$A$1:$CZ$1,_xlfn.XLOOKUP($A217,'Copy of PY1 Data(H)'!$A$1:$A$288,'Copy of PY1 Data(H)'!$A$1:$CZ$288))</f>
        <v>89693</v>
      </c>
      <c r="AO217" s="180" cm="1">
        <f t="array" ref="AO217">_xlfn.XLOOKUP(AO$1,'Copy of PY1 Data(H)'!$A$1:$CZ$1,_xlfn.XLOOKUP($A217,'Copy of PY1 Data(H)'!$A$1:$A$288,'Copy of PY1 Data(H)'!$A$1:$CZ$288))</f>
        <v>12227905</v>
      </c>
      <c r="AP217" s="180" cm="1">
        <f t="array" ref="AP217">_xlfn.XLOOKUP(AP$1,'Copy of PY1 Data(H)'!$A$1:$CZ$1,_xlfn.XLOOKUP($A217,'Copy of PY1 Data(H)'!$A$1:$A$288,'Copy of PY1 Data(H)'!$A$1:$CZ$288))</f>
        <v>234774</v>
      </c>
      <c r="AQ217" s="180" cm="1">
        <f t="array" ref="AQ217">_xlfn.XLOOKUP(AQ$1,'Copy of PY1 Data(H)'!$A$1:$CZ$1,_xlfn.XLOOKUP($A217,'Copy of PY1 Data(H)'!$A$1:$A$288,'Copy of PY1 Data(H)'!$A$1:$CZ$288))</f>
        <v>0</v>
      </c>
      <c r="AR217" s="180" cm="1">
        <f t="array" ref="AR217">_xlfn.XLOOKUP(AR$1,'Copy of PY1 Data(H)'!$A$1:$CZ$1,_xlfn.XLOOKUP($A217,'Copy of PY1 Data(H)'!$A$1:$A$288,'Copy of PY1 Data(H)'!$A$1:$CZ$288))</f>
        <v>0</v>
      </c>
      <c r="AS217" s="180" cm="1">
        <f t="array" ref="AS217">_xlfn.XLOOKUP(AS$1,'Copy of PY1 Data(H)'!$A$1:$CZ$1,_xlfn.XLOOKUP($A217,'Copy of PY1 Data(H)'!$A$1:$A$288,'Copy of PY1 Data(H)'!$A$1:$CZ$288))</f>
        <v>8734168</v>
      </c>
      <c r="AT217" s="180" cm="1">
        <f t="array" ref="AT217">_xlfn.XLOOKUP(AT$1,'Copy of PY1 Data(H)'!$A$1:$CZ$1,_xlfn.XLOOKUP($A217,'Copy of PY1 Data(H)'!$A$1:$A$288,'Copy of PY1 Data(H)'!$A$1:$CZ$288))</f>
        <v>0</v>
      </c>
      <c r="AU217" s="180" cm="1">
        <f t="array" ref="AU217">_xlfn.XLOOKUP(AU$1,'Copy of PY1 Data(H)'!$A$1:$CZ$1,_xlfn.XLOOKUP($A217,'Copy of PY1 Data(H)'!$A$1:$A$288,'Copy of PY1 Data(H)'!$A$1:$CZ$288))</f>
        <v>244065</v>
      </c>
      <c r="AV217" s="180" cm="1">
        <f t="array" ref="AV217">_xlfn.XLOOKUP(AV$1,'Copy of PY1 Data(H)'!$A$1:$CZ$1,_xlfn.XLOOKUP($A217,'Copy of PY1 Data(H)'!$A$1:$A$288,'Copy of PY1 Data(H)'!$A$1:$CZ$288))</f>
        <v>487058</v>
      </c>
      <c r="AW217" s="180" cm="1">
        <f t="array" ref="AW217">_xlfn.XLOOKUP(AW$1,'Copy of PY1 Data(H)'!$A$1:$CZ$1,_xlfn.XLOOKUP($A217,'Copy of PY1 Data(H)'!$A$1:$A$288,'Copy of PY1 Data(H)'!$A$1:$CZ$288))</f>
        <v>0</v>
      </c>
      <c r="AX217" s="180" cm="1">
        <f t="array" ref="AX217">_xlfn.XLOOKUP(AX$1,'Copy of PY1 Data(H)'!$A$1:$CZ$1,_xlfn.XLOOKUP($A217,'Copy of PY1 Data(H)'!$A$1:$A$288,'Copy of PY1 Data(H)'!$A$1:$CZ$288))</f>
        <v>23942</v>
      </c>
      <c r="AY217" s="180" cm="1">
        <f t="array" ref="AY217">_xlfn.XLOOKUP(AY$1,'Copy of PY1 Data(H)'!$A$1:$CZ$1,_xlfn.XLOOKUP($A217,'Copy of PY1 Data(H)'!$A$1:$A$288,'Copy of PY1 Data(H)'!$A$1:$CZ$288))</f>
        <v>0</v>
      </c>
      <c r="AZ217" s="180" cm="1">
        <f t="array" ref="AZ217">_xlfn.XLOOKUP(AZ$1,'Copy of PY1 Data(H)'!$A$1:$CZ$1,_xlfn.XLOOKUP($A217,'Copy of PY1 Data(H)'!$A$1:$A$288,'Copy of PY1 Data(H)'!$A$1:$CZ$288))</f>
        <v>1824948</v>
      </c>
      <c r="BA217" s="180" cm="1">
        <f t="array" ref="BA217">_xlfn.XLOOKUP(BA$1,'Copy of PY1 Data(H)'!$A$1:$CZ$1,_xlfn.XLOOKUP($A217,'Copy of PY1 Data(H)'!$A$1:$A$288,'Copy of PY1 Data(H)'!$A$1:$CZ$288))</f>
        <v>323395</v>
      </c>
      <c r="BB217" s="180" cm="1">
        <f t="array" ref="BB217">_xlfn.XLOOKUP(BB$1,'Copy of PY1 Data(H)'!$A$1:$CZ$1,_xlfn.XLOOKUP($A217,'Copy of PY1 Data(H)'!$A$1:$A$288,'Copy of PY1 Data(H)'!$A$1:$CZ$288))</f>
        <v>0</v>
      </c>
      <c r="BC217" s="180" cm="1">
        <f t="array" ref="BC217">_xlfn.XLOOKUP(BC$1,'Copy of PY1 Data(H)'!$A$1:$CZ$1,_xlfn.XLOOKUP($A217,'Copy of PY1 Data(H)'!$A$1:$A$288,'Copy of PY1 Data(H)'!$A$1:$CZ$288))</f>
        <v>0</v>
      </c>
      <c r="BD217" s="180" cm="1">
        <f t="array" ref="BD217">_xlfn.XLOOKUP(BD$1,'Copy of PY1 Data(H)'!$A$1:$CZ$1,_xlfn.XLOOKUP($A217,'Copy of PY1 Data(H)'!$A$1:$A$288,'Copy of PY1 Data(H)'!$A$1:$CZ$288))</f>
        <v>1532285</v>
      </c>
      <c r="BE217" s="180" cm="1">
        <f t="array" ref="BE217">_xlfn.XLOOKUP(BE$1,'Copy of PY1 Data(H)'!$A$1:$CZ$1,_xlfn.XLOOKUP($A217,'Copy of PY1 Data(H)'!$A$1:$A$288,'Copy of PY1 Data(H)'!$A$1:$CZ$288))</f>
        <v>462402</v>
      </c>
      <c r="BF217" s="180" cm="1">
        <f t="array" ref="BF217">_xlfn.XLOOKUP(BF$1,'Copy of PY1 Data(H)'!$A$1:$CZ$1,_xlfn.XLOOKUP($A217,'Copy of PY1 Data(H)'!$A$1:$A$288,'Copy of PY1 Data(H)'!$A$1:$CZ$288))</f>
        <v>8292492</v>
      </c>
      <c r="BG217" s="180" cm="1">
        <f t="array" ref="BG217">_xlfn.XLOOKUP(BG$1,'Copy of PY1 Data(H)'!$A$1:$CZ$1,_xlfn.XLOOKUP($A217,'Copy of PY1 Data(H)'!$A$1:$A$288,'Copy of PY1 Data(H)'!$A$1:$CZ$288))</f>
        <v>0</v>
      </c>
      <c r="BH217" s="180" cm="1">
        <f t="array" ref="BH217">_xlfn.XLOOKUP(BH$1,'Copy of PY1 Data(H)'!$A$1:$CZ$1,_xlfn.XLOOKUP($A217,'Copy of PY1 Data(H)'!$A$1:$A$288,'Copy of PY1 Data(H)'!$A$1:$CZ$288))</f>
        <v>0</v>
      </c>
      <c r="BI217" s="180" cm="1">
        <f t="array" ref="BI217">_xlfn.XLOOKUP(BI$1,'Copy of PY1 Data(H)'!$A$1:$CZ$1,_xlfn.XLOOKUP($A217,'Copy of PY1 Data(H)'!$A$1:$A$288,'Copy of PY1 Data(H)'!$A$1:$CZ$288))</f>
        <v>0</v>
      </c>
      <c r="BJ217" s="180" cm="1">
        <f t="array" ref="BJ217">_xlfn.XLOOKUP(BJ$1,'Copy of PY1 Data(H)'!$A$1:$CZ$1,_xlfn.XLOOKUP($A217,'Copy of PY1 Data(H)'!$A$1:$A$288,'Copy of PY1 Data(H)'!$A$1:$CZ$288))</f>
        <v>3549841</v>
      </c>
      <c r="BK217" s="180" cm="1">
        <f t="array" ref="BK217">_xlfn.XLOOKUP(BK$1,'Copy of PY1 Data(H)'!$A$1:$CZ$1,_xlfn.XLOOKUP($A217,'Copy of PY1 Data(H)'!$A$1:$A$288,'Copy of PY1 Data(H)'!$A$1:$CZ$288))</f>
        <v>368420</v>
      </c>
      <c r="BL217" s="180" cm="1">
        <f t="array" ref="BL217">_xlfn.XLOOKUP(BL$1,'Copy of PY1 Data(H)'!$A$1:$CZ$1,_xlfn.XLOOKUP($A217,'Copy of PY1 Data(H)'!$A$1:$A$288,'Copy of PY1 Data(H)'!$A$1:$CZ$288))</f>
        <v>4934901</v>
      </c>
      <c r="BM217" s="180" cm="1">
        <f t="array" ref="BM217">_xlfn.XLOOKUP(BM$1,'Copy of PY1 Data(H)'!$A$1:$CZ$1,_xlfn.XLOOKUP($A217,'Copy of PY1 Data(H)'!$A$1:$A$288,'Copy of PY1 Data(H)'!$A$1:$CZ$288))</f>
        <v>790084</v>
      </c>
      <c r="BN217" s="180" cm="1">
        <f t="array" ref="BN217">_xlfn.XLOOKUP(BN$1,'Copy of PY1 Data(H)'!$A$1:$CZ$1,_xlfn.XLOOKUP($A217,'Copy of PY1 Data(H)'!$A$1:$A$288,'Copy of PY1 Data(H)'!$A$1:$CZ$288))</f>
        <v>1322525</v>
      </c>
      <c r="BO217" s="180" cm="1">
        <f t="array" ref="BO217">_xlfn.XLOOKUP(BO$1,'Copy of PY1 Data(H)'!$A$1:$CZ$1,_xlfn.XLOOKUP($A217,'Copy of PY1 Data(H)'!$A$1:$A$288,'Copy of PY1 Data(H)'!$A$1:$CZ$288))</f>
        <v>135790</v>
      </c>
      <c r="BP217" s="180" cm="1">
        <f t="array" ref="BP217">_xlfn.XLOOKUP(BP$1,'Copy of PY1 Data(H)'!$A$1:$CZ$1,_xlfn.XLOOKUP($A217,'Copy of PY1 Data(H)'!$A$1:$A$288,'Copy of PY1 Data(H)'!$A$1:$CZ$288))</f>
        <v>0</v>
      </c>
      <c r="BQ217" s="180" cm="1">
        <f t="array" ref="BQ217">_xlfn.XLOOKUP(BQ$1,'Copy of PY1 Data(H)'!$A$1:$CZ$1,_xlfn.XLOOKUP($A217,'Copy of PY1 Data(H)'!$A$1:$A$288,'Copy of PY1 Data(H)'!$A$1:$CZ$288))</f>
        <v>469191</v>
      </c>
      <c r="BR217" s="180" cm="1">
        <f t="array" ref="BR217">_xlfn.XLOOKUP(BR$1,'Copy of PY1 Data(H)'!$A$1:$CZ$1,_xlfn.XLOOKUP($A217,'Copy of PY1 Data(H)'!$A$1:$A$288,'Copy of PY1 Data(H)'!$A$1:$CZ$288))</f>
        <v>0</v>
      </c>
      <c r="BS217" s="180" cm="1">
        <f t="array" ref="BS217">_xlfn.XLOOKUP(BS$1,'Copy of PY1 Data(H)'!$A$1:$CZ$1,_xlfn.XLOOKUP($A217,'Copy of PY1 Data(H)'!$A$1:$A$288,'Copy of PY1 Data(H)'!$A$1:$CZ$288))</f>
        <v>730051</v>
      </c>
      <c r="BT217" s="180" cm="1">
        <f t="array" ref="BT217">_xlfn.XLOOKUP(BT$1,'Copy of PY1 Data(H)'!$A$1:$CZ$1,_xlfn.XLOOKUP($A217,'Copy of PY1 Data(H)'!$A$1:$A$288,'Copy of PY1 Data(H)'!$A$1:$CZ$288))</f>
        <v>243708</v>
      </c>
      <c r="BU217" s="180" cm="1">
        <f t="array" ref="BU217">_xlfn.XLOOKUP(BU$1,'Copy of PY1 Data(H)'!$A$1:$CZ$1,_xlfn.XLOOKUP($A217,'Copy of PY1 Data(H)'!$A$1:$A$288,'Copy of PY1 Data(H)'!$A$1:$CZ$288))</f>
        <v>0</v>
      </c>
      <c r="BV217" s="180" cm="1">
        <f t="array" ref="BV217">_xlfn.XLOOKUP(BV$1,'Copy of PY1 Data(H)'!$A$1:$CZ$1,_xlfn.XLOOKUP($A217,'Copy of PY1 Data(H)'!$A$1:$A$288,'Copy of PY1 Data(H)'!$A$1:$CZ$288))</f>
        <v>596405</v>
      </c>
    </row>
    <row r="218" spans="1:78" s="643" customFormat="1" x14ac:dyDescent="0.3">
      <c r="A218" s="643">
        <v>577</v>
      </c>
      <c r="C218" s="643" t="s">
        <v>2843</v>
      </c>
    </row>
    <row r="219" spans="1:78" s="968" customFormat="1" x14ac:dyDescent="0.3">
      <c r="B219" s="968" t="s">
        <v>2841</v>
      </c>
    </row>
    <row r="220" spans="1:78" x14ac:dyDescent="0.3">
      <c r="A220" s="180">
        <v>598</v>
      </c>
      <c r="C220" s="180"/>
      <c r="D220" s="180" cm="1">
        <f t="array" ref="D220">_xlfn.XLOOKUP(D$1,'Copy of PY1 Data(H)'!$A$1:$CZ$1,_xlfn.XLOOKUP($A220,'Copy of PY1 Data(H)'!$A$1:$A$288,'Copy of PY1 Data(H)'!$A$1:$CZ$288))</f>
        <v>1620</v>
      </c>
      <c r="E220" s="180" cm="1">
        <f t="array" ref="E220">_xlfn.XLOOKUP(E$1,'Copy of PY1 Data(H)'!$A$1:$CZ$1,_xlfn.XLOOKUP($A220,'Copy of PY1 Data(H)'!$A$1:$A$288,'Copy of PY1 Data(H)'!$A$1:$CZ$288))</f>
        <v>0</v>
      </c>
      <c r="F220" s="180" cm="1">
        <f t="array" ref="F220">_xlfn.XLOOKUP(F$1,'Copy of PY1 Data(H)'!$A$1:$CZ$1,_xlfn.XLOOKUP($A220,'Copy of PY1 Data(H)'!$A$1:$A$288,'Copy of PY1 Data(H)'!$A$1:$CZ$288))</f>
        <v>0</v>
      </c>
      <c r="G220" s="180" cm="1">
        <f t="array" ref="G220">_xlfn.XLOOKUP(G$1,'Copy of PY1 Data(H)'!$A$1:$CZ$1,_xlfn.XLOOKUP($A220,'Copy of PY1 Data(H)'!$A$1:$A$288,'Copy of PY1 Data(H)'!$A$1:$CZ$288))</f>
        <v>0</v>
      </c>
      <c r="H220" s="180" cm="1">
        <f t="array" ref="H220">_xlfn.XLOOKUP(H$1,'Copy of PY1 Data(H)'!$A$1:$CZ$1,_xlfn.XLOOKUP($A220,'Copy of PY1 Data(H)'!$A$1:$A$288,'Copy of PY1 Data(H)'!$A$1:$CZ$288))</f>
        <v>0</v>
      </c>
      <c r="I220" s="180" cm="1">
        <f t="array" ref="I220">_xlfn.XLOOKUP(I$1,'Copy of PY1 Data(H)'!$A$1:$CZ$1,_xlfn.XLOOKUP($A220,'Copy of PY1 Data(H)'!$A$1:$A$288,'Copy of PY1 Data(H)'!$A$1:$CZ$288))</f>
        <v>0</v>
      </c>
      <c r="J220" s="180" cm="1">
        <f t="array" ref="J220">_xlfn.XLOOKUP(J$1,'Copy of PY1 Data(H)'!$A$1:$CZ$1,_xlfn.XLOOKUP($A220,'Copy of PY1 Data(H)'!$A$1:$A$288,'Copy of PY1 Data(H)'!$A$1:$CZ$288))</f>
        <v>0</v>
      </c>
      <c r="K220" s="180" cm="1">
        <f t="array" ref="K220">_xlfn.XLOOKUP(K$1,'Copy of PY1 Data(H)'!$A$1:$CZ$1,_xlfn.XLOOKUP($A220,'Copy of PY1 Data(H)'!$A$1:$A$288,'Copy of PY1 Data(H)'!$A$1:$CZ$288))</f>
        <v>0</v>
      </c>
      <c r="L220" s="180" cm="1">
        <f t="array" ref="L220">_xlfn.XLOOKUP(L$1,'Copy of PY1 Data(H)'!$A$1:$CZ$1,_xlfn.XLOOKUP($A220,'Copy of PY1 Data(H)'!$A$1:$A$288,'Copy of PY1 Data(H)'!$A$1:$CZ$288))</f>
        <v>12571</v>
      </c>
      <c r="M220" s="180" cm="1">
        <f t="array" ref="M220">_xlfn.XLOOKUP(M$1,'Copy of PY1 Data(H)'!$A$1:$CZ$1,_xlfn.XLOOKUP($A220,'Copy of PY1 Data(H)'!$A$1:$A$288,'Copy of PY1 Data(H)'!$A$1:$CZ$288))</f>
        <v>100786</v>
      </c>
      <c r="N220" s="180" cm="1">
        <f t="array" ref="N220">_xlfn.XLOOKUP(N$1,'Copy of PY1 Data(H)'!$A$1:$CZ$1,_xlfn.XLOOKUP($A220,'Copy of PY1 Data(H)'!$A$1:$A$288,'Copy of PY1 Data(H)'!$A$1:$CZ$288))</f>
        <v>0</v>
      </c>
      <c r="O220" s="180" cm="1">
        <f t="array" ref="O220">_xlfn.XLOOKUP(O$1,'Copy of PY1 Data(H)'!$A$1:$CZ$1,_xlfn.XLOOKUP($A220,'Copy of PY1 Data(H)'!$A$1:$A$288,'Copy of PY1 Data(H)'!$A$1:$CZ$288))</f>
        <v>0</v>
      </c>
      <c r="P220" s="180" cm="1">
        <f t="array" ref="P220">_xlfn.XLOOKUP(P$1,'Copy of PY1 Data(H)'!$A$1:$CZ$1,_xlfn.XLOOKUP($A220,'Copy of PY1 Data(H)'!$A$1:$A$288,'Copy of PY1 Data(H)'!$A$1:$CZ$288))</f>
        <v>0</v>
      </c>
      <c r="Q220" s="180" cm="1">
        <f t="array" ref="Q220">_xlfn.XLOOKUP(Q$1,'Copy of PY1 Data(H)'!$A$1:$CZ$1,_xlfn.XLOOKUP($A220,'Copy of PY1 Data(H)'!$A$1:$A$288,'Copy of PY1 Data(H)'!$A$1:$CZ$288))</f>
        <v>0</v>
      </c>
      <c r="R220" s="180" cm="1">
        <f t="array" ref="R220">_xlfn.XLOOKUP(R$1,'Copy of PY1 Data(H)'!$A$1:$CZ$1,_xlfn.XLOOKUP($A220,'Copy of PY1 Data(H)'!$A$1:$A$288,'Copy of PY1 Data(H)'!$A$1:$CZ$288))</f>
        <v>0</v>
      </c>
      <c r="S220" s="180" cm="1">
        <f t="array" ref="S220">_xlfn.XLOOKUP(S$1,'Copy of PY1 Data(H)'!$A$1:$CZ$1,_xlfn.XLOOKUP($A220,'Copy of PY1 Data(H)'!$A$1:$A$288,'Copy of PY1 Data(H)'!$A$1:$CZ$288))</f>
        <v>8191</v>
      </c>
      <c r="T220" s="180" cm="1">
        <f t="array" ref="T220">_xlfn.XLOOKUP(T$1,'Copy of PY1 Data(H)'!$A$1:$CZ$1,_xlfn.XLOOKUP($A220,'Copy of PY1 Data(H)'!$A$1:$A$288,'Copy of PY1 Data(H)'!$A$1:$CZ$288))</f>
        <v>125627</v>
      </c>
      <c r="U220" s="180" cm="1">
        <f t="array" ref="U220">_xlfn.XLOOKUP(U$1,'Copy of PY1 Data(H)'!$A$1:$CZ$1,_xlfn.XLOOKUP($A220,'Copy of PY1 Data(H)'!$A$1:$A$288,'Copy of PY1 Data(H)'!$A$1:$CZ$288))</f>
        <v>0</v>
      </c>
      <c r="V220" s="180" cm="1">
        <f t="array" ref="V220">_xlfn.XLOOKUP(V$1,'Copy of PY1 Data(H)'!$A$1:$CZ$1,_xlfn.XLOOKUP($A220,'Copy of PY1 Data(H)'!$A$1:$A$288,'Copy of PY1 Data(H)'!$A$1:$CZ$288))</f>
        <v>0</v>
      </c>
      <c r="W220" s="180" cm="1">
        <f t="array" ref="W220">_xlfn.XLOOKUP(W$1,'Copy of PY1 Data(H)'!$A$1:$CZ$1,_xlfn.XLOOKUP($A220,'Copy of PY1 Data(H)'!$A$1:$A$288,'Copy of PY1 Data(H)'!$A$1:$CZ$288))</f>
        <v>0</v>
      </c>
      <c r="X220" s="180" cm="1">
        <f t="array" ref="X220">_xlfn.XLOOKUP(X$1,'Copy of PY1 Data(H)'!$A$1:$CZ$1,_xlfn.XLOOKUP($A220,'Copy of PY1 Data(H)'!$A$1:$A$288,'Copy of PY1 Data(H)'!$A$1:$CZ$288))</f>
        <v>13124</v>
      </c>
      <c r="Y220" s="180" cm="1">
        <f t="array" ref="Y220">_xlfn.XLOOKUP(Y$1,'Copy of PY1 Data(H)'!$A$1:$CZ$1,_xlfn.XLOOKUP($A220,'Copy of PY1 Data(H)'!$A$1:$A$288,'Copy of PY1 Data(H)'!$A$1:$CZ$288))</f>
        <v>6354</v>
      </c>
      <c r="Z220" s="180" cm="1">
        <f t="array" ref="Z220">_xlfn.XLOOKUP(Z$1,'Copy of PY1 Data(H)'!$A$1:$CZ$1,_xlfn.XLOOKUP($A220,'Copy of PY1 Data(H)'!$A$1:$A$288,'Copy of PY1 Data(H)'!$A$1:$CZ$288))</f>
        <v>465254</v>
      </c>
      <c r="AA220" s="180" cm="1">
        <f t="array" ref="AA220">_xlfn.XLOOKUP(AA$1,'Copy of PY1 Data(H)'!$A$1:$CZ$1,_xlfn.XLOOKUP($A220,'Copy of PY1 Data(H)'!$A$1:$A$288,'Copy of PY1 Data(H)'!$A$1:$CZ$288))</f>
        <v>0</v>
      </c>
      <c r="AB220" s="180" cm="1">
        <f t="array" ref="AB220">_xlfn.XLOOKUP(AB$1,'Copy of PY1 Data(H)'!$A$1:$CZ$1,_xlfn.XLOOKUP($A220,'Copy of PY1 Data(H)'!$A$1:$A$288,'Copy of PY1 Data(H)'!$A$1:$CZ$288))</f>
        <v>0</v>
      </c>
      <c r="AC220" s="180" cm="1">
        <f t="array" ref="AC220">_xlfn.XLOOKUP(AC$1,'Copy of PY1 Data(H)'!$A$1:$CZ$1,_xlfn.XLOOKUP($A220,'Copy of PY1 Data(H)'!$A$1:$A$288,'Copy of PY1 Data(H)'!$A$1:$CZ$288))</f>
        <v>0</v>
      </c>
      <c r="AD220" s="180" cm="1">
        <f t="array" ref="AD220">_xlfn.XLOOKUP(AD$1,'Copy of PY1 Data(H)'!$A$1:$CZ$1,_xlfn.XLOOKUP($A220,'Copy of PY1 Data(H)'!$A$1:$A$288,'Copy of PY1 Data(H)'!$A$1:$CZ$288))</f>
        <v>9721</v>
      </c>
      <c r="AE220" s="180" cm="1">
        <f t="array" ref="AE220">_xlfn.XLOOKUP(AE$1,'Copy of PY1 Data(H)'!$A$1:$CZ$1,_xlfn.XLOOKUP($A220,'Copy of PY1 Data(H)'!$A$1:$A$288,'Copy of PY1 Data(H)'!$A$1:$CZ$288))</f>
        <v>0</v>
      </c>
      <c r="AF220" s="180" cm="1">
        <f t="array" ref="AF220">_xlfn.XLOOKUP(AF$1,'Copy of PY1 Data(H)'!$A$1:$CZ$1,_xlfn.XLOOKUP($A220,'Copy of PY1 Data(H)'!$A$1:$A$288,'Copy of PY1 Data(H)'!$A$1:$CZ$288))</f>
        <v>0</v>
      </c>
      <c r="AG220" s="180" cm="1">
        <f t="array" ref="AG220">_xlfn.XLOOKUP(AG$1,'Copy of PY1 Data(H)'!$A$1:$CZ$1,_xlfn.XLOOKUP($A220,'Copy of PY1 Data(H)'!$A$1:$A$288,'Copy of PY1 Data(H)'!$A$1:$CZ$288))</f>
        <v>16577</v>
      </c>
      <c r="AH220" s="180" cm="1">
        <f t="array" ref="AH220">_xlfn.XLOOKUP(AH$1,'Copy of PY1 Data(H)'!$A$1:$CZ$1,_xlfn.XLOOKUP($A220,'Copy of PY1 Data(H)'!$A$1:$A$288,'Copy of PY1 Data(H)'!$A$1:$CZ$288))</f>
        <v>0</v>
      </c>
      <c r="AI220" s="180" cm="1">
        <f t="array" ref="AI220">_xlfn.XLOOKUP(AI$1,'Copy of PY1 Data(H)'!$A$1:$CZ$1,_xlfn.XLOOKUP($A220,'Copy of PY1 Data(H)'!$A$1:$A$288,'Copy of PY1 Data(H)'!$A$1:$CZ$288))</f>
        <v>0</v>
      </c>
      <c r="AJ220" s="180" cm="1">
        <f t="array" ref="AJ220">_xlfn.XLOOKUP(AJ$1,'Copy of PY1 Data(H)'!$A$1:$CZ$1,_xlfn.XLOOKUP($A220,'Copy of PY1 Data(H)'!$A$1:$A$288,'Copy of PY1 Data(H)'!$A$1:$CZ$288))</f>
        <v>0</v>
      </c>
      <c r="AK220" s="180" cm="1">
        <f t="array" ref="AK220">_xlfn.XLOOKUP(AK$1,'Copy of PY1 Data(H)'!$A$1:$CZ$1,_xlfn.XLOOKUP($A220,'Copy of PY1 Data(H)'!$A$1:$A$288,'Copy of PY1 Data(H)'!$A$1:$CZ$288))</f>
        <v>0</v>
      </c>
      <c r="AL220" s="180" cm="1">
        <f t="array" ref="AL220">_xlfn.XLOOKUP(AL$1,'Copy of PY1 Data(H)'!$A$1:$CZ$1,_xlfn.XLOOKUP($A220,'Copy of PY1 Data(H)'!$A$1:$A$288,'Copy of PY1 Data(H)'!$A$1:$CZ$288))</f>
        <v>0</v>
      </c>
      <c r="AM220" s="180" cm="1">
        <f t="array" ref="AM220">_xlfn.XLOOKUP(AM$1,'Copy of PY1 Data(H)'!$A$1:$CZ$1,_xlfn.XLOOKUP($A220,'Copy of PY1 Data(H)'!$A$1:$A$288,'Copy of PY1 Data(H)'!$A$1:$CZ$288))</f>
        <v>9795</v>
      </c>
      <c r="AN220" s="180" cm="1">
        <f t="array" ref="AN220">_xlfn.XLOOKUP(AN$1,'Copy of PY1 Data(H)'!$A$1:$CZ$1,_xlfn.XLOOKUP($A220,'Copy of PY1 Data(H)'!$A$1:$A$288,'Copy of PY1 Data(H)'!$A$1:$CZ$288))</f>
        <v>0</v>
      </c>
      <c r="AO220" s="180" cm="1">
        <f t="array" ref="AO220">_xlfn.XLOOKUP(AO$1,'Copy of PY1 Data(H)'!$A$1:$CZ$1,_xlfn.XLOOKUP($A220,'Copy of PY1 Data(H)'!$A$1:$A$288,'Copy of PY1 Data(H)'!$A$1:$CZ$288))</f>
        <v>248179</v>
      </c>
      <c r="AP220" s="180" cm="1">
        <f t="array" ref="AP220">_xlfn.XLOOKUP(AP$1,'Copy of PY1 Data(H)'!$A$1:$CZ$1,_xlfn.XLOOKUP($A220,'Copy of PY1 Data(H)'!$A$1:$A$288,'Copy of PY1 Data(H)'!$A$1:$CZ$288))</f>
        <v>0</v>
      </c>
      <c r="AQ220" s="180" cm="1">
        <f t="array" ref="AQ220">_xlfn.XLOOKUP(AQ$1,'Copy of PY1 Data(H)'!$A$1:$CZ$1,_xlfn.XLOOKUP($A220,'Copy of PY1 Data(H)'!$A$1:$A$288,'Copy of PY1 Data(H)'!$A$1:$CZ$288))</f>
        <v>0</v>
      </c>
      <c r="AR220" s="180" cm="1">
        <f t="array" ref="AR220">_xlfn.XLOOKUP(AR$1,'Copy of PY1 Data(H)'!$A$1:$CZ$1,_xlfn.XLOOKUP($A220,'Copy of PY1 Data(H)'!$A$1:$A$288,'Copy of PY1 Data(H)'!$A$1:$CZ$288))</f>
        <v>0</v>
      </c>
      <c r="AS220" s="180" cm="1">
        <f t="array" ref="AS220">_xlfn.XLOOKUP(AS$1,'Copy of PY1 Data(H)'!$A$1:$CZ$1,_xlfn.XLOOKUP($A220,'Copy of PY1 Data(H)'!$A$1:$A$288,'Copy of PY1 Data(H)'!$A$1:$CZ$288))</f>
        <v>341658</v>
      </c>
      <c r="AT220" s="180" cm="1">
        <f t="array" ref="AT220">_xlfn.XLOOKUP(AT$1,'Copy of PY1 Data(H)'!$A$1:$CZ$1,_xlfn.XLOOKUP($A220,'Copy of PY1 Data(H)'!$A$1:$A$288,'Copy of PY1 Data(H)'!$A$1:$CZ$288))</f>
        <v>0</v>
      </c>
      <c r="AU220" s="180" cm="1">
        <f t="array" ref="AU220">_xlfn.XLOOKUP(AU$1,'Copy of PY1 Data(H)'!$A$1:$CZ$1,_xlfn.XLOOKUP($A220,'Copy of PY1 Data(H)'!$A$1:$A$288,'Copy of PY1 Data(H)'!$A$1:$CZ$288))</f>
        <v>0</v>
      </c>
      <c r="AV220" s="180" cm="1">
        <f t="array" ref="AV220">_xlfn.XLOOKUP(AV$1,'Copy of PY1 Data(H)'!$A$1:$CZ$1,_xlfn.XLOOKUP($A220,'Copy of PY1 Data(H)'!$A$1:$A$288,'Copy of PY1 Data(H)'!$A$1:$CZ$288))</f>
        <v>0</v>
      </c>
      <c r="AW220" s="180" cm="1">
        <f t="array" ref="AW220">_xlfn.XLOOKUP(AW$1,'Copy of PY1 Data(H)'!$A$1:$CZ$1,_xlfn.XLOOKUP($A220,'Copy of PY1 Data(H)'!$A$1:$A$288,'Copy of PY1 Data(H)'!$A$1:$CZ$288))</f>
        <v>0</v>
      </c>
      <c r="AX220" s="180" cm="1">
        <f t="array" ref="AX220">_xlfn.XLOOKUP(AX$1,'Copy of PY1 Data(H)'!$A$1:$CZ$1,_xlfn.XLOOKUP($A220,'Copy of PY1 Data(H)'!$A$1:$A$288,'Copy of PY1 Data(H)'!$A$1:$CZ$288))</f>
        <v>0</v>
      </c>
      <c r="AY220" s="180" cm="1">
        <f t="array" ref="AY220">_xlfn.XLOOKUP(AY$1,'Copy of PY1 Data(H)'!$A$1:$CZ$1,_xlfn.XLOOKUP($A220,'Copy of PY1 Data(H)'!$A$1:$A$288,'Copy of PY1 Data(H)'!$A$1:$CZ$288))</f>
        <v>0</v>
      </c>
      <c r="AZ220" s="180" cm="1">
        <f t="array" ref="AZ220">_xlfn.XLOOKUP(AZ$1,'Copy of PY1 Data(H)'!$A$1:$CZ$1,_xlfn.XLOOKUP($A220,'Copy of PY1 Data(H)'!$A$1:$A$288,'Copy of PY1 Data(H)'!$A$1:$CZ$288))</f>
        <v>86017</v>
      </c>
      <c r="BA220" s="180" cm="1">
        <f t="array" ref="BA220">_xlfn.XLOOKUP(BA$1,'Copy of PY1 Data(H)'!$A$1:$CZ$1,_xlfn.XLOOKUP($A220,'Copy of PY1 Data(H)'!$A$1:$A$288,'Copy of PY1 Data(H)'!$A$1:$CZ$288))</f>
        <v>0</v>
      </c>
      <c r="BB220" s="180" cm="1">
        <f t="array" ref="BB220">_xlfn.XLOOKUP(BB$1,'Copy of PY1 Data(H)'!$A$1:$CZ$1,_xlfn.XLOOKUP($A220,'Copy of PY1 Data(H)'!$A$1:$A$288,'Copy of PY1 Data(H)'!$A$1:$CZ$288))</f>
        <v>0</v>
      </c>
      <c r="BC220" s="180" cm="1">
        <f t="array" ref="BC220">_xlfn.XLOOKUP(BC$1,'Copy of PY1 Data(H)'!$A$1:$CZ$1,_xlfn.XLOOKUP($A220,'Copy of PY1 Data(H)'!$A$1:$A$288,'Copy of PY1 Data(H)'!$A$1:$CZ$288))</f>
        <v>0</v>
      </c>
      <c r="BD220" s="180" cm="1">
        <f t="array" ref="BD220">_xlfn.XLOOKUP(BD$1,'Copy of PY1 Data(H)'!$A$1:$CZ$1,_xlfn.XLOOKUP($A220,'Copy of PY1 Data(H)'!$A$1:$A$288,'Copy of PY1 Data(H)'!$A$1:$CZ$288))</f>
        <v>26689</v>
      </c>
      <c r="BE220" s="180" cm="1">
        <f t="array" ref="BE220">_xlfn.XLOOKUP(BE$1,'Copy of PY1 Data(H)'!$A$1:$CZ$1,_xlfn.XLOOKUP($A220,'Copy of PY1 Data(H)'!$A$1:$A$288,'Copy of PY1 Data(H)'!$A$1:$CZ$288))</f>
        <v>0</v>
      </c>
      <c r="BF220" s="180" cm="1">
        <f t="array" ref="BF220">_xlfn.XLOOKUP(BF$1,'Copy of PY1 Data(H)'!$A$1:$CZ$1,_xlfn.XLOOKUP($A220,'Copy of PY1 Data(H)'!$A$1:$A$288,'Copy of PY1 Data(H)'!$A$1:$CZ$288))</f>
        <v>154773</v>
      </c>
      <c r="BG220" s="180" cm="1">
        <f t="array" ref="BG220">_xlfn.XLOOKUP(BG$1,'Copy of PY1 Data(H)'!$A$1:$CZ$1,_xlfn.XLOOKUP($A220,'Copy of PY1 Data(H)'!$A$1:$A$288,'Copy of PY1 Data(H)'!$A$1:$CZ$288))</f>
        <v>0</v>
      </c>
      <c r="BH220" s="180" cm="1">
        <f t="array" ref="BH220">_xlfn.XLOOKUP(BH$1,'Copy of PY1 Data(H)'!$A$1:$CZ$1,_xlfn.XLOOKUP($A220,'Copy of PY1 Data(H)'!$A$1:$A$288,'Copy of PY1 Data(H)'!$A$1:$CZ$288))</f>
        <v>0</v>
      </c>
      <c r="BI220" s="180" cm="1">
        <f t="array" ref="BI220">_xlfn.XLOOKUP(BI$1,'Copy of PY1 Data(H)'!$A$1:$CZ$1,_xlfn.XLOOKUP($A220,'Copy of PY1 Data(H)'!$A$1:$A$288,'Copy of PY1 Data(H)'!$A$1:$CZ$288))</f>
        <v>0</v>
      </c>
      <c r="BJ220" s="180" cm="1">
        <f t="array" ref="BJ220">_xlfn.XLOOKUP(BJ$1,'Copy of PY1 Data(H)'!$A$1:$CZ$1,_xlfn.XLOOKUP($A220,'Copy of PY1 Data(H)'!$A$1:$A$288,'Copy of PY1 Data(H)'!$A$1:$CZ$288))</f>
        <v>87446</v>
      </c>
      <c r="BK220" s="180" cm="1">
        <f t="array" ref="BK220">_xlfn.XLOOKUP(BK$1,'Copy of PY1 Data(H)'!$A$1:$CZ$1,_xlfn.XLOOKUP($A220,'Copy of PY1 Data(H)'!$A$1:$A$288,'Copy of PY1 Data(H)'!$A$1:$CZ$288))</f>
        <v>4684</v>
      </c>
      <c r="BL220" s="180" cm="1">
        <f t="array" ref="BL220">_xlfn.XLOOKUP(BL$1,'Copy of PY1 Data(H)'!$A$1:$CZ$1,_xlfn.XLOOKUP($A220,'Copy of PY1 Data(H)'!$A$1:$A$288,'Copy of PY1 Data(H)'!$A$1:$CZ$288))</f>
        <v>37294</v>
      </c>
      <c r="BM220" s="180" cm="1">
        <f t="array" ref="BM220">_xlfn.XLOOKUP(BM$1,'Copy of PY1 Data(H)'!$A$1:$CZ$1,_xlfn.XLOOKUP($A220,'Copy of PY1 Data(H)'!$A$1:$A$288,'Copy of PY1 Data(H)'!$A$1:$CZ$288))</f>
        <v>21908</v>
      </c>
      <c r="BN220" s="180" cm="1">
        <f t="array" ref="BN220">_xlfn.XLOOKUP(BN$1,'Copy of PY1 Data(H)'!$A$1:$CZ$1,_xlfn.XLOOKUP($A220,'Copy of PY1 Data(H)'!$A$1:$A$288,'Copy of PY1 Data(H)'!$A$1:$CZ$288))</f>
        <v>12820</v>
      </c>
      <c r="BO220" s="180" cm="1">
        <f t="array" ref="BO220">_xlfn.XLOOKUP(BO$1,'Copy of PY1 Data(H)'!$A$1:$CZ$1,_xlfn.XLOOKUP($A220,'Copy of PY1 Data(H)'!$A$1:$A$288,'Copy of PY1 Data(H)'!$A$1:$CZ$288))</f>
        <v>7077</v>
      </c>
      <c r="BP220" s="180" cm="1">
        <f t="array" ref="BP220">_xlfn.XLOOKUP(BP$1,'Copy of PY1 Data(H)'!$A$1:$CZ$1,_xlfn.XLOOKUP($A220,'Copy of PY1 Data(H)'!$A$1:$A$288,'Copy of PY1 Data(H)'!$A$1:$CZ$288))</f>
        <v>0</v>
      </c>
      <c r="BQ220" s="180" cm="1">
        <f t="array" ref="BQ220">_xlfn.XLOOKUP(BQ$1,'Copy of PY1 Data(H)'!$A$1:$CZ$1,_xlfn.XLOOKUP($A220,'Copy of PY1 Data(H)'!$A$1:$A$288,'Copy of PY1 Data(H)'!$A$1:$CZ$288))</f>
        <v>0</v>
      </c>
      <c r="BR220" s="180" cm="1">
        <f t="array" ref="BR220">_xlfn.XLOOKUP(BR$1,'Copy of PY1 Data(H)'!$A$1:$CZ$1,_xlfn.XLOOKUP($A220,'Copy of PY1 Data(H)'!$A$1:$A$288,'Copy of PY1 Data(H)'!$A$1:$CZ$288))</f>
        <v>0</v>
      </c>
      <c r="BS220" s="180" cm="1">
        <f t="array" ref="BS220">_xlfn.XLOOKUP(BS$1,'Copy of PY1 Data(H)'!$A$1:$CZ$1,_xlfn.XLOOKUP($A220,'Copy of PY1 Data(H)'!$A$1:$A$288,'Copy of PY1 Data(H)'!$A$1:$CZ$288))</f>
        <v>13096</v>
      </c>
      <c r="BT220" s="180" cm="1">
        <f t="array" ref="BT220">_xlfn.XLOOKUP(BT$1,'Copy of PY1 Data(H)'!$A$1:$CZ$1,_xlfn.XLOOKUP($A220,'Copy of PY1 Data(H)'!$A$1:$A$288,'Copy of PY1 Data(H)'!$A$1:$CZ$288))</f>
        <v>11330</v>
      </c>
      <c r="BU220" s="180" cm="1">
        <f t="array" ref="BU220">_xlfn.XLOOKUP(BU$1,'Copy of PY1 Data(H)'!$A$1:$CZ$1,_xlfn.XLOOKUP($A220,'Copy of PY1 Data(H)'!$A$1:$A$288,'Copy of PY1 Data(H)'!$A$1:$CZ$288))</f>
        <v>0</v>
      </c>
      <c r="BV220" s="180" cm="1">
        <f t="array" ref="BV220">_xlfn.XLOOKUP(BV$1,'Copy of PY1 Data(H)'!$A$1:$CZ$1,_xlfn.XLOOKUP($A220,'Copy of PY1 Data(H)'!$A$1:$A$288,'Copy of PY1 Data(H)'!$A$1:$CZ$288))</f>
        <v>19892</v>
      </c>
    </row>
    <row r="221" spans="1:78" x14ac:dyDescent="0.3">
      <c r="A221" s="180">
        <v>599</v>
      </c>
      <c r="C221" s="180"/>
      <c r="D221" s="180" cm="1">
        <f t="array" ref="D221">_xlfn.XLOOKUP(D$1,'Copy of PY1 Data(H)'!$A$1:$CZ$1,_xlfn.XLOOKUP($A221,'Copy of PY1 Data(H)'!$A$1:$A$288,'Copy of PY1 Data(H)'!$A$1:$CZ$288))</f>
        <v>368898</v>
      </c>
      <c r="E221" s="180" cm="1">
        <f t="array" ref="E221">_xlfn.XLOOKUP(E$1,'Copy of PY1 Data(H)'!$A$1:$CZ$1,_xlfn.XLOOKUP($A221,'Copy of PY1 Data(H)'!$A$1:$A$288,'Copy of PY1 Data(H)'!$A$1:$CZ$288))</f>
        <v>0</v>
      </c>
      <c r="F221" s="180" cm="1">
        <f t="array" ref="F221">_xlfn.XLOOKUP(F$1,'Copy of PY1 Data(H)'!$A$1:$CZ$1,_xlfn.XLOOKUP($A221,'Copy of PY1 Data(H)'!$A$1:$A$288,'Copy of PY1 Data(H)'!$A$1:$CZ$288))</f>
        <v>0</v>
      </c>
      <c r="G221" s="180" cm="1">
        <f t="array" ref="G221">_xlfn.XLOOKUP(G$1,'Copy of PY1 Data(H)'!$A$1:$CZ$1,_xlfn.XLOOKUP($A221,'Copy of PY1 Data(H)'!$A$1:$A$288,'Copy of PY1 Data(H)'!$A$1:$CZ$288))</f>
        <v>543728</v>
      </c>
      <c r="H221" s="180" cm="1">
        <f t="array" ref="H221">_xlfn.XLOOKUP(H$1,'Copy of PY1 Data(H)'!$A$1:$CZ$1,_xlfn.XLOOKUP($A221,'Copy of PY1 Data(H)'!$A$1:$A$288,'Copy of PY1 Data(H)'!$A$1:$CZ$288))</f>
        <v>453929</v>
      </c>
      <c r="I221" s="180" cm="1">
        <f t="array" ref="I221">_xlfn.XLOOKUP(I$1,'Copy of PY1 Data(H)'!$A$1:$CZ$1,_xlfn.XLOOKUP($A221,'Copy of PY1 Data(H)'!$A$1:$A$288,'Copy of PY1 Data(H)'!$A$1:$CZ$288))</f>
        <v>0</v>
      </c>
      <c r="J221" s="180" cm="1">
        <f t="array" ref="J221">_xlfn.XLOOKUP(J$1,'Copy of PY1 Data(H)'!$A$1:$CZ$1,_xlfn.XLOOKUP($A221,'Copy of PY1 Data(H)'!$A$1:$A$288,'Copy of PY1 Data(H)'!$A$1:$CZ$288))</f>
        <v>0</v>
      </c>
      <c r="K221" s="180" cm="1">
        <f t="array" ref="K221">_xlfn.XLOOKUP(K$1,'Copy of PY1 Data(H)'!$A$1:$CZ$1,_xlfn.XLOOKUP($A221,'Copy of PY1 Data(H)'!$A$1:$A$288,'Copy of PY1 Data(H)'!$A$1:$CZ$288))</f>
        <v>0</v>
      </c>
      <c r="L221" s="180" cm="1">
        <f t="array" ref="L221">_xlfn.XLOOKUP(L$1,'Copy of PY1 Data(H)'!$A$1:$CZ$1,_xlfn.XLOOKUP($A221,'Copy of PY1 Data(H)'!$A$1:$A$288,'Copy of PY1 Data(H)'!$A$1:$CZ$288))</f>
        <v>267156</v>
      </c>
      <c r="M221" s="180" cm="1">
        <f t="array" ref="M221">_xlfn.XLOOKUP(M$1,'Copy of PY1 Data(H)'!$A$1:$CZ$1,_xlfn.XLOOKUP($A221,'Copy of PY1 Data(H)'!$A$1:$A$288,'Copy of PY1 Data(H)'!$A$1:$CZ$288))</f>
        <v>2193587</v>
      </c>
      <c r="N221" s="180" cm="1">
        <f t="array" ref="N221">_xlfn.XLOOKUP(N$1,'Copy of PY1 Data(H)'!$A$1:$CZ$1,_xlfn.XLOOKUP($A221,'Copy of PY1 Data(H)'!$A$1:$A$288,'Copy of PY1 Data(H)'!$A$1:$CZ$288))</f>
        <v>0</v>
      </c>
      <c r="O221" s="180" cm="1">
        <f t="array" ref="O221">_xlfn.XLOOKUP(O$1,'Copy of PY1 Data(H)'!$A$1:$CZ$1,_xlfn.XLOOKUP($A221,'Copy of PY1 Data(H)'!$A$1:$A$288,'Copy of PY1 Data(H)'!$A$1:$CZ$288))</f>
        <v>123</v>
      </c>
      <c r="P221" s="180" cm="1">
        <f t="array" ref="P221">_xlfn.XLOOKUP(P$1,'Copy of PY1 Data(H)'!$A$1:$CZ$1,_xlfn.XLOOKUP($A221,'Copy of PY1 Data(H)'!$A$1:$A$288,'Copy of PY1 Data(H)'!$A$1:$CZ$288))</f>
        <v>0</v>
      </c>
      <c r="Q221" s="180" cm="1">
        <f t="array" ref="Q221">_xlfn.XLOOKUP(Q$1,'Copy of PY1 Data(H)'!$A$1:$CZ$1,_xlfn.XLOOKUP($A221,'Copy of PY1 Data(H)'!$A$1:$A$288,'Copy of PY1 Data(H)'!$A$1:$CZ$288))</f>
        <v>0</v>
      </c>
      <c r="R221" s="180" cm="1">
        <f t="array" ref="R221">_xlfn.XLOOKUP(R$1,'Copy of PY1 Data(H)'!$A$1:$CZ$1,_xlfn.XLOOKUP($A221,'Copy of PY1 Data(H)'!$A$1:$A$288,'Copy of PY1 Data(H)'!$A$1:$CZ$288))</f>
        <v>144425</v>
      </c>
      <c r="S221" s="180" cm="1">
        <f t="array" ref="S221">_xlfn.XLOOKUP(S$1,'Copy of PY1 Data(H)'!$A$1:$CZ$1,_xlfn.XLOOKUP($A221,'Copy of PY1 Data(H)'!$A$1:$A$288,'Copy of PY1 Data(H)'!$A$1:$CZ$288))</f>
        <v>226362</v>
      </c>
      <c r="T221" s="180" cm="1">
        <f t="array" ref="T221">_xlfn.XLOOKUP(T$1,'Copy of PY1 Data(H)'!$A$1:$CZ$1,_xlfn.XLOOKUP($A221,'Copy of PY1 Data(H)'!$A$1:$A$288,'Copy of PY1 Data(H)'!$A$1:$CZ$288))</f>
        <v>1654129</v>
      </c>
      <c r="U221" s="180" cm="1">
        <f t="array" ref="U221">_xlfn.XLOOKUP(U$1,'Copy of PY1 Data(H)'!$A$1:$CZ$1,_xlfn.XLOOKUP($A221,'Copy of PY1 Data(H)'!$A$1:$A$288,'Copy of PY1 Data(H)'!$A$1:$CZ$288))</f>
        <v>0</v>
      </c>
      <c r="V221" s="180" cm="1">
        <f t="array" ref="V221">_xlfn.XLOOKUP(V$1,'Copy of PY1 Data(H)'!$A$1:$CZ$1,_xlfn.XLOOKUP($A221,'Copy of PY1 Data(H)'!$A$1:$A$288,'Copy of PY1 Data(H)'!$A$1:$CZ$288))</f>
        <v>0</v>
      </c>
      <c r="W221" s="180" cm="1">
        <f t="array" ref="W221">_xlfn.XLOOKUP(W$1,'Copy of PY1 Data(H)'!$A$1:$CZ$1,_xlfn.XLOOKUP($A221,'Copy of PY1 Data(H)'!$A$1:$A$288,'Copy of PY1 Data(H)'!$A$1:$CZ$288))</f>
        <v>0</v>
      </c>
      <c r="X221" s="180" cm="1">
        <f t="array" ref="X221">_xlfn.XLOOKUP(X$1,'Copy of PY1 Data(H)'!$A$1:$CZ$1,_xlfn.XLOOKUP($A221,'Copy of PY1 Data(H)'!$A$1:$A$288,'Copy of PY1 Data(H)'!$A$1:$CZ$288))</f>
        <v>1574598</v>
      </c>
      <c r="Y221" s="180" cm="1">
        <f t="array" ref="Y221">_xlfn.XLOOKUP(Y$1,'Copy of PY1 Data(H)'!$A$1:$CZ$1,_xlfn.XLOOKUP($A221,'Copy of PY1 Data(H)'!$A$1:$A$288,'Copy of PY1 Data(H)'!$A$1:$CZ$288))</f>
        <v>211379</v>
      </c>
      <c r="Z221" s="180" cm="1">
        <f t="array" ref="Z221">_xlfn.XLOOKUP(Z$1,'Copy of PY1 Data(H)'!$A$1:$CZ$1,_xlfn.XLOOKUP($A221,'Copy of PY1 Data(H)'!$A$1:$A$288,'Copy of PY1 Data(H)'!$A$1:$CZ$288))</f>
        <v>9644868</v>
      </c>
      <c r="AA221" s="180" cm="1">
        <f t="array" ref="AA221">_xlfn.XLOOKUP(AA$1,'Copy of PY1 Data(H)'!$A$1:$CZ$1,_xlfn.XLOOKUP($A221,'Copy of PY1 Data(H)'!$A$1:$A$288,'Copy of PY1 Data(H)'!$A$1:$CZ$288))</f>
        <v>795332</v>
      </c>
      <c r="AB221" s="180" cm="1">
        <f t="array" ref="AB221">_xlfn.XLOOKUP(AB$1,'Copy of PY1 Data(H)'!$A$1:$CZ$1,_xlfn.XLOOKUP($A221,'Copy of PY1 Data(H)'!$A$1:$A$288,'Copy of PY1 Data(H)'!$A$1:$CZ$288))</f>
        <v>0</v>
      </c>
      <c r="AC221" s="180" cm="1">
        <f t="array" ref="AC221">_xlfn.XLOOKUP(AC$1,'Copy of PY1 Data(H)'!$A$1:$CZ$1,_xlfn.XLOOKUP($A221,'Copy of PY1 Data(H)'!$A$1:$A$288,'Copy of PY1 Data(H)'!$A$1:$CZ$288))</f>
        <v>0</v>
      </c>
      <c r="AD221" s="180" cm="1">
        <f t="array" ref="AD221">_xlfn.XLOOKUP(AD$1,'Copy of PY1 Data(H)'!$A$1:$CZ$1,_xlfn.XLOOKUP($A221,'Copy of PY1 Data(H)'!$A$1:$A$288,'Copy of PY1 Data(H)'!$A$1:$CZ$288))</f>
        <v>244507</v>
      </c>
      <c r="AE221" s="180" cm="1">
        <f t="array" ref="AE221">_xlfn.XLOOKUP(AE$1,'Copy of PY1 Data(H)'!$A$1:$CZ$1,_xlfn.XLOOKUP($A221,'Copy of PY1 Data(H)'!$A$1:$A$288,'Copy of PY1 Data(H)'!$A$1:$CZ$288))</f>
        <v>0</v>
      </c>
      <c r="AF221" s="180" cm="1">
        <f t="array" ref="AF221">_xlfn.XLOOKUP(AF$1,'Copy of PY1 Data(H)'!$A$1:$CZ$1,_xlfn.XLOOKUP($A221,'Copy of PY1 Data(H)'!$A$1:$A$288,'Copy of PY1 Data(H)'!$A$1:$CZ$288))</f>
        <v>0</v>
      </c>
      <c r="AG221" s="180" cm="1">
        <f t="array" ref="AG221">_xlfn.XLOOKUP(AG$1,'Copy of PY1 Data(H)'!$A$1:$CZ$1,_xlfn.XLOOKUP($A221,'Copy of PY1 Data(H)'!$A$1:$A$288,'Copy of PY1 Data(H)'!$A$1:$CZ$288))</f>
        <v>172582</v>
      </c>
      <c r="AH221" s="180" cm="1">
        <f t="array" ref="AH221">_xlfn.XLOOKUP(AH$1,'Copy of PY1 Data(H)'!$A$1:$CZ$1,_xlfn.XLOOKUP($A221,'Copy of PY1 Data(H)'!$A$1:$A$288,'Copy of PY1 Data(H)'!$A$1:$CZ$288))</f>
        <v>0</v>
      </c>
      <c r="AI221" s="180" cm="1">
        <f t="array" ref="AI221">_xlfn.XLOOKUP(AI$1,'Copy of PY1 Data(H)'!$A$1:$CZ$1,_xlfn.XLOOKUP($A221,'Copy of PY1 Data(H)'!$A$1:$A$288,'Copy of PY1 Data(H)'!$A$1:$CZ$288))</f>
        <v>0</v>
      </c>
      <c r="AJ221" s="180" cm="1">
        <f t="array" ref="AJ221">_xlfn.XLOOKUP(AJ$1,'Copy of PY1 Data(H)'!$A$1:$CZ$1,_xlfn.XLOOKUP($A221,'Copy of PY1 Data(H)'!$A$1:$A$288,'Copy of PY1 Data(H)'!$A$1:$CZ$288))</f>
        <v>0</v>
      </c>
      <c r="AK221" s="180" cm="1">
        <f t="array" ref="AK221">_xlfn.XLOOKUP(AK$1,'Copy of PY1 Data(H)'!$A$1:$CZ$1,_xlfn.XLOOKUP($A221,'Copy of PY1 Data(H)'!$A$1:$A$288,'Copy of PY1 Data(H)'!$A$1:$CZ$288))</f>
        <v>0</v>
      </c>
      <c r="AL221" s="180" cm="1">
        <f t="array" ref="AL221">_xlfn.XLOOKUP(AL$1,'Copy of PY1 Data(H)'!$A$1:$CZ$1,_xlfn.XLOOKUP($A221,'Copy of PY1 Data(H)'!$A$1:$A$288,'Copy of PY1 Data(H)'!$A$1:$CZ$288))</f>
        <v>0</v>
      </c>
      <c r="AM221" s="180" cm="1">
        <f t="array" ref="AM221">_xlfn.XLOOKUP(AM$1,'Copy of PY1 Data(H)'!$A$1:$CZ$1,_xlfn.XLOOKUP($A221,'Copy of PY1 Data(H)'!$A$1:$A$288,'Copy of PY1 Data(H)'!$A$1:$CZ$288))</f>
        <v>384167</v>
      </c>
      <c r="AN221" s="180" cm="1">
        <f t="array" ref="AN221">_xlfn.XLOOKUP(AN$1,'Copy of PY1 Data(H)'!$A$1:$CZ$1,_xlfn.XLOOKUP($A221,'Copy of PY1 Data(H)'!$A$1:$A$288,'Copy of PY1 Data(H)'!$A$1:$CZ$288))</f>
        <v>0</v>
      </c>
      <c r="AO221" s="180" cm="1">
        <f t="array" ref="AO221">_xlfn.XLOOKUP(AO$1,'Copy of PY1 Data(H)'!$A$1:$CZ$1,_xlfn.XLOOKUP($A221,'Copy of PY1 Data(H)'!$A$1:$A$288,'Copy of PY1 Data(H)'!$A$1:$CZ$288))</f>
        <v>4008996</v>
      </c>
      <c r="AP221" s="180" cm="1">
        <f t="array" ref="AP221">_xlfn.XLOOKUP(AP$1,'Copy of PY1 Data(H)'!$A$1:$CZ$1,_xlfn.XLOOKUP($A221,'Copy of PY1 Data(H)'!$A$1:$A$288,'Copy of PY1 Data(H)'!$A$1:$CZ$288))</f>
        <v>3356</v>
      </c>
      <c r="AQ221" s="180" cm="1">
        <f t="array" ref="AQ221">_xlfn.XLOOKUP(AQ$1,'Copy of PY1 Data(H)'!$A$1:$CZ$1,_xlfn.XLOOKUP($A221,'Copy of PY1 Data(H)'!$A$1:$A$288,'Copy of PY1 Data(H)'!$A$1:$CZ$288))</f>
        <v>0</v>
      </c>
      <c r="AR221" s="180" cm="1">
        <f t="array" ref="AR221">_xlfn.XLOOKUP(AR$1,'Copy of PY1 Data(H)'!$A$1:$CZ$1,_xlfn.XLOOKUP($A221,'Copy of PY1 Data(H)'!$A$1:$A$288,'Copy of PY1 Data(H)'!$A$1:$CZ$288))</f>
        <v>0</v>
      </c>
      <c r="AS221" s="180" cm="1">
        <f t="array" ref="AS221">_xlfn.XLOOKUP(AS$1,'Copy of PY1 Data(H)'!$A$1:$CZ$1,_xlfn.XLOOKUP($A221,'Copy of PY1 Data(H)'!$A$1:$A$288,'Copy of PY1 Data(H)'!$A$1:$CZ$288))</f>
        <v>5662346</v>
      </c>
      <c r="AT221" s="180" cm="1">
        <f t="array" ref="AT221">_xlfn.XLOOKUP(AT$1,'Copy of PY1 Data(H)'!$A$1:$CZ$1,_xlfn.XLOOKUP($A221,'Copy of PY1 Data(H)'!$A$1:$A$288,'Copy of PY1 Data(H)'!$A$1:$CZ$288))</f>
        <v>0</v>
      </c>
      <c r="AU221" s="180" cm="1">
        <f t="array" ref="AU221">_xlfn.XLOOKUP(AU$1,'Copy of PY1 Data(H)'!$A$1:$CZ$1,_xlfn.XLOOKUP($A221,'Copy of PY1 Data(H)'!$A$1:$A$288,'Copy of PY1 Data(H)'!$A$1:$CZ$288))</f>
        <v>0</v>
      </c>
      <c r="AV221" s="180" cm="1">
        <f t="array" ref="AV221">_xlfn.XLOOKUP(AV$1,'Copy of PY1 Data(H)'!$A$1:$CZ$1,_xlfn.XLOOKUP($A221,'Copy of PY1 Data(H)'!$A$1:$A$288,'Copy of PY1 Data(H)'!$A$1:$CZ$288))</f>
        <v>168974</v>
      </c>
      <c r="AW221" s="180" cm="1">
        <f t="array" ref="AW221">_xlfn.XLOOKUP(AW$1,'Copy of PY1 Data(H)'!$A$1:$CZ$1,_xlfn.XLOOKUP($A221,'Copy of PY1 Data(H)'!$A$1:$A$288,'Copy of PY1 Data(H)'!$A$1:$CZ$288))</f>
        <v>0</v>
      </c>
      <c r="AX221" s="180" cm="1">
        <f t="array" ref="AX221">_xlfn.XLOOKUP(AX$1,'Copy of PY1 Data(H)'!$A$1:$CZ$1,_xlfn.XLOOKUP($A221,'Copy of PY1 Data(H)'!$A$1:$A$288,'Copy of PY1 Data(H)'!$A$1:$CZ$288))</f>
        <v>4279</v>
      </c>
      <c r="AY221" s="180" cm="1">
        <f t="array" ref="AY221">_xlfn.XLOOKUP(AY$1,'Copy of PY1 Data(H)'!$A$1:$CZ$1,_xlfn.XLOOKUP($A221,'Copy of PY1 Data(H)'!$A$1:$A$288,'Copy of PY1 Data(H)'!$A$1:$CZ$288))</f>
        <v>0</v>
      </c>
      <c r="AZ221" s="180" cm="1">
        <f t="array" ref="AZ221">_xlfn.XLOOKUP(AZ$1,'Copy of PY1 Data(H)'!$A$1:$CZ$1,_xlfn.XLOOKUP($A221,'Copy of PY1 Data(H)'!$A$1:$A$288,'Copy of PY1 Data(H)'!$A$1:$CZ$288))</f>
        <v>1009044</v>
      </c>
      <c r="BA221" s="180" cm="1">
        <f t="array" ref="BA221">_xlfn.XLOOKUP(BA$1,'Copy of PY1 Data(H)'!$A$1:$CZ$1,_xlfn.XLOOKUP($A221,'Copy of PY1 Data(H)'!$A$1:$A$288,'Copy of PY1 Data(H)'!$A$1:$CZ$288))</f>
        <v>223629</v>
      </c>
      <c r="BB221" s="180" cm="1">
        <f t="array" ref="BB221">_xlfn.XLOOKUP(BB$1,'Copy of PY1 Data(H)'!$A$1:$CZ$1,_xlfn.XLOOKUP($A221,'Copy of PY1 Data(H)'!$A$1:$A$288,'Copy of PY1 Data(H)'!$A$1:$CZ$288))</f>
        <v>0</v>
      </c>
      <c r="BC221" s="180" cm="1">
        <f t="array" ref="BC221">_xlfn.XLOOKUP(BC$1,'Copy of PY1 Data(H)'!$A$1:$CZ$1,_xlfn.XLOOKUP($A221,'Copy of PY1 Data(H)'!$A$1:$A$288,'Copy of PY1 Data(H)'!$A$1:$CZ$288))</f>
        <v>0</v>
      </c>
      <c r="BD221" s="180" cm="1">
        <f t="array" ref="BD221">_xlfn.XLOOKUP(BD$1,'Copy of PY1 Data(H)'!$A$1:$CZ$1,_xlfn.XLOOKUP($A221,'Copy of PY1 Data(H)'!$A$1:$A$288,'Copy of PY1 Data(H)'!$A$1:$CZ$288))</f>
        <v>463826</v>
      </c>
      <c r="BE221" s="180" cm="1">
        <f t="array" ref="BE221">_xlfn.XLOOKUP(BE$1,'Copy of PY1 Data(H)'!$A$1:$CZ$1,_xlfn.XLOOKUP($A221,'Copy of PY1 Data(H)'!$A$1:$A$288,'Copy of PY1 Data(H)'!$A$1:$CZ$288))</f>
        <v>63529</v>
      </c>
      <c r="BF221" s="180" cm="1">
        <f t="array" ref="BF221">_xlfn.XLOOKUP(BF$1,'Copy of PY1 Data(H)'!$A$1:$CZ$1,_xlfn.XLOOKUP($A221,'Copy of PY1 Data(H)'!$A$1:$A$288,'Copy of PY1 Data(H)'!$A$1:$CZ$288))</f>
        <v>3994593</v>
      </c>
      <c r="BG221" s="180" cm="1">
        <f t="array" ref="BG221">_xlfn.XLOOKUP(BG$1,'Copy of PY1 Data(H)'!$A$1:$CZ$1,_xlfn.XLOOKUP($A221,'Copy of PY1 Data(H)'!$A$1:$A$288,'Copy of PY1 Data(H)'!$A$1:$CZ$288))</f>
        <v>0</v>
      </c>
      <c r="BH221" s="180" cm="1">
        <f t="array" ref="BH221">_xlfn.XLOOKUP(BH$1,'Copy of PY1 Data(H)'!$A$1:$CZ$1,_xlfn.XLOOKUP($A221,'Copy of PY1 Data(H)'!$A$1:$A$288,'Copy of PY1 Data(H)'!$A$1:$CZ$288))</f>
        <v>0</v>
      </c>
      <c r="BI221" s="180" cm="1">
        <f t="array" ref="BI221">_xlfn.XLOOKUP(BI$1,'Copy of PY1 Data(H)'!$A$1:$CZ$1,_xlfn.XLOOKUP($A221,'Copy of PY1 Data(H)'!$A$1:$A$288,'Copy of PY1 Data(H)'!$A$1:$CZ$288))</f>
        <v>0</v>
      </c>
      <c r="BJ221" s="180" cm="1">
        <f t="array" ref="BJ221">_xlfn.XLOOKUP(BJ$1,'Copy of PY1 Data(H)'!$A$1:$CZ$1,_xlfn.XLOOKUP($A221,'Copy of PY1 Data(H)'!$A$1:$A$288,'Copy of PY1 Data(H)'!$A$1:$CZ$288))</f>
        <v>1950581</v>
      </c>
      <c r="BK221" s="180" cm="1">
        <f t="array" ref="BK221">_xlfn.XLOOKUP(BK$1,'Copy of PY1 Data(H)'!$A$1:$CZ$1,_xlfn.XLOOKUP($A221,'Copy of PY1 Data(H)'!$A$1:$A$288,'Copy of PY1 Data(H)'!$A$1:$CZ$288))</f>
        <v>103404</v>
      </c>
      <c r="BL221" s="180" cm="1">
        <f t="array" ref="BL221">_xlfn.XLOOKUP(BL$1,'Copy of PY1 Data(H)'!$A$1:$CZ$1,_xlfn.XLOOKUP($A221,'Copy of PY1 Data(H)'!$A$1:$A$288,'Copy of PY1 Data(H)'!$A$1:$CZ$288))</f>
        <v>2467605</v>
      </c>
      <c r="BM221" s="180" cm="1">
        <f t="array" ref="BM221">_xlfn.XLOOKUP(BM$1,'Copy of PY1 Data(H)'!$A$1:$CZ$1,_xlfn.XLOOKUP($A221,'Copy of PY1 Data(H)'!$A$1:$A$288,'Copy of PY1 Data(H)'!$A$1:$CZ$288))</f>
        <v>713229</v>
      </c>
      <c r="BN221" s="180" cm="1">
        <f t="array" ref="BN221">_xlfn.XLOOKUP(BN$1,'Copy of PY1 Data(H)'!$A$1:$CZ$1,_xlfn.XLOOKUP($A221,'Copy of PY1 Data(H)'!$A$1:$A$288,'Copy of PY1 Data(H)'!$A$1:$CZ$288))</f>
        <v>409347</v>
      </c>
      <c r="BO221" s="180" cm="1">
        <f t="array" ref="BO221">_xlfn.XLOOKUP(BO$1,'Copy of PY1 Data(H)'!$A$1:$CZ$1,_xlfn.XLOOKUP($A221,'Copy of PY1 Data(H)'!$A$1:$A$288,'Copy of PY1 Data(H)'!$A$1:$CZ$288))</f>
        <v>67746</v>
      </c>
      <c r="BP221" s="180" cm="1">
        <f t="array" ref="BP221">_xlfn.XLOOKUP(BP$1,'Copy of PY1 Data(H)'!$A$1:$CZ$1,_xlfn.XLOOKUP($A221,'Copy of PY1 Data(H)'!$A$1:$A$288,'Copy of PY1 Data(H)'!$A$1:$CZ$288))</f>
        <v>0</v>
      </c>
      <c r="BQ221" s="180" cm="1">
        <f t="array" ref="BQ221">_xlfn.XLOOKUP(BQ$1,'Copy of PY1 Data(H)'!$A$1:$CZ$1,_xlfn.XLOOKUP($A221,'Copy of PY1 Data(H)'!$A$1:$A$288,'Copy of PY1 Data(H)'!$A$1:$CZ$288))</f>
        <v>149552</v>
      </c>
      <c r="BR221" s="180" cm="1">
        <f t="array" ref="BR221">_xlfn.XLOOKUP(BR$1,'Copy of PY1 Data(H)'!$A$1:$CZ$1,_xlfn.XLOOKUP($A221,'Copy of PY1 Data(H)'!$A$1:$A$288,'Copy of PY1 Data(H)'!$A$1:$CZ$288))</f>
        <v>0</v>
      </c>
      <c r="BS221" s="180" cm="1">
        <f t="array" ref="BS221">_xlfn.XLOOKUP(BS$1,'Copy of PY1 Data(H)'!$A$1:$CZ$1,_xlfn.XLOOKUP($A221,'Copy of PY1 Data(H)'!$A$1:$A$288,'Copy of PY1 Data(H)'!$A$1:$CZ$288))</f>
        <v>352857</v>
      </c>
      <c r="BT221" s="180" cm="1">
        <f t="array" ref="BT221">_xlfn.XLOOKUP(BT$1,'Copy of PY1 Data(H)'!$A$1:$CZ$1,_xlfn.XLOOKUP($A221,'Copy of PY1 Data(H)'!$A$1:$A$288,'Copy of PY1 Data(H)'!$A$1:$CZ$288))</f>
        <v>226571</v>
      </c>
      <c r="BU221" s="180" cm="1">
        <f t="array" ref="BU221">_xlfn.XLOOKUP(BU$1,'Copy of PY1 Data(H)'!$A$1:$CZ$1,_xlfn.XLOOKUP($A221,'Copy of PY1 Data(H)'!$A$1:$A$288,'Copy of PY1 Data(H)'!$A$1:$CZ$288))</f>
        <v>0</v>
      </c>
      <c r="BV221" s="180" cm="1">
        <f t="array" ref="BV221">_xlfn.XLOOKUP(BV$1,'Copy of PY1 Data(H)'!$A$1:$CZ$1,_xlfn.XLOOKUP($A221,'Copy of PY1 Data(H)'!$A$1:$A$288,'Copy of PY1 Data(H)'!$A$1:$CZ$288))</f>
        <v>450103</v>
      </c>
    </row>
    <row r="222" spans="1:78" x14ac:dyDescent="0.3">
      <c r="A222" s="180">
        <v>602</v>
      </c>
      <c r="C222" s="180"/>
      <c r="D222" s="180" cm="1">
        <f t="array" ref="D222">_xlfn.XLOOKUP(D$1,'Copy of PY1 Data(H)'!$A$1:$CZ$1,_xlfn.XLOOKUP($A222,'Copy of PY1 Data(H)'!$A$1:$A$288,'Copy of PY1 Data(H)'!$A$1:$CZ$288))</f>
        <v>0</v>
      </c>
      <c r="E222" s="180" cm="1">
        <f t="array" ref="E222">_xlfn.XLOOKUP(E$1,'Copy of PY1 Data(H)'!$A$1:$CZ$1,_xlfn.XLOOKUP($A222,'Copy of PY1 Data(H)'!$A$1:$A$288,'Copy of PY1 Data(H)'!$A$1:$CZ$288))</f>
        <v>0</v>
      </c>
      <c r="F222" s="180" cm="1">
        <f t="array" ref="F222">_xlfn.XLOOKUP(F$1,'Copy of PY1 Data(H)'!$A$1:$CZ$1,_xlfn.XLOOKUP($A222,'Copy of PY1 Data(H)'!$A$1:$A$288,'Copy of PY1 Data(H)'!$A$1:$CZ$288))</f>
        <v>0</v>
      </c>
      <c r="G222" s="180" cm="1">
        <f t="array" ref="G222">_xlfn.XLOOKUP(G$1,'Copy of PY1 Data(H)'!$A$1:$CZ$1,_xlfn.XLOOKUP($A222,'Copy of PY1 Data(H)'!$A$1:$A$288,'Copy of PY1 Data(H)'!$A$1:$CZ$288))</f>
        <v>0</v>
      </c>
      <c r="H222" s="180" cm="1">
        <f t="array" ref="H222">_xlfn.XLOOKUP(H$1,'Copy of PY1 Data(H)'!$A$1:$CZ$1,_xlfn.XLOOKUP($A222,'Copy of PY1 Data(H)'!$A$1:$A$288,'Copy of PY1 Data(H)'!$A$1:$CZ$288))</f>
        <v>0</v>
      </c>
      <c r="I222" s="180" cm="1">
        <f t="array" ref="I222">_xlfn.XLOOKUP(I$1,'Copy of PY1 Data(H)'!$A$1:$CZ$1,_xlfn.XLOOKUP($A222,'Copy of PY1 Data(H)'!$A$1:$A$288,'Copy of PY1 Data(H)'!$A$1:$CZ$288))</f>
        <v>0</v>
      </c>
      <c r="J222" s="180" cm="1">
        <f t="array" ref="J222">_xlfn.XLOOKUP(J$1,'Copy of PY1 Data(H)'!$A$1:$CZ$1,_xlfn.XLOOKUP($A222,'Copy of PY1 Data(H)'!$A$1:$A$288,'Copy of PY1 Data(H)'!$A$1:$CZ$288))</f>
        <v>0</v>
      </c>
      <c r="K222" s="180" cm="1">
        <f t="array" ref="K222">_xlfn.XLOOKUP(K$1,'Copy of PY1 Data(H)'!$A$1:$CZ$1,_xlfn.XLOOKUP($A222,'Copy of PY1 Data(H)'!$A$1:$A$288,'Copy of PY1 Data(H)'!$A$1:$CZ$288))</f>
        <v>0</v>
      </c>
      <c r="L222" s="180" cm="1">
        <f t="array" ref="L222">_xlfn.XLOOKUP(L$1,'Copy of PY1 Data(H)'!$A$1:$CZ$1,_xlfn.XLOOKUP($A222,'Copy of PY1 Data(H)'!$A$1:$A$288,'Copy of PY1 Data(H)'!$A$1:$CZ$288))</f>
        <v>0</v>
      </c>
      <c r="M222" s="180" cm="1">
        <f t="array" ref="M222">_xlfn.XLOOKUP(M$1,'Copy of PY1 Data(H)'!$A$1:$CZ$1,_xlfn.XLOOKUP($A222,'Copy of PY1 Data(H)'!$A$1:$A$288,'Copy of PY1 Data(H)'!$A$1:$CZ$288))</f>
        <v>0</v>
      </c>
      <c r="N222" s="180" cm="1">
        <f t="array" ref="N222">_xlfn.XLOOKUP(N$1,'Copy of PY1 Data(H)'!$A$1:$CZ$1,_xlfn.XLOOKUP($A222,'Copy of PY1 Data(H)'!$A$1:$A$288,'Copy of PY1 Data(H)'!$A$1:$CZ$288))</f>
        <v>0</v>
      </c>
      <c r="O222" s="180" cm="1">
        <f t="array" ref="O222">_xlfn.XLOOKUP(O$1,'Copy of PY1 Data(H)'!$A$1:$CZ$1,_xlfn.XLOOKUP($A222,'Copy of PY1 Data(H)'!$A$1:$A$288,'Copy of PY1 Data(H)'!$A$1:$CZ$288))</f>
        <v>0</v>
      </c>
      <c r="P222" s="180" cm="1">
        <f t="array" ref="P222">_xlfn.XLOOKUP(P$1,'Copy of PY1 Data(H)'!$A$1:$CZ$1,_xlfn.XLOOKUP($A222,'Copy of PY1 Data(H)'!$A$1:$A$288,'Copy of PY1 Data(H)'!$A$1:$CZ$288))</f>
        <v>0</v>
      </c>
      <c r="Q222" s="180" cm="1">
        <f t="array" ref="Q222">_xlfn.XLOOKUP(Q$1,'Copy of PY1 Data(H)'!$A$1:$CZ$1,_xlfn.XLOOKUP($A222,'Copy of PY1 Data(H)'!$A$1:$A$288,'Copy of PY1 Data(H)'!$A$1:$CZ$288))</f>
        <v>0</v>
      </c>
      <c r="R222" s="180" cm="1">
        <f t="array" ref="R222">_xlfn.XLOOKUP(R$1,'Copy of PY1 Data(H)'!$A$1:$CZ$1,_xlfn.XLOOKUP($A222,'Copy of PY1 Data(H)'!$A$1:$A$288,'Copy of PY1 Data(H)'!$A$1:$CZ$288))</f>
        <v>0</v>
      </c>
      <c r="S222" s="180" cm="1">
        <f t="array" ref="S222">_xlfn.XLOOKUP(S$1,'Copy of PY1 Data(H)'!$A$1:$CZ$1,_xlfn.XLOOKUP($A222,'Copy of PY1 Data(H)'!$A$1:$A$288,'Copy of PY1 Data(H)'!$A$1:$CZ$288))</f>
        <v>0</v>
      </c>
      <c r="T222" s="180" cm="1">
        <f t="array" ref="T222">_xlfn.XLOOKUP(T$1,'Copy of PY1 Data(H)'!$A$1:$CZ$1,_xlfn.XLOOKUP($A222,'Copy of PY1 Data(H)'!$A$1:$A$288,'Copy of PY1 Data(H)'!$A$1:$CZ$288))</f>
        <v>0</v>
      </c>
      <c r="U222" s="180" cm="1">
        <f t="array" ref="U222">_xlfn.XLOOKUP(U$1,'Copy of PY1 Data(H)'!$A$1:$CZ$1,_xlfn.XLOOKUP($A222,'Copy of PY1 Data(H)'!$A$1:$A$288,'Copy of PY1 Data(H)'!$A$1:$CZ$288))</f>
        <v>0</v>
      </c>
      <c r="V222" s="180" cm="1">
        <f t="array" ref="V222">_xlfn.XLOOKUP(V$1,'Copy of PY1 Data(H)'!$A$1:$CZ$1,_xlfn.XLOOKUP($A222,'Copy of PY1 Data(H)'!$A$1:$A$288,'Copy of PY1 Data(H)'!$A$1:$CZ$288))</f>
        <v>0</v>
      </c>
      <c r="W222" s="180" cm="1">
        <f t="array" ref="W222">_xlfn.XLOOKUP(W$1,'Copy of PY1 Data(H)'!$A$1:$CZ$1,_xlfn.XLOOKUP($A222,'Copy of PY1 Data(H)'!$A$1:$A$288,'Copy of PY1 Data(H)'!$A$1:$CZ$288))</f>
        <v>0</v>
      </c>
      <c r="X222" s="180" cm="1">
        <f t="array" ref="X222">_xlfn.XLOOKUP(X$1,'Copy of PY1 Data(H)'!$A$1:$CZ$1,_xlfn.XLOOKUP($A222,'Copy of PY1 Data(H)'!$A$1:$A$288,'Copy of PY1 Data(H)'!$A$1:$CZ$288))</f>
        <v>0</v>
      </c>
      <c r="Y222" s="180" cm="1">
        <f t="array" ref="Y222">_xlfn.XLOOKUP(Y$1,'Copy of PY1 Data(H)'!$A$1:$CZ$1,_xlfn.XLOOKUP($A222,'Copy of PY1 Data(H)'!$A$1:$A$288,'Copy of PY1 Data(H)'!$A$1:$CZ$288))</f>
        <v>0</v>
      </c>
      <c r="Z222" s="180" cm="1">
        <f t="array" ref="Z222">_xlfn.XLOOKUP(Z$1,'Copy of PY1 Data(H)'!$A$1:$CZ$1,_xlfn.XLOOKUP($A222,'Copy of PY1 Data(H)'!$A$1:$A$288,'Copy of PY1 Data(H)'!$A$1:$CZ$288))</f>
        <v>0</v>
      </c>
      <c r="AA222" s="180" cm="1">
        <f t="array" ref="AA222">_xlfn.XLOOKUP(AA$1,'Copy of PY1 Data(H)'!$A$1:$CZ$1,_xlfn.XLOOKUP($A222,'Copy of PY1 Data(H)'!$A$1:$A$288,'Copy of PY1 Data(H)'!$A$1:$CZ$288))</f>
        <v>0</v>
      </c>
      <c r="AB222" s="180" cm="1">
        <f t="array" ref="AB222">_xlfn.XLOOKUP(AB$1,'Copy of PY1 Data(H)'!$A$1:$CZ$1,_xlfn.XLOOKUP($A222,'Copy of PY1 Data(H)'!$A$1:$A$288,'Copy of PY1 Data(H)'!$A$1:$CZ$288))</f>
        <v>0</v>
      </c>
      <c r="AC222" s="180" cm="1">
        <f t="array" ref="AC222">_xlfn.XLOOKUP(AC$1,'Copy of PY1 Data(H)'!$A$1:$CZ$1,_xlfn.XLOOKUP($A222,'Copy of PY1 Data(H)'!$A$1:$A$288,'Copy of PY1 Data(H)'!$A$1:$CZ$288))</f>
        <v>0</v>
      </c>
      <c r="AD222" s="180" cm="1">
        <f t="array" ref="AD222">_xlfn.XLOOKUP(AD$1,'Copy of PY1 Data(H)'!$A$1:$CZ$1,_xlfn.XLOOKUP($A222,'Copy of PY1 Data(H)'!$A$1:$A$288,'Copy of PY1 Data(H)'!$A$1:$CZ$288))</f>
        <v>0</v>
      </c>
      <c r="AE222" s="180" cm="1">
        <f t="array" ref="AE222">_xlfn.XLOOKUP(AE$1,'Copy of PY1 Data(H)'!$A$1:$CZ$1,_xlfn.XLOOKUP($A222,'Copy of PY1 Data(H)'!$A$1:$A$288,'Copy of PY1 Data(H)'!$A$1:$CZ$288))</f>
        <v>0</v>
      </c>
      <c r="AF222" s="180" cm="1">
        <f t="array" ref="AF222">_xlfn.XLOOKUP(AF$1,'Copy of PY1 Data(H)'!$A$1:$CZ$1,_xlfn.XLOOKUP($A222,'Copy of PY1 Data(H)'!$A$1:$A$288,'Copy of PY1 Data(H)'!$A$1:$CZ$288))</f>
        <v>0</v>
      </c>
      <c r="AG222" s="180" cm="1">
        <f t="array" ref="AG222">_xlfn.XLOOKUP(AG$1,'Copy of PY1 Data(H)'!$A$1:$CZ$1,_xlfn.XLOOKUP($A222,'Copy of PY1 Data(H)'!$A$1:$A$288,'Copy of PY1 Data(H)'!$A$1:$CZ$288))</f>
        <v>0</v>
      </c>
      <c r="AH222" s="180" cm="1">
        <f t="array" ref="AH222">_xlfn.XLOOKUP(AH$1,'Copy of PY1 Data(H)'!$A$1:$CZ$1,_xlfn.XLOOKUP($A222,'Copy of PY1 Data(H)'!$A$1:$A$288,'Copy of PY1 Data(H)'!$A$1:$CZ$288))</f>
        <v>0</v>
      </c>
      <c r="AI222" s="180" cm="1">
        <f t="array" ref="AI222">_xlfn.XLOOKUP(AI$1,'Copy of PY1 Data(H)'!$A$1:$CZ$1,_xlfn.XLOOKUP($A222,'Copy of PY1 Data(H)'!$A$1:$A$288,'Copy of PY1 Data(H)'!$A$1:$CZ$288))</f>
        <v>0</v>
      </c>
      <c r="AJ222" s="180" cm="1">
        <f t="array" ref="AJ222">_xlfn.XLOOKUP(AJ$1,'Copy of PY1 Data(H)'!$A$1:$CZ$1,_xlfn.XLOOKUP($A222,'Copy of PY1 Data(H)'!$A$1:$A$288,'Copy of PY1 Data(H)'!$A$1:$CZ$288))</f>
        <v>0</v>
      </c>
      <c r="AK222" s="180" cm="1">
        <f t="array" ref="AK222">_xlfn.XLOOKUP(AK$1,'Copy of PY1 Data(H)'!$A$1:$CZ$1,_xlfn.XLOOKUP($A222,'Copy of PY1 Data(H)'!$A$1:$A$288,'Copy of PY1 Data(H)'!$A$1:$CZ$288))</f>
        <v>0</v>
      </c>
      <c r="AL222" s="180" cm="1">
        <f t="array" ref="AL222">_xlfn.XLOOKUP(AL$1,'Copy of PY1 Data(H)'!$A$1:$CZ$1,_xlfn.XLOOKUP($A222,'Copy of PY1 Data(H)'!$A$1:$A$288,'Copy of PY1 Data(H)'!$A$1:$CZ$288))</f>
        <v>0</v>
      </c>
      <c r="AM222" s="180" cm="1">
        <f t="array" ref="AM222">_xlfn.XLOOKUP(AM$1,'Copy of PY1 Data(H)'!$A$1:$CZ$1,_xlfn.XLOOKUP($A222,'Copy of PY1 Data(H)'!$A$1:$A$288,'Copy of PY1 Data(H)'!$A$1:$CZ$288))</f>
        <v>0</v>
      </c>
      <c r="AN222" s="180" cm="1">
        <f t="array" ref="AN222">_xlfn.XLOOKUP(AN$1,'Copy of PY1 Data(H)'!$A$1:$CZ$1,_xlfn.XLOOKUP($A222,'Copy of PY1 Data(H)'!$A$1:$A$288,'Copy of PY1 Data(H)'!$A$1:$CZ$288))</f>
        <v>0</v>
      </c>
      <c r="AO222" s="180" cm="1">
        <f t="array" ref="AO222">_xlfn.XLOOKUP(AO$1,'Copy of PY1 Data(H)'!$A$1:$CZ$1,_xlfn.XLOOKUP($A222,'Copy of PY1 Data(H)'!$A$1:$A$288,'Copy of PY1 Data(H)'!$A$1:$CZ$288))</f>
        <v>0</v>
      </c>
      <c r="AP222" s="180" cm="1">
        <f t="array" ref="AP222">_xlfn.XLOOKUP(AP$1,'Copy of PY1 Data(H)'!$A$1:$CZ$1,_xlfn.XLOOKUP($A222,'Copy of PY1 Data(H)'!$A$1:$A$288,'Copy of PY1 Data(H)'!$A$1:$CZ$288))</f>
        <v>0</v>
      </c>
      <c r="AQ222" s="180" cm="1">
        <f t="array" ref="AQ222">_xlfn.XLOOKUP(AQ$1,'Copy of PY1 Data(H)'!$A$1:$CZ$1,_xlfn.XLOOKUP($A222,'Copy of PY1 Data(H)'!$A$1:$A$288,'Copy of PY1 Data(H)'!$A$1:$CZ$288))</f>
        <v>0</v>
      </c>
      <c r="AR222" s="180" cm="1">
        <f t="array" ref="AR222">_xlfn.XLOOKUP(AR$1,'Copy of PY1 Data(H)'!$A$1:$CZ$1,_xlfn.XLOOKUP($A222,'Copy of PY1 Data(H)'!$A$1:$A$288,'Copy of PY1 Data(H)'!$A$1:$CZ$288))</f>
        <v>0</v>
      </c>
      <c r="AS222" s="180" cm="1">
        <f t="array" ref="AS222">_xlfn.XLOOKUP(AS$1,'Copy of PY1 Data(H)'!$A$1:$CZ$1,_xlfn.XLOOKUP($A222,'Copy of PY1 Data(H)'!$A$1:$A$288,'Copy of PY1 Data(H)'!$A$1:$CZ$288))</f>
        <v>0</v>
      </c>
      <c r="AT222" s="180" cm="1">
        <f t="array" ref="AT222">_xlfn.XLOOKUP(AT$1,'Copy of PY1 Data(H)'!$A$1:$CZ$1,_xlfn.XLOOKUP($A222,'Copy of PY1 Data(H)'!$A$1:$A$288,'Copy of PY1 Data(H)'!$A$1:$CZ$288))</f>
        <v>0</v>
      </c>
      <c r="AU222" s="180" cm="1">
        <f t="array" ref="AU222">_xlfn.XLOOKUP(AU$1,'Copy of PY1 Data(H)'!$A$1:$CZ$1,_xlfn.XLOOKUP($A222,'Copy of PY1 Data(H)'!$A$1:$A$288,'Copy of PY1 Data(H)'!$A$1:$CZ$288))</f>
        <v>0</v>
      </c>
      <c r="AV222" s="180" cm="1">
        <f t="array" ref="AV222">_xlfn.XLOOKUP(AV$1,'Copy of PY1 Data(H)'!$A$1:$CZ$1,_xlfn.XLOOKUP($A222,'Copy of PY1 Data(H)'!$A$1:$A$288,'Copy of PY1 Data(H)'!$A$1:$CZ$288))</f>
        <v>0</v>
      </c>
      <c r="AW222" s="180" cm="1">
        <f t="array" ref="AW222">_xlfn.XLOOKUP(AW$1,'Copy of PY1 Data(H)'!$A$1:$CZ$1,_xlfn.XLOOKUP($A222,'Copy of PY1 Data(H)'!$A$1:$A$288,'Copy of PY1 Data(H)'!$A$1:$CZ$288))</f>
        <v>0</v>
      </c>
      <c r="AX222" s="180" cm="1">
        <f t="array" ref="AX222">_xlfn.XLOOKUP(AX$1,'Copy of PY1 Data(H)'!$A$1:$CZ$1,_xlfn.XLOOKUP($A222,'Copy of PY1 Data(H)'!$A$1:$A$288,'Copy of PY1 Data(H)'!$A$1:$CZ$288))</f>
        <v>0</v>
      </c>
      <c r="AY222" s="180" cm="1">
        <f t="array" ref="AY222">_xlfn.XLOOKUP(AY$1,'Copy of PY1 Data(H)'!$A$1:$CZ$1,_xlfn.XLOOKUP($A222,'Copy of PY1 Data(H)'!$A$1:$A$288,'Copy of PY1 Data(H)'!$A$1:$CZ$288))</f>
        <v>0</v>
      </c>
      <c r="AZ222" s="180" cm="1">
        <f t="array" ref="AZ222">_xlfn.XLOOKUP(AZ$1,'Copy of PY1 Data(H)'!$A$1:$CZ$1,_xlfn.XLOOKUP($A222,'Copy of PY1 Data(H)'!$A$1:$A$288,'Copy of PY1 Data(H)'!$A$1:$CZ$288))</f>
        <v>0</v>
      </c>
      <c r="BA222" s="180" cm="1">
        <f t="array" ref="BA222">_xlfn.XLOOKUP(BA$1,'Copy of PY1 Data(H)'!$A$1:$CZ$1,_xlfn.XLOOKUP($A222,'Copy of PY1 Data(H)'!$A$1:$A$288,'Copy of PY1 Data(H)'!$A$1:$CZ$288))</f>
        <v>0</v>
      </c>
      <c r="BB222" s="180" cm="1">
        <f t="array" ref="BB222">_xlfn.XLOOKUP(BB$1,'Copy of PY1 Data(H)'!$A$1:$CZ$1,_xlfn.XLOOKUP($A222,'Copy of PY1 Data(H)'!$A$1:$A$288,'Copy of PY1 Data(H)'!$A$1:$CZ$288))</f>
        <v>0</v>
      </c>
      <c r="BC222" s="180" cm="1">
        <f t="array" ref="BC222">_xlfn.XLOOKUP(BC$1,'Copy of PY1 Data(H)'!$A$1:$CZ$1,_xlfn.XLOOKUP($A222,'Copy of PY1 Data(H)'!$A$1:$A$288,'Copy of PY1 Data(H)'!$A$1:$CZ$288))</f>
        <v>0</v>
      </c>
      <c r="BD222" s="180" cm="1">
        <f t="array" ref="BD222">_xlfn.XLOOKUP(BD$1,'Copy of PY1 Data(H)'!$A$1:$CZ$1,_xlfn.XLOOKUP($A222,'Copy of PY1 Data(H)'!$A$1:$A$288,'Copy of PY1 Data(H)'!$A$1:$CZ$288))</f>
        <v>0</v>
      </c>
      <c r="BE222" s="180" cm="1">
        <f t="array" ref="BE222">_xlfn.XLOOKUP(BE$1,'Copy of PY1 Data(H)'!$A$1:$CZ$1,_xlfn.XLOOKUP($A222,'Copy of PY1 Data(H)'!$A$1:$A$288,'Copy of PY1 Data(H)'!$A$1:$CZ$288))</f>
        <v>0</v>
      </c>
      <c r="BF222" s="180" cm="1">
        <f t="array" ref="BF222">_xlfn.XLOOKUP(BF$1,'Copy of PY1 Data(H)'!$A$1:$CZ$1,_xlfn.XLOOKUP($A222,'Copy of PY1 Data(H)'!$A$1:$A$288,'Copy of PY1 Data(H)'!$A$1:$CZ$288))</f>
        <v>0</v>
      </c>
      <c r="BG222" s="180" cm="1">
        <f t="array" ref="BG222">_xlfn.XLOOKUP(BG$1,'Copy of PY1 Data(H)'!$A$1:$CZ$1,_xlfn.XLOOKUP($A222,'Copy of PY1 Data(H)'!$A$1:$A$288,'Copy of PY1 Data(H)'!$A$1:$CZ$288))</f>
        <v>0</v>
      </c>
      <c r="BH222" s="180" cm="1">
        <f t="array" ref="BH222">_xlfn.XLOOKUP(BH$1,'Copy of PY1 Data(H)'!$A$1:$CZ$1,_xlfn.XLOOKUP($A222,'Copy of PY1 Data(H)'!$A$1:$A$288,'Copy of PY1 Data(H)'!$A$1:$CZ$288))</f>
        <v>0</v>
      </c>
      <c r="BI222" s="180" cm="1">
        <f t="array" ref="BI222">_xlfn.XLOOKUP(BI$1,'Copy of PY1 Data(H)'!$A$1:$CZ$1,_xlfn.XLOOKUP($A222,'Copy of PY1 Data(H)'!$A$1:$A$288,'Copy of PY1 Data(H)'!$A$1:$CZ$288))</f>
        <v>0</v>
      </c>
      <c r="BJ222" s="180" cm="1">
        <f t="array" ref="BJ222">_xlfn.XLOOKUP(BJ$1,'Copy of PY1 Data(H)'!$A$1:$CZ$1,_xlfn.XLOOKUP($A222,'Copy of PY1 Data(H)'!$A$1:$A$288,'Copy of PY1 Data(H)'!$A$1:$CZ$288))</f>
        <v>0</v>
      </c>
      <c r="BK222" s="180" cm="1">
        <f t="array" ref="BK222">_xlfn.XLOOKUP(BK$1,'Copy of PY1 Data(H)'!$A$1:$CZ$1,_xlfn.XLOOKUP($A222,'Copy of PY1 Data(H)'!$A$1:$A$288,'Copy of PY1 Data(H)'!$A$1:$CZ$288))</f>
        <v>0</v>
      </c>
      <c r="BL222" s="180" cm="1">
        <f t="array" ref="BL222">_xlfn.XLOOKUP(BL$1,'Copy of PY1 Data(H)'!$A$1:$CZ$1,_xlfn.XLOOKUP($A222,'Copy of PY1 Data(H)'!$A$1:$A$288,'Copy of PY1 Data(H)'!$A$1:$CZ$288))</f>
        <v>0</v>
      </c>
      <c r="BM222" s="180" cm="1">
        <f t="array" ref="BM222">_xlfn.XLOOKUP(BM$1,'Copy of PY1 Data(H)'!$A$1:$CZ$1,_xlfn.XLOOKUP($A222,'Copy of PY1 Data(H)'!$A$1:$A$288,'Copy of PY1 Data(H)'!$A$1:$CZ$288))</f>
        <v>0</v>
      </c>
      <c r="BN222" s="180" cm="1">
        <f t="array" ref="BN222">_xlfn.XLOOKUP(BN$1,'Copy of PY1 Data(H)'!$A$1:$CZ$1,_xlfn.XLOOKUP($A222,'Copy of PY1 Data(H)'!$A$1:$A$288,'Copy of PY1 Data(H)'!$A$1:$CZ$288))</f>
        <v>0</v>
      </c>
      <c r="BO222" s="180" cm="1">
        <f t="array" ref="BO222">_xlfn.XLOOKUP(BO$1,'Copy of PY1 Data(H)'!$A$1:$CZ$1,_xlfn.XLOOKUP($A222,'Copy of PY1 Data(H)'!$A$1:$A$288,'Copy of PY1 Data(H)'!$A$1:$CZ$288))</f>
        <v>0</v>
      </c>
      <c r="BP222" s="180" cm="1">
        <f t="array" ref="BP222">_xlfn.XLOOKUP(BP$1,'Copy of PY1 Data(H)'!$A$1:$CZ$1,_xlfn.XLOOKUP($A222,'Copy of PY1 Data(H)'!$A$1:$A$288,'Copy of PY1 Data(H)'!$A$1:$CZ$288))</f>
        <v>0</v>
      </c>
      <c r="BQ222" s="180" cm="1">
        <f t="array" ref="BQ222">_xlfn.XLOOKUP(BQ$1,'Copy of PY1 Data(H)'!$A$1:$CZ$1,_xlfn.XLOOKUP($A222,'Copy of PY1 Data(H)'!$A$1:$A$288,'Copy of PY1 Data(H)'!$A$1:$CZ$288))</f>
        <v>0</v>
      </c>
      <c r="BR222" s="180" cm="1">
        <f t="array" ref="BR222">_xlfn.XLOOKUP(BR$1,'Copy of PY1 Data(H)'!$A$1:$CZ$1,_xlfn.XLOOKUP($A222,'Copy of PY1 Data(H)'!$A$1:$A$288,'Copy of PY1 Data(H)'!$A$1:$CZ$288))</f>
        <v>0</v>
      </c>
      <c r="BS222" s="180" cm="1">
        <f t="array" ref="BS222">_xlfn.XLOOKUP(BS$1,'Copy of PY1 Data(H)'!$A$1:$CZ$1,_xlfn.XLOOKUP($A222,'Copy of PY1 Data(H)'!$A$1:$A$288,'Copy of PY1 Data(H)'!$A$1:$CZ$288))</f>
        <v>0</v>
      </c>
      <c r="BT222" s="180" cm="1">
        <f t="array" ref="BT222">_xlfn.XLOOKUP(BT$1,'Copy of PY1 Data(H)'!$A$1:$CZ$1,_xlfn.XLOOKUP($A222,'Copy of PY1 Data(H)'!$A$1:$A$288,'Copy of PY1 Data(H)'!$A$1:$CZ$288))</f>
        <v>0</v>
      </c>
      <c r="BU222" s="180" cm="1">
        <f t="array" ref="BU222">_xlfn.XLOOKUP(BU$1,'Copy of PY1 Data(H)'!$A$1:$CZ$1,_xlfn.XLOOKUP($A222,'Copy of PY1 Data(H)'!$A$1:$A$288,'Copy of PY1 Data(H)'!$A$1:$CZ$288))</f>
        <v>0</v>
      </c>
      <c r="BV222" s="180" cm="1">
        <f t="array" ref="BV222">_xlfn.XLOOKUP(BV$1,'Copy of PY1 Data(H)'!$A$1:$CZ$1,_xlfn.XLOOKUP($A222,'Copy of PY1 Data(H)'!$A$1:$A$288,'Copy of PY1 Data(H)'!$A$1:$CZ$288))</f>
        <v>0</v>
      </c>
    </row>
    <row r="223" spans="1:78" x14ac:dyDescent="0.3">
      <c r="A223" s="180">
        <v>619</v>
      </c>
      <c r="C223" s="180"/>
      <c r="D223" s="180" cm="1">
        <f t="array" ref="D223">_xlfn.XLOOKUP(D$1,'Copy of PY1 Data(H)'!$A$1:$CZ$1,_xlfn.XLOOKUP($A223,'Copy of PY1 Data(H)'!$A$1:$A$288,'Copy of PY1 Data(H)'!$A$1:$CZ$288))</f>
        <v>0</v>
      </c>
      <c r="E223" s="180" cm="1">
        <f t="array" ref="E223">_xlfn.XLOOKUP(E$1,'Copy of PY1 Data(H)'!$A$1:$CZ$1,_xlfn.XLOOKUP($A223,'Copy of PY1 Data(H)'!$A$1:$A$288,'Copy of PY1 Data(H)'!$A$1:$CZ$288))</f>
        <v>0</v>
      </c>
      <c r="F223" s="180" cm="1">
        <f t="array" ref="F223">_xlfn.XLOOKUP(F$1,'Copy of PY1 Data(H)'!$A$1:$CZ$1,_xlfn.XLOOKUP($A223,'Copy of PY1 Data(H)'!$A$1:$A$288,'Copy of PY1 Data(H)'!$A$1:$CZ$288))</f>
        <v>0</v>
      </c>
      <c r="G223" s="180" cm="1">
        <f t="array" ref="G223">_xlfn.XLOOKUP(G$1,'Copy of PY1 Data(H)'!$A$1:$CZ$1,_xlfn.XLOOKUP($A223,'Copy of PY1 Data(H)'!$A$1:$A$288,'Copy of PY1 Data(H)'!$A$1:$CZ$288))</f>
        <v>0</v>
      </c>
      <c r="H223" s="180" cm="1">
        <f t="array" ref="H223">_xlfn.XLOOKUP(H$1,'Copy of PY1 Data(H)'!$A$1:$CZ$1,_xlfn.XLOOKUP($A223,'Copy of PY1 Data(H)'!$A$1:$A$288,'Copy of PY1 Data(H)'!$A$1:$CZ$288))</f>
        <v>0</v>
      </c>
      <c r="I223" s="180" cm="1">
        <f t="array" ref="I223">_xlfn.XLOOKUP(I$1,'Copy of PY1 Data(H)'!$A$1:$CZ$1,_xlfn.XLOOKUP($A223,'Copy of PY1 Data(H)'!$A$1:$A$288,'Copy of PY1 Data(H)'!$A$1:$CZ$288))</f>
        <v>0</v>
      </c>
      <c r="J223" s="180" cm="1">
        <f t="array" ref="J223">_xlfn.XLOOKUP(J$1,'Copy of PY1 Data(H)'!$A$1:$CZ$1,_xlfn.XLOOKUP($A223,'Copy of PY1 Data(H)'!$A$1:$A$288,'Copy of PY1 Data(H)'!$A$1:$CZ$288))</f>
        <v>0</v>
      </c>
      <c r="K223" s="180" cm="1">
        <f t="array" ref="K223">_xlfn.XLOOKUP(K$1,'Copy of PY1 Data(H)'!$A$1:$CZ$1,_xlfn.XLOOKUP($A223,'Copy of PY1 Data(H)'!$A$1:$A$288,'Copy of PY1 Data(H)'!$A$1:$CZ$288))</f>
        <v>0</v>
      </c>
      <c r="L223" s="180" cm="1">
        <f t="array" ref="L223">_xlfn.XLOOKUP(L$1,'Copy of PY1 Data(H)'!$A$1:$CZ$1,_xlfn.XLOOKUP($A223,'Copy of PY1 Data(H)'!$A$1:$A$288,'Copy of PY1 Data(H)'!$A$1:$CZ$288))</f>
        <v>0</v>
      </c>
      <c r="M223" s="180" cm="1">
        <f t="array" ref="M223">_xlfn.XLOOKUP(M$1,'Copy of PY1 Data(H)'!$A$1:$CZ$1,_xlfn.XLOOKUP($A223,'Copy of PY1 Data(H)'!$A$1:$A$288,'Copy of PY1 Data(H)'!$A$1:$CZ$288))</f>
        <v>0</v>
      </c>
      <c r="N223" s="180" cm="1">
        <f t="array" ref="N223">_xlfn.XLOOKUP(N$1,'Copy of PY1 Data(H)'!$A$1:$CZ$1,_xlfn.XLOOKUP($A223,'Copy of PY1 Data(H)'!$A$1:$A$288,'Copy of PY1 Data(H)'!$A$1:$CZ$288))</f>
        <v>0</v>
      </c>
      <c r="O223" s="180" cm="1">
        <f t="array" ref="O223">_xlfn.XLOOKUP(O$1,'Copy of PY1 Data(H)'!$A$1:$CZ$1,_xlfn.XLOOKUP($A223,'Copy of PY1 Data(H)'!$A$1:$A$288,'Copy of PY1 Data(H)'!$A$1:$CZ$288))</f>
        <v>0</v>
      </c>
      <c r="P223" s="180" cm="1">
        <f t="array" ref="P223">_xlfn.XLOOKUP(P$1,'Copy of PY1 Data(H)'!$A$1:$CZ$1,_xlfn.XLOOKUP($A223,'Copy of PY1 Data(H)'!$A$1:$A$288,'Copy of PY1 Data(H)'!$A$1:$CZ$288))</f>
        <v>0</v>
      </c>
      <c r="Q223" s="180" cm="1">
        <f t="array" ref="Q223">_xlfn.XLOOKUP(Q$1,'Copy of PY1 Data(H)'!$A$1:$CZ$1,_xlfn.XLOOKUP($A223,'Copy of PY1 Data(H)'!$A$1:$A$288,'Copy of PY1 Data(H)'!$A$1:$CZ$288))</f>
        <v>0</v>
      </c>
      <c r="R223" s="180" cm="1">
        <f t="array" ref="R223">_xlfn.XLOOKUP(R$1,'Copy of PY1 Data(H)'!$A$1:$CZ$1,_xlfn.XLOOKUP($A223,'Copy of PY1 Data(H)'!$A$1:$A$288,'Copy of PY1 Data(H)'!$A$1:$CZ$288))</f>
        <v>0</v>
      </c>
      <c r="S223" s="180" cm="1">
        <f t="array" ref="S223">_xlfn.XLOOKUP(S$1,'Copy of PY1 Data(H)'!$A$1:$CZ$1,_xlfn.XLOOKUP($A223,'Copy of PY1 Data(H)'!$A$1:$A$288,'Copy of PY1 Data(H)'!$A$1:$CZ$288))</f>
        <v>0</v>
      </c>
      <c r="T223" s="180" cm="1">
        <f t="array" ref="T223">_xlfn.XLOOKUP(T$1,'Copy of PY1 Data(H)'!$A$1:$CZ$1,_xlfn.XLOOKUP($A223,'Copy of PY1 Data(H)'!$A$1:$A$288,'Copy of PY1 Data(H)'!$A$1:$CZ$288))</f>
        <v>0</v>
      </c>
      <c r="U223" s="180" cm="1">
        <f t="array" ref="U223">_xlfn.XLOOKUP(U$1,'Copy of PY1 Data(H)'!$A$1:$CZ$1,_xlfn.XLOOKUP($A223,'Copy of PY1 Data(H)'!$A$1:$A$288,'Copy of PY1 Data(H)'!$A$1:$CZ$288))</f>
        <v>0</v>
      </c>
      <c r="V223" s="180" cm="1">
        <f t="array" ref="V223">_xlfn.XLOOKUP(V$1,'Copy of PY1 Data(H)'!$A$1:$CZ$1,_xlfn.XLOOKUP($A223,'Copy of PY1 Data(H)'!$A$1:$A$288,'Copy of PY1 Data(H)'!$A$1:$CZ$288))</f>
        <v>0</v>
      </c>
      <c r="W223" s="180" cm="1">
        <f t="array" ref="W223">_xlfn.XLOOKUP(W$1,'Copy of PY1 Data(H)'!$A$1:$CZ$1,_xlfn.XLOOKUP($A223,'Copy of PY1 Data(H)'!$A$1:$A$288,'Copy of PY1 Data(H)'!$A$1:$CZ$288))</f>
        <v>0</v>
      </c>
      <c r="X223" s="180" cm="1">
        <f t="array" ref="X223">_xlfn.XLOOKUP(X$1,'Copy of PY1 Data(H)'!$A$1:$CZ$1,_xlfn.XLOOKUP($A223,'Copy of PY1 Data(H)'!$A$1:$A$288,'Copy of PY1 Data(H)'!$A$1:$CZ$288))</f>
        <v>0</v>
      </c>
      <c r="Y223" s="180" cm="1">
        <f t="array" ref="Y223">_xlfn.XLOOKUP(Y$1,'Copy of PY1 Data(H)'!$A$1:$CZ$1,_xlfn.XLOOKUP($A223,'Copy of PY1 Data(H)'!$A$1:$A$288,'Copy of PY1 Data(H)'!$A$1:$CZ$288))</f>
        <v>0</v>
      </c>
      <c r="Z223" s="180" cm="1">
        <f t="array" ref="Z223">_xlfn.XLOOKUP(Z$1,'Copy of PY1 Data(H)'!$A$1:$CZ$1,_xlfn.XLOOKUP($A223,'Copy of PY1 Data(H)'!$A$1:$A$288,'Copy of PY1 Data(H)'!$A$1:$CZ$288))</f>
        <v>0</v>
      </c>
      <c r="AA223" s="180" cm="1">
        <f t="array" ref="AA223">_xlfn.XLOOKUP(AA$1,'Copy of PY1 Data(H)'!$A$1:$CZ$1,_xlfn.XLOOKUP($A223,'Copy of PY1 Data(H)'!$A$1:$A$288,'Copy of PY1 Data(H)'!$A$1:$CZ$288))</f>
        <v>0</v>
      </c>
      <c r="AB223" s="180" cm="1">
        <f t="array" ref="AB223">_xlfn.XLOOKUP(AB$1,'Copy of PY1 Data(H)'!$A$1:$CZ$1,_xlfn.XLOOKUP($A223,'Copy of PY1 Data(H)'!$A$1:$A$288,'Copy of PY1 Data(H)'!$A$1:$CZ$288))</f>
        <v>0</v>
      </c>
      <c r="AC223" s="180" cm="1">
        <f t="array" ref="AC223">_xlfn.XLOOKUP(AC$1,'Copy of PY1 Data(H)'!$A$1:$CZ$1,_xlfn.XLOOKUP($A223,'Copy of PY1 Data(H)'!$A$1:$A$288,'Copy of PY1 Data(H)'!$A$1:$CZ$288))</f>
        <v>0</v>
      </c>
      <c r="AD223" s="180" cm="1">
        <f t="array" ref="AD223">_xlfn.XLOOKUP(AD$1,'Copy of PY1 Data(H)'!$A$1:$CZ$1,_xlfn.XLOOKUP($A223,'Copy of PY1 Data(H)'!$A$1:$A$288,'Copy of PY1 Data(H)'!$A$1:$CZ$288))</f>
        <v>0</v>
      </c>
      <c r="AE223" s="180" cm="1">
        <f t="array" ref="AE223">_xlfn.XLOOKUP(AE$1,'Copy of PY1 Data(H)'!$A$1:$CZ$1,_xlfn.XLOOKUP($A223,'Copy of PY1 Data(H)'!$A$1:$A$288,'Copy of PY1 Data(H)'!$A$1:$CZ$288))</f>
        <v>0</v>
      </c>
      <c r="AF223" s="180" cm="1">
        <f t="array" ref="AF223">_xlfn.XLOOKUP(AF$1,'Copy of PY1 Data(H)'!$A$1:$CZ$1,_xlfn.XLOOKUP($A223,'Copy of PY1 Data(H)'!$A$1:$A$288,'Copy of PY1 Data(H)'!$A$1:$CZ$288))</f>
        <v>0</v>
      </c>
      <c r="AG223" s="180" cm="1">
        <f t="array" ref="AG223">_xlfn.XLOOKUP(AG$1,'Copy of PY1 Data(H)'!$A$1:$CZ$1,_xlfn.XLOOKUP($A223,'Copy of PY1 Data(H)'!$A$1:$A$288,'Copy of PY1 Data(H)'!$A$1:$CZ$288))</f>
        <v>0</v>
      </c>
      <c r="AH223" s="180" cm="1">
        <f t="array" ref="AH223">_xlfn.XLOOKUP(AH$1,'Copy of PY1 Data(H)'!$A$1:$CZ$1,_xlfn.XLOOKUP($A223,'Copy of PY1 Data(H)'!$A$1:$A$288,'Copy of PY1 Data(H)'!$A$1:$CZ$288))</f>
        <v>0</v>
      </c>
      <c r="AI223" s="180" cm="1">
        <f t="array" ref="AI223">_xlfn.XLOOKUP(AI$1,'Copy of PY1 Data(H)'!$A$1:$CZ$1,_xlfn.XLOOKUP($A223,'Copy of PY1 Data(H)'!$A$1:$A$288,'Copy of PY1 Data(H)'!$A$1:$CZ$288))</f>
        <v>0</v>
      </c>
      <c r="AJ223" s="180" cm="1">
        <f t="array" ref="AJ223">_xlfn.XLOOKUP(AJ$1,'Copy of PY1 Data(H)'!$A$1:$CZ$1,_xlfn.XLOOKUP($A223,'Copy of PY1 Data(H)'!$A$1:$A$288,'Copy of PY1 Data(H)'!$A$1:$CZ$288))</f>
        <v>0</v>
      </c>
      <c r="AK223" s="180" cm="1">
        <f t="array" ref="AK223">_xlfn.XLOOKUP(AK$1,'Copy of PY1 Data(H)'!$A$1:$CZ$1,_xlfn.XLOOKUP($A223,'Copy of PY1 Data(H)'!$A$1:$A$288,'Copy of PY1 Data(H)'!$A$1:$CZ$288))</f>
        <v>0</v>
      </c>
      <c r="AL223" s="180" cm="1">
        <f t="array" ref="AL223">_xlfn.XLOOKUP(AL$1,'Copy of PY1 Data(H)'!$A$1:$CZ$1,_xlfn.XLOOKUP($A223,'Copy of PY1 Data(H)'!$A$1:$A$288,'Copy of PY1 Data(H)'!$A$1:$CZ$288))</f>
        <v>0</v>
      </c>
      <c r="AM223" s="180" cm="1">
        <f t="array" ref="AM223">_xlfn.XLOOKUP(AM$1,'Copy of PY1 Data(H)'!$A$1:$CZ$1,_xlfn.XLOOKUP($A223,'Copy of PY1 Data(H)'!$A$1:$A$288,'Copy of PY1 Data(H)'!$A$1:$CZ$288))</f>
        <v>0</v>
      </c>
      <c r="AN223" s="180" cm="1">
        <f t="array" ref="AN223">_xlfn.XLOOKUP(AN$1,'Copy of PY1 Data(H)'!$A$1:$CZ$1,_xlfn.XLOOKUP($A223,'Copy of PY1 Data(H)'!$A$1:$A$288,'Copy of PY1 Data(H)'!$A$1:$CZ$288))</f>
        <v>0</v>
      </c>
      <c r="AO223" s="180" cm="1">
        <f t="array" ref="AO223">_xlfn.XLOOKUP(AO$1,'Copy of PY1 Data(H)'!$A$1:$CZ$1,_xlfn.XLOOKUP($A223,'Copy of PY1 Data(H)'!$A$1:$A$288,'Copy of PY1 Data(H)'!$A$1:$CZ$288))</f>
        <v>0</v>
      </c>
      <c r="AP223" s="180" cm="1">
        <f t="array" ref="AP223">_xlfn.XLOOKUP(AP$1,'Copy of PY1 Data(H)'!$A$1:$CZ$1,_xlfn.XLOOKUP($A223,'Copy of PY1 Data(H)'!$A$1:$A$288,'Copy of PY1 Data(H)'!$A$1:$CZ$288))</f>
        <v>0</v>
      </c>
      <c r="AQ223" s="180" cm="1">
        <f t="array" ref="AQ223">_xlfn.XLOOKUP(AQ$1,'Copy of PY1 Data(H)'!$A$1:$CZ$1,_xlfn.XLOOKUP($A223,'Copy of PY1 Data(H)'!$A$1:$A$288,'Copy of PY1 Data(H)'!$A$1:$CZ$288))</f>
        <v>0</v>
      </c>
      <c r="AR223" s="180" cm="1">
        <f t="array" ref="AR223">_xlfn.XLOOKUP(AR$1,'Copy of PY1 Data(H)'!$A$1:$CZ$1,_xlfn.XLOOKUP($A223,'Copy of PY1 Data(H)'!$A$1:$A$288,'Copy of PY1 Data(H)'!$A$1:$CZ$288))</f>
        <v>0</v>
      </c>
      <c r="AS223" s="180" cm="1">
        <f t="array" ref="AS223">_xlfn.XLOOKUP(AS$1,'Copy of PY1 Data(H)'!$A$1:$CZ$1,_xlfn.XLOOKUP($A223,'Copy of PY1 Data(H)'!$A$1:$A$288,'Copy of PY1 Data(H)'!$A$1:$CZ$288))</f>
        <v>0</v>
      </c>
      <c r="AT223" s="180" cm="1">
        <f t="array" ref="AT223">_xlfn.XLOOKUP(AT$1,'Copy of PY1 Data(H)'!$A$1:$CZ$1,_xlfn.XLOOKUP($A223,'Copy of PY1 Data(H)'!$A$1:$A$288,'Copy of PY1 Data(H)'!$A$1:$CZ$288))</f>
        <v>0</v>
      </c>
      <c r="AU223" s="180" cm="1">
        <f t="array" ref="AU223">_xlfn.XLOOKUP(AU$1,'Copy of PY1 Data(H)'!$A$1:$CZ$1,_xlfn.XLOOKUP($A223,'Copy of PY1 Data(H)'!$A$1:$A$288,'Copy of PY1 Data(H)'!$A$1:$CZ$288))</f>
        <v>0</v>
      </c>
      <c r="AV223" s="180" cm="1">
        <f t="array" ref="AV223">_xlfn.XLOOKUP(AV$1,'Copy of PY1 Data(H)'!$A$1:$CZ$1,_xlfn.XLOOKUP($A223,'Copy of PY1 Data(H)'!$A$1:$A$288,'Copy of PY1 Data(H)'!$A$1:$CZ$288))</f>
        <v>0</v>
      </c>
      <c r="AW223" s="180" cm="1">
        <f t="array" ref="AW223">_xlfn.XLOOKUP(AW$1,'Copy of PY1 Data(H)'!$A$1:$CZ$1,_xlfn.XLOOKUP($A223,'Copy of PY1 Data(H)'!$A$1:$A$288,'Copy of PY1 Data(H)'!$A$1:$CZ$288))</f>
        <v>0</v>
      </c>
      <c r="AX223" s="180" cm="1">
        <f t="array" ref="AX223">_xlfn.XLOOKUP(AX$1,'Copy of PY1 Data(H)'!$A$1:$CZ$1,_xlfn.XLOOKUP($A223,'Copy of PY1 Data(H)'!$A$1:$A$288,'Copy of PY1 Data(H)'!$A$1:$CZ$288))</f>
        <v>0</v>
      </c>
      <c r="AY223" s="180" cm="1">
        <f t="array" ref="AY223">_xlfn.XLOOKUP(AY$1,'Copy of PY1 Data(H)'!$A$1:$CZ$1,_xlfn.XLOOKUP($A223,'Copy of PY1 Data(H)'!$A$1:$A$288,'Copy of PY1 Data(H)'!$A$1:$CZ$288))</f>
        <v>0</v>
      </c>
      <c r="AZ223" s="180" cm="1">
        <f t="array" ref="AZ223">_xlfn.XLOOKUP(AZ$1,'Copy of PY1 Data(H)'!$A$1:$CZ$1,_xlfn.XLOOKUP($A223,'Copy of PY1 Data(H)'!$A$1:$A$288,'Copy of PY1 Data(H)'!$A$1:$CZ$288))</f>
        <v>0</v>
      </c>
      <c r="BA223" s="180" cm="1">
        <f t="array" ref="BA223">_xlfn.XLOOKUP(BA$1,'Copy of PY1 Data(H)'!$A$1:$CZ$1,_xlfn.XLOOKUP($A223,'Copy of PY1 Data(H)'!$A$1:$A$288,'Copy of PY1 Data(H)'!$A$1:$CZ$288))</f>
        <v>0</v>
      </c>
      <c r="BB223" s="180" cm="1">
        <f t="array" ref="BB223">_xlfn.XLOOKUP(BB$1,'Copy of PY1 Data(H)'!$A$1:$CZ$1,_xlfn.XLOOKUP($A223,'Copy of PY1 Data(H)'!$A$1:$A$288,'Copy of PY1 Data(H)'!$A$1:$CZ$288))</f>
        <v>0</v>
      </c>
      <c r="BC223" s="180" cm="1">
        <f t="array" ref="BC223">_xlfn.XLOOKUP(BC$1,'Copy of PY1 Data(H)'!$A$1:$CZ$1,_xlfn.XLOOKUP($A223,'Copy of PY1 Data(H)'!$A$1:$A$288,'Copy of PY1 Data(H)'!$A$1:$CZ$288))</f>
        <v>0</v>
      </c>
      <c r="BD223" s="180" cm="1">
        <f t="array" ref="BD223">_xlfn.XLOOKUP(BD$1,'Copy of PY1 Data(H)'!$A$1:$CZ$1,_xlfn.XLOOKUP($A223,'Copy of PY1 Data(H)'!$A$1:$A$288,'Copy of PY1 Data(H)'!$A$1:$CZ$288))</f>
        <v>0</v>
      </c>
      <c r="BE223" s="180" cm="1">
        <f t="array" ref="BE223">_xlfn.XLOOKUP(BE$1,'Copy of PY1 Data(H)'!$A$1:$CZ$1,_xlfn.XLOOKUP($A223,'Copy of PY1 Data(H)'!$A$1:$A$288,'Copy of PY1 Data(H)'!$A$1:$CZ$288))</f>
        <v>0</v>
      </c>
      <c r="BF223" s="180" cm="1">
        <f t="array" ref="BF223">_xlfn.XLOOKUP(BF$1,'Copy of PY1 Data(H)'!$A$1:$CZ$1,_xlfn.XLOOKUP($A223,'Copy of PY1 Data(H)'!$A$1:$A$288,'Copy of PY1 Data(H)'!$A$1:$CZ$288))</f>
        <v>0</v>
      </c>
      <c r="BG223" s="180" cm="1">
        <f t="array" ref="BG223">_xlfn.XLOOKUP(BG$1,'Copy of PY1 Data(H)'!$A$1:$CZ$1,_xlfn.XLOOKUP($A223,'Copy of PY1 Data(H)'!$A$1:$A$288,'Copy of PY1 Data(H)'!$A$1:$CZ$288))</f>
        <v>0</v>
      </c>
      <c r="BH223" s="180" cm="1">
        <f t="array" ref="BH223">_xlfn.XLOOKUP(BH$1,'Copy of PY1 Data(H)'!$A$1:$CZ$1,_xlfn.XLOOKUP($A223,'Copy of PY1 Data(H)'!$A$1:$A$288,'Copy of PY1 Data(H)'!$A$1:$CZ$288))</f>
        <v>0</v>
      </c>
      <c r="BI223" s="180" cm="1">
        <f t="array" ref="BI223">_xlfn.XLOOKUP(BI$1,'Copy of PY1 Data(H)'!$A$1:$CZ$1,_xlfn.XLOOKUP($A223,'Copy of PY1 Data(H)'!$A$1:$A$288,'Copy of PY1 Data(H)'!$A$1:$CZ$288))</f>
        <v>0</v>
      </c>
      <c r="BJ223" s="180" cm="1">
        <f t="array" ref="BJ223">_xlfn.XLOOKUP(BJ$1,'Copy of PY1 Data(H)'!$A$1:$CZ$1,_xlfn.XLOOKUP($A223,'Copy of PY1 Data(H)'!$A$1:$A$288,'Copy of PY1 Data(H)'!$A$1:$CZ$288))</f>
        <v>0</v>
      </c>
      <c r="BK223" s="180" cm="1">
        <f t="array" ref="BK223">_xlfn.XLOOKUP(BK$1,'Copy of PY1 Data(H)'!$A$1:$CZ$1,_xlfn.XLOOKUP($A223,'Copy of PY1 Data(H)'!$A$1:$A$288,'Copy of PY1 Data(H)'!$A$1:$CZ$288))</f>
        <v>0</v>
      </c>
      <c r="BL223" s="180" cm="1">
        <f t="array" ref="BL223">_xlfn.XLOOKUP(BL$1,'Copy of PY1 Data(H)'!$A$1:$CZ$1,_xlfn.XLOOKUP($A223,'Copy of PY1 Data(H)'!$A$1:$A$288,'Copy of PY1 Data(H)'!$A$1:$CZ$288))</f>
        <v>0</v>
      </c>
      <c r="BM223" s="180" cm="1">
        <f t="array" ref="BM223">_xlfn.XLOOKUP(BM$1,'Copy of PY1 Data(H)'!$A$1:$CZ$1,_xlfn.XLOOKUP($A223,'Copy of PY1 Data(H)'!$A$1:$A$288,'Copy of PY1 Data(H)'!$A$1:$CZ$288))</f>
        <v>0</v>
      </c>
      <c r="BN223" s="180" cm="1">
        <f t="array" ref="BN223">_xlfn.XLOOKUP(BN$1,'Copy of PY1 Data(H)'!$A$1:$CZ$1,_xlfn.XLOOKUP($A223,'Copy of PY1 Data(H)'!$A$1:$A$288,'Copy of PY1 Data(H)'!$A$1:$CZ$288))</f>
        <v>0</v>
      </c>
      <c r="BO223" s="180" cm="1">
        <f t="array" ref="BO223">_xlfn.XLOOKUP(BO$1,'Copy of PY1 Data(H)'!$A$1:$CZ$1,_xlfn.XLOOKUP($A223,'Copy of PY1 Data(H)'!$A$1:$A$288,'Copy of PY1 Data(H)'!$A$1:$CZ$288))</f>
        <v>0</v>
      </c>
      <c r="BP223" s="180" cm="1">
        <f t="array" ref="BP223">_xlfn.XLOOKUP(BP$1,'Copy of PY1 Data(H)'!$A$1:$CZ$1,_xlfn.XLOOKUP($A223,'Copy of PY1 Data(H)'!$A$1:$A$288,'Copy of PY1 Data(H)'!$A$1:$CZ$288))</f>
        <v>0</v>
      </c>
      <c r="BQ223" s="180" cm="1">
        <f t="array" ref="BQ223">_xlfn.XLOOKUP(BQ$1,'Copy of PY1 Data(H)'!$A$1:$CZ$1,_xlfn.XLOOKUP($A223,'Copy of PY1 Data(H)'!$A$1:$A$288,'Copy of PY1 Data(H)'!$A$1:$CZ$288))</f>
        <v>0</v>
      </c>
      <c r="BR223" s="180" cm="1">
        <f t="array" ref="BR223">_xlfn.XLOOKUP(BR$1,'Copy of PY1 Data(H)'!$A$1:$CZ$1,_xlfn.XLOOKUP($A223,'Copy of PY1 Data(H)'!$A$1:$A$288,'Copy of PY1 Data(H)'!$A$1:$CZ$288))</f>
        <v>0</v>
      </c>
      <c r="BS223" s="180" cm="1">
        <f t="array" ref="BS223">_xlfn.XLOOKUP(BS$1,'Copy of PY1 Data(H)'!$A$1:$CZ$1,_xlfn.XLOOKUP($A223,'Copy of PY1 Data(H)'!$A$1:$A$288,'Copy of PY1 Data(H)'!$A$1:$CZ$288))</f>
        <v>0</v>
      </c>
      <c r="BT223" s="180" cm="1">
        <f t="array" ref="BT223">_xlfn.XLOOKUP(BT$1,'Copy of PY1 Data(H)'!$A$1:$CZ$1,_xlfn.XLOOKUP($A223,'Copy of PY1 Data(H)'!$A$1:$A$288,'Copy of PY1 Data(H)'!$A$1:$CZ$288))</f>
        <v>0</v>
      </c>
      <c r="BU223" s="180" cm="1">
        <f t="array" ref="BU223">_xlfn.XLOOKUP(BU$1,'Copy of PY1 Data(H)'!$A$1:$CZ$1,_xlfn.XLOOKUP($A223,'Copy of PY1 Data(H)'!$A$1:$A$288,'Copy of PY1 Data(H)'!$A$1:$CZ$288))</f>
        <v>0</v>
      </c>
      <c r="BV223" s="180" cm="1">
        <f t="array" ref="BV223">_xlfn.XLOOKUP(BV$1,'Copy of PY1 Data(H)'!$A$1:$CZ$1,_xlfn.XLOOKUP($A223,'Copy of PY1 Data(H)'!$A$1:$A$288,'Copy of PY1 Data(H)'!$A$1:$CZ$288))</f>
        <v>0</v>
      </c>
    </row>
    <row r="224" spans="1:78" s="968" customFormat="1" x14ac:dyDescent="0.3">
      <c r="B224" s="968" t="s">
        <v>2841</v>
      </c>
    </row>
    <row r="225" spans="1:74" x14ac:dyDescent="0.3">
      <c r="A225" s="180">
        <v>621</v>
      </c>
      <c r="C225" s="180"/>
      <c r="D225" s="180" cm="1">
        <f t="array" ref="D225">_xlfn.XLOOKUP(D$1,'Copy of PY1 Data(H)'!$A$1:$CZ$1,_xlfn.XLOOKUP($A225,'Copy of PY1 Data(H)'!$A$1:$A$288,'Copy of PY1 Data(H)'!$A$1:$CZ$288))</f>
        <v>0</v>
      </c>
      <c r="E225" s="180" cm="1">
        <f t="array" ref="E225">_xlfn.XLOOKUP(E$1,'Copy of PY1 Data(H)'!$A$1:$CZ$1,_xlfn.XLOOKUP($A225,'Copy of PY1 Data(H)'!$A$1:$A$288,'Copy of PY1 Data(H)'!$A$1:$CZ$288))</f>
        <v>0</v>
      </c>
      <c r="F225" s="180" cm="1">
        <f t="array" ref="F225">_xlfn.XLOOKUP(F$1,'Copy of PY1 Data(H)'!$A$1:$CZ$1,_xlfn.XLOOKUP($A225,'Copy of PY1 Data(H)'!$A$1:$A$288,'Copy of PY1 Data(H)'!$A$1:$CZ$288))</f>
        <v>0</v>
      </c>
      <c r="G225" s="180" cm="1">
        <f t="array" ref="G225">_xlfn.XLOOKUP(G$1,'Copy of PY1 Data(H)'!$A$1:$CZ$1,_xlfn.XLOOKUP($A225,'Copy of PY1 Data(H)'!$A$1:$A$288,'Copy of PY1 Data(H)'!$A$1:$CZ$288))</f>
        <v>0</v>
      </c>
      <c r="H225" s="180" cm="1">
        <f t="array" ref="H225">_xlfn.XLOOKUP(H$1,'Copy of PY1 Data(H)'!$A$1:$CZ$1,_xlfn.XLOOKUP($A225,'Copy of PY1 Data(H)'!$A$1:$A$288,'Copy of PY1 Data(H)'!$A$1:$CZ$288))</f>
        <v>0</v>
      </c>
      <c r="I225" s="180" cm="1">
        <f t="array" ref="I225">_xlfn.XLOOKUP(I$1,'Copy of PY1 Data(H)'!$A$1:$CZ$1,_xlfn.XLOOKUP($A225,'Copy of PY1 Data(H)'!$A$1:$A$288,'Copy of PY1 Data(H)'!$A$1:$CZ$288))</f>
        <v>0</v>
      </c>
      <c r="J225" s="180" cm="1">
        <f t="array" ref="J225">_xlfn.XLOOKUP(J$1,'Copy of PY1 Data(H)'!$A$1:$CZ$1,_xlfn.XLOOKUP($A225,'Copy of PY1 Data(H)'!$A$1:$A$288,'Copy of PY1 Data(H)'!$A$1:$CZ$288))</f>
        <v>0</v>
      </c>
      <c r="K225" s="180" cm="1">
        <f t="array" ref="K225">_xlfn.XLOOKUP(K$1,'Copy of PY1 Data(H)'!$A$1:$CZ$1,_xlfn.XLOOKUP($A225,'Copy of PY1 Data(H)'!$A$1:$A$288,'Copy of PY1 Data(H)'!$A$1:$CZ$288))</f>
        <v>0</v>
      </c>
      <c r="L225" s="180" cm="1">
        <f t="array" ref="L225">_xlfn.XLOOKUP(L$1,'Copy of PY1 Data(H)'!$A$1:$CZ$1,_xlfn.XLOOKUP($A225,'Copy of PY1 Data(H)'!$A$1:$A$288,'Copy of PY1 Data(H)'!$A$1:$CZ$288))</f>
        <v>0</v>
      </c>
      <c r="M225" s="180" cm="1">
        <f t="array" ref="M225">_xlfn.XLOOKUP(M$1,'Copy of PY1 Data(H)'!$A$1:$CZ$1,_xlfn.XLOOKUP($A225,'Copy of PY1 Data(H)'!$A$1:$A$288,'Copy of PY1 Data(H)'!$A$1:$CZ$288))</f>
        <v>0</v>
      </c>
      <c r="N225" s="180" cm="1">
        <f t="array" ref="N225">_xlfn.XLOOKUP(N$1,'Copy of PY1 Data(H)'!$A$1:$CZ$1,_xlfn.XLOOKUP($A225,'Copy of PY1 Data(H)'!$A$1:$A$288,'Copy of PY1 Data(H)'!$A$1:$CZ$288))</f>
        <v>0</v>
      </c>
      <c r="O225" s="180" cm="1">
        <f t="array" ref="O225">_xlfn.XLOOKUP(O$1,'Copy of PY1 Data(H)'!$A$1:$CZ$1,_xlfn.XLOOKUP($A225,'Copy of PY1 Data(H)'!$A$1:$A$288,'Copy of PY1 Data(H)'!$A$1:$CZ$288))</f>
        <v>0</v>
      </c>
      <c r="P225" s="180" cm="1">
        <f t="array" ref="P225">_xlfn.XLOOKUP(P$1,'Copy of PY1 Data(H)'!$A$1:$CZ$1,_xlfn.XLOOKUP($A225,'Copy of PY1 Data(H)'!$A$1:$A$288,'Copy of PY1 Data(H)'!$A$1:$CZ$288))</f>
        <v>0</v>
      </c>
      <c r="Q225" s="180" cm="1">
        <f t="array" ref="Q225">_xlfn.XLOOKUP(Q$1,'Copy of PY1 Data(H)'!$A$1:$CZ$1,_xlfn.XLOOKUP($A225,'Copy of PY1 Data(H)'!$A$1:$A$288,'Copy of PY1 Data(H)'!$A$1:$CZ$288))</f>
        <v>0</v>
      </c>
      <c r="R225" s="180" cm="1">
        <f t="array" ref="R225">_xlfn.XLOOKUP(R$1,'Copy of PY1 Data(H)'!$A$1:$CZ$1,_xlfn.XLOOKUP($A225,'Copy of PY1 Data(H)'!$A$1:$A$288,'Copy of PY1 Data(H)'!$A$1:$CZ$288))</f>
        <v>0</v>
      </c>
      <c r="S225" s="180" cm="1">
        <f t="array" ref="S225">_xlfn.XLOOKUP(S$1,'Copy of PY1 Data(H)'!$A$1:$CZ$1,_xlfn.XLOOKUP($A225,'Copy of PY1 Data(H)'!$A$1:$A$288,'Copy of PY1 Data(H)'!$A$1:$CZ$288))</f>
        <v>0</v>
      </c>
      <c r="T225" s="180" cm="1">
        <f t="array" ref="T225">_xlfn.XLOOKUP(T$1,'Copy of PY1 Data(H)'!$A$1:$CZ$1,_xlfn.XLOOKUP($A225,'Copy of PY1 Data(H)'!$A$1:$A$288,'Copy of PY1 Data(H)'!$A$1:$CZ$288))</f>
        <v>0</v>
      </c>
      <c r="U225" s="180" cm="1">
        <f t="array" ref="U225">_xlfn.XLOOKUP(U$1,'Copy of PY1 Data(H)'!$A$1:$CZ$1,_xlfn.XLOOKUP($A225,'Copy of PY1 Data(H)'!$A$1:$A$288,'Copy of PY1 Data(H)'!$A$1:$CZ$288))</f>
        <v>0</v>
      </c>
      <c r="V225" s="180" cm="1">
        <f t="array" ref="V225">_xlfn.XLOOKUP(V$1,'Copy of PY1 Data(H)'!$A$1:$CZ$1,_xlfn.XLOOKUP($A225,'Copy of PY1 Data(H)'!$A$1:$A$288,'Copy of PY1 Data(H)'!$A$1:$CZ$288))</f>
        <v>0</v>
      </c>
      <c r="W225" s="180" cm="1">
        <f t="array" ref="W225">_xlfn.XLOOKUP(W$1,'Copy of PY1 Data(H)'!$A$1:$CZ$1,_xlfn.XLOOKUP($A225,'Copy of PY1 Data(H)'!$A$1:$A$288,'Copy of PY1 Data(H)'!$A$1:$CZ$288))</f>
        <v>0</v>
      </c>
      <c r="X225" s="180" cm="1">
        <f t="array" ref="X225">_xlfn.XLOOKUP(X$1,'Copy of PY1 Data(H)'!$A$1:$CZ$1,_xlfn.XLOOKUP($A225,'Copy of PY1 Data(H)'!$A$1:$A$288,'Copy of PY1 Data(H)'!$A$1:$CZ$288))</f>
        <v>4332381</v>
      </c>
      <c r="Y225" s="180" cm="1">
        <f t="array" ref="Y225">_xlfn.XLOOKUP(Y$1,'Copy of PY1 Data(H)'!$A$1:$CZ$1,_xlfn.XLOOKUP($A225,'Copy of PY1 Data(H)'!$A$1:$A$288,'Copy of PY1 Data(H)'!$A$1:$CZ$288))</f>
        <v>0</v>
      </c>
      <c r="Z225" s="180" cm="1">
        <f t="array" ref="Z225">_xlfn.XLOOKUP(Z$1,'Copy of PY1 Data(H)'!$A$1:$CZ$1,_xlfn.XLOOKUP($A225,'Copy of PY1 Data(H)'!$A$1:$A$288,'Copy of PY1 Data(H)'!$A$1:$CZ$288))</f>
        <v>0</v>
      </c>
      <c r="AA225" s="180" cm="1">
        <f t="array" ref="AA225">_xlfn.XLOOKUP(AA$1,'Copy of PY1 Data(H)'!$A$1:$CZ$1,_xlfn.XLOOKUP($A225,'Copy of PY1 Data(H)'!$A$1:$A$288,'Copy of PY1 Data(H)'!$A$1:$CZ$288))</f>
        <v>0</v>
      </c>
      <c r="AB225" s="180" cm="1">
        <f t="array" ref="AB225">_xlfn.XLOOKUP(AB$1,'Copy of PY1 Data(H)'!$A$1:$CZ$1,_xlfn.XLOOKUP($A225,'Copy of PY1 Data(H)'!$A$1:$A$288,'Copy of PY1 Data(H)'!$A$1:$CZ$288))</f>
        <v>0</v>
      </c>
      <c r="AC225" s="180" cm="1">
        <f t="array" ref="AC225">_xlfn.XLOOKUP(AC$1,'Copy of PY1 Data(H)'!$A$1:$CZ$1,_xlfn.XLOOKUP($A225,'Copy of PY1 Data(H)'!$A$1:$A$288,'Copy of PY1 Data(H)'!$A$1:$CZ$288))</f>
        <v>0</v>
      </c>
      <c r="AD225" s="180" cm="1">
        <f t="array" ref="AD225">_xlfn.XLOOKUP(AD$1,'Copy of PY1 Data(H)'!$A$1:$CZ$1,_xlfn.XLOOKUP($A225,'Copy of PY1 Data(H)'!$A$1:$A$288,'Copy of PY1 Data(H)'!$A$1:$CZ$288))</f>
        <v>0</v>
      </c>
      <c r="AE225" s="180" cm="1">
        <f t="array" ref="AE225">_xlfn.XLOOKUP(AE$1,'Copy of PY1 Data(H)'!$A$1:$CZ$1,_xlfn.XLOOKUP($A225,'Copy of PY1 Data(H)'!$A$1:$A$288,'Copy of PY1 Data(H)'!$A$1:$CZ$288))</f>
        <v>0</v>
      </c>
      <c r="AF225" s="180" cm="1">
        <f t="array" ref="AF225">_xlfn.XLOOKUP(AF$1,'Copy of PY1 Data(H)'!$A$1:$CZ$1,_xlfn.XLOOKUP($A225,'Copy of PY1 Data(H)'!$A$1:$A$288,'Copy of PY1 Data(H)'!$A$1:$CZ$288))</f>
        <v>0</v>
      </c>
      <c r="AG225" s="180" cm="1">
        <f t="array" ref="AG225">_xlfn.XLOOKUP(AG$1,'Copy of PY1 Data(H)'!$A$1:$CZ$1,_xlfn.XLOOKUP($A225,'Copy of PY1 Data(H)'!$A$1:$A$288,'Copy of PY1 Data(H)'!$A$1:$CZ$288))</f>
        <v>0</v>
      </c>
      <c r="AH225" s="180" cm="1">
        <f t="array" ref="AH225">_xlfn.XLOOKUP(AH$1,'Copy of PY1 Data(H)'!$A$1:$CZ$1,_xlfn.XLOOKUP($A225,'Copy of PY1 Data(H)'!$A$1:$A$288,'Copy of PY1 Data(H)'!$A$1:$CZ$288))</f>
        <v>0</v>
      </c>
      <c r="AI225" s="180" cm="1">
        <f t="array" ref="AI225">_xlfn.XLOOKUP(AI$1,'Copy of PY1 Data(H)'!$A$1:$CZ$1,_xlfn.XLOOKUP($A225,'Copy of PY1 Data(H)'!$A$1:$A$288,'Copy of PY1 Data(H)'!$A$1:$CZ$288))</f>
        <v>0</v>
      </c>
      <c r="AJ225" s="180" cm="1">
        <f t="array" ref="AJ225">_xlfn.XLOOKUP(AJ$1,'Copy of PY1 Data(H)'!$A$1:$CZ$1,_xlfn.XLOOKUP($A225,'Copy of PY1 Data(H)'!$A$1:$A$288,'Copy of PY1 Data(H)'!$A$1:$CZ$288))</f>
        <v>0</v>
      </c>
      <c r="AK225" s="180" cm="1">
        <f t="array" ref="AK225">_xlfn.XLOOKUP(AK$1,'Copy of PY1 Data(H)'!$A$1:$CZ$1,_xlfn.XLOOKUP($A225,'Copy of PY1 Data(H)'!$A$1:$A$288,'Copy of PY1 Data(H)'!$A$1:$CZ$288))</f>
        <v>0</v>
      </c>
      <c r="AL225" s="180" cm="1">
        <f t="array" ref="AL225">_xlfn.XLOOKUP(AL$1,'Copy of PY1 Data(H)'!$A$1:$CZ$1,_xlfn.XLOOKUP($A225,'Copy of PY1 Data(H)'!$A$1:$A$288,'Copy of PY1 Data(H)'!$A$1:$CZ$288))</f>
        <v>0</v>
      </c>
      <c r="AM225" s="180" cm="1">
        <f t="array" ref="AM225">_xlfn.XLOOKUP(AM$1,'Copy of PY1 Data(H)'!$A$1:$CZ$1,_xlfn.XLOOKUP($A225,'Copy of PY1 Data(H)'!$A$1:$A$288,'Copy of PY1 Data(H)'!$A$1:$CZ$288))</f>
        <v>0</v>
      </c>
      <c r="AN225" s="180" cm="1">
        <f t="array" ref="AN225">_xlfn.XLOOKUP(AN$1,'Copy of PY1 Data(H)'!$A$1:$CZ$1,_xlfn.XLOOKUP($A225,'Copy of PY1 Data(H)'!$A$1:$A$288,'Copy of PY1 Data(H)'!$A$1:$CZ$288))</f>
        <v>0</v>
      </c>
      <c r="AO225" s="180" cm="1">
        <f t="array" ref="AO225">_xlfn.XLOOKUP(AO$1,'Copy of PY1 Data(H)'!$A$1:$CZ$1,_xlfn.XLOOKUP($A225,'Copy of PY1 Data(H)'!$A$1:$A$288,'Copy of PY1 Data(H)'!$A$1:$CZ$288))</f>
        <v>0</v>
      </c>
      <c r="AP225" s="180" cm="1">
        <f t="array" ref="AP225">_xlfn.XLOOKUP(AP$1,'Copy of PY1 Data(H)'!$A$1:$CZ$1,_xlfn.XLOOKUP($A225,'Copy of PY1 Data(H)'!$A$1:$A$288,'Copy of PY1 Data(H)'!$A$1:$CZ$288))</f>
        <v>0</v>
      </c>
      <c r="AQ225" s="180" cm="1">
        <f t="array" ref="AQ225">_xlfn.XLOOKUP(AQ$1,'Copy of PY1 Data(H)'!$A$1:$CZ$1,_xlfn.XLOOKUP($A225,'Copy of PY1 Data(H)'!$A$1:$A$288,'Copy of PY1 Data(H)'!$A$1:$CZ$288))</f>
        <v>0</v>
      </c>
      <c r="AR225" s="180" cm="1">
        <f t="array" ref="AR225">_xlfn.XLOOKUP(AR$1,'Copy of PY1 Data(H)'!$A$1:$CZ$1,_xlfn.XLOOKUP($A225,'Copy of PY1 Data(H)'!$A$1:$A$288,'Copy of PY1 Data(H)'!$A$1:$CZ$288))</f>
        <v>0</v>
      </c>
      <c r="AS225" s="180" cm="1">
        <f t="array" ref="AS225">_xlfn.XLOOKUP(AS$1,'Copy of PY1 Data(H)'!$A$1:$CZ$1,_xlfn.XLOOKUP($A225,'Copy of PY1 Data(H)'!$A$1:$A$288,'Copy of PY1 Data(H)'!$A$1:$CZ$288))</f>
        <v>0</v>
      </c>
      <c r="AT225" s="180" cm="1">
        <f t="array" ref="AT225">_xlfn.XLOOKUP(AT$1,'Copy of PY1 Data(H)'!$A$1:$CZ$1,_xlfn.XLOOKUP($A225,'Copy of PY1 Data(H)'!$A$1:$A$288,'Copy of PY1 Data(H)'!$A$1:$CZ$288))</f>
        <v>0</v>
      </c>
      <c r="AU225" s="180" cm="1">
        <f t="array" ref="AU225">_xlfn.XLOOKUP(AU$1,'Copy of PY1 Data(H)'!$A$1:$CZ$1,_xlfn.XLOOKUP($A225,'Copy of PY1 Data(H)'!$A$1:$A$288,'Copy of PY1 Data(H)'!$A$1:$CZ$288))</f>
        <v>0</v>
      </c>
      <c r="AV225" s="180" cm="1">
        <f t="array" ref="AV225">_xlfn.XLOOKUP(AV$1,'Copy of PY1 Data(H)'!$A$1:$CZ$1,_xlfn.XLOOKUP($A225,'Copy of PY1 Data(H)'!$A$1:$A$288,'Copy of PY1 Data(H)'!$A$1:$CZ$288))</f>
        <v>0</v>
      </c>
      <c r="AW225" s="180" cm="1">
        <f t="array" ref="AW225">_xlfn.XLOOKUP(AW$1,'Copy of PY1 Data(H)'!$A$1:$CZ$1,_xlfn.XLOOKUP($A225,'Copy of PY1 Data(H)'!$A$1:$A$288,'Copy of PY1 Data(H)'!$A$1:$CZ$288))</f>
        <v>0</v>
      </c>
      <c r="AX225" s="180" cm="1">
        <f t="array" ref="AX225">_xlfn.XLOOKUP(AX$1,'Copy of PY1 Data(H)'!$A$1:$CZ$1,_xlfn.XLOOKUP($A225,'Copy of PY1 Data(H)'!$A$1:$A$288,'Copy of PY1 Data(H)'!$A$1:$CZ$288))</f>
        <v>0</v>
      </c>
      <c r="AY225" s="180" cm="1">
        <f t="array" ref="AY225">_xlfn.XLOOKUP(AY$1,'Copy of PY1 Data(H)'!$A$1:$CZ$1,_xlfn.XLOOKUP($A225,'Copy of PY1 Data(H)'!$A$1:$A$288,'Copy of PY1 Data(H)'!$A$1:$CZ$288))</f>
        <v>0</v>
      </c>
      <c r="AZ225" s="180" cm="1">
        <f t="array" ref="AZ225">_xlfn.XLOOKUP(AZ$1,'Copy of PY1 Data(H)'!$A$1:$CZ$1,_xlfn.XLOOKUP($A225,'Copy of PY1 Data(H)'!$A$1:$A$288,'Copy of PY1 Data(H)'!$A$1:$CZ$288))</f>
        <v>0</v>
      </c>
      <c r="BA225" s="180" cm="1">
        <f t="array" ref="BA225">_xlfn.XLOOKUP(BA$1,'Copy of PY1 Data(H)'!$A$1:$CZ$1,_xlfn.XLOOKUP($A225,'Copy of PY1 Data(H)'!$A$1:$A$288,'Copy of PY1 Data(H)'!$A$1:$CZ$288))</f>
        <v>0</v>
      </c>
      <c r="BB225" s="180" cm="1">
        <f t="array" ref="BB225">_xlfn.XLOOKUP(BB$1,'Copy of PY1 Data(H)'!$A$1:$CZ$1,_xlfn.XLOOKUP($A225,'Copy of PY1 Data(H)'!$A$1:$A$288,'Copy of PY1 Data(H)'!$A$1:$CZ$288))</f>
        <v>0</v>
      </c>
      <c r="BC225" s="180" cm="1">
        <f t="array" ref="BC225">_xlfn.XLOOKUP(BC$1,'Copy of PY1 Data(H)'!$A$1:$CZ$1,_xlfn.XLOOKUP($A225,'Copy of PY1 Data(H)'!$A$1:$A$288,'Copy of PY1 Data(H)'!$A$1:$CZ$288))</f>
        <v>0</v>
      </c>
      <c r="BD225" s="180" cm="1">
        <f t="array" ref="BD225">_xlfn.XLOOKUP(BD$1,'Copy of PY1 Data(H)'!$A$1:$CZ$1,_xlfn.XLOOKUP($A225,'Copy of PY1 Data(H)'!$A$1:$A$288,'Copy of PY1 Data(H)'!$A$1:$CZ$288))</f>
        <v>305864</v>
      </c>
      <c r="BE225" s="180" cm="1">
        <f t="array" ref="BE225">_xlfn.XLOOKUP(BE$1,'Copy of PY1 Data(H)'!$A$1:$CZ$1,_xlfn.XLOOKUP($A225,'Copy of PY1 Data(H)'!$A$1:$A$288,'Copy of PY1 Data(H)'!$A$1:$CZ$288))</f>
        <v>0</v>
      </c>
      <c r="BF225" s="180" cm="1">
        <f t="array" ref="BF225">_xlfn.XLOOKUP(BF$1,'Copy of PY1 Data(H)'!$A$1:$CZ$1,_xlfn.XLOOKUP($A225,'Copy of PY1 Data(H)'!$A$1:$A$288,'Copy of PY1 Data(H)'!$A$1:$CZ$288))</f>
        <v>0</v>
      </c>
      <c r="BG225" s="180" cm="1">
        <f t="array" ref="BG225">_xlfn.XLOOKUP(BG$1,'Copy of PY1 Data(H)'!$A$1:$CZ$1,_xlfn.XLOOKUP($A225,'Copy of PY1 Data(H)'!$A$1:$A$288,'Copy of PY1 Data(H)'!$A$1:$CZ$288))</f>
        <v>0</v>
      </c>
      <c r="BH225" s="180" cm="1">
        <f t="array" ref="BH225">_xlfn.XLOOKUP(BH$1,'Copy of PY1 Data(H)'!$A$1:$CZ$1,_xlfn.XLOOKUP($A225,'Copy of PY1 Data(H)'!$A$1:$A$288,'Copy of PY1 Data(H)'!$A$1:$CZ$288))</f>
        <v>0</v>
      </c>
      <c r="BI225" s="180" cm="1">
        <f t="array" ref="BI225">_xlfn.XLOOKUP(BI$1,'Copy of PY1 Data(H)'!$A$1:$CZ$1,_xlfn.XLOOKUP($A225,'Copy of PY1 Data(H)'!$A$1:$A$288,'Copy of PY1 Data(H)'!$A$1:$CZ$288))</f>
        <v>0</v>
      </c>
      <c r="BJ225" s="180" cm="1">
        <f t="array" ref="BJ225">_xlfn.XLOOKUP(BJ$1,'Copy of PY1 Data(H)'!$A$1:$CZ$1,_xlfn.XLOOKUP($A225,'Copy of PY1 Data(H)'!$A$1:$A$288,'Copy of PY1 Data(H)'!$A$1:$CZ$288))</f>
        <v>0</v>
      </c>
      <c r="BK225" s="180" cm="1">
        <f t="array" ref="BK225">_xlfn.XLOOKUP(BK$1,'Copy of PY1 Data(H)'!$A$1:$CZ$1,_xlfn.XLOOKUP($A225,'Copy of PY1 Data(H)'!$A$1:$A$288,'Copy of PY1 Data(H)'!$A$1:$CZ$288))</f>
        <v>0</v>
      </c>
      <c r="BL225" s="180" cm="1">
        <f t="array" ref="BL225">_xlfn.XLOOKUP(BL$1,'Copy of PY1 Data(H)'!$A$1:$CZ$1,_xlfn.XLOOKUP($A225,'Copy of PY1 Data(H)'!$A$1:$A$288,'Copy of PY1 Data(H)'!$A$1:$CZ$288))</f>
        <v>0</v>
      </c>
      <c r="BM225" s="180" cm="1">
        <f t="array" ref="BM225">_xlfn.XLOOKUP(BM$1,'Copy of PY1 Data(H)'!$A$1:$CZ$1,_xlfn.XLOOKUP($A225,'Copy of PY1 Data(H)'!$A$1:$A$288,'Copy of PY1 Data(H)'!$A$1:$CZ$288))</f>
        <v>0</v>
      </c>
      <c r="BN225" s="180" cm="1">
        <f t="array" ref="BN225">_xlfn.XLOOKUP(BN$1,'Copy of PY1 Data(H)'!$A$1:$CZ$1,_xlfn.XLOOKUP($A225,'Copy of PY1 Data(H)'!$A$1:$A$288,'Copy of PY1 Data(H)'!$A$1:$CZ$288))</f>
        <v>0</v>
      </c>
      <c r="BO225" s="180" cm="1">
        <f t="array" ref="BO225">_xlfn.XLOOKUP(BO$1,'Copy of PY1 Data(H)'!$A$1:$CZ$1,_xlfn.XLOOKUP($A225,'Copy of PY1 Data(H)'!$A$1:$A$288,'Copy of PY1 Data(H)'!$A$1:$CZ$288))</f>
        <v>0</v>
      </c>
      <c r="BP225" s="180" cm="1">
        <f t="array" ref="BP225">_xlfn.XLOOKUP(BP$1,'Copy of PY1 Data(H)'!$A$1:$CZ$1,_xlfn.XLOOKUP($A225,'Copy of PY1 Data(H)'!$A$1:$A$288,'Copy of PY1 Data(H)'!$A$1:$CZ$288))</f>
        <v>0</v>
      </c>
      <c r="BQ225" s="180" cm="1">
        <f t="array" ref="BQ225">_xlfn.XLOOKUP(BQ$1,'Copy of PY1 Data(H)'!$A$1:$CZ$1,_xlfn.XLOOKUP($A225,'Copy of PY1 Data(H)'!$A$1:$A$288,'Copy of PY1 Data(H)'!$A$1:$CZ$288))</f>
        <v>0</v>
      </c>
      <c r="BR225" s="180" cm="1">
        <f t="array" ref="BR225">_xlfn.XLOOKUP(BR$1,'Copy of PY1 Data(H)'!$A$1:$CZ$1,_xlfn.XLOOKUP($A225,'Copy of PY1 Data(H)'!$A$1:$A$288,'Copy of PY1 Data(H)'!$A$1:$CZ$288))</f>
        <v>0</v>
      </c>
      <c r="BS225" s="180" cm="1">
        <f t="array" ref="BS225">_xlfn.XLOOKUP(BS$1,'Copy of PY1 Data(H)'!$A$1:$CZ$1,_xlfn.XLOOKUP($A225,'Copy of PY1 Data(H)'!$A$1:$A$288,'Copy of PY1 Data(H)'!$A$1:$CZ$288))</f>
        <v>0</v>
      </c>
      <c r="BT225" s="180" cm="1">
        <f t="array" ref="BT225">_xlfn.XLOOKUP(BT$1,'Copy of PY1 Data(H)'!$A$1:$CZ$1,_xlfn.XLOOKUP($A225,'Copy of PY1 Data(H)'!$A$1:$A$288,'Copy of PY1 Data(H)'!$A$1:$CZ$288))</f>
        <v>0</v>
      </c>
      <c r="BU225" s="180" cm="1">
        <f t="array" ref="BU225">_xlfn.XLOOKUP(BU$1,'Copy of PY1 Data(H)'!$A$1:$CZ$1,_xlfn.XLOOKUP($A225,'Copy of PY1 Data(H)'!$A$1:$A$288,'Copy of PY1 Data(H)'!$A$1:$CZ$288))</f>
        <v>0</v>
      </c>
      <c r="BV225" s="180" cm="1">
        <f t="array" ref="BV225">_xlfn.XLOOKUP(BV$1,'Copy of PY1 Data(H)'!$A$1:$CZ$1,_xlfn.XLOOKUP($A225,'Copy of PY1 Data(H)'!$A$1:$A$288,'Copy of PY1 Data(H)'!$A$1:$CZ$288))</f>
        <v>0</v>
      </c>
    </row>
    <row r="226" spans="1:74" x14ac:dyDescent="0.3">
      <c r="A226" s="180">
        <v>547</v>
      </c>
      <c r="C226" s="180"/>
      <c r="D226" s="180" cm="1">
        <f t="array" ref="D226">_xlfn.XLOOKUP(D$1,'Copy of PY1 Data(H)'!$A$1:$CZ$1,_xlfn.XLOOKUP($A226,'Copy of PY1 Data(H)'!$A$1:$A$288,'Copy of PY1 Data(H)'!$A$1:$CZ$288))</f>
        <v>3</v>
      </c>
      <c r="E226" s="180" cm="1">
        <f t="array" ref="E226">_xlfn.XLOOKUP(E$1,'Copy of PY1 Data(H)'!$A$1:$CZ$1,_xlfn.XLOOKUP($A226,'Copy of PY1 Data(H)'!$A$1:$A$288,'Copy of PY1 Data(H)'!$A$1:$CZ$288))</f>
        <v>3</v>
      </c>
      <c r="F226" s="180" cm="1">
        <f t="array" ref="F226">_xlfn.XLOOKUP(F$1,'Copy of PY1 Data(H)'!$A$1:$CZ$1,_xlfn.XLOOKUP($A226,'Copy of PY1 Data(H)'!$A$1:$A$288,'Copy of PY1 Data(H)'!$A$1:$CZ$288))</f>
        <v>0</v>
      </c>
      <c r="G226" s="180" cm="1">
        <f t="array" ref="G226">_xlfn.XLOOKUP(G$1,'Copy of PY1 Data(H)'!$A$1:$CZ$1,_xlfn.XLOOKUP($A226,'Copy of PY1 Data(H)'!$A$1:$A$288,'Copy of PY1 Data(H)'!$A$1:$CZ$288))</f>
        <v>3</v>
      </c>
      <c r="H226" s="180" cm="1">
        <f t="array" ref="H226">_xlfn.XLOOKUP(H$1,'Copy of PY1 Data(H)'!$A$1:$CZ$1,_xlfn.XLOOKUP($A226,'Copy of PY1 Data(H)'!$A$1:$A$288,'Copy of PY1 Data(H)'!$A$1:$CZ$288))</f>
        <v>2</v>
      </c>
      <c r="I226" s="180" cm="1">
        <f t="array" ref="I226">_xlfn.XLOOKUP(I$1,'Copy of PY1 Data(H)'!$A$1:$CZ$1,_xlfn.XLOOKUP($A226,'Copy of PY1 Data(H)'!$A$1:$A$288,'Copy of PY1 Data(H)'!$A$1:$CZ$288))</f>
        <v>2</v>
      </c>
      <c r="J226" s="180" cm="1">
        <f t="array" ref="J226">_xlfn.XLOOKUP(J$1,'Copy of PY1 Data(H)'!$A$1:$CZ$1,_xlfn.XLOOKUP($A226,'Copy of PY1 Data(H)'!$A$1:$A$288,'Copy of PY1 Data(H)'!$A$1:$CZ$288))</f>
        <v>2</v>
      </c>
      <c r="K226" s="180" cm="1">
        <f t="array" ref="K226">_xlfn.XLOOKUP(K$1,'Copy of PY1 Data(H)'!$A$1:$CZ$1,_xlfn.XLOOKUP($A226,'Copy of PY1 Data(H)'!$A$1:$A$288,'Copy of PY1 Data(H)'!$A$1:$CZ$288))</f>
        <v>2</v>
      </c>
      <c r="L226" s="180" cm="1">
        <f t="array" ref="L226">_xlfn.XLOOKUP(L$1,'Copy of PY1 Data(H)'!$A$1:$CZ$1,_xlfn.XLOOKUP($A226,'Copy of PY1 Data(H)'!$A$1:$A$288,'Copy of PY1 Data(H)'!$A$1:$CZ$288))</f>
        <v>3</v>
      </c>
      <c r="M226" s="180" cm="1">
        <f t="array" ref="M226">_xlfn.XLOOKUP(M$1,'Copy of PY1 Data(H)'!$A$1:$CZ$1,_xlfn.XLOOKUP($A226,'Copy of PY1 Data(H)'!$A$1:$A$288,'Copy of PY1 Data(H)'!$A$1:$CZ$288))</f>
        <v>3</v>
      </c>
      <c r="N226" s="180" cm="1">
        <f t="array" ref="N226">_xlfn.XLOOKUP(N$1,'Copy of PY1 Data(H)'!$A$1:$CZ$1,_xlfn.XLOOKUP($A226,'Copy of PY1 Data(H)'!$A$1:$A$288,'Copy of PY1 Data(H)'!$A$1:$CZ$288))</f>
        <v>2</v>
      </c>
      <c r="O226" s="180" cm="1">
        <f t="array" ref="O226">_xlfn.XLOOKUP(O$1,'Copy of PY1 Data(H)'!$A$1:$CZ$1,_xlfn.XLOOKUP($A226,'Copy of PY1 Data(H)'!$A$1:$A$288,'Copy of PY1 Data(H)'!$A$1:$CZ$288))</f>
        <v>2</v>
      </c>
      <c r="P226" s="180" cm="1">
        <f t="array" ref="P226">_xlfn.XLOOKUP(P$1,'Copy of PY1 Data(H)'!$A$1:$CZ$1,_xlfn.XLOOKUP($A226,'Copy of PY1 Data(H)'!$A$1:$A$288,'Copy of PY1 Data(H)'!$A$1:$CZ$288))</f>
        <v>0</v>
      </c>
      <c r="Q226" s="180" cm="1">
        <f t="array" ref="Q226">_xlfn.XLOOKUP(Q$1,'Copy of PY1 Data(H)'!$A$1:$CZ$1,_xlfn.XLOOKUP($A226,'Copy of PY1 Data(H)'!$A$1:$A$288,'Copy of PY1 Data(H)'!$A$1:$CZ$288))</f>
        <v>2</v>
      </c>
      <c r="R226" s="180" cm="1">
        <f t="array" ref="R226">_xlfn.XLOOKUP(R$1,'Copy of PY1 Data(H)'!$A$1:$CZ$1,_xlfn.XLOOKUP($A226,'Copy of PY1 Data(H)'!$A$1:$A$288,'Copy of PY1 Data(H)'!$A$1:$CZ$288))</f>
        <v>2</v>
      </c>
      <c r="S226" s="180" cm="1">
        <f t="array" ref="S226">_xlfn.XLOOKUP(S$1,'Copy of PY1 Data(H)'!$A$1:$CZ$1,_xlfn.XLOOKUP($A226,'Copy of PY1 Data(H)'!$A$1:$A$288,'Copy of PY1 Data(H)'!$A$1:$CZ$288))</f>
        <v>2</v>
      </c>
      <c r="T226" s="180" cm="1">
        <f t="array" ref="T226">_xlfn.XLOOKUP(T$1,'Copy of PY1 Data(H)'!$A$1:$CZ$1,_xlfn.XLOOKUP($A226,'Copy of PY1 Data(H)'!$A$1:$A$288,'Copy of PY1 Data(H)'!$A$1:$CZ$288))</f>
        <v>1</v>
      </c>
      <c r="U226" s="180" cm="1">
        <f t="array" ref="U226">_xlfn.XLOOKUP(U$1,'Copy of PY1 Data(H)'!$A$1:$CZ$1,_xlfn.XLOOKUP($A226,'Copy of PY1 Data(H)'!$A$1:$A$288,'Copy of PY1 Data(H)'!$A$1:$CZ$288))</f>
        <v>0</v>
      </c>
      <c r="V226" s="180" cm="1">
        <f t="array" ref="V226">_xlfn.XLOOKUP(V$1,'Copy of PY1 Data(H)'!$A$1:$CZ$1,_xlfn.XLOOKUP($A226,'Copy of PY1 Data(H)'!$A$1:$A$288,'Copy of PY1 Data(H)'!$A$1:$CZ$288))</f>
        <v>2</v>
      </c>
      <c r="W226" s="180" cm="1">
        <f t="array" ref="W226">_xlfn.XLOOKUP(W$1,'Copy of PY1 Data(H)'!$A$1:$CZ$1,_xlfn.XLOOKUP($A226,'Copy of PY1 Data(H)'!$A$1:$A$288,'Copy of PY1 Data(H)'!$A$1:$CZ$288))</f>
        <v>0</v>
      </c>
      <c r="X226" s="180" cm="1">
        <f t="array" ref="X226">_xlfn.XLOOKUP(X$1,'Copy of PY1 Data(H)'!$A$1:$CZ$1,_xlfn.XLOOKUP($A226,'Copy of PY1 Data(H)'!$A$1:$A$288,'Copy of PY1 Data(H)'!$A$1:$CZ$288))</f>
        <v>3</v>
      </c>
      <c r="Y226" s="180" cm="1">
        <f t="array" ref="Y226">_xlfn.XLOOKUP(Y$1,'Copy of PY1 Data(H)'!$A$1:$CZ$1,_xlfn.XLOOKUP($A226,'Copy of PY1 Data(H)'!$A$1:$A$288,'Copy of PY1 Data(H)'!$A$1:$CZ$288))</f>
        <v>2</v>
      </c>
      <c r="Z226" s="180" cm="1">
        <f t="array" ref="Z226">_xlfn.XLOOKUP(Z$1,'Copy of PY1 Data(H)'!$A$1:$CZ$1,_xlfn.XLOOKUP($A226,'Copy of PY1 Data(H)'!$A$1:$A$288,'Copy of PY1 Data(H)'!$A$1:$CZ$288))</f>
        <v>3</v>
      </c>
      <c r="AA226" s="180" cm="1">
        <f t="array" ref="AA226">_xlfn.XLOOKUP(AA$1,'Copy of PY1 Data(H)'!$A$1:$CZ$1,_xlfn.XLOOKUP($A226,'Copy of PY1 Data(H)'!$A$1:$A$288,'Copy of PY1 Data(H)'!$A$1:$CZ$288))</f>
        <v>3</v>
      </c>
      <c r="AB226" s="180" cm="1">
        <f t="array" ref="AB226">_xlfn.XLOOKUP(AB$1,'Copy of PY1 Data(H)'!$A$1:$CZ$1,_xlfn.XLOOKUP($A226,'Copy of PY1 Data(H)'!$A$1:$A$288,'Copy of PY1 Data(H)'!$A$1:$CZ$288))</f>
        <v>0</v>
      </c>
      <c r="AC226" s="180" cm="1">
        <f t="array" ref="AC226">_xlfn.XLOOKUP(AC$1,'Copy of PY1 Data(H)'!$A$1:$CZ$1,_xlfn.XLOOKUP($A226,'Copy of PY1 Data(H)'!$A$1:$A$288,'Copy of PY1 Data(H)'!$A$1:$CZ$288))</f>
        <v>0</v>
      </c>
      <c r="AD226" s="180" cm="1">
        <f t="array" ref="AD226">_xlfn.XLOOKUP(AD$1,'Copy of PY1 Data(H)'!$A$1:$CZ$1,_xlfn.XLOOKUP($A226,'Copy of PY1 Data(H)'!$A$1:$A$288,'Copy of PY1 Data(H)'!$A$1:$CZ$288))</f>
        <v>3</v>
      </c>
      <c r="AE226" s="180" cm="1">
        <f t="array" ref="AE226">_xlfn.XLOOKUP(AE$1,'Copy of PY1 Data(H)'!$A$1:$CZ$1,_xlfn.XLOOKUP($A226,'Copy of PY1 Data(H)'!$A$1:$A$288,'Copy of PY1 Data(H)'!$A$1:$CZ$288))</f>
        <v>2</v>
      </c>
      <c r="AF226" s="180" cm="1">
        <f t="array" ref="AF226">_xlfn.XLOOKUP(AF$1,'Copy of PY1 Data(H)'!$A$1:$CZ$1,_xlfn.XLOOKUP($A226,'Copy of PY1 Data(H)'!$A$1:$A$288,'Copy of PY1 Data(H)'!$A$1:$CZ$288))</f>
        <v>2</v>
      </c>
      <c r="AG226" s="180" cm="1">
        <f t="array" ref="AG226">_xlfn.XLOOKUP(AG$1,'Copy of PY1 Data(H)'!$A$1:$CZ$1,_xlfn.XLOOKUP($A226,'Copy of PY1 Data(H)'!$A$1:$A$288,'Copy of PY1 Data(H)'!$A$1:$CZ$288))</f>
        <v>3</v>
      </c>
      <c r="AH226" s="180" cm="1">
        <f t="array" ref="AH226">_xlfn.XLOOKUP(AH$1,'Copy of PY1 Data(H)'!$A$1:$CZ$1,_xlfn.XLOOKUP($A226,'Copy of PY1 Data(H)'!$A$1:$A$288,'Copy of PY1 Data(H)'!$A$1:$CZ$288))</f>
        <v>0</v>
      </c>
      <c r="AI226" s="180" cm="1">
        <f t="array" ref="AI226">_xlfn.XLOOKUP(AI$1,'Copy of PY1 Data(H)'!$A$1:$CZ$1,_xlfn.XLOOKUP($A226,'Copy of PY1 Data(H)'!$A$1:$A$288,'Copy of PY1 Data(H)'!$A$1:$CZ$288))</f>
        <v>0</v>
      </c>
      <c r="AJ226" s="180" cm="1">
        <f t="array" ref="AJ226">_xlfn.XLOOKUP(AJ$1,'Copy of PY1 Data(H)'!$A$1:$CZ$1,_xlfn.XLOOKUP($A226,'Copy of PY1 Data(H)'!$A$1:$A$288,'Copy of PY1 Data(H)'!$A$1:$CZ$288))</f>
        <v>3</v>
      </c>
      <c r="AK226" s="180" cm="1">
        <f t="array" ref="AK226">_xlfn.XLOOKUP(AK$1,'Copy of PY1 Data(H)'!$A$1:$CZ$1,_xlfn.XLOOKUP($A226,'Copy of PY1 Data(H)'!$A$1:$A$288,'Copy of PY1 Data(H)'!$A$1:$CZ$288))</f>
        <v>2</v>
      </c>
      <c r="AL226" s="180" cm="1">
        <f t="array" ref="AL226">_xlfn.XLOOKUP(AL$1,'Copy of PY1 Data(H)'!$A$1:$CZ$1,_xlfn.XLOOKUP($A226,'Copy of PY1 Data(H)'!$A$1:$A$288,'Copy of PY1 Data(H)'!$A$1:$CZ$288))</f>
        <v>2</v>
      </c>
      <c r="AM226" s="180" cm="1">
        <f t="array" ref="AM226">_xlfn.XLOOKUP(AM$1,'Copy of PY1 Data(H)'!$A$1:$CZ$1,_xlfn.XLOOKUP($A226,'Copy of PY1 Data(H)'!$A$1:$A$288,'Copy of PY1 Data(H)'!$A$1:$CZ$288))</f>
        <v>2</v>
      </c>
      <c r="AN226" s="180" cm="1">
        <f t="array" ref="AN226">_xlfn.XLOOKUP(AN$1,'Copy of PY1 Data(H)'!$A$1:$CZ$1,_xlfn.XLOOKUP($A226,'Copy of PY1 Data(H)'!$A$1:$A$288,'Copy of PY1 Data(H)'!$A$1:$CZ$288))</f>
        <v>2</v>
      </c>
      <c r="AO226" s="180" cm="1">
        <f t="array" ref="AO226">_xlfn.XLOOKUP(AO$1,'Copy of PY1 Data(H)'!$A$1:$CZ$1,_xlfn.XLOOKUP($A226,'Copy of PY1 Data(H)'!$A$1:$A$288,'Copy of PY1 Data(H)'!$A$1:$CZ$288))</f>
        <v>1</v>
      </c>
      <c r="AP226" s="180" cm="1">
        <f t="array" ref="AP226">_xlfn.XLOOKUP(AP$1,'Copy of PY1 Data(H)'!$A$1:$CZ$1,_xlfn.XLOOKUP($A226,'Copy of PY1 Data(H)'!$A$1:$A$288,'Copy of PY1 Data(H)'!$A$1:$CZ$288))</f>
        <v>2</v>
      </c>
      <c r="AQ226" s="180" cm="1">
        <f t="array" ref="AQ226">_xlfn.XLOOKUP(AQ$1,'Copy of PY1 Data(H)'!$A$1:$CZ$1,_xlfn.XLOOKUP($A226,'Copy of PY1 Data(H)'!$A$1:$A$288,'Copy of PY1 Data(H)'!$A$1:$CZ$288))</f>
        <v>2</v>
      </c>
      <c r="AR226" s="180" cm="1">
        <f t="array" ref="AR226">_xlfn.XLOOKUP(AR$1,'Copy of PY1 Data(H)'!$A$1:$CZ$1,_xlfn.XLOOKUP($A226,'Copy of PY1 Data(H)'!$A$1:$A$288,'Copy of PY1 Data(H)'!$A$1:$CZ$288))</f>
        <v>2</v>
      </c>
      <c r="AS226" s="180" cm="1">
        <f t="array" ref="AS226">_xlfn.XLOOKUP(AS$1,'Copy of PY1 Data(H)'!$A$1:$CZ$1,_xlfn.XLOOKUP($A226,'Copy of PY1 Data(H)'!$A$1:$A$288,'Copy of PY1 Data(H)'!$A$1:$CZ$288))</f>
        <v>3</v>
      </c>
      <c r="AT226" s="180" cm="1">
        <f t="array" ref="AT226">_xlfn.XLOOKUP(AT$1,'Copy of PY1 Data(H)'!$A$1:$CZ$1,_xlfn.XLOOKUP($A226,'Copy of PY1 Data(H)'!$A$1:$A$288,'Copy of PY1 Data(H)'!$A$1:$CZ$288))</f>
        <v>2</v>
      </c>
      <c r="AU226" s="180" cm="1">
        <f t="array" ref="AU226">_xlfn.XLOOKUP(AU$1,'Copy of PY1 Data(H)'!$A$1:$CZ$1,_xlfn.XLOOKUP($A226,'Copy of PY1 Data(H)'!$A$1:$A$288,'Copy of PY1 Data(H)'!$A$1:$CZ$288))</f>
        <v>2</v>
      </c>
      <c r="AV226" s="180" cm="1">
        <f t="array" ref="AV226">_xlfn.XLOOKUP(AV$1,'Copy of PY1 Data(H)'!$A$1:$CZ$1,_xlfn.XLOOKUP($A226,'Copy of PY1 Data(H)'!$A$1:$A$288,'Copy of PY1 Data(H)'!$A$1:$CZ$288))</f>
        <v>2</v>
      </c>
      <c r="AW226" s="180" cm="1">
        <f t="array" ref="AW226">_xlfn.XLOOKUP(AW$1,'Copy of PY1 Data(H)'!$A$1:$CZ$1,_xlfn.XLOOKUP($A226,'Copy of PY1 Data(H)'!$A$1:$A$288,'Copy of PY1 Data(H)'!$A$1:$CZ$288))</f>
        <v>2</v>
      </c>
      <c r="AX226" s="180" cm="1">
        <f t="array" ref="AX226">_xlfn.XLOOKUP(AX$1,'Copy of PY1 Data(H)'!$A$1:$CZ$1,_xlfn.XLOOKUP($A226,'Copy of PY1 Data(H)'!$A$1:$A$288,'Copy of PY1 Data(H)'!$A$1:$CZ$288))</f>
        <v>2</v>
      </c>
      <c r="AY226" s="180" cm="1">
        <f t="array" ref="AY226">_xlfn.XLOOKUP(AY$1,'Copy of PY1 Data(H)'!$A$1:$CZ$1,_xlfn.XLOOKUP($A226,'Copy of PY1 Data(H)'!$A$1:$A$288,'Copy of PY1 Data(H)'!$A$1:$CZ$288))</f>
        <v>2</v>
      </c>
      <c r="AZ226" s="180" cm="1">
        <f t="array" ref="AZ226">_xlfn.XLOOKUP(AZ$1,'Copy of PY1 Data(H)'!$A$1:$CZ$1,_xlfn.XLOOKUP($A226,'Copy of PY1 Data(H)'!$A$1:$A$288,'Copy of PY1 Data(H)'!$A$1:$CZ$288))</f>
        <v>3</v>
      </c>
      <c r="BA226" s="180" cm="1">
        <f t="array" ref="BA226">_xlfn.XLOOKUP(BA$1,'Copy of PY1 Data(H)'!$A$1:$CZ$1,_xlfn.XLOOKUP($A226,'Copy of PY1 Data(H)'!$A$1:$A$288,'Copy of PY1 Data(H)'!$A$1:$CZ$288))</f>
        <v>2</v>
      </c>
      <c r="BB226" s="180" cm="1">
        <f t="array" ref="BB226">_xlfn.XLOOKUP(BB$1,'Copy of PY1 Data(H)'!$A$1:$CZ$1,_xlfn.XLOOKUP($A226,'Copy of PY1 Data(H)'!$A$1:$A$288,'Copy of PY1 Data(H)'!$A$1:$CZ$288))</f>
        <v>2</v>
      </c>
      <c r="BC226" s="180" cm="1">
        <f t="array" ref="BC226">_xlfn.XLOOKUP(BC$1,'Copy of PY1 Data(H)'!$A$1:$CZ$1,_xlfn.XLOOKUP($A226,'Copy of PY1 Data(H)'!$A$1:$A$288,'Copy of PY1 Data(H)'!$A$1:$CZ$288))</f>
        <v>2</v>
      </c>
      <c r="BD226" s="180" cm="1">
        <f t="array" ref="BD226">_xlfn.XLOOKUP(BD$1,'Copy of PY1 Data(H)'!$A$1:$CZ$1,_xlfn.XLOOKUP($A226,'Copy of PY1 Data(H)'!$A$1:$A$288,'Copy of PY1 Data(H)'!$A$1:$CZ$288))</f>
        <v>1</v>
      </c>
      <c r="BE226" s="180" cm="1">
        <f t="array" ref="BE226">_xlfn.XLOOKUP(BE$1,'Copy of PY1 Data(H)'!$A$1:$CZ$1,_xlfn.XLOOKUP($A226,'Copy of PY1 Data(H)'!$A$1:$A$288,'Copy of PY1 Data(H)'!$A$1:$CZ$288))</f>
        <v>2</v>
      </c>
      <c r="BF226" s="180" cm="1">
        <f t="array" ref="BF226">_xlfn.XLOOKUP(BF$1,'Copy of PY1 Data(H)'!$A$1:$CZ$1,_xlfn.XLOOKUP($A226,'Copy of PY1 Data(H)'!$A$1:$A$288,'Copy of PY1 Data(H)'!$A$1:$CZ$288))</f>
        <v>3</v>
      </c>
      <c r="BG226" s="180" cm="1">
        <f t="array" ref="BG226">_xlfn.XLOOKUP(BG$1,'Copy of PY1 Data(H)'!$A$1:$CZ$1,_xlfn.XLOOKUP($A226,'Copy of PY1 Data(H)'!$A$1:$A$288,'Copy of PY1 Data(H)'!$A$1:$CZ$288))</f>
        <v>0</v>
      </c>
      <c r="BH226" s="180" cm="1">
        <f t="array" ref="BH226">_xlfn.XLOOKUP(BH$1,'Copy of PY1 Data(H)'!$A$1:$CZ$1,_xlfn.XLOOKUP($A226,'Copy of PY1 Data(H)'!$A$1:$A$288,'Copy of PY1 Data(H)'!$A$1:$CZ$288))</f>
        <v>2</v>
      </c>
      <c r="BI226" s="180" cm="1">
        <f t="array" ref="BI226">_xlfn.XLOOKUP(BI$1,'Copy of PY1 Data(H)'!$A$1:$CZ$1,_xlfn.XLOOKUP($A226,'Copy of PY1 Data(H)'!$A$1:$A$288,'Copy of PY1 Data(H)'!$A$1:$CZ$288))</f>
        <v>2</v>
      </c>
      <c r="BJ226" s="180" cm="1">
        <f t="array" ref="BJ226">_xlfn.XLOOKUP(BJ$1,'Copy of PY1 Data(H)'!$A$1:$CZ$1,_xlfn.XLOOKUP($A226,'Copy of PY1 Data(H)'!$A$1:$A$288,'Copy of PY1 Data(H)'!$A$1:$CZ$288))</f>
        <v>3</v>
      </c>
      <c r="BK226" s="180" cm="1">
        <f t="array" ref="BK226">_xlfn.XLOOKUP(BK$1,'Copy of PY1 Data(H)'!$A$1:$CZ$1,_xlfn.XLOOKUP($A226,'Copy of PY1 Data(H)'!$A$1:$A$288,'Copy of PY1 Data(H)'!$A$1:$CZ$288))</f>
        <v>2</v>
      </c>
      <c r="BL226" s="180" cm="1">
        <f t="array" ref="BL226">_xlfn.XLOOKUP(BL$1,'Copy of PY1 Data(H)'!$A$1:$CZ$1,_xlfn.XLOOKUP($A226,'Copy of PY1 Data(H)'!$A$1:$A$288,'Copy of PY1 Data(H)'!$A$1:$CZ$288))</f>
        <v>2</v>
      </c>
      <c r="BM226" s="180" cm="1">
        <f t="array" ref="BM226">_xlfn.XLOOKUP(BM$1,'Copy of PY1 Data(H)'!$A$1:$CZ$1,_xlfn.XLOOKUP($A226,'Copy of PY1 Data(H)'!$A$1:$A$288,'Copy of PY1 Data(H)'!$A$1:$CZ$288))</f>
        <v>3</v>
      </c>
      <c r="BN226" s="180" cm="1">
        <f t="array" ref="BN226">_xlfn.XLOOKUP(BN$1,'Copy of PY1 Data(H)'!$A$1:$CZ$1,_xlfn.XLOOKUP($A226,'Copy of PY1 Data(H)'!$A$1:$A$288,'Copy of PY1 Data(H)'!$A$1:$CZ$288))</f>
        <v>1</v>
      </c>
      <c r="BO226" s="180" cm="1">
        <f t="array" ref="BO226">_xlfn.XLOOKUP(BO$1,'Copy of PY1 Data(H)'!$A$1:$CZ$1,_xlfn.XLOOKUP($A226,'Copy of PY1 Data(H)'!$A$1:$A$288,'Copy of PY1 Data(H)'!$A$1:$CZ$288))</f>
        <v>2</v>
      </c>
      <c r="BP226" s="180" cm="1">
        <f t="array" ref="BP226">_xlfn.XLOOKUP(BP$1,'Copy of PY1 Data(H)'!$A$1:$CZ$1,_xlfn.XLOOKUP($A226,'Copy of PY1 Data(H)'!$A$1:$A$288,'Copy of PY1 Data(H)'!$A$1:$CZ$288))</f>
        <v>2</v>
      </c>
      <c r="BQ226" s="180" cm="1">
        <f t="array" ref="BQ226">_xlfn.XLOOKUP(BQ$1,'Copy of PY1 Data(H)'!$A$1:$CZ$1,_xlfn.XLOOKUP($A226,'Copy of PY1 Data(H)'!$A$1:$A$288,'Copy of PY1 Data(H)'!$A$1:$CZ$288))</f>
        <v>2</v>
      </c>
      <c r="BR226" s="180" cm="1">
        <f t="array" ref="BR226">_xlfn.XLOOKUP(BR$1,'Copy of PY1 Data(H)'!$A$1:$CZ$1,_xlfn.XLOOKUP($A226,'Copy of PY1 Data(H)'!$A$1:$A$288,'Copy of PY1 Data(H)'!$A$1:$CZ$288))</f>
        <v>0</v>
      </c>
      <c r="BS226" s="180" cm="1">
        <f t="array" ref="BS226">_xlfn.XLOOKUP(BS$1,'Copy of PY1 Data(H)'!$A$1:$CZ$1,_xlfn.XLOOKUP($A226,'Copy of PY1 Data(H)'!$A$1:$A$288,'Copy of PY1 Data(H)'!$A$1:$CZ$288))</f>
        <v>3</v>
      </c>
      <c r="BT226" s="180" cm="1">
        <f t="array" ref="BT226">_xlfn.XLOOKUP(BT$1,'Copy of PY1 Data(H)'!$A$1:$CZ$1,_xlfn.XLOOKUP($A226,'Copy of PY1 Data(H)'!$A$1:$A$288,'Copy of PY1 Data(H)'!$A$1:$CZ$288))</f>
        <v>2</v>
      </c>
      <c r="BU226" s="180" cm="1">
        <f t="array" ref="BU226">_xlfn.XLOOKUP(BU$1,'Copy of PY1 Data(H)'!$A$1:$CZ$1,_xlfn.XLOOKUP($A226,'Copy of PY1 Data(H)'!$A$1:$A$288,'Copy of PY1 Data(H)'!$A$1:$CZ$288))</f>
        <v>0</v>
      </c>
      <c r="BV226" s="180" cm="1">
        <f t="array" ref="BV226">_xlfn.XLOOKUP(BV$1,'Copy of PY1 Data(H)'!$A$1:$CZ$1,_xlfn.XLOOKUP($A226,'Copy of PY1 Data(H)'!$A$1:$A$288,'Copy of PY1 Data(H)'!$A$1:$CZ$288))</f>
        <v>2</v>
      </c>
    </row>
    <row r="227" spans="1:74" x14ac:dyDescent="0.3">
      <c r="A227" s="180">
        <v>659</v>
      </c>
      <c r="C227" s="180"/>
      <c r="D227" s="180" cm="1">
        <f t="array" ref="D227">_xlfn.XLOOKUP(D$1,'Copy of PY1 Data(H)'!$A$1:$CZ$1,_xlfn.XLOOKUP($A227,'Copy of PY1 Data(H)'!$A$1:$A$288,'Copy of PY1 Data(H)'!$A$1:$CZ$288))</f>
        <v>3046188</v>
      </c>
      <c r="E227" s="180" cm="1">
        <f t="array" ref="E227">_xlfn.XLOOKUP(E$1,'Copy of PY1 Data(H)'!$A$1:$CZ$1,_xlfn.XLOOKUP($A227,'Copy of PY1 Data(H)'!$A$1:$A$288,'Copy of PY1 Data(H)'!$A$1:$CZ$288))</f>
        <v>260364370</v>
      </c>
      <c r="F227" s="180" cm="1">
        <f t="array" ref="F227">_xlfn.XLOOKUP(F$1,'Copy of PY1 Data(H)'!$A$1:$CZ$1,_xlfn.XLOOKUP($A227,'Copy of PY1 Data(H)'!$A$1:$A$288,'Copy of PY1 Data(H)'!$A$1:$CZ$288))</f>
        <v>0</v>
      </c>
      <c r="G227" s="180" cm="1">
        <f t="array" ref="G227">_xlfn.XLOOKUP(G$1,'Copy of PY1 Data(H)'!$A$1:$CZ$1,_xlfn.XLOOKUP($A227,'Copy of PY1 Data(H)'!$A$1:$A$288,'Copy of PY1 Data(H)'!$A$1:$CZ$288))</f>
        <v>1736959</v>
      </c>
      <c r="H227" s="180" cm="1">
        <f t="array" ref="H227">_xlfn.XLOOKUP(H$1,'Copy of PY1 Data(H)'!$A$1:$CZ$1,_xlfn.XLOOKUP($A227,'Copy of PY1 Data(H)'!$A$1:$A$288,'Copy of PY1 Data(H)'!$A$1:$CZ$288))</f>
        <v>0</v>
      </c>
      <c r="I227" s="180" cm="1">
        <f t="array" ref="I227">_xlfn.XLOOKUP(I$1,'Copy of PY1 Data(H)'!$A$1:$CZ$1,_xlfn.XLOOKUP($A227,'Copy of PY1 Data(H)'!$A$1:$A$288,'Copy of PY1 Data(H)'!$A$1:$CZ$288))</f>
        <v>0</v>
      </c>
      <c r="J227" s="180" cm="1">
        <f t="array" ref="J227">_xlfn.XLOOKUP(J$1,'Copy of PY1 Data(H)'!$A$1:$CZ$1,_xlfn.XLOOKUP($A227,'Copy of PY1 Data(H)'!$A$1:$A$288,'Copy of PY1 Data(H)'!$A$1:$CZ$288))</f>
        <v>0</v>
      </c>
      <c r="K227" s="180" cm="1">
        <f t="array" ref="K227">_xlfn.XLOOKUP(K$1,'Copy of PY1 Data(H)'!$A$1:$CZ$1,_xlfn.XLOOKUP($A227,'Copy of PY1 Data(H)'!$A$1:$A$288,'Copy of PY1 Data(H)'!$A$1:$CZ$288))</f>
        <v>0</v>
      </c>
      <c r="L227" s="180" cm="1">
        <f t="array" ref="L227">_xlfn.XLOOKUP(L$1,'Copy of PY1 Data(H)'!$A$1:$CZ$1,_xlfn.XLOOKUP($A227,'Copy of PY1 Data(H)'!$A$1:$A$288,'Copy of PY1 Data(H)'!$A$1:$CZ$288))</f>
        <v>2680972</v>
      </c>
      <c r="M227" s="180" cm="1">
        <f t="array" ref="M227">_xlfn.XLOOKUP(M$1,'Copy of PY1 Data(H)'!$A$1:$CZ$1,_xlfn.XLOOKUP($A227,'Copy of PY1 Data(H)'!$A$1:$A$288,'Copy of PY1 Data(H)'!$A$1:$CZ$288))</f>
        <v>7874920</v>
      </c>
      <c r="N227" s="180" cm="1">
        <f t="array" ref="N227">_xlfn.XLOOKUP(N$1,'Copy of PY1 Data(H)'!$A$1:$CZ$1,_xlfn.XLOOKUP($A227,'Copy of PY1 Data(H)'!$A$1:$A$288,'Copy of PY1 Data(H)'!$A$1:$CZ$288))</f>
        <v>0</v>
      </c>
      <c r="O227" s="180" cm="1">
        <f t="array" ref="O227">_xlfn.XLOOKUP(O$1,'Copy of PY1 Data(H)'!$A$1:$CZ$1,_xlfn.XLOOKUP($A227,'Copy of PY1 Data(H)'!$A$1:$A$288,'Copy of PY1 Data(H)'!$A$1:$CZ$288))</f>
        <v>0</v>
      </c>
      <c r="P227" s="180" cm="1">
        <f t="array" ref="P227">_xlfn.XLOOKUP(P$1,'Copy of PY1 Data(H)'!$A$1:$CZ$1,_xlfn.XLOOKUP($A227,'Copy of PY1 Data(H)'!$A$1:$A$288,'Copy of PY1 Data(H)'!$A$1:$CZ$288))</f>
        <v>0</v>
      </c>
      <c r="Q227" s="180" cm="1">
        <f t="array" ref="Q227">_xlfn.XLOOKUP(Q$1,'Copy of PY1 Data(H)'!$A$1:$CZ$1,_xlfn.XLOOKUP($A227,'Copy of PY1 Data(H)'!$A$1:$A$288,'Copy of PY1 Data(H)'!$A$1:$CZ$288))</f>
        <v>0</v>
      </c>
      <c r="R227" s="180" cm="1">
        <f t="array" ref="R227">_xlfn.XLOOKUP(R$1,'Copy of PY1 Data(H)'!$A$1:$CZ$1,_xlfn.XLOOKUP($A227,'Copy of PY1 Data(H)'!$A$1:$A$288,'Copy of PY1 Data(H)'!$A$1:$CZ$288))</f>
        <v>0</v>
      </c>
      <c r="S227" s="180" cm="1">
        <f t="array" ref="S227">_xlfn.XLOOKUP(S$1,'Copy of PY1 Data(H)'!$A$1:$CZ$1,_xlfn.XLOOKUP($A227,'Copy of PY1 Data(H)'!$A$1:$A$288,'Copy of PY1 Data(H)'!$A$1:$CZ$288))</f>
        <v>0</v>
      </c>
      <c r="T227" s="180" cm="1">
        <f t="array" ref="T227">_xlfn.XLOOKUP(T$1,'Copy of PY1 Data(H)'!$A$1:$CZ$1,_xlfn.XLOOKUP($A227,'Copy of PY1 Data(H)'!$A$1:$A$288,'Copy of PY1 Data(H)'!$A$1:$CZ$288))</f>
        <v>6379708</v>
      </c>
      <c r="U227" s="180" cm="1">
        <f t="array" ref="U227">_xlfn.XLOOKUP(U$1,'Copy of PY1 Data(H)'!$A$1:$CZ$1,_xlfn.XLOOKUP($A227,'Copy of PY1 Data(H)'!$A$1:$A$288,'Copy of PY1 Data(H)'!$A$1:$CZ$288))</f>
        <v>0</v>
      </c>
      <c r="V227" s="180" cm="1">
        <f t="array" ref="V227">_xlfn.XLOOKUP(V$1,'Copy of PY1 Data(H)'!$A$1:$CZ$1,_xlfn.XLOOKUP($A227,'Copy of PY1 Data(H)'!$A$1:$A$288,'Copy of PY1 Data(H)'!$A$1:$CZ$288))</f>
        <v>0</v>
      </c>
      <c r="W227" s="180" cm="1">
        <f t="array" ref="W227">_xlfn.XLOOKUP(W$1,'Copy of PY1 Data(H)'!$A$1:$CZ$1,_xlfn.XLOOKUP($A227,'Copy of PY1 Data(H)'!$A$1:$A$288,'Copy of PY1 Data(H)'!$A$1:$CZ$288))</f>
        <v>0</v>
      </c>
      <c r="X227" s="180" cm="1">
        <f t="array" ref="X227">_xlfn.XLOOKUP(X$1,'Copy of PY1 Data(H)'!$A$1:$CZ$1,_xlfn.XLOOKUP($A227,'Copy of PY1 Data(H)'!$A$1:$A$288,'Copy of PY1 Data(H)'!$A$1:$CZ$288))</f>
        <v>4332381</v>
      </c>
      <c r="Y227" s="180" cm="1">
        <f t="array" ref="Y227">_xlfn.XLOOKUP(Y$1,'Copy of PY1 Data(H)'!$A$1:$CZ$1,_xlfn.XLOOKUP($A227,'Copy of PY1 Data(H)'!$A$1:$A$288,'Copy of PY1 Data(H)'!$A$1:$CZ$288))</f>
        <v>0</v>
      </c>
      <c r="Z227" s="180" cm="1">
        <f t="array" ref="Z227">_xlfn.XLOOKUP(Z$1,'Copy of PY1 Data(H)'!$A$1:$CZ$1,_xlfn.XLOOKUP($A227,'Copy of PY1 Data(H)'!$A$1:$A$288,'Copy of PY1 Data(H)'!$A$1:$CZ$288))</f>
        <v>43720660</v>
      </c>
      <c r="AA227" s="180" cm="1">
        <f t="array" ref="AA227">_xlfn.XLOOKUP(AA$1,'Copy of PY1 Data(H)'!$A$1:$CZ$1,_xlfn.XLOOKUP($A227,'Copy of PY1 Data(H)'!$A$1:$A$288,'Copy of PY1 Data(H)'!$A$1:$CZ$288))</f>
        <v>1932550</v>
      </c>
      <c r="AB227" s="180" cm="1">
        <f t="array" ref="AB227">_xlfn.XLOOKUP(AB$1,'Copy of PY1 Data(H)'!$A$1:$CZ$1,_xlfn.XLOOKUP($A227,'Copy of PY1 Data(H)'!$A$1:$A$288,'Copy of PY1 Data(H)'!$A$1:$CZ$288))</f>
        <v>0</v>
      </c>
      <c r="AC227" s="180" cm="1">
        <f t="array" ref="AC227">_xlfn.XLOOKUP(AC$1,'Copy of PY1 Data(H)'!$A$1:$CZ$1,_xlfn.XLOOKUP($A227,'Copy of PY1 Data(H)'!$A$1:$A$288,'Copy of PY1 Data(H)'!$A$1:$CZ$288))</f>
        <v>0</v>
      </c>
      <c r="AD227" s="180" cm="1">
        <f t="array" ref="AD227">_xlfn.XLOOKUP(AD$1,'Copy of PY1 Data(H)'!$A$1:$CZ$1,_xlfn.XLOOKUP($A227,'Copy of PY1 Data(H)'!$A$1:$A$288,'Copy of PY1 Data(H)'!$A$1:$CZ$288))</f>
        <v>566039</v>
      </c>
      <c r="AE227" s="180" cm="1">
        <f t="array" ref="AE227">_xlfn.XLOOKUP(AE$1,'Copy of PY1 Data(H)'!$A$1:$CZ$1,_xlfn.XLOOKUP($A227,'Copy of PY1 Data(H)'!$A$1:$A$288,'Copy of PY1 Data(H)'!$A$1:$CZ$288))</f>
        <v>0</v>
      </c>
      <c r="AF227" s="180" cm="1">
        <f t="array" ref="AF227">_xlfn.XLOOKUP(AF$1,'Copy of PY1 Data(H)'!$A$1:$CZ$1,_xlfn.XLOOKUP($A227,'Copy of PY1 Data(H)'!$A$1:$A$288,'Copy of PY1 Data(H)'!$A$1:$CZ$288))</f>
        <v>0</v>
      </c>
      <c r="AG227" s="180" cm="1">
        <f t="array" ref="AG227">_xlfn.XLOOKUP(AG$1,'Copy of PY1 Data(H)'!$A$1:$CZ$1,_xlfn.XLOOKUP($A227,'Copy of PY1 Data(H)'!$A$1:$A$288,'Copy of PY1 Data(H)'!$A$1:$CZ$288))</f>
        <v>0</v>
      </c>
      <c r="AH227" s="180" cm="1">
        <f t="array" ref="AH227">_xlfn.XLOOKUP(AH$1,'Copy of PY1 Data(H)'!$A$1:$CZ$1,_xlfn.XLOOKUP($A227,'Copy of PY1 Data(H)'!$A$1:$A$288,'Copy of PY1 Data(H)'!$A$1:$CZ$288))</f>
        <v>0</v>
      </c>
      <c r="AI227" s="180" cm="1">
        <f t="array" ref="AI227">_xlfn.XLOOKUP(AI$1,'Copy of PY1 Data(H)'!$A$1:$CZ$1,_xlfn.XLOOKUP($A227,'Copy of PY1 Data(H)'!$A$1:$A$288,'Copy of PY1 Data(H)'!$A$1:$CZ$288))</f>
        <v>0</v>
      </c>
      <c r="AJ227" s="180" cm="1">
        <f t="array" ref="AJ227">_xlfn.XLOOKUP(AJ$1,'Copy of PY1 Data(H)'!$A$1:$CZ$1,_xlfn.XLOOKUP($A227,'Copy of PY1 Data(H)'!$A$1:$A$288,'Copy of PY1 Data(H)'!$A$1:$CZ$288))</f>
        <v>1562736</v>
      </c>
      <c r="AK227" s="180" cm="1">
        <f t="array" ref="AK227">_xlfn.XLOOKUP(AK$1,'Copy of PY1 Data(H)'!$A$1:$CZ$1,_xlfn.XLOOKUP($A227,'Copy of PY1 Data(H)'!$A$1:$A$288,'Copy of PY1 Data(H)'!$A$1:$CZ$288))</f>
        <v>0</v>
      </c>
      <c r="AL227" s="180" cm="1">
        <f t="array" ref="AL227">_xlfn.XLOOKUP(AL$1,'Copy of PY1 Data(H)'!$A$1:$CZ$1,_xlfn.XLOOKUP($A227,'Copy of PY1 Data(H)'!$A$1:$A$288,'Copy of PY1 Data(H)'!$A$1:$CZ$288))</f>
        <v>0</v>
      </c>
      <c r="AM227" s="180" cm="1">
        <f t="array" ref="AM227">_xlfn.XLOOKUP(AM$1,'Copy of PY1 Data(H)'!$A$1:$CZ$1,_xlfn.XLOOKUP($A227,'Copy of PY1 Data(H)'!$A$1:$A$288,'Copy of PY1 Data(H)'!$A$1:$CZ$288))</f>
        <v>0</v>
      </c>
      <c r="AN227" s="180" cm="1">
        <f t="array" ref="AN227">_xlfn.XLOOKUP(AN$1,'Copy of PY1 Data(H)'!$A$1:$CZ$1,_xlfn.XLOOKUP($A227,'Copy of PY1 Data(H)'!$A$1:$A$288,'Copy of PY1 Data(H)'!$A$1:$CZ$288))</f>
        <v>0</v>
      </c>
      <c r="AO227" s="180" cm="1">
        <f t="array" ref="AO227">_xlfn.XLOOKUP(AO$1,'Copy of PY1 Data(H)'!$A$1:$CZ$1,_xlfn.XLOOKUP($A227,'Copy of PY1 Data(H)'!$A$1:$A$288,'Copy of PY1 Data(H)'!$A$1:$CZ$288))</f>
        <v>11571548</v>
      </c>
      <c r="AP227" s="180" cm="1">
        <f t="array" ref="AP227">_xlfn.XLOOKUP(AP$1,'Copy of PY1 Data(H)'!$A$1:$CZ$1,_xlfn.XLOOKUP($A227,'Copy of PY1 Data(H)'!$A$1:$A$288,'Copy of PY1 Data(H)'!$A$1:$CZ$288))</f>
        <v>0</v>
      </c>
      <c r="AQ227" s="180" cm="1">
        <f t="array" ref="AQ227">_xlfn.XLOOKUP(AQ$1,'Copy of PY1 Data(H)'!$A$1:$CZ$1,_xlfn.XLOOKUP($A227,'Copy of PY1 Data(H)'!$A$1:$A$288,'Copy of PY1 Data(H)'!$A$1:$CZ$288))</f>
        <v>0</v>
      </c>
      <c r="AR227" s="180" cm="1">
        <f t="array" ref="AR227">_xlfn.XLOOKUP(AR$1,'Copy of PY1 Data(H)'!$A$1:$CZ$1,_xlfn.XLOOKUP($A227,'Copy of PY1 Data(H)'!$A$1:$A$288,'Copy of PY1 Data(H)'!$A$1:$CZ$288))</f>
        <v>0</v>
      </c>
      <c r="AS227" s="180" cm="1">
        <f t="array" ref="AS227">_xlfn.XLOOKUP(AS$1,'Copy of PY1 Data(H)'!$A$1:$CZ$1,_xlfn.XLOOKUP($A227,'Copy of PY1 Data(H)'!$A$1:$A$288,'Copy of PY1 Data(H)'!$A$1:$CZ$288))</f>
        <v>61452463</v>
      </c>
      <c r="AT227" s="180" cm="1">
        <f t="array" ref="AT227">_xlfn.XLOOKUP(AT$1,'Copy of PY1 Data(H)'!$A$1:$CZ$1,_xlfn.XLOOKUP($A227,'Copy of PY1 Data(H)'!$A$1:$A$288,'Copy of PY1 Data(H)'!$A$1:$CZ$288))</f>
        <v>0</v>
      </c>
      <c r="AU227" s="180" cm="1">
        <f t="array" ref="AU227">_xlfn.XLOOKUP(AU$1,'Copy of PY1 Data(H)'!$A$1:$CZ$1,_xlfn.XLOOKUP($A227,'Copy of PY1 Data(H)'!$A$1:$A$288,'Copy of PY1 Data(H)'!$A$1:$CZ$288))</f>
        <v>0</v>
      </c>
      <c r="AV227" s="180" cm="1">
        <f t="array" ref="AV227">_xlfn.XLOOKUP(AV$1,'Copy of PY1 Data(H)'!$A$1:$CZ$1,_xlfn.XLOOKUP($A227,'Copy of PY1 Data(H)'!$A$1:$A$288,'Copy of PY1 Data(H)'!$A$1:$CZ$288))</f>
        <v>0</v>
      </c>
      <c r="AW227" s="180" cm="1">
        <f t="array" ref="AW227">_xlfn.XLOOKUP(AW$1,'Copy of PY1 Data(H)'!$A$1:$CZ$1,_xlfn.XLOOKUP($A227,'Copy of PY1 Data(H)'!$A$1:$A$288,'Copy of PY1 Data(H)'!$A$1:$CZ$288))</f>
        <v>0</v>
      </c>
      <c r="AX227" s="180" cm="1">
        <f t="array" ref="AX227">_xlfn.XLOOKUP(AX$1,'Copy of PY1 Data(H)'!$A$1:$CZ$1,_xlfn.XLOOKUP($A227,'Copy of PY1 Data(H)'!$A$1:$A$288,'Copy of PY1 Data(H)'!$A$1:$CZ$288))</f>
        <v>0</v>
      </c>
      <c r="AY227" s="180" cm="1">
        <f t="array" ref="AY227">_xlfn.XLOOKUP(AY$1,'Copy of PY1 Data(H)'!$A$1:$CZ$1,_xlfn.XLOOKUP($A227,'Copy of PY1 Data(H)'!$A$1:$A$288,'Copy of PY1 Data(H)'!$A$1:$CZ$288))</f>
        <v>0</v>
      </c>
      <c r="AZ227" s="180" cm="1">
        <f t="array" ref="AZ227">_xlfn.XLOOKUP(AZ$1,'Copy of PY1 Data(H)'!$A$1:$CZ$1,_xlfn.XLOOKUP($A227,'Copy of PY1 Data(H)'!$A$1:$A$288,'Copy of PY1 Data(H)'!$A$1:$CZ$288))</f>
        <v>8301339</v>
      </c>
      <c r="BA227" s="180" cm="1">
        <f t="array" ref="BA227">_xlfn.XLOOKUP(BA$1,'Copy of PY1 Data(H)'!$A$1:$CZ$1,_xlfn.XLOOKUP($A227,'Copy of PY1 Data(H)'!$A$1:$A$288,'Copy of PY1 Data(H)'!$A$1:$CZ$288))</f>
        <v>0</v>
      </c>
      <c r="BB227" s="180" cm="1">
        <f t="array" ref="BB227">_xlfn.XLOOKUP(BB$1,'Copy of PY1 Data(H)'!$A$1:$CZ$1,_xlfn.XLOOKUP($A227,'Copy of PY1 Data(H)'!$A$1:$A$288,'Copy of PY1 Data(H)'!$A$1:$CZ$288))</f>
        <v>0</v>
      </c>
      <c r="BC227" s="180" cm="1">
        <f t="array" ref="BC227">_xlfn.XLOOKUP(BC$1,'Copy of PY1 Data(H)'!$A$1:$CZ$1,_xlfn.XLOOKUP($A227,'Copy of PY1 Data(H)'!$A$1:$A$288,'Copy of PY1 Data(H)'!$A$1:$CZ$288))</f>
        <v>0</v>
      </c>
      <c r="BD227" s="180" cm="1">
        <f t="array" ref="BD227">_xlfn.XLOOKUP(BD$1,'Copy of PY1 Data(H)'!$A$1:$CZ$1,_xlfn.XLOOKUP($A227,'Copy of PY1 Data(H)'!$A$1:$A$288,'Copy of PY1 Data(H)'!$A$1:$CZ$288))</f>
        <v>305864</v>
      </c>
      <c r="BE227" s="180" cm="1">
        <f t="array" ref="BE227">_xlfn.XLOOKUP(BE$1,'Copy of PY1 Data(H)'!$A$1:$CZ$1,_xlfn.XLOOKUP($A227,'Copy of PY1 Data(H)'!$A$1:$A$288,'Copy of PY1 Data(H)'!$A$1:$CZ$288))</f>
        <v>0</v>
      </c>
      <c r="BF227" s="180" cm="1">
        <f t="array" ref="BF227">_xlfn.XLOOKUP(BF$1,'Copy of PY1 Data(H)'!$A$1:$CZ$1,_xlfn.XLOOKUP($A227,'Copy of PY1 Data(H)'!$A$1:$A$288,'Copy of PY1 Data(H)'!$A$1:$CZ$288))</f>
        <v>18818304</v>
      </c>
      <c r="BG227" s="180" cm="1">
        <f t="array" ref="BG227">_xlfn.XLOOKUP(BG$1,'Copy of PY1 Data(H)'!$A$1:$CZ$1,_xlfn.XLOOKUP($A227,'Copy of PY1 Data(H)'!$A$1:$A$288,'Copy of PY1 Data(H)'!$A$1:$CZ$288))</f>
        <v>0</v>
      </c>
      <c r="BH227" s="180" cm="1">
        <f t="array" ref="BH227">_xlfn.XLOOKUP(BH$1,'Copy of PY1 Data(H)'!$A$1:$CZ$1,_xlfn.XLOOKUP($A227,'Copy of PY1 Data(H)'!$A$1:$A$288,'Copy of PY1 Data(H)'!$A$1:$CZ$288))</f>
        <v>0</v>
      </c>
      <c r="BI227" s="180" cm="1">
        <f t="array" ref="BI227">_xlfn.XLOOKUP(BI$1,'Copy of PY1 Data(H)'!$A$1:$CZ$1,_xlfn.XLOOKUP($A227,'Copy of PY1 Data(H)'!$A$1:$A$288,'Copy of PY1 Data(H)'!$A$1:$CZ$288))</f>
        <v>0</v>
      </c>
      <c r="BJ227" s="180" cm="1">
        <f t="array" ref="BJ227">_xlfn.XLOOKUP(BJ$1,'Copy of PY1 Data(H)'!$A$1:$CZ$1,_xlfn.XLOOKUP($A227,'Copy of PY1 Data(H)'!$A$1:$A$288,'Copy of PY1 Data(H)'!$A$1:$CZ$288))</f>
        <v>13853620</v>
      </c>
      <c r="BK227" s="180" cm="1">
        <f t="array" ref="BK227">_xlfn.XLOOKUP(BK$1,'Copy of PY1 Data(H)'!$A$1:$CZ$1,_xlfn.XLOOKUP($A227,'Copy of PY1 Data(H)'!$A$1:$A$288,'Copy of PY1 Data(H)'!$A$1:$CZ$288))</f>
        <v>0</v>
      </c>
      <c r="BL227" s="180" cm="1">
        <f t="array" ref="BL227">_xlfn.XLOOKUP(BL$1,'Copy of PY1 Data(H)'!$A$1:$CZ$1,_xlfn.XLOOKUP($A227,'Copy of PY1 Data(H)'!$A$1:$A$288,'Copy of PY1 Data(H)'!$A$1:$CZ$288))</f>
        <v>0</v>
      </c>
      <c r="BM227" s="180" cm="1">
        <f t="array" ref="BM227">_xlfn.XLOOKUP(BM$1,'Copy of PY1 Data(H)'!$A$1:$CZ$1,_xlfn.XLOOKUP($A227,'Copy of PY1 Data(H)'!$A$1:$A$288,'Copy of PY1 Data(H)'!$A$1:$CZ$288))</f>
        <v>1640367</v>
      </c>
      <c r="BN227" s="180" cm="1">
        <f t="array" ref="BN227">_xlfn.XLOOKUP(BN$1,'Copy of PY1 Data(H)'!$A$1:$CZ$1,_xlfn.XLOOKUP($A227,'Copy of PY1 Data(H)'!$A$1:$A$288,'Copy of PY1 Data(H)'!$A$1:$CZ$288))</f>
        <v>5644453</v>
      </c>
      <c r="BO227" s="180" cm="1">
        <f t="array" ref="BO227">_xlfn.XLOOKUP(BO$1,'Copy of PY1 Data(H)'!$A$1:$CZ$1,_xlfn.XLOOKUP($A227,'Copy of PY1 Data(H)'!$A$1:$A$288,'Copy of PY1 Data(H)'!$A$1:$CZ$288))</f>
        <v>0</v>
      </c>
      <c r="BP227" s="180" cm="1">
        <f t="array" ref="BP227">_xlfn.XLOOKUP(BP$1,'Copy of PY1 Data(H)'!$A$1:$CZ$1,_xlfn.XLOOKUP($A227,'Copy of PY1 Data(H)'!$A$1:$A$288,'Copy of PY1 Data(H)'!$A$1:$CZ$288))</f>
        <v>0</v>
      </c>
      <c r="BQ227" s="180" cm="1">
        <f t="array" ref="BQ227">_xlfn.XLOOKUP(BQ$1,'Copy of PY1 Data(H)'!$A$1:$CZ$1,_xlfn.XLOOKUP($A227,'Copy of PY1 Data(H)'!$A$1:$A$288,'Copy of PY1 Data(H)'!$A$1:$CZ$288))</f>
        <v>0</v>
      </c>
      <c r="BR227" s="180" cm="1">
        <f t="array" ref="BR227">_xlfn.XLOOKUP(BR$1,'Copy of PY1 Data(H)'!$A$1:$CZ$1,_xlfn.XLOOKUP($A227,'Copy of PY1 Data(H)'!$A$1:$A$288,'Copy of PY1 Data(H)'!$A$1:$CZ$288))</f>
        <v>0</v>
      </c>
      <c r="BS227" s="180" cm="1">
        <f t="array" ref="BS227">_xlfn.XLOOKUP(BS$1,'Copy of PY1 Data(H)'!$A$1:$CZ$1,_xlfn.XLOOKUP($A227,'Copy of PY1 Data(H)'!$A$1:$A$288,'Copy of PY1 Data(H)'!$A$1:$CZ$288))</f>
        <v>2270762</v>
      </c>
      <c r="BT227" s="180" cm="1">
        <f t="array" ref="BT227">_xlfn.XLOOKUP(BT$1,'Copy of PY1 Data(H)'!$A$1:$CZ$1,_xlfn.XLOOKUP($A227,'Copy of PY1 Data(H)'!$A$1:$A$288,'Copy of PY1 Data(H)'!$A$1:$CZ$288))</f>
        <v>0</v>
      </c>
      <c r="BU227" s="180" cm="1">
        <f t="array" ref="BU227">_xlfn.XLOOKUP(BU$1,'Copy of PY1 Data(H)'!$A$1:$CZ$1,_xlfn.XLOOKUP($A227,'Copy of PY1 Data(H)'!$A$1:$A$288,'Copy of PY1 Data(H)'!$A$1:$CZ$288))</f>
        <v>0</v>
      </c>
      <c r="BV227" s="180" cm="1">
        <f t="array" ref="BV227">_xlfn.XLOOKUP(BV$1,'Copy of PY1 Data(H)'!$A$1:$CZ$1,_xlfn.XLOOKUP($A227,'Copy of PY1 Data(H)'!$A$1:$A$288,'Copy of PY1 Data(H)'!$A$1:$CZ$288))</f>
        <v>0</v>
      </c>
    </row>
    <row r="228" spans="1:74" x14ac:dyDescent="0.3">
      <c r="A228" s="180">
        <v>660</v>
      </c>
      <c r="C228" s="180"/>
      <c r="D228" s="180" cm="1">
        <f t="array" ref="D228">_xlfn.XLOOKUP(D$1,'Copy of PY1 Data(H)'!$A$1:$CZ$1,_xlfn.XLOOKUP($A228,'Copy of PY1 Data(H)'!$A$1:$A$288,'Copy of PY1 Data(H)'!$A$1:$CZ$288))</f>
        <v>0</v>
      </c>
      <c r="E228" s="180" cm="1">
        <f t="array" ref="E228">_xlfn.XLOOKUP(E$1,'Copy of PY1 Data(H)'!$A$1:$CZ$1,_xlfn.XLOOKUP($A228,'Copy of PY1 Data(H)'!$A$1:$A$288,'Copy of PY1 Data(H)'!$A$1:$CZ$288))</f>
        <v>70430272</v>
      </c>
      <c r="F228" s="180" cm="1">
        <f t="array" ref="F228">_xlfn.XLOOKUP(F$1,'Copy of PY1 Data(H)'!$A$1:$CZ$1,_xlfn.XLOOKUP($A228,'Copy of PY1 Data(H)'!$A$1:$A$288,'Copy of PY1 Data(H)'!$A$1:$CZ$288))</f>
        <v>0</v>
      </c>
      <c r="G228" s="180" cm="1">
        <f t="array" ref="G228">_xlfn.XLOOKUP(G$1,'Copy of PY1 Data(H)'!$A$1:$CZ$1,_xlfn.XLOOKUP($A228,'Copy of PY1 Data(H)'!$A$1:$A$288,'Copy of PY1 Data(H)'!$A$1:$CZ$288))</f>
        <v>0</v>
      </c>
      <c r="H228" s="180" cm="1">
        <f t="array" ref="H228">_xlfn.XLOOKUP(H$1,'Copy of PY1 Data(H)'!$A$1:$CZ$1,_xlfn.XLOOKUP($A228,'Copy of PY1 Data(H)'!$A$1:$A$288,'Copy of PY1 Data(H)'!$A$1:$CZ$288))</f>
        <v>0</v>
      </c>
      <c r="I228" s="180" cm="1">
        <f t="array" ref="I228">_xlfn.XLOOKUP(I$1,'Copy of PY1 Data(H)'!$A$1:$CZ$1,_xlfn.XLOOKUP($A228,'Copy of PY1 Data(H)'!$A$1:$A$288,'Copy of PY1 Data(H)'!$A$1:$CZ$288))</f>
        <v>0</v>
      </c>
      <c r="J228" s="180" cm="1">
        <f t="array" ref="J228">_xlfn.XLOOKUP(J$1,'Copy of PY1 Data(H)'!$A$1:$CZ$1,_xlfn.XLOOKUP($A228,'Copy of PY1 Data(H)'!$A$1:$A$288,'Copy of PY1 Data(H)'!$A$1:$CZ$288))</f>
        <v>0</v>
      </c>
      <c r="K228" s="180" cm="1">
        <f t="array" ref="K228">_xlfn.XLOOKUP(K$1,'Copy of PY1 Data(H)'!$A$1:$CZ$1,_xlfn.XLOOKUP($A228,'Copy of PY1 Data(H)'!$A$1:$A$288,'Copy of PY1 Data(H)'!$A$1:$CZ$288))</f>
        <v>0</v>
      </c>
      <c r="L228" s="180" cm="1">
        <f t="array" ref="L228">_xlfn.XLOOKUP(L$1,'Copy of PY1 Data(H)'!$A$1:$CZ$1,_xlfn.XLOOKUP($A228,'Copy of PY1 Data(H)'!$A$1:$A$288,'Copy of PY1 Data(H)'!$A$1:$CZ$288))</f>
        <v>0</v>
      </c>
      <c r="M228" s="180" cm="1">
        <f t="array" ref="M228">_xlfn.XLOOKUP(M$1,'Copy of PY1 Data(H)'!$A$1:$CZ$1,_xlfn.XLOOKUP($A228,'Copy of PY1 Data(H)'!$A$1:$A$288,'Copy of PY1 Data(H)'!$A$1:$CZ$288))</f>
        <v>0</v>
      </c>
      <c r="N228" s="180" cm="1">
        <f t="array" ref="N228">_xlfn.XLOOKUP(N$1,'Copy of PY1 Data(H)'!$A$1:$CZ$1,_xlfn.XLOOKUP($A228,'Copy of PY1 Data(H)'!$A$1:$A$288,'Copy of PY1 Data(H)'!$A$1:$CZ$288))</f>
        <v>0</v>
      </c>
      <c r="O228" s="180" cm="1">
        <f t="array" ref="O228">_xlfn.XLOOKUP(O$1,'Copy of PY1 Data(H)'!$A$1:$CZ$1,_xlfn.XLOOKUP($A228,'Copy of PY1 Data(H)'!$A$1:$A$288,'Copy of PY1 Data(H)'!$A$1:$CZ$288))</f>
        <v>0</v>
      </c>
      <c r="P228" s="180" cm="1">
        <f t="array" ref="P228">_xlfn.XLOOKUP(P$1,'Copy of PY1 Data(H)'!$A$1:$CZ$1,_xlfn.XLOOKUP($A228,'Copy of PY1 Data(H)'!$A$1:$A$288,'Copy of PY1 Data(H)'!$A$1:$CZ$288))</f>
        <v>0</v>
      </c>
      <c r="Q228" s="180" cm="1">
        <f t="array" ref="Q228">_xlfn.XLOOKUP(Q$1,'Copy of PY1 Data(H)'!$A$1:$CZ$1,_xlfn.XLOOKUP($A228,'Copy of PY1 Data(H)'!$A$1:$A$288,'Copy of PY1 Data(H)'!$A$1:$CZ$288))</f>
        <v>0</v>
      </c>
      <c r="R228" s="180" cm="1">
        <f t="array" ref="R228">_xlfn.XLOOKUP(R$1,'Copy of PY1 Data(H)'!$A$1:$CZ$1,_xlfn.XLOOKUP($A228,'Copy of PY1 Data(H)'!$A$1:$A$288,'Copy of PY1 Data(H)'!$A$1:$CZ$288))</f>
        <v>0</v>
      </c>
      <c r="S228" s="180" cm="1">
        <f t="array" ref="S228">_xlfn.XLOOKUP(S$1,'Copy of PY1 Data(H)'!$A$1:$CZ$1,_xlfn.XLOOKUP($A228,'Copy of PY1 Data(H)'!$A$1:$A$288,'Copy of PY1 Data(H)'!$A$1:$CZ$288))</f>
        <v>0</v>
      </c>
      <c r="T228" s="180" cm="1">
        <f t="array" ref="T228">_xlfn.XLOOKUP(T$1,'Copy of PY1 Data(H)'!$A$1:$CZ$1,_xlfn.XLOOKUP($A228,'Copy of PY1 Data(H)'!$A$1:$A$288,'Copy of PY1 Data(H)'!$A$1:$CZ$288))</f>
        <v>0</v>
      </c>
      <c r="U228" s="180" cm="1">
        <f t="array" ref="U228">_xlfn.XLOOKUP(U$1,'Copy of PY1 Data(H)'!$A$1:$CZ$1,_xlfn.XLOOKUP($A228,'Copy of PY1 Data(H)'!$A$1:$A$288,'Copy of PY1 Data(H)'!$A$1:$CZ$288))</f>
        <v>0</v>
      </c>
      <c r="V228" s="180" cm="1">
        <f t="array" ref="V228">_xlfn.XLOOKUP(V$1,'Copy of PY1 Data(H)'!$A$1:$CZ$1,_xlfn.XLOOKUP($A228,'Copy of PY1 Data(H)'!$A$1:$A$288,'Copy of PY1 Data(H)'!$A$1:$CZ$288))</f>
        <v>0</v>
      </c>
      <c r="W228" s="180" cm="1">
        <f t="array" ref="W228">_xlfn.XLOOKUP(W$1,'Copy of PY1 Data(H)'!$A$1:$CZ$1,_xlfn.XLOOKUP($A228,'Copy of PY1 Data(H)'!$A$1:$A$288,'Copy of PY1 Data(H)'!$A$1:$CZ$288))</f>
        <v>0</v>
      </c>
      <c r="X228" s="180" cm="1">
        <f t="array" ref="X228">_xlfn.XLOOKUP(X$1,'Copy of PY1 Data(H)'!$A$1:$CZ$1,_xlfn.XLOOKUP($A228,'Copy of PY1 Data(H)'!$A$1:$A$288,'Copy of PY1 Data(H)'!$A$1:$CZ$288))</f>
        <v>0</v>
      </c>
      <c r="Y228" s="180" cm="1">
        <f t="array" ref="Y228">_xlfn.XLOOKUP(Y$1,'Copy of PY1 Data(H)'!$A$1:$CZ$1,_xlfn.XLOOKUP($A228,'Copy of PY1 Data(H)'!$A$1:$A$288,'Copy of PY1 Data(H)'!$A$1:$CZ$288))</f>
        <v>0</v>
      </c>
      <c r="Z228" s="180" cm="1">
        <f t="array" ref="Z228">_xlfn.XLOOKUP(Z$1,'Copy of PY1 Data(H)'!$A$1:$CZ$1,_xlfn.XLOOKUP($A228,'Copy of PY1 Data(H)'!$A$1:$A$288,'Copy of PY1 Data(H)'!$A$1:$CZ$288))</f>
        <v>0</v>
      </c>
      <c r="AA228" s="180" cm="1">
        <f t="array" ref="AA228">_xlfn.XLOOKUP(AA$1,'Copy of PY1 Data(H)'!$A$1:$CZ$1,_xlfn.XLOOKUP($A228,'Copy of PY1 Data(H)'!$A$1:$A$288,'Copy of PY1 Data(H)'!$A$1:$CZ$288))</f>
        <v>0</v>
      </c>
      <c r="AB228" s="180" cm="1">
        <f t="array" ref="AB228">_xlfn.XLOOKUP(AB$1,'Copy of PY1 Data(H)'!$A$1:$CZ$1,_xlfn.XLOOKUP($A228,'Copy of PY1 Data(H)'!$A$1:$A$288,'Copy of PY1 Data(H)'!$A$1:$CZ$288))</f>
        <v>0</v>
      </c>
      <c r="AC228" s="180" cm="1">
        <f t="array" ref="AC228">_xlfn.XLOOKUP(AC$1,'Copy of PY1 Data(H)'!$A$1:$CZ$1,_xlfn.XLOOKUP($A228,'Copy of PY1 Data(H)'!$A$1:$A$288,'Copy of PY1 Data(H)'!$A$1:$CZ$288))</f>
        <v>0</v>
      </c>
      <c r="AD228" s="180" cm="1">
        <f t="array" ref="AD228">_xlfn.XLOOKUP(AD$1,'Copy of PY1 Data(H)'!$A$1:$CZ$1,_xlfn.XLOOKUP($A228,'Copy of PY1 Data(H)'!$A$1:$A$288,'Copy of PY1 Data(H)'!$A$1:$CZ$288))</f>
        <v>0</v>
      </c>
      <c r="AE228" s="180" cm="1">
        <f t="array" ref="AE228">_xlfn.XLOOKUP(AE$1,'Copy of PY1 Data(H)'!$A$1:$CZ$1,_xlfn.XLOOKUP($A228,'Copy of PY1 Data(H)'!$A$1:$A$288,'Copy of PY1 Data(H)'!$A$1:$CZ$288))</f>
        <v>0</v>
      </c>
      <c r="AF228" s="180" cm="1">
        <f t="array" ref="AF228">_xlfn.XLOOKUP(AF$1,'Copy of PY1 Data(H)'!$A$1:$CZ$1,_xlfn.XLOOKUP($A228,'Copy of PY1 Data(H)'!$A$1:$A$288,'Copy of PY1 Data(H)'!$A$1:$CZ$288))</f>
        <v>0</v>
      </c>
      <c r="AG228" s="180" cm="1">
        <f t="array" ref="AG228">_xlfn.XLOOKUP(AG$1,'Copy of PY1 Data(H)'!$A$1:$CZ$1,_xlfn.XLOOKUP($A228,'Copy of PY1 Data(H)'!$A$1:$A$288,'Copy of PY1 Data(H)'!$A$1:$CZ$288))</f>
        <v>0</v>
      </c>
      <c r="AH228" s="180" cm="1">
        <f t="array" ref="AH228">_xlfn.XLOOKUP(AH$1,'Copy of PY1 Data(H)'!$A$1:$CZ$1,_xlfn.XLOOKUP($A228,'Copy of PY1 Data(H)'!$A$1:$A$288,'Copy of PY1 Data(H)'!$A$1:$CZ$288))</f>
        <v>0</v>
      </c>
      <c r="AI228" s="180" cm="1">
        <f t="array" ref="AI228">_xlfn.XLOOKUP(AI$1,'Copy of PY1 Data(H)'!$A$1:$CZ$1,_xlfn.XLOOKUP($A228,'Copy of PY1 Data(H)'!$A$1:$A$288,'Copy of PY1 Data(H)'!$A$1:$CZ$288))</f>
        <v>0</v>
      </c>
      <c r="AJ228" s="180" cm="1">
        <f t="array" ref="AJ228">_xlfn.XLOOKUP(AJ$1,'Copy of PY1 Data(H)'!$A$1:$CZ$1,_xlfn.XLOOKUP($A228,'Copy of PY1 Data(H)'!$A$1:$A$288,'Copy of PY1 Data(H)'!$A$1:$CZ$288))</f>
        <v>0</v>
      </c>
      <c r="AK228" s="180" cm="1">
        <f t="array" ref="AK228">_xlfn.XLOOKUP(AK$1,'Copy of PY1 Data(H)'!$A$1:$CZ$1,_xlfn.XLOOKUP($A228,'Copy of PY1 Data(H)'!$A$1:$A$288,'Copy of PY1 Data(H)'!$A$1:$CZ$288))</f>
        <v>0</v>
      </c>
      <c r="AL228" s="180" cm="1">
        <f t="array" ref="AL228">_xlfn.XLOOKUP(AL$1,'Copy of PY1 Data(H)'!$A$1:$CZ$1,_xlfn.XLOOKUP($A228,'Copy of PY1 Data(H)'!$A$1:$A$288,'Copy of PY1 Data(H)'!$A$1:$CZ$288))</f>
        <v>0</v>
      </c>
      <c r="AM228" s="180" cm="1">
        <f t="array" ref="AM228">_xlfn.XLOOKUP(AM$1,'Copy of PY1 Data(H)'!$A$1:$CZ$1,_xlfn.XLOOKUP($A228,'Copy of PY1 Data(H)'!$A$1:$A$288,'Copy of PY1 Data(H)'!$A$1:$CZ$288))</f>
        <v>0</v>
      </c>
      <c r="AN228" s="180" cm="1">
        <f t="array" ref="AN228">_xlfn.XLOOKUP(AN$1,'Copy of PY1 Data(H)'!$A$1:$CZ$1,_xlfn.XLOOKUP($A228,'Copy of PY1 Data(H)'!$A$1:$A$288,'Copy of PY1 Data(H)'!$A$1:$CZ$288))</f>
        <v>0</v>
      </c>
      <c r="AO228" s="180" cm="1">
        <f t="array" ref="AO228">_xlfn.XLOOKUP(AO$1,'Copy of PY1 Data(H)'!$A$1:$CZ$1,_xlfn.XLOOKUP($A228,'Copy of PY1 Data(H)'!$A$1:$A$288,'Copy of PY1 Data(H)'!$A$1:$CZ$288))</f>
        <v>0</v>
      </c>
      <c r="AP228" s="180" cm="1">
        <f t="array" ref="AP228">_xlfn.XLOOKUP(AP$1,'Copy of PY1 Data(H)'!$A$1:$CZ$1,_xlfn.XLOOKUP($A228,'Copy of PY1 Data(H)'!$A$1:$A$288,'Copy of PY1 Data(H)'!$A$1:$CZ$288))</f>
        <v>0</v>
      </c>
      <c r="AQ228" s="180" cm="1">
        <f t="array" ref="AQ228">_xlfn.XLOOKUP(AQ$1,'Copy of PY1 Data(H)'!$A$1:$CZ$1,_xlfn.XLOOKUP($A228,'Copy of PY1 Data(H)'!$A$1:$A$288,'Copy of PY1 Data(H)'!$A$1:$CZ$288))</f>
        <v>0</v>
      </c>
      <c r="AR228" s="180" cm="1">
        <f t="array" ref="AR228">_xlfn.XLOOKUP(AR$1,'Copy of PY1 Data(H)'!$A$1:$CZ$1,_xlfn.XLOOKUP($A228,'Copy of PY1 Data(H)'!$A$1:$A$288,'Copy of PY1 Data(H)'!$A$1:$CZ$288))</f>
        <v>0</v>
      </c>
      <c r="AS228" s="180" cm="1">
        <f t="array" ref="AS228">_xlfn.XLOOKUP(AS$1,'Copy of PY1 Data(H)'!$A$1:$CZ$1,_xlfn.XLOOKUP($A228,'Copy of PY1 Data(H)'!$A$1:$A$288,'Copy of PY1 Data(H)'!$A$1:$CZ$288))</f>
        <v>4223505</v>
      </c>
      <c r="AT228" s="180" cm="1">
        <f t="array" ref="AT228">_xlfn.XLOOKUP(AT$1,'Copy of PY1 Data(H)'!$A$1:$CZ$1,_xlfn.XLOOKUP($A228,'Copy of PY1 Data(H)'!$A$1:$A$288,'Copy of PY1 Data(H)'!$A$1:$CZ$288))</f>
        <v>0</v>
      </c>
      <c r="AU228" s="180" cm="1">
        <f t="array" ref="AU228">_xlfn.XLOOKUP(AU$1,'Copy of PY1 Data(H)'!$A$1:$CZ$1,_xlfn.XLOOKUP($A228,'Copy of PY1 Data(H)'!$A$1:$A$288,'Copy of PY1 Data(H)'!$A$1:$CZ$288))</f>
        <v>0</v>
      </c>
      <c r="AV228" s="180" cm="1">
        <f t="array" ref="AV228">_xlfn.XLOOKUP(AV$1,'Copy of PY1 Data(H)'!$A$1:$CZ$1,_xlfn.XLOOKUP($A228,'Copy of PY1 Data(H)'!$A$1:$A$288,'Copy of PY1 Data(H)'!$A$1:$CZ$288))</f>
        <v>0</v>
      </c>
      <c r="AW228" s="180" cm="1">
        <f t="array" ref="AW228">_xlfn.XLOOKUP(AW$1,'Copy of PY1 Data(H)'!$A$1:$CZ$1,_xlfn.XLOOKUP($A228,'Copy of PY1 Data(H)'!$A$1:$A$288,'Copy of PY1 Data(H)'!$A$1:$CZ$288))</f>
        <v>0</v>
      </c>
      <c r="AX228" s="180" cm="1">
        <f t="array" ref="AX228">_xlfn.XLOOKUP(AX$1,'Copy of PY1 Data(H)'!$A$1:$CZ$1,_xlfn.XLOOKUP($A228,'Copy of PY1 Data(H)'!$A$1:$A$288,'Copy of PY1 Data(H)'!$A$1:$CZ$288))</f>
        <v>0</v>
      </c>
      <c r="AY228" s="180" cm="1">
        <f t="array" ref="AY228">_xlfn.XLOOKUP(AY$1,'Copy of PY1 Data(H)'!$A$1:$CZ$1,_xlfn.XLOOKUP($A228,'Copy of PY1 Data(H)'!$A$1:$A$288,'Copy of PY1 Data(H)'!$A$1:$CZ$288))</f>
        <v>0</v>
      </c>
      <c r="AZ228" s="180" cm="1">
        <f t="array" ref="AZ228">_xlfn.XLOOKUP(AZ$1,'Copy of PY1 Data(H)'!$A$1:$CZ$1,_xlfn.XLOOKUP($A228,'Copy of PY1 Data(H)'!$A$1:$A$288,'Copy of PY1 Data(H)'!$A$1:$CZ$288))</f>
        <v>0</v>
      </c>
      <c r="BA228" s="180" cm="1">
        <f t="array" ref="BA228">_xlfn.XLOOKUP(BA$1,'Copy of PY1 Data(H)'!$A$1:$CZ$1,_xlfn.XLOOKUP($A228,'Copy of PY1 Data(H)'!$A$1:$A$288,'Copy of PY1 Data(H)'!$A$1:$CZ$288))</f>
        <v>0</v>
      </c>
      <c r="BB228" s="180" cm="1">
        <f t="array" ref="BB228">_xlfn.XLOOKUP(BB$1,'Copy of PY1 Data(H)'!$A$1:$CZ$1,_xlfn.XLOOKUP($A228,'Copy of PY1 Data(H)'!$A$1:$A$288,'Copy of PY1 Data(H)'!$A$1:$CZ$288))</f>
        <v>0</v>
      </c>
      <c r="BC228" s="180" cm="1">
        <f t="array" ref="BC228">_xlfn.XLOOKUP(BC$1,'Copy of PY1 Data(H)'!$A$1:$CZ$1,_xlfn.XLOOKUP($A228,'Copy of PY1 Data(H)'!$A$1:$A$288,'Copy of PY1 Data(H)'!$A$1:$CZ$288))</f>
        <v>0</v>
      </c>
      <c r="BD228" s="180" cm="1">
        <f t="array" ref="BD228">_xlfn.XLOOKUP(BD$1,'Copy of PY1 Data(H)'!$A$1:$CZ$1,_xlfn.XLOOKUP($A228,'Copy of PY1 Data(H)'!$A$1:$A$288,'Copy of PY1 Data(H)'!$A$1:$CZ$288))</f>
        <v>0</v>
      </c>
      <c r="BE228" s="180" cm="1">
        <f t="array" ref="BE228">_xlfn.XLOOKUP(BE$1,'Copy of PY1 Data(H)'!$A$1:$CZ$1,_xlfn.XLOOKUP($A228,'Copy of PY1 Data(H)'!$A$1:$A$288,'Copy of PY1 Data(H)'!$A$1:$CZ$288))</f>
        <v>0</v>
      </c>
      <c r="BF228" s="180" cm="1">
        <f t="array" ref="BF228">_xlfn.XLOOKUP(BF$1,'Copy of PY1 Data(H)'!$A$1:$CZ$1,_xlfn.XLOOKUP($A228,'Copy of PY1 Data(H)'!$A$1:$A$288,'Copy of PY1 Data(H)'!$A$1:$CZ$288))</f>
        <v>0</v>
      </c>
      <c r="BG228" s="180" cm="1">
        <f t="array" ref="BG228">_xlfn.XLOOKUP(BG$1,'Copy of PY1 Data(H)'!$A$1:$CZ$1,_xlfn.XLOOKUP($A228,'Copy of PY1 Data(H)'!$A$1:$A$288,'Copy of PY1 Data(H)'!$A$1:$CZ$288))</f>
        <v>0</v>
      </c>
      <c r="BH228" s="180" cm="1">
        <f t="array" ref="BH228">_xlfn.XLOOKUP(BH$1,'Copy of PY1 Data(H)'!$A$1:$CZ$1,_xlfn.XLOOKUP($A228,'Copy of PY1 Data(H)'!$A$1:$A$288,'Copy of PY1 Data(H)'!$A$1:$CZ$288))</f>
        <v>0</v>
      </c>
      <c r="BI228" s="180" cm="1">
        <f t="array" ref="BI228">_xlfn.XLOOKUP(BI$1,'Copy of PY1 Data(H)'!$A$1:$CZ$1,_xlfn.XLOOKUP($A228,'Copy of PY1 Data(H)'!$A$1:$A$288,'Copy of PY1 Data(H)'!$A$1:$CZ$288))</f>
        <v>0</v>
      </c>
      <c r="BJ228" s="180" cm="1">
        <f t="array" ref="BJ228">_xlfn.XLOOKUP(BJ$1,'Copy of PY1 Data(H)'!$A$1:$CZ$1,_xlfn.XLOOKUP($A228,'Copy of PY1 Data(H)'!$A$1:$A$288,'Copy of PY1 Data(H)'!$A$1:$CZ$288))</f>
        <v>0</v>
      </c>
      <c r="BK228" s="180" cm="1">
        <f t="array" ref="BK228">_xlfn.XLOOKUP(BK$1,'Copy of PY1 Data(H)'!$A$1:$CZ$1,_xlfn.XLOOKUP($A228,'Copy of PY1 Data(H)'!$A$1:$A$288,'Copy of PY1 Data(H)'!$A$1:$CZ$288))</f>
        <v>0</v>
      </c>
      <c r="BL228" s="180" cm="1">
        <f t="array" ref="BL228">_xlfn.XLOOKUP(BL$1,'Copy of PY1 Data(H)'!$A$1:$CZ$1,_xlfn.XLOOKUP($A228,'Copy of PY1 Data(H)'!$A$1:$A$288,'Copy of PY1 Data(H)'!$A$1:$CZ$288))</f>
        <v>0</v>
      </c>
      <c r="BM228" s="180" cm="1">
        <f t="array" ref="BM228">_xlfn.XLOOKUP(BM$1,'Copy of PY1 Data(H)'!$A$1:$CZ$1,_xlfn.XLOOKUP($A228,'Copy of PY1 Data(H)'!$A$1:$A$288,'Copy of PY1 Data(H)'!$A$1:$CZ$288))</f>
        <v>0</v>
      </c>
      <c r="BN228" s="180" cm="1">
        <f t="array" ref="BN228">_xlfn.XLOOKUP(BN$1,'Copy of PY1 Data(H)'!$A$1:$CZ$1,_xlfn.XLOOKUP($A228,'Copy of PY1 Data(H)'!$A$1:$A$288,'Copy of PY1 Data(H)'!$A$1:$CZ$288))</f>
        <v>0</v>
      </c>
      <c r="BO228" s="180" cm="1">
        <f t="array" ref="BO228">_xlfn.XLOOKUP(BO$1,'Copy of PY1 Data(H)'!$A$1:$CZ$1,_xlfn.XLOOKUP($A228,'Copy of PY1 Data(H)'!$A$1:$A$288,'Copy of PY1 Data(H)'!$A$1:$CZ$288))</f>
        <v>0</v>
      </c>
      <c r="BP228" s="180" cm="1">
        <f t="array" ref="BP228">_xlfn.XLOOKUP(BP$1,'Copy of PY1 Data(H)'!$A$1:$CZ$1,_xlfn.XLOOKUP($A228,'Copy of PY1 Data(H)'!$A$1:$A$288,'Copy of PY1 Data(H)'!$A$1:$CZ$288))</f>
        <v>0</v>
      </c>
      <c r="BQ228" s="180" cm="1">
        <f t="array" ref="BQ228">_xlfn.XLOOKUP(BQ$1,'Copy of PY1 Data(H)'!$A$1:$CZ$1,_xlfn.XLOOKUP($A228,'Copy of PY1 Data(H)'!$A$1:$A$288,'Copy of PY1 Data(H)'!$A$1:$CZ$288))</f>
        <v>0</v>
      </c>
      <c r="BR228" s="180" cm="1">
        <f t="array" ref="BR228">_xlfn.XLOOKUP(BR$1,'Copy of PY1 Data(H)'!$A$1:$CZ$1,_xlfn.XLOOKUP($A228,'Copy of PY1 Data(H)'!$A$1:$A$288,'Copy of PY1 Data(H)'!$A$1:$CZ$288))</f>
        <v>0</v>
      </c>
      <c r="BS228" s="180" cm="1">
        <f t="array" ref="BS228">_xlfn.XLOOKUP(BS$1,'Copy of PY1 Data(H)'!$A$1:$CZ$1,_xlfn.XLOOKUP($A228,'Copy of PY1 Data(H)'!$A$1:$A$288,'Copy of PY1 Data(H)'!$A$1:$CZ$288))</f>
        <v>0</v>
      </c>
      <c r="BT228" s="180" cm="1">
        <f t="array" ref="BT228">_xlfn.XLOOKUP(BT$1,'Copy of PY1 Data(H)'!$A$1:$CZ$1,_xlfn.XLOOKUP($A228,'Copy of PY1 Data(H)'!$A$1:$A$288,'Copy of PY1 Data(H)'!$A$1:$CZ$288))</f>
        <v>0</v>
      </c>
      <c r="BU228" s="180" cm="1">
        <f t="array" ref="BU228">_xlfn.XLOOKUP(BU$1,'Copy of PY1 Data(H)'!$A$1:$CZ$1,_xlfn.XLOOKUP($A228,'Copy of PY1 Data(H)'!$A$1:$A$288,'Copy of PY1 Data(H)'!$A$1:$CZ$288))</f>
        <v>0</v>
      </c>
      <c r="BV228" s="180" cm="1">
        <f t="array" ref="BV228">_xlfn.XLOOKUP(BV$1,'Copy of PY1 Data(H)'!$A$1:$CZ$1,_xlfn.XLOOKUP($A228,'Copy of PY1 Data(H)'!$A$1:$A$288,'Copy of PY1 Data(H)'!$A$1:$CZ$288))</f>
        <v>0</v>
      </c>
    </row>
    <row r="229" spans="1:74" x14ac:dyDescent="0.3">
      <c r="A229" s="180">
        <v>661</v>
      </c>
      <c r="C229" s="180"/>
      <c r="D229" s="180" cm="1">
        <f t="array" ref="D229">_xlfn.XLOOKUP(D$1,'Copy of PY1 Data(H)'!$A$1:$CZ$1,_xlfn.XLOOKUP($A229,'Copy of PY1 Data(H)'!$A$1:$A$288,'Copy of PY1 Data(H)'!$A$1:$CZ$288))</f>
        <v>0</v>
      </c>
      <c r="E229" s="180" cm="1">
        <f t="array" ref="E229">_xlfn.XLOOKUP(E$1,'Copy of PY1 Data(H)'!$A$1:$CZ$1,_xlfn.XLOOKUP($A229,'Copy of PY1 Data(H)'!$A$1:$A$288,'Copy of PY1 Data(H)'!$A$1:$CZ$288))</f>
        <v>27.1</v>
      </c>
      <c r="F229" s="180" cm="1">
        <f t="array" ref="F229">_xlfn.XLOOKUP(F$1,'Copy of PY1 Data(H)'!$A$1:$CZ$1,_xlfn.XLOOKUP($A229,'Copy of PY1 Data(H)'!$A$1:$A$288,'Copy of PY1 Data(H)'!$A$1:$CZ$288))</f>
        <v>0</v>
      </c>
      <c r="G229" s="180" cm="1">
        <f t="array" ref="G229">_xlfn.XLOOKUP(G$1,'Copy of PY1 Data(H)'!$A$1:$CZ$1,_xlfn.XLOOKUP($A229,'Copy of PY1 Data(H)'!$A$1:$A$288,'Copy of PY1 Data(H)'!$A$1:$CZ$288))</f>
        <v>0</v>
      </c>
      <c r="H229" s="180" cm="1">
        <f t="array" ref="H229">_xlfn.XLOOKUP(H$1,'Copy of PY1 Data(H)'!$A$1:$CZ$1,_xlfn.XLOOKUP($A229,'Copy of PY1 Data(H)'!$A$1:$A$288,'Copy of PY1 Data(H)'!$A$1:$CZ$288))</f>
        <v>0</v>
      </c>
      <c r="I229" s="180" cm="1">
        <f t="array" ref="I229">_xlfn.XLOOKUP(I$1,'Copy of PY1 Data(H)'!$A$1:$CZ$1,_xlfn.XLOOKUP($A229,'Copy of PY1 Data(H)'!$A$1:$A$288,'Copy of PY1 Data(H)'!$A$1:$CZ$288))</f>
        <v>0</v>
      </c>
      <c r="J229" s="180" cm="1">
        <f t="array" ref="J229">_xlfn.XLOOKUP(J$1,'Copy of PY1 Data(H)'!$A$1:$CZ$1,_xlfn.XLOOKUP($A229,'Copy of PY1 Data(H)'!$A$1:$A$288,'Copy of PY1 Data(H)'!$A$1:$CZ$288))</f>
        <v>0</v>
      </c>
      <c r="K229" s="180" cm="1">
        <f t="array" ref="K229">_xlfn.XLOOKUP(K$1,'Copy of PY1 Data(H)'!$A$1:$CZ$1,_xlfn.XLOOKUP($A229,'Copy of PY1 Data(H)'!$A$1:$A$288,'Copy of PY1 Data(H)'!$A$1:$CZ$288))</f>
        <v>0</v>
      </c>
      <c r="L229" s="180" cm="1">
        <f t="array" ref="L229">_xlfn.XLOOKUP(L$1,'Copy of PY1 Data(H)'!$A$1:$CZ$1,_xlfn.XLOOKUP($A229,'Copy of PY1 Data(H)'!$A$1:$A$288,'Copy of PY1 Data(H)'!$A$1:$CZ$288))</f>
        <v>0</v>
      </c>
      <c r="M229" s="180" cm="1">
        <f t="array" ref="M229">_xlfn.XLOOKUP(M$1,'Copy of PY1 Data(H)'!$A$1:$CZ$1,_xlfn.XLOOKUP($A229,'Copy of PY1 Data(H)'!$A$1:$A$288,'Copy of PY1 Data(H)'!$A$1:$CZ$288))</f>
        <v>0</v>
      </c>
      <c r="N229" s="180" cm="1">
        <f t="array" ref="N229">_xlfn.XLOOKUP(N$1,'Copy of PY1 Data(H)'!$A$1:$CZ$1,_xlfn.XLOOKUP($A229,'Copy of PY1 Data(H)'!$A$1:$A$288,'Copy of PY1 Data(H)'!$A$1:$CZ$288))</f>
        <v>0</v>
      </c>
      <c r="O229" s="180" cm="1">
        <f t="array" ref="O229">_xlfn.XLOOKUP(O$1,'Copy of PY1 Data(H)'!$A$1:$CZ$1,_xlfn.XLOOKUP($A229,'Copy of PY1 Data(H)'!$A$1:$A$288,'Copy of PY1 Data(H)'!$A$1:$CZ$288))</f>
        <v>0</v>
      </c>
      <c r="P229" s="180" cm="1">
        <f t="array" ref="P229">_xlfn.XLOOKUP(P$1,'Copy of PY1 Data(H)'!$A$1:$CZ$1,_xlfn.XLOOKUP($A229,'Copy of PY1 Data(H)'!$A$1:$A$288,'Copy of PY1 Data(H)'!$A$1:$CZ$288))</f>
        <v>0</v>
      </c>
      <c r="Q229" s="180" cm="1">
        <f t="array" ref="Q229">_xlfn.XLOOKUP(Q$1,'Copy of PY1 Data(H)'!$A$1:$CZ$1,_xlfn.XLOOKUP($A229,'Copy of PY1 Data(H)'!$A$1:$A$288,'Copy of PY1 Data(H)'!$A$1:$CZ$288))</f>
        <v>0</v>
      </c>
      <c r="R229" s="180" cm="1">
        <f t="array" ref="R229">_xlfn.XLOOKUP(R$1,'Copy of PY1 Data(H)'!$A$1:$CZ$1,_xlfn.XLOOKUP($A229,'Copy of PY1 Data(H)'!$A$1:$A$288,'Copy of PY1 Data(H)'!$A$1:$CZ$288))</f>
        <v>0</v>
      </c>
      <c r="S229" s="180" cm="1">
        <f t="array" ref="S229">_xlfn.XLOOKUP(S$1,'Copy of PY1 Data(H)'!$A$1:$CZ$1,_xlfn.XLOOKUP($A229,'Copy of PY1 Data(H)'!$A$1:$A$288,'Copy of PY1 Data(H)'!$A$1:$CZ$288))</f>
        <v>0</v>
      </c>
      <c r="T229" s="180" cm="1">
        <f t="array" ref="T229">_xlfn.XLOOKUP(T$1,'Copy of PY1 Data(H)'!$A$1:$CZ$1,_xlfn.XLOOKUP($A229,'Copy of PY1 Data(H)'!$A$1:$A$288,'Copy of PY1 Data(H)'!$A$1:$CZ$288))</f>
        <v>0</v>
      </c>
      <c r="U229" s="180" cm="1">
        <f t="array" ref="U229">_xlfn.XLOOKUP(U$1,'Copy of PY1 Data(H)'!$A$1:$CZ$1,_xlfn.XLOOKUP($A229,'Copy of PY1 Data(H)'!$A$1:$A$288,'Copy of PY1 Data(H)'!$A$1:$CZ$288))</f>
        <v>0</v>
      </c>
      <c r="V229" s="180" cm="1">
        <f t="array" ref="V229">_xlfn.XLOOKUP(V$1,'Copy of PY1 Data(H)'!$A$1:$CZ$1,_xlfn.XLOOKUP($A229,'Copy of PY1 Data(H)'!$A$1:$A$288,'Copy of PY1 Data(H)'!$A$1:$CZ$288))</f>
        <v>0</v>
      </c>
      <c r="W229" s="180" cm="1">
        <f t="array" ref="W229">_xlfn.XLOOKUP(W$1,'Copy of PY1 Data(H)'!$A$1:$CZ$1,_xlfn.XLOOKUP($A229,'Copy of PY1 Data(H)'!$A$1:$A$288,'Copy of PY1 Data(H)'!$A$1:$CZ$288))</f>
        <v>0</v>
      </c>
      <c r="X229" s="180" cm="1">
        <f t="array" ref="X229">_xlfn.XLOOKUP(X$1,'Copy of PY1 Data(H)'!$A$1:$CZ$1,_xlfn.XLOOKUP($A229,'Copy of PY1 Data(H)'!$A$1:$A$288,'Copy of PY1 Data(H)'!$A$1:$CZ$288))</f>
        <v>0</v>
      </c>
      <c r="Y229" s="180" cm="1">
        <f t="array" ref="Y229">_xlfn.XLOOKUP(Y$1,'Copy of PY1 Data(H)'!$A$1:$CZ$1,_xlfn.XLOOKUP($A229,'Copy of PY1 Data(H)'!$A$1:$A$288,'Copy of PY1 Data(H)'!$A$1:$CZ$288))</f>
        <v>0</v>
      </c>
      <c r="Z229" s="180" cm="1">
        <f t="array" ref="Z229">_xlfn.XLOOKUP(Z$1,'Copy of PY1 Data(H)'!$A$1:$CZ$1,_xlfn.XLOOKUP($A229,'Copy of PY1 Data(H)'!$A$1:$A$288,'Copy of PY1 Data(H)'!$A$1:$CZ$288))</f>
        <v>0</v>
      </c>
      <c r="AA229" s="180" cm="1">
        <f t="array" ref="AA229">_xlfn.XLOOKUP(AA$1,'Copy of PY1 Data(H)'!$A$1:$CZ$1,_xlfn.XLOOKUP($A229,'Copy of PY1 Data(H)'!$A$1:$A$288,'Copy of PY1 Data(H)'!$A$1:$CZ$288))</f>
        <v>0</v>
      </c>
      <c r="AB229" s="180" cm="1">
        <f t="array" ref="AB229">_xlfn.XLOOKUP(AB$1,'Copy of PY1 Data(H)'!$A$1:$CZ$1,_xlfn.XLOOKUP($A229,'Copy of PY1 Data(H)'!$A$1:$A$288,'Copy of PY1 Data(H)'!$A$1:$CZ$288))</f>
        <v>0</v>
      </c>
      <c r="AC229" s="180" cm="1">
        <f t="array" ref="AC229">_xlfn.XLOOKUP(AC$1,'Copy of PY1 Data(H)'!$A$1:$CZ$1,_xlfn.XLOOKUP($A229,'Copy of PY1 Data(H)'!$A$1:$A$288,'Copy of PY1 Data(H)'!$A$1:$CZ$288))</f>
        <v>0</v>
      </c>
      <c r="AD229" s="180" cm="1">
        <f t="array" ref="AD229">_xlfn.XLOOKUP(AD$1,'Copy of PY1 Data(H)'!$A$1:$CZ$1,_xlfn.XLOOKUP($A229,'Copy of PY1 Data(H)'!$A$1:$A$288,'Copy of PY1 Data(H)'!$A$1:$CZ$288))</f>
        <v>0</v>
      </c>
      <c r="AE229" s="180" cm="1">
        <f t="array" ref="AE229">_xlfn.XLOOKUP(AE$1,'Copy of PY1 Data(H)'!$A$1:$CZ$1,_xlfn.XLOOKUP($A229,'Copy of PY1 Data(H)'!$A$1:$A$288,'Copy of PY1 Data(H)'!$A$1:$CZ$288))</f>
        <v>0</v>
      </c>
      <c r="AF229" s="180" cm="1">
        <f t="array" ref="AF229">_xlfn.XLOOKUP(AF$1,'Copy of PY1 Data(H)'!$A$1:$CZ$1,_xlfn.XLOOKUP($A229,'Copy of PY1 Data(H)'!$A$1:$A$288,'Copy of PY1 Data(H)'!$A$1:$CZ$288))</f>
        <v>0</v>
      </c>
      <c r="AG229" s="180" cm="1">
        <f t="array" ref="AG229">_xlfn.XLOOKUP(AG$1,'Copy of PY1 Data(H)'!$A$1:$CZ$1,_xlfn.XLOOKUP($A229,'Copy of PY1 Data(H)'!$A$1:$A$288,'Copy of PY1 Data(H)'!$A$1:$CZ$288))</f>
        <v>0</v>
      </c>
      <c r="AH229" s="180" cm="1">
        <f t="array" ref="AH229">_xlfn.XLOOKUP(AH$1,'Copy of PY1 Data(H)'!$A$1:$CZ$1,_xlfn.XLOOKUP($A229,'Copy of PY1 Data(H)'!$A$1:$A$288,'Copy of PY1 Data(H)'!$A$1:$CZ$288))</f>
        <v>0</v>
      </c>
      <c r="AI229" s="180" cm="1">
        <f t="array" ref="AI229">_xlfn.XLOOKUP(AI$1,'Copy of PY1 Data(H)'!$A$1:$CZ$1,_xlfn.XLOOKUP($A229,'Copy of PY1 Data(H)'!$A$1:$A$288,'Copy of PY1 Data(H)'!$A$1:$CZ$288))</f>
        <v>0</v>
      </c>
      <c r="AJ229" s="180" cm="1">
        <f t="array" ref="AJ229">_xlfn.XLOOKUP(AJ$1,'Copy of PY1 Data(H)'!$A$1:$CZ$1,_xlfn.XLOOKUP($A229,'Copy of PY1 Data(H)'!$A$1:$A$288,'Copy of PY1 Data(H)'!$A$1:$CZ$288))</f>
        <v>0</v>
      </c>
      <c r="AK229" s="180" cm="1">
        <f t="array" ref="AK229">_xlfn.XLOOKUP(AK$1,'Copy of PY1 Data(H)'!$A$1:$CZ$1,_xlfn.XLOOKUP($A229,'Copy of PY1 Data(H)'!$A$1:$A$288,'Copy of PY1 Data(H)'!$A$1:$CZ$288))</f>
        <v>0</v>
      </c>
      <c r="AL229" s="180" cm="1">
        <f t="array" ref="AL229">_xlfn.XLOOKUP(AL$1,'Copy of PY1 Data(H)'!$A$1:$CZ$1,_xlfn.XLOOKUP($A229,'Copy of PY1 Data(H)'!$A$1:$A$288,'Copy of PY1 Data(H)'!$A$1:$CZ$288))</f>
        <v>0</v>
      </c>
      <c r="AM229" s="180" cm="1">
        <f t="array" ref="AM229">_xlfn.XLOOKUP(AM$1,'Copy of PY1 Data(H)'!$A$1:$CZ$1,_xlfn.XLOOKUP($A229,'Copy of PY1 Data(H)'!$A$1:$A$288,'Copy of PY1 Data(H)'!$A$1:$CZ$288))</f>
        <v>0</v>
      </c>
      <c r="AN229" s="180" cm="1">
        <f t="array" ref="AN229">_xlfn.XLOOKUP(AN$1,'Copy of PY1 Data(H)'!$A$1:$CZ$1,_xlfn.XLOOKUP($A229,'Copy of PY1 Data(H)'!$A$1:$A$288,'Copy of PY1 Data(H)'!$A$1:$CZ$288))</f>
        <v>0</v>
      </c>
      <c r="AO229" s="180" cm="1">
        <f t="array" ref="AO229">_xlfn.XLOOKUP(AO$1,'Copy of PY1 Data(H)'!$A$1:$CZ$1,_xlfn.XLOOKUP($A229,'Copy of PY1 Data(H)'!$A$1:$A$288,'Copy of PY1 Data(H)'!$A$1:$CZ$288))</f>
        <v>0</v>
      </c>
      <c r="AP229" s="180" cm="1">
        <f t="array" ref="AP229">_xlfn.XLOOKUP(AP$1,'Copy of PY1 Data(H)'!$A$1:$CZ$1,_xlfn.XLOOKUP($A229,'Copy of PY1 Data(H)'!$A$1:$A$288,'Copy of PY1 Data(H)'!$A$1:$CZ$288))</f>
        <v>0</v>
      </c>
      <c r="AQ229" s="180" cm="1">
        <f t="array" ref="AQ229">_xlfn.XLOOKUP(AQ$1,'Copy of PY1 Data(H)'!$A$1:$CZ$1,_xlfn.XLOOKUP($A229,'Copy of PY1 Data(H)'!$A$1:$A$288,'Copy of PY1 Data(H)'!$A$1:$CZ$288))</f>
        <v>0</v>
      </c>
      <c r="AR229" s="180" cm="1">
        <f t="array" ref="AR229">_xlfn.XLOOKUP(AR$1,'Copy of PY1 Data(H)'!$A$1:$CZ$1,_xlfn.XLOOKUP($A229,'Copy of PY1 Data(H)'!$A$1:$A$288,'Copy of PY1 Data(H)'!$A$1:$CZ$288))</f>
        <v>0</v>
      </c>
      <c r="AS229" s="180" cm="1">
        <f t="array" ref="AS229">_xlfn.XLOOKUP(AS$1,'Copy of PY1 Data(H)'!$A$1:$CZ$1,_xlfn.XLOOKUP($A229,'Copy of PY1 Data(H)'!$A$1:$A$288,'Copy of PY1 Data(H)'!$A$1:$CZ$288))</f>
        <v>6.9</v>
      </c>
      <c r="AT229" s="180" cm="1">
        <f t="array" ref="AT229">_xlfn.XLOOKUP(AT$1,'Copy of PY1 Data(H)'!$A$1:$CZ$1,_xlfn.XLOOKUP($A229,'Copy of PY1 Data(H)'!$A$1:$A$288,'Copy of PY1 Data(H)'!$A$1:$CZ$288))</f>
        <v>0</v>
      </c>
      <c r="AU229" s="180" cm="1">
        <f t="array" ref="AU229">_xlfn.XLOOKUP(AU$1,'Copy of PY1 Data(H)'!$A$1:$CZ$1,_xlfn.XLOOKUP($A229,'Copy of PY1 Data(H)'!$A$1:$A$288,'Copy of PY1 Data(H)'!$A$1:$CZ$288))</f>
        <v>0</v>
      </c>
      <c r="AV229" s="180" cm="1">
        <f t="array" ref="AV229">_xlfn.XLOOKUP(AV$1,'Copy of PY1 Data(H)'!$A$1:$CZ$1,_xlfn.XLOOKUP($A229,'Copy of PY1 Data(H)'!$A$1:$A$288,'Copy of PY1 Data(H)'!$A$1:$CZ$288))</f>
        <v>0</v>
      </c>
      <c r="AW229" s="180" cm="1">
        <f t="array" ref="AW229">_xlfn.XLOOKUP(AW$1,'Copy of PY1 Data(H)'!$A$1:$CZ$1,_xlfn.XLOOKUP($A229,'Copy of PY1 Data(H)'!$A$1:$A$288,'Copy of PY1 Data(H)'!$A$1:$CZ$288))</f>
        <v>0</v>
      </c>
      <c r="AX229" s="180" cm="1">
        <f t="array" ref="AX229">_xlfn.XLOOKUP(AX$1,'Copy of PY1 Data(H)'!$A$1:$CZ$1,_xlfn.XLOOKUP($A229,'Copy of PY1 Data(H)'!$A$1:$A$288,'Copy of PY1 Data(H)'!$A$1:$CZ$288))</f>
        <v>0</v>
      </c>
      <c r="AY229" s="180" cm="1">
        <f t="array" ref="AY229">_xlfn.XLOOKUP(AY$1,'Copy of PY1 Data(H)'!$A$1:$CZ$1,_xlfn.XLOOKUP($A229,'Copy of PY1 Data(H)'!$A$1:$A$288,'Copy of PY1 Data(H)'!$A$1:$CZ$288))</f>
        <v>0</v>
      </c>
      <c r="AZ229" s="180" cm="1">
        <f t="array" ref="AZ229">_xlfn.XLOOKUP(AZ$1,'Copy of PY1 Data(H)'!$A$1:$CZ$1,_xlfn.XLOOKUP($A229,'Copy of PY1 Data(H)'!$A$1:$A$288,'Copy of PY1 Data(H)'!$A$1:$CZ$288))</f>
        <v>0</v>
      </c>
      <c r="BA229" s="180" cm="1">
        <f t="array" ref="BA229">_xlfn.XLOOKUP(BA$1,'Copy of PY1 Data(H)'!$A$1:$CZ$1,_xlfn.XLOOKUP($A229,'Copy of PY1 Data(H)'!$A$1:$A$288,'Copy of PY1 Data(H)'!$A$1:$CZ$288))</f>
        <v>0</v>
      </c>
      <c r="BB229" s="180" cm="1">
        <f t="array" ref="BB229">_xlfn.XLOOKUP(BB$1,'Copy of PY1 Data(H)'!$A$1:$CZ$1,_xlfn.XLOOKUP($A229,'Copy of PY1 Data(H)'!$A$1:$A$288,'Copy of PY1 Data(H)'!$A$1:$CZ$288))</f>
        <v>0</v>
      </c>
      <c r="BC229" s="180" cm="1">
        <f t="array" ref="BC229">_xlfn.XLOOKUP(BC$1,'Copy of PY1 Data(H)'!$A$1:$CZ$1,_xlfn.XLOOKUP($A229,'Copy of PY1 Data(H)'!$A$1:$A$288,'Copy of PY1 Data(H)'!$A$1:$CZ$288))</f>
        <v>0</v>
      </c>
      <c r="BD229" s="180" cm="1">
        <f t="array" ref="BD229">_xlfn.XLOOKUP(BD$1,'Copy of PY1 Data(H)'!$A$1:$CZ$1,_xlfn.XLOOKUP($A229,'Copy of PY1 Data(H)'!$A$1:$A$288,'Copy of PY1 Data(H)'!$A$1:$CZ$288))</f>
        <v>0</v>
      </c>
      <c r="BE229" s="180" cm="1">
        <f t="array" ref="BE229">_xlfn.XLOOKUP(BE$1,'Copy of PY1 Data(H)'!$A$1:$CZ$1,_xlfn.XLOOKUP($A229,'Copy of PY1 Data(H)'!$A$1:$A$288,'Copy of PY1 Data(H)'!$A$1:$CZ$288))</f>
        <v>0</v>
      </c>
      <c r="BF229" s="180" cm="1">
        <f t="array" ref="BF229">_xlfn.XLOOKUP(BF$1,'Copy of PY1 Data(H)'!$A$1:$CZ$1,_xlfn.XLOOKUP($A229,'Copy of PY1 Data(H)'!$A$1:$A$288,'Copy of PY1 Data(H)'!$A$1:$CZ$288))</f>
        <v>0</v>
      </c>
      <c r="BG229" s="180" cm="1">
        <f t="array" ref="BG229">_xlfn.XLOOKUP(BG$1,'Copy of PY1 Data(H)'!$A$1:$CZ$1,_xlfn.XLOOKUP($A229,'Copy of PY1 Data(H)'!$A$1:$A$288,'Copy of PY1 Data(H)'!$A$1:$CZ$288))</f>
        <v>0</v>
      </c>
      <c r="BH229" s="180" cm="1">
        <f t="array" ref="BH229">_xlfn.XLOOKUP(BH$1,'Copy of PY1 Data(H)'!$A$1:$CZ$1,_xlfn.XLOOKUP($A229,'Copy of PY1 Data(H)'!$A$1:$A$288,'Copy of PY1 Data(H)'!$A$1:$CZ$288))</f>
        <v>0</v>
      </c>
      <c r="BI229" s="180" cm="1">
        <f t="array" ref="BI229">_xlfn.XLOOKUP(BI$1,'Copy of PY1 Data(H)'!$A$1:$CZ$1,_xlfn.XLOOKUP($A229,'Copy of PY1 Data(H)'!$A$1:$A$288,'Copy of PY1 Data(H)'!$A$1:$CZ$288))</f>
        <v>0</v>
      </c>
      <c r="BJ229" s="180" cm="1">
        <f t="array" ref="BJ229">_xlfn.XLOOKUP(BJ$1,'Copy of PY1 Data(H)'!$A$1:$CZ$1,_xlfn.XLOOKUP($A229,'Copy of PY1 Data(H)'!$A$1:$A$288,'Copy of PY1 Data(H)'!$A$1:$CZ$288))</f>
        <v>0</v>
      </c>
      <c r="BK229" s="180" cm="1">
        <f t="array" ref="BK229">_xlfn.XLOOKUP(BK$1,'Copy of PY1 Data(H)'!$A$1:$CZ$1,_xlfn.XLOOKUP($A229,'Copy of PY1 Data(H)'!$A$1:$A$288,'Copy of PY1 Data(H)'!$A$1:$CZ$288))</f>
        <v>0</v>
      </c>
      <c r="BL229" s="180" cm="1">
        <f t="array" ref="BL229">_xlfn.XLOOKUP(BL$1,'Copy of PY1 Data(H)'!$A$1:$CZ$1,_xlfn.XLOOKUP($A229,'Copy of PY1 Data(H)'!$A$1:$A$288,'Copy of PY1 Data(H)'!$A$1:$CZ$288))</f>
        <v>0</v>
      </c>
      <c r="BM229" s="180" cm="1">
        <f t="array" ref="BM229">_xlfn.XLOOKUP(BM$1,'Copy of PY1 Data(H)'!$A$1:$CZ$1,_xlfn.XLOOKUP($A229,'Copy of PY1 Data(H)'!$A$1:$A$288,'Copy of PY1 Data(H)'!$A$1:$CZ$288))</f>
        <v>0</v>
      </c>
      <c r="BN229" s="180" cm="1">
        <f t="array" ref="BN229">_xlfn.XLOOKUP(BN$1,'Copy of PY1 Data(H)'!$A$1:$CZ$1,_xlfn.XLOOKUP($A229,'Copy of PY1 Data(H)'!$A$1:$A$288,'Copy of PY1 Data(H)'!$A$1:$CZ$288))</f>
        <v>0</v>
      </c>
      <c r="BO229" s="180" cm="1">
        <f t="array" ref="BO229">_xlfn.XLOOKUP(BO$1,'Copy of PY1 Data(H)'!$A$1:$CZ$1,_xlfn.XLOOKUP($A229,'Copy of PY1 Data(H)'!$A$1:$A$288,'Copy of PY1 Data(H)'!$A$1:$CZ$288))</f>
        <v>0</v>
      </c>
      <c r="BP229" s="180" cm="1">
        <f t="array" ref="BP229">_xlfn.XLOOKUP(BP$1,'Copy of PY1 Data(H)'!$A$1:$CZ$1,_xlfn.XLOOKUP($A229,'Copy of PY1 Data(H)'!$A$1:$A$288,'Copy of PY1 Data(H)'!$A$1:$CZ$288))</f>
        <v>0</v>
      </c>
      <c r="BQ229" s="180" cm="1">
        <f t="array" ref="BQ229">_xlfn.XLOOKUP(BQ$1,'Copy of PY1 Data(H)'!$A$1:$CZ$1,_xlfn.XLOOKUP($A229,'Copy of PY1 Data(H)'!$A$1:$A$288,'Copy of PY1 Data(H)'!$A$1:$CZ$288))</f>
        <v>0</v>
      </c>
      <c r="BR229" s="180" cm="1">
        <f t="array" ref="BR229">_xlfn.XLOOKUP(BR$1,'Copy of PY1 Data(H)'!$A$1:$CZ$1,_xlfn.XLOOKUP($A229,'Copy of PY1 Data(H)'!$A$1:$A$288,'Copy of PY1 Data(H)'!$A$1:$CZ$288))</f>
        <v>0</v>
      </c>
      <c r="BS229" s="180" cm="1">
        <f t="array" ref="BS229">_xlfn.XLOOKUP(BS$1,'Copy of PY1 Data(H)'!$A$1:$CZ$1,_xlfn.XLOOKUP($A229,'Copy of PY1 Data(H)'!$A$1:$A$288,'Copy of PY1 Data(H)'!$A$1:$CZ$288))</f>
        <v>0</v>
      </c>
      <c r="BT229" s="180" cm="1">
        <f t="array" ref="BT229">_xlfn.XLOOKUP(BT$1,'Copy of PY1 Data(H)'!$A$1:$CZ$1,_xlfn.XLOOKUP($A229,'Copy of PY1 Data(H)'!$A$1:$A$288,'Copy of PY1 Data(H)'!$A$1:$CZ$288))</f>
        <v>0</v>
      </c>
      <c r="BU229" s="180" cm="1">
        <f t="array" ref="BU229">_xlfn.XLOOKUP(BU$1,'Copy of PY1 Data(H)'!$A$1:$CZ$1,_xlfn.XLOOKUP($A229,'Copy of PY1 Data(H)'!$A$1:$A$288,'Copy of PY1 Data(H)'!$A$1:$CZ$288))</f>
        <v>0</v>
      </c>
      <c r="BV229" s="180" cm="1">
        <f t="array" ref="BV229">_xlfn.XLOOKUP(BV$1,'Copy of PY1 Data(H)'!$A$1:$CZ$1,_xlfn.XLOOKUP($A229,'Copy of PY1 Data(H)'!$A$1:$A$288,'Copy of PY1 Data(H)'!$A$1:$CZ$288))</f>
        <v>0</v>
      </c>
    </row>
    <row r="230" spans="1:74" s="968" customFormat="1" x14ac:dyDescent="0.3">
      <c r="B230" s="968" t="s">
        <v>2841</v>
      </c>
    </row>
    <row r="231" spans="1:74" s="968" customFormat="1" x14ac:dyDescent="0.3">
      <c r="B231" s="968" t="s">
        <v>2841</v>
      </c>
    </row>
    <row r="232" spans="1:74" x14ac:dyDescent="0.3">
      <c r="A232" s="180">
        <v>371</v>
      </c>
      <c r="C232" s="180"/>
      <c r="D232" s="180" cm="1">
        <f t="array" ref="D232">_xlfn.XLOOKUP(D$1,'Copy of PY1 Data(H)'!$A$1:$CZ$1,_xlfn.XLOOKUP($A232,'Copy of PY1 Data(H)'!$A$1:$A$288,'Copy of PY1 Data(H)'!$A$1:$CZ$288))</f>
        <v>0</v>
      </c>
      <c r="E232" s="180" cm="1">
        <f t="array" ref="E232">_xlfn.XLOOKUP(E$1,'Copy of PY1 Data(H)'!$A$1:$CZ$1,_xlfn.XLOOKUP($A232,'Copy of PY1 Data(H)'!$A$1:$A$288,'Copy of PY1 Data(H)'!$A$1:$CZ$288))</f>
        <v>68132799</v>
      </c>
      <c r="F232" s="180" cm="1">
        <f t="array" ref="F232">_xlfn.XLOOKUP(F$1,'Copy of PY1 Data(H)'!$A$1:$CZ$1,_xlfn.XLOOKUP($A232,'Copy of PY1 Data(H)'!$A$1:$A$288,'Copy of PY1 Data(H)'!$A$1:$CZ$288))</f>
        <v>0</v>
      </c>
      <c r="G232" s="180" cm="1">
        <f t="array" ref="G232">_xlfn.XLOOKUP(G$1,'Copy of PY1 Data(H)'!$A$1:$CZ$1,_xlfn.XLOOKUP($A232,'Copy of PY1 Data(H)'!$A$1:$A$288,'Copy of PY1 Data(H)'!$A$1:$CZ$288))</f>
        <v>0</v>
      </c>
      <c r="H232" s="180" cm="1">
        <f t="array" ref="H232">_xlfn.XLOOKUP(H$1,'Copy of PY1 Data(H)'!$A$1:$CZ$1,_xlfn.XLOOKUP($A232,'Copy of PY1 Data(H)'!$A$1:$A$288,'Copy of PY1 Data(H)'!$A$1:$CZ$288))</f>
        <v>0</v>
      </c>
      <c r="I232" s="180" cm="1">
        <f t="array" ref="I232">_xlfn.XLOOKUP(I$1,'Copy of PY1 Data(H)'!$A$1:$CZ$1,_xlfn.XLOOKUP($A232,'Copy of PY1 Data(H)'!$A$1:$A$288,'Copy of PY1 Data(H)'!$A$1:$CZ$288))</f>
        <v>0</v>
      </c>
      <c r="J232" s="180" cm="1">
        <f t="array" ref="J232">_xlfn.XLOOKUP(J$1,'Copy of PY1 Data(H)'!$A$1:$CZ$1,_xlfn.XLOOKUP($A232,'Copy of PY1 Data(H)'!$A$1:$A$288,'Copy of PY1 Data(H)'!$A$1:$CZ$288))</f>
        <v>0</v>
      </c>
      <c r="K232" s="180" cm="1">
        <f t="array" ref="K232">_xlfn.XLOOKUP(K$1,'Copy of PY1 Data(H)'!$A$1:$CZ$1,_xlfn.XLOOKUP($A232,'Copy of PY1 Data(H)'!$A$1:$A$288,'Copy of PY1 Data(H)'!$A$1:$CZ$288))</f>
        <v>0</v>
      </c>
      <c r="L232" s="180" cm="1">
        <f t="array" ref="L232">_xlfn.XLOOKUP(L$1,'Copy of PY1 Data(H)'!$A$1:$CZ$1,_xlfn.XLOOKUP($A232,'Copy of PY1 Data(H)'!$A$1:$A$288,'Copy of PY1 Data(H)'!$A$1:$CZ$288))</f>
        <v>0</v>
      </c>
      <c r="M232" s="180" cm="1">
        <f t="array" ref="M232">_xlfn.XLOOKUP(M$1,'Copy of PY1 Data(H)'!$A$1:$CZ$1,_xlfn.XLOOKUP($A232,'Copy of PY1 Data(H)'!$A$1:$A$288,'Copy of PY1 Data(H)'!$A$1:$CZ$288))</f>
        <v>0</v>
      </c>
      <c r="N232" s="180" cm="1">
        <f t="array" ref="N232">_xlfn.XLOOKUP(N$1,'Copy of PY1 Data(H)'!$A$1:$CZ$1,_xlfn.XLOOKUP($A232,'Copy of PY1 Data(H)'!$A$1:$A$288,'Copy of PY1 Data(H)'!$A$1:$CZ$288))</f>
        <v>0</v>
      </c>
      <c r="O232" s="180" cm="1">
        <f t="array" ref="O232">_xlfn.XLOOKUP(O$1,'Copy of PY1 Data(H)'!$A$1:$CZ$1,_xlfn.XLOOKUP($A232,'Copy of PY1 Data(H)'!$A$1:$A$288,'Copy of PY1 Data(H)'!$A$1:$CZ$288))</f>
        <v>0</v>
      </c>
      <c r="P232" s="180" cm="1">
        <f t="array" ref="P232">_xlfn.XLOOKUP(P$1,'Copy of PY1 Data(H)'!$A$1:$CZ$1,_xlfn.XLOOKUP($A232,'Copy of PY1 Data(H)'!$A$1:$A$288,'Copy of PY1 Data(H)'!$A$1:$CZ$288))</f>
        <v>0</v>
      </c>
      <c r="Q232" s="180" cm="1">
        <f t="array" ref="Q232">_xlfn.XLOOKUP(Q$1,'Copy of PY1 Data(H)'!$A$1:$CZ$1,_xlfn.XLOOKUP($A232,'Copy of PY1 Data(H)'!$A$1:$A$288,'Copy of PY1 Data(H)'!$A$1:$CZ$288))</f>
        <v>0</v>
      </c>
      <c r="R232" s="180" cm="1">
        <f t="array" ref="R232">_xlfn.XLOOKUP(R$1,'Copy of PY1 Data(H)'!$A$1:$CZ$1,_xlfn.XLOOKUP($A232,'Copy of PY1 Data(H)'!$A$1:$A$288,'Copy of PY1 Data(H)'!$A$1:$CZ$288))</f>
        <v>0</v>
      </c>
      <c r="S232" s="180" cm="1">
        <f t="array" ref="S232">_xlfn.XLOOKUP(S$1,'Copy of PY1 Data(H)'!$A$1:$CZ$1,_xlfn.XLOOKUP($A232,'Copy of PY1 Data(H)'!$A$1:$A$288,'Copy of PY1 Data(H)'!$A$1:$CZ$288))</f>
        <v>0</v>
      </c>
      <c r="T232" s="180" cm="1">
        <f t="array" ref="T232">_xlfn.XLOOKUP(T$1,'Copy of PY1 Data(H)'!$A$1:$CZ$1,_xlfn.XLOOKUP($A232,'Copy of PY1 Data(H)'!$A$1:$A$288,'Copy of PY1 Data(H)'!$A$1:$CZ$288))</f>
        <v>0</v>
      </c>
      <c r="U232" s="180" cm="1">
        <f t="array" ref="U232">_xlfn.XLOOKUP(U$1,'Copy of PY1 Data(H)'!$A$1:$CZ$1,_xlfn.XLOOKUP($A232,'Copy of PY1 Data(H)'!$A$1:$A$288,'Copy of PY1 Data(H)'!$A$1:$CZ$288))</f>
        <v>0</v>
      </c>
      <c r="V232" s="180" cm="1">
        <f t="array" ref="V232">_xlfn.XLOOKUP(V$1,'Copy of PY1 Data(H)'!$A$1:$CZ$1,_xlfn.XLOOKUP($A232,'Copy of PY1 Data(H)'!$A$1:$A$288,'Copy of PY1 Data(H)'!$A$1:$CZ$288))</f>
        <v>0</v>
      </c>
      <c r="W232" s="180" cm="1">
        <f t="array" ref="W232">_xlfn.XLOOKUP(W$1,'Copy of PY1 Data(H)'!$A$1:$CZ$1,_xlfn.XLOOKUP($A232,'Copy of PY1 Data(H)'!$A$1:$A$288,'Copy of PY1 Data(H)'!$A$1:$CZ$288))</f>
        <v>0</v>
      </c>
      <c r="X232" s="180" cm="1">
        <f t="array" ref="X232">_xlfn.XLOOKUP(X$1,'Copy of PY1 Data(H)'!$A$1:$CZ$1,_xlfn.XLOOKUP($A232,'Copy of PY1 Data(H)'!$A$1:$A$288,'Copy of PY1 Data(H)'!$A$1:$CZ$288))</f>
        <v>0</v>
      </c>
      <c r="Y232" s="180" cm="1">
        <f t="array" ref="Y232">_xlfn.XLOOKUP(Y$1,'Copy of PY1 Data(H)'!$A$1:$CZ$1,_xlfn.XLOOKUP($A232,'Copy of PY1 Data(H)'!$A$1:$A$288,'Copy of PY1 Data(H)'!$A$1:$CZ$288))</f>
        <v>0</v>
      </c>
      <c r="Z232" s="180" cm="1">
        <f t="array" ref="Z232">_xlfn.XLOOKUP(Z$1,'Copy of PY1 Data(H)'!$A$1:$CZ$1,_xlfn.XLOOKUP($A232,'Copy of PY1 Data(H)'!$A$1:$A$288,'Copy of PY1 Data(H)'!$A$1:$CZ$288))</f>
        <v>0</v>
      </c>
      <c r="AA232" s="180" cm="1">
        <f t="array" ref="AA232">_xlfn.XLOOKUP(AA$1,'Copy of PY1 Data(H)'!$A$1:$CZ$1,_xlfn.XLOOKUP($A232,'Copy of PY1 Data(H)'!$A$1:$A$288,'Copy of PY1 Data(H)'!$A$1:$CZ$288))</f>
        <v>0</v>
      </c>
      <c r="AB232" s="180" cm="1">
        <f t="array" ref="AB232">_xlfn.XLOOKUP(AB$1,'Copy of PY1 Data(H)'!$A$1:$CZ$1,_xlfn.XLOOKUP($A232,'Copy of PY1 Data(H)'!$A$1:$A$288,'Copy of PY1 Data(H)'!$A$1:$CZ$288))</f>
        <v>0</v>
      </c>
      <c r="AC232" s="180" cm="1">
        <f t="array" ref="AC232">_xlfn.XLOOKUP(AC$1,'Copy of PY1 Data(H)'!$A$1:$CZ$1,_xlfn.XLOOKUP($A232,'Copy of PY1 Data(H)'!$A$1:$A$288,'Copy of PY1 Data(H)'!$A$1:$CZ$288))</f>
        <v>0</v>
      </c>
      <c r="AD232" s="180" cm="1">
        <f t="array" ref="AD232">_xlfn.XLOOKUP(AD$1,'Copy of PY1 Data(H)'!$A$1:$CZ$1,_xlfn.XLOOKUP($A232,'Copy of PY1 Data(H)'!$A$1:$A$288,'Copy of PY1 Data(H)'!$A$1:$CZ$288))</f>
        <v>0</v>
      </c>
      <c r="AE232" s="180" cm="1">
        <f t="array" ref="AE232">_xlfn.XLOOKUP(AE$1,'Copy of PY1 Data(H)'!$A$1:$CZ$1,_xlfn.XLOOKUP($A232,'Copy of PY1 Data(H)'!$A$1:$A$288,'Copy of PY1 Data(H)'!$A$1:$CZ$288))</f>
        <v>0</v>
      </c>
      <c r="AF232" s="180" cm="1">
        <f t="array" ref="AF232">_xlfn.XLOOKUP(AF$1,'Copy of PY1 Data(H)'!$A$1:$CZ$1,_xlfn.XLOOKUP($A232,'Copy of PY1 Data(H)'!$A$1:$A$288,'Copy of PY1 Data(H)'!$A$1:$CZ$288))</f>
        <v>0</v>
      </c>
      <c r="AG232" s="180" cm="1">
        <f t="array" ref="AG232">_xlfn.XLOOKUP(AG$1,'Copy of PY1 Data(H)'!$A$1:$CZ$1,_xlfn.XLOOKUP($A232,'Copy of PY1 Data(H)'!$A$1:$A$288,'Copy of PY1 Data(H)'!$A$1:$CZ$288))</f>
        <v>0</v>
      </c>
      <c r="AH232" s="180" cm="1">
        <f t="array" ref="AH232">_xlfn.XLOOKUP(AH$1,'Copy of PY1 Data(H)'!$A$1:$CZ$1,_xlfn.XLOOKUP($A232,'Copy of PY1 Data(H)'!$A$1:$A$288,'Copy of PY1 Data(H)'!$A$1:$CZ$288))</f>
        <v>0</v>
      </c>
      <c r="AI232" s="180" cm="1">
        <f t="array" ref="AI232">_xlfn.XLOOKUP(AI$1,'Copy of PY1 Data(H)'!$A$1:$CZ$1,_xlfn.XLOOKUP($A232,'Copy of PY1 Data(H)'!$A$1:$A$288,'Copy of PY1 Data(H)'!$A$1:$CZ$288))</f>
        <v>0</v>
      </c>
      <c r="AJ232" s="180" cm="1">
        <f t="array" ref="AJ232">_xlfn.XLOOKUP(AJ$1,'Copy of PY1 Data(H)'!$A$1:$CZ$1,_xlfn.XLOOKUP($A232,'Copy of PY1 Data(H)'!$A$1:$A$288,'Copy of PY1 Data(H)'!$A$1:$CZ$288))</f>
        <v>0</v>
      </c>
      <c r="AK232" s="180" cm="1">
        <f t="array" ref="AK232">_xlfn.XLOOKUP(AK$1,'Copy of PY1 Data(H)'!$A$1:$CZ$1,_xlfn.XLOOKUP($A232,'Copy of PY1 Data(H)'!$A$1:$A$288,'Copy of PY1 Data(H)'!$A$1:$CZ$288))</f>
        <v>0</v>
      </c>
      <c r="AL232" s="180" cm="1">
        <f t="array" ref="AL232">_xlfn.XLOOKUP(AL$1,'Copy of PY1 Data(H)'!$A$1:$CZ$1,_xlfn.XLOOKUP($A232,'Copy of PY1 Data(H)'!$A$1:$A$288,'Copy of PY1 Data(H)'!$A$1:$CZ$288))</f>
        <v>0</v>
      </c>
      <c r="AM232" s="180" cm="1">
        <f t="array" ref="AM232">_xlfn.XLOOKUP(AM$1,'Copy of PY1 Data(H)'!$A$1:$CZ$1,_xlfn.XLOOKUP($A232,'Copy of PY1 Data(H)'!$A$1:$A$288,'Copy of PY1 Data(H)'!$A$1:$CZ$288))</f>
        <v>0</v>
      </c>
      <c r="AN232" s="180" cm="1">
        <f t="array" ref="AN232">_xlfn.XLOOKUP(AN$1,'Copy of PY1 Data(H)'!$A$1:$CZ$1,_xlfn.XLOOKUP($A232,'Copy of PY1 Data(H)'!$A$1:$A$288,'Copy of PY1 Data(H)'!$A$1:$CZ$288))</f>
        <v>0</v>
      </c>
      <c r="AO232" s="180" cm="1">
        <f t="array" ref="AO232">_xlfn.XLOOKUP(AO$1,'Copy of PY1 Data(H)'!$A$1:$CZ$1,_xlfn.XLOOKUP($A232,'Copy of PY1 Data(H)'!$A$1:$A$288,'Copy of PY1 Data(H)'!$A$1:$CZ$288))</f>
        <v>0</v>
      </c>
      <c r="AP232" s="180" cm="1">
        <f t="array" ref="AP232">_xlfn.XLOOKUP(AP$1,'Copy of PY1 Data(H)'!$A$1:$CZ$1,_xlfn.XLOOKUP($A232,'Copy of PY1 Data(H)'!$A$1:$A$288,'Copy of PY1 Data(H)'!$A$1:$CZ$288))</f>
        <v>0</v>
      </c>
      <c r="AQ232" s="180" cm="1">
        <f t="array" ref="AQ232">_xlfn.XLOOKUP(AQ$1,'Copy of PY1 Data(H)'!$A$1:$CZ$1,_xlfn.XLOOKUP($A232,'Copy of PY1 Data(H)'!$A$1:$A$288,'Copy of PY1 Data(H)'!$A$1:$CZ$288))</f>
        <v>0</v>
      </c>
      <c r="AR232" s="180" cm="1">
        <f t="array" ref="AR232">_xlfn.XLOOKUP(AR$1,'Copy of PY1 Data(H)'!$A$1:$CZ$1,_xlfn.XLOOKUP($A232,'Copy of PY1 Data(H)'!$A$1:$A$288,'Copy of PY1 Data(H)'!$A$1:$CZ$288))</f>
        <v>0</v>
      </c>
      <c r="AS232" s="180" cm="1">
        <f t="array" ref="AS232">_xlfn.XLOOKUP(AS$1,'Copy of PY1 Data(H)'!$A$1:$CZ$1,_xlfn.XLOOKUP($A232,'Copy of PY1 Data(H)'!$A$1:$A$288,'Copy of PY1 Data(H)'!$A$1:$CZ$288))</f>
        <v>0</v>
      </c>
      <c r="AT232" s="180" cm="1">
        <f t="array" ref="AT232">_xlfn.XLOOKUP(AT$1,'Copy of PY1 Data(H)'!$A$1:$CZ$1,_xlfn.XLOOKUP($A232,'Copy of PY1 Data(H)'!$A$1:$A$288,'Copy of PY1 Data(H)'!$A$1:$CZ$288))</f>
        <v>0</v>
      </c>
      <c r="AU232" s="180" cm="1">
        <f t="array" ref="AU232">_xlfn.XLOOKUP(AU$1,'Copy of PY1 Data(H)'!$A$1:$CZ$1,_xlfn.XLOOKUP($A232,'Copy of PY1 Data(H)'!$A$1:$A$288,'Copy of PY1 Data(H)'!$A$1:$CZ$288))</f>
        <v>0</v>
      </c>
      <c r="AV232" s="180" cm="1">
        <f t="array" ref="AV232">_xlfn.XLOOKUP(AV$1,'Copy of PY1 Data(H)'!$A$1:$CZ$1,_xlfn.XLOOKUP($A232,'Copy of PY1 Data(H)'!$A$1:$A$288,'Copy of PY1 Data(H)'!$A$1:$CZ$288))</f>
        <v>0</v>
      </c>
      <c r="AW232" s="180" cm="1">
        <f t="array" ref="AW232">_xlfn.XLOOKUP(AW$1,'Copy of PY1 Data(H)'!$A$1:$CZ$1,_xlfn.XLOOKUP($A232,'Copy of PY1 Data(H)'!$A$1:$A$288,'Copy of PY1 Data(H)'!$A$1:$CZ$288))</f>
        <v>0</v>
      </c>
      <c r="AX232" s="180" cm="1">
        <f t="array" ref="AX232">_xlfn.XLOOKUP(AX$1,'Copy of PY1 Data(H)'!$A$1:$CZ$1,_xlfn.XLOOKUP($A232,'Copy of PY1 Data(H)'!$A$1:$A$288,'Copy of PY1 Data(H)'!$A$1:$CZ$288))</f>
        <v>0</v>
      </c>
      <c r="AY232" s="180" cm="1">
        <f t="array" ref="AY232">_xlfn.XLOOKUP(AY$1,'Copy of PY1 Data(H)'!$A$1:$CZ$1,_xlfn.XLOOKUP($A232,'Copy of PY1 Data(H)'!$A$1:$A$288,'Copy of PY1 Data(H)'!$A$1:$CZ$288))</f>
        <v>0</v>
      </c>
      <c r="AZ232" s="180" cm="1">
        <f t="array" ref="AZ232">_xlfn.XLOOKUP(AZ$1,'Copy of PY1 Data(H)'!$A$1:$CZ$1,_xlfn.XLOOKUP($A232,'Copy of PY1 Data(H)'!$A$1:$A$288,'Copy of PY1 Data(H)'!$A$1:$CZ$288))</f>
        <v>0</v>
      </c>
      <c r="BA232" s="180" cm="1">
        <f t="array" ref="BA232">_xlfn.XLOOKUP(BA$1,'Copy of PY1 Data(H)'!$A$1:$CZ$1,_xlfn.XLOOKUP($A232,'Copy of PY1 Data(H)'!$A$1:$A$288,'Copy of PY1 Data(H)'!$A$1:$CZ$288))</f>
        <v>0</v>
      </c>
      <c r="BB232" s="180" cm="1">
        <f t="array" ref="BB232">_xlfn.XLOOKUP(BB$1,'Copy of PY1 Data(H)'!$A$1:$CZ$1,_xlfn.XLOOKUP($A232,'Copy of PY1 Data(H)'!$A$1:$A$288,'Copy of PY1 Data(H)'!$A$1:$CZ$288))</f>
        <v>0</v>
      </c>
      <c r="BC232" s="180" cm="1">
        <f t="array" ref="BC232">_xlfn.XLOOKUP(BC$1,'Copy of PY1 Data(H)'!$A$1:$CZ$1,_xlfn.XLOOKUP($A232,'Copy of PY1 Data(H)'!$A$1:$A$288,'Copy of PY1 Data(H)'!$A$1:$CZ$288))</f>
        <v>0</v>
      </c>
      <c r="BD232" s="180" cm="1">
        <f t="array" ref="BD232">_xlfn.XLOOKUP(BD$1,'Copy of PY1 Data(H)'!$A$1:$CZ$1,_xlfn.XLOOKUP($A232,'Copy of PY1 Data(H)'!$A$1:$A$288,'Copy of PY1 Data(H)'!$A$1:$CZ$288))</f>
        <v>0</v>
      </c>
      <c r="BE232" s="180" cm="1">
        <f t="array" ref="BE232">_xlfn.XLOOKUP(BE$1,'Copy of PY1 Data(H)'!$A$1:$CZ$1,_xlfn.XLOOKUP($A232,'Copy of PY1 Data(H)'!$A$1:$A$288,'Copy of PY1 Data(H)'!$A$1:$CZ$288))</f>
        <v>0</v>
      </c>
      <c r="BF232" s="180" cm="1">
        <f t="array" ref="BF232">_xlfn.XLOOKUP(BF$1,'Copy of PY1 Data(H)'!$A$1:$CZ$1,_xlfn.XLOOKUP($A232,'Copy of PY1 Data(H)'!$A$1:$A$288,'Copy of PY1 Data(H)'!$A$1:$CZ$288))</f>
        <v>0</v>
      </c>
      <c r="BG232" s="180" cm="1">
        <f t="array" ref="BG232">_xlfn.XLOOKUP(BG$1,'Copy of PY1 Data(H)'!$A$1:$CZ$1,_xlfn.XLOOKUP($A232,'Copy of PY1 Data(H)'!$A$1:$A$288,'Copy of PY1 Data(H)'!$A$1:$CZ$288))</f>
        <v>0</v>
      </c>
      <c r="BH232" s="180" cm="1">
        <f t="array" ref="BH232">_xlfn.XLOOKUP(BH$1,'Copy of PY1 Data(H)'!$A$1:$CZ$1,_xlfn.XLOOKUP($A232,'Copy of PY1 Data(H)'!$A$1:$A$288,'Copy of PY1 Data(H)'!$A$1:$CZ$288))</f>
        <v>0</v>
      </c>
      <c r="BI232" s="180" cm="1">
        <f t="array" ref="BI232">_xlfn.XLOOKUP(BI$1,'Copy of PY1 Data(H)'!$A$1:$CZ$1,_xlfn.XLOOKUP($A232,'Copy of PY1 Data(H)'!$A$1:$A$288,'Copy of PY1 Data(H)'!$A$1:$CZ$288))</f>
        <v>0</v>
      </c>
      <c r="BJ232" s="180" cm="1">
        <f t="array" ref="BJ232">_xlfn.XLOOKUP(BJ$1,'Copy of PY1 Data(H)'!$A$1:$CZ$1,_xlfn.XLOOKUP($A232,'Copy of PY1 Data(H)'!$A$1:$A$288,'Copy of PY1 Data(H)'!$A$1:$CZ$288))</f>
        <v>0</v>
      </c>
      <c r="BK232" s="180" cm="1">
        <f t="array" ref="BK232">_xlfn.XLOOKUP(BK$1,'Copy of PY1 Data(H)'!$A$1:$CZ$1,_xlfn.XLOOKUP($A232,'Copy of PY1 Data(H)'!$A$1:$A$288,'Copy of PY1 Data(H)'!$A$1:$CZ$288))</f>
        <v>0</v>
      </c>
      <c r="BL232" s="180" cm="1">
        <f t="array" ref="BL232">_xlfn.XLOOKUP(BL$1,'Copy of PY1 Data(H)'!$A$1:$CZ$1,_xlfn.XLOOKUP($A232,'Copy of PY1 Data(H)'!$A$1:$A$288,'Copy of PY1 Data(H)'!$A$1:$CZ$288))</f>
        <v>0</v>
      </c>
      <c r="BM232" s="180" cm="1">
        <f t="array" ref="BM232">_xlfn.XLOOKUP(BM$1,'Copy of PY1 Data(H)'!$A$1:$CZ$1,_xlfn.XLOOKUP($A232,'Copy of PY1 Data(H)'!$A$1:$A$288,'Copy of PY1 Data(H)'!$A$1:$CZ$288))</f>
        <v>0</v>
      </c>
      <c r="BN232" s="180" cm="1">
        <f t="array" ref="BN232">_xlfn.XLOOKUP(BN$1,'Copy of PY1 Data(H)'!$A$1:$CZ$1,_xlfn.XLOOKUP($A232,'Copy of PY1 Data(H)'!$A$1:$A$288,'Copy of PY1 Data(H)'!$A$1:$CZ$288))</f>
        <v>0</v>
      </c>
      <c r="BO232" s="180" cm="1">
        <f t="array" ref="BO232">_xlfn.XLOOKUP(BO$1,'Copy of PY1 Data(H)'!$A$1:$CZ$1,_xlfn.XLOOKUP($A232,'Copy of PY1 Data(H)'!$A$1:$A$288,'Copy of PY1 Data(H)'!$A$1:$CZ$288))</f>
        <v>0</v>
      </c>
      <c r="BP232" s="180" cm="1">
        <f t="array" ref="BP232">_xlfn.XLOOKUP(BP$1,'Copy of PY1 Data(H)'!$A$1:$CZ$1,_xlfn.XLOOKUP($A232,'Copy of PY1 Data(H)'!$A$1:$A$288,'Copy of PY1 Data(H)'!$A$1:$CZ$288))</f>
        <v>0</v>
      </c>
      <c r="BQ232" s="180" cm="1">
        <f t="array" ref="BQ232">_xlfn.XLOOKUP(BQ$1,'Copy of PY1 Data(H)'!$A$1:$CZ$1,_xlfn.XLOOKUP($A232,'Copy of PY1 Data(H)'!$A$1:$A$288,'Copy of PY1 Data(H)'!$A$1:$CZ$288))</f>
        <v>0</v>
      </c>
      <c r="BR232" s="180" cm="1">
        <f t="array" ref="BR232">_xlfn.XLOOKUP(BR$1,'Copy of PY1 Data(H)'!$A$1:$CZ$1,_xlfn.XLOOKUP($A232,'Copy of PY1 Data(H)'!$A$1:$A$288,'Copy of PY1 Data(H)'!$A$1:$CZ$288))</f>
        <v>0</v>
      </c>
      <c r="BS232" s="180" cm="1">
        <f t="array" ref="BS232">_xlfn.XLOOKUP(BS$1,'Copy of PY1 Data(H)'!$A$1:$CZ$1,_xlfn.XLOOKUP($A232,'Copy of PY1 Data(H)'!$A$1:$A$288,'Copy of PY1 Data(H)'!$A$1:$CZ$288))</f>
        <v>0</v>
      </c>
      <c r="BT232" s="180" cm="1">
        <f t="array" ref="BT232">_xlfn.XLOOKUP(BT$1,'Copy of PY1 Data(H)'!$A$1:$CZ$1,_xlfn.XLOOKUP($A232,'Copy of PY1 Data(H)'!$A$1:$A$288,'Copy of PY1 Data(H)'!$A$1:$CZ$288))</f>
        <v>0</v>
      </c>
      <c r="BU232" s="180" cm="1">
        <f t="array" ref="BU232">_xlfn.XLOOKUP(BU$1,'Copy of PY1 Data(H)'!$A$1:$CZ$1,_xlfn.XLOOKUP($A232,'Copy of PY1 Data(H)'!$A$1:$A$288,'Copy of PY1 Data(H)'!$A$1:$CZ$288))</f>
        <v>0</v>
      </c>
      <c r="BV232" s="180" cm="1">
        <f t="array" ref="BV232">_xlfn.XLOOKUP(BV$1,'Copy of PY1 Data(H)'!$A$1:$CZ$1,_xlfn.XLOOKUP($A232,'Copy of PY1 Data(H)'!$A$1:$A$288,'Copy of PY1 Data(H)'!$A$1:$CZ$288))</f>
        <v>0</v>
      </c>
    </row>
    <row r="233" spans="1:74" x14ac:dyDescent="0.3">
      <c r="A233" s="180">
        <v>513</v>
      </c>
      <c r="C233" s="180"/>
      <c r="D233" s="180" cm="1">
        <f t="array" ref="D233">_xlfn.XLOOKUP(D$1,'Copy of PY1 Data(H)'!$A$1:$CZ$1,_xlfn.XLOOKUP($A233,'Copy of PY1 Data(H)'!$A$1:$A$288,'Copy of PY1 Data(H)'!$A$1:$CZ$288))</f>
        <v>0</v>
      </c>
      <c r="E233" s="180" cm="1">
        <f t="array" ref="E233">_xlfn.XLOOKUP(E$1,'Copy of PY1 Data(H)'!$A$1:$CZ$1,_xlfn.XLOOKUP($A233,'Copy of PY1 Data(H)'!$A$1:$A$288,'Copy of PY1 Data(H)'!$A$1:$CZ$288))</f>
        <v>0</v>
      </c>
      <c r="F233" s="180" cm="1">
        <f t="array" ref="F233">_xlfn.XLOOKUP(F$1,'Copy of PY1 Data(H)'!$A$1:$CZ$1,_xlfn.XLOOKUP($A233,'Copy of PY1 Data(H)'!$A$1:$A$288,'Copy of PY1 Data(H)'!$A$1:$CZ$288))</f>
        <v>0</v>
      </c>
      <c r="G233" s="180" cm="1">
        <f t="array" ref="G233">_xlfn.XLOOKUP(G$1,'Copy of PY1 Data(H)'!$A$1:$CZ$1,_xlfn.XLOOKUP($A233,'Copy of PY1 Data(H)'!$A$1:$A$288,'Copy of PY1 Data(H)'!$A$1:$CZ$288))</f>
        <v>0</v>
      </c>
      <c r="H233" s="180" cm="1">
        <f t="array" ref="H233">_xlfn.XLOOKUP(H$1,'Copy of PY1 Data(H)'!$A$1:$CZ$1,_xlfn.XLOOKUP($A233,'Copy of PY1 Data(H)'!$A$1:$A$288,'Copy of PY1 Data(H)'!$A$1:$CZ$288))</f>
        <v>0</v>
      </c>
      <c r="I233" s="180" cm="1">
        <f t="array" ref="I233">_xlfn.XLOOKUP(I$1,'Copy of PY1 Data(H)'!$A$1:$CZ$1,_xlfn.XLOOKUP($A233,'Copy of PY1 Data(H)'!$A$1:$A$288,'Copy of PY1 Data(H)'!$A$1:$CZ$288))</f>
        <v>0</v>
      </c>
      <c r="J233" s="180" cm="1">
        <f t="array" ref="J233">_xlfn.XLOOKUP(J$1,'Copy of PY1 Data(H)'!$A$1:$CZ$1,_xlfn.XLOOKUP($A233,'Copy of PY1 Data(H)'!$A$1:$A$288,'Copy of PY1 Data(H)'!$A$1:$CZ$288))</f>
        <v>0</v>
      </c>
      <c r="K233" s="180" cm="1">
        <f t="array" ref="K233">_xlfn.XLOOKUP(K$1,'Copy of PY1 Data(H)'!$A$1:$CZ$1,_xlfn.XLOOKUP($A233,'Copy of PY1 Data(H)'!$A$1:$A$288,'Copy of PY1 Data(H)'!$A$1:$CZ$288))</f>
        <v>0</v>
      </c>
      <c r="L233" s="180" cm="1">
        <f t="array" ref="L233">_xlfn.XLOOKUP(L$1,'Copy of PY1 Data(H)'!$A$1:$CZ$1,_xlfn.XLOOKUP($A233,'Copy of PY1 Data(H)'!$A$1:$A$288,'Copy of PY1 Data(H)'!$A$1:$CZ$288))</f>
        <v>35382</v>
      </c>
      <c r="M233" s="180" cm="1">
        <f t="array" ref="M233">_xlfn.XLOOKUP(M$1,'Copy of PY1 Data(H)'!$A$1:$CZ$1,_xlfn.XLOOKUP($A233,'Copy of PY1 Data(H)'!$A$1:$A$288,'Copy of PY1 Data(H)'!$A$1:$CZ$288))</f>
        <v>0</v>
      </c>
      <c r="N233" s="180" cm="1">
        <f t="array" ref="N233">_xlfn.XLOOKUP(N$1,'Copy of PY1 Data(H)'!$A$1:$CZ$1,_xlfn.XLOOKUP($A233,'Copy of PY1 Data(H)'!$A$1:$A$288,'Copy of PY1 Data(H)'!$A$1:$CZ$288))</f>
        <v>0</v>
      </c>
      <c r="O233" s="180" cm="1">
        <f t="array" ref="O233">_xlfn.XLOOKUP(O$1,'Copy of PY1 Data(H)'!$A$1:$CZ$1,_xlfn.XLOOKUP($A233,'Copy of PY1 Data(H)'!$A$1:$A$288,'Copy of PY1 Data(H)'!$A$1:$CZ$288))</f>
        <v>0</v>
      </c>
      <c r="P233" s="180" cm="1">
        <f t="array" ref="P233">_xlfn.XLOOKUP(P$1,'Copy of PY1 Data(H)'!$A$1:$CZ$1,_xlfn.XLOOKUP($A233,'Copy of PY1 Data(H)'!$A$1:$A$288,'Copy of PY1 Data(H)'!$A$1:$CZ$288))</f>
        <v>0</v>
      </c>
      <c r="Q233" s="180" cm="1">
        <f t="array" ref="Q233">_xlfn.XLOOKUP(Q$1,'Copy of PY1 Data(H)'!$A$1:$CZ$1,_xlfn.XLOOKUP($A233,'Copy of PY1 Data(H)'!$A$1:$A$288,'Copy of PY1 Data(H)'!$A$1:$CZ$288))</f>
        <v>0</v>
      </c>
      <c r="R233" s="180" cm="1">
        <f t="array" ref="R233">_xlfn.XLOOKUP(R$1,'Copy of PY1 Data(H)'!$A$1:$CZ$1,_xlfn.XLOOKUP($A233,'Copy of PY1 Data(H)'!$A$1:$A$288,'Copy of PY1 Data(H)'!$A$1:$CZ$288))</f>
        <v>0</v>
      </c>
      <c r="S233" s="180" cm="1">
        <f t="array" ref="S233">_xlfn.XLOOKUP(S$1,'Copy of PY1 Data(H)'!$A$1:$CZ$1,_xlfn.XLOOKUP($A233,'Copy of PY1 Data(H)'!$A$1:$A$288,'Copy of PY1 Data(H)'!$A$1:$CZ$288))</f>
        <v>0</v>
      </c>
      <c r="T233" s="180" cm="1">
        <f t="array" ref="T233">_xlfn.XLOOKUP(T$1,'Copy of PY1 Data(H)'!$A$1:$CZ$1,_xlfn.XLOOKUP($A233,'Copy of PY1 Data(H)'!$A$1:$A$288,'Copy of PY1 Data(H)'!$A$1:$CZ$288))</f>
        <v>0</v>
      </c>
      <c r="U233" s="180" cm="1">
        <f t="array" ref="U233">_xlfn.XLOOKUP(U$1,'Copy of PY1 Data(H)'!$A$1:$CZ$1,_xlfn.XLOOKUP($A233,'Copy of PY1 Data(H)'!$A$1:$A$288,'Copy of PY1 Data(H)'!$A$1:$CZ$288))</f>
        <v>0</v>
      </c>
      <c r="V233" s="180" cm="1">
        <f t="array" ref="V233">_xlfn.XLOOKUP(V$1,'Copy of PY1 Data(H)'!$A$1:$CZ$1,_xlfn.XLOOKUP($A233,'Copy of PY1 Data(H)'!$A$1:$A$288,'Copy of PY1 Data(H)'!$A$1:$CZ$288))</f>
        <v>0</v>
      </c>
      <c r="W233" s="180" cm="1">
        <f t="array" ref="W233">_xlfn.XLOOKUP(W$1,'Copy of PY1 Data(H)'!$A$1:$CZ$1,_xlfn.XLOOKUP($A233,'Copy of PY1 Data(H)'!$A$1:$A$288,'Copy of PY1 Data(H)'!$A$1:$CZ$288))</f>
        <v>0</v>
      </c>
      <c r="X233" s="180" cm="1">
        <f t="array" ref="X233">_xlfn.XLOOKUP(X$1,'Copy of PY1 Data(H)'!$A$1:$CZ$1,_xlfn.XLOOKUP($A233,'Copy of PY1 Data(H)'!$A$1:$A$288,'Copy of PY1 Data(H)'!$A$1:$CZ$288))</f>
        <v>0</v>
      </c>
      <c r="Y233" s="180" cm="1">
        <f t="array" ref="Y233">_xlfn.XLOOKUP(Y$1,'Copy of PY1 Data(H)'!$A$1:$CZ$1,_xlfn.XLOOKUP($A233,'Copy of PY1 Data(H)'!$A$1:$A$288,'Copy of PY1 Data(H)'!$A$1:$CZ$288))</f>
        <v>0</v>
      </c>
      <c r="Z233" s="180" cm="1">
        <f t="array" ref="Z233">_xlfn.XLOOKUP(Z$1,'Copy of PY1 Data(H)'!$A$1:$CZ$1,_xlfn.XLOOKUP($A233,'Copy of PY1 Data(H)'!$A$1:$A$288,'Copy of PY1 Data(H)'!$A$1:$CZ$288))</f>
        <v>0</v>
      </c>
      <c r="AA233" s="180" cm="1">
        <f t="array" ref="AA233">_xlfn.XLOOKUP(AA$1,'Copy of PY1 Data(H)'!$A$1:$CZ$1,_xlfn.XLOOKUP($A233,'Copy of PY1 Data(H)'!$A$1:$A$288,'Copy of PY1 Data(H)'!$A$1:$CZ$288))</f>
        <v>0</v>
      </c>
      <c r="AB233" s="180" cm="1">
        <f t="array" ref="AB233">_xlfn.XLOOKUP(AB$1,'Copy of PY1 Data(H)'!$A$1:$CZ$1,_xlfn.XLOOKUP($A233,'Copy of PY1 Data(H)'!$A$1:$A$288,'Copy of PY1 Data(H)'!$A$1:$CZ$288))</f>
        <v>0</v>
      </c>
      <c r="AC233" s="180" cm="1">
        <f t="array" ref="AC233">_xlfn.XLOOKUP(AC$1,'Copy of PY1 Data(H)'!$A$1:$CZ$1,_xlfn.XLOOKUP($A233,'Copy of PY1 Data(H)'!$A$1:$A$288,'Copy of PY1 Data(H)'!$A$1:$CZ$288))</f>
        <v>0</v>
      </c>
      <c r="AD233" s="180" cm="1">
        <f t="array" ref="AD233">_xlfn.XLOOKUP(AD$1,'Copy of PY1 Data(H)'!$A$1:$CZ$1,_xlfn.XLOOKUP($A233,'Copy of PY1 Data(H)'!$A$1:$A$288,'Copy of PY1 Data(H)'!$A$1:$CZ$288))</f>
        <v>0</v>
      </c>
      <c r="AE233" s="180" cm="1">
        <f t="array" ref="AE233">_xlfn.XLOOKUP(AE$1,'Copy of PY1 Data(H)'!$A$1:$CZ$1,_xlfn.XLOOKUP($A233,'Copy of PY1 Data(H)'!$A$1:$A$288,'Copy of PY1 Data(H)'!$A$1:$CZ$288))</f>
        <v>0</v>
      </c>
      <c r="AF233" s="180" cm="1">
        <f t="array" ref="AF233">_xlfn.XLOOKUP(AF$1,'Copy of PY1 Data(H)'!$A$1:$CZ$1,_xlfn.XLOOKUP($A233,'Copy of PY1 Data(H)'!$A$1:$A$288,'Copy of PY1 Data(H)'!$A$1:$CZ$288))</f>
        <v>0</v>
      </c>
      <c r="AG233" s="180" cm="1">
        <f t="array" ref="AG233">_xlfn.XLOOKUP(AG$1,'Copy of PY1 Data(H)'!$A$1:$CZ$1,_xlfn.XLOOKUP($A233,'Copy of PY1 Data(H)'!$A$1:$A$288,'Copy of PY1 Data(H)'!$A$1:$CZ$288))</f>
        <v>0</v>
      </c>
      <c r="AH233" s="180" cm="1">
        <f t="array" ref="AH233">_xlfn.XLOOKUP(AH$1,'Copy of PY1 Data(H)'!$A$1:$CZ$1,_xlfn.XLOOKUP($A233,'Copy of PY1 Data(H)'!$A$1:$A$288,'Copy of PY1 Data(H)'!$A$1:$CZ$288))</f>
        <v>0</v>
      </c>
      <c r="AI233" s="180" cm="1">
        <f t="array" ref="AI233">_xlfn.XLOOKUP(AI$1,'Copy of PY1 Data(H)'!$A$1:$CZ$1,_xlfn.XLOOKUP($A233,'Copy of PY1 Data(H)'!$A$1:$A$288,'Copy of PY1 Data(H)'!$A$1:$CZ$288))</f>
        <v>0</v>
      </c>
      <c r="AJ233" s="180" cm="1">
        <f t="array" ref="AJ233">_xlfn.XLOOKUP(AJ$1,'Copy of PY1 Data(H)'!$A$1:$CZ$1,_xlfn.XLOOKUP($A233,'Copy of PY1 Data(H)'!$A$1:$A$288,'Copy of PY1 Data(H)'!$A$1:$CZ$288))</f>
        <v>0</v>
      </c>
      <c r="AK233" s="180" cm="1">
        <f t="array" ref="AK233">_xlfn.XLOOKUP(AK$1,'Copy of PY1 Data(H)'!$A$1:$CZ$1,_xlfn.XLOOKUP($A233,'Copy of PY1 Data(H)'!$A$1:$A$288,'Copy of PY1 Data(H)'!$A$1:$CZ$288))</f>
        <v>0</v>
      </c>
      <c r="AL233" s="180" cm="1">
        <f t="array" ref="AL233">_xlfn.XLOOKUP(AL$1,'Copy of PY1 Data(H)'!$A$1:$CZ$1,_xlfn.XLOOKUP($A233,'Copy of PY1 Data(H)'!$A$1:$A$288,'Copy of PY1 Data(H)'!$A$1:$CZ$288))</f>
        <v>0</v>
      </c>
      <c r="AM233" s="180" cm="1">
        <f t="array" ref="AM233">_xlfn.XLOOKUP(AM$1,'Copy of PY1 Data(H)'!$A$1:$CZ$1,_xlfn.XLOOKUP($A233,'Copy of PY1 Data(H)'!$A$1:$A$288,'Copy of PY1 Data(H)'!$A$1:$CZ$288))</f>
        <v>0</v>
      </c>
      <c r="AN233" s="180" cm="1">
        <f t="array" ref="AN233">_xlfn.XLOOKUP(AN$1,'Copy of PY1 Data(H)'!$A$1:$CZ$1,_xlfn.XLOOKUP($A233,'Copy of PY1 Data(H)'!$A$1:$A$288,'Copy of PY1 Data(H)'!$A$1:$CZ$288))</f>
        <v>0</v>
      </c>
      <c r="AO233" s="180" cm="1">
        <f t="array" ref="AO233">_xlfn.XLOOKUP(AO$1,'Copy of PY1 Data(H)'!$A$1:$CZ$1,_xlfn.XLOOKUP($A233,'Copy of PY1 Data(H)'!$A$1:$A$288,'Copy of PY1 Data(H)'!$A$1:$CZ$288))</f>
        <v>0</v>
      </c>
      <c r="AP233" s="180" cm="1">
        <f t="array" ref="AP233">_xlfn.XLOOKUP(AP$1,'Copy of PY1 Data(H)'!$A$1:$CZ$1,_xlfn.XLOOKUP($A233,'Copy of PY1 Data(H)'!$A$1:$A$288,'Copy of PY1 Data(H)'!$A$1:$CZ$288))</f>
        <v>0</v>
      </c>
      <c r="AQ233" s="180" cm="1">
        <f t="array" ref="AQ233">_xlfn.XLOOKUP(AQ$1,'Copy of PY1 Data(H)'!$A$1:$CZ$1,_xlfn.XLOOKUP($A233,'Copy of PY1 Data(H)'!$A$1:$A$288,'Copy of PY1 Data(H)'!$A$1:$CZ$288))</f>
        <v>0</v>
      </c>
      <c r="AR233" s="180" cm="1">
        <f t="array" ref="AR233">_xlfn.XLOOKUP(AR$1,'Copy of PY1 Data(H)'!$A$1:$CZ$1,_xlfn.XLOOKUP($A233,'Copy of PY1 Data(H)'!$A$1:$A$288,'Copy of PY1 Data(H)'!$A$1:$CZ$288))</f>
        <v>0</v>
      </c>
      <c r="AS233" s="180" cm="1">
        <f t="array" ref="AS233">_xlfn.XLOOKUP(AS$1,'Copy of PY1 Data(H)'!$A$1:$CZ$1,_xlfn.XLOOKUP($A233,'Copy of PY1 Data(H)'!$A$1:$A$288,'Copy of PY1 Data(H)'!$A$1:$CZ$288))</f>
        <v>0</v>
      </c>
      <c r="AT233" s="180" cm="1">
        <f t="array" ref="AT233">_xlfn.XLOOKUP(AT$1,'Copy of PY1 Data(H)'!$A$1:$CZ$1,_xlfn.XLOOKUP($A233,'Copy of PY1 Data(H)'!$A$1:$A$288,'Copy of PY1 Data(H)'!$A$1:$CZ$288))</f>
        <v>0</v>
      </c>
      <c r="AU233" s="180" cm="1">
        <f t="array" ref="AU233">_xlfn.XLOOKUP(AU$1,'Copy of PY1 Data(H)'!$A$1:$CZ$1,_xlfn.XLOOKUP($A233,'Copy of PY1 Data(H)'!$A$1:$A$288,'Copy of PY1 Data(H)'!$A$1:$CZ$288))</f>
        <v>0</v>
      </c>
      <c r="AV233" s="180" cm="1">
        <f t="array" ref="AV233">_xlfn.XLOOKUP(AV$1,'Copy of PY1 Data(H)'!$A$1:$CZ$1,_xlfn.XLOOKUP($A233,'Copy of PY1 Data(H)'!$A$1:$A$288,'Copy of PY1 Data(H)'!$A$1:$CZ$288))</f>
        <v>0</v>
      </c>
      <c r="AW233" s="180" cm="1">
        <f t="array" ref="AW233">_xlfn.XLOOKUP(AW$1,'Copy of PY1 Data(H)'!$A$1:$CZ$1,_xlfn.XLOOKUP($A233,'Copy of PY1 Data(H)'!$A$1:$A$288,'Copy of PY1 Data(H)'!$A$1:$CZ$288))</f>
        <v>0</v>
      </c>
      <c r="AX233" s="180" cm="1">
        <f t="array" ref="AX233">_xlfn.XLOOKUP(AX$1,'Copy of PY1 Data(H)'!$A$1:$CZ$1,_xlfn.XLOOKUP($A233,'Copy of PY1 Data(H)'!$A$1:$A$288,'Copy of PY1 Data(H)'!$A$1:$CZ$288))</f>
        <v>0</v>
      </c>
      <c r="AY233" s="180" cm="1">
        <f t="array" ref="AY233">_xlfn.XLOOKUP(AY$1,'Copy of PY1 Data(H)'!$A$1:$CZ$1,_xlfn.XLOOKUP($A233,'Copy of PY1 Data(H)'!$A$1:$A$288,'Copy of PY1 Data(H)'!$A$1:$CZ$288))</f>
        <v>0</v>
      </c>
      <c r="AZ233" s="180" cm="1">
        <f t="array" ref="AZ233">_xlfn.XLOOKUP(AZ$1,'Copy of PY1 Data(H)'!$A$1:$CZ$1,_xlfn.XLOOKUP($A233,'Copy of PY1 Data(H)'!$A$1:$A$288,'Copy of PY1 Data(H)'!$A$1:$CZ$288))</f>
        <v>0</v>
      </c>
      <c r="BA233" s="180" cm="1">
        <f t="array" ref="BA233">_xlfn.XLOOKUP(BA$1,'Copy of PY1 Data(H)'!$A$1:$CZ$1,_xlfn.XLOOKUP($A233,'Copy of PY1 Data(H)'!$A$1:$A$288,'Copy of PY1 Data(H)'!$A$1:$CZ$288))</f>
        <v>0</v>
      </c>
      <c r="BB233" s="180" cm="1">
        <f t="array" ref="BB233">_xlfn.XLOOKUP(BB$1,'Copy of PY1 Data(H)'!$A$1:$CZ$1,_xlfn.XLOOKUP($A233,'Copy of PY1 Data(H)'!$A$1:$A$288,'Copy of PY1 Data(H)'!$A$1:$CZ$288))</f>
        <v>0</v>
      </c>
      <c r="BC233" s="180" cm="1">
        <f t="array" ref="BC233">_xlfn.XLOOKUP(BC$1,'Copy of PY1 Data(H)'!$A$1:$CZ$1,_xlfn.XLOOKUP($A233,'Copy of PY1 Data(H)'!$A$1:$A$288,'Copy of PY1 Data(H)'!$A$1:$CZ$288))</f>
        <v>0</v>
      </c>
      <c r="BD233" s="180" cm="1">
        <f t="array" ref="BD233">_xlfn.XLOOKUP(BD$1,'Copy of PY1 Data(H)'!$A$1:$CZ$1,_xlfn.XLOOKUP($A233,'Copy of PY1 Data(H)'!$A$1:$A$288,'Copy of PY1 Data(H)'!$A$1:$CZ$288))</f>
        <v>0</v>
      </c>
      <c r="BE233" s="180" cm="1">
        <f t="array" ref="BE233">_xlfn.XLOOKUP(BE$1,'Copy of PY1 Data(H)'!$A$1:$CZ$1,_xlfn.XLOOKUP($A233,'Copy of PY1 Data(H)'!$A$1:$A$288,'Copy of PY1 Data(H)'!$A$1:$CZ$288))</f>
        <v>0</v>
      </c>
      <c r="BF233" s="180" cm="1">
        <f t="array" ref="BF233">_xlfn.XLOOKUP(BF$1,'Copy of PY1 Data(H)'!$A$1:$CZ$1,_xlfn.XLOOKUP($A233,'Copy of PY1 Data(H)'!$A$1:$A$288,'Copy of PY1 Data(H)'!$A$1:$CZ$288))</f>
        <v>0</v>
      </c>
      <c r="BG233" s="180" cm="1">
        <f t="array" ref="BG233">_xlfn.XLOOKUP(BG$1,'Copy of PY1 Data(H)'!$A$1:$CZ$1,_xlfn.XLOOKUP($A233,'Copy of PY1 Data(H)'!$A$1:$A$288,'Copy of PY1 Data(H)'!$A$1:$CZ$288))</f>
        <v>0</v>
      </c>
      <c r="BH233" s="180" cm="1">
        <f t="array" ref="BH233">_xlfn.XLOOKUP(BH$1,'Copy of PY1 Data(H)'!$A$1:$CZ$1,_xlfn.XLOOKUP($A233,'Copy of PY1 Data(H)'!$A$1:$A$288,'Copy of PY1 Data(H)'!$A$1:$CZ$288))</f>
        <v>0</v>
      </c>
      <c r="BI233" s="180" cm="1">
        <f t="array" ref="BI233">_xlfn.XLOOKUP(BI$1,'Copy of PY1 Data(H)'!$A$1:$CZ$1,_xlfn.XLOOKUP($A233,'Copy of PY1 Data(H)'!$A$1:$A$288,'Copy of PY1 Data(H)'!$A$1:$CZ$288))</f>
        <v>0</v>
      </c>
      <c r="BJ233" s="180" cm="1">
        <f t="array" ref="BJ233">_xlfn.XLOOKUP(BJ$1,'Copy of PY1 Data(H)'!$A$1:$CZ$1,_xlfn.XLOOKUP($A233,'Copy of PY1 Data(H)'!$A$1:$A$288,'Copy of PY1 Data(H)'!$A$1:$CZ$288))</f>
        <v>0</v>
      </c>
      <c r="BK233" s="180" cm="1">
        <f t="array" ref="BK233">_xlfn.XLOOKUP(BK$1,'Copy of PY1 Data(H)'!$A$1:$CZ$1,_xlfn.XLOOKUP($A233,'Copy of PY1 Data(H)'!$A$1:$A$288,'Copy of PY1 Data(H)'!$A$1:$CZ$288))</f>
        <v>0</v>
      </c>
      <c r="BL233" s="180" cm="1">
        <f t="array" ref="BL233">_xlfn.XLOOKUP(BL$1,'Copy of PY1 Data(H)'!$A$1:$CZ$1,_xlfn.XLOOKUP($A233,'Copy of PY1 Data(H)'!$A$1:$A$288,'Copy of PY1 Data(H)'!$A$1:$CZ$288))</f>
        <v>0</v>
      </c>
      <c r="BM233" s="180" cm="1">
        <f t="array" ref="BM233">_xlfn.XLOOKUP(BM$1,'Copy of PY1 Data(H)'!$A$1:$CZ$1,_xlfn.XLOOKUP($A233,'Copy of PY1 Data(H)'!$A$1:$A$288,'Copy of PY1 Data(H)'!$A$1:$CZ$288))</f>
        <v>0</v>
      </c>
      <c r="BN233" s="180" cm="1">
        <f t="array" ref="BN233">_xlfn.XLOOKUP(BN$1,'Copy of PY1 Data(H)'!$A$1:$CZ$1,_xlfn.XLOOKUP($A233,'Copy of PY1 Data(H)'!$A$1:$A$288,'Copy of PY1 Data(H)'!$A$1:$CZ$288))</f>
        <v>0</v>
      </c>
      <c r="BO233" s="180" cm="1">
        <f t="array" ref="BO233">_xlfn.XLOOKUP(BO$1,'Copy of PY1 Data(H)'!$A$1:$CZ$1,_xlfn.XLOOKUP($A233,'Copy of PY1 Data(H)'!$A$1:$A$288,'Copy of PY1 Data(H)'!$A$1:$CZ$288))</f>
        <v>0</v>
      </c>
      <c r="BP233" s="180" cm="1">
        <f t="array" ref="BP233">_xlfn.XLOOKUP(BP$1,'Copy of PY1 Data(H)'!$A$1:$CZ$1,_xlfn.XLOOKUP($A233,'Copy of PY1 Data(H)'!$A$1:$A$288,'Copy of PY1 Data(H)'!$A$1:$CZ$288))</f>
        <v>0</v>
      </c>
      <c r="BQ233" s="180" cm="1">
        <f t="array" ref="BQ233">_xlfn.XLOOKUP(BQ$1,'Copy of PY1 Data(H)'!$A$1:$CZ$1,_xlfn.XLOOKUP($A233,'Copy of PY1 Data(H)'!$A$1:$A$288,'Copy of PY1 Data(H)'!$A$1:$CZ$288))</f>
        <v>0</v>
      </c>
      <c r="BR233" s="180" cm="1">
        <f t="array" ref="BR233">_xlfn.XLOOKUP(BR$1,'Copy of PY1 Data(H)'!$A$1:$CZ$1,_xlfn.XLOOKUP($A233,'Copy of PY1 Data(H)'!$A$1:$A$288,'Copy of PY1 Data(H)'!$A$1:$CZ$288))</f>
        <v>0</v>
      </c>
      <c r="BS233" s="180" cm="1">
        <f t="array" ref="BS233">_xlfn.XLOOKUP(BS$1,'Copy of PY1 Data(H)'!$A$1:$CZ$1,_xlfn.XLOOKUP($A233,'Copy of PY1 Data(H)'!$A$1:$A$288,'Copy of PY1 Data(H)'!$A$1:$CZ$288))</f>
        <v>0</v>
      </c>
      <c r="BT233" s="180" cm="1">
        <f t="array" ref="BT233">_xlfn.XLOOKUP(BT$1,'Copy of PY1 Data(H)'!$A$1:$CZ$1,_xlfn.XLOOKUP($A233,'Copy of PY1 Data(H)'!$A$1:$A$288,'Copy of PY1 Data(H)'!$A$1:$CZ$288))</f>
        <v>0</v>
      </c>
      <c r="BU233" s="180" cm="1">
        <f t="array" ref="BU233">_xlfn.XLOOKUP(BU$1,'Copy of PY1 Data(H)'!$A$1:$CZ$1,_xlfn.XLOOKUP($A233,'Copy of PY1 Data(H)'!$A$1:$A$288,'Copy of PY1 Data(H)'!$A$1:$CZ$288))</f>
        <v>0</v>
      </c>
      <c r="BV233" s="180" cm="1">
        <f t="array" ref="BV233">_xlfn.XLOOKUP(BV$1,'Copy of PY1 Data(H)'!$A$1:$CZ$1,_xlfn.XLOOKUP($A233,'Copy of PY1 Data(H)'!$A$1:$A$288,'Copy of PY1 Data(H)'!$A$1:$CZ$288))</f>
        <v>0</v>
      </c>
    </row>
    <row r="234" spans="1:74" x14ac:dyDescent="0.3">
      <c r="A234" s="180">
        <v>514</v>
      </c>
      <c r="C234" s="180"/>
      <c r="D234" s="180" cm="1">
        <f t="array" ref="D234">_xlfn.XLOOKUP(D$1,'Copy of PY1 Data(H)'!$A$1:$CZ$1,_xlfn.XLOOKUP($A234,'Copy of PY1 Data(H)'!$A$1:$A$288,'Copy of PY1 Data(H)'!$A$1:$CZ$288))</f>
        <v>0</v>
      </c>
      <c r="E234" s="180" cm="1">
        <f t="array" ref="E234">_xlfn.XLOOKUP(E$1,'Copy of PY1 Data(H)'!$A$1:$CZ$1,_xlfn.XLOOKUP($A234,'Copy of PY1 Data(H)'!$A$1:$A$288,'Copy of PY1 Data(H)'!$A$1:$CZ$288))</f>
        <v>0</v>
      </c>
      <c r="F234" s="180" cm="1">
        <f t="array" ref="F234">_xlfn.XLOOKUP(F$1,'Copy of PY1 Data(H)'!$A$1:$CZ$1,_xlfn.XLOOKUP($A234,'Copy of PY1 Data(H)'!$A$1:$A$288,'Copy of PY1 Data(H)'!$A$1:$CZ$288))</f>
        <v>0</v>
      </c>
      <c r="G234" s="180" cm="1">
        <f t="array" ref="G234">_xlfn.XLOOKUP(G$1,'Copy of PY1 Data(H)'!$A$1:$CZ$1,_xlfn.XLOOKUP($A234,'Copy of PY1 Data(H)'!$A$1:$A$288,'Copy of PY1 Data(H)'!$A$1:$CZ$288))</f>
        <v>0</v>
      </c>
      <c r="H234" s="180" cm="1">
        <f t="array" ref="H234">_xlfn.XLOOKUP(H$1,'Copy of PY1 Data(H)'!$A$1:$CZ$1,_xlfn.XLOOKUP($A234,'Copy of PY1 Data(H)'!$A$1:$A$288,'Copy of PY1 Data(H)'!$A$1:$CZ$288))</f>
        <v>0</v>
      </c>
      <c r="I234" s="180" cm="1">
        <f t="array" ref="I234">_xlfn.XLOOKUP(I$1,'Copy of PY1 Data(H)'!$A$1:$CZ$1,_xlfn.XLOOKUP($A234,'Copy of PY1 Data(H)'!$A$1:$A$288,'Copy of PY1 Data(H)'!$A$1:$CZ$288))</f>
        <v>0</v>
      </c>
      <c r="J234" s="180" cm="1">
        <f t="array" ref="J234">_xlfn.XLOOKUP(J$1,'Copy of PY1 Data(H)'!$A$1:$CZ$1,_xlfn.XLOOKUP($A234,'Copy of PY1 Data(H)'!$A$1:$A$288,'Copy of PY1 Data(H)'!$A$1:$CZ$288))</f>
        <v>0</v>
      </c>
      <c r="K234" s="180" cm="1">
        <f t="array" ref="K234">_xlfn.XLOOKUP(K$1,'Copy of PY1 Data(H)'!$A$1:$CZ$1,_xlfn.XLOOKUP($A234,'Copy of PY1 Data(H)'!$A$1:$A$288,'Copy of PY1 Data(H)'!$A$1:$CZ$288))</f>
        <v>0</v>
      </c>
      <c r="L234" s="180" cm="1">
        <f t="array" ref="L234">_xlfn.XLOOKUP(L$1,'Copy of PY1 Data(H)'!$A$1:$CZ$1,_xlfn.XLOOKUP($A234,'Copy of PY1 Data(H)'!$A$1:$A$288,'Copy of PY1 Data(H)'!$A$1:$CZ$288))</f>
        <v>164490</v>
      </c>
      <c r="M234" s="180" cm="1">
        <f t="array" ref="M234">_xlfn.XLOOKUP(M$1,'Copy of PY1 Data(H)'!$A$1:$CZ$1,_xlfn.XLOOKUP($A234,'Copy of PY1 Data(H)'!$A$1:$A$288,'Copy of PY1 Data(H)'!$A$1:$CZ$288))</f>
        <v>0</v>
      </c>
      <c r="N234" s="180" cm="1">
        <f t="array" ref="N234">_xlfn.XLOOKUP(N$1,'Copy of PY1 Data(H)'!$A$1:$CZ$1,_xlfn.XLOOKUP($A234,'Copy of PY1 Data(H)'!$A$1:$A$288,'Copy of PY1 Data(H)'!$A$1:$CZ$288))</f>
        <v>0</v>
      </c>
      <c r="O234" s="180" cm="1">
        <f t="array" ref="O234">_xlfn.XLOOKUP(O$1,'Copy of PY1 Data(H)'!$A$1:$CZ$1,_xlfn.XLOOKUP($A234,'Copy of PY1 Data(H)'!$A$1:$A$288,'Copy of PY1 Data(H)'!$A$1:$CZ$288))</f>
        <v>0</v>
      </c>
      <c r="P234" s="180" cm="1">
        <f t="array" ref="P234">_xlfn.XLOOKUP(P$1,'Copy of PY1 Data(H)'!$A$1:$CZ$1,_xlfn.XLOOKUP($A234,'Copy of PY1 Data(H)'!$A$1:$A$288,'Copy of PY1 Data(H)'!$A$1:$CZ$288))</f>
        <v>0</v>
      </c>
      <c r="Q234" s="180" cm="1">
        <f t="array" ref="Q234">_xlfn.XLOOKUP(Q$1,'Copy of PY1 Data(H)'!$A$1:$CZ$1,_xlfn.XLOOKUP($A234,'Copy of PY1 Data(H)'!$A$1:$A$288,'Copy of PY1 Data(H)'!$A$1:$CZ$288))</f>
        <v>0</v>
      </c>
      <c r="R234" s="180" cm="1">
        <f t="array" ref="R234">_xlfn.XLOOKUP(R$1,'Copy of PY1 Data(H)'!$A$1:$CZ$1,_xlfn.XLOOKUP($A234,'Copy of PY1 Data(H)'!$A$1:$A$288,'Copy of PY1 Data(H)'!$A$1:$CZ$288))</f>
        <v>0</v>
      </c>
      <c r="S234" s="180" cm="1">
        <f t="array" ref="S234">_xlfn.XLOOKUP(S$1,'Copy of PY1 Data(H)'!$A$1:$CZ$1,_xlfn.XLOOKUP($A234,'Copy of PY1 Data(H)'!$A$1:$A$288,'Copy of PY1 Data(H)'!$A$1:$CZ$288))</f>
        <v>0</v>
      </c>
      <c r="T234" s="180" cm="1">
        <f t="array" ref="T234">_xlfn.XLOOKUP(T$1,'Copy of PY1 Data(H)'!$A$1:$CZ$1,_xlfn.XLOOKUP($A234,'Copy of PY1 Data(H)'!$A$1:$A$288,'Copy of PY1 Data(H)'!$A$1:$CZ$288))</f>
        <v>0</v>
      </c>
      <c r="U234" s="180" cm="1">
        <f t="array" ref="U234">_xlfn.XLOOKUP(U$1,'Copy of PY1 Data(H)'!$A$1:$CZ$1,_xlfn.XLOOKUP($A234,'Copy of PY1 Data(H)'!$A$1:$A$288,'Copy of PY1 Data(H)'!$A$1:$CZ$288))</f>
        <v>0</v>
      </c>
      <c r="V234" s="180" cm="1">
        <f t="array" ref="V234">_xlfn.XLOOKUP(V$1,'Copy of PY1 Data(H)'!$A$1:$CZ$1,_xlfn.XLOOKUP($A234,'Copy of PY1 Data(H)'!$A$1:$A$288,'Copy of PY1 Data(H)'!$A$1:$CZ$288))</f>
        <v>0</v>
      </c>
      <c r="W234" s="180" cm="1">
        <f t="array" ref="W234">_xlfn.XLOOKUP(W$1,'Copy of PY1 Data(H)'!$A$1:$CZ$1,_xlfn.XLOOKUP($A234,'Copy of PY1 Data(H)'!$A$1:$A$288,'Copy of PY1 Data(H)'!$A$1:$CZ$288))</f>
        <v>0</v>
      </c>
      <c r="X234" s="180" cm="1">
        <f t="array" ref="X234">_xlfn.XLOOKUP(X$1,'Copy of PY1 Data(H)'!$A$1:$CZ$1,_xlfn.XLOOKUP($A234,'Copy of PY1 Data(H)'!$A$1:$A$288,'Copy of PY1 Data(H)'!$A$1:$CZ$288))</f>
        <v>0</v>
      </c>
      <c r="Y234" s="180" cm="1">
        <f t="array" ref="Y234">_xlfn.XLOOKUP(Y$1,'Copy of PY1 Data(H)'!$A$1:$CZ$1,_xlfn.XLOOKUP($A234,'Copy of PY1 Data(H)'!$A$1:$A$288,'Copy of PY1 Data(H)'!$A$1:$CZ$288))</f>
        <v>0</v>
      </c>
      <c r="Z234" s="180" cm="1">
        <f t="array" ref="Z234">_xlfn.XLOOKUP(Z$1,'Copy of PY1 Data(H)'!$A$1:$CZ$1,_xlfn.XLOOKUP($A234,'Copy of PY1 Data(H)'!$A$1:$A$288,'Copy of PY1 Data(H)'!$A$1:$CZ$288))</f>
        <v>2485000</v>
      </c>
      <c r="AA234" s="180" cm="1">
        <f t="array" ref="AA234">_xlfn.XLOOKUP(AA$1,'Copy of PY1 Data(H)'!$A$1:$CZ$1,_xlfn.XLOOKUP($A234,'Copy of PY1 Data(H)'!$A$1:$A$288,'Copy of PY1 Data(H)'!$A$1:$CZ$288))</f>
        <v>0</v>
      </c>
      <c r="AB234" s="180" cm="1">
        <f t="array" ref="AB234">_xlfn.XLOOKUP(AB$1,'Copy of PY1 Data(H)'!$A$1:$CZ$1,_xlfn.XLOOKUP($A234,'Copy of PY1 Data(H)'!$A$1:$A$288,'Copy of PY1 Data(H)'!$A$1:$CZ$288))</f>
        <v>0</v>
      </c>
      <c r="AC234" s="180" cm="1">
        <f t="array" ref="AC234">_xlfn.XLOOKUP(AC$1,'Copy of PY1 Data(H)'!$A$1:$CZ$1,_xlfn.XLOOKUP($A234,'Copy of PY1 Data(H)'!$A$1:$A$288,'Copy of PY1 Data(H)'!$A$1:$CZ$288))</f>
        <v>0</v>
      </c>
      <c r="AD234" s="180" cm="1">
        <f t="array" ref="AD234">_xlfn.XLOOKUP(AD$1,'Copy of PY1 Data(H)'!$A$1:$CZ$1,_xlfn.XLOOKUP($A234,'Copy of PY1 Data(H)'!$A$1:$A$288,'Copy of PY1 Data(H)'!$A$1:$CZ$288))</f>
        <v>0</v>
      </c>
      <c r="AE234" s="180" cm="1">
        <f t="array" ref="AE234">_xlfn.XLOOKUP(AE$1,'Copy of PY1 Data(H)'!$A$1:$CZ$1,_xlfn.XLOOKUP($A234,'Copy of PY1 Data(H)'!$A$1:$A$288,'Copy of PY1 Data(H)'!$A$1:$CZ$288))</f>
        <v>0</v>
      </c>
      <c r="AF234" s="180" cm="1">
        <f t="array" ref="AF234">_xlfn.XLOOKUP(AF$1,'Copy of PY1 Data(H)'!$A$1:$CZ$1,_xlfn.XLOOKUP($A234,'Copy of PY1 Data(H)'!$A$1:$A$288,'Copy of PY1 Data(H)'!$A$1:$CZ$288))</f>
        <v>0</v>
      </c>
      <c r="AG234" s="180" cm="1">
        <f t="array" ref="AG234">_xlfn.XLOOKUP(AG$1,'Copy of PY1 Data(H)'!$A$1:$CZ$1,_xlfn.XLOOKUP($A234,'Copy of PY1 Data(H)'!$A$1:$A$288,'Copy of PY1 Data(H)'!$A$1:$CZ$288))</f>
        <v>0</v>
      </c>
      <c r="AH234" s="180" cm="1">
        <f t="array" ref="AH234">_xlfn.XLOOKUP(AH$1,'Copy of PY1 Data(H)'!$A$1:$CZ$1,_xlfn.XLOOKUP($A234,'Copy of PY1 Data(H)'!$A$1:$A$288,'Copy of PY1 Data(H)'!$A$1:$CZ$288))</f>
        <v>0</v>
      </c>
      <c r="AI234" s="180" cm="1">
        <f t="array" ref="AI234">_xlfn.XLOOKUP(AI$1,'Copy of PY1 Data(H)'!$A$1:$CZ$1,_xlfn.XLOOKUP($A234,'Copy of PY1 Data(H)'!$A$1:$A$288,'Copy of PY1 Data(H)'!$A$1:$CZ$288))</f>
        <v>0</v>
      </c>
      <c r="AJ234" s="180" cm="1">
        <f t="array" ref="AJ234">_xlfn.XLOOKUP(AJ$1,'Copy of PY1 Data(H)'!$A$1:$CZ$1,_xlfn.XLOOKUP($A234,'Copy of PY1 Data(H)'!$A$1:$A$288,'Copy of PY1 Data(H)'!$A$1:$CZ$288))</f>
        <v>0</v>
      </c>
      <c r="AK234" s="180" cm="1">
        <f t="array" ref="AK234">_xlfn.XLOOKUP(AK$1,'Copy of PY1 Data(H)'!$A$1:$CZ$1,_xlfn.XLOOKUP($A234,'Copy of PY1 Data(H)'!$A$1:$A$288,'Copy of PY1 Data(H)'!$A$1:$CZ$288))</f>
        <v>0</v>
      </c>
      <c r="AL234" s="180" cm="1">
        <f t="array" ref="AL234">_xlfn.XLOOKUP(AL$1,'Copy of PY1 Data(H)'!$A$1:$CZ$1,_xlfn.XLOOKUP($A234,'Copy of PY1 Data(H)'!$A$1:$A$288,'Copy of PY1 Data(H)'!$A$1:$CZ$288))</f>
        <v>0</v>
      </c>
      <c r="AM234" s="180" cm="1">
        <f t="array" ref="AM234">_xlfn.XLOOKUP(AM$1,'Copy of PY1 Data(H)'!$A$1:$CZ$1,_xlfn.XLOOKUP($A234,'Copy of PY1 Data(H)'!$A$1:$A$288,'Copy of PY1 Data(H)'!$A$1:$CZ$288))</f>
        <v>0</v>
      </c>
      <c r="AN234" s="180" cm="1">
        <f t="array" ref="AN234">_xlfn.XLOOKUP(AN$1,'Copy of PY1 Data(H)'!$A$1:$CZ$1,_xlfn.XLOOKUP($A234,'Copy of PY1 Data(H)'!$A$1:$A$288,'Copy of PY1 Data(H)'!$A$1:$CZ$288))</f>
        <v>0</v>
      </c>
      <c r="AO234" s="180" cm="1">
        <f t="array" ref="AO234">_xlfn.XLOOKUP(AO$1,'Copy of PY1 Data(H)'!$A$1:$CZ$1,_xlfn.XLOOKUP($A234,'Copy of PY1 Data(H)'!$A$1:$A$288,'Copy of PY1 Data(H)'!$A$1:$CZ$288))</f>
        <v>0</v>
      </c>
      <c r="AP234" s="180" cm="1">
        <f t="array" ref="AP234">_xlfn.XLOOKUP(AP$1,'Copy of PY1 Data(H)'!$A$1:$CZ$1,_xlfn.XLOOKUP($A234,'Copy of PY1 Data(H)'!$A$1:$A$288,'Copy of PY1 Data(H)'!$A$1:$CZ$288))</f>
        <v>0</v>
      </c>
      <c r="AQ234" s="180" cm="1">
        <f t="array" ref="AQ234">_xlfn.XLOOKUP(AQ$1,'Copy of PY1 Data(H)'!$A$1:$CZ$1,_xlfn.XLOOKUP($A234,'Copy of PY1 Data(H)'!$A$1:$A$288,'Copy of PY1 Data(H)'!$A$1:$CZ$288))</f>
        <v>0</v>
      </c>
      <c r="AR234" s="180" cm="1">
        <f t="array" ref="AR234">_xlfn.XLOOKUP(AR$1,'Copy of PY1 Data(H)'!$A$1:$CZ$1,_xlfn.XLOOKUP($A234,'Copy of PY1 Data(H)'!$A$1:$A$288,'Copy of PY1 Data(H)'!$A$1:$CZ$288))</f>
        <v>0</v>
      </c>
      <c r="AS234" s="180" cm="1">
        <f t="array" ref="AS234">_xlfn.XLOOKUP(AS$1,'Copy of PY1 Data(H)'!$A$1:$CZ$1,_xlfn.XLOOKUP($A234,'Copy of PY1 Data(H)'!$A$1:$A$288,'Copy of PY1 Data(H)'!$A$1:$CZ$288))</f>
        <v>0</v>
      </c>
      <c r="AT234" s="180" cm="1">
        <f t="array" ref="AT234">_xlfn.XLOOKUP(AT$1,'Copy of PY1 Data(H)'!$A$1:$CZ$1,_xlfn.XLOOKUP($A234,'Copy of PY1 Data(H)'!$A$1:$A$288,'Copy of PY1 Data(H)'!$A$1:$CZ$288))</f>
        <v>0</v>
      </c>
      <c r="AU234" s="180" cm="1">
        <f t="array" ref="AU234">_xlfn.XLOOKUP(AU$1,'Copy of PY1 Data(H)'!$A$1:$CZ$1,_xlfn.XLOOKUP($A234,'Copy of PY1 Data(H)'!$A$1:$A$288,'Copy of PY1 Data(H)'!$A$1:$CZ$288))</f>
        <v>0</v>
      </c>
      <c r="AV234" s="180" cm="1">
        <f t="array" ref="AV234">_xlfn.XLOOKUP(AV$1,'Copy of PY1 Data(H)'!$A$1:$CZ$1,_xlfn.XLOOKUP($A234,'Copy of PY1 Data(H)'!$A$1:$A$288,'Copy of PY1 Data(H)'!$A$1:$CZ$288))</f>
        <v>99357</v>
      </c>
      <c r="AW234" s="180" cm="1">
        <f t="array" ref="AW234">_xlfn.XLOOKUP(AW$1,'Copy of PY1 Data(H)'!$A$1:$CZ$1,_xlfn.XLOOKUP($A234,'Copy of PY1 Data(H)'!$A$1:$A$288,'Copy of PY1 Data(H)'!$A$1:$CZ$288))</f>
        <v>0</v>
      </c>
      <c r="AX234" s="180" cm="1">
        <f t="array" ref="AX234">_xlfn.XLOOKUP(AX$1,'Copy of PY1 Data(H)'!$A$1:$CZ$1,_xlfn.XLOOKUP($A234,'Copy of PY1 Data(H)'!$A$1:$A$288,'Copy of PY1 Data(H)'!$A$1:$CZ$288))</f>
        <v>0</v>
      </c>
      <c r="AY234" s="180" cm="1">
        <f t="array" ref="AY234">_xlfn.XLOOKUP(AY$1,'Copy of PY1 Data(H)'!$A$1:$CZ$1,_xlfn.XLOOKUP($A234,'Copy of PY1 Data(H)'!$A$1:$A$288,'Copy of PY1 Data(H)'!$A$1:$CZ$288))</f>
        <v>0</v>
      </c>
      <c r="AZ234" s="180" cm="1">
        <f t="array" ref="AZ234">_xlfn.XLOOKUP(AZ$1,'Copy of PY1 Data(H)'!$A$1:$CZ$1,_xlfn.XLOOKUP($A234,'Copy of PY1 Data(H)'!$A$1:$A$288,'Copy of PY1 Data(H)'!$A$1:$CZ$288))</f>
        <v>175000</v>
      </c>
      <c r="BA234" s="180" cm="1">
        <f t="array" ref="BA234">_xlfn.XLOOKUP(BA$1,'Copy of PY1 Data(H)'!$A$1:$CZ$1,_xlfn.XLOOKUP($A234,'Copy of PY1 Data(H)'!$A$1:$A$288,'Copy of PY1 Data(H)'!$A$1:$CZ$288))</f>
        <v>0</v>
      </c>
      <c r="BB234" s="180" cm="1">
        <f t="array" ref="BB234">_xlfn.XLOOKUP(BB$1,'Copy of PY1 Data(H)'!$A$1:$CZ$1,_xlfn.XLOOKUP($A234,'Copy of PY1 Data(H)'!$A$1:$A$288,'Copy of PY1 Data(H)'!$A$1:$CZ$288))</f>
        <v>0</v>
      </c>
      <c r="BC234" s="180" cm="1">
        <f t="array" ref="BC234">_xlfn.XLOOKUP(BC$1,'Copy of PY1 Data(H)'!$A$1:$CZ$1,_xlfn.XLOOKUP($A234,'Copy of PY1 Data(H)'!$A$1:$A$288,'Copy of PY1 Data(H)'!$A$1:$CZ$288))</f>
        <v>0</v>
      </c>
      <c r="BD234" s="180" cm="1">
        <f t="array" ref="BD234">_xlfn.XLOOKUP(BD$1,'Copy of PY1 Data(H)'!$A$1:$CZ$1,_xlfn.XLOOKUP($A234,'Copy of PY1 Data(H)'!$A$1:$A$288,'Copy of PY1 Data(H)'!$A$1:$CZ$288))</f>
        <v>0</v>
      </c>
      <c r="BE234" s="180" cm="1">
        <f t="array" ref="BE234">_xlfn.XLOOKUP(BE$1,'Copy of PY1 Data(H)'!$A$1:$CZ$1,_xlfn.XLOOKUP($A234,'Copy of PY1 Data(H)'!$A$1:$A$288,'Copy of PY1 Data(H)'!$A$1:$CZ$288))</f>
        <v>348222</v>
      </c>
      <c r="BF234" s="180" cm="1">
        <f t="array" ref="BF234">_xlfn.XLOOKUP(BF$1,'Copy of PY1 Data(H)'!$A$1:$CZ$1,_xlfn.XLOOKUP($A234,'Copy of PY1 Data(H)'!$A$1:$A$288,'Copy of PY1 Data(H)'!$A$1:$CZ$288))</f>
        <v>900000</v>
      </c>
      <c r="BG234" s="180" cm="1">
        <f t="array" ref="BG234">_xlfn.XLOOKUP(BG$1,'Copy of PY1 Data(H)'!$A$1:$CZ$1,_xlfn.XLOOKUP($A234,'Copy of PY1 Data(H)'!$A$1:$A$288,'Copy of PY1 Data(H)'!$A$1:$CZ$288))</f>
        <v>0</v>
      </c>
      <c r="BH234" s="180" cm="1">
        <f t="array" ref="BH234">_xlfn.XLOOKUP(BH$1,'Copy of PY1 Data(H)'!$A$1:$CZ$1,_xlfn.XLOOKUP($A234,'Copy of PY1 Data(H)'!$A$1:$A$288,'Copy of PY1 Data(H)'!$A$1:$CZ$288))</f>
        <v>0</v>
      </c>
      <c r="BI234" s="180" cm="1">
        <f t="array" ref="BI234">_xlfn.XLOOKUP(BI$1,'Copy of PY1 Data(H)'!$A$1:$CZ$1,_xlfn.XLOOKUP($A234,'Copy of PY1 Data(H)'!$A$1:$A$288,'Copy of PY1 Data(H)'!$A$1:$CZ$288))</f>
        <v>0</v>
      </c>
      <c r="BJ234" s="180" cm="1">
        <f t="array" ref="BJ234">_xlfn.XLOOKUP(BJ$1,'Copy of PY1 Data(H)'!$A$1:$CZ$1,_xlfn.XLOOKUP($A234,'Copy of PY1 Data(H)'!$A$1:$A$288,'Copy of PY1 Data(H)'!$A$1:$CZ$288))</f>
        <v>0</v>
      </c>
      <c r="BK234" s="180" cm="1">
        <f t="array" ref="BK234">_xlfn.XLOOKUP(BK$1,'Copy of PY1 Data(H)'!$A$1:$CZ$1,_xlfn.XLOOKUP($A234,'Copy of PY1 Data(H)'!$A$1:$A$288,'Copy of PY1 Data(H)'!$A$1:$CZ$288))</f>
        <v>0</v>
      </c>
      <c r="BL234" s="180" cm="1">
        <f t="array" ref="BL234">_xlfn.XLOOKUP(BL$1,'Copy of PY1 Data(H)'!$A$1:$CZ$1,_xlfn.XLOOKUP($A234,'Copy of PY1 Data(H)'!$A$1:$A$288,'Copy of PY1 Data(H)'!$A$1:$CZ$288))</f>
        <v>0</v>
      </c>
      <c r="BM234" s="180" cm="1">
        <f t="array" ref="BM234">_xlfn.XLOOKUP(BM$1,'Copy of PY1 Data(H)'!$A$1:$CZ$1,_xlfn.XLOOKUP($A234,'Copy of PY1 Data(H)'!$A$1:$A$288,'Copy of PY1 Data(H)'!$A$1:$CZ$288))</f>
        <v>0</v>
      </c>
      <c r="BN234" s="180" cm="1">
        <f t="array" ref="BN234">_xlfn.XLOOKUP(BN$1,'Copy of PY1 Data(H)'!$A$1:$CZ$1,_xlfn.XLOOKUP($A234,'Copy of PY1 Data(H)'!$A$1:$A$288,'Copy of PY1 Data(H)'!$A$1:$CZ$288))</f>
        <v>0</v>
      </c>
      <c r="BO234" s="180" cm="1">
        <f t="array" ref="BO234">_xlfn.XLOOKUP(BO$1,'Copy of PY1 Data(H)'!$A$1:$CZ$1,_xlfn.XLOOKUP($A234,'Copy of PY1 Data(H)'!$A$1:$A$288,'Copy of PY1 Data(H)'!$A$1:$CZ$288))</f>
        <v>0</v>
      </c>
      <c r="BP234" s="180" cm="1">
        <f t="array" ref="BP234">_xlfn.XLOOKUP(BP$1,'Copy of PY1 Data(H)'!$A$1:$CZ$1,_xlfn.XLOOKUP($A234,'Copy of PY1 Data(H)'!$A$1:$A$288,'Copy of PY1 Data(H)'!$A$1:$CZ$288))</f>
        <v>0</v>
      </c>
      <c r="BQ234" s="180" cm="1">
        <f t="array" ref="BQ234">_xlfn.XLOOKUP(BQ$1,'Copy of PY1 Data(H)'!$A$1:$CZ$1,_xlfn.XLOOKUP($A234,'Copy of PY1 Data(H)'!$A$1:$A$288,'Copy of PY1 Data(H)'!$A$1:$CZ$288))</f>
        <v>0</v>
      </c>
      <c r="BR234" s="180" cm="1">
        <f t="array" ref="BR234">_xlfn.XLOOKUP(BR$1,'Copy of PY1 Data(H)'!$A$1:$CZ$1,_xlfn.XLOOKUP($A234,'Copy of PY1 Data(H)'!$A$1:$A$288,'Copy of PY1 Data(H)'!$A$1:$CZ$288))</f>
        <v>0</v>
      </c>
      <c r="BS234" s="180" cm="1">
        <f t="array" ref="BS234">_xlfn.XLOOKUP(BS$1,'Copy of PY1 Data(H)'!$A$1:$CZ$1,_xlfn.XLOOKUP($A234,'Copy of PY1 Data(H)'!$A$1:$A$288,'Copy of PY1 Data(H)'!$A$1:$CZ$288))</f>
        <v>0</v>
      </c>
      <c r="BT234" s="180" cm="1">
        <f t="array" ref="BT234">_xlfn.XLOOKUP(BT$1,'Copy of PY1 Data(H)'!$A$1:$CZ$1,_xlfn.XLOOKUP($A234,'Copy of PY1 Data(H)'!$A$1:$A$288,'Copy of PY1 Data(H)'!$A$1:$CZ$288))</f>
        <v>0</v>
      </c>
      <c r="BU234" s="180" cm="1">
        <f t="array" ref="BU234">_xlfn.XLOOKUP(BU$1,'Copy of PY1 Data(H)'!$A$1:$CZ$1,_xlfn.XLOOKUP($A234,'Copy of PY1 Data(H)'!$A$1:$A$288,'Copy of PY1 Data(H)'!$A$1:$CZ$288))</f>
        <v>0</v>
      </c>
      <c r="BV234" s="180" cm="1">
        <f t="array" ref="BV234">_xlfn.XLOOKUP(BV$1,'Copy of PY1 Data(H)'!$A$1:$CZ$1,_xlfn.XLOOKUP($A234,'Copy of PY1 Data(H)'!$A$1:$A$288,'Copy of PY1 Data(H)'!$A$1:$CZ$288))</f>
        <v>0</v>
      </c>
    </row>
    <row r="235" spans="1:74" x14ac:dyDescent="0.3">
      <c r="A235" s="180">
        <v>990</v>
      </c>
      <c r="C235" s="180"/>
      <c r="D235" s="180" cm="1">
        <f t="array" ref="D235">_xlfn.XLOOKUP(D$1,'Copy of PY1 Data(H)'!$A$1:$CZ$1,_xlfn.XLOOKUP($A235,'Copy of PY1 Data(H)'!$A$1:$A$288,'Copy of PY1 Data(H)'!$A$1:$CZ$288))</f>
        <v>0</v>
      </c>
      <c r="E235" s="180" cm="1">
        <f t="array" ref="E235">_xlfn.XLOOKUP(E$1,'Copy of PY1 Data(H)'!$A$1:$CZ$1,_xlfn.XLOOKUP($A235,'Copy of PY1 Data(H)'!$A$1:$A$288,'Copy of PY1 Data(H)'!$A$1:$CZ$288))</f>
        <v>0</v>
      </c>
      <c r="F235" s="180" cm="1">
        <f t="array" ref="F235">_xlfn.XLOOKUP(F$1,'Copy of PY1 Data(H)'!$A$1:$CZ$1,_xlfn.XLOOKUP($A235,'Copy of PY1 Data(H)'!$A$1:$A$288,'Copy of PY1 Data(H)'!$A$1:$CZ$288))</f>
        <v>0</v>
      </c>
      <c r="G235" s="180" cm="1">
        <f t="array" ref="G235">_xlfn.XLOOKUP(G$1,'Copy of PY1 Data(H)'!$A$1:$CZ$1,_xlfn.XLOOKUP($A235,'Copy of PY1 Data(H)'!$A$1:$A$288,'Copy of PY1 Data(H)'!$A$1:$CZ$288))</f>
        <v>0</v>
      </c>
      <c r="H235" s="180" cm="1">
        <f t="array" ref="H235">_xlfn.XLOOKUP(H$1,'Copy of PY1 Data(H)'!$A$1:$CZ$1,_xlfn.XLOOKUP($A235,'Copy of PY1 Data(H)'!$A$1:$A$288,'Copy of PY1 Data(H)'!$A$1:$CZ$288))</f>
        <v>0</v>
      </c>
      <c r="I235" s="180" cm="1">
        <f t="array" ref="I235">_xlfn.XLOOKUP(I$1,'Copy of PY1 Data(H)'!$A$1:$CZ$1,_xlfn.XLOOKUP($A235,'Copy of PY1 Data(H)'!$A$1:$A$288,'Copy of PY1 Data(H)'!$A$1:$CZ$288))</f>
        <v>0</v>
      </c>
      <c r="J235" s="180" cm="1">
        <f t="array" ref="J235">_xlfn.XLOOKUP(J$1,'Copy of PY1 Data(H)'!$A$1:$CZ$1,_xlfn.XLOOKUP($A235,'Copy of PY1 Data(H)'!$A$1:$A$288,'Copy of PY1 Data(H)'!$A$1:$CZ$288))</f>
        <v>0</v>
      </c>
      <c r="K235" s="180" cm="1">
        <f t="array" ref="K235">_xlfn.XLOOKUP(K$1,'Copy of PY1 Data(H)'!$A$1:$CZ$1,_xlfn.XLOOKUP($A235,'Copy of PY1 Data(H)'!$A$1:$A$288,'Copy of PY1 Data(H)'!$A$1:$CZ$288))</f>
        <v>0</v>
      </c>
      <c r="L235" s="180" cm="1">
        <f t="array" ref="L235">_xlfn.XLOOKUP(L$1,'Copy of PY1 Data(H)'!$A$1:$CZ$1,_xlfn.XLOOKUP($A235,'Copy of PY1 Data(H)'!$A$1:$A$288,'Copy of PY1 Data(H)'!$A$1:$CZ$288))</f>
        <v>0</v>
      </c>
      <c r="M235" s="180" cm="1">
        <f t="array" ref="M235">_xlfn.XLOOKUP(M$1,'Copy of PY1 Data(H)'!$A$1:$CZ$1,_xlfn.XLOOKUP($A235,'Copy of PY1 Data(H)'!$A$1:$A$288,'Copy of PY1 Data(H)'!$A$1:$CZ$288))</f>
        <v>0</v>
      </c>
      <c r="N235" s="180" cm="1">
        <f t="array" ref="N235">_xlfn.XLOOKUP(N$1,'Copy of PY1 Data(H)'!$A$1:$CZ$1,_xlfn.XLOOKUP($A235,'Copy of PY1 Data(H)'!$A$1:$A$288,'Copy of PY1 Data(H)'!$A$1:$CZ$288))</f>
        <v>0</v>
      </c>
      <c r="O235" s="180" cm="1">
        <f t="array" ref="O235">_xlfn.XLOOKUP(O$1,'Copy of PY1 Data(H)'!$A$1:$CZ$1,_xlfn.XLOOKUP($A235,'Copy of PY1 Data(H)'!$A$1:$A$288,'Copy of PY1 Data(H)'!$A$1:$CZ$288))</f>
        <v>0</v>
      </c>
      <c r="P235" s="180" cm="1">
        <f t="array" ref="P235">_xlfn.XLOOKUP(P$1,'Copy of PY1 Data(H)'!$A$1:$CZ$1,_xlfn.XLOOKUP($A235,'Copy of PY1 Data(H)'!$A$1:$A$288,'Copy of PY1 Data(H)'!$A$1:$CZ$288))</f>
        <v>0</v>
      </c>
      <c r="Q235" s="180" cm="1">
        <f t="array" ref="Q235">_xlfn.XLOOKUP(Q$1,'Copy of PY1 Data(H)'!$A$1:$CZ$1,_xlfn.XLOOKUP($A235,'Copy of PY1 Data(H)'!$A$1:$A$288,'Copy of PY1 Data(H)'!$A$1:$CZ$288))</f>
        <v>0</v>
      </c>
      <c r="R235" s="180" cm="1">
        <f t="array" ref="R235">_xlfn.XLOOKUP(R$1,'Copy of PY1 Data(H)'!$A$1:$CZ$1,_xlfn.XLOOKUP($A235,'Copy of PY1 Data(H)'!$A$1:$A$288,'Copy of PY1 Data(H)'!$A$1:$CZ$288))</f>
        <v>0</v>
      </c>
      <c r="S235" s="180" cm="1">
        <f t="array" ref="S235">_xlfn.XLOOKUP(S$1,'Copy of PY1 Data(H)'!$A$1:$CZ$1,_xlfn.XLOOKUP($A235,'Copy of PY1 Data(H)'!$A$1:$A$288,'Copy of PY1 Data(H)'!$A$1:$CZ$288))</f>
        <v>0</v>
      </c>
      <c r="T235" s="180" cm="1">
        <f t="array" ref="T235">_xlfn.XLOOKUP(T$1,'Copy of PY1 Data(H)'!$A$1:$CZ$1,_xlfn.XLOOKUP($A235,'Copy of PY1 Data(H)'!$A$1:$A$288,'Copy of PY1 Data(H)'!$A$1:$CZ$288))</f>
        <v>0</v>
      </c>
      <c r="U235" s="180" cm="1">
        <f t="array" ref="U235">_xlfn.XLOOKUP(U$1,'Copy of PY1 Data(H)'!$A$1:$CZ$1,_xlfn.XLOOKUP($A235,'Copy of PY1 Data(H)'!$A$1:$A$288,'Copy of PY1 Data(H)'!$A$1:$CZ$288))</f>
        <v>0</v>
      </c>
      <c r="V235" s="180" cm="1">
        <f t="array" ref="V235">_xlfn.XLOOKUP(V$1,'Copy of PY1 Data(H)'!$A$1:$CZ$1,_xlfn.XLOOKUP($A235,'Copy of PY1 Data(H)'!$A$1:$A$288,'Copy of PY1 Data(H)'!$A$1:$CZ$288))</f>
        <v>0</v>
      </c>
      <c r="W235" s="180" cm="1">
        <f t="array" ref="W235">_xlfn.XLOOKUP(W$1,'Copy of PY1 Data(H)'!$A$1:$CZ$1,_xlfn.XLOOKUP($A235,'Copy of PY1 Data(H)'!$A$1:$A$288,'Copy of PY1 Data(H)'!$A$1:$CZ$288))</f>
        <v>0</v>
      </c>
      <c r="X235" s="180" cm="1">
        <f t="array" ref="X235">_xlfn.XLOOKUP(X$1,'Copy of PY1 Data(H)'!$A$1:$CZ$1,_xlfn.XLOOKUP($A235,'Copy of PY1 Data(H)'!$A$1:$A$288,'Copy of PY1 Data(H)'!$A$1:$CZ$288))</f>
        <v>0</v>
      </c>
      <c r="Y235" s="180" cm="1">
        <f t="array" ref="Y235">_xlfn.XLOOKUP(Y$1,'Copy of PY1 Data(H)'!$A$1:$CZ$1,_xlfn.XLOOKUP($A235,'Copy of PY1 Data(H)'!$A$1:$A$288,'Copy of PY1 Data(H)'!$A$1:$CZ$288))</f>
        <v>0</v>
      </c>
      <c r="Z235" s="180" cm="1">
        <f t="array" ref="Z235">_xlfn.XLOOKUP(Z$1,'Copy of PY1 Data(H)'!$A$1:$CZ$1,_xlfn.XLOOKUP($A235,'Copy of PY1 Data(H)'!$A$1:$A$288,'Copy of PY1 Data(H)'!$A$1:$CZ$288))</f>
        <v>567520</v>
      </c>
      <c r="AA235" s="180" cm="1">
        <f t="array" ref="AA235">_xlfn.XLOOKUP(AA$1,'Copy of PY1 Data(H)'!$A$1:$CZ$1,_xlfn.XLOOKUP($A235,'Copy of PY1 Data(H)'!$A$1:$A$288,'Copy of PY1 Data(H)'!$A$1:$CZ$288))</f>
        <v>0</v>
      </c>
      <c r="AB235" s="180" cm="1">
        <f t="array" ref="AB235">_xlfn.XLOOKUP(AB$1,'Copy of PY1 Data(H)'!$A$1:$CZ$1,_xlfn.XLOOKUP($A235,'Copy of PY1 Data(H)'!$A$1:$A$288,'Copy of PY1 Data(H)'!$A$1:$CZ$288))</f>
        <v>0</v>
      </c>
      <c r="AC235" s="180" cm="1">
        <f t="array" ref="AC235">_xlfn.XLOOKUP(AC$1,'Copy of PY1 Data(H)'!$A$1:$CZ$1,_xlfn.XLOOKUP($A235,'Copy of PY1 Data(H)'!$A$1:$A$288,'Copy of PY1 Data(H)'!$A$1:$CZ$288))</f>
        <v>0</v>
      </c>
      <c r="AD235" s="180" cm="1">
        <f t="array" ref="AD235">_xlfn.XLOOKUP(AD$1,'Copy of PY1 Data(H)'!$A$1:$CZ$1,_xlfn.XLOOKUP($A235,'Copy of PY1 Data(H)'!$A$1:$A$288,'Copy of PY1 Data(H)'!$A$1:$CZ$288))</f>
        <v>0</v>
      </c>
      <c r="AE235" s="180" cm="1">
        <f t="array" ref="AE235">_xlfn.XLOOKUP(AE$1,'Copy of PY1 Data(H)'!$A$1:$CZ$1,_xlfn.XLOOKUP($A235,'Copy of PY1 Data(H)'!$A$1:$A$288,'Copy of PY1 Data(H)'!$A$1:$CZ$288))</f>
        <v>0</v>
      </c>
      <c r="AF235" s="180" cm="1">
        <f t="array" ref="AF235">_xlfn.XLOOKUP(AF$1,'Copy of PY1 Data(H)'!$A$1:$CZ$1,_xlfn.XLOOKUP($A235,'Copy of PY1 Data(H)'!$A$1:$A$288,'Copy of PY1 Data(H)'!$A$1:$CZ$288))</f>
        <v>0</v>
      </c>
      <c r="AG235" s="180" cm="1">
        <f t="array" ref="AG235">_xlfn.XLOOKUP(AG$1,'Copy of PY1 Data(H)'!$A$1:$CZ$1,_xlfn.XLOOKUP($A235,'Copy of PY1 Data(H)'!$A$1:$A$288,'Copy of PY1 Data(H)'!$A$1:$CZ$288))</f>
        <v>0</v>
      </c>
      <c r="AH235" s="180" cm="1">
        <f t="array" ref="AH235">_xlfn.XLOOKUP(AH$1,'Copy of PY1 Data(H)'!$A$1:$CZ$1,_xlfn.XLOOKUP($A235,'Copy of PY1 Data(H)'!$A$1:$A$288,'Copy of PY1 Data(H)'!$A$1:$CZ$288))</f>
        <v>0</v>
      </c>
      <c r="AI235" s="180" cm="1">
        <f t="array" ref="AI235">_xlfn.XLOOKUP(AI$1,'Copy of PY1 Data(H)'!$A$1:$CZ$1,_xlfn.XLOOKUP($A235,'Copy of PY1 Data(H)'!$A$1:$A$288,'Copy of PY1 Data(H)'!$A$1:$CZ$288))</f>
        <v>0</v>
      </c>
      <c r="AJ235" s="180" cm="1">
        <f t="array" ref="AJ235">_xlfn.XLOOKUP(AJ$1,'Copy of PY1 Data(H)'!$A$1:$CZ$1,_xlfn.XLOOKUP($A235,'Copy of PY1 Data(H)'!$A$1:$A$288,'Copy of PY1 Data(H)'!$A$1:$CZ$288))</f>
        <v>0</v>
      </c>
      <c r="AK235" s="180" cm="1">
        <f t="array" ref="AK235">_xlfn.XLOOKUP(AK$1,'Copy of PY1 Data(H)'!$A$1:$CZ$1,_xlfn.XLOOKUP($A235,'Copy of PY1 Data(H)'!$A$1:$A$288,'Copy of PY1 Data(H)'!$A$1:$CZ$288))</f>
        <v>0</v>
      </c>
      <c r="AL235" s="180" cm="1">
        <f t="array" ref="AL235">_xlfn.XLOOKUP(AL$1,'Copy of PY1 Data(H)'!$A$1:$CZ$1,_xlfn.XLOOKUP($A235,'Copy of PY1 Data(H)'!$A$1:$A$288,'Copy of PY1 Data(H)'!$A$1:$CZ$288))</f>
        <v>0</v>
      </c>
      <c r="AM235" s="180" cm="1">
        <f t="array" ref="AM235">_xlfn.XLOOKUP(AM$1,'Copy of PY1 Data(H)'!$A$1:$CZ$1,_xlfn.XLOOKUP($A235,'Copy of PY1 Data(H)'!$A$1:$A$288,'Copy of PY1 Data(H)'!$A$1:$CZ$288))</f>
        <v>0</v>
      </c>
      <c r="AN235" s="180" cm="1">
        <f t="array" ref="AN235">_xlfn.XLOOKUP(AN$1,'Copy of PY1 Data(H)'!$A$1:$CZ$1,_xlfn.XLOOKUP($A235,'Copy of PY1 Data(H)'!$A$1:$A$288,'Copy of PY1 Data(H)'!$A$1:$CZ$288))</f>
        <v>0</v>
      </c>
      <c r="AO235" s="180" cm="1">
        <f t="array" ref="AO235">_xlfn.XLOOKUP(AO$1,'Copy of PY1 Data(H)'!$A$1:$CZ$1,_xlfn.XLOOKUP($A235,'Copy of PY1 Data(H)'!$A$1:$A$288,'Copy of PY1 Data(H)'!$A$1:$CZ$288))</f>
        <v>0</v>
      </c>
      <c r="AP235" s="180" cm="1">
        <f t="array" ref="AP235">_xlfn.XLOOKUP(AP$1,'Copy of PY1 Data(H)'!$A$1:$CZ$1,_xlfn.XLOOKUP($A235,'Copy of PY1 Data(H)'!$A$1:$A$288,'Copy of PY1 Data(H)'!$A$1:$CZ$288))</f>
        <v>0</v>
      </c>
      <c r="AQ235" s="180" cm="1">
        <f t="array" ref="AQ235">_xlfn.XLOOKUP(AQ$1,'Copy of PY1 Data(H)'!$A$1:$CZ$1,_xlfn.XLOOKUP($A235,'Copy of PY1 Data(H)'!$A$1:$A$288,'Copy of PY1 Data(H)'!$A$1:$CZ$288))</f>
        <v>0</v>
      </c>
      <c r="AR235" s="180" cm="1">
        <f t="array" ref="AR235">_xlfn.XLOOKUP(AR$1,'Copy of PY1 Data(H)'!$A$1:$CZ$1,_xlfn.XLOOKUP($A235,'Copy of PY1 Data(H)'!$A$1:$A$288,'Copy of PY1 Data(H)'!$A$1:$CZ$288))</f>
        <v>0</v>
      </c>
      <c r="AS235" s="180" cm="1">
        <f t="array" ref="AS235">_xlfn.XLOOKUP(AS$1,'Copy of PY1 Data(H)'!$A$1:$CZ$1,_xlfn.XLOOKUP($A235,'Copy of PY1 Data(H)'!$A$1:$A$288,'Copy of PY1 Data(H)'!$A$1:$CZ$288))</f>
        <v>0</v>
      </c>
      <c r="AT235" s="180" cm="1">
        <f t="array" ref="AT235">_xlfn.XLOOKUP(AT$1,'Copy of PY1 Data(H)'!$A$1:$CZ$1,_xlfn.XLOOKUP($A235,'Copy of PY1 Data(H)'!$A$1:$A$288,'Copy of PY1 Data(H)'!$A$1:$CZ$288))</f>
        <v>0</v>
      </c>
      <c r="AU235" s="180" cm="1">
        <f t="array" ref="AU235">_xlfn.XLOOKUP(AU$1,'Copy of PY1 Data(H)'!$A$1:$CZ$1,_xlfn.XLOOKUP($A235,'Copy of PY1 Data(H)'!$A$1:$A$288,'Copy of PY1 Data(H)'!$A$1:$CZ$288))</f>
        <v>0</v>
      </c>
      <c r="AV235" s="180" cm="1">
        <f t="array" ref="AV235">_xlfn.XLOOKUP(AV$1,'Copy of PY1 Data(H)'!$A$1:$CZ$1,_xlfn.XLOOKUP($A235,'Copy of PY1 Data(H)'!$A$1:$A$288,'Copy of PY1 Data(H)'!$A$1:$CZ$288))</f>
        <v>0</v>
      </c>
      <c r="AW235" s="180" cm="1">
        <f t="array" ref="AW235">_xlfn.XLOOKUP(AW$1,'Copy of PY1 Data(H)'!$A$1:$CZ$1,_xlfn.XLOOKUP($A235,'Copy of PY1 Data(H)'!$A$1:$A$288,'Copy of PY1 Data(H)'!$A$1:$CZ$288))</f>
        <v>0</v>
      </c>
      <c r="AX235" s="180" cm="1">
        <f t="array" ref="AX235">_xlfn.XLOOKUP(AX$1,'Copy of PY1 Data(H)'!$A$1:$CZ$1,_xlfn.XLOOKUP($A235,'Copy of PY1 Data(H)'!$A$1:$A$288,'Copy of PY1 Data(H)'!$A$1:$CZ$288))</f>
        <v>0</v>
      </c>
      <c r="AY235" s="180" cm="1">
        <f t="array" ref="AY235">_xlfn.XLOOKUP(AY$1,'Copy of PY1 Data(H)'!$A$1:$CZ$1,_xlfn.XLOOKUP($A235,'Copy of PY1 Data(H)'!$A$1:$A$288,'Copy of PY1 Data(H)'!$A$1:$CZ$288))</f>
        <v>0</v>
      </c>
      <c r="AZ235" s="180" cm="1">
        <f t="array" ref="AZ235">_xlfn.XLOOKUP(AZ$1,'Copy of PY1 Data(H)'!$A$1:$CZ$1,_xlfn.XLOOKUP($A235,'Copy of PY1 Data(H)'!$A$1:$A$288,'Copy of PY1 Data(H)'!$A$1:$CZ$288))</f>
        <v>0</v>
      </c>
      <c r="BA235" s="180" cm="1">
        <f t="array" ref="BA235">_xlfn.XLOOKUP(BA$1,'Copy of PY1 Data(H)'!$A$1:$CZ$1,_xlfn.XLOOKUP($A235,'Copy of PY1 Data(H)'!$A$1:$A$288,'Copy of PY1 Data(H)'!$A$1:$CZ$288))</f>
        <v>0</v>
      </c>
      <c r="BB235" s="180" cm="1">
        <f t="array" ref="BB235">_xlfn.XLOOKUP(BB$1,'Copy of PY1 Data(H)'!$A$1:$CZ$1,_xlfn.XLOOKUP($A235,'Copy of PY1 Data(H)'!$A$1:$A$288,'Copy of PY1 Data(H)'!$A$1:$CZ$288))</f>
        <v>0</v>
      </c>
      <c r="BC235" s="180" cm="1">
        <f t="array" ref="BC235">_xlfn.XLOOKUP(BC$1,'Copy of PY1 Data(H)'!$A$1:$CZ$1,_xlfn.XLOOKUP($A235,'Copy of PY1 Data(H)'!$A$1:$A$288,'Copy of PY1 Data(H)'!$A$1:$CZ$288))</f>
        <v>0</v>
      </c>
      <c r="BD235" s="180" cm="1">
        <f t="array" ref="BD235">_xlfn.XLOOKUP(BD$1,'Copy of PY1 Data(H)'!$A$1:$CZ$1,_xlfn.XLOOKUP($A235,'Copy of PY1 Data(H)'!$A$1:$A$288,'Copy of PY1 Data(H)'!$A$1:$CZ$288))</f>
        <v>0</v>
      </c>
      <c r="BE235" s="180" cm="1">
        <f t="array" ref="BE235">_xlfn.XLOOKUP(BE$1,'Copy of PY1 Data(H)'!$A$1:$CZ$1,_xlfn.XLOOKUP($A235,'Copy of PY1 Data(H)'!$A$1:$A$288,'Copy of PY1 Data(H)'!$A$1:$CZ$288))</f>
        <v>0</v>
      </c>
      <c r="BF235" s="180" cm="1">
        <f t="array" ref="BF235">_xlfn.XLOOKUP(BF$1,'Copy of PY1 Data(H)'!$A$1:$CZ$1,_xlfn.XLOOKUP($A235,'Copy of PY1 Data(H)'!$A$1:$A$288,'Copy of PY1 Data(H)'!$A$1:$CZ$288))</f>
        <v>0</v>
      </c>
      <c r="BG235" s="180" cm="1">
        <f t="array" ref="BG235">_xlfn.XLOOKUP(BG$1,'Copy of PY1 Data(H)'!$A$1:$CZ$1,_xlfn.XLOOKUP($A235,'Copy of PY1 Data(H)'!$A$1:$A$288,'Copy of PY1 Data(H)'!$A$1:$CZ$288))</f>
        <v>0</v>
      </c>
      <c r="BH235" s="180" cm="1">
        <f t="array" ref="BH235">_xlfn.XLOOKUP(BH$1,'Copy of PY1 Data(H)'!$A$1:$CZ$1,_xlfn.XLOOKUP($A235,'Copy of PY1 Data(H)'!$A$1:$A$288,'Copy of PY1 Data(H)'!$A$1:$CZ$288))</f>
        <v>0</v>
      </c>
      <c r="BI235" s="180" cm="1">
        <f t="array" ref="BI235">_xlfn.XLOOKUP(BI$1,'Copy of PY1 Data(H)'!$A$1:$CZ$1,_xlfn.XLOOKUP($A235,'Copy of PY1 Data(H)'!$A$1:$A$288,'Copy of PY1 Data(H)'!$A$1:$CZ$288))</f>
        <v>0</v>
      </c>
      <c r="BJ235" s="180" cm="1">
        <f t="array" ref="BJ235">_xlfn.XLOOKUP(BJ$1,'Copy of PY1 Data(H)'!$A$1:$CZ$1,_xlfn.XLOOKUP($A235,'Copy of PY1 Data(H)'!$A$1:$A$288,'Copy of PY1 Data(H)'!$A$1:$CZ$288))</f>
        <v>0</v>
      </c>
      <c r="BK235" s="180" cm="1">
        <f t="array" ref="BK235">_xlfn.XLOOKUP(BK$1,'Copy of PY1 Data(H)'!$A$1:$CZ$1,_xlfn.XLOOKUP($A235,'Copy of PY1 Data(H)'!$A$1:$A$288,'Copy of PY1 Data(H)'!$A$1:$CZ$288))</f>
        <v>0</v>
      </c>
      <c r="BL235" s="180" cm="1">
        <f t="array" ref="BL235">_xlfn.XLOOKUP(BL$1,'Copy of PY1 Data(H)'!$A$1:$CZ$1,_xlfn.XLOOKUP($A235,'Copy of PY1 Data(H)'!$A$1:$A$288,'Copy of PY1 Data(H)'!$A$1:$CZ$288))</f>
        <v>0</v>
      </c>
      <c r="BM235" s="180" cm="1">
        <f t="array" ref="BM235">_xlfn.XLOOKUP(BM$1,'Copy of PY1 Data(H)'!$A$1:$CZ$1,_xlfn.XLOOKUP($A235,'Copy of PY1 Data(H)'!$A$1:$A$288,'Copy of PY1 Data(H)'!$A$1:$CZ$288))</f>
        <v>0</v>
      </c>
      <c r="BN235" s="180" cm="1">
        <f t="array" ref="BN235">_xlfn.XLOOKUP(BN$1,'Copy of PY1 Data(H)'!$A$1:$CZ$1,_xlfn.XLOOKUP($A235,'Copy of PY1 Data(H)'!$A$1:$A$288,'Copy of PY1 Data(H)'!$A$1:$CZ$288))</f>
        <v>0</v>
      </c>
      <c r="BO235" s="180" cm="1">
        <f t="array" ref="BO235">_xlfn.XLOOKUP(BO$1,'Copy of PY1 Data(H)'!$A$1:$CZ$1,_xlfn.XLOOKUP($A235,'Copy of PY1 Data(H)'!$A$1:$A$288,'Copy of PY1 Data(H)'!$A$1:$CZ$288))</f>
        <v>0</v>
      </c>
      <c r="BP235" s="180" cm="1">
        <f t="array" ref="BP235">_xlfn.XLOOKUP(BP$1,'Copy of PY1 Data(H)'!$A$1:$CZ$1,_xlfn.XLOOKUP($A235,'Copy of PY1 Data(H)'!$A$1:$A$288,'Copy of PY1 Data(H)'!$A$1:$CZ$288))</f>
        <v>0</v>
      </c>
      <c r="BQ235" s="180" cm="1">
        <f t="array" ref="BQ235">_xlfn.XLOOKUP(BQ$1,'Copy of PY1 Data(H)'!$A$1:$CZ$1,_xlfn.XLOOKUP($A235,'Copy of PY1 Data(H)'!$A$1:$A$288,'Copy of PY1 Data(H)'!$A$1:$CZ$288))</f>
        <v>0</v>
      </c>
      <c r="BR235" s="180" cm="1">
        <f t="array" ref="BR235">_xlfn.XLOOKUP(BR$1,'Copy of PY1 Data(H)'!$A$1:$CZ$1,_xlfn.XLOOKUP($A235,'Copy of PY1 Data(H)'!$A$1:$A$288,'Copy of PY1 Data(H)'!$A$1:$CZ$288))</f>
        <v>0</v>
      </c>
      <c r="BS235" s="180" cm="1">
        <f t="array" ref="BS235">_xlfn.XLOOKUP(BS$1,'Copy of PY1 Data(H)'!$A$1:$CZ$1,_xlfn.XLOOKUP($A235,'Copy of PY1 Data(H)'!$A$1:$A$288,'Copy of PY1 Data(H)'!$A$1:$CZ$288))</f>
        <v>0</v>
      </c>
      <c r="BT235" s="180" cm="1">
        <f t="array" ref="BT235">_xlfn.XLOOKUP(BT$1,'Copy of PY1 Data(H)'!$A$1:$CZ$1,_xlfn.XLOOKUP($A235,'Copy of PY1 Data(H)'!$A$1:$A$288,'Copy of PY1 Data(H)'!$A$1:$CZ$288))</f>
        <v>0</v>
      </c>
      <c r="BU235" s="180" cm="1">
        <f t="array" ref="BU235">_xlfn.XLOOKUP(BU$1,'Copy of PY1 Data(H)'!$A$1:$CZ$1,_xlfn.XLOOKUP($A235,'Copy of PY1 Data(H)'!$A$1:$A$288,'Copy of PY1 Data(H)'!$A$1:$CZ$288))</f>
        <v>0</v>
      </c>
      <c r="BV235" s="180" cm="1">
        <f t="array" ref="BV235">_xlfn.XLOOKUP(BV$1,'Copy of PY1 Data(H)'!$A$1:$CZ$1,_xlfn.XLOOKUP($A235,'Copy of PY1 Data(H)'!$A$1:$A$288,'Copy of PY1 Data(H)'!$A$1:$CZ$288))</f>
        <v>0</v>
      </c>
    </row>
    <row r="236" spans="1:74" s="969" customFormat="1" x14ac:dyDescent="0.3">
      <c r="A236" s="969">
        <v>1051</v>
      </c>
      <c r="C236" s="969" t="s">
        <v>2842</v>
      </c>
    </row>
    <row r="237" spans="1:74" s="968" customFormat="1" x14ac:dyDescent="0.3">
      <c r="A237" s="968" t="s">
        <v>2841</v>
      </c>
    </row>
    <row r="238" spans="1:74" x14ac:dyDescent="0.3">
      <c r="A238" s="180">
        <v>6</v>
      </c>
      <c r="C238" s="180"/>
      <c r="D238" s="180" cm="1">
        <f t="array" ref="D238">_xlfn.XLOOKUP(D$1,'Copy of PY1 Data(H)'!$A$1:$CZ$1,_xlfn.XLOOKUP($A238,'Copy of PY1 Data(H)'!$A$1:$A$288,'Copy of PY1 Data(H)'!$A$1:$CZ$288))</f>
        <v>0</v>
      </c>
      <c r="E238" s="180" cm="1">
        <f t="array" ref="E238">_xlfn.XLOOKUP(E$1,'Copy of PY1 Data(H)'!$A$1:$CZ$1,_xlfn.XLOOKUP($A238,'Copy of PY1 Data(H)'!$A$1:$A$288,'Copy of PY1 Data(H)'!$A$1:$CZ$288))</f>
        <v>9095877</v>
      </c>
      <c r="F238" s="180" cm="1">
        <f t="array" ref="F238">_xlfn.XLOOKUP(F$1,'Copy of PY1 Data(H)'!$A$1:$CZ$1,_xlfn.XLOOKUP($A238,'Copy of PY1 Data(H)'!$A$1:$A$288,'Copy of PY1 Data(H)'!$A$1:$CZ$288))</f>
        <v>0</v>
      </c>
      <c r="G238" s="180" cm="1">
        <f t="array" ref="G238">_xlfn.XLOOKUP(G$1,'Copy of PY1 Data(H)'!$A$1:$CZ$1,_xlfn.XLOOKUP($A238,'Copy of PY1 Data(H)'!$A$1:$A$288,'Copy of PY1 Data(H)'!$A$1:$CZ$288))</f>
        <v>0</v>
      </c>
      <c r="H238" s="180" cm="1">
        <f t="array" ref="H238">_xlfn.XLOOKUP(H$1,'Copy of PY1 Data(H)'!$A$1:$CZ$1,_xlfn.XLOOKUP($A238,'Copy of PY1 Data(H)'!$A$1:$A$288,'Copy of PY1 Data(H)'!$A$1:$CZ$288))</f>
        <v>0</v>
      </c>
      <c r="I238" s="180" cm="1">
        <f t="array" ref="I238">_xlfn.XLOOKUP(I$1,'Copy of PY1 Data(H)'!$A$1:$CZ$1,_xlfn.XLOOKUP($A238,'Copy of PY1 Data(H)'!$A$1:$A$288,'Copy of PY1 Data(H)'!$A$1:$CZ$288))</f>
        <v>0</v>
      </c>
      <c r="J238" s="180" cm="1">
        <f t="array" ref="J238">_xlfn.XLOOKUP(J$1,'Copy of PY1 Data(H)'!$A$1:$CZ$1,_xlfn.XLOOKUP($A238,'Copy of PY1 Data(H)'!$A$1:$A$288,'Copy of PY1 Data(H)'!$A$1:$CZ$288))</f>
        <v>0</v>
      </c>
      <c r="K238" s="180" cm="1">
        <f t="array" ref="K238">_xlfn.XLOOKUP(K$1,'Copy of PY1 Data(H)'!$A$1:$CZ$1,_xlfn.XLOOKUP($A238,'Copy of PY1 Data(H)'!$A$1:$A$288,'Copy of PY1 Data(H)'!$A$1:$CZ$288))</f>
        <v>0</v>
      </c>
      <c r="L238" s="180" cm="1">
        <f t="array" ref="L238">_xlfn.XLOOKUP(L$1,'Copy of PY1 Data(H)'!$A$1:$CZ$1,_xlfn.XLOOKUP($A238,'Copy of PY1 Data(H)'!$A$1:$A$288,'Copy of PY1 Data(H)'!$A$1:$CZ$288))</f>
        <v>0</v>
      </c>
      <c r="M238" s="180" cm="1">
        <f t="array" ref="M238">_xlfn.XLOOKUP(M$1,'Copy of PY1 Data(H)'!$A$1:$CZ$1,_xlfn.XLOOKUP($A238,'Copy of PY1 Data(H)'!$A$1:$A$288,'Copy of PY1 Data(H)'!$A$1:$CZ$288))</f>
        <v>2461965</v>
      </c>
      <c r="N238" s="180" cm="1">
        <f t="array" ref="N238">_xlfn.XLOOKUP(N$1,'Copy of PY1 Data(H)'!$A$1:$CZ$1,_xlfn.XLOOKUP($A238,'Copy of PY1 Data(H)'!$A$1:$A$288,'Copy of PY1 Data(H)'!$A$1:$CZ$288))</f>
        <v>0</v>
      </c>
      <c r="O238" s="180" cm="1">
        <f t="array" ref="O238">_xlfn.XLOOKUP(O$1,'Copy of PY1 Data(H)'!$A$1:$CZ$1,_xlfn.XLOOKUP($A238,'Copy of PY1 Data(H)'!$A$1:$A$288,'Copy of PY1 Data(H)'!$A$1:$CZ$288))</f>
        <v>0</v>
      </c>
      <c r="P238" s="180" cm="1">
        <f t="array" ref="P238">_xlfn.XLOOKUP(P$1,'Copy of PY1 Data(H)'!$A$1:$CZ$1,_xlfn.XLOOKUP($A238,'Copy of PY1 Data(H)'!$A$1:$A$288,'Copy of PY1 Data(H)'!$A$1:$CZ$288))</f>
        <v>0</v>
      </c>
      <c r="Q238" s="180" cm="1">
        <f t="array" ref="Q238">_xlfn.XLOOKUP(Q$1,'Copy of PY1 Data(H)'!$A$1:$CZ$1,_xlfn.XLOOKUP($A238,'Copy of PY1 Data(H)'!$A$1:$A$288,'Copy of PY1 Data(H)'!$A$1:$CZ$288))</f>
        <v>0</v>
      </c>
      <c r="R238" s="180" cm="1">
        <f t="array" ref="R238">_xlfn.XLOOKUP(R$1,'Copy of PY1 Data(H)'!$A$1:$CZ$1,_xlfn.XLOOKUP($A238,'Copy of PY1 Data(H)'!$A$1:$A$288,'Copy of PY1 Data(H)'!$A$1:$CZ$288))</f>
        <v>0</v>
      </c>
      <c r="S238" s="180" cm="1">
        <f t="array" ref="S238">_xlfn.XLOOKUP(S$1,'Copy of PY1 Data(H)'!$A$1:$CZ$1,_xlfn.XLOOKUP($A238,'Copy of PY1 Data(H)'!$A$1:$A$288,'Copy of PY1 Data(H)'!$A$1:$CZ$288))</f>
        <v>0</v>
      </c>
      <c r="T238" s="180" cm="1">
        <f t="array" ref="T238">_xlfn.XLOOKUP(T$1,'Copy of PY1 Data(H)'!$A$1:$CZ$1,_xlfn.XLOOKUP($A238,'Copy of PY1 Data(H)'!$A$1:$A$288,'Copy of PY1 Data(H)'!$A$1:$CZ$288))</f>
        <v>0</v>
      </c>
      <c r="U238" s="180" cm="1">
        <f t="array" ref="U238">_xlfn.XLOOKUP(U$1,'Copy of PY1 Data(H)'!$A$1:$CZ$1,_xlfn.XLOOKUP($A238,'Copy of PY1 Data(H)'!$A$1:$A$288,'Copy of PY1 Data(H)'!$A$1:$CZ$288))</f>
        <v>0</v>
      </c>
      <c r="V238" s="180" cm="1">
        <f t="array" ref="V238">_xlfn.XLOOKUP(V$1,'Copy of PY1 Data(H)'!$A$1:$CZ$1,_xlfn.XLOOKUP($A238,'Copy of PY1 Data(H)'!$A$1:$A$288,'Copy of PY1 Data(H)'!$A$1:$CZ$288))</f>
        <v>0</v>
      </c>
      <c r="W238" s="180" cm="1">
        <f t="array" ref="W238">_xlfn.XLOOKUP(W$1,'Copy of PY1 Data(H)'!$A$1:$CZ$1,_xlfn.XLOOKUP($A238,'Copy of PY1 Data(H)'!$A$1:$A$288,'Copy of PY1 Data(H)'!$A$1:$CZ$288))</f>
        <v>0</v>
      </c>
      <c r="X238" s="180" cm="1">
        <f t="array" ref="X238">_xlfn.XLOOKUP(X$1,'Copy of PY1 Data(H)'!$A$1:$CZ$1,_xlfn.XLOOKUP($A238,'Copy of PY1 Data(H)'!$A$1:$A$288,'Copy of PY1 Data(H)'!$A$1:$CZ$288))</f>
        <v>0</v>
      </c>
      <c r="Y238" s="180" cm="1">
        <f t="array" ref="Y238">_xlfn.XLOOKUP(Y$1,'Copy of PY1 Data(H)'!$A$1:$CZ$1,_xlfn.XLOOKUP($A238,'Copy of PY1 Data(H)'!$A$1:$A$288,'Copy of PY1 Data(H)'!$A$1:$CZ$288))</f>
        <v>0</v>
      </c>
      <c r="Z238" s="180" cm="1">
        <f t="array" ref="Z238">_xlfn.XLOOKUP(Z$1,'Copy of PY1 Data(H)'!$A$1:$CZ$1,_xlfn.XLOOKUP($A238,'Copy of PY1 Data(H)'!$A$1:$A$288,'Copy of PY1 Data(H)'!$A$1:$CZ$288))</f>
        <v>0</v>
      </c>
      <c r="AA238" s="180" cm="1">
        <f t="array" ref="AA238">_xlfn.XLOOKUP(AA$1,'Copy of PY1 Data(H)'!$A$1:$CZ$1,_xlfn.XLOOKUP($A238,'Copy of PY1 Data(H)'!$A$1:$A$288,'Copy of PY1 Data(H)'!$A$1:$CZ$288))</f>
        <v>0</v>
      </c>
      <c r="AB238" s="180" cm="1">
        <f t="array" ref="AB238">_xlfn.XLOOKUP(AB$1,'Copy of PY1 Data(H)'!$A$1:$CZ$1,_xlfn.XLOOKUP($A238,'Copy of PY1 Data(H)'!$A$1:$A$288,'Copy of PY1 Data(H)'!$A$1:$CZ$288))</f>
        <v>0</v>
      </c>
      <c r="AC238" s="180" cm="1">
        <f t="array" ref="AC238">_xlfn.XLOOKUP(AC$1,'Copy of PY1 Data(H)'!$A$1:$CZ$1,_xlfn.XLOOKUP($A238,'Copy of PY1 Data(H)'!$A$1:$A$288,'Copy of PY1 Data(H)'!$A$1:$CZ$288))</f>
        <v>0</v>
      </c>
      <c r="AD238" s="180" cm="1">
        <f t="array" ref="AD238">_xlfn.XLOOKUP(AD$1,'Copy of PY1 Data(H)'!$A$1:$CZ$1,_xlfn.XLOOKUP($A238,'Copy of PY1 Data(H)'!$A$1:$A$288,'Copy of PY1 Data(H)'!$A$1:$CZ$288))</f>
        <v>0</v>
      </c>
      <c r="AE238" s="180" cm="1">
        <f t="array" ref="AE238">_xlfn.XLOOKUP(AE$1,'Copy of PY1 Data(H)'!$A$1:$CZ$1,_xlfn.XLOOKUP($A238,'Copy of PY1 Data(H)'!$A$1:$A$288,'Copy of PY1 Data(H)'!$A$1:$CZ$288))</f>
        <v>0</v>
      </c>
      <c r="AF238" s="180" cm="1">
        <f t="array" ref="AF238">_xlfn.XLOOKUP(AF$1,'Copy of PY1 Data(H)'!$A$1:$CZ$1,_xlfn.XLOOKUP($A238,'Copy of PY1 Data(H)'!$A$1:$A$288,'Copy of PY1 Data(H)'!$A$1:$CZ$288))</f>
        <v>0</v>
      </c>
      <c r="AG238" s="180" cm="1">
        <f t="array" ref="AG238">_xlfn.XLOOKUP(AG$1,'Copy of PY1 Data(H)'!$A$1:$CZ$1,_xlfn.XLOOKUP($A238,'Copy of PY1 Data(H)'!$A$1:$A$288,'Copy of PY1 Data(H)'!$A$1:$CZ$288))</f>
        <v>0</v>
      </c>
      <c r="AH238" s="180" cm="1">
        <f t="array" ref="AH238">_xlfn.XLOOKUP(AH$1,'Copy of PY1 Data(H)'!$A$1:$CZ$1,_xlfn.XLOOKUP($A238,'Copy of PY1 Data(H)'!$A$1:$A$288,'Copy of PY1 Data(H)'!$A$1:$CZ$288))</f>
        <v>0</v>
      </c>
      <c r="AI238" s="180" cm="1">
        <f t="array" ref="AI238">_xlfn.XLOOKUP(AI$1,'Copy of PY1 Data(H)'!$A$1:$CZ$1,_xlfn.XLOOKUP($A238,'Copy of PY1 Data(H)'!$A$1:$A$288,'Copy of PY1 Data(H)'!$A$1:$CZ$288))</f>
        <v>0</v>
      </c>
      <c r="AJ238" s="180" cm="1">
        <f t="array" ref="AJ238">_xlfn.XLOOKUP(AJ$1,'Copy of PY1 Data(H)'!$A$1:$CZ$1,_xlfn.XLOOKUP($A238,'Copy of PY1 Data(H)'!$A$1:$A$288,'Copy of PY1 Data(H)'!$A$1:$CZ$288))</f>
        <v>0</v>
      </c>
      <c r="AK238" s="180" cm="1">
        <f t="array" ref="AK238">_xlfn.XLOOKUP(AK$1,'Copy of PY1 Data(H)'!$A$1:$CZ$1,_xlfn.XLOOKUP($A238,'Copy of PY1 Data(H)'!$A$1:$A$288,'Copy of PY1 Data(H)'!$A$1:$CZ$288))</f>
        <v>0</v>
      </c>
      <c r="AL238" s="180" cm="1">
        <f t="array" ref="AL238">_xlfn.XLOOKUP(AL$1,'Copy of PY1 Data(H)'!$A$1:$CZ$1,_xlfn.XLOOKUP($A238,'Copy of PY1 Data(H)'!$A$1:$A$288,'Copy of PY1 Data(H)'!$A$1:$CZ$288))</f>
        <v>0</v>
      </c>
      <c r="AM238" s="180" cm="1">
        <f t="array" ref="AM238">_xlfn.XLOOKUP(AM$1,'Copy of PY1 Data(H)'!$A$1:$CZ$1,_xlfn.XLOOKUP($A238,'Copy of PY1 Data(H)'!$A$1:$A$288,'Copy of PY1 Data(H)'!$A$1:$CZ$288))</f>
        <v>0</v>
      </c>
      <c r="AN238" s="180" cm="1">
        <f t="array" ref="AN238">_xlfn.XLOOKUP(AN$1,'Copy of PY1 Data(H)'!$A$1:$CZ$1,_xlfn.XLOOKUP($A238,'Copy of PY1 Data(H)'!$A$1:$A$288,'Copy of PY1 Data(H)'!$A$1:$CZ$288))</f>
        <v>0</v>
      </c>
      <c r="AO238" s="180" cm="1">
        <f t="array" ref="AO238">_xlfn.XLOOKUP(AO$1,'Copy of PY1 Data(H)'!$A$1:$CZ$1,_xlfn.XLOOKUP($A238,'Copy of PY1 Data(H)'!$A$1:$A$288,'Copy of PY1 Data(H)'!$A$1:$CZ$288))</f>
        <v>0</v>
      </c>
      <c r="AP238" s="180" cm="1">
        <f t="array" ref="AP238">_xlfn.XLOOKUP(AP$1,'Copy of PY1 Data(H)'!$A$1:$CZ$1,_xlfn.XLOOKUP($A238,'Copy of PY1 Data(H)'!$A$1:$A$288,'Copy of PY1 Data(H)'!$A$1:$CZ$288))</f>
        <v>0</v>
      </c>
      <c r="AQ238" s="180" cm="1">
        <f t="array" ref="AQ238">_xlfn.XLOOKUP(AQ$1,'Copy of PY1 Data(H)'!$A$1:$CZ$1,_xlfn.XLOOKUP($A238,'Copy of PY1 Data(H)'!$A$1:$A$288,'Copy of PY1 Data(H)'!$A$1:$CZ$288))</f>
        <v>0</v>
      </c>
      <c r="AR238" s="180" cm="1">
        <f t="array" ref="AR238">_xlfn.XLOOKUP(AR$1,'Copy of PY1 Data(H)'!$A$1:$CZ$1,_xlfn.XLOOKUP($A238,'Copy of PY1 Data(H)'!$A$1:$A$288,'Copy of PY1 Data(H)'!$A$1:$CZ$288))</f>
        <v>0</v>
      </c>
      <c r="AS238" s="180" cm="1">
        <f t="array" ref="AS238">_xlfn.XLOOKUP(AS$1,'Copy of PY1 Data(H)'!$A$1:$CZ$1,_xlfn.XLOOKUP($A238,'Copy of PY1 Data(H)'!$A$1:$A$288,'Copy of PY1 Data(H)'!$A$1:$CZ$288))</f>
        <v>1224040</v>
      </c>
      <c r="AT238" s="180" cm="1">
        <f t="array" ref="AT238">_xlfn.XLOOKUP(AT$1,'Copy of PY1 Data(H)'!$A$1:$CZ$1,_xlfn.XLOOKUP($A238,'Copy of PY1 Data(H)'!$A$1:$A$288,'Copy of PY1 Data(H)'!$A$1:$CZ$288))</f>
        <v>0</v>
      </c>
      <c r="AU238" s="180" cm="1">
        <f t="array" ref="AU238">_xlfn.XLOOKUP(AU$1,'Copy of PY1 Data(H)'!$A$1:$CZ$1,_xlfn.XLOOKUP($A238,'Copy of PY1 Data(H)'!$A$1:$A$288,'Copy of PY1 Data(H)'!$A$1:$CZ$288))</f>
        <v>0</v>
      </c>
      <c r="AV238" s="180" cm="1">
        <f t="array" ref="AV238">_xlfn.XLOOKUP(AV$1,'Copy of PY1 Data(H)'!$A$1:$CZ$1,_xlfn.XLOOKUP($A238,'Copy of PY1 Data(H)'!$A$1:$A$288,'Copy of PY1 Data(H)'!$A$1:$CZ$288))</f>
        <v>0</v>
      </c>
      <c r="AW238" s="180" cm="1">
        <f t="array" ref="AW238">_xlfn.XLOOKUP(AW$1,'Copy of PY1 Data(H)'!$A$1:$CZ$1,_xlfn.XLOOKUP($A238,'Copy of PY1 Data(H)'!$A$1:$A$288,'Copy of PY1 Data(H)'!$A$1:$CZ$288))</f>
        <v>0</v>
      </c>
      <c r="AX238" s="180" cm="1">
        <f t="array" ref="AX238">_xlfn.XLOOKUP(AX$1,'Copy of PY1 Data(H)'!$A$1:$CZ$1,_xlfn.XLOOKUP($A238,'Copy of PY1 Data(H)'!$A$1:$A$288,'Copy of PY1 Data(H)'!$A$1:$CZ$288))</f>
        <v>0</v>
      </c>
      <c r="AY238" s="180" cm="1">
        <f t="array" ref="AY238">_xlfn.XLOOKUP(AY$1,'Copy of PY1 Data(H)'!$A$1:$CZ$1,_xlfn.XLOOKUP($A238,'Copy of PY1 Data(H)'!$A$1:$A$288,'Copy of PY1 Data(H)'!$A$1:$CZ$288))</f>
        <v>0</v>
      </c>
      <c r="AZ238" s="180" cm="1">
        <f t="array" ref="AZ238">_xlfn.XLOOKUP(AZ$1,'Copy of PY1 Data(H)'!$A$1:$CZ$1,_xlfn.XLOOKUP($A238,'Copy of PY1 Data(H)'!$A$1:$A$288,'Copy of PY1 Data(H)'!$A$1:$CZ$288))</f>
        <v>0</v>
      </c>
      <c r="BA238" s="180" cm="1">
        <f t="array" ref="BA238">_xlfn.XLOOKUP(BA$1,'Copy of PY1 Data(H)'!$A$1:$CZ$1,_xlfn.XLOOKUP($A238,'Copy of PY1 Data(H)'!$A$1:$A$288,'Copy of PY1 Data(H)'!$A$1:$CZ$288))</f>
        <v>0</v>
      </c>
      <c r="BB238" s="180" cm="1">
        <f t="array" ref="BB238">_xlfn.XLOOKUP(BB$1,'Copy of PY1 Data(H)'!$A$1:$CZ$1,_xlfn.XLOOKUP($A238,'Copy of PY1 Data(H)'!$A$1:$A$288,'Copy of PY1 Data(H)'!$A$1:$CZ$288))</f>
        <v>0</v>
      </c>
      <c r="BC238" s="180" cm="1">
        <f t="array" ref="BC238">_xlfn.XLOOKUP(BC$1,'Copy of PY1 Data(H)'!$A$1:$CZ$1,_xlfn.XLOOKUP($A238,'Copy of PY1 Data(H)'!$A$1:$A$288,'Copy of PY1 Data(H)'!$A$1:$CZ$288))</f>
        <v>0</v>
      </c>
      <c r="BD238" s="180" cm="1">
        <f t="array" ref="BD238">_xlfn.XLOOKUP(BD$1,'Copy of PY1 Data(H)'!$A$1:$CZ$1,_xlfn.XLOOKUP($A238,'Copy of PY1 Data(H)'!$A$1:$A$288,'Copy of PY1 Data(H)'!$A$1:$CZ$288))</f>
        <v>0</v>
      </c>
      <c r="BE238" s="180" cm="1">
        <f t="array" ref="BE238">_xlfn.XLOOKUP(BE$1,'Copy of PY1 Data(H)'!$A$1:$CZ$1,_xlfn.XLOOKUP($A238,'Copy of PY1 Data(H)'!$A$1:$A$288,'Copy of PY1 Data(H)'!$A$1:$CZ$288))</f>
        <v>0</v>
      </c>
      <c r="BF238" s="180" cm="1">
        <f t="array" ref="BF238">_xlfn.XLOOKUP(BF$1,'Copy of PY1 Data(H)'!$A$1:$CZ$1,_xlfn.XLOOKUP($A238,'Copy of PY1 Data(H)'!$A$1:$A$288,'Copy of PY1 Data(H)'!$A$1:$CZ$288))</f>
        <v>0</v>
      </c>
      <c r="BG238" s="180" cm="1">
        <f t="array" ref="BG238">_xlfn.XLOOKUP(BG$1,'Copy of PY1 Data(H)'!$A$1:$CZ$1,_xlfn.XLOOKUP($A238,'Copy of PY1 Data(H)'!$A$1:$A$288,'Copy of PY1 Data(H)'!$A$1:$CZ$288))</f>
        <v>0</v>
      </c>
      <c r="BH238" s="180" cm="1">
        <f t="array" ref="BH238">_xlfn.XLOOKUP(BH$1,'Copy of PY1 Data(H)'!$A$1:$CZ$1,_xlfn.XLOOKUP($A238,'Copy of PY1 Data(H)'!$A$1:$A$288,'Copy of PY1 Data(H)'!$A$1:$CZ$288))</f>
        <v>0</v>
      </c>
      <c r="BI238" s="180" cm="1">
        <f t="array" ref="BI238">_xlfn.XLOOKUP(BI$1,'Copy of PY1 Data(H)'!$A$1:$CZ$1,_xlfn.XLOOKUP($A238,'Copy of PY1 Data(H)'!$A$1:$A$288,'Copy of PY1 Data(H)'!$A$1:$CZ$288))</f>
        <v>0</v>
      </c>
      <c r="BJ238" s="180" cm="1">
        <f t="array" ref="BJ238">_xlfn.XLOOKUP(BJ$1,'Copy of PY1 Data(H)'!$A$1:$CZ$1,_xlfn.XLOOKUP($A238,'Copy of PY1 Data(H)'!$A$1:$A$288,'Copy of PY1 Data(H)'!$A$1:$CZ$288))</f>
        <v>750467</v>
      </c>
      <c r="BK238" s="180" cm="1">
        <f t="array" ref="BK238">_xlfn.XLOOKUP(BK$1,'Copy of PY1 Data(H)'!$A$1:$CZ$1,_xlfn.XLOOKUP($A238,'Copy of PY1 Data(H)'!$A$1:$A$288,'Copy of PY1 Data(H)'!$A$1:$CZ$288))</f>
        <v>0</v>
      </c>
      <c r="BL238" s="180" cm="1">
        <f t="array" ref="BL238">_xlfn.XLOOKUP(BL$1,'Copy of PY1 Data(H)'!$A$1:$CZ$1,_xlfn.XLOOKUP($A238,'Copy of PY1 Data(H)'!$A$1:$A$288,'Copy of PY1 Data(H)'!$A$1:$CZ$288))</f>
        <v>0</v>
      </c>
      <c r="BM238" s="180" cm="1">
        <f t="array" ref="BM238">_xlfn.XLOOKUP(BM$1,'Copy of PY1 Data(H)'!$A$1:$CZ$1,_xlfn.XLOOKUP($A238,'Copy of PY1 Data(H)'!$A$1:$A$288,'Copy of PY1 Data(H)'!$A$1:$CZ$288))</f>
        <v>247520</v>
      </c>
      <c r="BN238" s="180" cm="1">
        <f t="array" ref="BN238">_xlfn.XLOOKUP(BN$1,'Copy of PY1 Data(H)'!$A$1:$CZ$1,_xlfn.XLOOKUP($A238,'Copy of PY1 Data(H)'!$A$1:$A$288,'Copy of PY1 Data(H)'!$A$1:$CZ$288))</f>
        <v>123121</v>
      </c>
      <c r="BO238" s="180" cm="1">
        <f t="array" ref="BO238">_xlfn.XLOOKUP(BO$1,'Copy of PY1 Data(H)'!$A$1:$CZ$1,_xlfn.XLOOKUP($A238,'Copy of PY1 Data(H)'!$A$1:$A$288,'Copy of PY1 Data(H)'!$A$1:$CZ$288))</f>
        <v>0</v>
      </c>
      <c r="BP238" s="180" cm="1">
        <f t="array" ref="BP238">_xlfn.XLOOKUP(BP$1,'Copy of PY1 Data(H)'!$A$1:$CZ$1,_xlfn.XLOOKUP($A238,'Copy of PY1 Data(H)'!$A$1:$A$288,'Copy of PY1 Data(H)'!$A$1:$CZ$288))</f>
        <v>0</v>
      </c>
      <c r="BQ238" s="180" cm="1">
        <f t="array" ref="BQ238">_xlfn.XLOOKUP(BQ$1,'Copy of PY1 Data(H)'!$A$1:$CZ$1,_xlfn.XLOOKUP($A238,'Copy of PY1 Data(H)'!$A$1:$A$288,'Copy of PY1 Data(H)'!$A$1:$CZ$288))</f>
        <v>0</v>
      </c>
      <c r="BR238" s="180" cm="1">
        <f t="array" ref="BR238">_xlfn.XLOOKUP(BR$1,'Copy of PY1 Data(H)'!$A$1:$CZ$1,_xlfn.XLOOKUP($A238,'Copy of PY1 Data(H)'!$A$1:$A$288,'Copy of PY1 Data(H)'!$A$1:$CZ$288))</f>
        <v>0</v>
      </c>
      <c r="BS238" s="180" cm="1">
        <f t="array" ref="BS238">_xlfn.XLOOKUP(BS$1,'Copy of PY1 Data(H)'!$A$1:$CZ$1,_xlfn.XLOOKUP($A238,'Copy of PY1 Data(H)'!$A$1:$A$288,'Copy of PY1 Data(H)'!$A$1:$CZ$288))</f>
        <v>0</v>
      </c>
      <c r="BT238" s="180" cm="1">
        <f t="array" ref="BT238">_xlfn.XLOOKUP(BT$1,'Copy of PY1 Data(H)'!$A$1:$CZ$1,_xlfn.XLOOKUP($A238,'Copy of PY1 Data(H)'!$A$1:$A$288,'Copy of PY1 Data(H)'!$A$1:$CZ$288))</f>
        <v>0</v>
      </c>
      <c r="BU238" s="180" cm="1">
        <f t="array" ref="BU238">_xlfn.XLOOKUP(BU$1,'Copy of PY1 Data(H)'!$A$1:$CZ$1,_xlfn.XLOOKUP($A238,'Copy of PY1 Data(H)'!$A$1:$A$288,'Copy of PY1 Data(H)'!$A$1:$CZ$288))</f>
        <v>0</v>
      </c>
      <c r="BV238" s="180" cm="1">
        <f t="array" ref="BV238">_xlfn.XLOOKUP(BV$1,'Copy of PY1 Data(H)'!$A$1:$CZ$1,_xlfn.XLOOKUP($A238,'Copy of PY1 Data(H)'!$A$1:$A$288,'Copy of PY1 Data(H)'!$A$1:$CZ$288))</f>
        <v>0</v>
      </c>
    </row>
    <row r="239" spans="1:74" s="968" customFormat="1" x14ac:dyDescent="0.3">
      <c r="A239" s="968" t="s">
        <v>2841</v>
      </c>
    </row>
    <row r="240" spans="1:74" x14ac:dyDescent="0.3">
      <c r="A240" s="180">
        <v>541</v>
      </c>
      <c r="C240" s="180"/>
      <c r="D240" s="180" cm="1">
        <f t="array" ref="D240">_xlfn.XLOOKUP(D$1,'Copy of PY1 Data(H)'!$A$1:$CZ$1,_xlfn.XLOOKUP($A240,'Copy of PY1 Data(H)'!$A$1:$A$288,'Copy of PY1 Data(H)'!$A$1:$CZ$288))</f>
        <v>561241</v>
      </c>
      <c r="E240" s="180" cm="1">
        <f t="array" ref="E240">_xlfn.XLOOKUP(E$1,'Copy of PY1 Data(H)'!$A$1:$CZ$1,_xlfn.XLOOKUP($A240,'Copy of PY1 Data(H)'!$A$1:$A$288,'Copy of PY1 Data(H)'!$A$1:$CZ$288))</f>
        <v>106022147</v>
      </c>
      <c r="F240" s="180" cm="1">
        <f t="array" ref="F240">_xlfn.XLOOKUP(F$1,'Copy of PY1 Data(H)'!$A$1:$CZ$1,_xlfn.XLOOKUP($A240,'Copy of PY1 Data(H)'!$A$1:$A$288,'Copy of PY1 Data(H)'!$A$1:$CZ$288))</f>
        <v>0</v>
      </c>
      <c r="G240" s="180" cm="1">
        <f t="array" ref="G240">_xlfn.XLOOKUP(G$1,'Copy of PY1 Data(H)'!$A$1:$CZ$1,_xlfn.XLOOKUP($A240,'Copy of PY1 Data(H)'!$A$1:$A$288,'Copy of PY1 Data(H)'!$A$1:$CZ$288))</f>
        <v>605447</v>
      </c>
      <c r="H240" s="180" cm="1">
        <f t="array" ref="H240">_xlfn.XLOOKUP(H$1,'Copy of PY1 Data(H)'!$A$1:$CZ$1,_xlfn.XLOOKUP($A240,'Copy of PY1 Data(H)'!$A$1:$A$288,'Copy of PY1 Data(H)'!$A$1:$CZ$288))</f>
        <v>-95931</v>
      </c>
      <c r="I240" s="180" cm="1">
        <f t="array" ref="I240">_xlfn.XLOOKUP(I$1,'Copy of PY1 Data(H)'!$A$1:$CZ$1,_xlfn.XLOOKUP($A240,'Copy of PY1 Data(H)'!$A$1:$A$288,'Copy of PY1 Data(H)'!$A$1:$CZ$288))</f>
        <v>0</v>
      </c>
      <c r="J240" s="180" cm="1">
        <f t="array" ref="J240">_xlfn.XLOOKUP(J$1,'Copy of PY1 Data(H)'!$A$1:$CZ$1,_xlfn.XLOOKUP($A240,'Copy of PY1 Data(H)'!$A$1:$A$288,'Copy of PY1 Data(H)'!$A$1:$CZ$288))</f>
        <v>0</v>
      </c>
      <c r="K240" s="180" cm="1">
        <f t="array" ref="K240">_xlfn.XLOOKUP(K$1,'Copy of PY1 Data(H)'!$A$1:$CZ$1,_xlfn.XLOOKUP($A240,'Copy of PY1 Data(H)'!$A$1:$A$288,'Copy of PY1 Data(H)'!$A$1:$CZ$288))</f>
        <v>0</v>
      </c>
      <c r="L240" s="180" cm="1">
        <f t="array" ref="L240">_xlfn.XLOOKUP(L$1,'Copy of PY1 Data(H)'!$A$1:$CZ$1,_xlfn.XLOOKUP($A240,'Copy of PY1 Data(H)'!$A$1:$A$288,'Copy of PY1 Data(H)'!$A$1:$CZ$288))</f>
        <v>139240</v>
      </c>
      <c r="M240" s="180" cm="1">
        <f t="array" ref="M240">_xlfn.XLOOKUP(M$1,'Copy of PY1 Data(H)'!$A$1:$CZ$1,_xlfn.XLOOKUP($A240,'Copy of PY1 Data(H)'!$A$1:$A$288,'Copy of PY1 Data(H)'!$A$1:$CZ$288))</f>
        <v>1537520</v>
      </c>
      <c r="N240" s="180" cm="1">
        <f t="array" ref="N240">_xlfn.XLOOKUP(N$1,'Copy of PY1 Data(H)'!$A$1:$CZ$1,_xlfn.XLOOKUP($A240,'Copy of PY1 Data(H)'!$A$1:$A$288,'Copy of PY1 Data(H)'!$A$1:$CZ$288))</f>
        <v>0</v>
      </c>
      <c r="O240" s="180" cm="1">
        <f t="array" ref="O240">_xlfn.XLOOKUP(O$1,'Copy of PY1 Data(H)'!$A$1:$CZ$1,_xlfn.XLOOKUP($A240,'Copy of PY1 Data(H)'!$A$1:$A$288,'Copy of PY1 Data(H)'!$A$1:$CZ$288))</f>
        <v>93946</v>
      </c>
      <c r="P240" s="180" cm="1">
        <f t="array" ref="P240">_xlfn.XLOOKUP(P$1,'Copy of PY1 Data(H)'!$A$1:$CZ$1,_xlfn.XLOOKUP($A240,'Copy of PY1 Data(H)'!$A$1:$A$288,'Copy of PY1 Data(H)'!$A$1:$CZ$288))</f>
        <v>0</v>
      </c>
      <c r="Q240" s="180" cm="1">
        <f t="array" ref="Q240">_xlfn.XLOOKUP(Q$1,'Copy of PY1 Data(H)'!$A$1:$CZ$1,_xlfn.XLOOKUP($A240,'Copy of PY1 Data(H)'!$A$1:$A$288,'Copy of PY1 Data(H)'!$A$1:$CZ$288))</f>
        <v>0</v>
      </c>
      <c r="R240" s="180" cm="1">
        <f t="array" ref="R240">_xlfn.XLOOKUP(R$1,'Copy of PY1 Data(H)'!$A$1:$CZ$1,_xlfn.XLOOKUP($A240,'Copy of PY1 Data(H)'!$A$1:$A$288,'Copy of PY1 Data(H)'!$A$1:$CZ$288))</f>
        <v>0</v>
      </c>
      <c r="S240" s="180" cm="1">
        <f t="array" ref="S240">_xlfn.XLOOKUP(S$1,'Copy of PY1 Data(H)'!$A$1:$CZ$1,_xlfn.XLOOKUP($A240,'Copy of PY1 Data(H)'!$A$1:$A$288,'Copy of PY1 Data(H)'!$A$1:$CZ$288))</f>
        <v>36973</v>
      </c>
      <c r="T240" s="180" cm="1">
        <f t="array" ref="T240">_xlfn.XLOOKUP(T$1,'Copy of PY1 Data(H)'!$A$1:$CZ$1,_xlfn.XLOOKUP($A240,'Copy of PY1 Data(H)'!$A$1:$A$288,'Copy of PY1 Data(H)'!$A$1:$CZ$288))</f>
        <v>0</v>
      </c>
      <c r="U240" s="180" cm="1">
        <f t="array" ref="U240">_xlfn.XLOOKUP(U$1,'Copy of PY1 Data(H)'!$A$1:$CZ$1,_xlfn.XLOOKUP($A240,'Copy of PY1 Data(H)'!$A$1:$A$288,'Copy of PY1 Data(H)'!$A$1:$CZ$288))</f>
        <v>0</v>
      </c>
      <c r="V240" s="180" cm="1">
        <f t="array" ref="V240">_xlfn.XLOOKUP(V$1,'Copy of PY1 Data(H)'!$A$1:$CZ$1,_xlfn.XLOOKUP($A240,'Copy of PY1 Data(H)'!$A$1:$A$288,'Copy of PY1 Data(H)'!$A$1:$CZ$288))</f>
        <v>116503</v>
      </c>
      <c r="W240" s="180" cm="1">
        <f t="array" ref="W240">_xlfn.XLOOKUP(W$1,'Copy of PY1 Data(H)'!$A$1:$CZ$1,_xlfn.XLOOKUP($A240,'Copy of PY1 Data(H)'!$A$1:$A$288,'Copy of PY1 Data(H)'!$A$1:$CZ$288))</f>
        <v>0</v>
      </c>
      <c r="X240" s="180" cm="1">
        <f t="array" ref="X240">_xlfn.XLOOKUP(X$1,'Copy of PY1 Data(H)'!$A$1:$CZ$1,_xlfn.XLOOKUP($A240,'Copy of PY1 Data(H)'!$A$1:$A$288,'Copy of PY1 Data(H)'!$A$1:$CZ$288))</f>
        <v>1039443</v>
      </c>
      <c r="Y240" s="180" cm="1">
        <f t="array" ref="Y240">_xlfn.XLOOKUP(Y$1,'Copy of PY1 Data(H)'!$A$1:$CZ$1,_xlfn.XLOOKUP($A240,'Copy of PY1 Data(H)'!$A$1:$A$288,'Copy of PY1 Data(H)'!$A$1:$CZ$288))</f>
        <v>0</v>
      </c>
      <c r="Z240" s="180" cm="1">
        <f t="array" ref="Z240">_xlfn.XLOOKUP(Z$1,'Copy of PY1 Data(H)'!$A$1:$CZ$1,_xlfn.XLOOKUP($A240,'Copy of PY1 Data(H)'!$A$1:$A$288,'Copy of PY1 Data(H)'!$A$1:$CZ$288))</f>
        <v>-2973214</v>
      </c>
      <c r="AA240" s="180" cm="1">
        <f t="array" ref="AA240">_xlfn.XLOOKUP(AA$1,'Copy of PY1 Data(H)'!$A$1:$CZ$1,_xlfn.XLOOKUP($A240,'Copy of PY1 Data(H)'!$A$1:$A$288,'Copy of PY1 Data(H)'!$A$1:$CZ$288))</f>
        <v>0</v>
      </c>
      <c r="AB240" s="180" cm="1">
        <f t="array" ref="AB240">_xlfn.XLOOKUP(AB$1,'Copy of PY1 Data(H)'!$A$1:$CZ$1,_xlfn.XLOOKUP($A240,'Copy of PY1 Data(H)'!$A$1:$A$288,'Copy of PY1 Data(H)'!$A$1:$CZ$288))</f>
        <v>0</v>
      </c>
      <c r="AC240" s="180" cm="1">
        <f t="array" ref="AC240">_xlfn.XLOOKUP(AC$1,'Copy of PY1 Data(H)'!$A$1:$CZ$1,_xlfn.XLOOKUP($A240,'Copy of PY1 Data(H)'!$A$1:$A$288,'Copy of PY1 Data(H)'!$A$1:$CZ$288))</f>
        <v>-26798</v>
      </c>
      <c r="AD240" s="180" cm="1">
        <f t="array" ref="AD240">_xlfn.XLOOKUP(AD$1,'Copy of PY1 Data(H)'!$A$1:$CZ$1,_xlfn.XLOOKUP($A240,'Copy of PY1 Data(H)'!$A$1:$A$288,'Copy of PY1 Data(H)'!$A$1:$CZ$288))</f>
        <v>-1153479</v>
      </c>
      <c r="AE240" s="180" cm="1">
        <f t="array" ref="AE240">_xlfn.XLOOKUP(AE$1,'Copy of PY1 Data(H)'!$A$1:$CZ$1,_xlfn.XLOOKUP($A240,'Copy of PY1 Data(H)'!$A$1:$A$288,'Copy of PY1 Data(H)'!$A$1:$CZ$288))</f>
        <v>63376</v>
      </c>
      <c r="AF240" s="180" cm="1">
        <f t="array" ref="AF240">_xlfn.XLOOKUP(AF$1,'Copy of PY1 Data(H)'!$A$1:$CZ$1,_xlfn.XLOOKUP($A240,'Copy of PY1 Data(H)'!$A$1:$A$288,'Copy of PY1 Data(H)'!$A$1:$CZ$288))</f>
        <v>-39705</v>
      </c>
      <c r="AG240" s="180" cm="1">
        <f t="array" ref="AG240">_xlfn.XLOOKUP(AG$1,'Copy of PY1 Data(H)'!$A$1:$CZ$1,_xlfn.XLOOKUP($A240,'Copy of PY1 Data(H)'!$A$1:$A$288,'Copy of PY1 Data(H)'!$A$1:$CZ$288))</f>
        <v>6614</v>
      </c>
      <c r="AH240" s="180" cm="1">
        <f t="array" ref="AH240">_xlfn.XLOOKUP(AH$1,'Copy of PY1 Data(H)'!$A$1:$CZ$1,_xlfn.XLOOKUP($A240,'Copy of PY1 Data(H)'!$A$1:$A$288,'Copy of PY1 Data(H)'!$A$1:$CZ$288))</f>
        <v>0</v>
      </c>
      <c r="AI240" s="180" cm="1">
        <f t="array" ref="AI240">_xlfn.XLOOKUP(AI$1,'Copy of PY1 Data(H)'!$A$1:$CZ$1,_xlfn.XLOOKUP($A240,'Copy of PY1 Data(H)'!$A$1:$A$288,'Copy of PY1 Data(H)'!$A$1:$CZ$288))</f>
        <v>0</v>
      </c>
      <c r="AJ240" s="180" cm="1">
        <f t="array" ref="AJ240">_xlfn.XLOOKUP(AJ$1,'Copy of PY1 Data(H)'!$A$1:$CZ$1,_xlfn.XLOOKUP($A240,'Copy of PY1 Data(H)'!$A$1:$A$288,'Copy of PY1 Data(H)'!$A$1:$CZ$288))</f>
        <v>0</v>
      </c>
      <c r="AK240" s="180" cm="1">
        <f t="array" ref="AK240">_xlfn.XLOOKUP(AK$1,'Copy of PY1 Data(H)'!$A$1:$CZ$1,_xlfn.XLOOKUP($A240,'Copy of PY1 Data(H)'!$A$1:$A$288,'Copy of PY1 Data(H)'!$A$1:$CZ$288))</f>
        <v>0</v>
      </c>
      <c r="AL240" s="180" cm="1">
        <f t="array" ref="AL240">_xlfn.XLOOKUP(AL$1,'Copy of PY1 Data(H)'!$A$1:$CZ$1,_xlfn.XLOOKUP($A240,'Copy of PY1 Data(H)'!$A$1:$A$288,'Copy of PY1 Data(H)'!$A$1:$CZ$288))</f>
        <v>-57869</v>
      </c>
      <c r="AM240" s="180" cm="1">
        <f t="array" ref="AM240">_xlfn.XLOOKUP(AM$1,'Copy of PY1 Data(H)'!$A$1:$CZ$1,_xlfn.XLOOKUP($A240,'Copy of PY1 Data(H)'!$A$1:$A$288,'Copy of PY1 Data(H)'!$A$1:$CZ$288))</f>
        <v>-35178</v>
      </c>
      <c r="AN240" s="180" cm="1">
        <f t="array" ref="AN240">_xlfn.XLOOKUP(AN$1,'Copy of PY1 Data(H)'!$A$1:$CZ$1,_xlfn.XLOOKUP($A240,'Copy of PY1 Data(H)'!$A$1:$A$288,'Copy of PY1 Data(H)'!$A$1:$CZ$288))</f>
        <v>-86626</v>
      </c>
      <c r="AO240" s="180" cm="1">
        <f t="array" ref="AO240">_xlfn.XLOOKUP(AO$1,'Copy of PY1 Data(H)'!$A$1:$CZ$1,_xlfn.XLOOKUP($A240,'Copy of PY1 Data(H)'!$A$1:$A$288,'Copy of PY1 Data(H)'!$A$1:$CZ$288))</f>
        <v>2553411</v>
      </c>
      <c r="AP240" s="180" cm="1">
        <f t="array" ref="AP240">_xlfn.XLOOKUP(AP$1,'Copy of PY1 Data(H)'!$A$1:$CZ$1,_xlfn.XLOOKUP($A240,'Copy of PY1 Data(H)'!$A$1:$A$288,'Copy of PY1 Data(H)'!$A$1:$CZ$288))</f>
        <v>-166768</v>
      </c>
      <c r="AQ240" s="180" cm="1">
        <f t="array" ref="AQ240">_xlfn.XLOOKUP(AQ$1,'Copy of PY1 Data(H)'!$A$1:$CZ$1,_xlfn.XLOOKUP($A240,'Copy of PY1 Data(H)'!$A$1:$A$288,'Copy of PY1 Data(H)'!$A$1:$CZ$288))</f>
        <v>0</v>
      </c>
      <c r="AR240" s="180" cm="1">
        <f t="array" ref="AR240">_xlfn.XLOOKUP(AR$1,'Copy of PY1 Data(H)'!$A$1:$CZ$1,_xlfn.XLOOKUP($A240,'Copy of PY1 Data(H)'!$A$1:$A$288,'Copy of PY1 Data(H)'!$A$1:$CZ$288))</f>
        <v>6020</v>
      </c>
      <c r="AS240" s="180" cm="1">
        <f t="array" ref="AS240">_xlfn.XLOOKUP(AS$1,'Copy of PY1 Data(H)'!$A$1:$CZ$1,_xlfn.XLOOKUP($A240,'Copy of PY1 Data(H)'!$A$1:$A$288,'Copy of PY1 Data(H)'!$A$1:$CZ$288))</f>
        <v>4216980</v>
      </c>
      <c r="AT240" s="180" cm="1">
        <f t="array" ref="AT240">_xlfn.XLOOKUP(AT$1,'Copy of PY1 Data(H)'!$A$1:$CZ$1,_xlfn.XLOOKUP($A240,'Copy of PY1 Data(H)'!$A$1:$A$288,'Copy of PY1 Data(H)'!$A$1:$CZ$288))</f>
        <v>5176</v>
      </c>
      <c r="AU240" s="180" cm="1">
        <f t="array" ref="AU240">_xlfn.XLOOKUP(AU$1,'Copy of PY1 Data(H)'!$A$1:$CZ$1,_xlfn.XLOOKUP($A240,'Copy of PY1 Data(H)'!$A$1:$A$288,'Copy of PY1 Data(H)'!$A$1:$CZ$288))</f>
        <v>374438</v>
      </c>
      <c r="AV240" s="180" cm="1">
        <f t="array" ref="AV240">_xlfn.XLOOKUP(AV$1,'Copy of PY1 Data(H)'!$A$1:$CZ$1,_xlfn.XLOOKUP($A240,'Copy of PY1 Data(H)'!$A$1:$A$288,'Copy of PY1 Data(H)'!$A$1:$CZ$288))</f>
        <v>67305</v>
      </c>
      <c r="AW240" s="180" cm="1">
        <f t="array" ref="AW240">_xlfn.XLOOKUP(AW$1,'Copy of PY1 Data(H)'!$A$1:$CZ$1,_xlfn.XLOOKUP($A240,'Copy of PY1 Data(H)'!$A$1:$A$288,'Copy of PY1 Data(H)'!$A$1:$CZ$288))</f>
        <v>1560018</v>
      </c>
      <c r="AX240" s="180" cm="1">
        <f t="array" ref="AX240">_xlfn.XLOOKUP(AX$1,'Copy of PY1 Data(H)'!$A$1:$CZ$1,_xlfn.XLOOKUP($A240,'Copy of PY1 Data(H)'!$A$1:$A$288,'Copy of PY1 Data(H)'!$A$1:$CZ$288))</f>
        <v>0</v>
      </c>
      <c r="AY240" s="180" cm="1">
        <f t="array" ref="AY240">_xlfn.XLOOKUP(AY$1,'Copy of PY1 Data(H)'!$A$1:$CZ$1,_xlfn.XLOOKUP($A240,'Copy of PY1 Data(H)'!$A$1:$A$288,'Copy of PY1 Data(H)'!$A$1:$CZ$288))</f>
        <v>2</v>
      </c>
      <c r="AZ240" s="180" cm="1">
        <f t="array" ref="AZ240">_xlfn.XLOOKUP(AZ$1,'Copy of PY1 Data(H)'!$A$1:$CZ$1,_xlfn.XLOOKUP($A240,'Copy of PY1 Data(H)'!$A$1:$A$288,'Copy of PY1 Data(H)'!$A$1:$CZ$288))</f>
        <v>8563</v>
      </c>
      <c r="BA240" s="180" cm="1">
        <f t="array" ref="BA240">_xlfn.XLOOKUP(BA$1,'Copy of PY1 Data(H)'!$A$1:$CZ$1,_xlfn.XLOOKUP($A240,'Copy of PY1 Data(H)'!$A$1:$A$288,'Copy of PY1 Data(H)'!$A$1:$CZ$288))</f>
        <v>111749</v>
      </c>
      <c r="BB240" s="180" cm="1">
        <f t="array" ref="BB240">_xlfn.XLOOKUP(BB$1,'Copy of PY1 Data(H)'!$A$1:$CZ$1,_xlfn.XLOOKUP($A240,'Copy of PY1 Data(H)'!$A$1:$A$288,'Copy of PY1 Data(H)'!$A$1:$CZ$288))</f>
        <v>52426</v>
      </c>
      <c r="BC240" s="180" cm="1">
        <f t="array" ref="BC240">_xlfn.XLOOKUP(BC$1,'Copy of PY1 Data(H)'!$A$1:$CZ$1,_xlfn.XLOOKUP($A240,'Copy of PY1 Data(H)'!$A$1:$A$288,'Copy of PY1 Data(H)'!$A$1:$CZ$288))</f>
        <v>0</v>
      </c>
      <c r="BD240" s="180" cm="1">
        <f t="array" ref="BD240">_xlfn.XLOOKUP(BD$1,'Copy of PY1 Data(H)'!$A$1:$CZ$1,_xlfn.XLOOKUP($A240,'Copy of PY1 Data(H)'!$A$1:$A$288,'Copy of PY1 Data(H)'!$A$1:$CZ$288))</f>
        <v>643409</v>
      </c>
      <c r="BE240" s="180" cm="1">
        <f t="array" ref="BE240">_xlfn.XLOOKUP(BE$1,'Copy of PY1 Data(H)'!$A$1:$CZ$1,_xlfn.XLOOKUP($A240,'Copy of PY1 Data(H)'!$A$1:$A$288,'Copy of PY1 Data(H)'!$A$1:$CZ$288))</f>
        <v>-310855</v>
      </c>
      <c r="BF240" s="180" cm="1">
        <f t="array" ref="BF240">_xlfn.XLOOKUP(BF$1,'Copy of PY1 Data(H)'!$A$1:$CZ$1,_xlfn.XLOOKUP($A240,'Copy of PY1 Data(H)'!$A$1:$A$288,'Copy of PY1 Data(H)'!$A$1:$CZ$288))</f>
        <v>718647</v>
      </c>
      <c r="BG240" s="180" cm="1">
        <f t="array" ref="BG240">_xlfn.XLOOKUP(BG$1,'Copy of PY1 Data(H)'!$A$1:$CZ$1,_xlfn.XLOOKUP($A240,'Copy of PY1 Data(H)'!$A$1:$A$288,'Copy of PY1 Data(H)'!$A$1:$CZ$288))</f>
        <v>0</v>
      </c>
      <c r="BH240" s="180" cm="1">
        <f t="array" ref="BH240">_xlfn.XLOOKUP(BH$1,'Copy of PY1 Data(H)'!$A$1:$CZ$1,_xlfn.XLOOKUP($A240,'Copy of PY1 Data(H)'!$A$1:$A$288,'Copy of PY1 Data(H)'!$A$1:$CZ$288))</f>
        <v>0</v>
      </c>
      <c r="BI240" s="180" cm="1">
        <f t="array" ref="BI240">_xlfn.XLOOKUP(BI$1,'Copy of PY1 Data(H)'!$A$1:$CZ$1,_xlfn.XLOOKUP($A240,'Copy of PY1 Data(H)'!$A$1:$A$288,'Copy of PY1 Data(H)'!$A$1:$CZ$288))</f>
        <v>1371</v>
      </c>
      <c r="BJ240" s="180" cm="1">
        <f t="array" ref="BJ240">_xlfn.XLOOKUP(BJ$1,'Copy of PY1 Data(H)'!$A$1:$CZ$1,_xlfn.XLOOKUP($A240,'Copy of PY1 Data(H)'!$A$1:$A$288,'Copy of PY1 Data(H)'!$A$1:$CZ$288))</f>
        <v>2360347</v>
      </c>
      <c r="BK240" s="180" cm="1">
        <f t="array" ref="BK240">_xlfn.XLOOKUP(BK$1,'Copy of PY1 Data(H)'!$A$1:$CZ$1,_xlfn.XLOOKUP($A240,'Copy of PY1 Data(H)'!$A$1:$A$288,'Copy of PY1 Data(H)'!$A$1:$CZ$288))</f>
        <v>105827</v>
      </c>
      <c r="BL240" s="180" cm="1">
        <f t="array" ref="BL240">_xlfn.XLOOKUP(BL$1,'Copy of PY1 Data(H)'!$A$1:$CZ$1,_xlfn.XLOOKUP($A240,'Copy of PY1 Data(H)'!$A$1:$A$288,'Copy of PY1 Data(H)'!$A$1:$CZ$288))</f>
        <v>1526086</v>
      </c>
      <c r="BM240" s="180" cm="1">
        <f t="array" ref="BM240">_xlfn.XLOOKUP(BM$1,'Copy of PY1 Data(H)'!$A$1:$CZ$1,_xlfn.XLOOKUP($A240,'Copy of PY1 Data(H)'!$A$1:$A$288,'Copy of PY1 Data(H)'!$A$1:$CZ$288))</f>
        <v>0</v>
      </c>
      <c r="BN240" s="180" cm="1">
        <f t="array" ref="BN240">_xlfn.XLOOKUP(BN$1,'Copy of PY1 Data(H)'!$A$1:$CZ$1,_xlfn.XLOOKUP($A240,'Copy of PY1 Data(H)'!$A$1:$A$288,'Copy of PY1 Data(H)'!$A$1:$CZ$288))</f>
        <v>1001797</v>
      </c>
      <c r="BO240" s="180" cm="1">
        <f t="array" ref="BO240">_xlfn.XLOOKUP(BO$1,'Copy of PY1 Data(H)'!$A$1:$CZ$1,_xlfn.XLOOKUP($A240,'Copy of PY1 Data(H)'!$A$1:$A$288,'Copy of PY1 Data(H)'!$A$1:$CZ$288))</f>
        <v>-28081</v>
      </c>
      <c r="BP240" s="180" cm="1">
        <f t="array" ref="BP240">_xlfn.XLOOKUP(BP$1,'Copy of PY1 Data(H)'!$A$1:$CZ$1,_xlfn.XLOOKUP($A240,'Copy of PY1 Data(H)'!$A$1:$A$288,'Copy of PY1 Data(H)'!$A$1:$CZ$288))</f>
        <v>0</v>
      </c>
      <c r="BQ240" s="180" cm="1">
        <f t="array" ref="BQ240">_xlfn.XLOOKUP(BQ$1,'Copy of PY1 Data(H)'!$A$1:$CZ$1,_xlfn.XLOOKUP($A240,'Copy of PY1 Data(H)'!$A$1:$A$288,'Copy of PY1 Data(H)'!$A$1:$CZ$288))</f>
        <v>0</v>
      </c>
      <c r="BR240" s="180" cm="1">
        <f t="array" ref="BR240">_xlfn.XLOOKUP(BR$1,'Copy of PY1 Data(H)'!$A$1:$CZ$1,_xlfn.XLOOKUP($A240,'Copy of PY1 Data(H)'!$A$1:$A$288,'Copy of PY1 Data(H)'!$A$1:$CZ$288))</f>
        <v>0</v>
      </c>
      <c r="BS240" s="180" cm="1">
        <f t="array" ref="BS240">_xlfn.XLOOKUP(BS$1,'Copy of PY1 Data(H)'!$A$1:$CZ$1,_xlfn.XLOOKUP($A240,'Copy of PY1 Data(H)'!$A$1:$A$288,'Copy of PY1 Data(H)'!$A$1:$CZ$288))</f>
        <v>-148173</v>
      </c>
      <c r="BT240" s="180" cm="1">
        <f t="array" ref="BT240">_xlfn.XLOOKUP(BT$1,'Copy of PY1 Data(H)'!$A$1:$CZ$1,_xlfn.XLOOKUP($A240,'Copy of PY1 Data(H)'!$A$1:$A$288,'Copy of PY1 Data(H)'!$A$1:$CZ$288))</f>
        <v>93628</v>
      </c>
      <c r="BU240" s="180" cm="1">
        <f t="array" ref="BU240">_xlfn.XLOOKUP(BU$1,'Copy of PY1 Data(H)'!$A$1:$CZ$1,_xlfn.XLOOKUP($A240,'Copy of PY1 Data(H)'!$A$1:$A$288,'Copy of PY1 Data(H)'!$A$1:$CZ$288))</f>
        <v>0</v>
      </c>
      <c r="BV240" s="180" cm="1">
        <f t="array" ref="BV240">_xlfn.XLOOKUP(BV$1,'Copy of PY1 Data(H)'!$A$1:$CZ$1,_xlfn.XLOOKUP($A240,'Copy of PY1 Data(H)'!$A$1:$A$288,'Copy of PY1 Data(H)'!$A$1:$CZ$288))</f>
        <v>-112377</v>
      </c>
    </row>
    <row r="241" spans="1:78" s="968" customFormat="1" x14ac:dyDescent="0.3">
      <c r="A241" s="968" t="s">
        <v>2841</v>
      </c>
    </row>
    <row r="242" spans="1:78" x14ac:dyDescent="0.3">
      <c r="A242" s="180">
        <v>542</v>
      </c>
      <c r="C242" s="180"/>
      <c r="D242" s="180" cm="1">
        <f t="array" ref="D242">_xlfn.XLOOKUP(D$1,'Copy of PY1 Data(H)'!$A$1:$CZ$1,_xlfn.XLOOKUP($A242,'Copy of PY1 Data(H)'!$A$1:$A$288,'Copy of PY1 Data(H)'!$A$1:$CZ$288))</f>
        <v>0</v>
      </c>
      <c r="E242" s="180" cm="1">
        <f t="array" ref="E242">_xlfn.XLOOKUP(E$1,'Copy of PY1 Data(H)'!$A$1:$CZ$1,_xlfn.XLOOKUP($A242,'Copy of PY1 Data(H)'!$A$1:$A$288,'Copy of PY1 Data(H)'!$A$1:$CZ$288))</f>
        <v>102568072</v>
      </c>
      <c r="F242" s="180" cm="1">
        <f t="array" ref="F242">_xlfn.XLOOKUP(F$1,'Copy of PY1 Data(H)'!$A$1:$CZ$1,_xlfn.XLOOKUP($A242,'Copy of PY1 Data(H)'!$A$1:$A$288,'Copy of PY1 Data(H)'!$A$1:$CZ$288))</f>
        <v>0</v>
      </c>
      <c r="G242" s="180" cm="1">
        <f t="array" ref="G242">_xlfn.XLOOKUP(G$1,'Copy of PY1 Data(H)'!$A$1:$CZ$1,_xlfn.XLOOKUP($A242,'Copy of PY1 Data(H)'!$A$1:$A$288,'Copy of PY1 Data(H)'!$A$1:$CZ$288))</f>
        <v>0</v>
      </c>
      <c r="H242" s="180" cm="1">
        <f t="array" ref="H242">_xlfn.XLOOKUP(H$1,'Copy of PY1 Data(H)'!$A$1:$CZ$1,_xlfn.XLOOKUP($A242,'Copy of PY1 Data(H)'!$A$1:$A$288,'Copy of PY1 Data(H)'!$A$1:$CZ$288))</f>
        <v>0</v>
      </c>
      <c r="I242" s="180" cm="1">
        <f t="array" ref="I242">_xlfn.XLOOKUP(I$1,'Copy of PY1 Data(H)'!$A$1:$CZ$1,_xlfn.XLOOKUP($A242,'Copy of PY1 Data(H)'!$A$1:$A$288,'Copy of PY1 Data(H)'!$A$1:$CZ$288))</f>
        <v>0</v>
      </c>
      <c r="J242" s="180" cm="1">
        <f t="array" ref="J242">_xlfn.XLOOKUP(J$1,'Copy of PY1 Data(H)'!$A$1:$CZ$1,_xlfn.XLOOKUP($A242,'Copy of PY1 Data(H)'!$A$1:$A$288,'Copy of PY1 Data(H)'!$A$1:$CZ$288))</f>
        <v>0</v>
      </c>
      <c r="K242" s="180" cm="1">
        <f t="array" ref="K242">_xlfn.XLOOKUP(K$1,'Copy of PY1 Data(H)'!$A$1:$CZ$1,_xlfn.XLOOKUP($A242,'Copy of PY1 Data(H)'!$A$1:$A$288,'Copy of PY1 Data(H)'!$A$1:$CZ$288))</f>
        <v>0</v>
      </c>
      <c r="L242" s="180" cm="1">
        <f t="array" ref="L242">_xlfn.XLOOKUP(L$1,'Copy of PY1 Data(H)'!$A$1:$CZ$1,_xlfn.XLOOKUP($A242,'Copy of PY1 Data(H)'!$A$1:$A$288,'Copy of PY1 Data(H)'!$A$1:$CZ$288))</f>
        <v>0</v>
      </c>
      <c r="M242" s="180" cm="1">
        <f t="array" ref="M242">_xlfn.XLOOKUP(M$1,'Copy of PY1 Data(H)'!$A$1:$CZ$1,_xlfn.XLOOKUP($A242,'Copy of PY1 Data(H)'!$A$1:$A$288,'Copy of PY1 Data(H)'!$A$1:$CZ$288))</f>
        <v>0</v>
      </c>
      <c r="N242" s="180" cm="1">
        <f t="array" ref="N242">_xlfn.XLOOKUP(N$1,'Copy of PY1 Data(H)'!$A$1:$CZ$1,_xlfn.XLOOKUP($A242,'Copy of PY1 Data(H)'!$A$1:$A$288,'Copy of PY1 Data(H)'!$A$1:$CZ$288))</f>
        <v>0</v>
      </c>
      <c r="O242" s="180" cm="1">
        <f t="array" ref="O242">_xlfn.XLOOKUP(O$1,'Copy of PY1 Data(H)'!$A$1:$CZ$1,_xlfn.XLOOKUP($A242,'Copy of PY1 Data(H)'!$A$1:$A$288,'Copy of PY1 Data(H)'!$A$1:$CZ$288))</f>
        <v>0</v>
      </c>
      <c r="P242" s="180" cm="1">
        <f t="array" ref="P242">_xlfn.XLOOKUP(P$1,'Copy of PY1 Data(H)'!$A$1:$CZ$1,_xlfn.XLOOKUP($A242,'Copy of PY1 Data(H)'!$A$1:$A$288,'Copy of PY1 Data(H)'!$A$1:$CZ$288))</f>
        <v>0</v>
      </c>
      <c r="Q242" s="180" cm="1">
        <f t="array" ref="Q242">_xlfn.XLOOKUP(Q$1,'Copy of PY1 Data(H)'!$A$1:$CZ$1,_xlfn.XLOOKUP($A242,'Copy of PY1 Data(H)'!$A$1:$A$288,'Copy of PY1 Data(H)'!$A$1:$CZ$288))</f>
        <v>0</v>
      </c>
      <c r="R242" s="180" cm="1">
        <f t="array" ref="R242">_xlfn.XLOOKUP(R$1,'Copy of PY1 Data(H)'!$A$1:$CZ$1,_xlfn.XLOOKUP($A242,'Copy of PY1 Data(H)'!$A$1:$A$288,'Copy of PY1 Data(H)'!$A$1:$CZ$288))</f>
        <v>0</v>
      </c>
      <c r="S242" s="180" cm="1">
        <f t="array" ref="S242">_xlfn.XLOOKUP(S$1,'Copy of PY1 Data(H)'!$A$1:$CZ$1,_xlfn.XLOOKUP($A242,'Copy of PY1 Data(H)'!$A$1:$A$288,'Copy of PY1 Data(H)'!$A$1:$CZ$288))</f>
        <v>129758</v>
      </c>
      <c r="T242" s="180" cm="1">
        <f t="array" ref="T242">_xlfn.XLOOKUP(T$1,'Copy of PY1 Data(H)'!$A$1:$CZ$1,_xlfn.XLOOKUP($A242,'Copy of PY1 Data(H)'!$A$1:$A$288,'Copy of PY1 Data(H)'!$A$1:$CZ$288))</f>
        <v>0</v>
      </c>
      <c r="U242" s="180" cm="1">
        <f t="array" ref="U242">_xlfn.XLOOKUP(U$1,'Copy of PY1 Data(H)'!$A$1:$CZ$1,_xlfn.XLOOKUP($A242,'Copy of PY1 Data(H)'!$A$1:$A$288,'Copy of PY1 Data(H)'!$A$1:$CZ$288))</f>
        <v>0</v>
      </c>
      <c r="V242" s="180" cm="1">
        <f t="array" ref="V242">_xlfn.XLOOKUP(V$1,'Copy of PY1 Data(H)'!$A$1:$CZ$1,_xlfn.XLOOKUP($A242,'Copy of PY1 Data(H)'!$A$1:$A$288,'Copy of PY1 Data(H)'!$A$1:$CZ$288))</f>
        <v>0</v>
      </c>
      <c r="W242" s="180" cm="1">
        <f t="array" ref="W242">_xlfn.XLOOKUP(W$1,'Copy of PY1 Data(H)'!$A$1:$CZ$1,_xlfn.XLOOKUP($A242,'Copy of PY1 Data(H)'!$A$1:$A$288,'Copy of PY1 Data(H)'!$A$1:$CZ$288))</f>
        <v>0</v>
      </c>
      <c r="X242" s="180" cm="1">
        <f t="array" ref="X242">_xlfn.XLOOKUP(X$1,'Copy of PY1 Data(H)'!$A$1:$CZ$1,_xlfn.XLOOKUP($A242,'Copy of PY1 Data(H)'!$A$1:$A$288,'Copy of PY1 Data(H)'!$A$1:$CZ$288))</f>
        <v>0</v>
      </c>
      <c r="Y242" s="180" cm="1">
        <f t="array" ref="Y242">_xlfn.XLOOKUP(Y$1,'Copy of PY1 Data(H)'!$A$1:$CZ$1,_xlfn.XLOOKUP($A242,'Copy of PY1 Data(H)'!$A$1:$A$288,'Copy of PY1 Data(H)'!$A$1:$CZ$288))</f>
        <v>0</v>
      </c>
      <c r="Z242" s="180" cm="1">
        <f t="array" ref="Z242">_xlfn.XLOOKUP(Z$1,'Copy of PY1 Data(H)'!$A$1:$CZ$1,_xlfn.XLOOKUP($A242,'Copy of PY1 Data(H)'!$A$1:$A$288,'Copy of PY1 Data(H)'!$A$1:$CZ$288))</f>
        <v>1015527</v>
      </c>
      <c r="AA242" s="180" cm="1">
        <f t="array" ref="AA242">_xlfn.XLOOKUP(AA$1,'Copy of PY1 Data(H)'!$A$1:$CZ$1,_xlfn.XLOOKUP($A242,'Copy of PY1 Data(H)'!$A$1:$A$288,'Copy of PY1 Data(H)'!$A$1:$CZ$288))</f>
        <v>0</v>
      </c>
      <c r="AB242" s="180" cm="1">
        <f t="array" ref="AB242">_xlfn.XLOOKUP(AB$1,'Copy of PY1 Data(H)'!$A$1:$CZ$1,_xlfn.XLOOKUP($A242,'Copy of PY1 Data(H)'!$A$1:$A$288,'Copy of PY1 Data(H)'!$A$1:$CZ$288))</f>
        <v>0</v>
      </c>
      <c r="AC242" s="180" cm="1">
        <f t="array" ref="AC242">_xlfn.XLOOKUP(AC$1,'Copy of PY1 Data(H)'!$A$1:$CZ$1,_xlfn.XLOOKUP($A242,'Copy of PY1 Data(H)'!$A$1:$A$288,'Copy of PY1 Data(H)'!$A$1:$CZ$288))</f>
        <v>0</v>
      </c>
      <c r="AD242" s="180" cm="1">
        <f t="array" ref="AD242">_xlfn.XLOOKUP(AD$1,'Copy of PY1 Data(H)'!$A$1:$CZ$1,_xlfn.XLOOKUP($A242,'Copy of PY1 Data(H)'!$A$1:$A$288,'Copy of PY1 Data(H)'!$A$1:$CZ$288))</f>
        <v>0</v>
      </c>
      <c r="AE242" s="180" cm="1">
        <f t="array" ref="AE242">_xlfn.XLOOKUP(AE$1,'Copy of PY1 Data(H)'!$A$1:$CZ$1,_xlfn.XLOOKUP($A242,'Copy of PY1 Data(H)'!$A$1:$A$288,'Copy of PY1 Data(H)'!$A$1:$CZ$288))</f>
        <v>0</v>
      </c>
      <c r="AF242" s="180" cm="1">
        <f t="array" ref="AF242">_xlfn.XLOOKUP(AF$1,'Copy of PY1 Data(H)'!$A$1:$CZ$1,_xlfn.XLOOKUP($A242,'Copy of PY1 Data(H)'!$A$1:$A$288,'Copy of PY1 Data(H)'!$A$1:$CZ$288))</f>
        <v>20000</v>
      </c>
      <c r="AG242" s="180" cm="1">
        <f t="array" ref="AG242">_xlfn.XLOOKUP(AG$1,'Copy of PY1 Data(H)'!$A$1:$CZ$1,_xlfn.XLOOKUP($A242,'Copy of PY1 Data(H)'!$A$1:$A$288,'Copy of PY1 Data(H)'!$A$1:$CZ$288))</f>
        <v>0</v>
      </c>
      <c r="AH242" s="180" cm="1">
        <f t="array" ref="AH242">_xlfn.XLOOKUP(AH$1,'Copy of PY1 Data(H)'!$A$1:$CZ$1,_xlfn.XLOOKUP($A242,'Copy of PY1 Data(H)'!$A$1:$A$288,'Copy of PY1 Data(H)'!$A$1:$CZ$288))</f>
        <v>0</v>
      </c>
      <c r="AI242" s="180" cm="1">
        <f t="array" ref="AI242">_xlfn.XLOOKUP(AI$1,'Copy of PY1 Data(H)'!$A$1:$CZ$1,_xlfn.XLOOKUP($A242,'Copy of PY1 Data(H)'!$A$1:$A$288,'Copy of PY1 Data(H)'!$A$1:$CZ$288))</f>
        <v>0</v>
      </c>
      <c r="AJ242" s="180" cm="1">
        <f t="array" ref="AJ242">_xlfn.XLOOKUP(AJ$1,'Copy of PY1 Data(H)'!$A$1:$CZ$1,_xlfn.XLOOKUP($A242,'Copy of PY1 Data(H)'!$A$1:$A$288,'Copy of PY1 Data(H)'!$A$1:$CZ$288))</f>
        <v>0</v>
      </c>
      <c r="AK242" s="180" cm="1">
        <f t="array" ref="AK242">_xlfn.XLOOKUP(AK$1,'Copy of PY1 Data(H)'!$A$1:$CZ$1,_xlfn.XLOOKUP($A242,'Copy of PY1 Data(H)'!$A$1:$A$288,'Copy of PY1 Data(H)'!$A$1:$CZ$288))</f>
        <v>0</v>
      </c>
      <c r="AL242" s="180" cm="1">
        <f t="array" ref="AL242">_xlfn.XLOOKUP(AL$1,'Copy of PY1 Data(H)'!$A$1:$CZ$1,_xlfn.XLOOKUP($A242,'Copy of PY1 Data(H)'!$A$1:$A$288,'Copy of PY1 Data(H)'!$A$1:$CZ$288))</f>
        <v>108950</v>
      </c>
      <c r="AM242" s="180" cm="1">
        <f t="array" ref="AM242">_xlfn.XLOOKUP(AM$1,'Copy of PY1 Data(H)'!$A$1:$CZ$1,_xlfn.XLOOKUP($A242,'Copy of PY1 Data(H)'!$A$1:$A$288,'Copy of PY1 Data(H)'!$A$1:$CZ$288))</f>
        <v>0</v>
      </c>
      <c r="AN242" s="180" cm="1">
        <f t="array" ref="AN242">_xlfn.XLOOKUP(AN$1,'Copy of PY1 Data(H)'!$A$1:$CZ$1,_xlfn.XLOOKUP($A242,'Copy of PY1 Data(H)'!$A$1:$A$288,'Copy of PY1 Data(H)'!$A$1:$CZ$288))</f>
        <v>0</v>
      </c>
      <c r="AO242" s="180" cm="1">
        <f t="array" ref="AO242">_xlfn.XLOOKUP(AO$1,'Copy of PY1 Data(H)'!$A$1:$CZ$1,_xlfn.XLOOKUP($A242,'Copy of PY1 Data(H)'!$A$1:$A$288,'Copy of PY1 Data(H)'!$A$1:$CZ$288))</f>
        <v>750000</v>
      </c>
      <c r="AP242" s="180" cm="1">
        <f t="array" ref="AP242">_xlfn.XLOOKUP(AP$1,'Copy of PY1 Data(H)'!$A$1:$CZ$1,_xlfn.XLOOKUP($A242,'Copy of PY1 Data(H)'!$A$1:$A$288,'Copy of PY1 Data(H)'!$A$1:$CZ$288))</f>
        <v>0</v>
      </c>
      <c r="AQ242" s="180" cm="1">
        <f t="array" ref="AQ242">_xlfn.XLOOKUP(AQ$1,'Copy of PY1 Data(H)'!$A$1:$CZ$1,_xlfn.XLOOKUP($A242,'Copy of PY1 Data(H)'!$A$1:$A$288,'Copy of PY1 Data(H)'!$A$1:$CZ$288))</f>
        <v>0</v>
      </c>
      <c r="AR242" s="180" cm="1">
        <f t="array" ref="AR242">_xlfn.XLOOKUP(AR$1,'Copy of PY1 Data(H)'!$A$1:$CZ$1,_xlfn.XLOOKUP($A242,'Copy of PY1 Data(H)'!$A$1:$A$288,'Copy of PY1 Data(H)'!$A$1:$CZ$288))</f>
        <v>9350</v>
      </c>
      <c r="AS242" s="180" cm="1">
        <f t="array" ref="AS242">_xlfn.XLOOKUP(AS$1,'Copy of PY1 Data(H)'!$A$1:$CZ$1,_xlfn.XLOOKUP($A242,'Copy of PY1 Data(H)'!$A$1:$A$288,'Copy of PY1 Data(H)'!$A$1:$CZ$288))</f>
        <v>0</v>
      </c>
      <c r="AT242" s="180" cm="1">
        <f t="array" ref="AT242">_xlfn.XLOOKUP(AT$1,'Copy of PY1 Data(H)'!$A$1:$CZ$1,_xlfn.XLOOKUP($A242,'Copy of PY1 Data(H)'!$A$1:$A$288,'Copy of PY1 Data(H)'!$A$1:$CZ$288))</f>
        <v>0</v>
      </c>
      <c r="AU242" s="180" cm="1">
        <f t="array" ref="AU242">_xlfn.XLOOKUP(AU$1,'Copy of PY1 Data(H)'!$A$1:$CZ$1,_xlfn.XLOOKUP($A242,'Copy of PY1 Data(H)'!$A$1:$A$288,'Copy of PY1 Data(H)'!$A$1:$CZ$288))</f>
        <v>0</v>
      </c>
      <c r="AV242" s="180" cm="1">
        <f t="array" ref="AV242">_xlfn.XLOOKUP(AV$1,'Copy of PY1 Data(H)'!$A$1:$CZ$1,_xlfn.XLOOKUP($A242,'Copy of PY1 Data(H)'!$A$1:$A$288,'Copy of PY1 Data(H)'!$A$1:$CZ$288))</f>
        <v>0</v>
      </c>
      <c r="AW242" s="180" cm="1">
        <f t="array" ref="AW242">_xlfn.XLOOKUP(AW$1,'Copy of PY1 Data(H)'!$A$1:$CZ$1,_xlfn.XLOOKUP($A242,'Copy of PY1 Data(H)'!$A$1:$A$288,'Copy of PY1 Data(H)'!$A$1:$CZ$288))</f>
        <v>0</v>
      </c>
      <c r="AX242" s="180" cm="1">
        <f t="array" ref="AX242">_xlfn.XLOOKUP(AX$1,'Copy of PY1 Data(H)'!$A$1:$CZ$1,_xlfn.XLOOKUP($A242,'Copy of PY1 Data(H)'!$A$1:$A$288,'Copy of PY1 Data(H)'!$A$1:$CZ$288))</f>
        <v>0</v>
      </c>
      <c r="AY242" s="180" cm="1">
        <f t="array" ref="AY242">_xlfn.XLOOKUP(AY$1,'Copy of PY1 Data(H)'!$A$1:$CZ$1,_xlfn.XLOOKUP($A242,'Copy of PY1 Data(H)'!$A$1:$A$288,'Copy of PY1 Data(H)'!$A$1:$CZ$288))</f>
        <v>0</v>
      </c>
      <c r="AZ242" s="180" cm="1">
        <f t="array" ref="AZ242">_xlfn.XLOOKUP(AZ$1,'Copy of PY1 Data(H)'!$A$1:$CZ$1,_xlfn.XLOOKUP($A242,'Copy of PY1 Data(H)'!$A$1:$A$288,'Copy of PY1 Data(H)'!$A$1:$CZ$288))</f>
        <v>0</v>
      </c>
      <c r="BA242" s="180" cm="1">
        <f t="array" ref="BA242">_xlfn.XLOOKUP(BA$1,'Copy of PY1 Data(H)'!$A$1:$CZ$1,_xlfn.XLOOKUP($A242,'Copy of PY1 Data(H)'!$A$1:$A$288,'Copy of PY1 Data(H)'!$A$1:$CZ$288))</f>
        <v>0</v>
      </c>
      <c r="BB242" s="180" cm="1">
        <f t="array" ref="BB242">_xlfn.XLOOKUP(BB$1,'Copy of PY1 Data(H)'!$A$1:$CZ$1,_xlfn.XLOOKUP($A242,'Copy of PY1 Data(H)'!$A$1:$A$288,'Copy of PY1 Data(H)'!$A$1:$CZ$288))</f>
        <v>0</v>
      </c>
      <c r="BC242" s="180" cm="1">
        <f t="array" ref="BC242">_xlfn.XLOOKUP(BC$1,'Copy of PY1 Data(H)'!$A$1:$CZ$1,_xlfn.XLOOKUP($A242,'Copy of PY1 Data(H)'!$A$1:$A$288,'Copy of PY1 Data(H)'!$A$1:$CZ$288))</f>
        <v>0</v>
      </c>
      <c r="BD242" s="180" cm="1">
        <f t="array" ref="BD242">_xlfn.XLOOKUP(BD$1,'Copy of PY1 Data(H)'!$A$1:$CZ$1,_xlfn.XLOOKUP($A242,'Copy of PY1 Data(H)'!$A$1:$A$288,'Copy of PY1 Data(H)'!$A$1:$CZ$288))</f>
        <v>0</v>
      </c>
      <c r="BE242" s="180" cm="1">
        <f t="array" ref="BE242">_xlfn.XLOOKUP(BE$1,'Copy of PY1 Data(H)'!$A$1:$CZ$1,_xlfn.XLOOKUP($A242,'Copy of PY1 Data(H)'!$A$1:$A$288,'Copy of PY1 Data(H)'!$A$1:$CZ$288))</f>
        <v>0</v>
      </c>
      <c r="BF242" s="180" cm="1">
        <f t="array" ref="BF242">_xlfn.XLOOKUP(BF$1,'Copy of PY1 Data(H)'!$A$1:$CZ$1,_xlfn.XLOOKUP($A242,'Copy of PY1 Data(H)'!$A$1:$A$288,'Copy of PY1 Data(H)'!$A$1:$CZ$288))</f>
        <v>275174</v>
      </c>
      <c r="BG242" s="180" cm="1">
        <f t="array" ref="BG242">_xlfn.XLOOKUP(BG$1,'Copy of PY1 Data(H)'!$A$1:$CZ$1,_xlfn.XLOOKUP($A242,'Copy of PY1 Data(H)'!$A$1:$A$288,'Copy of PY1 Data(H)'!$A$1:$CZ$288))</f>
        <v>0</v>
      </c>
      <c r="BH242" s="180" cm="1">
        <f t="array" ref="BH242">_xlfn.XLOOKUP(BH$1,'Copy of PY1 Data(H)'!$A$1:$CZ$1,_xlfn.XLOOKUP($A242,'Copy of PY1 Data(H)'!$A$1:$A$288,'Copy of PY1 Data(H)'!$A$1:$CZ$288))</f>
        <v>0</v>
      </c>
      <c r="BI242" s="180" cm="1">
        <f t="array" ref="BI242">_xlfn.XLOOKUP(BI$1,'Copy of PY1 Data(H)'!$A$1:$CZ$1,_xlfn.XLOOKUP($A242,'Copy of PY1 Data(H)'!$A$1:$A$288,'Copy of PY1 Data(H)'!$A$1:$CZ$288))</f>
        <v>10000</v>
      </c>
      <c r="BJ242" s="180" cm="1">
        <f t="array" ref="BJ242">_xlfn.XLOOKUP(BJ$1,'Copy of PY1 Data(H)'!$A$1:$CZ$1,_xlfn.XLOOKUP($A242,'Copy of PY1 Data(H)'!$A$1:$A$288,'Copy of PY1 Data(H)'!$A$1:$CZ$288))</f>
        <v>0</v>
      </c>
      <c r="BK242" s="180" cm="1">
        <f t="array" ref="BK242">_xlfn.XLOOKUP(BK$1,'Copy of PY1 Data(H)'!$A$1:$CZ$1,_xlfn.XLOOKUP($A242,'Copy of PY1 Data(H)'!$A$1:$A$288,'Copy of PY1 Data(H)'!$A$1:$CZ$288))</f>
        <v>0</v>
      </c>
      <c r="BL242" s="180" cm="1">
        <f t="array" ref="BL242">_xlfn.XLOOKUP(BL$1,'Copy of PY1 Data(H)'!$A$1:$CZ$1,_xlfn.XLOOKUP($A242,'Copy of PY1 Data(H)'!$A$1:$A$288,'Copy of PY1 Data(H)'!$A$1:$CZ$288))</f>
        <v>325567</v>
      </c>
      <c r="BM242" s="180" cm="1">
        <f t="array" ref="BM242">_xlfn.XLOOKUP(BM$1,'Copy of PY1 Data(H)'!$A$1:$CZ$1,_xlfn.XLOOKUP($A242,'Copy of PY1 Data(H)'!$A$1:$A$288,'Copy of PY1 Data(H)'!$A$1:$CZ$288))</f>
        <v>0</v>
      </c>
      <c r="BN242" s="180" cm="1">
        <f t="array" ref="BN242">_xlfn.XLOOKUP(BN$1,'Copy of PY1 Data(H)'!$A$1:$CZ$1,_xlfn.XLOOKUP($A242,'Copy of PY1 Data(H)'!$A$1:$A$288,'Copy of PY1 Data(H)'!$A$1:$CZ$288))</f>
        <v>7370</v>
      </c>
      <c r="BO242" s="180" cm="1">
        <f t="array" ref="BO242">_xlfn.XLOOKUP(BO$1,'Copy of PY1 Data(H)'!$A$1:$CZ$1,_xlfn.XLOOKUP($A242,'Copy of PY1 Data(H)'!$A$1:$A$288,'Copy of PY1 Data(H)'!$A$1:$CZ$288))</f>
        <v>0</v>
      </c>
      <c r="BP242" s="180" cm="1">
        <f t="array" ref="BP242">_xlfn.XLOOKUP(BP$1,'Copy of PY1 Data(H)'!$A$1:$CZ$1,_xlfn.XLOOKUP($A242,'Copy of PY1 Data(H)'!$A$1:$A$288,'Copy of PY1 Data(H)'!$A$1:$CZ$288))</f>
        <v>0</v>
      </c>
      <c r="BQ242" s="180" cm="1">
        <f t="array" ref="BQ242">_xlfn.XLOOKUP(BQ$1,'Copy of PY1 Data(H)'!$A$1:$CZ$1,_xlfn.XLOOKUP($A242,'Copy of PY1 Data(H)'!$A$1:$A$288,'Copy of PY1 Data(H)'!$A$1:$CZ$288))</f>
        <v>0</v>
      </c>
      <c r="BR242" s="180" cm="1">
        <f t="array" ref="BR242">_xlfn.XLOOKUP(BR$1,'Copy of PY1 Data(H)'!$A$1:$CZ$1,_xlfn.XLOOKUP($A242,'Copy of PY1 Data(H)'!$A$1:$A$288,'Copy of PY1 Data(H)'!$A$1:$CZ$288))</f>
        <v>0</v>
      </c>
      <c r="BS242" s="180" cm="1">
        <f t="array" ref="BS242">_xlfn.XLOOKUP(BS$1,'Copy of PY1 Data(H)'!$A$1:$CZ$1,_xlfn.XLOOKUP($A242,'Copy of PY1 Data(H)'!$A$1:$A$288,'Copy of PY1 Data(H)'!$A$1:$CZ$288))</f>
        <v>0</v>
      </c>
      <c r="BT242" s="180" cm="1">
        <f t="array" ref="BT242">_xlfn.XLOOKUP(BT$1,'Copy of PY1 Data(H)'!$A$1:$CZ$1,_xlfn.XLOOKUP($A242,'Copy of PY1 Data(H)'!$A$1:$A$288,'Copy of PY1 Data(H)'!$A$1:$CZ$288))</f>
        <v>0</v>
      </c>
      <c r="BU242" s="180" cm="1">
        <f t="array" ref="BU242">_xlfn.XLOOKUP(BU$1,'Copy of PY1 Data(H)'!$A$1:$CZ$1,_xlfn.XLOOKUP($A242,'Copy of PY1 Data(H)'!$A$1:$A$288,'Copy of PY1 Data(H)'!$A$1:$CZ$288))</f>
        <v>0</v>
      </c>
      <c r="BV242" s="180" cm="1">
        <f t="array" ref="BV242">_xlfn.XLOOKUP(BV$1,'Copy of PY1 Data(H)'!$A$1:$CZ$1,_xlfn.XLOOKUP($A242,'Copy of PY1 Data(H)'!$A$1:$A$288,'Copy of PY1 Data(H)'!$A$1:$CZ$288))</f>
        <v>0</v>
      </c>
    </row>
    <row r="243" spans="1:78" s="968" customFormat="1" x14ac:dyDescent="0.3">
      <c r="A243" s="968" t="s">
        <v>2841</v>
      </c>
    </row>
    <row r="244" spans="1:78" s="968" customFormat="1" x14ac:dyDescent="0.3">
      <c r="A244" s="968" t="s">
        <v>2841</v>
      </c>
    </row>
    <row r="245" spans="1:78" x14ac:dyDescent="0.3">
      <c r="A245" s="180">
        <v>528</v>
      </c>
      <c r="C245" s="180"/>
      <c r="D245" s="180" cm="1">
        <f t="array" ref="D245">_xlfn.XLOOKUP(D$1,'Copy of PY1 Data(H)'!$A$1:$CZ$1,_xlfn.XLOOKUP($A245,'Copy of PY1 Data(H)'!$A$1:$A$288,'Copy of PY1 Data(H)'!$A$1:$CZ$288))</f>
        <v>2341051</v>
      </c>
      <c r="E245" s="180" cm="1">
        <f t="array" ref="E245">_xlfn.XLOOKUP(E$1,'Copy of PY1 Data(H)'!$A$1:$CZ$1,_xlfn.XLOOKUP($A245,'Copy of PY1 Data(H)'!$A$1:$A$288,'Copy of PY1 Data(H)'!$A$1:$CZ$288))</f>
        <v>257331325</v>
      </c>
      <c r="F245" s="180" cm="1">
        <f t="array" ref="F245">_xlfn.XLOOKUP(F$1,'Copy of PY1 Data(H)'!$A$1:$CZ$1,_xlfn.XLOOKUP($A245,'Copy of PY1 Data(H)'!$A$1:$A$288,'Copy of PY1 Data(H)'!$A$1:$CZ$288))</f>
        <v>0</v>
      </c>
      <c r="G245" s="180" cm="1">
        <f t="array" ref="G245">_xlfn.XLOOKUP(G$1,'Copy of PY1 Data(H)'!$A$1:$CZ$1,_xlfn.XLOOKUP($A245,'Copy of PY1 Data(H)'!$A$1:$A$288,'Copy of PY1 Data(H)'!$A$1:$CZ$288))</f>
        <v>2567167</v>
      </c>
      <c r="H245" s="180" cm="1">
        <f t="array" ref="H245">_xlfn.XLOOKUP(H$1,'Copy of PY1 Data(H)'!$A$1:$CZ$1,_xlfn.XLOOKUP($A245,'Copy of PY1 Data(H)'!$A$1:$A$288,'Copy of PY1 Data(H)'!$A$1:$CZ$288))</f>
        <v>1048399</v>
      </c>
      <c r="I245" s="180" cm="1">
        <f t="array" ref="I245">_xlfn.XLOOKUP(I$1,'Copy of PY1 Data(H)'!$A$1:$CZ$1,_xlfn.XLOOKUP($A245,'Copy of PY1 Data(H)'!$A$1:$A$288,'Copy of PY1 Data(H)'!$A$1:$CZ$288))</f>
        <v>1249</v>
      </c>
      <c r="J245" s="180" cm="1">
        <f t="array" ref="J245">_xlfn.XLOOKUP(J$1,'Copy of PY1 Data(H)'!$A$1:$CZ$1,_xlfn.XLOOKUP($A245,'Copy of PY1 Data(H)'!$A$1:$A$288,'Copy of PY1 Data(H)'!$A$1:$CZ$288))</f>
        <v>79682</v>
      </c>
      <c r="K245" s="180" cm="1">
        <f t="array" ref="K245">_xlfn.XLOOKUP(K$1,'Copy of PY1 Data(H)'!$A$1:$CZ$1,_xlfn.XLOOKUP($A245,'Copy of PY1 Data(H)'!$A$1:$A$288,'Copy of PY1 Data(H)'!$A$1:$CZ$288))</f>
        <v>0</v>
      </c>
      <c r="L245" s="180" cm="1">
        <f t="array" ref="L245">_xlfn.XLOOKUP(L$1,'Copy of PY1 Data(H)'!$A$1:$CZ$1,_xlfn.XLOOKUP($A245,'Copy of PY1 Data(H)'!$A$1:$A$288,'Copy of PY1 Data(H)'!$A$1:$CZ$288))</f>
        <v>1053689</v>
      </c>
      <c r="M245" s="180" cm="1">
        <f t="array" ref="M245">_xlfn.XLOOKUP(M$1,'Copy of PY1 Data(H)'!$A$1:$CZ$1,_xlfn.XLOOKUP($A245,'Copy of PY1 Data(H)'!$A$1:$A$288,'Copy of PY1 Data(H)'!$A$1:$CZ$288))</f>
        <v>8174527</v>
      </c>
      <c r="N245" s="180" cm="1">
        <f t="array" ref="N245">_xlfn.XLOOKUP(N$1,'Copy of PY1 Data(H)'!$A$1:$CZ$1,_xlfn.XLOOKUP($A245,'Copy of PY1 Data(H)'!$A$1:$A$288,'Copy of PY1 Data(H)'!$A$1:$CZ$288))</f>
        <v>9737</v>
      </c>
      <c r="O245" s="180" cm="1">
        <f t="array" ref="O245">_xlfn.XLOOKUP(O$1,'Copy of PY1 Data(H)'!$A$1:$CZ$1,_xlfn.XLOOKUP($A245,'Copy of PY1 Data(H)'!$A$1:$A$288,'Copy of PY1 Data(H)'!$A$1:$CZ$288))</f>
        <v>212695</v>
      </c>
      <c r="P245" s="180" cm="1">
        <f t="array" ref="P245">_xlfn.XLOOKUP(P$1,'Copy of PY1 Data(H)'!$A$1:$CZ$1,_xlfn.XLOOKUP($A245,'Copy of PY1 Data(H)'!$A$1:$A$288,'Copy of PY1 Data(H)'!$A$1:$CZ$288))</f>
        <v>0</v>
      </c>
      <c r="Q245" s="180" cm="1">
        <f t="array" ref="Q245">_xlfn.XLOOKUP(Q$1,'Copy of PY1 Data(H)'!$A$1:$CZ$1,_xlfn.XLOOKUP($A245,'Copy of PY1 Data(H)'!$A$1:$A$288,'Copy of PY1 Data(H)'!$A$1:$CZ$288))</f>
        <v>144596</v>
      </c>
      <c r="R245" s="180" cm="1">
        <f t="array" ref="R245">_xlfn.XLOOKUP(R$1,'Copy of PY1 Data(H)'!$A$1:$CZ$1,_xlfn.XLOOKUP($A245,'Copy of PY1 Data(H)'!$A$1:$A$288,'Copy of PY1 Data(H)'!$A$1:$CZ$288))</f>
        <v>589617</v>
      </c>
      <c r="S245" s="180" cm="1">
        <f t="array" ref="S245">_xlfn.XLOOKUP(S$1,'Copy of PY1 Data(H)'!$A$1:$CZ$1,_xlfn.XLOOKUP($A245,'Copy of PY1 Data(H)'!$A$1:$A$288,'Copy of PY1 Data(H)'!$A$1:$CZ$288))</f>
        <v>712299</v>
      </c>
      <c r="T245" s="180" cm="1">
        <f t="array" ref="T245">_xlfn.XLOOKUP(T$1,'Copy of PY1 Data(H)'!$A$1:$CZ$1,_xlfn.XLOOKUP($A245,'Copy of PY1 Data(H)'!$A$1:$A$288,'Copy of PY1 Data(H)'!$A$1:$CZ$288))</f>
        <v>7426178</v>
      </c>
      <c r="U245" s="180" cm="1">
        <f t="array" ref="U245">_xlfn.XLOOKUP(U$1,'Copy of PY1 Data(H)'!$A$1:$CZ$1,_xlfn.XLOOKUP($A245,'Copy of PY1 Data(H)'!$A$1:$A$288,'Copy of PY1 Data(H)'!$A$1:$CZ$288))</f>
        <v>0</v>
      </c>
      <c r="V245" s="180" cm="1">
        <f t="array" ref="V245">_xlfn.XLOOKUP(V$1,'Copy of PY1 Data(H)'!$A$1:$CZ$1,_xlfn.XLOOKUP($A245,'Copy of PY1 Data(H)'!$A$1:$A$288,'Copy of PY1 Data(H)'!$A$1:$CZ$288))</f>
        <v>303064</v>
      </c>
      <c r="W245" s="180" cm="1">
        <f t="array" ref="W245">_xlfn.XLOOKUP(W$1,'Copy of PY1 Data(H)'!$A$1:$CZ$1,_xlfn.XLOOKUP($A245,'Copy of PY1 Data(H)'!$A$1:$A$288,'Copy of PY1 Data(H)'!$A$1:$CZ$288))</f>
        <v>0</v>
      </c>
      <c r="X245" s="180" cm="1">
        <f t="array" ref="X245">_xlfn.XLOOKUP(X$1,'Copy of PY1 Data(H)'!$A$1:$CZ$1,_xlfn.XLOOKUP($A245,'Copy of PY1 Data(H)'!$A$1:$A$288,'Copy of PY1 Data(H)'!$A$1:$CZ$288))</f>
        <v>3643348</v>
      </c>
      <c r="Y245" s="180" cm="1">
        <f t="array" ref="Y245">_xlfn.XLOOKUP(Y$1,'Copy of PY1 Data(H)'!$A$1:$CZ$1,_xlfn.XLOOKUP($A245,'Copy of PY1 Data(H)'!$A$1:$A$288,'Copy of PY1 Data(H)'!$A$1:$CZ$288))</f>
        <v>821318</v>
      </c>
      <c r="Z245" s="180" cm="1">
        <f t="array" ref="Z245">_xlfn.XLOOKUP(Z$1,'Copy of PY1 Data(H)'!$A$1:$CZ$1,_xlfn.XLOOKUP($A245,'Copy of PY1 Data(H)'!$A$1:$A$288,'Copy of PY1 Data(H)'!$A$1:$CZ$288))</f>
        <v>25633766</v>
      </c>
      <c r="AA245" s="180" cm="1">
        <f t="array" ref="AA245">_xlfn.XLOOKUP(AA$1,'Copy of PY1 Data(H)'!$A$1:$CZ$1,_xlfn.XLOOKUP($A245,'Copy of PY1 Data(H)'!$A$1:$A$288,'Copy of PY1 Data(H)'!$A$1:$CZ$288))</f>
        <v>5326348</v>
      </c>
      <c r="AB245" s="180" cm="1">
        <f t="array" ref="AB245">_xlfn.XLOOKUP(AB$1,'Copy of PY1 Data(H)'!$A$1:$CZ$1,_xlfn.XLOOKUP($A245,'Copy of PY1 Data(H)'!$A$1:$A$288,'Copy of PY1 Data(H)'!$A$1:$CZ$288))</f>
        <v>0</v>
      </c>
      <c r="AC245" s="180" cm="1">
        <f t="array" ref="AC245">_xlfn.XLOOKUP(AC$1,'Copy of PY1 Data(H)'!$A$1:$CZ$1,_xlfn.XLOOKUP($A245,'Copy of PY1 Data(H)'!$A$1:$A$288,'Copy of PY1 Data(H)'!$A$1:$CZ$288))</f>
        <v>122699</v>
      </c>
      <c r="AD245" s="180" cm="1">
        <f t="array" ref="AD245">_xlfn.XLOOKUP(AD$1,'Copy of PY1 Data(H)'!$A$1:$CZ$1,_xlfn.XLOOKUP($A245,'Copy of PY1 Data(H)'!$A$1:$A$288,'Copy of PY1 Data(H)'!$A$1:$CZ$288))</f>
        <v>455706</v>
      </c>
      <c r="AE245" s="180" cm="1">
        <f t="array" ref="AE245">_xlfn.XLOOKUP(AE$1,'Copy of PY1 Data(H)'!$A$1:$CZ$1,_xlfn.XLOOKUP($A245,'Copy of PY1 Data(H)'!$A$1:$A$288,'Copy of PY1 Data(H)'!$A$1:$CZ$288))</f>
        <v>491480</v>
      </c>
      <c r="AF245" s="180" cm="1">
        <f t="array" ref="AF245">_xlfn.XLOOKUP(AF$1,'Copy of PY1 Data(H)'!$A$1:$CZ$1,_xlfn.XLOOKUP($A245,'Copy of PY1 Data(H)'!$A$1:$A$288,'Copy of PY1 Data(H)'!$A$1:$CZ$288))</f>
        <v>91567</v>
      </c>
      <c r="AG245" s="180" cm="1">
        <f t="array" ref="AG245">_xlfn.XLOOKUP(AG$1,'Copy of PY1 Data(H)'!$A$1:$CZ$1,_xlfn.XLOOKUP($A245,'Copy of PY1 Data(H)'!$A$1:$A$288,'Copy of PY1 Data(H)'!$A$1:$CZ$288))</f>
        <v>362220</v>
      </c>
      <c r="AH245" s="180" cm="1">
        <f t="array" ref="AH245">_xlfn.XLOOKUP(AH$1,'Copy of PY1 Data(H)'!$A$1:$CZ$1,_xlfn.XLOOKUP($A245,'Copy of PY1 Data(H)'!$A$1:$A$288,'Copy of PY1 Data(H)'!$A$1:$CZ$288))</f>
        <v>0</v>
      </c>
      <c r="AI245" s="180" cm="1">
        <f t="array" ref="AI245">_xlfn.XLOOKUP(AI$1,'Copy of PY1 Data(H)'!$A$1:$CZ$1,_xlfn.XLOOKUP($A245,'Copy of PY1 Data(H)'!$A$1:$A$288,'Copy of PY1 Data(H)'!$A$1:$CZ$288))</f>
        <v>23227</v>
      </c>
      <c r="AJ245" s="180" cm="1">
        <f t="array" ref="AJ245">_xlfn.XLOOKUP(AJ$1,'Copy of PY1 Data(H)'!$A$1:$CZ$1,_xlfn.XLOOKUP($A245,'Copy of PY1 Data(H)'!$A$1:$A$288,'Copy of PY1 Data(H)'!$A$1:$CZ$288))</f>
        <v>1255353</v>
      </c>
      <c r="AK245" s="180" cm="1">
        <f t="array" ref="AK245">_xlfn.XLOOKUP(AK$1,'Copy of PY1 Data(H)'!$A$1:$CZ$1,_xlfn.XLOOKUP($A245,'Copy of PY1 Data(H)'!$A$1:$A$288,'Copy of PY1 Data(H)'!$A$1:$CZ$288))</f>
        <v>82148</v>
      </c>
      <c r="AL245" s="180" cm="1">
        <f t="array" ref="AL245">_xlfn.XLOOKUP(AL$1,'Copy of PY1 Data(H)'!$A$1:$CZ$1,_xlfn.XLOOKUP($A245,'Copy of PY1 Data(H)'!$A$1:$A$288,'Copy of PY1 Data(H)'!$A$1:$CZ$288))</f>
        <v>154732</v>
      </c>
      <c r="AM245" s="180" cm="1">
        <f t="array" ref="AM245">_xlfn.XLOOKUP(AM$1,'Copy of PY1 Data(H)'!$A$1:$CZ$1,_xlfn.XLOOKUP($A245,'Copy of PY1 Data(H)'!$A$1:$A$288,'Copy of PY1 Data(H)'!$A$1:$CZ$288))</f>
        <v>1958964</v>
      </c>
      <c r="AN245" s="180" cm="1">
        <f t="array" ref="AN245">_xlfn.XLOOKUP(AN$1,'Copy of PY1 Data(H)'!$A$1:$CZ$1,_xlfn.XLOOKUP($A245,'Copy of PY1 Data(H)'!$A$1:$A$288,'Copy of PY1 Data(H)'!$A$1:$CZ$288))</f>
        <v>93176</v>
      </c>
      <c r="AO245" s="180" cm="1">
        <f t="array" ref="AO245">_xlfn.XLOOKUP(AO$1,'Copy of PY1 Data(H)'!$A$1:$CZ$1,_xlfn.XLOOKUP($A245,'Copy of PY1 Data(H)'!$A$1:$A$288,'Copy of PY1 Data(H)'!$A$1:$CZ$288))</f>
        <v>21029707</v>
      </c>
      <c r="AP245" s="180" cm="1">
        <f t="array" ref="AP245">_xlfn.XLOOKUP(AP$1,'Copy of PY1 Data(H)'!$A$1:$CZ$1,_xlfn.XLOOKUP($A245,'Copy of PY1 Data(H)'!$A$1:$A$288,'Copy of PY1 Data(H)'!$A$1:$CZ$288))</f>
        <v>759333</v>
      </c>
      <c r="AQ245" s="180" cm="1">
        <f t="array" ref="AQ245">_xlfn.XLOOKUP(AQ$1,'Copy of PY1 Data(H)'!$A$1:$CZ$1,_xlfn.XLOOKUP($A245,'Copy of PY1 Data(H)'!$A$1:$A$288,'Copy of PY1 Data(H)'!$A$1:$CZ$288))</f>
        <v>35167</v>
      </c>
      <c r="AR245" s="180" cm="1">
        <f t="array" ref="AR245">_xlfn.XLOOKUP(AR$1,'Copy of PY1 Data(H)'!$A$1:$CZ$1,_xlfn.XLOOKUP($A245,'Copy of PY1 Data(H)'!$A$1:$A$288,'Copy of PY1 Data(H)'!$A$1:$CZ$288))</f>
        <v>54492</v>
      </c>
      <c r="AS245" s="180" cm="1">
        <f t="array" ref="AS245">_xlfn.XLOOKUP(AS$1,'Copy of PY1 Data(H)'!$A$1:$CZ$1,_xlfn.XLOOKUP($A245,'Copy of PY1 Data(H)'!$A$1:$A$288,'Copy of PY1 Data(H)'!$A$1:$CZ$288))</f>
        <v>16118170</v>
      </c>
      <c r="AT245" s="180" cm="1">
        <f t="array" ref="AT245">_xlfn.XLOOKUP(AT$1,'Copy of PY1 Data(H)'!$A$1:$CZ$1,_xlfn.XLOOKUP($A245,'Copy of PY1 Data(H)'!$A$1:$A$288,'Copy of PY1 Data(H)'!$A$1:$CZ$288))</f>
        <v>134869</v>
      </c>
      <c r="AU245" s="180" cm="1">
        <f t="array" ref="AU245">_xlfn.XLOOKUP(AU$1,'Copy of PY1 Data(H)'!$A$1:$CZ$1,_xlfn.XLOOKUP($A245,'Copy of PY1 Data(H)'!$A$1:$A$288,'Copy of PY1 Data(H)'!$A$1:$CZ$288))</f>
        <v>448360</v>
      </c>
      <c r="AV245" s="180" cm="1">
        <f t="array" ref="AV245">_xlfn.XLOOKUP(AV$1,'Copy of PY1 Data(H)'!$A$1:$CZ$1,_xlfn.XLOOKUP($A245,'Copy of PY1 Data(H)'!$A$1:$A$288,'Copy of PY1 Data(H)'!$A$1:$CZ$288))</f>
        <v>578489</v>
      </c>
      <c r="AW245" s="180" cm="1">
        <f t="array" ref="AW245">_xlfn.XLOOKUP(AW$1,'Copy of PY1 Data(H)'!$A$1:$CZ$1,_xlfn.XLOOKUP($A245,'Copy of PY1 Data(H)'!$A$1:$A$288,'Copy of PY1 Data(H)'!$A$1:$CZ$288))</f>
        <v>107905</v>
      </c>
      <c r="AX245" s="180" cm="1">
        <f t="array" ref="AX245">_xlfn.XLOOKUP(AX$1,'Copy of PY1 Data(H)'!$A$1:$CZ$1,_xlfn.XLOOKUP($A245,'Copy of PY1 Data(H)'!$A$1:$A$288,'Copy of PY1 Data(H)'!$A$1:$CZ$288))</f>
        <v>200134</v>
      </c>
      <c r="AY245" s="180" cm="1">
        <f t="array" ref="AY245">_xlfn.XLOOKUP(AY$1,'Copy of PY1 Data(H)'!$A$1:$CZ$1,_xlfn.XLOOKUP($A245,'Copy of PY1 Data(H)'!$A$1:$A$288,'Copy of PY1 Data(H)'!$A$1:$CZ$288))</f>
        <v>131318</v>
      </c>
      <c r="AZ245" s="180" cm="1">
        <f t="array" ref="AZ245">_xlfn.XLOOKUP(AZ$1,'Copy of PY1 Data(H)'!$A$1:$CZ$1,_xlfn.XLOOKUP($A245,'Copy of PY1 Data(H)'!$A$1:$A$288,'Copy of PY1 Data(H)'!$A$1:$CZ$288))</f>
        <v>2910352</v>
      </c>
      <c r="BA245" s="180" cm="1">
        <f t="array" ref="BA245">_xlfn.XLOOKUP(BA$1,'Copy of PY1 Data(H)'!$A$1:$CZ$1,_xlfn.XLOOKUP($A245,'Copy of PY1 Data(H)'!$A$1:$A$288,'Copy of PY1 Data(H)'!$A$1:$CZ$288))</f>
        <v>810027</v>
      </c>
      <c r="BB245" s="180" cm="1">
        <f t="array" ref="BB245">_xlfn.XLOOKUP(BB$1,'Copy of PY1 Data(H)'!$A$1:$CZ$1,_xlfn.XLOOKUP($A245,'Copy of PY1 Data(H)'!$A$1:$A$288,'Copy of PY1 Data(H)'!$A$1:$CZ$288))</f>
        <v>13425</v>
      </c>
      <c r="BC245" s="180" cm="1">
        <f t="array" ref="BC245">_xlfn.XLOOKUP(BC$1,'Copy of PY1 Data(H)'!$A$1:$CZ$1,_xlfn.XLOOKUP($A245,'Copy of PY1 Data(H)'!$A$1:$A$288,'Copy of PY1 Data(H)'!$A$1:$CZ$288))</f>
        <v>210539</v>
      </c>
      <c r="BD245" s="180" cm="1">
        <f t="array" ref="BD245">_xlfn.XLOOKUP(BD$1,'Copy of PY1 Data(H)'!$A$1:$CZ$1,_xlfn.XLOOKUP($A245,'Copy of PY1 Data(H)'!$A$1:$A$288,'Copy of PY1 Data(H)'!$A$1:$CZ$288))</f>
        <v>2289189</v>
      </c>
      <c r="BE245" s="180" cm="1">
        <f t="array" ref="BE245">_xlfn.XLOOKUP(BE$1,'Copy of PY1 Data(H)'!$A$1:$CZ$1,_xlfn.XLOOKUP($A245,'Copy of PY1 Data(H)'!$A$1:$A$288,'Copy of PY1 Data(H)'!$A$1:$CZ$288))</f>
        <v>317076</v>
      </c>
      <c r="BF245" s="180" cm="1">
        <f t="array" ref="BF245">_xlfn.XLOOKUP(BF$1,'Copy of PY1 Data(H)'!$A$1:$CZ$1,_xlfn.XLOOKUP($A245,'Copy of PY1 Data(H)'!$A$1:$A$288,'Copy of PY1 Data(H)'!$A$1:$CZ$288))</f>
        <v>12474365</v>
      </c>
      <c r="BG245" s="180" cm="1">
        <f t="array" ref="BG245">_xlfn.XLOOKUP(BG$1,'Copy of PY1 Data(H)'!$A$1:$CZ$1,_xlfn.XLOOKUP($A245,'Copy of PY1 Data(H)'!$A$1:$A$288,'Copy of PY1 Data(H)'!$A$1:$CZ$288))</f>
        <v>0</v>
      </c>
      <c r="BH245" s="180" cm="1">
        <f t="array" ref="BH245">_xlfn.XLOOKUP(BH$1,'Copy of PY1 Data(H)'!$A$1:$CZ$1,_xlfn.XLOOKUP($A245,'Copy of PY1 Data(H)'!$A$1:$A$288,'Copy of PY1 Data(H)'!$A$1:$CZ$288))</f>
        <v>97089</v>
      </c>
      <c r="BI245" s="180" cm="1">
        <f t="array" ref="BI245">_xlfn.XLOOKUP(BI$1,'Copy of PY1 Data(H)'!$A$1:$CZ$1,_xlfn.XLOOKUP($A245,'Copy of PY1 Data(H)'!$A$1:$A$288,'Copy of PY1 Data(H)'!$A$1:$CZ$288))</f>
        <v>89295</v>
      </c>
      <c r="BJ245" s="180" cm="1">
        <f t="array" ref="BJ245">_xlfn.XLOOKUP(BJ$1,'Copy of PY1 Data(H)'!$A$1:$CZ$1,_xlfn.XLOOKUP($A245,'Copy of PY1 Data(H)'!$A$1:$A$288,'Copy of PY1 Data(H)'!$A$1:$CZ$288))</f>
        <v>6587837</v>
      </c>
      <c r="BK245" s="180" cm="1">
        <f t="array" ref="BK245">_xlfn.XLOOKUP(BK$1,'Copy of PY1 Data(H)'!$A$1:$CZ$1,_xlfn.XLOOKUP($A245,'Copy of PY1 Data(H)'!$A$1:$A$288,'Copy of PY1 Data(H)'!$A$1:$CZ$288))</f>
        <v>335954</v>
      </c>
      <c r="BL245" s="180" cm="1">
        <f t="array" ref="BL245">_xlfn.XLOOKUP(BL$1,'Copy of PY1 Data(H)'!$A$1:$CZ$1,_xlfn.XLOOKUP($A245,'Copy of PY1 Data(H)'!$A$1:$A$288,'Copy of PY1 Data(H)'!$A$1:$CZ$288))</f>
        <v>10495867</v>
      </c>
      <c r="BM245" s="180" cm="1">
        <f t="array" ref="BM245">_xlfn.XLOOKUP(BM$1,'Copy of PY1 Data(H)'!$A$1:$CZ$1,_xlfn.XLOOKUP($A245,'Copy of PY1 Data(H)'!$A$1:$A$288,'Copy of PY1 Data(H)'!$A$1:$CZ$288))</f>
        <v>3094703</v>
      </c>
      <c r="BN245" s="180" cm="1">
        <f t="array" ref="BN245">_xlfn.XLOOKUP(BN$1,'Copy of PY1 Data(H)'!$A$1:$CZ$1,_xlfn.XLOOKUP($A245,'Copy of PY1 Data(H)'!$A$1:$A$288,'Copy of PY1 Data(H)'!$A$1:$CZ$288))</f>
        <v>3051750</v>
      </c>
      <c r="BO245" s="180" cm="1">
        <f t="array" ref="BO245">_xlfn.XLOOKUP(BO$1,'Copy of PY1 Data(H)'!$A$1:$CZ$1,_xlfn.XLOOKUP($A245,'Copy of PY1 Data(H)'!$A$1:$A$288,'Copy of PY1 Data(H)'!$A$1:$CZ$288))</f>
        <v>627278</v>
      </c>
      <c r="BP245" s="180" cm="1">
        <f t="array" ref="BP245">_xlfn.XLOOKUP(BP$1,'Copy of PY1 Data(H)'!$A$1:$CZ$1,_xlfn.XLOOKUP($A245,'Copy of PY1 Data(H)'!$A$1:$A$288,'Copy of PY1 Data(H)'!$A$1:$CZ$288))</f>
        <v>12207</v>
      </c>
      <c r="BQ245" s="180" cm="1">
        <f t="array" ref="BQ245">_xlfn.XLOOKUP(BQ$1,'Copy of PY1 Data(H)'!$A$1:$CZ$1,_xlfn.XLOOKUP($A245,'Copy of PY1 Data(H)'!$A$1:$A$288,'Copy of PY1 Data(H)'!$A$1:$CZ$288))</f>
        <v>1482478</v>
      </c>
      <c r="BR245" s="180" cm="1">
        <f t="array" ref="BR245">_xlfn.XLOOKUP(BR$1,'Copy of PY1 Data(H)'!$A$1:$CZ$1,_xlfn.XLOOKUP($A245,'Copy of PY1 Data(H)'!$A$1:$A$288,'Copy of PY1 Data(H)'!$A$1:$CZ$288))</f>
        <v>0</v>
      </c>
      <c r="BS245" s="180" cm="1">
        <f t="array" ref="BS245">_xlfn.XLOOKUP(BS$1,'Copy of PY1 Data(H)'!$A$1:$CZ$1,_xlfn.XLOOKUP($A245,'Copy of PY1 Data(H)'!$A$1:$A$288,'Copy of PY1 Data(H)'!$A$1:$CZ$288))</f>
        <v>1256160</v>
      </c>
      <c r="BT245" s="180" cm="1">
        <f t="array" ref="BT245">_xlfn.XLOOKUP(BT$1,'Copy of PY1 Data(H)'!$A$1:$CZ$1,_xlfn.XLOOKUP($A245,'Copy of PY1 Data(H)'!$A$1:$A$288,'Copy of PY1 Data(H)'!$A$1:$CZ$288))</f>
        <v>522629</v>
      </c>
      <c r="BU245" s="180" cm="1">
        <f t="array" ref="BU245">_xlfn.XLOOKUP(BU$1,'Copy of PY1 Data(H)'!$A$1:$CZ$1,_xlfn.XLOOKUP($A245,'Copy of PY1 Data(H)'!$A$1:$A$288,'Copy of PY1 Data(H)'!$A$1:$CZ$288))</f>
        <v>0</v>
      </c>
      <c r="BV245" s="180" cm="1">
        <f t="array" ref="BV245">_xlfn.XLOOKUP(BV$1,'Copy of PY1 Data(H)'!$A$1:$CZ$1,_xlfn.XLOOKUP($A245,'Copy of PY1 Data(H)'!$A$1:$A$288,'Copy of PY1 Data(H)'!$A$1:$CZ$288))</f>
        <v>1310030</v>
      </c>
    </row>
    <row r="246" spans="1:78" s="630" customFormat="1" x14ac:dyDescent="0.3">
      <c r="A246" s="630">
        <v>529</v>
      </c>
      <c r="B246" s="180"/>
      <c r="C246" s="180"/>
      <c r="D246" s="180" cm="1">
        <f t="array" ref="D246">_xlfn.XLOOKUP(D$1,'Copy of PY1 Data(H)'!$A$1:$CZ$1,_xlfn.XLOOKUP($A246,'Copy of PY1 Data(H)'!$A$1:$A$288,'Copy of PY1 Data(H)'!$A$1:$CZ$288))</f>
        <v>218816</v>
      </c>
      <c r="E246" s="180" cm="1">
        <f t="array" ref="E246">_xlfn.XLOOKUP(E$1,'Copy of PY1 Data(H)'!$A$1:$CZ$1,_xlfn.XLOOKUP($A246,'Copy of PY1 Data(H)'!$A$1:$A$288,'Copy of PY1 Data(H)'!$A$1:$CZ$288))</f>
        <v>18222782</v>
      </c>
      <c r="F246" s="180" cm="1">
        <f t="array" ref="F246">_xlfn.XLOOKUP(F$1,'Copy of PY1 Data(H)'!$A$1:$CZ$1,_xlfn.XLOOKUP($A246,'Copy of PY1 Data(H)'!$A$1:$A$288,'Copy of PY1 Data(H)'!$A$1:$CZ$288))</f>
        <v>0</v>
      </c>
      <c r="G246" s="180" cm="1">
        <f t="array" ref="G246">_xlfn.XLOOKUP(G$1,'Copy of PY1 Data(H)'!$A$1:$CZ$1,_xlfn.XLOOKUP($A246,'Copy of PY1 Data(H)'!$A$1:$A$288,'Copy of PY1 Data(H)'!$A$1:$CZ$288))</f>
        <v>250706</v>
      </c>
      <c r="H246" s="180" cm="1">
        <f t="array" ref="H246">_xlfn.XLOOKUP(H$1,'Copy of PY1 Data(H)'!$A$1:$CZ$1,_xlfn.XLOOKUP($A246,'Copy of PY1 Data(H)'!$A$1:$A$288,'Copy of PY1 Data(H)'!$A$1:$CZ$288))</f>
        <v>158372</v>
      </c>
      <c r="I246" s="180" cm="1">
        <f t="array" ref="I246">_xlfn.XLOOKUP(I$1,'Copy of PY1 Data(H)'!$A$1:$CZ$1,_xlfn.XLOOKUP($A246,'Copy of PY1 Data(H)'!$A$1:$A$288,'Copy of PY1 Data(H)'!$A$1:$CZ$288))</f>
        <v>220</v>
      </c>
      <c r="J246" s="180" cm="1">
        <f t="array" ref="J246">_xlfn.XLOOKUP(J$1,'Copy of PY1 Data(H)'!$A$1:$CZ$1,_xlfn.XLOOKUP($A246,'Copy of PY1 Data(H)'!$A$1:$A$288,'Copy of PY1 Data(H)'!$A$1:$CZ$288))</f>
        <v>15748</v>
      </c>
      <c r="K246" s="180" cm="1">
        <f t="array" ref="K246">_xlfn.XLOOKUP(K$1,'Copy of PY1 Data(H)'!$A$1:$CZ$1,_xlfn.XLOOKUP($A246,'Copy of PY1 Data(H)'!$A$1:$A$288,'Copy of PY1 Data(H)'!$A$1:$CZ$288))</f>
        <v>0</v>
      </c>
      <c r="L246" s="180" cm="1">
        <f t="array" ref="L246">_xlfn.XLOOKUP(L$1,'Copy of PY1 Data(H)'!$A$1:$CZ$1,_xlfn.XLOOKUP($A246,'Copy of PY1 Data(H)'!$A$1:$A$288,'Copy of PY1 Data(H)'!$A$1:$CZ$288))</f>
        <v>137243</v>
      </c>
      <c r="M246" s="180" cm="1">
        <f t="array" ref="M246">_xlfn.XLOOKUP(M$1,'Copy of PY1 Data(H)'!$A$1:$CZ$1,_xlfn.XLOOKUP($A246,'Copy of PY1 Data(H)'!$A$1:$A$288,'Copy of PY1 Data(H)'!$A$1:$CZ$288))</f>
        <v>776211</v>
      </c>
      <c r="N246" s="180" cm="1">
        <f t="array" ref="N246">_xlfn.XLOOKUP(N$1,'Copy of PY1 Data(H)'!$A$1:$CZ$1,_xlfn.XLOOKUP($A246,'Copy of PY1 Data(H)'!$A$1:$A$288,'Copy of PY1 Data(H)'!$A$1:$CZ$288))</f>
        <v>2379</v>
      </c>
      <c r="O246" s="180" cm="1">
        <f t="array" ref="O246">_xlfn.XLOOKUP(O$1,'Copy of PY1 Data(H)'!$A$1:$CZ$1,_xlfn.XLOOKUP($A246,'Copy of PY1 Data(H)'!$A$1:$A$288,'Copy of PY1 Data(H)'!$A$1:$CZ$288))</f>
        <v>26015</v>
      </c>
      <c r="P246" s="180" cm="1">
        <f t="array" ref="P246">_xlfn.XLOOKUP(P$1,'Copy of PY1 Data(H)'!$A$1:$CZ$1,_xlfn.XLOOKUP($A246,'Copy of PY1 Data(H)'!$A$1:$A$288,'Copy of PY1 Data(H)'!$A$1:$CZ$288))</f>
        <v>0</v>
      </c>
      <c r="Q246" s="180" cm="1">
        <f t="array" ref="Q246">_xlfn.XLOOKUP(Q$1,'Copy of PY1 Data(H)'!$A$1:$CZ$1,_xlfn.XLOOKUP($A246,'Copy of PY1 Data(H)'!$A$1:$A$288,'Copy of PY1 Data(H)'!$A$1:$CZ$288))</f>
        <v>18938</v>
      </c>
      <c r="R246" s="180" cm="1">
        <f t="array" ref="R246">_xlfn.XLOOKUP(R$1,'Copy of PY1 Data(H)'!$A$1:$CZ$1,_xlfn.XLOOKUP($A246,'Copy of PY1 Data(H)'!$A$1:$A$288,'Copy of PY1 Data(H)'!$A$1:$CZ$288))</f>
        <v>63957</v>
      </c>
      <c r="S246" s="180" cm="1">
        <f t="array" ref="S246">_xlfn.XLOOKUP(S$1,'Copy of PY1 Data(H)'!$A$1:$CZ$1,_xlfn.XLOOKUP($A246,'Copy of PY1 Data(H)'!$A$1:$A$288,'Copy of PY1 Data(H)'!$A$1:$CZ$288))</f>
        <v>91517</v>
      </c>
      <c r="T246" s="180" cm="1">
        <f t="array" ref="T246">_xlfn.XLOOKUP(T$1,'Copy of PY1 Data(H)'!$A$1:$CZ$1,_xlfn.XLOOKUP($A246,'Copy of PY1 Data(H)'!$A$1:$A$288,'Copy of PY1 Data(H)'!$A$1:$CZ$288))</f>
        <v>965003</v>
      </c>
      <c r="U246" s="180" cm="1">
        <f t="array" ref="U246">_xlfn.XLOOKUP(U$1,'Copy of PY1 Data(H)'!$A$1:$CZ$1,_xlfn.XLOOKUP($A246,'Copy of PY1 Data(H)'!$A$1:$A$288,'Copy of PY1 Data(H)'!$A$1:$CZ$288))</f>
        <v>0</v>
      </c>
      <c r="V246" s="180" cm="1">
        <f t="array" ref="V246">_xlfn.XLOOKUP(V$1,'Copy of PY1 Data(H)'!$A$1:$CZ$1,_xlfn.XLOOKUP($A246,'Copy of PY1 Data(H)'!$A$1:$A$288,'Copy of PY1 Data(H)'!$A$1:$CZ$288))</f>
        <v>16690</v>
      </c>
      <c r="W246" s="180" cm="1">
        <f t="array" ref="W246">_xlfn.XLOOKUP(W$1,'Copy of PY1 Data(H)'!$A$1:$CZ$1,_xlfn.XLOOKUP($A246,'Copy of PY1 Data(H)'!$A$1:$A$288,'Copy of PY1 Data(H)'!$A$1:$CZ$288))</f>
        <v>0</v>
      </c>
      <c r="X246" s="180" cm="1">
        <f t="array" ref="X246">_xlfn.XLOOKUP(X$1,'Copy of PY1 Data(H)'!$A$1:$CZ$1,_xlfn.XLOOKUP($A246,'Copy of PY1 Data(H)'!$A$1:$A$288,'Copy of PY1 Data(H)'!$A$1:$CZ$288))</f>
        <v>377465</v>
      </c>
      <c r="Y246" s="180" cm="1">
        <f t="array" ref="Y246">_xlfn.XLOOKUP(Y$1,'Copy of PY1 Data(H)'!$A$1:$CZ$1,_xlfn.XLOOKUP($A246,'Copy of PY1 Data(H)'!$A$1:$A$288,'Copy of PY1 Data(H)'!$A$1:$CZ$288))</f>
        <v>98793</v>
      </c>
      <c r="Z246" s="180" cm="1">
        <f t="array" ref="Z246">_xlfn.XLOOKUP(Z$1,'Copy of PY1 Data(H)'!$A$1:$CZ$1,_xlfn.XLOOKUP($A246,'Copy of PY1 Data(H)'!$A$1:$A$288,'Copy of PY1 Data(H)'!$A$1:$CZ$288))</f>
        <v>3182160</v>
      </c>
      <c r="AA246" s="180" cm="1">
        <f t="array" ref="AA246">_xlfn.XLOOKUP(AA$1,'Copy of PY1 Data(H)'!$A$1:$CZ$1,_xlfn.XLOOKUP($A246,'Copy of PY1 Data(H)'!$A$1:$A$288,'Copy of PY1 Data(H)'!$A$1:$CZ$288))</f>
        <v>605613</v>
      </c>
      <c r="AB246" s="180" cm="1">
        <f t="array" ref="AB246">_xlfn.XLOOKUP(AB$1,'Copy of PY1 Data(H)'!$A$1:$CZ$1,_xlfn.XLOOKUP($A246,'Copy of PY1 Data(H)'!$A$1:$A$288,'Copy of PY1 Data(H)'!$A$1:$CZ$288))</f>
        <v>0</v>
      </c>
      <c r="AC246" s="180" cm="1">
        <f t="array" ref="AC246">_xlfn.XLOOKUP(AC$1,'Copy of PY1 Data(H)'!$A$1:$CZ$1,_xlfn.XLOOKUP($A246,'Copy of PY1 Data(H)'!$A$1:$A$288,'Copy of PY1 Data(H)'!$A$1:$CZ$288))</f>
        <v>19277</v>
      </c>
      <c r="AD246" s="180" cm="1">
        <f t="array" ref="AD246">_xlfn.XLOOKUP(AD$1,'Copy of PY1 Data(H)'!$A$1:$CZ$1,_xlfn.XLOOKUP($A246,'Copy of PY1 Data(H)'!$A$1:$A$288,'Copy of PY1 Data(H)'!$A$1:$CZ$288))</f>
        <v>100398</v>
      </c>
      <c r="AE246" s="180" cm="1">
        <f t="array" ref="AE246">_xlfn.XLOOKUP(AE$1,'Copy of PY1 Data(H)'!$A$1:$CZ$1,_xlfn.XLOOKUP($A246,'Copy of PY1 Data(H)'!$A$1:$A$288,'Copy of PY1 Data(H)'!$A$1:$CZ$288))</f>
        <v>50692</v>
      </c>
      <c r="AF246" s="180" cm="1">
        <f t="array" ref="AF246">_xlfn.XLOOKUP(AF$1,'Copy of PY1 Data(H)'!$A$1:$CZ$1,_xlfn.XLOOKUP($A246,'Copy of PY1 Data(H)'!$A$1:$A$288,'Copy of PY1 Data(H)'!$A$1:$CZ$288))</f>
        <v>12138</v>
      </c>
      <c r="AG246" s="180" cm="1">
        <f t="array" ref="AG246">_xlfn.XLOOKUP(AG$1,'Copy of PY1 Data(H)'!$A$1:$CZ$1,_xlfn.XLOOKUP($A246,'Copy of PY1 Data(H)'!$A$1:$A$288,'Copy of PY1 Data(H)'!$A$1:$CZ$288))</f>
        <v>37320</v>
      </c>
      <c r="AH246" s="180" cm="1">
        <f t="array" ref="AH246">_xlfn.XLOOKUP(AH$1,'Copy of PY1 Data(H)'!$A$1:$CZ$1,_xlfn.XLOOKUP($A246,'Copy of PY1 Data(H)'!$A$1:$A$288,'Copy of PY1 Data(H)'!$A$1:$CZ$288))</f>
        <v>0</v>
      </c>
      <c r="AI246" s="180" cm="1">
        <f t="array" ref="AI246">_xlfn.XLOOKUP(AI$1,'Copy of PY1 Data(H)'!$A$1:$CZ$1,_xlfn.XLOOKUP($A246,'Copy of PY1 Data(H)'!$A$1:$A$288,'Copy of PY1 Data(H)'!$A$1:$CZ$288))</f>
        <v>4039</v>
      </c>
      <c r="AJ246" s="180" cm="1">
        <f t="array" ref="AJ246">_xlfn.XLOOKUP(AJ$1,'Copy of PY1 Data(H)'!$A$1:$CZ$1,_xlfn.XLOOKUP($A246,'Copy of PY1 Data(H)'!$A$1:$A$288,'Copy of PY1 Data(H)'!$A$1:$CZ$288))</f>
        <v>94505</v>
      </c>
      <c r="AK246" s="180" cm="1">
        <f t="array" ref="AK246">_xlfn.XLOOKUP(AK$1,'Copy of PY1 Data(H)'!$A$1:$CZ$1,_xlfn.XLOOKUP($A246,'Copy of PY1 Data(H)'!$A$1:$A$288,'Copy of PY1 Data(H)'!$A$1:$CZ$288))</f>
        <v>7833</v>
      </c>
      <c r="AL246" s="180" cm="1">
        <f t="array" ref="AL246">_xlfn.XLOOKUP(AL$1,'Copy of PY1 Data(H)'!$A$1:$CZ$1,_xlfn.XLOOKUP($A246,'Copy of PY1 Data(H)'!$A$1:$A$288,'Copy of PY1 Data(H)'!$A$1:$CZ$288))</f>
        <v>13362</v>
      </c>
      <c r="AM246" s="180" cm="1">
        <f t="array" ref="AM246">_xlfn.XLOOKUP(AM$1,'Copy of PY1 Data(H)'!$A$1:$CZ$1,_xlfn.XLOOKUP($A246,'Copy of PY1 Data(H)'!$A$1:$A$288,'Copy of PY1 Data(H)'!$A$1:$CZ$288))</f>
        <v>178560</v>
      </c>
      <c r="AN246" s="180" cm="1">
        <f t="array" ref="AN246">_xlfn.XLOOKUP(AN$1,'Copy of PY1 Data(H)'!$A$1:$CZ$1,_xlfn.XLOOKUP($A246,'Copy of PY1 Data(H)'!$A$1:$A$288,'Copy of PY1 Data(H)'!$A$1:$CZ$288))</f>
        <v>13123</v>
      </c>
      <c r="AO246" s="180" cm="1">
        <f t="array" ref="AO246">_xlfn.XLOOKUP(AO$1,'Copy of PY1 Data(H)'!$A$1:$CZ$1,_xlfn.XLOOKUP($A246,'Copy of PY1 Data(H)'!$A$1:$A$288,'Copy of PY1 Data(H)'!$A$1:$CZ$288))</f>
        <v>2208558</v>
      </c>
      <c r="AP246" s="180" cm="1">
        <f t="array" ref="AP246">_xlfn.XLOOKUP(AP$1,'Copy of PY1 Data(H)'!$A$1:$CZ$1,_xlfn.XLOOKUP($A246,'Copy of PY1 Data(H)'!$A$1:$A$288,'Copy of PY1 Data(H)'!$A$1:$CZ$288))</f>
        <v>43808</v>
      </c>
      <c r="AQ246" s="180" cm="1">
        <f t="array" ref="AQ246">_xlfn.XLOOKUP(AQ$1,'Copy of PY1 Data(H)'!$A$1:$CZ$1,_xlfn.XLOOKUP($A246,'Copy of PY1 Data(H)'!$A$1:$A$288,'Copy of PY1 Data(H)'!$A$1:$CZ$288))</f>
        <v>6515</v>
      </c>
      <c r="AR246" s="180" cm="1">
        <f t="array" ref="AR246">_xlfn.XLOOKUP(AR$1,'Copy of PY1 Data(H)'!$A$1:$CZ$1,_xlfn.XLOOKUP($A246,'Copy of PY1 Data(H)'!$A$1:$A$288,'Copy of PY1 Data(H)'!$A$1:$CZ$288))</f>
        <v>12325</v>
      </c>
      <c r="AS246" s="180" cm="1">
        <f t="array" ref="AS246">_xlfn.XLOOKUP(AS$1,'Copy of PY1 Data(H)'!$A$1:$CZ$1,_xlfn.XLOOKUP($A246,'Copy of PY1 Data(H)'!$A$1:$A$288,'Copy of PY1 Data(H)'!$A$1:$CZ$288))</f>
        <v>1585949</v>
      </c>
      <c r="AT246" s="180" cm="1">
        <f t="array" ref="AT246">_xlfn.XLOOKUP(AT$1,'Copy of PY1 Data(H)'!$A$1:$CZ$1,_xlfn.XLOOKUP($A246,'Copy of PY1 Data(H)'!$A$1:$A$288,'Copy of PY1 Data(H)'!$A$1:$CZ$288))</f>
        <v>15824</v>
      </c>
      <c r="AU246" s="180" cm="1">
        <f t="array" ref="AU246">_xlfn.XLOOKUP(AU$1,'Copy of PY1 Data(H)'!$A$1:$CZ$1,_xlfn.XLOOKUP($A246,'Copy of PY1 Data(H)'!$A$1:$A$288,'Copy of PY1 Data(H)'!$A$1:$CZ$288))</f>
        <v>84004</v>
      </c>
      <c r="AV246" s="180" cm="1">
        <f t="array" ref="AV246">_xlfn.XLOOKUP(AV$1,'Copy of PY1 Data(H)'!$A$1:$CZ$1,_xlfn.XLOOKUP($A246,'Copy of PY1 Data(H)'!$A$1:$A$288,'Copy of PY1 Data(H)'!$A$1:$CZ$288))</f>
        <v>84661</v>
      </c>
      <c r="AW246" s="180" cm="1">
        <f t="array" ref="AW246">_xlfn.XLOOKUP(AW$1,'Copy of PY1 Data(H)'!$A$1:$CZ$1,_xlfn.XLOOKUP($A246,'Copy of PY1 Data(H)'!$A$1:$A$288,'Copy of PY1 Data(H)'!$A$1:$CZ$288))</f>
        <v>20670</v>
      </c>
      <c r="AX246" s="180" cm="1">
        <f t="array" ref="AX246">_xlfn.XLOOKUP(AX$1,'Copy of PY1 Data(H)'!$A$1:$CZ$1,_xlfn.XLOOKUP($A246,'Copy of PY1 Data(H)'!$A$1:$A$288,'Copy of PY1 Data(H)'!$A$1:$CZ$288))</f>
        <v>14033</v>
      </c>
      <c r="AY246" s="180" cm="1">
        <f t="array" ref="AY246">_xlfn.XLOOKUP(AY$1,'Copy of PY1 Data(H)'!$A$1:$CZ$1,_xlfn.XLOOKUP($A246,'Copy of PY1 Data(H)'!$A$1:$A$288,'Copy of PY1 Data(H)'!$A$1:$CZ$288))</f>
        <v>16251</v>
      </c>
      <c r="AZ246" s="180" cm="1">
        <f t="array" ref="AZ246">_xlfn.XLOOKUP(AZ$1,'Copy of PY1 Data(H)'!$A$1:$CZ$1,_xlfn.XLOOKUP($A246,'Copy of PY1 Data(H)'!$A$1:$A$288,'Copy of PY1 Data(H)'!$A$1:$CZ$288))</f>
        <v>214573</v>
      </c>
      <c r="BA246" s="180" cm="1">
        <f t="array" ref="BA246">_xlfn.XLOOKUP(BA$1,'Copy of PY1 Data(H)'!$A$1:$CZ$1,_xlfn.XLOOKUP($A246,'Copy of PY1 Data(H)'!$A$1:$A$288,'Copy of PY1 Data(H)'!$A$1:$CZ$288))</f>
        <v>22858</v>
      </c>
      <c r="BB246" s="180" cm="1">
        <f t="array" ref="BB246">_xlfn.XLOOKUP(BB$1,'Copy of PY1 Data(H)'!$A$1:$CZ$1,_xlfn.XLOOKUP($A246,'Copy of PY1 Data(H)'!$A$1:$A$288,'Copy of PY1 Data(H)'!$A$1:$CZ$288))</f>
        <v>1694</v>
      </c>
      <c r="BC246" s="180" cm="1">
        <f t="array" ref="BC246">_xlfn.XLOOKUP(BC$1,'Copy of PY1 Data(H)'!$A$1:$CZ$1,_xlfn.XLOOKUP($A246,'Copy of PY1 Data(H)'!$A$1:$A$288,'Copy of PY1 Data(H)'!$A$1:$CZ$288))</f>
        <v>13266</v>
      </c>
      <c r="BD246" s="180" cm="1">
        <f t="array" ref="BD246">_xlfn.XLOOKUP(BD$1,'Copy of PY1 Data(H)'!$A$1:$CZ$1,_xlfn.XLOOKUP($A246,'Copy of PY1 Data(H)'!$A$1:$A$288,'Copy of PY1 Data(H)'!$A$1:$CZ$288))</f>
        <v>227821</v>
      </c>
      <c r="BE246" s="180" cm="1">
        <f t="array" ref="BE246">_xlfn.XLOOKUP(BE$1,'Copy of PY1 Data(H)'!$A$1:$CZ$1,_xlfn.XLOOKUP($A246,'Copy of PY1 Data(H)'!$A$1:$A$288,'Copy of PY1 Data(H)'!$A$1:$CZ$288))</f>
        <v>69052</v>
      </c>
      <c r="BF246" s="180" cm="1">
        <f t="array" ref="BF246">_xlfn.XLOOKUP(BF$1,'Copy of PY1 Data(H)'!$A$1:$CZ$1,_xlfn.XLOOKUP($A246,'Copy of PY1 Data(H)'!$A$1:$A$288,'Copy of PY1 Data(H)'!$A$1:$CZ$288))</f>
        <v>889292</v>
      </c>
      <c r="BG246" s="180" cm="1">
        <f t="array" ref="BG246">_xlfn.XLOOKUP(BG$1,'Copy of PY1 Data(H)'!$A$1:$CZ$1,_xlfn.XLOOKUP($A246,'Copy of PY1 Data(H)'!$A$1:$A$288,'Copy of PY1 Data(H)'!$A$1:$CZ$288))</f>
        <v>0</v>
      </c>
      <c r="BH246" s="180" cm="1">
        <f t="array" ref="BH246">_xlfn.XLOOKUP(BH$1,'Copy of PY1 Data(H)'!$A$1:$CZ$1,_xlfn.XLOOKUP($A246,'Copy of PY1 Data(H)'!$A$1:$A$288,'Copy of PY1 Data(H)'!$A$1:$CZ$288))</f>
        <v>15696</v>
      </c>
      <c r="BI246" s="180" cm="1">
        <f t="array" ref="BI246">_xlfn.XLOOKUP(BI$1,'Copy of PY1 Data(H)'!$A$1:$CZ$1,_xlfn.XLOOKUP($A246,'Copy of PY1 Data(H)'!$A$1:$A$288,'Copy of PY1 Data(H)'!$A$1:$CZ$288))</f>
        <v>16832</v>
      </c>
      <c r="BJ246" s="180" cm="1">
        <f t="array" ref="BJ246">_xlfn.XLOOKUP(BJ$1,'Copy of PY1 Data(H)'!$A$1:$CZ$1,_xlfn.XLOOKUP($A246,'Copy of PY1 Data(H)'!$A$1:$A$288,'Copy of PY1 Data(H)'!$A$1:$CZ$288))</f>
        <v>703717</v>
      </c>
      <c r="BK246" s="180" cm="1">
        <f t="array" ref="BK246">_xlfn.XLOOKUP(BK$1,'Copy of PY1 Data(H)'!$A$1:$CZ$1,_xlfn.XLOOKUP($A246,'Copy of PY1 Data(H)'!$A$1:$A$288,'Copy of PY1 Data(H)'!$A$1:$CZ$288))</f>
        <v>63790</v>
      </c>
      <c r="BL246" s="180" cm="1">
        <f t="array" ref="BL246">_xlfn.XLOOKUP(BL$1,'Copy of PY1 Data(H)'!$A$1:$CZ$1,_xlfn.XLOOKUP($A246,'Copy of PY1 Data(H)'!$A$1:$A$288,'Copy of PY1 Data(H)'!$A$1:$CZ$288))</f>
        <v>719103</v>
      </c>
      <c r="BM246" s="180" cm="1">
        <f t="array" ref="BM246">_xlfn.XLOOKUP(BM$1,'Copy of PY1 Data(H)'!$A$1:$CZ$1,_xlfn.XLOOKUP($A246,'Copy of PY1 Data(H)'!$A$1:$A$288,'Copy of PY1 Data(H)'!$A$1:$CZ$288))</f>
        <v>113415</v>
      </c>
      <c r="BN246" s="180" cm="1">
        <f t="array" ref="BN246">_xlfn.XLOOKUP(BN$1,'Copy of PY1 Data(H)'!$A$1:$CZ$1,_xlfn.XLOOKUP($A246,'Copy of PY1 Data(H)'!$A$1:$A$288,'Copy of PY1 Data(H)'!$A$1:$CZ$288))</f>
        <v>170952</v>
      </c>
      <c r="BO246" s="180" cm="1">
        <f t="array" ref="BO246">_xlfn.XLOOKUP(BO$1,'Copy of PY1 Data(H)'!$A$1:$CZ$1,_xlfn.XLOOKUP($A246,'Copy of PY1 Data(H)'!$A$1:$A$288,'Copy of PY1 Data(H)'!$A$1:$CZ$288))</f>
        <v>56265</v>
      </c>
      <c r="BP246" s="180" cm="1">
        <f t="array" ref="BP246">_xlfn.XLOOKUP(BP$1,'Copy of PY1 Data(H)'!$A$1:$CZ$1,_xlfn.XLOOKUP($A246,'Copy of PY1 Data(H)'!$A$1:$A$288,'Copy of PY1 Data(H)'!$A$1:$CZ$288))</f>
        <v>2372</v>
      </c>
      <c r="BQ246" s="180" cm="1">
        <f t="array" ref="BQ246">_xlfn.XLOOKUP(BQ$1,'Copy of PY1 Data(H)'!$A$1:$CZ$1,_xlfn.XLOOKUP($A246,'Copy of PY1 Data(H)'!$A$1:$A$288,'Copy of PY1 Data(H)'!$A$1:$CZ$288))</f>
        <v>152769</v>
      </c>
      <c r="BR246" s="180" cm="1">
        <f t="array" ref="BR246">_xlfn.XLOOKUP(BR$1,'Copy of PY1 Data(H)'!$A$1:$CZ$1,_xlfn.XLOOKUP($A246,'Copy of PY1 Data(H)'!$A$1:$A$288,'Copy of PY1 Data(H)'!$A$1:$CZ$288))</f>
        <v>0</v>
      </c>
      <c r="BS246" s="180" cm="1">
        <f t="array" ref="BS246">_xlfn.XLOOKUP(BS$1,'Copy of PY1 Data(H)'!$A$1:$CZ$1,_xlfn.XLOOKUP($A246,'Copy of PY1 Data(H)'!$A$1:$A$288,'Copy of PY1 Data(H)'!$A$1:$CZ$288))</f>
        <v>149045</v>
      </c>
      <c r="BT246" s="180" cm="1">
        <f t="array" ref="BT246">_xlfn.XLOOKUP(BT$1,'Copy of PY1 Data(H)'!$A$1:$CZ$1,_xlfn.XLOOKUP($A246,'Copy of PY1 Data(H)'!$A$1:$A$288,'Copy of PY1 Data(H)'!$A$1:$CZ$288))</f>
        <v>74710</v>
      </c>
      <c r="BU246" s="180" cm="1">
        <f t="array" ref="BU246">_xlfn.XLOOKUP(BU$1,'Copy of PY1 Data(H)'!$A$1:$CZ$1,_xlfn.XLOOKUP($A246,'Copy of PY1 Data(H)'!$A$1:$A$288,'Copy of PY1 Data(H)'!$A$1:$CZ$288))</f>
        <v>0</v>
      </c>
      <c r="BV246" s="180" cm="1">
        <f t="array" ref="BV246">_xlfn.XLOOKUP(BV$1,'Copy of PY1 Data(H)'!$A$1:$CZ$1,_xlfn.XLOOKUP($A246,'Copy of PY1 Data(H)'!$A$1:$A$288,'Copy of PY1 Data(H)'!$A$1:$CZ$288))</f>
        <v>96643</v>
      </c>
      <c r="BW246" s="180"/>
      <c r="BX246" s="180"/>
      <c r="BY246" s="180"/>
      <c r="BZ246" s="180"/>
    </row>
    <row r="247" spans="1:78" s="630" customFormat="1" x14ac:dyDescent="0.3">
      <c r="A247" s="630">
        <v>530</v>
      </c>
      <c r="B247" s="180"/>
      <c r="C247" s="180"/>
      <c r="D247" s="180" cm="1">
        <f t="array" ref="D247">_xlfn.XLOOKUP(D$1,'Copy of PY1 Data(H)'!$A$1:$CZ$1,_xlfn.XLOOKUP($A247,'Copy of PY1 Data(H)'!$A$1:$A$288,'Copy of PY1 Data(H)'!$A$1:$CZ$288))</f>
        <v>62508</v>
      </c>
      <c r="E247" s="180" cm="1">
        <f t="array" ref="E247">_xlfn.XLOOKUP(E$1,'Copy of PY1 Data(H)'!$A$1:$CZ$1,_xlfn.XLOOKUP($A247,'Copy of PY1 Data(H)'!$A$1:$A$288,'Copy of PY1 Data(H)'!$A$1:$CZ$288))</f>
        <v>706040</v>
      </c>
      <c r="F247" s="180" cm="1">
        <f t="array" ref="F247">_xlfn.XLOOKUP(F$1,'Copy of PY1 Data(H)'!$A$1:$CZ$1,_xlfn.XLOOKUP($A247,'Copy of PY1 Data(H)'!$A$1:$A$288,'Copy of PY1 Data(H)'!$A$1:$CZ$288))</f>
        <v>0</v>
      </c>
      <c r="G247" s="180" cm="1">
        <f t="array" ref="G247">_xlfn.XLOOKUP(G$1,'Copy of PY1 Data(H)'!$A$1:$CZ$1,_xlfn.XLOOKUP($A247,'Copy of PY1 Data(H)'!$A$1:$A$288,'Copy of PY1 Data(H)'!$A$1:$CZ$288))</f>
        <v>18505</v>
      </c>
      <c r="H247" s="180" cm="1">
        <f t="array" ref="H247">_xlfn.XLOOKUP(H$1,'Copy of PY1 Data(H)'!$A$1:$CZ$1,_xlfn.XLOOKUP($A247,'Copy of PY1 Data(H)'!$A$1:$A$288,'Copy of PY1 Data(H)'!$A$1:$CZ$288))</f>
        <v>33107</v>
      </c>
      <c r="I247" s="180" cm="1">
        <f t="array" ref="I247">_xlfn.XLOOKUP(I$1,'Copy of PY1 Data(H)'!$A$1:$CZ$1,_xlfn.XLOOKUP($A247,'Copy of PY1 Data(H)'!$A$1:$A$288,'Copy of PY1 Data(H)'!$A$1:$CZ$288))</f>
        <v>30</v>
      </c>
      <c r="J247" s="180" cm="1">
        <f t="array" ref="J247">_xlfn.XLOOKUP(J$1,'Copy of PY1 Data(H)'!$A$1:$CZ$1,_xlfn.XLOOKUP($A247,'Copy of PY1 Data(H)'!$A$1:$A$288,'Copy of PY1 Data(H)'!$A$1:$CZ$288))</f>
        <v>3029</v>
      </c>
      <c r="K247" s="180" cm="1">
        <f t="array" ref="K247">_xlfn.XLOOKUP(K$1,'Copy of PY1 Data(H)'!$A$1:$CZ$1,_xlfn.XLOOKUP($A247,'Copy of PY1 Data(H)'!$A$1:$A$288,'Copy of PY1 Data(H)'!$A$1:$CZ$288))</f>
        <v>0</v>
      </c>
      <c r="L247" s="180" cm="1">
        <f t="array" ref="L247">_xlfn.XLOOKUP(L$1,'Copy of PY1 Data(H)'!$A$1:$CZ$1,_xlfn.XLOOKUP($A247,'Copy of PY1 Data(H)'!$A$1:$A$288,'Copy of PY1 Data(H)'!$A$1:$CZ$288))</f>
        <v>62167</v>
      </c>
      <c r="M247" s="180" cm="1">
        <f t="array" ref="M247">_xlfn.XLOOKUP(M$1,'Copy of PY1 Data(H)'!$A$1:$CZ$1,_xlfn.XLOOKUP($A247,'Copy of PY1 Data(H)'!$A$1:$A$288,'Copy of PY1 Data(H)'!$A$1:$CZ$288))</f>
        <v>104580</v>
      </c>
      <c r="N247" s="180" cm="1">
        <f t="array" ref="N247">_xlfn.XLOOKUP(N$1,'Copy of PY1 Data(H)'!$A$1:$CZ$1,_xlfn.XLOOKUP($A247,'Copy of PY1 Data(H)'!$A$1:$A$288,'Copy of PY1 Data(H)'!$A$1:$CZ$288))</f>
        <v>832</v>
      </c>
      <c r="O247" s="180" cm="1">
        <f t="array" ref="O247">_xlfn.XLOOKUP(O$1,'Copy of PY1 Data(H)'!$A$1:$CZ$1,_xlfn.XLOOKUP($A247,'Copy of PY1 Data(H)'!$A$1:$A$288,'Copy of PY1 Data(H)'!$A$1:$CZ$288))</f>
        <v>11096</v>
      </c>
      <c r="P247" s="180" cm="1">
        <f t="array" ref="P247">_xlfn.XLOOKUP(P$1,'Copy of PY1 Data(H)'!$A$1:$CZ$1,_xlfn.XLOOKUP($A247,'Copy of PY1 Data(H)'!$A$1:$A$288,'Copy of PY1 Data(H)'!$A$1:$CZ$288))</f>
        <v>0</v>
      </c>
      <c r="Q247" s="180" cm="1">
        <f t="array" ref="Q247">_xlfn.XLOOKUP(Q$1,'Copy of PY1 Data(H)'!$A$1:$CZ$1,_xlfn.XLOOKUP($A247,'Copy of PY1 Data(H)'!$A$1:$A$288,'Copy of PY1 Data(H)'!$A$1:$CZ$288))</f>
        <v>2816</v>
      </c>
      <c r="R247" s="180" cm="1">
        <f t="array" ref="R247">_xlfn.XLOOKUP(R$1,'Copy of PY1 Data(H)'!$A$1:$CZ$1,_xlfn.XLOOKUP($A247,'Copy of PY1 Data(H)'!$A$1:$A$288,'Copy of PY1 Data(H)'!$A$1:$CZ$288))</f>
        <v>3165</v>
      </c>
      <c r="S247" s="180" cm="1">
        <f t="array" ref="S247">_xlfn.XLOOKUP(S$1,'Copy of PY1 Data(H)'!$A$1:$CZ$1,_xlfn.XLOOKUP($A247,'Copy of PY1 Data(H)'!$A$1:$A$288,'Copy of PY1 Data(H)'!$A$1:$CZ$288))</f>
        <v>2336</v>
      </c>
      <c r="T247" s="180" cm="1">
        <f t="array" ref="T247">_xlfn.XLOOKUP(T$1,'Copy of PY1 Data(H)'!$A$1:$CZ$1,_xlfn.XLOOKUP($A247,'Copy of PY1 Data(H)'!$A$1:$A$288,'Copy of PY1 Data(H)'!$A$1:$CZ$288))</f>
        <v>76661</v>
      </c>
      <c r="U247" s="180" cm="1">
        <f t="array" ref="U247">_xlfn.XLOOKUP(U$1,'Copy of PY1 Data(H)'!$A$1:$CZ$1,_xlfn.XLOOKUP($A247,'Copy of PY1 Data(H)'!$A$1:$A$288,'Copy of PY1 Data(H)'!$A$1:$CZ$288))</f>
        <v>0</v>
      </c>
      <c r="V247" s="180" cm="1">
        <f t="array" ref="V247">_xlfn.XLOOKUP(V$1,'Copy of PY1 Data(H)'!$A$1:$CZ$1,_xlfn.XLOOKUP($A247,'Copy of PY1 Data(H)'!$A$1:$A$288,'Copy of PY1 Data(H)'!$A$1:$CZ$288))</f>
        <v>7499</v>
      </c>
      <c r="W247" s="180" cm="1">
        <f t="array" ref="W247">_xlfn.XLOOKUP(W$1,'Copy of PY1 Data(H)'!$A$1:$CZ$1,_xlfn.XLOOKUP($A247,'Copy of PY1 Data(H)'!$A$1:$A$288,'Copy of PY1 Data(H)'!$A$1:$CZ$288))</f>
        <v>0</v>
      </c>
      <c r="X247" s="180" cm="1">
        <f t="array" ref="X247">_xlfn.XLOOKUP(X$1,'Copy of PY1 Data(H)'!$A$1:$CZ$1,_xlfn.XLOOKUP($A247,'Copy of PY1 Data(H)'!$A$1:$A$288,'Copy of PY1 Data(H)'!$A$1:$CZ$288))</f>
        <v>25715</v>
      </c>
      <c r="Y247" s="180" cm="1">
        <f t="array" ref="Y247">_xlfn.XLOOKUP(Y$1,'Copy of PY1 Data(H)'!$A$1:$CZ$1,_xlfn.XLOOKUP($A247,'Copy of PY1 Data(H)'!$A$1:$A$288,'Copy of PY1 Data(H)'!$A$1:$CZ$288))</f>
        <v>13488</v>
      </c>
      <c r="Z247" s="180" cm="1">
        <f t="array" ref="Z247">_xlfn.XLOOKUP(Z$1,'Copy of PY1 Data(H)'!$A$1:$CZ$1,_xlfn.XLOOKUP($A247,'Copy of PY1 Data(H)'!$A$1:$A$288,'Copy of PY1 Data(H)'!$A$1:$CZ$288))</f>
        <v>1112524</v>
      </c>
      <c r="AA247" s="180" cm="1">
        <f t="array" ref="AA247">_xlfn.XLOOKUP(AA$1,'Copy of PY1 Data(H)'!$A$1:$CZ$1,_xlfn.XLOOKUP($A247,'Copy of PY1 Data(H)'!$A$1:$A$288,'Copy of PY1 Data(H)'!$A$1:$CZ$288))</f>
        <v>15630</v>
      </c>
      <c r="AB247" s="180" cm="1">
        <f t="array" ref="AB247">_xlfn.XLOOKUP(AB$1,'Copy of PY1 Data(H)'!$A$1:$CZ$1,_xlfn.XLOOKUP($A247,'Copy of PY1 Data(H)'!$A$1:$A$288,'Copy of PY1 Data(H)'!$A$1:$CZ$288))</f>
        <v>0</v>
      </c>
      <c r="AC247" s="180" cm="1">
        <f t="array" ref="AC247">_xlfn.XLOOKUP(AC$1,'Copy of PY1 Data(H)'!$A$1:$CZ$1,_xlfn.XLOOKUP($A247,'Copy of PY1 Data(H)'!$A$1:$A$288,'Copy of PY1 Data(H)'!$A$1:$CZ$288))</f>
        <v>21727</v>
      </c>
      <c r="AD247" s="180" cm="1">
        <f t="array" ref="AD247">_xlfn.XLOOKUP(AD$1,'Copy of PY1 Data(H)'!$A$1:$CZ$1,_xlfn.XLOOKUP($A247,'Copy of PY1 Data(H)'!$A$1:$A$288,'Copy of PY1 Data(H)'!$A$1:$CZ$288))</f>
        <v>15949</v>
      </c>
      <c r="AE247" s="180" cm="1">
        <f t="array" ref="AE247">_xlfn.XLOOKUP(AE$1,'Copy of PY1 Data(H)'!$A$1:$CZ$1,_xlfn.XLOOKUP($A247,'Copy of PY1 Data(H)'!$A$1:$A$288,'Copy of PY1 Data(H)'!$A$1:$CZ$288))</f>
        <v>24000</v>
      </c>
      <c r="AF247" s="180" cm="1">
        <f t="array" ref="AF247">_xlfn.XLOOKUP(AF$1,'Copy of PY1 Data(H)'!$A$1:$CZ$1,_xlfn.XLOOKUP($A247,'Copy of PY1 Data(H)'!$A$1:$A$288,'Copy of PY1 Data(H)'!$A$1:$CZ$288))</f>
        <v>235</v>
      </c>
      <c r="AG247" s="180" cm="1">
        <f t="array" ref="AG247">_xlfn.XLOOKUP(AG$1,'Copy of PY1 Data(H)'!$A$1:$CZ$1,_xlfn.XLOOKUP($A247,'Copy of PY1 Data(H)'!$A$1:$A$288,'Copy of PY1 Data(H)'!$A$1:$CZ$288))</f>
        <v>20609</v>
      </c>
      <c r="AH247" s="180" cm="1">
        <f t="array" ref="AH247">_xlfn.XLOOKUP(AH$1,'Copy of PY1 Data(H)'!$A$1:$CZ$1,_xlfn.XLOOKUP($A247,'Copy of PY1 Data(H)'!$A$1:$A$288,'Copy of PY1 Data(H)'!$A$1:$CZ$288))</f>
        <v>0</v>
      </c>
      <c r="AI247" s="180" cm="1">
        <f t="array" ref="AI247">_xlfn.XLOOKUP(AI$1,'Copy of PY1 Data(H)'!$A$1:$CZ$1,_xlfn.XLOOKUP($A247,'Copy of PY1 Data(H)'!$A$1:$A$288,'Copy of PY1 Data(H)'!$A$1:$CZ$288))</f>
        <v>999</v>
      </c>
      <c r="AJ247" s="180" cm="1">
        <f t="array" ref="AJ247">_xlfn.XLOOKUP(AJ$1,'Copy of PY1 Data(H)'!$A$1:$CZ$1,_xlfn.XLOOKUP($A247,'Copy of PY1 Data(H)'!$A$1:$A$288,'Copy of PY1 Data(H)'!$A$1:$CZ$288))</f>
        <v>5615</v>
      </c>
      <c r="AK247" s="180" cm="1">
        <f t="array" ref="AK247">_xlfn.XLOOKUP(AK$1,'Copy of PY1 Data(H)'!$A$1:$CZ$1,_xlfn.XLOOKUP($A247,'Copy of PY1 Data(H)'!$A$1:$A$288,'Copy of PY1 Data(H)'!$A$1:$CZ$288))</f>
        <v>1153</v>
      </c>
      <c r="AL247" s="180" cm="1">
        <f t="array" ref="AL247">_xlfn.XLOOKUP(AL$1,'Copy of PY1 Data(H)'!$A$1:$CZ$1,_xlfn.XLOOKUP($A247,'Copy of PY1 Data(H)'!$A$1:$A$288,'Copy of PY1 Data(H)'!$A$1:$CZ$288))</f>
        <v>2764</v>
      </c>
      <c r="AM247" s="180" cm="1">
        <f t="array" ref="AM247">_xlfn.XLOOKUP(AM$1,'Copy of PY1 Data(H)'!$A$1:$CZ$1,_xlfn.XLOOKUP($A247,'Copy of PY1 Data(H)'!$A$1:$A$288,'Copy of PY1 Data(H)'!$A$1:$CZ$288))</f>
        <v>26687</v>
      </c>
      <c r="AN247" s="180" cm="1">
        <f t="array" ref="AN247">_xlfn.XLOOKUP(AN$1,'Copy of PY1 Data(H)'!$A$1:$CZ$1,_xlfn.XLOOKUP($A247,'Copy of PY1 Data(H)'!$A$1:$A$288,'Copy of PY1 Data(H)'!$A$1:$CZ$288))</f>
        <v>467</v>
      </c>
      <c r="AO247" s="180" cm="1">
        <f t="array" ref="AO247">_xlfn.XLOOKUP(AO$1,'Copy of PY1 Data(H)'!$A$1:$CZ$1,_xlfn.XLOOKUP($A247,'Copy of PY1 Data(H)'!$A$1:$A$288,'Copy of PY1 Data(H)'!$A$1:$CZ$288))</f>
        <v>437990</v>
      </c>
      <c r="AP247" s="180" cm="1">
        <f t="array" ref="AP247">_xlfn.XLOOKUP(AP$1,'Copy of PY1 Data(H)'!$A$1:$CZ$1,_xlfn.XLOOKUP($A247,'Copy of PY1 Data(H)'!$A$1:$A$288,'Copy of PY1 Data(H)'!$A$1:$CZ$288))</f>
        <v>5394</v>
      </c>
      <c r="AQ247" s="180" cm="1">
        <f t="array" ref="AQ247">_xlfn.XLOOKUP(AQ$1,'Copy of PY1 Data(H)'!$A$1:$CZ$1,_xlfn.XLOOKUP($A247,'Copy of PY1 Data(H)'!$A$1:$A$288,'Copy of PY1 Data(H)'!$A$1:$CZ$288))</f>
        <v>1291</v>
      </c>
      <c r="AR247" s="180" cm="1">
        <f t="array" ref="AR247">_xlfn.XLOOKUP(AR$1,'Copy of PY1 Data(H)'!$A$1:$CZ$1,_xlfn.XLOOKUP($A247,'Copy of PY1 Data(H)'!$A$1:$A$288,'Copy of PY1 Data(H)'!$A$1:$CZ$288))</f>
        <v>2207</v>
      </c>
      <c r="AS247" s="180" cm="1">
        <f t="array" ref="AS247">_xlfn.XLOOKUP(AS$1,'Copy of PY1 Data(H)'!$A$1:$CZ$1,_xlfn.XLOOKUP($A247,'Copy of PY1 Data(H)'!$A$1:$A$288,'Copy of PY1 Data(H)'!$A$1:$CZ$288))</f>
        <v>149158</v>
      </c>
      <c r="AT247" s="180" cm="1">
        <f t="array" ref="AT247">_xlfn.XLOOKUP(AT$1,'Copy of PY1 Data(H)'!$A$1:$CZ$1,_xlfn.XLOOKUP($A247,'Copy of PY1 Data(H)'!$A$1:$A$288,'Copy of PY1 Data(H)'!$A$1:$CZ$288))</f>
        <v>2453</v>
      </c>
      <c r="AU247" s="180" cm="1">
        <f t="array" ref="AU247">_xlfn.XLOOKUP(AU$1,'Copy of PY1 Data(H)'!$A$1:$CZ$1,_xlfn.XLOOKUP($A247,'Copy of PY1 Data(H)'!$A$1:$A$288,'Copy of PY1 Data(H)'!$A$1:$CZ$288))</f>
        <v>14579</v>
      </c>
      <c r="AV247" s="180" cm="1">
        <f t="array" ref="AV247">_xlfn.XLOOKUP(AV$1,'Copy of PY1 Data(H)'!$A$1:$CZ$1,_xlfn.XLOOKUP($A247,'Copy of PY1 Data(H)'!$A$1:$A$288,'Copy of PY1 Data(H)'!$A$1:$CZ$288))</f>
        <v>25320</v>
      </c>
      <c r="AW247" s="180" cm="1">
        <f t="array" ref="AW247">_xlfn.XLOOKUP(AW$1,'Copy of PY1 Data(H)'!$A$1:$CZ$1,_xlfn.XLOOKUP($A247,'Copy of PY1 Data(H)'!$A$1:$A$288,'Copy of PY1 Data(H)'!$A$1:$CZ$288))</f>
        <v>12956</v>
      </c>
      <c r="AX247" s="180" cm="1">
        <f t="array" ref="AX247">_xlfn.XLOOKUP(AX$1,'Copy of PY1 Data(H)'!$A$1:$CZ$1,_xlfn.XLOOKUP($A247,'Copy of PY1 Data(H)'!$A$1:$A$288,'Copy of PY1 Data(H)'!$A$1:$CZ$288))</f>
        <v>846</v>
      </c>
      <c r="AY247" s="180" cm="1">
        <f t="array" ref="AY247">_xlfn.XLOOKUP(AY$1,'Copy of PY1 Data(H)'!$A$1:$CZ$1,_xlfn.XLOOKUP($A247,'Copy of PY1 Data(H)'!$A$1:$A$288,'Copy of PY1 Data(H)'!$A$1:$CZ$288))</f>
        <v>4421</v>
      </c>
      <c r="AZ247" s="180" cm="1">
        <f t="array" ref="AZ247">_xlfn.XLOOKUP(AZ$1,'Copy of PY1 Data(H)'!$A$1:$CZ$1,_xlfn.XLOOKUP($A247,'Copy of PY1 Data(H)'!$A$1:$A$288,'Copy of PY1 Data(H)'!$A$1:$CZ$288))</f>
        <v>7737</v>
      </c>
      <c r="BA247" s="180" cm="1">
        <f t="array" ref="BA247">_xlfn.XLOOKUP(BA$1,'Copy of PY1 Data(H)'!$A$1:$CZ$1,_xlfn.XLOOKUP($A247,'Copy of PY1 Data(H)'!$A$1:$A$288,'Copy of PY1 Data(H)'!$A$1:$CZ$288))</f>
        <v>1669</v>
      </c>
      <c r="BB247" s="180" cm="1">
        <f t="array" ref="BB247">_xlfn.XLOOKUP(BB$1,'Copy of PY1 Data(H)'!$A$1:$CZ$1,_xlfn.XLOOKUP($A247,'Copy of PY1 Data(H)'!$A$1:$A$288,'Copy of PY1 Data(H)'!$A$1:$CZ$288))</f>
        <v>843</v>
      </c>
      <c r="BC247" s="180" cm="1">
        <f t="array" ref="BC247">_xlfn.XLOOKUP(BC$1,'Copy of PY1 Data(H)'!$A$1:$CZ$1,_xlfn.XLOOKUP($A247,'Copy of PY1 Data(H)'!$A$1:$A$288,'Copy of PY1 Data(H)'!$A$1:$CZ$288))</f>
        <v>1587</v>
      </c>
      <c r="BD247" s="180" cm="1">
        <f t="array" ref="BD247">_xlfn.XLOOKUP(BD$1,'Copy of PY1 Data(H)'!$A$1:$CZ$1,_xlfn.XLOOKUP($A247,'Copy of PY1 Data(H)'!$A$1:$A$288,'Copy of PY1 Data(H)'!$A$1:$CZ$288))</f>
        <v>38465</v>
      </c>
      <c r="BE247" s="180" cm="1">
        <f t="array" ref="BE247">_xlfn.XLOOKUP(BE$1,'Copy of PY1 Data(H)'!$A$1:$CZ$1,_xlfn.XLOOKUP($A247,'Copy of PY1 Data(H)'!$A$1:$A$288,'Copy of PY1 Data(H)'!$A$1:$CZ$288))</f>
        <v>12241</v>
      </c>
      <c r="BF247" s="180" cm="1">
        <f t="array" ref="BF247">_xlfn.XLOOKUP(BF$1,'Copy of PY1 Data(H)'!$A$1:$CZ$1,_xlfn.XLOOKUP($A247,'Copy of PY1 Data(H)'!$A$1:$A$288,'Copy of PY1 Data(H)'!$A$1:$CZ$288))</f>
        <v>203286</v>
      </c>
      <c r="BG247" s="180" cm="1">
        <f t="array" ref="BG247">_xlfn.XLOOKUP(BG$1,'Copy of PY1 Data(H)'!$A$1:$CZ$1,_xlfn.XLOOKUP($A247,'Copy of PY1 Data(H)'!$A$1:$A$288,'Copy of PY1 Data(H)'!$A$1:$CZ$288))</f>
        <v>0</v>
      </c>
      <c r="BH247" s="180" cm="1">
        <f t="array" ref="BH247">_xlfn.XLOOKUP(BH$1,'Copy of PY1 Data(H)'!$A$1:$CZ$1,_xlfn.XLOOKUP($A247,'Copy of PY1 Data(H)'!$A$1:$A$288,'Copy of PY1 Data(H)'!$A$1:$CZ$288))</f>
        <v>2297</v>
      </c>
      <c r="BI247" s="180" cm="1">
        <f t="array" ref="BI247">_xlfn.XLOOKUP(BI$1,'Copy of PY1 Data(H)'!$A$1:$CZ$1,_xlfn.XLOOKUP($A247,'Copy of PY1 Data(H)'!$A$1:$A$288,'Copy of PY1 Data(H)'!$A$1:$CZ$288))</f>
        <v>532</v>
      </c>
      <c r="BJ247" s="180" cm="1">
        <f t="array" ref="BJ247">_xlfn.XLOOKUP(BJ$1,'Copy of PY1 Data(H)'!$A$1:$CZ$1,_xlfn.XLOOKUP($A247,'Copy of PY1 Data(H)'!$A$1:$A$288,'Copy of PY1 Data(H)'!$A$1:$CZ$288))</f>
        <v>16991</v>
      </c>
      <c r="BK247" s="180" cm="1">
        <f t="array" ref="BK247">_xlfn.XLOOKUP(BK$1,'Copy of PY1 Data(H)'!$A$1:$CZ$1,_xlfn.XLOOKUP($A247,'Copy of PY1 Data(H)'!$A$1:$A$288,'Copy of PY1 Data(H)'!$A$1:$CZ$288))</f>
        <v>11936</v>
      </c>
      <c r="BL247" s="180" cm="1">
        <f t="array" ref="BL247">_xlfn.XLOOKUP(BL$1,'Copy of PY1 Data(H)'!$A$1:$CZ$1,_xlfn.XLOOKUP($A247,'Copy of PY1 Data(H)'!$A$1:$A$288,'Copy of PY1 Data(H)'!$A$1:$CZ$288))</f>
        <v>27541</v>
      </c>
      <c r="BM247" s="180" cm="1">
        <f t="array" ref="BM247">_xlfn.XLOOKUP(BM$1,'Copy of PY1 Data(H)'!$A$1:$CZ$1,_xlfn.XLOOKUP($A247,'Copy of PY1 Data(H)'!$A$1:$A$288,'Copy of PY1 Data(H)'!$A$1:$CZ$288))</f>
        <v>5887</v>
      </c>
      <c r="BN247" s="180" cm="1">
        <f t="array" ref="BN247">_xlfn.XLOOKUP(BN$1,'Copy of PY1 Data(H)'!$A$1:$CZ$1,_xlfn.XLOOKUP($A247,'Copy of PY1 Data(H)'!$A$1:$A$288,'Copy of PY1 Data(H)'!$A$1:$CZ$288))</f>
        <v>29684</v>
      </c>
      <c r="BO247" s="180" cm="1">
        <f t="array" ref="BO247">_xlfn.XLOOKUP(BO$1,'Copy of PY1 Data(H)'!$A$1:$CZ$1,_xlfn.XLOOKUP($A247,'Copy of PY1 Data(H)'!$A$1:$A$288,'Copy of PY1 Data(H)'!$A$1:$CZ$288))</f>
        <v>9242</v>
      </c>
      <c r="BP247" s="180" cm="1">
        <f t="array" ref="BP247">_xlfn.XLOOKUP(BP$1,'Copy of PY1 Data(H)'!$A$1:$CZ$1,_xlfn.XLOOKUP($A247,'Copy of PY1 Data(H)'!$A$1:$A$288,'Copy of PY1 Data(H)'!$A$1:$CZ$288))</f>
        <v>2018</v>
      </c>
      <c r="BQ247" s="180" cm="1">
        <f t="array" ref="BQ247">_xlfn.XLOOKUP(BQ$1,'Copy of PY1 Data(H)'!$A$1:$CZ$1,_xlfn.XLOOKUP($A247,'Copy of PY1 Data(H)'!$A$1:$A$288,'Copy of PY1 Data(H)'!$A$1:$CZ$288))</f>
        <v>30312</v>
      </c>
      <c r="BR247" s="180" cm="1">
        <f t="array" ref="BR247">_xlfn.XLOOKUP(BR$1,'Copy of PY1 Data(H)'!$A$1:$CZ$1,_xlfn.XLOOKUP($A247,'Copy of PY1 Data(H)'!$A$1:$A$288,'Copy of PY1 Data(H)'!$A$1:$CZ$288))</f>
        <v>0</v>
      </c>
      <c r="BS247" s="180" cm="1">
        <f t="array" ref="BS247">_xlfn.XLOOKUP(BS$1,'Copy of PY1 Data(H)'!$A$1:$CZ$1,_xlfn.XLOOKUP($A247,'Copy of PY1 Data(H)'!$A$1:$A$288,'Copy of PY1 Data(H)'!$A$1:$CZ$288))</f>
        <v>48792</v>
      </c>
      <c r="BT247" s="180" cm="1">
        <f t="array" ref="BT247">_xlfn.XLOOKUP(BT$1,'Copy of PY1 Data(H)'!$A$1:$CZ$1,_xlfn.XLOOKUP($A247,'Copy of PY1 Data(H)'!$A$1:$A$288,'Copy of PY1 Data(H)'!$A$1:$CZ$288))</f>
        <v>5582</v>
      </c>
      <c r="BU247" s="180" cm="1">
        <f t="array" ref="BU247">_xlfn.XLOOKUP(BU$1,'Copy of PY1 Data(H)'!$A$1:$CZ$1,_xlfn.XLOOKUP($A247,'Copy of PY1 Data(H)'!$A$1:$A$288,'Copy of PY1 Data(H)'!$A$1:$CZ$288))</f>
        <v>0</v>
      </c>
      <c r="BV247" s="180" cm="1">
        <f t="array" ref="BV247">_xlfn.XLOOKUP(BV$1,'Copy of PY1 Data(H)'!$A$1:$CZ$1,_xlfn.XLOOKUP($A247,'Copy of PY1 Data(H)'!$A$1:$A$288,'Copy of PY1 Data(H)'!$A$1:$CZ$288))</f>
        <v>27705</v>
      </c>
      <c r="BW247" s="180"/>
      <c r="BX247" s="180"/>
      <c r="BY247" s="180"/>
      <c r="BZ247" s="180"/>
    </row>
    <row r="248" spans="1:78" s="632" customFormat="1" x14ac:dyDescent="0.3">
      <c r="A248" s="632">
        <v>531</v>
      </c>
      <c r="B248" s="180"/>
      <c r="C248" s="180"/>
      <c r="D248" s="180" cm="1">
        <f t="array" ref="D248">_xlfn.XLOOKUP(D$1,'Copy of PY1 Data(H)'!$A$1:$CZ$1,_xlfn.XLOOKUP($A248,'Copy of PY1 Data(H)'!$A$1:$A$288,'Copy of PY1 Data(H)'!$A$1:$CZ$288))</f>
        <v>0</v>
      </c>
      <c r="E248" s="180" cm="1">
        <f t="array" ref="E248">_xlfn.XLOOKUP(E$1,'Copy of PY1 Data(H)'!$A$1:$CZ$1,_xlfn.XLOOKUP($A248,'Copy of PY1 Data(H)'!$A$1:$A$288,'Copy of PY1 Data(H)'!$A$1:$CZ$288))</f>
        <v>0</v>
      </c>
      <c r="F248" s="180" cm="1">
        <f t="array" ref="F248">_xlfn.XLOOKUP(F$1,'Copy of PY1 Data(H)'!$A$1:$CZ$1,_xlfn.XLOOKUP($A248,'Copy of PY1 Data(H)'!$A$1:$A$288,'Copy of PY1 Data(H)'!$A$1:$CZ$288))</f>
        <v>0</v>
      </c>
      <c r="G248" s="180" cm="1">
        <f t="array" ref="G248">_xlfn.XLOOKUP(G$1,'Copy of PY1 Data(H)'!$A$1:$CZ$1,_xlfn.XLOOKUP($A248,'Copy of PY1 Data(H)'!$A$1:$A$288,'Copy of PY1 Data(H)'!$A$1:$CZ$288))</f>
        <v>0</v>
      </c>
      <c r="H248" s="180" cm="1">
        <f t="array" ref="H248">_xlfn.XLOOKUP(H$1,'Copy of PY1 Data(H)'!$A$1:$CZ$1,_xlfn.XLOOKUP($A248,'Copy of PY1 Data(H)'!$A$1:$A$288,'Copy of PY1 Data(H)'!$A$1:$CZ$288))</f>
        <v>0</v>
      </c>
      <c r="I248" s="180" cm="1">
        <f t="array" ref="I248">_xlfn.XLOOKUP(I$1,'Copy of PY1 Data(H)'!$A$1:$CZ$1,_xlfn.XLOOKUP($A248,'Copy of PY1 Data(H)'!$A$1:$A$288,'Copy of PY1 Data(H)'!$A$1:$CZ$288))</f>
        <v>0</v>
      </c>
      <c r="J248" s="180" cm="1">
        <f t="array" ref="J248">_xlfn.XLOOKUP(J$1,'Copy of PY1 Data(H)'!$A$1:$CZ$1,_xlfn.XLOOKUP($A248,'Copy of PY1 Data(H)'!$A$1:$A$288,'Copy of PY1 Data(H)'!$A$1:$CZ$288))</f>
        <v>14</v>
      </c>
      <c r="K248" s="180" cm="1">
        <f t="array" ref="K248">_xlfn.XLOOKUP(K$1,'Copy of PY1 Data(H)'!$A$1:$CZ$1,_xlfn.XLOOKUP($A248,'Copy of PY1 Data(H)'!$A$1:$A$288,'Copy of PY1 Data(H)'!$A$1:$CZ$288))</f>
        <v>0</v>
      </c>
      <c r="L248" s="180" cm="1">
        <f t="array" ref="L248">_xlfn.XLOOKUP(L$1,'Copy of PY1 Data(H)'!$A$1:$CZ$1,_xlfn.XLOOKUP($A248,'Copy of PY1 Data(H)'!$A$1:$A$288,'Copy of PY1 Data(H)'!$A$1:$CZ$288))</f>
        <v>0</v>
      </c>
      <c r="M248" s="180" cm="1">
        <f t="array" ref="M248">_xlfn.XLOOKUP(M$1,'Copy of PY1 Data(H)'!$A$1:$CZ$1,_xlfn.XLOOKUP($A248,'Copy of PY1 Data(H)'!$A$1:$A$288,'Copy of PY1 Data(H)'!$A$1:$CZ$288))</f>
        <v>0</v>
      </c>
      <c r="N248" s="180" cm="1">
        <f t="array" ref="N248">_xlfn.XLOOKUP(N$1,'Copy of PY1 Data(H)'!$A$1:$CZ$1,_xlfn.XLOOKUP($A248,'Copy of PY1 Data(H)'!$A$1:$A$288,'Copy of PY1 Data(H)'!$A$1:$CZ$288))</f>
        <v>0</v>
      </c>
      <c r="O248" s="180" cm="1">
        <f t="array" ref="O248">_xlfn.XLOOKUP(O$1,'Copy of PY1 Data(H)'!$A$1:$CZ$1,_xlfn.XLOOKUP($A248,'Copy of PY1 Data(H)'!$A$1:$A$288,'Copy of PY1 Data(H)'!$A$1:$CZ$288))</f>
        <v>0</v>
      </c>
      <c r="P248" s="180" cm="1">
        <f t="array" ref="P248">_xlfn.XLOOKUP(P$1,'Copy of PY1 Data(H)'!$A$1:$CZ$1,_xlfn.XLOOKUP($A248,'Copy of PY1 Data(H)'!$A$1:$A$288,'Copy of PY1 Data(H)'!$A$1:$CZ$288))</f>
        <v>0</v>
      </c>
      <c r="Q248" s="180" cm="1">
        <f t="array" ref="Q248">_xlfn.XLOOKUP(Q$1,'Copy of PY1 Data(H)'!$A$1:$CZ$1,_xlfn.XLOOKUP($A248,'Copy of PY1 Data(H)'!$A$1:$A$288,'Copy of PY1 Data(H)'!$A$1:$CZ$288))</f>
        <v>0</v>
      </c>
      <c r="R248" s="180" cm="1">
        <f t="array" ref="R248">_xlfn.XLOOKUP(R$1,'Copy of PY1 Data(H)'!$A$1:$CZ$1,_xlfn.XLOOKUP($A248,'Copy of PY1 Data(H)'!$A$1:$A$288,'Copy of PY1 Data(H)'!$A$1:$CZ$288))</f>
        <v>0</v>
      </c>
      <c r="S248" s="180" cm="1">
        <f t="array" ref="S248">_xlfn.XLOOKUP(S$1,'Copy of PY1 Data(H)'!$A$1:$CZ$1,_xlfn.XLOOKUP($A248,'Copy of PY1 Data(H)'!$A$1:$A$288,'Copy of PY1 Data(H)'!$A$1:$CZ$288))</f>
        <v>0</v>
      </c>
      <c r="T248" s="180" cm="1">
        <f t="array" ref="T248">_xlfn.XLOOKUP(T$1,'Copy of PY1 Data(H)'!$A$1:$CZ$1,_xlfn.XLOOKUP($A248,'Copy of PY1 Data(H)'!$A$1:$A$288,'Copy of PY1 Data(H)'!$A$1:$CZ$288))</f>
        <v>2979</v>
      </c>
      <c r="U248" s="180" cm="1">
        <f t="array" ref="U248">_xlfn.XLOOKUP(U$1,'Copy of PY1 Data(H)'!$A$1:$CZ$1,_xlfn.XLOOKUP($A248,'Copy of PY1 Data(H)'!$A$1:$A$288,'Copy of PY1 Data(H)'!$A$1:$CZ$288))</f>
        <v>0</v>
      </c>
      <c r="V248" s="180" cm="1">
        <f t="array" ref="V248">_xlfn.XLOOKUP(V$1,'Copy of PY1 Data(H)'!$A$1:$CZ$1,_xlfn.XLOOKUP($A248,'Copy of PY1 Data(H)'!$A$1:$A$288,'Copy of PY1 Data(H)'!$A$1:$CZ$288))</f>
        <v>0</v>
      </c>
      <c r="W248" s="180" cm="1">
        <f t="array" ref="W248">_xlfn.XLOOKUP(W$1,'Copy of PY1 Data(H)'!$A$1:$CZ$1,_xlfn.XLOOKUP($A248,'Copy of PY1 Data(H)'!$A$1:$A$288,'Copy of PY1 Data(H)'!$A$1:$CZ$288))</f>
        <v>0</v>
      </c>
      <c r="X248" s="180" cm="1">
        <f t="array" ref="X248">_xlfn.XLOOKUP(X$1,'Copy of PY1 Data(H)'!$A$1:$CZ$1,_xlfn.XLOOKUP($A248,'Copy of PY1 Data(H)'!$A$1:$A$288,'Copy of PY1 Data(H)'!$A$1:$CZ$288))</f>
        <v>0</v>
      </c>
      <c r="Y248" s="180" cm="1">
        <f t="array" ref="Y248">_xlfn.XLOOKUP(Y$1,'Copy of PY1 Data(H)'!$A$1:$CZ$1,_xlfn.XLOOKUP($A248,'Copy of PY1 Data(H)'!$A$1:$A$288,'Copy of PY1 Data(H)'!$A$1:$CZ$288))</f>
        <v>0</v>
      </c>
      <c r="Z248" s="180" cm="1">
        <f t="array" ref="Z248">_xlfn.XLOOKUP(Z$1,'Copy of PY1 Data(H)'!$A$1:$CZ$1,_xlfn.XLOOKUP($A248,'Copy of PY1 Data(H)'!$A$1:$A$288,'Copy of PY1 Data(H)'!$A$1:$CZ$288))</f>
        <v>11879</v>
      </c>
      <c r="AA248" s="180" cm="1">
        <f t="array" ref="AA248">_xlfn.XLOOKUP(AA$1,'Copy of PY1 Data(H)'!$A$1:$CZ$1,_xlfn.XLOOKUP($A248,'Copy of PY1 Data(H)'!$A$1:$A$288,'Copy of PY1 Data(H)'!$A$1:$CZ$288))</f>
        <v>0</v>
      </c>
      <c r="AB248" s="180" cm="1">
        <f t="array" ref="AB248">_xlfn.XLOOKUP(AB$1,'Copy of PY1 Data(H)'!$A$1:$CZ$1,_xlfn.XLOOKUP($A248,'Copy of PY1 Data(H)'!$A$1:$A$288,'Copy of PY1 Data(H)'!$A$1:$CZ$288))</f>
        <v>0</v>
      </c>
      <c r="AC248" s="180" cm="1">
        <f t="array" ref="AC248">_xlfn.XLOOKUP(AC$1,'Copy of PY1 Data(H)'!$A$1:$CZ$1,_xlfn.XLOOKUP($A248,'Copy of PY1 Data(H)'!$A$1:$A$288,'Copy of PY1 Data(H)'!$A$1:$CZ$288))</f>
        <v>126</v>
      </c>
      <c r="AD248" s="180" cm="1">
        <f t="array" ref="AD248">_xlfn.XLOOKUP(AD$1,'Copy of PY1 Data(H)'!$A$1:$CZ$1,_xlfn.XLOOKUP($A248,'Copy of PY1 Data(H)'!$A$1:$A$288,'Copy of PY1 Data(H)'!$A$1:$CZ$288))</f>
        <v>0</v>
      </c>
      <c r="AE248" s="180" cm="1">
        <f t="array" ref="AE248">_xlfn.XLOOKUP(AE$1,'Copy of PY1 Data(H)'!$A$1:$CZ$1,_xlfn.XLOOKUP($A248,'Copy of PY1 Data(H)'!$A$1:$A$288,'Copy of PY1 Data(H)'!$A$1:$CZ$288))</f>
        <v>0</v>
      </c>
      <c r="AF248" s="180" cm="1">
        <f t="array" ref="AF248">_xlfn.XLOOKUP(AF$1,'Copy of PY1 Data(H)'!$A$1:$CZ$1,_xlfn.XLOOKUP($A248,'Copy of PY1 Data(H)'!$A$1:$A$288,'Copy of PY1 Data(H)'!$A$1:$CZ$288))</f>
        <v>0</v>
      </c>
      <c r="AG248" s="180" cm="1">
        <f t="array" ref="AG248">_xlfn.XLOOKUP(AG$1,'Copy of PY1 Data(H)'!$A$1:$CZ$1,_xlfn.XLOOKUP($A248,'Copy of PY1 Data(H)'!$A$1:$A$288,'Copy of PY1 Data(H)'!$A$1:$CZ$288))</f>
        <v>0</v>
      </c>
      <c r="AH248" s="180" cm="1">
        <f t="array" ref="AH248">_xlfn.XLOOKUP(AH$1,'Copy of PY1 Data(H)'!$A$1:$CZ$1,_xlfn.XLOOKUP($A248,'Copy of PY1 Data(H)'!$A$1:$A$288,'Copy of PY1 Data(H)'!$A$1:$CZ$288))</f>
        <v>0</v>
      </c>
      <c r="AI248" s="180" cm="1">
        <f t="array" ref="AI248">_xlfn.XLOOKUP(AI$1,'Copy of PY1 Data(H)'!$A$1:$CZ$1,_xlfn.XLOOKUP($A248,'Copy of PY1 Data(H)'!$A$1:$A$288,'Copy of PY1 Data(H)'!$A$1:$CZ$288))</f>
        <v>0</v>
      </c>
      <c r="AJ248" s="180" cm="1">
        <f t="array" ref="AJ248">_xlfn.XLOOKUP(AJ$1,'Copy of PY1 Data(H)'!$A$1:$CZ$1,_xlfn.XLOOKUP($A248,'Copy of PY1 Data(H)'!$A$1:$A$288,'Copy of PY1 Data(H)'!$A$1:$CZ$288))</f>
        <v>0</v>
      </c>
      <c r="AK248" s="180" cm="1">
        <f t="array" ref="AK248">_xlfn.XLOOKUP(AK$1,'Copy of PY1 Data(H)'!$A$1:$CZ$1,_xlfn.XLOOKUP($A248,'Copy of PY1 Data(H)'!$A$1:$A$288,'Copy of PY1 Data(H)'!$A$1:$CZ$288))</f>
        <v>0</v>
      </c>
      <c r="AL248" s="180" cm="1">
        <f t="array" ref="AL248">_xlfn.XLOOKUP(AL$1,'Copy of PY1 Data(H)'!$A$1:$CZ$1,_xlfn.XLOOKUP($A248,'Copy of PY1 Data(H)'!$A$1:$A$288,'Copy of PY1 Data(H)'!$A$1:$CZ$288))</f>
        <v>0</v>
      </c>
      <c r="AM248" s="180" cm="1">
        <f t="array" ref="AM248">_xlfn.XLOOKUP(AM$1,'Copy of PY1 Data(H)'!$A$1:$CZ$1,_xlfn.XLOOKUP($A248,'Copy of PY1 Data(H)'!$A$1:$A$288,'Copy of PY1 Data(H)'!$A$1:$CZ$288))</f>
        <v>0</v>
      </c>
      <c r="AN248" s="180" cm="1">
        <f t="array" ref="AN248">_xlfn.XLOOKUP(AN$1,'Copy of PY1 Data(H)'!$A$1:$CZ$1,_xlfn.XLOOKUP($A248,'Copy of PY1 Data(H)'!$A$1:$A$288,'Copy of PY1 Data(H)'!$A$1:$CZ$288))</f>
        <v>0</v>
      </c>
      <c r="AO248" s="180" cm="1">
        <f t="array" ref="AO248">_xlfn.XLOOKUP(AO$1,'Copy of PY1 Data(H)'!$A$1:$CZ$1,_xlfn.XLOOKUP($A248,'Copy of PY1 Data(H)'!$A$1:$A$288,'Copy of PY1 Data(H)'!$A$1:$CZ$288))</f>
        <v>5173</v>
      </c>
      <c r="AP248" s="180" cm="1">
        <f t="array" ref="AP248">_xlfn.XLOOKUP(AP$1,'Copy of PY1 Data(H)'!$A$1:$CZ$1,_xlfn.XLOOKUP($A248,'Copy of PY1 Data(H)'!$A$1:$A$288,'Copy of PY1 Data(H)'!$A$1:$CZ$288))</f>
        <v>0</v>
      </c>
      <c r="AQ248" s="180" cm="1">
        <f t="array" ref="AQ248">_xlfn.XLOOKUP(AQ$1,'Copy of PY1 Data(H)'!$A$1:$CZ$1,_xlfn.XLOOKUP($A248,'Copy of PY1 Data(H)'!$A$1:$A$288,'Copy of PY1 Data(H)'!$A$1:$CZ$288))</f>
        <v>0</v>
      </c>
      <c r="AR248" s="180" cm="1">
        <f t="array" ref="AR248">_xlfn.XLOOKUP(AR$1,'Copy of PY1 Data(H)'!$A$1:$CZ$1,_xlfn.XLOOKUP($A248,'Copy of PY1 Data(H)'!$A$1:$A$288,'Copy of PY1 Data(H)'!$A$1:$CZ$288))</f>
        <v>0</v>
      </c>
      <c r="AS248" s="180" cm="1">
        <f t="array" ref="AS248">_xlfn.XLOOKUP(AS$1,'Copy of PY1 Data(H)'!$A$1:$CZ$1,_xlfn.XLOOKUP($A248,'Copy of PY1 Data(H)'!$A$1:$A$288,'Copy of PY1 Data(H)'!$A$1:$CZ$288))</f>
        <v>30845</v>
      </c>
      <c r="AT248" s="180" cm="1">
        <f t="array" ref="AT248">_xlfn.XLOOKUP(AT$1,'Copy of PY1 Data(H)'!$A$1:$CZ$1,_xlfn.XLOOKUP($A248,'Copy of PY1 Data(H)'!$A$1:$A$288,'Copy of PY1 Data(H)'!$A$1:$CZ$288))</f>
        <v>0</v>
      </c>
      <c r="AU248" s="180" cm="1">
        <f t="array" ref="AU248">_xlfn.XLOOKUP(AU$1,'Copy of PY1 Data(H)'!$A$1:$CZ$1,_xlfn.XLOOKUP($A248,'Copy of PY1 Data(H)'!$A$1:$A$288,'Copy of PY1 Data(H)'!$A$1:$CZ$288))</f>
        <v>0</v>
      </c>
      <c r="AV248" s="180" cm="1">
        <f t="array" ref="AV248">_xlfn.XLOOKUP(AV$1,'Copy of PY1 Data(H)'!$A$1:$CZ$1,_xlfn.XLOOKUP($A248,'Copy of PY1 Data(H)'!$A$1:$A$288,'Copy of PY1 Data(H)'!$A$1:$CZ$288))</f>
        <v>0</v>
      </c>
      <c r="AW248" s="180" cm="1">
        <f t="array" ref="AW248">_xlfn.XLOOKUP(AW$1,'Copy of PY1 Data(H)'!$A$1:$CZ$1,_xlfn.XLOOKUP($A248,'Copy of PY1 Data(H)'!$A$1:$A$288,'Copy of PY1 Data(H)'!$A$1:$CZ$288))</f>
        <v>0</v>
      </c>
      <c r="AX248" s="180" cm="1">
        <f t="array" ref="AX248">_xlfn.XLOOKUP(AX$1,'Copy of PY1 Data(H)'!$A$1:$CZ$1,_xlfn.XLOOKUP($A248,'Copy of PY1 Data(H)'!$A$1:$A$288,'Copy of PY1 Data(H)'!$A$1:$CZ$288))</f>
        <v>0</v>
      </c>
      <c r="AY248" s="180" cm="1">
        <f t="array" ref="AY248">_xlfn.XLOOKUP(AY$1,'Copy of PY1 Data(H)'!$A$1:$CZ$1,_xlfn.XLOOKUP($A248,'Copy of PY1 Data(H)'!$A$1:$A$288,'Copy of PY1 Data(H)'!$A$1:$CZ$288))</f>
        <v>0</v>
      </c>
      <c r="AZ248" s="180" cm="1">
        <f t="array" ref="AZ248">_xlfn.XLOOKUP(AZ$1,'Copy of PY1 Data(H)'!$A$1:$CZ$1,_xlfn.XLOOKUP($A248,'Copy of PY1 Data(H)'!$A$1:$A$288,'Copy of PY1 Data(H)'!$A$1:$CZ$288))</f>
        <v>0</v>
      </c>
      <c r="BA248" s="180" cm="1">
        <f t="array" ref="BA248">_xlfn.XLOOKUP(BA$1,'Copy of PY1 Data(H)'!$A$1:$CZ$1,_xlfn.XLOOKUP($A248,'Copy of PY1 Data(H)'!$A$1:$A$288,'Copy of PY1 Data(H)'!$A$1:$CZ$288))</f>
        <v>0</v>
      </c>
      <c r="BB248" s="180" cm="1">
        <f t="array" ref="BB248">_xlfn.XLOOKUP(BB$1,'Copy of PY1 Data(H)'!$A$1:$CZ$1,_xlfn.XLOOKUP($A248,'Copy of PY1 Data(H)'!$A$1:$A$288,'Copy of PY1 Data(H)'!$A$1:$CZ$288))</f>
        <v>0</v>
      </c>
      <c r="BC248" s="180" cm="1">
        <f t="array" ref="BC248">_xlfn.XLOOKUP(BC$1,'Copy of PY1 Data(H)'!$A$1:$CZ$1,_xlfn.XLOOKUP($A248,'Copy of PY1 Data(H)'!$A$1:$A$288,'Copy of PY1 Data(H)'!$A$1:$CZ$288))</f>
        <v>0</v>
      </c>
      <c r="BD248" s="180" cm="1">
        <f t="array" ref="BD248">_xlfn.XLOOKUP(BD$1,'Copy of PY1 Data(H)'!$A$1:$CZ$1,_xlfn.XLOOKUP($A248,'Copy of PY1 Data(H)'!$A$1:$A$288,'Copy of PY1 Data(H)'!$A$1:$CZ$288))</f>
        <v>0</v>
      </c>
      <c r="BE248" s="180" cm="1">
        <f t="array" ref="BE248">_xlfn.XLOOKUP(BE$1,'Copy of PY1 Data(H)'!$A$1:$CZ$1,_xlfn.XLOOKUP($A248,'Copy of PY1 Data(H)'!$A$1:$A$288,'Copy of PY1 Data(H)'!$A$1:$CZ$288))</f>
        <v>0</v>
      </c>
      <c r="BF248" s="180" cm="1">
        <f t="array" ref="BF248">_xlfn.XLOOKUP(BF$1,'Copy of PY1 Data(H)'!$A$1:$CZ$1,_xlfn.XLOOKUP($A248,'Copy of PY1 Data(H)'!$A$1:$A$288,'Copy of PY1 Data(H)'!$A$1:$CZ$288))</f>
        <v>0</v>
      </c>
      <c r="BG248" s="180" cm="1">
        <f t="array" ref="BG248">_xlfn.XLOOKUP(BG$1,'Copy of PY1 Data(H)'!$A$1:$CZ$1,_xlfn.XLOOKUP($A248,'Copy of PY1 Data(H)'!$A$1:$A$288,'Copy of PY1 Data(H)'!$A$1:$CZ$288))</f>
        <v>0</v>
      </c>
      <c r="BH248" s="180" cm="1">
        <f t="array" ref="BH248">_xlfn.XLOOKUP(BH$1,'Copy of PY1 Data(H)'!$A$1:$CZ$1,_xlfn.XLOOKUP($A248,'Copy of PY1 Data(H)'!$A$1:$A$288,'Copy of PY1 Data(H)'!$A$1:$CZ$288))</f>
        <v>0</v>
      </c>
      <c r="BI248" s="180" cm="1">
        <f t="array" ref="BI248">_xlfn.XLOOKUP(BI$1,'Copy of PY1 Data(H)'!$A$1:$CZ$1,_xlfn.XLOOKUP($A248,'Copy of PY1 Data(H)'!$A$1:$A$288,'Copy of PY1 Data(H)'!$A$1:$CZ$288))</f>
        <v>0</v>
      </c>
      <c r="BJ248" s="180" cm="1">
        <f t="array" ref="BJ248">_xlfn.XLOOKUP(BJ$1,'Copy of PY1 Data(H)'!$A$1:$CZ$1,_xlfn.XLOOKUP($A248,'Copy of PY1 Data(H)'!$A$1:$A$288,'Copy of PY1 Data(H)'!$A$1:$CZ$288))</f>
        <v>0</v>
      </c>
      <c r="BK248" s="180" cm="1">
        <f t="array" ref="BK248">_xlfn.XLOOKUP(BK$1,'Copy of PY1 Data(H)'!$A$1:$CZ$1,_xlfn.XLOOKUP($A248,'Copy of PY1 Data(H)'!$A$1:$A$288,'Copy of PY1 Data(H)'!$A$1:$CZ$288))</f>
        <v>0</v>
      </c>
      <c r="BL248" s="180" cm="1">
        <f t="array" ref="BL248">_xlfn.XLOOKUP(BL$1,'Copy of PY1 Data(H)'!$A$1:$CZ$1,_xlfn.XLOOKUP($A248,'Copy of PY1 Data(H)'!$A$1:$A$288,'Copy of PY1 Data(H)'!$A$1:$CZ$288))</f>
        <v>0</v>
      </c>
      <c r="BM248" s="180" cm="1">
        <f t="array" ref="BM248">_xlfn.XLOOKUP(BM$1,'Copy of PY1 Data(H)'!$A$1:$CZ$1,_xlfn.XLOOKUP($A248,'Copy of PY1 Data(H)'!$A$1:$A$288,'Copy of PY1 Data(H)'!$A$1:$CZ$288))</f>
        <v>0</v>
      </c>
      <c r="BN248" s="180" cm="1">
        <f t="array" ref="BN248">_xlfn.XLOOKUP(BN$1,'Copy of PY1 Data(H)'!$A$1:$CZ$1,_xlfn.XLOOKUP($A248,'Copy of PY1 Data(H)'!$A$1:$A$288,'Copy of PY1 Data(H)'!$A$1:$CZ$288))</f>
        <v>444</v>
      </c>
      <c r="BO248" s="180" cm="1">
        <f t="array" ref="BO248">_xlfn.XLOOKUP(BO$1,'Copy of PY1 Data(H)'!$A$1:$CZ$1,_xlfn.XLOOKUP($A248,'Copy of PY1 Data(H)'!$A$1:$A$288,'Copy of PY1 Data(H)'!$A$1:$CZ$288))</f>
        <v>0</v>
      </c>
      <c r="BP248" s="180" cm="1">
        <f t="array" ref="BP248">_xlfn.XLOOKUP(BP$1,'Copy of PY1 Data(H)'!$A$1:$CZ$1,_xlfn.XLOOKUP($A248,'Copy of PY1 Data(H)'!$A$1:$A$288,'Copy of PY1 Data(H)'!$A$1:$CZ$288))</f>
        <v>0</v>
      </c>
      <c r="BQ248" s="180" cm="1">
        <f t="array" ref="BQ248">_xlfn.XLOOKUP(BQ$1,'Copy of PY1 Data(H)'!$A$1:$CZ$1,_xlfn.XLOOKUP($A248,'Copy of PY1 Data(H)'!$A$1:$A$288,'Copy of PY1 Data(H)'!$A$1:$CZ$288))</f>
        <v>0</v>
      </c>
      <c r="BR248" s="180" cm="1">
        <f t="array" ref="BR248">_xlfn.XLOOKUP(BR$1,'Copy of PY1 Data(H)'!$A$1:$CZ$1,_xlfn.XLOOKUP($A248,'Copy of PY1 Data(H)'!$A$1:$A$288,'Copy of PY1 Data(H)'!$A$1:$CZ$288))</f>
        <v>0</v>
      </c>
      <c r="BS248" s="180" cm="1">
        <f t="array" ref="BS248">_xlfn.XLOOKUP(BS$1,'Copy of PY1 Data(H)'!$A$1:$CZ$1,_xlfn.XLOOKUP($A248,'Copy of PY1 Data(H)'!$A$1:$A$288,'Copy of PY1 Data(H)'!$A$1:$CZ$288))</f>
        <v>0</v>
      </c>
      <c r="BT248" s="180" cm="1">
        <f t="array" ref="BT248">_xlfn.XLOOKUP(BT$1,'Copy of PY1 Data(H)'!$A$1:$CZ$1,_xlfn.XLOOKUP($A248,'Copy of PY1 Data(H)'!$A$1:$A$288,'Copy of PY1 Data(H)'!$A$1:$CZ$288))</f>
        <v>0</v>
      </c>
      <c r="BU248" s="180" cm="1">
        <f t="array" ref="BU248">_xlfn.XLOOKUP(BU$1,'Copy of PY1 Data(H)'!$A$1:$CZ$1,_xlfn.XLOOKUP($A248,'Copy of PY1 Data(H)'!$A$1:$A$288,'Copy of PY1 Data(H)'!$A$1:$CZ$288))</f>
        <v>0</v>
      </c>
      <c r="BV248" s="180" cm="1">
        <f t="array" ref="BV248">_xlfn.XLOOKUP(BV$1,'Copy of PY1 Data(H)'!$A$1:$CZ$1,_xlfn.XLOOKUP($A248,'Copy of PY1 Data(H)'!$A$1:$A$288,'Copy of PY1 Data(H)'!$A$1:$CZ$288))</f>
        <v>0</v>
      </c>
      <c r="BW248" s="180"/>
      <c r="BX248" s="180"/>
      <c r="BY248" s="180"/>
      <c r="BZ248" s="180"/>
    </row>
    <row r="249" spans="1:78" s="632" customFormat="1" x14ac:dyDescent="0.3">
      <c r="A249" s="632">
        <v>61</v>
      </c>
      <c r="B249" s="180"/>
      <c r="C249" s="180"/>
      <c r="D249" s="180" cm="1">
        <f t="array" ref="D249">_xlfn.XLOOKUP(D$1,'Copy of PY1 Data(H)'!$A$1:$CZ$1,_xlfn.XLOOKUP($A249,'Copy of PY1 Data(H)'!$A$1:$A$288,'Copy of PY1 Data(H)'!$A$1:$CZ$288))</f>
        <v>97.56</v>
      </c>
      <c r="E249" s="180" cm="1">
        <f t="array" ref="E249">_xlfn.XLOOKUP(E$1,'Copy of PY1 Data(H)'!$A$1:$CZ$1,_xlfn.XLOOKUP($A249,'Copy of PY1 Data(H)'!$A$1:$A$288,'Copy of PY1 Data(H)'!$A$1:$CZ$288))</f>
        <v>99.74</v>
      </c>
      <c r="F249" s="180" cm="1">
        <f t="array" ref="F249">_xlfn.XLOOKUP(F$1,'Copy of PY1 Data(H)'!$A$1:$CZ$1,_xlfn.XLOOKUP($A249,'Copy of PY1 Data(H)'!$A$1:$A$288,'Copy of PY1 Data(H)'!$A$1:$CZ$288))</f>
        <v>0</v>
      </c>
      <c r="G249" s="180" cm="1">
        <f t="array" ref="G249">_xlfn.XLOOKUP(G$1,'Copy of PY1 Data(H)'!$A$1:$CZ$1,_xlfn.XLOOKUP($A249,'Copy of PY1 Data(H)'!$A$1:$A$288,'Copy of PY1 Data(H)'!$A$1:$CZ$288))</f>
        <v>99.34</v>
      </c>
      <c r="H249" s="180" cm="1">
        <f t="array" ref="H249">_xlfn.XLOOKUP(H$1,'Copy of PY1 Data(H)'!$A$1:$CZ$1,_xlfn.XLOOKUP($A249,'Copy of PY1 Data(H)'!$A$1:$A$288,'Copy of PY1 Data(H)'!$A$1:$CZ$288))</f>
        <v>97.26</v>
      </c>
      <c r="I249" s="180" cm="1">
        <f t="array" ref="I249">_xlfn.XLOOKUP(I$1,'Copy of PY1 Data(H)'!$A$1:$CZ$1,_xlfn.XLOOKUP($A249,'Copy of PY1 Data(H)'!$A$1:$A$288,'Copy of PY1 Data(H)'!$A$1:$CZ$288))</f>
        <v>97.96</v>
      </c>
      <c r="J249" s="180" cm="1">
        <f t="array" ref="J249">_xlfn.XLOOKUP(J$1,'Copy of PY1 Data(H)'!$A$1:$CZ$1,_xlfn.XLOOKUP($A249,'Copy of PY1 Data(H)'!$A$1:$A$288,'Copy of PY1 Data(H)'!$A$1:$CZ$288))</f>
        <v>96.81</v>
      </c>
      <c r="K249" s="180" cm="1">
        <f t="array" ref="K249">_xlfn.XLOOKUP(K$1,'Copy of PY1 Data(H)'!$A$1:$CZ$1,_xlfn.XLOOKUP($A249,'Copy of PY1 Data(H)'!$A$1:$A$288,'Copy of PY1 Data(H)'!$A$1:$CZ$288))</f>
        <v>0</v>
      </c>
      <c r="L249" s="180" cm="1">
        <f t="array" ref="L249">_xlfn.XLOOKUP(L$1,'Copy of PY1 Data(H)'!$A$1:$CZ$1,_xlfn.XLOOKUP($A249,'Copy of PY1 Data(H)'!$A$1:$A$288,'Copy of PY1 Data(H)'!$A$1:$CZ$288))</f>
        <v>94.78</v>
      </c>
      <c r="M249" s="180" cm="1">
        <f t="array" ref="M249">_xlfn.XLOOKUP(M$1,'Copy of PY1 Data(H)'!$A$1:$CZ$1,_xlfn.XLOOKUP($A249,'Copy of PY1 Data(H)'!$A$1:$A$288,'Copy of PY1 Data(H)'!$A$1:$CZ$288))</f>
        <v>98.83</v>
      </c>
      <c r="N249" s="180" cm="1">
        <f t="array" ref="N249">_xlfn.XLOOKUP(N$1,'Copy of PY1 Data(H)'!$A$1:$CZ$1,_xlfn.XLOOKUP($A249,'Copy of PY1 Data(H)'!$A$1:$A$288,'Copy of PY1 Data(H)'!$A$1:$CZ$288))</f>
        <v>93.13</v>
      </c>
      <c r="O249" s="180" cm="1">
        <f t="array" ref="O249">_xlfn.XLOOKUP(O$1,'Copy of PY1 Data(H)'!$A$1:$CZ$1,_xlfn.XLOOKUP($A249,'Copy of PY1 Data(H)'!$A$1:$A$288,'Copy of PY1 Data(H)'!$A$1:$CZ$288))</f>
        <v>95.35</v>
      </c>
      <c r="P249" s="180" cm="1">
        <f t="array" ref="P249">_xlfn.XLOOKUP(P$1,'Copy of PY1 Data(H)'!$A$1:$CZ$1,_xlfn.XLOOKUP($A249,'Copy of PY1 Data(H)'!$A$1:$A$288,'Copy of PY1 Data(H)'!$A$1:$CZ$288))</f>
        <v>0</v>
      </c>
      <c r="Q249" s="180" cm="1">
        <f t="array" ref="Q249">_xlfn.XLOOKUP(Q$1,'Copy of PY1 Data(H)'!$A$1:$CZ$1,_xlfn.XLOOKUP($A249,'Copy of PY1 Data(H)'!$A$1:$A$288,'Copy of PY1 Data(H)'!$A$1:$CZ$288))</f>
        <v>98.3</v>
      </c>
      <c r="R249" s="180" cm="1">
        <f t="array" ref="R249">_xlfn.XLOOKUP(R$1,'Copy of PY1 Data(H)'!$A$1:$CZ$1,_xlfn.XLOOKUP($A249,'Copy of PY1 Data(H)'!$A$1:$A$288,'Copy of PY1 Data(H)'!$A$1:$CZ$288))</f>
        <v>99.52</v>
      </c>
      <c r="S249" s="180" cm="1">
        <f t="array" ref="S249">_xlfn.XLOOKUP(S$1,'Copy of PY1 Data(H)'!$A$1:$CZ$1,_xlfn.XLOOKUP($A249,'Copy of PY1 Data(H)'!$A$1:$A$288,'Copy of PY1 Data(H)'!$A$1:$CZ$288))</f>
        <v>99.71</v>
      </c>
      <c r="T249" s="180" cm="1">
        <f t="array" ref="T249">_xlfn.XLOOKUP(T$1,'Copy of PY1 Data(H)'!$A$1:$CZ$1,_xlfn.XLOOKUP($A249,'Copy of PY1 Data(H)'!$A$1:$A$288,'Copy of PY1 Data(H)'!$A$1:$CZ$288))</f>
        <v>99.05</v>
      </c>
      <c r="U249" s="180" cm="1">
        <f t="array" ref="U249">_xlfn.XLOOKUP(U$1,'Copy of PY1 Data(H)'!$A$1:$CZ$1,_xlfn.XLOOKUP($A249,'Copy of PY1 Data(H)'!$A$1:$A$288,'Copy of PY1 Data(H)'!$A$1:$CZ$288))</f>
        <v>0</v>
      </c>
      <c r="V249" s="180" cm="1">
        <f t="array" ref="V249">_xlfn.XLOOKUP(V$1,'Copy of PY1 Data(H)'!$A$1:$CZ$1,_xlfn.XLOOKUP($A249,'Copy of PY1 Data(H)'!$A$1:$A$288,'Copy of PY1 Data(H)'!$A$1:$CZ$288))</f>
        <v>97.65</v>
      </c>
      <c r="W249" s="180" cm="1">
        <f t="array" ref="W249">_xlfn.XLOOKUP(W$1,'Copy of PY1 Data(H)'!$A$1:$CZ$1,_xlfn.XLOOKUP($A249,'Copy of PY1 Data(H)'!$A$1:$A$288,'Copy of PY1 Data(H)'!$A$1:$CZ$288))</f>
        <v>0</v>
      </c>
      <c r="X249" s="180" cm="1">
        <f t="array" ref="X249">_xlfn.XLOOKUP(X$1,'Copy of PY1 Data(H)'!$A$1:$CZ$1,_xlfn.XLOOKUP($A249,'Copy of PY1 Data(H)'!$A$1:$A$288,'Copy of PY1 Data(H)'!$A$1:$CZ$288))</f>
        <v>99.36</v>
      </c>
      <c r="Y249" s="180" cm="1">
        <f t="array" ref="Y249">_xlfn.XLOOKUP(Y$1,'Copy of PY1 Data(H)'!$A$1:$CZ$1,_xlfn.XLOOKUP($A249,'Copy of PY1 Data(H)'!$A$1:$A$288,'Copy of PY1 Data(H)'!$A$1:$CZ$288))</f>
        <v>98.53</v>
      </c>
      <c r="Z249" s="180" cm="1">
        <f t="array" ref="Z249">_xlfn.XLOOKUP(Z$1,'Copy of PY1 Data(H)'!$A$1:$CZ$1,_xlfn.XLOOKUP($A249,'Copy of PY1 Data(H)'!$A$1:$A$288,'Copy of PY1 Data(H)'!$A$1:$CZ$288))</f>
        <v>96.1</v>
      </c>
      <c r="AA249" s="180" cm="1">
        <f t="array" ref="AA249">_xlfn.XLOOKUP(AA$1,'Copy of PY1 Data(H)'!$A$1:$CZ$1,_xlfn.XLOOKUP($A249,'Copy of PY1 Data(H)'!$A$1:$A$288,'Copy of PY1 Data(H)'!$A$1:$CZ$288))</f>
        <v>99.74</v>
      </c>
      <c r="AB249" s="180" cm="1">
        <f t="array" ref="AB249">_xlfn.XLOOKUP(AB$1,'Copy of PY1 Data(H)'!$A$1:$CZ$1,_xlfn.XLOOKUP($A249,'Copy of PY1 Data(H)'!$A$1:$A$288,'Copy of PY1 Data(H)'!$A$1:$CZ$288))</f>
        <v>0</v>
      </c>
      <c r="AC249" s="180" cm="1">
        <f t="array" ref="AC249">_xlfn.XLOOKUP(AC$1,'Copy of PY1 Data(H)'!$A$1:$CZ$1,_xlfn.XLOOKUP($A249,'Copy of PY1 Data(H)'!$A$1:$A$288,'Copy of PY1 Data(H)'!$A$1:$CZ$288))</f>
        <v>84.61</v>
      </c>
      <c r="AD249" s="180" cm="1">
        <f t="array" ref="AD249">_xlfn.XLOOKUP(AD$1,'Copy of PY1 Data(H)'!$A$1:$CZ$1,_xlfn.XLOOKUP($A249,'Copy of PY1 Data(H)'!$A$1:$A$288,'Copy of PY1 Data(H)'!$A$1:$CZ$288))</f>
        <v>97.13</v>
      </c>
      <c r="AE249" s="180" cm="1">
        <f t="array" ref="AE249">_xlfn.XLOOKUP(AE$1,'Copy of PY1 Data(H)'!$A$1:$CZ$1,_xlfn.XLOOKUP($A249,'Copy of PY1 Data(H)'!$A$1:$A$288,'Copy of PY1 Data(H)'!$A$1:$CZ$288))</f>
        <v>95.57</v>
      </c>
      <c r="AF249" s="180" cm="1">
        <f t="array" ref="AF249">_xlfn.XLOOKUP(AF$1,'Copy of PY1 Data(H)'!$A$1:$CZ$1,_xlfn.XLOOKUP($A249,'Copy of PY1 Data(H)'!$A$1:$A$288,'Copy of PY1 Data(H)'!$A$1:$CZ$288))</f>
        <v>99.77</v>
      </c>
      <c r="AG249" s="180" cm="1">
        <f t="array" ref="AG249">_xlfn.XLOOKUP(AG$1,'Copy of PY1 Data(H)'!$A$1:$CZ$1,_xlfn.XLOOKUP($A249,'Copy of PY1 Data(H)'!$A$1:$A$288,'Copy of PY1 Data(H)'!$A$1:$CZ$288))</f>
        <v>94.84</v>
      </c>
      <c r="AH249" s="180" cm="1">
        <f t="array" ref="AH249">_xlfn.XLOOKUP(AH$1,'Copy of PY1 Data(H)'!$A$1:$CZ$1,_xlfn.XLOOKUP($A249,'Copy of PY1 Data(H)'!$A$1:$A$288,'Copy of PY1 Data(H)'!$A$1:$CZ$288))</f>
        <v>0</v>
      </c>
      <c r="AI249" s="180" cm="1">
        <f t="array" ref="AI249">_xlfn.XLOOKUP(AI$1,'Copy of PY1 Data(H)'!$A$1:$CZ$1,_xlfn.XLOOKUP($A249,'Copy of PY1 Data(H)'!$A$1:$A$288,'Copy of PY1 Data(H)'!$A$1:$CZ$288))</f>
        <v>96.34</v>
      </c>
      <c r="AJ249" s="180" cm="1">
        <f t="array" ref="AJ249">_xlfn.XLOOKUP(AJ$1,'Copy of PY1 Data(H)'!$A$1:$CZ$1,_xlfn.XLOOKUP($A249,'Copy of PY1 Data(H)'!$A$1:$A$288,'Copy of PY1 Data(H)'!$A$1:$CZ$288))</f>
        <v>99.58</v>
      </c>
      <c r="AK249" s="180" cm="1">
        <f t="array" ref="AK249">_xlfn.XLOOKUP(AK$1,'Copy of PY1 Data(H)'!$A$1:$CZ$1,_xlfn.XLOOKUP($A249,'Copy of PY1 Data(H)'!$A$1:$A$288,'Copy of PY1 Data(H)'!$A$1:$CZ$288))</f>
        <v>98.72</v>
      </c>
      <c r="AL249" s="180" cm="1">
        <f t="array" ref="AL249">_xlfn.XLOOKUP(AL$1,'Copy of PY1 Data(H)'!$A$1:$CZ$1,_xlfn.XLOOKUP($A249,'Copy of PY1 Data(H)'!$A$1:$A$288,'Copy of PY1 Data(H)'!$A$1:$CZ$288))</f>
        <v>98.36</v>
      </c>
      <c r="AM249" s="180" cm="1">
        <f t="array" ref="AM249">_xlfn.XLOOKUP(AM$1,'Copy of PY1 Data(H)'!$A$1:$CZ$1,_xlfn.XLOOKUP($A249,'Copy of PY1 Data(H)'!$A$1:$A$288,'Copy of PY1 Data(H)'!$A$1:$CZ$288))</f>
        <v>98.75</v>
      </c>
      <c r="AN249" s="180" cm="1">
        <f t="array" ref="AN249">_xlfn.XLOOKUP(AN$1,'Copy of PY1 Data(H)'!$A$1:$CZ$1,_xlfn.XLOOKUP($A249,'Copy of PY1 Data(H)'!$A$1:$A$288,'Copy of PY1 Data(H)'!$A$1:$CZ$288))</f>
        <v>99.56</v>
      </c>
      <c r="AO249" s="180" cm="1">
        <f t="array" ref="AO249">_xlfn.XLOOKUP(AO$1,'Copy of PY1 Data(H)'!$A$1:$CZ$1,_xlfn.XLOOKUP($A249,'Copy of PY1 Data(H)'!$A$1:$A$288,'Copy of PY1 Data(H)'!$A$1:$CZ$288))</f>
        <v>98.09</v>
      </c>
      <c r="AP249" s="180" cm="1">
        <f t="array" ref="AP249">_xlfn.XLOOKUP(AP$1,'Copy of PY1 Data(H)'!$A$1:$CZ$1,_xlfn.XLOOKUP($A249,'Copy of PY1 Data(H)'!$A$1:$A$288,'Copy of PY1 Data(H)'!$A$1:$CZ$288))</f>
        <v>99.33</v>
      </c>
      <c r="AQ249" s="180" cm="1">
        <f t="array" ref="AQ249">_xlfn.XLOOKUP(AQ$1,'Copy of PY1 Data(H)'!$A$1:$CZ$1,_xlfn.XLOOKUP($A249,'Copy of PY1 Data(H)'!$A$1:$A$288,'Copy of PY1 Data(H)'!$A$1:$CZ$288))</f>
        <v>96.9</v>
      </c>
      <c r="AR249" s="180" cm="1">
        <f t="array" ref="AR249">_xlfn.XLOOKUP(AR$1,'Copy of PY1 Data(H)'!$A$1:$CZ$1,_xlfn.XLOOKUP($A249,'Copy of PY1 Data(H)'!$A$1:$A$288,'Copy of PY1 Data(H)'!$A$1:$CZ$288))</f>
        <v>96.7</v>
      </c>
      <c r="AS249" s="180" cm="1">
        <f t="array" ref="AS249">_xlfn.XLOOKUP(AS$1,'Copy of PY1 Data(H)'!$A$1:$CZ$1,_xlfn.XLOOKUP($A249,'Copy of PY1 Data(H)'!$A$1:$A$288,'Copy of PY1 Data(H)'!$A$1:$CZ$288))</f>
        <v>98.98</v>
      </c>
      <c r="AT249" s="180" cm="1">
        <f t="array" ref="AT249">_xlfn.XLOOKUP(AT$1,'Copy of PY1 Data(H)'!$A$1:$CZ$1,_xlfn.XLOOKUP($A249,'Copy of PY1 Data(H)'!$A$1:$A$288,'Copy of PY1 Data(H)'!$A$1:$CZ$288))</f>
        <v>98.37</v>
      </c>
      <c r="AU249" s="180" cm="1">
        <f t="array" ref="AU249">_xlfn.XLOOKUP(AU$1,'Copy of PY1 Data(H)'!$A$1:$CZ$1,_xlfn.XLOOKUP($A249,'Copy of PY1 Data(H)'!$A$1:$A$288,'Copy of PY1 Data(H)'!$A$1:$CZ$288))</f>
        <v>97.26</v>
      </c>
      <c r="AV249" s="180" cm="1">
        <f t="array" ref="AV249">_xlfn.XLOOKUP(AV$1,'Copy of PY1 Data(H)'!$A$1:$CZ$1,_xlfn.XLOOKUP($A249,'Copy of PY1 Data(H)'!$A$1:$A$288,'Copy of PY1 Data(H)'!$A$1:$CZ$288))</f>
        <v>96.18</v>
      </c>
      <c r="AW249" s="180" cm="1">
        <f t="array" ref="AW249">_xlfn.XLOOKUP(AW$1,'Copy of PY1 Data(H)'!$A$1:$CZ$1,_xlfn.XLOOKUP($A249,'Copy of PY1 Data(H)'!$A$1:$A$288,'Copy of PY1 Data(H)'!$A$1:$CZ$288))</f>
        <v>89.92</v>
      </c>
      <c r="AX249" s="180" cm="1">
        <f t="array" ref="AX249">_xlfn.XLOOKUP(AX$1,'Copy of PY1 Data(H)'!$A$1:$CZ$1,_xlfn.XLOOKUP($A249,'Copy of PY1 Data(H)'!$A$1:$A$288,'Copy of PY1 Data(H)'!$A$1:$CZ$288))</f>
        <v>99.6</v>
      </c>
      <c r="AY249" s="180" cm="1">
        <f t="array" ref="AY249">_xlfn.XLOOKUP(AY$1,'Copy of PY1 Data(H)'!$A$1:$CZ$1,_xlfn.XLOOKUP($A249,'Copy of PY1 Data(H)'!$A$1:$A$288,'Copy of PY1 Data(H)'!$A$1:$CZ$288))</f>
        <v>97</v>
      </c>
      <c r="AZ249" s="180" cm="1">
        <f t="array" ref="AZ249">_xlfn.XLOOKUP(AZ$1,'Copy of PY1 Data(H)'!$A$1:$CZ$1,_xlfn.XLOOKUP($A249,'Copy of PY1 Data(H)'!$A$1:$A$288,'Copy of PY1 Data(H)'!$A$1:$CZ$288))</f>
        <v>99.75</v>
      </c>
      <c r="BA249" s="180" cm="1">
        <f t="array" ref="BA249">_xlfn.XLOOKUP(BA$1,'Copy of PY1 Data(H)'!$A$1:$CZ$1,_xlfn.XLOOKUP($A249,'Copy of PY1 Data(H)'!$A$1:$A$288,'Copy of PY1 Data(H)'!$A$1:$CZ$288))</f>
        <v>99.8</v>
      </c>
      <c r="BB249" s="180" cm="1">
        <f t="array" ref="BB249">_xlfn.XLOOKUP(BB$1,'Copy of PY1 Data(H)'!$A$1:$CZ$1,_xlfn.XLOOKUP($A249,'Copy of PY1 Data(H)'!$A$1:$A$288,'Copy of PY1 Data(H)'!$A$1:$CZ$288))</f>
        <v>94.42</v>
      </c>
      <c r="BC249" s="180" cm="1">
        <f t="array" ref="BC249">_xlfn.XLOOKUP(BC$1,'Copy of PY1 Data(H)'!$A$1:$CZ$1,_xlfn.XLOOKUP($A249,'Copy of PY1 Data(H)'!$A$1:$A$288,'Copy of PY1 Data(H)'!$A$1:$CZ$288))</f>
        <v>99.29</v>
      </c>
      <c r="BD249" s="180" cm="1">
        <f t="array" ref="BD249">_xlfn.XLOOKUP(BD$1,'Copy of PY1 Data(H)'!$A$1:$CZ$1,_xlfn.XLOOKUP($A249,'Copy of PY1 Data(H)'!$A$1:$A$288,'Copy of PY1 Data(H)'!$A$1:$CZ$288))</f>
        <v>98.47</v>
      </c>
      <c r="BE249" s="180" cm="1">
        <f t="array" ref="BE249">_xlfn.XLOOKUP(BE$1,'Copy of PY1 Data(H)'!$A$1:$CZ$1,_xlfn.XLOOKUP($A249,'Copy of PY1 Data(H)'!$A$1:$A$288,'Copy of PY1 Data(H)'!$A$1:$CZ$288))</f>
        <v>96.83</v>
      </c>
      <c r="BF249" s="180" cm="1">
        <f t="array" ref="BF249">_xlfn.XLOOKUP(BF$1,'Copy of PY1 Data(H)'!$A$1:$CZ$1,_xlfn.XLOOKUP($A249,'Copy of PY1 Data(H)'!$A$1:$A$288,'Copy of PY1 Data(H)'!$A$1:$CZ$288))</f>
        <v>98.48</v>
      </c>
      <c r="BG249" s="180" cm="1">
        <f t="array" ref="BG249">_xlfn.XLOOKUP(BG$1,'Copy of PY1 Data(H)'!$A$1:$CZ$1,_xlfn.XLOOKUP($A249,'Copy of PY1 Data(H)'!$A$1:$A$288,'Copy of PY1 Data(H)'!$A$1:$CZ$288))</f>
        <v>0</v>
      </c>
      <c r="BH249" s="180" cm="1">
        <f t="array" ref="BH249">_xlfn.XLOOKUP(BH$1,'Copy of PY1 Data(H)'!$A$1:$CZ$1,_xlfn.XLOOKUP($A249,'Copy of PY1 Data(H)'!$A$1:$A$288,'Copy of PY1 Data(H)'!$A$1:$CZ$288))</f>
        <v>97.96</v>
      </c>
      <c r="BI249" s="180" cm="1">
        <f t="array" ref="BI249">_xlfn.XLOOKUP(BI$1,'Copy of PY1 Data(H)'!$A$1:$CZ$1,_xlfn.XLOOKUP($A249,'Copy of PY1 Data(H)'!$A$1:$A$288,'Copy of PY1 Data(H)'!$A$1:$CZ$288))</f>
        <v>99.5</v>
      </c>
      <c r="BJ249" s="180" cm="1">
        <f t="array" ref="BJ249">_xlfn.XLOOKUP(BJ$1,'Copy of PY1 Data(H)'!$A$1:$CZ$1,_xlfn.XLOOKUP($A249,'Copy of PY1 Data(H)'!$A$1:$A$288,'Copy of PY1 Data(H)'!$A$1:$CZ$288))</f>
        <v>99.77</v>
      </c>
      <c r="BK249" s="180" cm="1">
        <f t="array" ref="BK249">_xlfn.XLOOKUP(BK$1,'Copy of PY1 Data(H)'!$A$1:$CZ$1,_xlfn.XLOOKUP($A249,'Copy of PY1 Data(H)'!$A$1:$A$288,'Copy of PY1 Data(H)'!$A$1:$CZ$288))</f>
        <v>97.01</v>
      </c>
      <c r="BL249" s="180" cm="1">
        <f t="array" ref="BL249">_xlfn.XLOOKUP(BL$1,'Copy of PY1 Data(H)'!$A$1:$CZ$1,_xlfn.XLOOKUP($A249,'Copy of PY1 Data(H)'!$A$1:$A$288,'Copy of PY1 Data(H)'!$A$1:$CZ$288))</f>
        <v>99.75</v>
      </c>
      <c r="BM249" s="180" cm="1">
        <f t="array" ref="BM249">_xlfn.XLOOKUP(BM$1,'Copy of PY1 Data(H)'!$A$1:$CZ$1,_xlfn.XLOOKUP($A249,'Copy of PY1 Data(H)'!$A$1:$A$288,'Copy of PY1 Data(H)'!$A$1:$CZ$288))</f>
        <v>99.82</v>
      </c>
      <c r="BN249" s="180" cm="1">
        <f t="array" ref="BN249">_xlfn.XLOOKUP(BN$1,'Copy of PY1 Data(H)'!$A$1:$CZ$1,_xlfn.XLOOKUP($A249,'Copy of PY1 Data(H)'!$A$1:$A$288,'Copy of PY1 Data(H)'!$A$1:$CZ$288))</f>
        <v>99.07</v>
      </c>
      <c r="BO249" s="180" cm="1">
        <f t="array" ref="BO249">_xlfn.XLOOKUP(BO$1,'Copy of PY1 Data(H)'!$A$1:$CZ$1,_xlfn.XLOOKUP($A249,'Copy of PY1 Data(H)'!$A$1:$A$288,'Copy of PY1 Data(H)'!$A$1:$CZ$288))</f>
        <v>98.65</v>
      </c>
      <c r="BP249" s="180" cm="1">
        <f t="array" ref="BP249">_xlfn.XLOOKUP(BP$1,'Copy of PY1 Data(H)'!$A$1:$CZ$1,_xlfn.XLOOKUP($A249,'Copy of PY1 Data(H)'!$A$1:$A$288,'Copy of PY1 Data(H)'!$A$1:$CZ$288))</f>
        <v>86.16</v>
      </c>
      <c r="BQ249" s="180" cm="1">
        <f t="array" ref="BQ249">_xlfn.XLOOKUP(BQ$1,'Copy of PY1 Data(H)'!$A$1:$CZ$1,_xlfn.XLOOKUP($A249,'Copy of PY1 Data(H)'!$A$1:$A$288,'Copy of PY1 Data(H)'!$A$1:$CZ$288))</f>
        <v>98.15</v>
      </c>
      <c r="BR249" s="180" cm="1">
        <f t="array" ref="BR249">_xlfn.XLOOKUP(BR$1,'Copy of PY1 Data(H)'!$A$1:$CZ$1,_xlfn.XLOOKUP($A249,'Copy of PY1 Data(H)'!$A$1:$A$288,'Copy of PY1 Data(H)'!$A$1:$CZ$288))</f>
        <v>0</v>
      </c>
      <c r="BS249" s="180" cm="1">
        <f t="array" ref="BS249">_xlfn.XLOOKUP(BS$1,'Copy of PY1 Data(H)'!$A$1:$CZ$1,_xlfn.XLOOKUP($A249,'Copy of PY1 Data(H)'!$A$1:$A$288,'Copy of PY1 Data(H)'!$A$1:$CZ$288))</f>
        <v>96.54</v>
      </c>
      <c r="BT249" s="180" cm="1">
        <f t="array" ref="BT249">_xlfn.XLOOKUP(BT$1,'Copy of PY1 Data(H)'!$A$1:$CZ$1,_xlfn.XLOOKUP($A249,'Copy of PY1 Data(H)'!$A$1:$A$288,'Copy of PY1 Data(H)'!$A$1:$CZ$288))</f>
        <v>99.07</v>
      </c>
      <c r="BU249" s="180" cm="1">
        <f t="array" ref="BU249">_xlfn.XLOOKUP(BU$1,'Copy of PY1 Data(H)'!$A$1:$CZ$1,_xlfn.XLOOKUP($A249,'Copy of PY1 Data(H)'!$A$1:$A$288,'Copy of PY1 Data(H)'!$A$1:$CZ$288))</f>
        <v>0</v>
      </c>
      <c r="BV249" s="180" cm="1">
        <f t="array" ref="BV249">_xlfn.XLOOKUP(BV$1,'Copy of PY1 Data(H)'!$A$1:$CZ$1,_xlfn.XLOOKUP($A249,'Copy of PY1 Data(H)'!$A$1:$A$288,'Copy of PY1 Data(H)'!$A$1:$CZ$288))</f>
        <v>98.03</v>
      </c>
      <c r="BW249" s="180"/>
      <c r="BX249" s="180"/>
      <c r="BY249" s="180"/>
      <c r="BZ249" s="180"/>
    </row>
    <row r="250" spans="1:78" x14ac:dyDescent="0.3">
      <c r="A250" s="180">
        <v>102</v>
      </c>
      <c r="C250" s="180"/>
      <c r="D250" s="180" cm="1">
        <f t="array" ref="D250">_xlfn.XLOOKUP(D$1,'Copy of PY1 Data(H)'!$A$1:$CZ$1,_xlfn.XLOOKUP($A250,'Copy of PY1 Data(H)'!$A$1:$A$288,'Copy of PY1 Data(H)'!$A$1:$CZ$288))</f>
        <v>97.33</v>
      </c>
      <c r="E250" s="180" cm="1">
        <f t="array" ref="E250">_xlfn.XLOOKUP(E$1,'Copy of PY1 Data(H)'!$A$1:$CZ$1,_xlfn.XLOOKUP($A250,'Copy of PY1 Data(H)'!$A$1:$A$288,'Copy of PY1 Data(H)'!$A$1:$CZ$288))</f>
        <v>99.73</v>
      </c>
      <c r="F250" s="180" cm="1">
        <f t="array" ref="F250">_xlfn.XLOOKUP(F$1,'Copy of PY1 Data(H)'!$A$1:$CZ$1,_xlfn.XLOOKUP($A250,'Copy of PY1 Data(H)'!$A$1:$A$288,'Copy of PY1 Data(H)'!$A$1:$CZ$288))</f>
        <v>0</v>
      </c>
      <c r="G250" s="180" cm="1">
        <f t="array" ref="G250">_xlfn.XLOOKUP(G$1,'Copy of PY1 Data(H)'!$A$1:$CZ$1,_xlfn.XLOOKUP($A250,'Copy of PY1 Data(H)'!$A$1:$A$288,'Copy of PY1 Data(H)'!$A$1:$CZ$288))</f>
        <v>99.28</v>
      </c>
      <c r="H250" s="180" cm="1">
        <f t="array" ref="H250">_xlfn.XLOOKUP(H$1,'Copy of PY1 Data(H)'!$A$1:$CZ$1,_xlfn.XLOOKUP($A250,'Copy of PY1 Data(H)'!$A$1:$A$288,'Copy of PY1 Data(H)'!$A$1:$CZ$288))</f>
        <v>96.84</v>
      </c>
      <c r="I250" s="180" cm="1">
        <f t="array" ref="I250">_xlfn.XLOOKUP(I$1,'Copy of PY1 Data(H)'!$A$1:$CZ$1,_xlfn.XLOOKUP($A250,'Copy of PY1 Data(H)'!$A$1:$A$288,'Copy of PY1 Data(H)'!$A$1:$CZ$288))</f>
        <v>97.6</v>
      </c>
      <c r="J250" s="180" cm="1">
        <f t="array" ref="J250">_xlfn.XLOOKUP(J$1,'Copy of PY1 Data(H)'!$A$1:$CZ$1,_xlfn.XLOOKUP($A250,'Copy of PY1 Data(H)'!$A$1:$A$288,'Copy of PY1 Data(H)'!$A$1:$CZ$288))</f>
        <v>96.2</v>
      </c>
      <c r="K250" s="180" cm="1">
        <f t="array" ref="K250">_xlfn.XLOOKUP(K$1,'Copy of PY1 Data(H)'!$A$1:$CZ$1,_xlfn.XLOOKUP($A250,'Copy of PY1 Data(H)'!$A$1:$A$288,'Copy of PY1 Data(H)'!$A$1:$CZ$288))</f>
        <v>0</v>
      </c>
      <c r="L250" s="180" cm="1">
        <f t="array" ref="L250">_xlfn.XLOOKUP(L$1,'Copy of PY1 Data(H)'!$A$1:$CZ$1,_xlfn.XLOOKUP($A250,'Copy of PY1 Data(H)'!$A$1:$A$288,'Copy of PY1 Data(H)'!$A$1:$CZ$288))</f>
        <v>94.1</v>
      </c>
      <c r="M250" s="180" cm="1">
        <f t="array" ref="M250">_xlfn.XLOOKUP(M$1,'Copy of PY1 Data(H)'!$A$1:$CZ$1,_xlfn.XLOOKUP($A250,'Copy of PY1 Data(H)'!$A$1:$A$288,'Copy of PY1 Data(H)'!$A$1:$CZ$288))</f>
        <v>98.72</v>
      </c>
      <c r="N250" s="180" cm="1">
        <f t="array" ref="N250">_xlfn.XLOOKUP(N$1,'Copy of PY1 Data(H)'!$A$1:$CZ$1,_xlfn.XLOOKUP($A250,'Copy of PY1 Data(H)'!$A$1:$A$288,'Copy of PY1 Data(H)'!$A$1:$CZ$288))</f>
        <v>91.46</v>
      </c>
      <c r="O250" s="180" cm="1">
        <f t="array" ref="O250">_xlfn.XLOOKUP(O$1,'Copy of PY1 Data(H)'!$A$1:$CZ$1,_xlfn.XLOOKUP($A250,'Copy of PY1 Data(H)'!$A$1:$A$288,'Copy of PY1 Data(H)'!$A$1:$CZ$288))</f>
        <v>94.78</v>
      </c>
      <c r="P250" s="180" cm="1">
        <f t="array" ref="P250">_xlfn.XLOOKUP(P$1,'Copy of PY1 Data(H)'!$A$1:$CZ$1,_xlfn.XLOOKUP($A250,'Copy of PY1 Data(H)'!$A$1:$A$288,'Copy of PY1 Data(H)'!$A$1:$CZ$288))</f>
        <v>0</v>
      </c>
      <c r="Q250" s="180" cm="1">
        <f t="array" ref="Q250">_xlfn.XLOOKUP(Q$1,'Copy of PY1 Data(H)'!$A$1:$CZ$1,_xlfn.XLOOKUP($A250,'Copy of PY1 Data(H)'!$A$1:$A$288,'Copy of PY1 Data(H)'!$A$1:$CZ$288))</f>
        <v>98.1</v>
      </c>
      <c r="R250" s="180" cm="1">
        <f t="array" ref="R250">_xlfn.XLOOKUP(R$1,'Copy of PY1 Data(H)'!$A$1:$CZ$1,_xlfn.XLOOKUP($A250,'Copy of PY1 Data(H)'!$A$1:$A$288,'Copy of PY1 Data(H)'!$A$1:$CZ$288))</f>
        <v>99.46</v>
      </c>
      <c r="S250" s="180" cm="1">
        <f t="array" ref="S250">_xlfn.XLOOKUP(S$1,'Copy of PY1 Data(H)'!$A$1:$CZ$1,_xlfn.XLOOKUP($A250,'Copy of PY1 Data(H)'!$A$1:$A$288,'Copy of PY1 Data(H)'!$A$1:$CZ$288))</f>
        <v>99.67</v>
      </c>
      <c r="T250" s="180" cm="1">
        <f t="array" ref="T250">_xlfn.XLOOKUP(T$1,'Copy of PY1 Data(H)'!$A$1:$CZ$1,_xlfn.XLOOKUP($A250,'Copy of PY1 Data(H)'!$A$1:$A$288,'Copy of PY1 Data(H)'!$A$1:$CZ$288))</f>
        <v>98.97</v>
      </c>
      <c r="U250" s="180" cm="1">
        <f t="array" ref="U250">_xlfn.XLOOKUP(U$1,'Copy of PY1 Data(H)'!$A$1:$CZ$1,_xlfn.XLOOKUP($A250,'Copy of PY1 Data(H)'!$A$1:$A$288,'Copy of PY1 Data(H)'!$A$1:$CZ$288))</f>
        <v>0</v>
      </c>
      <c r="V250" s="180" cm="1">
        <f t="array" ref="V250">_xlfn.XLOOKUP(V$1,'Copy of PY1 Data(H)'!$A$1:$CZ$1,_xlfn.XLOOKUP($A250,'Copy of PY1 Data(H)'!$A$1:$A$288,'Copy of PY1 Data(H)'!$A$1:$CZ$288))</f>
        <v>97.53</v>
      </c>
      <c r="W250" s="180" cm="1">
        <f t="array" ref="W250">_xlfn.XLOOKUP(W$1,'Copy of PY1 Data(H)'!$A$1:$CZ$1,_xlfn.XLOOKUP($A250,'Copy of PY1 Data(H)'!$A$1:$A$288,'Copy of PY1 Data(H)'!$A$1:$CZ$288))</f>
        <v>0</v>
      </c>
      <c r="X250" s="180" cm="1">
        <f t="array" ref="X250">_xlfn.XLOOKUP(X$1,'Copy of PY1 Data(H)'!$A$1:$CZ$1,_xlfn.XLOOKUP($A250,'Copy of PY1 Data(H)'!$A$1:$A$288,'Copy of PY1 Data(H)'!$A$1:$CZ$288))</f>
        <v>99.29</v>
      </c>
      <c r="Y250" s="180" cm="1">
        <f t="array" ref="Y250">_xlfn.XLOOKUP(Y$1,'Copy of PY1 Data(H)'!$A$1:$CZ$1,_xlfn.XLOOKUP($A250,'Copy of PY1 Data(H)'!$A$1:$A$288,'Copy of PY1 Data(H)'!$A$1:$CZ$288))</f>
        <v>98.36</v>
      </c>
      <c r="Z250" s="180" cm="1">
        <f t="array" ref="Z250">_xlfn.XLOOKUP(Z$1,'Copy of PY1 Data(H)'!$A$1:$CZ$1,_xlfn.XLOOKUP($A250,'Copy of PY1 Data(H)'!$A$1:$A$288,'Copy of PY1 Data(H)'!$A$1:$CZ$288))</f>
        <v>95.66</v>
      </c>
      <c r="AA250" s="180" cm="1">
        <f t="array" ref="AA250">_xlfn.XLOOKUP(AA$1,'Copy of PY1 Data(H)'!$A$1:$CZ$1,_xlfn.XLOOKUP($A250,'Copy of PY1 Data(H)'!$A$1:$A$288,'Copy of PY1 Data(H)'!$A$1:$CZ$288))</f>
        <v>99.71</v>
      </c>
      <c r="AB250" s="180" cm="1">
        <f t="array" ref="AB250">_xlfn.XLOOKUP(AB$1,'Copy of PY1 Data(H)'!$A$1:$CZ$1,_xlfn.XLOOKUP($A250,'Copy of PY1 Data(H)'!$A$1:$A$288,'Copy of PY1 Data(H)'!$A$1:$CZ$288))</f>
        <v>0</v>
      </c>
      <c r="AC250" s="180" cm="1">
        <f t="array" ref="AC250">_xlfn.XLOOKUP(AC$1,'Copy of PY1 Data(H)'!$A$1:$CZ$1,_xlfn.XLOOKUP($A250,'Copy of PY1 Data(H)'!$A$1:$A$288,'Copy of PY1 Data(H)'!$A$1:$CZ$288))</f>
        <v>82.19</v>
      </c>
      <c r="AD250" s="180" cm="1">
        <f t="array" ref="AD250">_xlfn.XLOOKUP(AD$1,'Copy of PY1 Data(H)'!$A$1:$CZ$1,_xlfn.XLOOKUP($A250,'Copy of PY1 Data(H)'!$A$1:$A$288,'Copy of PY1 Data(H)'!$A$1:$CZ$288))</f>
        <v>96.5</v>
      </c>
      <c r="AE250" s="180" cm="1">
        <f t="array" ref="AE250">_xlfn.XLOOKUP(AE$1,'Copy of PY1 Data(H)'!$A$1:$CZ$1,_xlfn.XLOOKUP($A250,'Copy of PY1 Data(H)'!$A$1:$A$288,'Copy of PY1 Data(H)'!$A$1:$CZ$288))</f>
        <v>95.12</v>
      </c>
      <c r="AF250" s="180" cm="1">
        <f t="array" ref="AF250">_xlfn.XLOOKUP(AF$1,'Copy of PY1 Data(H)'!$A$1:$CZ$1,_xlfn.XLOOKUP($A250,'Copy of PY1 Data(H)'!$A$1:$A$288,'Copy of PY1 Data(H)'!$A$1:$CZ$288))</f>
        <v>99.74</v>
      </c>
      <c r="AG250" s="180" cm="1">
        <f t="array" ref="AG250">_xlfn.XLOOKUP(AG$1,'Copy of PY1 Data(H)'!$A$1:$CZ$1,_xlfn.XLOOKUP($A250,'Copy of PY1 Data(H)'!$A$1:$A$288,'Copy of PY1 Data(H)'!$A$1:$CZ$288))</f>
        <v>94.31</v>
      </c>
      <c r="AH250" s="180" cm="1">
        <f t="array" ref="AH250">_xlfn.XLOOKUP(AH$1,'Copy of PY1 Data(H)'!$A$1:$CZ$1,_xlfn.XLOOKUP($A250,'Copy of PY1 Data(H)'!$A$1:$A$288,'Copy of PY1 Data(H)'!$A$1:$CZ$288))</f>
        <v>0</v>
      </c>
      <c r="AI250" s="180" cm="1">
        <f t="array" ref="AI250">_xlfn.XLOOKUP(AI$1,'Copy of PY1 Data(H)'!$A$1:$CZ$1,_xlfn.XLOOKUP($A250,'Copy of PY1 Data(H)'!$A$1:$A$288,'Copy of PY1 Data(H)'!$A$1:$CZ$288))</f>
        <v>95.7</v>
      </c>
      <c r="AJ250" s="180" cm="1">
        <f t="array" ref="AJ250">_xlfn.XLOOKUP(AJ$1,'Copy of PY1 Data(H)'!$A$1:$CZ$1,_xlfn.XLOOKUP($A250,'Copy of PY1 Data(H)'!$A$1:$A$288,'Copy of PY1 Data(H)'!$A$1:$CZ$288))</f>
        <v>99.55</v>
      </c>
      <c r="AK250" s="180" cm="1">
        <f t="array" ref="AK250">_xlfn.XLOOKUP(AK$1,'Copy of PY1 Data(H)'!$A$1:$CZ$1,_xlfn.XLOOKUP($A250,'Copy of PY1 Data(H)'!$A$1:$A$288,'Copy of PY1 Data(H)'!$A$1:$CZ$288))</f>
        <v>98.6</v>
      </c>
      <c r="AL250" s="180" cm="1">
        <f t="array" ref="AL250">_xlfn.XLOOKUP(AL$1,'Copy of PY1 Data(H)'!$A$1:$CZ$1,_xlfn.XLOOKUP($A250,'Copy of PY1 Data(H)'!$A$1:$A$288,'Copy of PY1 Data(H)'!$A$1:$CZ$288))</f>
        <v>98.21</v>
      </c>
      <c r="AM250" s="180" cm="1">
        <f t="array" ref="AM250">_xlfn.XLOOKUP(AM$1,'Copy of PY1 Data(H)'!$A$1:$CZ$1,_xlfn.XLOOKUP($A250,'Copy of PY1 Data(H)'!$A$1:$A$288,'Copy of PY1 Data(H)'!$A$1:$CZ$288))</f>
        <v>98.64</v>
      </c>
      <c r="AN250" s="180" cm="1">
        <f t="array" ref="AN250">_xlfn.XLOOKUP(AN$1,'Copy of PY1 Data(H)'!$A$1:$CZ$1,_xlfn.XLOOKUP($A250,'Copy of PY1 Data(H)'!$A$1:$A$288,'Copy of PY1 Data(H)'!$A$1:$CZ$288))</f>
        <v>99.5</v>
      </c>
      <c r="AO250" s="180" cm="1">
        <f t="array" ref="AO250">_xlfn.XLOOKUP(AO$1,'Copy of PY1 Data(H)'!$A$1:$CZ$1,_xlfn.XLOOKUP($A250,'Copy of PY1 Data(H)'!$A$1:$A$288,'Copy of PY1 Data(H)'!$A$1:$CZ$288))</f>
        <v>97.92</v>
      </c>
      <c r="AP250" s="180" cm="1">
        <f t="array" ref="AP250">_xlfn.XLOOKUP(AP$1,'Copy of PY1 Data(H)'!$A$1:$CZ$1,_xlfn.XLOOKUP($A250,'Copy of PY1 Data(H)'!$A$1:$A$288,'Copy of PY1 Data(H)'!$A$1:$CZ$288))</f>
        <v>99.29</v>
      </c>
      <c r="AQ250" s="180" cm="1">
        <f t="array" ref="AQ250">_xlfn.XLOOKUP(AQ$1,'Copy of PY1 Data(H)'!$A$1:$CZ$1,_xlfn.XLOOKUP($A250,'Copy of PY1 Data(H)'!$A$1:$A$288,'Copy of PY1 Data(H)'!$A$1:$CZ$288))</f>
        <v>96.33</v>
      </c>
      <c r="AR250" s="180" cm="1">
        <f t="array" ref="AR250">_xlfn.XLOOKUP(AR$1,'Copy of PY1 Data(H)'!$A$1:$CZ$1,_xlfn.XLOOKUP($A250,'Copy of PY1 Data(H)'!$A$1:$A$288,'Copy of PY1 Data(H)'!$A$1:$CZ$288))</f>
        <v>95.95</v>
      </c>
      <c r="AS250" s="180" cm="1">
        <f t="array" ref="AS250">_xlfn.XLOOKUP(AS$1,'Copy of PY1 Data(H)'!$A$1:$CZ$1,_xlfn.XLOOKUP($A250,'Copy of PY1 Data(H)'!$A$1:$A$288,'Copy of PY1 Data(H)'!$A$1:$CZ$288))</f>
        <v>99.07</v>
      </c>
      <c r="AT250" s="180" cm="1">
        <f t="array" ref="AT250">_xlfn.XLOOKUP(AT$1,'Copy of PY1 Data(H)'!$A$1:$CZ$1,_xlfn.XLOOKUP($A250,'Copy of PY1 Data(H)'!$A$1:$A$288,'Copy of PY1 Data(H)'!$A$1:$CZ$288))</f>
        <v>98.18</v>
      </c>
      <c r="AU250" s="180" cm="1">
        <f t="array" ref="AU250">_xlfn.XLOOKUP(AU$1,'Copy of PY1 Data(H)'!$A$1:$CZ$1,_xlfn.XLOOKUP($A250,'Copy of PY1 Data(H)'!$A$1:$A$288,'Copy of PY1 Data(H)'!$A$1:$CZ$288))</f>
        <v>96.75</v>
      </c>
      <c r="AV250" s="180" cm="1">
        <f t="array" ref="AV250">_xlfn.XLOOKUP(AV$1,'Copy of PY1 Data(H)'!$A$1:$CZ$1,_xlfn.XLOOKUP($A250,'Copy of PY1 Data(H)'!$A$1:$A$288,'Copy of PY1 Data(H)'!$A$1:$CZ$288))</f>
        <v>95.62</v>
      </c>
      <c r="AW250" s="180" cm="1">
        <f t="array" ref="AW250">_xlfn.XLOOKUP(AW$1,'Copy of PY1 Data(H)'!$A$1:$CZ$1,_xlfn.XLOOKUP($A250,'Copy of PY1 Data(H)'!$A$1:$A$288,'Copy of PY1 Data(H)'!$A$1:$CZ$288))</f>
        <v>87.99</v>
      </c>
      <c r="AX250" s="180" cm="1">
        <f t="array" ref="AX250">_xlfn.XLOOKUP(AX$1,'Copy of PY1 Data(H)'!$A$1:$CZ$1,_xlfn.XLOOKUP($A250,'Copy of PY1 Data(H)'!$A$1:$A$288,'Copy of PY1 Data(H)'!$A$1:$CZ$288))</f>
        <v>99.58</v>
      </c>
      <c r="AY250" s="180" cm="1">
        <f t="array" ref="AY250">_xlfn.XLOOKUP(AY$1,'Copy of PY1 Data(H)'!$A$1:$CZ$1,_xlfn.XLOOKUP($A250,'Copy of PY1 Data(H)'!$A$1:$A$288,'Copy of PY1 Data(H)'!$A$1:$CZ$288))</f>
        <v>96.63</v>
      </c>
      <c r="AZ250" s="180" cm="1">
        <f t="array" ref="AZ250">_xlfn.XLOOKUP(AZ$1,'Copy of PY1 Data(H)'!$A$1:$CZ$1,_xlfn.XLOOKUP($A250,'Copy of PY1 Data(H)'!$A$1:$A$288,'Copy of PY1 Data(H)'!$A$1:$CZ$288))</f>
        <v>99.73</v>
      </c>
      <c r="BA250" s="180" cm="1">
        <f t="array" ref="BA250">_xlfn.XLOOKUP(BA$1,'Copy of PY1 Data(H)'!$A$1:$CZ$1,_xlfn.XLOOKUP($A250,'Copy of PY1 Data(H)'!$A$1:$A$288,'Copy of PY1 Data(H)'!$A$1:$CZ$288))</f>
        <v>99.79</v>
      </c>
      <c r="BB250" s="180" cm="1">
        <f t="array" ref="BB250">_xlfn.XLOOKUP(BB$1,'Copy of PY1 Data(H)'!$A$1:$CZ$1,_xlfn.XLOOKUP($A250,'Copy of PY1 Data(H)'!$A$1:$A$288,'Copy of PY1 Data(H)'!$A$1:$CZ$288))</f>
        <v>93.72</v>
      </c>
      <c r="BC250" s="180" cm="1">
        <f t="array" ref="BC250">_xlfn.XLOOKUP(BC$1,'Copy of PY1 Data(H)'!$A$1:$CZ$1,_xlfn.XLOOKUP($A250,'Copy of PY1 Data(H)'!$A$1:$A$288,'Copy of PY1 Data(H)'!$A$1:$CZ$288))</f>
        <v>99.25</v>
      </c>
      <c r="BD250" s="180" cm="1">
        <f t="array" ref="BD250">_xlfn.XLOOKUP(BD$1,'Copy of PY1 Data(H)'!$A$1:$CZ$1,_xlfn.XLOOKUP($A250,'Copy of PY1 Data(H)'!$A$1:$A$288,'Copy of PY1 Data(H)'!$A$1:$CZ$288))</f>
        <v>98.32</v>
      </c>
      <c r="BE250" s="180" cm="1">
        <f t="array" ref="BE250">_xlfn.XLOOKUP(BE$1,'Copy of PY1 Data(H)'!$A$1:$CZ$1,_xlfn.XLOOKUP($A250,'Copy of PY1 Data(H)'!$A$1:$A$288,'Copy of PY1 Data(H)'!$A$1:$CZ$288))</f>
        <v>96.14</v>
      </c>
      <c r="BF250" s="180" cm="1">
        <f t="array" ref="BF250">_xlfn.XLOOKUP(BF$1,'Copy of PY1 Data(H)'!$A$1:$CZ$1,_xlfn.XLOOKUP($A250,'Copy of PY1 Data(H)'!$A$1:$A$288,'Copy of PY1 Data(H)'!$A$1:$CZ$288))</f>
        <v>98.37</v>
      </c>
      <c r="BG250" s="180" cm="1">
        <f t="array" ref="BG250">_xlfn.XLOOKUP(BG$1,'Copy of PY1 Data(H)'!$A$1:$CZ$1,_xlfn.XLOOKUP($A250,'Copy of PY1 Data(H)'!$A$1:$A$288,'Copy of PY1 Data(H)'!$A$1:$CZ$288))</f>
        <v>0</v>
      </c>
      <c r="BH250" s="180" cm="1">
        <f t="array" ref="BH250">_xlfn.XLOOKUP(BH$1,'Copy of PY1 Data(H)'!$A$1:$CZ$1,_xlfn.XLOOKUP($A250,'Copy of PY1 Data(H)'!$A$1:$A$288,'Copy of PY1 Data(H)'!$A$1:$CZ$288))</f>
        <v>97.63</v>
      </c>
      <c r="BI250" s="180" cm="1">
        <f t="array" ref="BI250">_xlfn.XLOOKUP(BI$1,'Copy of PY1 Data(H)'!$A$1:$CZ$1,_xlfn.XLOOKUP($A250,'Copy of PY1 Data(H)'!$A$1:$A$288,'Copy of PY1 Data(H)'!$A$1:$CZ$288))</f>
        <v>99.4</v>
      </c>
      <c r="BJ250" s="180" cm="1">
        <f t="array" ref="BJ250">_xlfn.XLOOKUP(BJ$1,'Copy of PY1 Data(H)'!$A$1:$CZ$1,_xlfn.XLOOKUP($A250,'Copy of PY1 Data(H)'!$A$1:$A$288,'Copy of PY1 Data(H)'!$A$1:$CZ$288))</f>
        <v>99.74</v>
      </c>
      <c r="BK250" s="180" cm="1">
        <f t="array" ref="BK250">_xlfn.XLOOKUP(BK$1,'Copy of PY1 Data(H)'!$A$1:$CZ$1,_xlfn.XLOOKUP($A250,'Copy of PY1 Data(H)'!$A$1:$A$288,'Copy of PY1 Data(H)'!$A$1:$CZ$288))</f>
        <v>96.45</v>
      </c>
      <c r="BL250" s="180" cm="1">
        <f t="array" ref="BL250">_xlfn.XLOOKUP(BL$1,'Copy of PY1 Data(H)'!$A$1:$CZ$1,_xlfn.XLOOKUP($A250,'Copy of PY1 Data(H)'!$A$1:$A$288,'Copy of PY1 Data(H)'!$A$1:$CZ$288))</f>
        <v>99.74</v>
      </c>
      <c r="BM250" s="180" cm="1">
        <f t="array" ref="BM250">_xlfn.XLOOKUP(BM$1,'Copy of PY1 Data(H)'!$A$1:$CZ$1,_xlfn.XLOOKUP($A250,'Copy of PY1 Data(H)'!$A$1:$A$288,'Copy of PY1 Data(H)'!$A$1:$CZ$288))</f>
        <v>99.81</v>
      </c>
      <c r="BN250" s="180" cm="1">
        <f t="array" ref="BN250">_xlfn.XLOOKUP(BN$1,'Copy of PY1 Data(H)'!$A$1:$CZ$1,_xlfn.XLOOKUP($A250,'Copy of PY1 Data(H)'!$A$1:$A$288,'Copy of PY1 Data(H)'!$A$1:$CZ$288))</f>
        <v>99.03</v>
      </c>
      <c r="BO250" s="180" cm="1">
        <f t="array" ref="BO250">_xlfn.XLOOKUP(BO$1,'Copy of PY1 Data(H)'!$A$1:$CZ$1,_xlfn.XLOOKUP($A250,'Copy of PY1 Data(H)'!$A$1:$A$288,'Copy of PY1 Data(H)'!$A$1:$CZ$288))</f>
        <v>98.53</v>
      </c>
      <c r="BP250" s="180" cm="1">
        <f t="array" ref="BP250">_xlfn.XLOOKUP(BP$1,'Copy of PY1 Data(H)'!$A$1:$CZ$1,_xlfn.XLOOKUP($A250,'Copy of PY1 Data(H)'!$A$1:$A$288,'Copy of PY1 Data(H)'!$A$1:$CZ$288))</f>
        <v>83.47</v>
      </c>
      <c r="BQ250" s="180" cm="1">
        <f t="array" ref="BQ250">_xlfn.XLOOKUP(BQ$1,'Copy of PY1 Data(H)'!$A$1:$CZ$1,_xlfn.XLOOKUP($A250,'Copy of PY1 Data(H)'!$A$1:$A$288,'Copy of PY1 Data(H)'!$A$1:$CZ$288))</f>
        <v>97.96</v>
      </c>
      <c r="BR250" s="180" cm="1">
        <f t="array" ref="BR250">_xlfn.XLOOKUP(BR$1,'Copy of PY1 Data(H)'!$A$1:$CZ$1,_xlfn.XLOOKUP($A250,'Copy of PY1 Data(H)'!$A$1:$A$288,'Copy of PY1 Data(H)'!$A$1:$CZ$288))</f>
        <v>0</v>
      </c>
      <c r="BS250" s="180" cm="1">
        <f t="array" ref="BS250">_xlfn.XLOOKUP(BS$1,'Copy of PY1 Data(H)'!$A$1:$CZ$1,_xlfn.XLOOKUP($A250,'Copy of PY1 Data(H)'!$A$1:$A$288,'Copy of PY1 Data(H)'!$A$1:$CZ$288))</f>
        <v>96.13</v>
      </c>
      <c r="BT250" s="180" cm="1">
        <f t="array" ref="BT250">_xlfn.XLOOKUP(BT$1,'Copy of PY1 Data(H)'!$A$1:$CZ$1,_xlfn.XLOOKUP($A250,'Copy of PY1 Data(H)'!$A$1:$A$288,'Copy of PY1 Data(H)'!$A$1:$CZ$288))</f>
        <v>98.93</v>
      </c>
      <c r="BU250" s="180" cm="1">
        <f t="array" ref="BU250">_xlfn.XLOOKUP(BU$1,'Copy of PY1 Data(H)'!$A$1:$CZ$1,_xlfn.XLOOKUP($A250,'Copy of PY1 Data(H)'!$A$1:$A$288,'Copy of PY1 Data(H)'!$A$1:$CZ$288))</f>
        <v>0</v>
      </c>
      <c r="BV250" s="180" cm="1">
        <f t="array" ref="BV250">_xlfn.XLOOKUP(BV$1,'Copy of PY1 Data(H)'!$A$1:$CZ$1,_xlfn.XLOOKUP($A250,'Copy of PY1 Data(H)'!$A$1:$A$288,'Copy of PY1 Data(H)'!$A$1:$CZ$288))</f>
        <v>97.89</v>
      </c>
    </row>
    <row r="251" spans="1:78" x14ac:dyDescent="0.3">
      <c r="A251" s="180">
        <v>103</v>
      </c>
      <c r="C251" s="180"/>
      <c r="D251" s="180" cm="1">
        <f t="array" ref="D251">_xlfn.XLOOKUP(D$1,'Copy of PY1 Data(H)'!$A$1:$CZ$1,_xlfn.XLOOKUP($A251,'Copy of PY1 Data(H)'!$A$1:$A$288,'Copy of PY1 Data(H)'!$A$1:$CZ$288))</f>
        <v>100</v>
      </c>
      <c r="E251" s="180" cm="1">
        <f t="array" ref="E251">_xlfn.XLOOKUP(E$1,'Copy of PY1 Data(H)'!$A$1:$CZ$1,_xlfn.XLOOKUP($A251,'Copy of PY1 Data(H)'!$A$1:$A$288,'Copy of PY1 Data(H)'!$A$1:$CZ$288))</f>
        <v>100</v>
      </c>
      <c r="F251" s="180" cm="1">
        <f t="array" ref="F251">_xlfn.XLOOKUP(F$1,'Copy of PY1 Data(H)'!$A$1:$CZ$1,_xlfn.XLOOKUP($A251,'Copy of PY1 Data(H)'!$A$1:$A$288,'Copy of PY1 Data(H)'!$A$1:$CZ$288))</f>
        <v>0</v>
      </c>
      <c r="G251" s="180" cm="1">
        <f t="array" ref="G251">_xlfn.XLOOKUP(G$1,'Copy of PY1 Data(H)'!$A$1:$CZ$1,_xlfn.XLOOKUP($A251,'Copy of PY1 Data(H)'!$A$1:$A$288,'Copy of PY1 Data(H)'!$A$1:$CZ$288))</f>
        <v>100</v>
      </c>
      <c r="H251" s="180" cm="1">
        <f t="array" ref="H251">_xlfn.XLOOKUP(H$1,'Copy of PY1 Data(H)'!$A$1:$CZ$1,_xlfn.XLOOKUP($A251,'Copy of PY1 Data(H)'!$A$1:$A$288,'Copy of PY1 Data(H)'!$A$1:$CZ$288))</f>
        <v>100</v>
      </c>
      <c r="I251" s="180" cm="1">
        <f t="array" ref="I251">_xlfn.XLOOKUP(I$1,'Copy of PY1 Data(H)'!$A$1:$CZ$1,_xlfn.XLOOKUP($A251,'Copy of PY1 Data(H)'!$A$1:$A$288,'Copy of PY1 Data(H)'!$A$1:$CZ$288))</f>
        <v>100</v>
      </c>
      <c r="J251" s="180" cm="1">
        <f t="array" ref="J251">_xlfn.XLOOKUP(J$1,'Copy of PY1 Data(H)'!$A$1:$CZ$1,_xlfn.XLOOKUP($A251,'Copy of PY1 Data(H)'!$A$1:$A$288,'Copy of PY1 Data(H)'!$A$1:$CZ$288))</f>
        <v>99.91</v>
      </c>
      <c r="K251" s="180" cm="1">
        <f t="array" ref="K251">_xlfn.XLOOKUP(K$1,'Copy of PY1 Data(H)'!$A$1:$CZ$1,_xlfn.XLOOKUP($A251,'Copy of PY1 Data(H)'!$A$1:$A$288,'Copy of PY1 Data(H)'!$A$1:$CZ$288))</f>
        <v>0</v>
      </c>
      <c r="L251" s="180" cm="1">
        <f t="array" ref="L251">_xlfn.XLOOKUP(L$1,'Copy of PY1 Data(H)'!$A$1:$CZ$1,_xlfn.XLOOKUP($A251,'Copy of PY1 Data(H)'!$A$1:$A$288,'Copy of PY1 Data(H)'!$A$1:$CZ$288))</f>
        <v>100</v>
      </c>
      <c r="M251" s="180" cm="1">
        <f t="array" ref="M251">_xlfn.XLOOKUP(M$1,'Copy of PY1 Data(H)'!$A$1:$CZ$1,_xlfn.XLOOKUP($A251,'Copy of PY1 Data(H)'!$A$1:$A$288,'Copy of PY1 Data(H)'!$A$1:$CZ$288))</f>
        <v>100</v>
      </c>
      <c r="N251" s="180" cm="1">
        <f t="array" ref="N251">_xlfn.XLOOKUP(N$1,'Copy of PY1 Data(H)'!$A$1:$CZ$1,_xlfn.XLOOKUP($A251,'Copy of PY1 Data(H)'!$A$1:$A$288,'Copy of PY1 Data(H)'!$A$1:$CZ$288))</f>
        <v>100</v>
      </c>
      <c r="O251" s="180" cm="1">
        <f t="array" ref="O251">_xlfn.XLOOKUP(O$1,'Copy of PY1 Data(H)'!$A$1:$CZ$1,_xlfn.XLOOKUP($A251,'Copy of PY1 Data(H)'!$A$1:$A$288,'Copy of PY1 Data(H)'!$A$1:$CZ$288))</f>
        <v>100</v>
      </c>
      <c r="P251" s="180" cm="1">
        <f t="array" ref="P251">_xlfn.XLOOKUP(P$1,'Copy of PY1 Data(H)'!$A$1:$CZ$1,_xlfn.XLOOKUP($A251,'Copy of PY1 Data(H)'!$A$1:$A$288,'Copy of PY1 Data(H)'!$A$1:$CZ$288))</f>
        <v>0</v>
      </c>
      <c r="Q251" s="180" cm="1">
        <f t="array" ref="Q251">_xlfn.XLOOKUP(Q$1,'Copy of PY1 Data(H)'!$A$1:$CZ$1,_xlfn.XLOOKUP($A251,'Copy of PY1 Data(H)'!$A$1:$A$288,'Copy of PY1 Data(H)'!$A$1:$CZ$288))</f>
        <v>100</v>
      </c>
      <c r="R251" s="180" cm="1">
        <f t="array" ref="R251">_xlfn.XLOOKUP(R$1,'Copy of PY1 Data(H)'!$A$1:$CZ$1,_xlfn.XLOOKUP($A251,'Copy of PY1 Data(H)'!$A$1:$A$288,'Copy of PY1 Data(H)'!$A$1:$CZ$288))</f>
        <v>100</v>
      </c>
      <c r="S251" s="180" cm="1">
        <f t="array" ref="S251">_xlfn.XLOOKUP(S$1,'Copy of PY1 Data(H)'!$A$1:$CZ$1,_xlfn.XLOOKUP($A251,'Copy of PY1 Data(H)'!$A$1:$A$288,'Copy of PY1 Data(H)'!$A$1:$CZ$288))</f>
        <v>100</v>
      </c>
      <c r="T251" s="180" cm="1">
        <f t="array" ref="T251">_xlfn.XLOOKUP(T$1,'Copy of PY1 Data(H)'!$A$1:$CZ$1,_xlfn.XLOOKUP($A251,'Copy of PY1 Data(H)'!$A$1:$A$288,'Copy of PY1 Data(H)'!$A$1:$CZ$288))</f>
        <v>99.69</v>
      </c>
      <c r="U251" s="180" cm="1">
        <f t="array" ref="U251">_xlfn.XLOOKUP(U$1,'Copy of PY1 Data(H)'!$A$1:$CZ$1,_xlfn.XLOOKUP($A251,'Copy of PY1 Data(H)'!$A$1:$A$288,'Copy of PY1 Data(H)'!$A$1:$CZ$288))</f>
        <v>0</v>
      </c>
      <c r="V251" s="180" cm="1">
        <f t="array" ref="V251">_xlfn.XLOOKUP(V$1,'Copy of PY1 Data(H)'!$A$1:$CZ$1,_xlfn.XLOOKUP($A251,'Copy of PY1 Data(H)'!$A$1:$A$288,'Copy of PY1 Data(H)'!$A$1:$CZ$288))</f>
        <v>100</v>
      </c>
      <c r="W251" s="180" cm="1">
        <f t="array" ref="W251">_xlfn.XLOOKUP(W$1,'Copy of PY1 Data(H)'!$A$1:$CZ$1,_xlfn.XLOOKUP($A251,'Copy of PY1 Data(H)'!$A$1:$A$288,'Copy of PY1 Data(H)'!$A$1:$CZ$288))</f>
        <v>0</v>
      </c>
      <c r="X251" s="180" cm="1">
        <f t="array" ref="X251">_xlfn.XLOOKUP(X$1,'Copy of PY1 Data(H)'!$A$1:$CZ$1,_xlfn.XLOOKUP($A251,'Copy of PY1 Data(H)'!$A$1:$A$288,'Copy of PY1 Data(H)'!$A$1:$CZ$288))</f>
        <v>100</v>
      </c>
      <c r="Y251" s="180" cm="1">
        <f t="array" ref="Y251">_xlfn.XLOOKUP(Y$1,'Copy of PY1 Data(H)'!$A$1:$CZ$1,_xlfn.XLOOKUP($A251,'Copy of PY1 Data(H)'!$A$1:$A$288,'Copy of PY1 Data(H)'!$A$1:$CZ$288))</f>
        <v>100</v>
      </c>
      <c r="Z251" s="180" cm="1">
        <f t="array" ref="Z251">_xlfn.XLOOKUP(Z$1,'Copy of PY1 Data(H)'!$A$1:$CZ$1,_xlfn.XLOOKUP($A251,'Copy of PY1 Data(H)'!$A$1:$A$288,'Copy of PY1 Data(H)'!$A$1:$CZ$288))</f>
        <v>99.63</v>
      </c>
      <c r="AA251" s="180" cm="1">
        <f t="array" ref="AA251">_xlfn.XLOOKUP(AA$1,'Copy of PY1 Data(H)'!$A$1:$CZ$1,_xlfn.XLOOKUP($A251,'Copy of PY1 Data(H)'!$A$1:$A$288,'Copy of PY1 Data(H)'!$A$1:$CZ$288))</f>
        <v>100</v>
      </c>
      <c r="AB251" s="180" cm="1">
        <f t="array" ref="AB251">_xlfn.XLOOKUP(AB$1,'Copy of PY1 Data(H)'!$A$1:$CZ$1,_xlfn.XLOOKUP($A251,'Copy of PY1 Data(H)'!$A$1:$A$288,'Copy of PY1 Data(H)'!$A$1:$CZ$288))</f>
        <v>0</v>
      </c>
      <c r="AC251" s="180" cm="1">
        <f t="array" ref="AC251">_xlfn.XLOOKUP(AC$1,'Copy of PY1 Data(H)'!$A$1:$CZ$1,_xlfn.XLOOKUP($A251,'Copy of PY1 Data(H)'!$A$1:$A$288,'Copy of PY1 Data(H)'!$A$1:$CZ$288))</f>
        <v>99.35</v>
      </c>
      <c r="AD251" s="180" cm="1">
        <f t="array" ref="AD251">_xlfn.XLOOKUP(AD$1,'Copy of PY1 Data(H)'!$A$1:$CZ$1,_xlfn.XLOOKUP($A251,'Copy of PY1 Data(H)'!$A$1:$A$288,'Copy of PY1 Data(H)'!$A$1:$CZ$288))</f>
        <v>100</v>
      </c>
      <c r="AE251" s="180" cm="1">
        <f t="array" ref="AE251">_xlfn.XLOOKUP(AE$1,'Copy of PY1 Data(H)'!$A$1:$CZ$1,_xlfn.XLOOKUP($A251,'Copy of PY1 Data(H)'!$A$1:$A$288,'Copy of PY1 Data(H)'!$A$1:$CZ$288))</f>
        <v>100</v>
      </c>
      <c r="AF251" s="180" cm="1">
        <f t="array" ref="AF251">_xlfn.XLOOKUP(AF$1,'Copy of PY1 Data(H)'!$A$1:$CZ$1,_xlfn.XLOOKUP($A251,'Copy of PY1 Data(H)'!$A$1:$A$288,'Copy of PY1 Data(H)'!$A$1:$CZ$288))</f>
        <v>100</v>
      </c>
      <c r="AG251" s="180" cm="1">
        <f t="array" ref="AG251">_xlfn.XLOOKUP(AG$1,'Copy of PY1 Data(H)'!$A$1:$CZ$1,_xlfn.XLOOKUP($A251,'Copy of PY1 Data(H)'!$A$1:$A$288,'Copy of PY1 Data(H)'!$A$1:$CZ$288))</f>
        <v>100</v>
      </c>
      <c r="AH251" s="180" cm="1">
        <f t="array" ref="AH251">_xlfn.XLOOKUP(AH$1,'Copy of PY1 Data(H)'!$A$1:$CZ$1,_xlfn.XLOOKUP($A251,'Copy of PY1 Data(H)'!$A$1:$A$288,'Copy of PY1 Data(H)'!$A$1:$CZ$288))</f>
        <v>0</v>
      </c>
      <c r="AI251" s="180" cm="1">
        <f t="array" ref="AI251">_xlfn.XLOOKUP(AI$1,'Copy of PY1 Data(H)'!$A$1:$CZ$1,_xlfn.XLOOKUP($A251,'Copy of PY1 Data(H)'!$A$1:$A$288,'Copy of PY1 Data(H)'!$A$1:$CZ$288))</f>
        <v>100</v>
      </c>
      <c r="AJ251" s="180" cm="1">
        <f t="array" ref="AJ251">_xlfn.XLOOKUP(AJ$1,'Copy of PY1 Data(H)'!$A$1:$CZ$1,_xlfn.XLOOKUP($A251,'Copy of PY1 Data(H)'!$A$1:$A$288,'Copy of PY1 Data(H)'!$A$1:$CZ$288))</f>
        <v>100</v>
      </c>
      <c r="AK251" s="180" cm="1">
        <f t="array" ref="AK251">_xlfn.XLOOKUP(AK$1,'Copy of PY1 Data(H)'!$A$1:$CZ$1,_xlfn.XLOOKUP($A251,'Copy of PY1 Data(H)'!$A$1:$A$288,'Copy of PY1 Data(H)'!$A$1:$CZ$288))</f>
        <v>100</v>
      </c>
      <c r="AL251" s="180" cm="1">
        <f t="array" ref="AL251">_xlfn.XLOOKUP(AL$1,'Copy of PY1 Data(H)'!$A$1:$CZ$1,_xlfn.XLOOKUP($A251,'Copy of PY1 Data(H)'!$A$1:$A$288,'Copy of PY1 Data(H)'!$A$1:$CZ$288))</f>
        <v>100</v>
      </c>
      <c r="AM251" s="180" cm="1">
        <f t="array" ref="AM251">_xlfn.XLOOKUP(AM$1,'Copy of PY1 Data(H)'!$A$1:$CZ$1,_xlfn.XLOOKUP($A251,'Copy of PY1 Data(H)'!$A$1:$A$288,'Copy of PY1 Data(H)'!$A$1:$CZ$288))</f>
        <v>100</v>
      </c>
      <c r="AN251" s="180" cm="1">
        <f t="array" ref="AN251">_xlfn.XLOOKUP(AN$1,'Copy of PY1 Data(H)'!$A$1:$CZ$1,_xlfn.XLOOKUP($A251,'Copy of PY1 Data(H)'!$A$1:$A$288,'Copy of PY1 Data(H)'!$A$1:$CZ$288))</f>
        <v>100</v>
      </c>
      <c r="AO251" s="180" cm="1">
        <f t="array" ref="AO251">_xlfn.XLOOKUP(AO$1,'Copy of PY1 Data(H)'!$A$1:$CZ$1,_xlfn.XLOOKUP($A251,'Copy of PY1 Data(H)'!$A$1:$A$288,'Copy of PY1 Data(H)'!$A$1:$CZ$288))</f>
        <v>99.77</v>
      </c>
      <c r="AP251" s="180" cm="1">
        <f t="array" ref="AP251">_xlfn.XLOOKUP(AP$1,'Copy of PY1 Data(H)'!$A$1:$CZ$1,_xlfn.XLOOKUP($A251,'Copy of PY1 Data(H)'!$A$1:$A$288,'Copy of PY1 Data(H)'!$A$1:$CZ$288))</f>
        <v>100</v>
      </c>
      <c r="AQ251" s="180" cm="1">
        <f t="array" ref="AQ251">_xlfn.XLOOKUP(AQ$1,'Copy of PY1 Data(H)'!$A$1:$CZ$1,_xlfn.XLOOKUP($A251,'Copy of PY1 Data(H)'!$A$1:$A$288,'Copy of PY1 Data(H)'!$A$1:$CZ$288))</f>
        <v>100</v>
      </c>
      <c r="AR251" s="180" cm="1">
        <f t="array" ref="AR251">_xlfn.XLOOKUP(AR$1,'Copy of PY1 Data(H)'!$A$1:$CZ$1,_xlfn.XLOOKUP($A251,'Copy of PY1 Data(H)'!$A$1:$A$288,'Copy of PY1 Data(H)'!$A$1:$CZ$288))</f>
        <v>100</v>
      </c>
      <c r="AS251" s="180" cm="1">
        <f t="array" ref="AS251">_xlfn.XLOOKUP(AS$1,'Copy of PY1 Data(H)'!$A$1:$CZ$1,_xlfn.XLOOKUP($A251,'Copy of PY1 Data(H)'!$A$1:$A$288,'Copy of PY1 Data(H)'!$A$1:$CZ$288))</f>
        <v>98.06</v>
      </c>
      <c r="AT251" s="180" cm="1">
        <f t="array" ref="AT251">_xlfn.XLOOKUP(AT$1,'Copy of PY1 Data(H)'!$A$1:$CZ$1,_xlfn.XLOOKUP($A251,'Copy of PY1 Data(H)'!$A$1:$A$288,'Copy of PY1 Data(H)'!$A$1:$CZ$288))</f>
        <v>100</v>
      </c>
      <c r="AU251" s="180" cm="1">
        <f t="array" ref="AU251">_xlfn.XLOOKUP(AU$1,'Copy of PY1 Data(H)'!$A$1:$CZ$1,_xlfn.XLOOKUP($A251,'Copy of PY1 Data(H)'!$A$1:$A$288,'Copy of PY1 Data(H)'!$A$1:$CZ$288))</f>
        <v>100</v>
      </c>
      <c r="AV251" s="180" cm="1">
        <f t="array" ref="AV251">_xlfn.XLOOKUP(AV$1,'Copy of PY1 Data(H)'!$A$1:$CZ$1,_xlfn.XLOOKUP($A251,'Copy of PY1 Data(H)'!$A$1:$A$288,'Copy of PY1 Data(H)'!$A$1:$CZ$288))</f>
        <v>100</v>
      </c>
      <c r="AW251" s="180" cm="1">
        <f t="array" ref="AW251">_xlfn.XLOOKUP(AW$1,'Copy of PY1 Data(H)'!$A$1:$CZ$1,_xlfn.XLOOKUP($A251,'Copy of PY1 Data(H)'!$A$1:$A$288,'Copy of PY1 Data(H)'!$A$1:$CZ$288))</f>
        <v>100</v>
      </c>
      <c r="AX251" s="180" cm="1">
        <f t="array" ref="AX251">_xlfn.XLOOKUP(AX$1,'Copy of PY1 Data(H)'!$A$1:$CZ$1,_xlfn.XLOOKUP($A251,'Copy of PY1 Data(H)'!$A$1:$A$288,'Copy of PY1 Data(H)'!$A$1:$CZ$288))</f>
        <v>100</v>
      </c>
      <c r="AY251" s="180" cm="1">
        <f t="array" ref="AY251">_xlfn.XLOOKUP(AY$1,'Copy of PY1 Data(H)'!$A$1:$CZ$1,_xlfn.XLOOKUP($A251,'Copy of PY1 Data(H)'!$A$1:$A$288,'Copy of PY1 Data(H)'!$A$1:$CZ$288))</f>
        <v>100</v>
      </c>
      <c r="AZ251" s="180" cm="1">
        <f t="array" ref="AZ251">_xlfn.XLOOKUP(AZ$1,'Copy of PY1 Data(H)'!$A$1:$CZ$1,_xlfn.XLOOKUP($A251,'Copy of PY1 Data(H)'!$A$1:$A$288,'Copy of PY1 Data(H)'!$A$1:$CZ$288))</f>
        <v>100</v>
      </c>
      <c r="BA251" s="180" cm="1">
        <f t="array" ref="BA251">_xlfn.XLOOKUP(BA$1,'Copy of PY1 Data(H)'!$A$1:$CZ$1,_xlfn.XLOOKUP($A251,'Copy of PY1 Data(H)'!$A$1:$A$288,'Copy of PY1 Data(H)'!$A$1:$CZ$288))</f>
        <v>100</v>
      </c>
      <c r="BB251" s="180" cm="1">
        <f t="array" ref="BB251">_xlfn.XLOOKUP(BB$1,'Copy of PY1 Data(H)'!$A$1:$CZ$1,_xlfn.XLOOKUP($A251,'Copy of PY1 Data(H)'!$A$1:$A$288,'Copy of PY1 Data(H)'!$A$1:$CZ$288))</f>
        <v>100</v>
      </c>
      <c r="BC251" s="180" cm="1">
        <f t="array" ref="BC251">_xlfn.XLOOKUP(BC$1,'Copy of PY1 Data(H)'!$A$1:$CZ$1,_xlfn.XLOOKUP($A251,'Copy of PY1 Data(H)'!$A$1:$A$288,'Copy of PY1 Data(H)'!$A$1:$CZ$288))</f>
        <v>100</v>
      </c>
      <c r="BD251" s="180" cm="1">
        <f t="array" ref="BD251">_xlfn.XLOOKUP(BD$1,'Copy of PY1 Data(H)'!$A$1:$CZ$1,_xlfn.XLOOKUP($A251,'Copy of PY1 Data(H)'!$A$1:$A$288,'Copy of PY1 Data(H)'!$A$1:$CZ$288))</f>
        <v>100</v>
      </c>
      <c r="BE251" s="180" cm="1">
        <f t="array" ref="BE251">_xlfn.XLOOKUP(BE$1,'Copy of PY1 Data(H)'!$A$1:$CZ$1,_xlfn.XLOOKUP($A251,'Copy of PY1 Data(H)'!$A$1:$A$288,'Copy of PY1 Data(H)'!$A$1:$CZ$288))</f>
        <v>100</v>
      </c>
      <c r="BF251" s="180" cm="1">
        <f t="array" ref="BF251">_xlfn.XLOOKUP(BF$1,'Copy of PY1 Data(H)'!$A$1:$CZ$1,_xlfn.XLOOKUP($A251,'Copy of PY1 Data(H)'!$A$1:$A$288,'Copy of PY1 Data(H)'!$A$1:$CZ$288))</f>
        <v>100</v>
      </c>
      <c r="BG251" s="180" cm="1">
        <f t="array" ref="BG251">_xlfn.XLOOKUP(BG$1,'Copy of PY1 Data(H)'!$A$1:$CZ$1,_xlfn.XLOOKUP($A251,'Copy of PY1 Data(H)'!$A$1:$A$288,'Copy of PY1 Data(H)'!$A$1:$CZ$288))</f>
        <v>0</v>
      </c>
      <c r="BH251" s="180" cm="1">
        <f t="array" ref="BH251">_xlfn.XLOOKUP(BH$1,'Copy of PY1 Data(H)'!$A$1:$CZ$1,_xlfn.XLOOKUP($A251,'Copy of PY1 Data(H)'!$A$1:$A$288,'Copy of PY1 Data(H)'!$A$1:$CZ$288))</f>
        <v>100</v>
      </c>
      <c r="BI251" s="180" cm="1">
        <f t="array" ref="BI251">_xlfn.XLOOKUP(BI$1,'Copy of PY1 Data(H)'!$A$1:$CZ$1,_xlfn.XLOOKUP($A251,'Copy of PY1 Data(H)'!$A$1:$A$288,'Copy of PY1 Data(H)'!$A$1:$CZ$288))</f>
        <v>100</v>
      </c>
      <c r="BJ251" s="180" cm="1">
        <f t="array" ref="BJ251">_xlfn.XLOOKUP(BJ$1,'Copy of PY1 Data(H)'!$A$1:$CZ$1,_xlfn.XLOOKUP($A251,'Copy of PY1 Data(H)'!$A$1:$A$288,'Copy of PY1 Data(H)'!$A$1:$CZ$288))</f>
        <v>0</v>
      </c>
      <c r="BK251" s="180" cm="1">
        <f t="array" ref="BK251">_xlfn.XLOOKUP(BK$1,'Copy of PY1 Data(H)'!$A$1:$CZ$1,_xlfn.XLOOKUP($A251,'Copy of PY1 Data(H)'!$A$1:$A$288,'Copy of PY1 Data(H)'!$A$1:$CZ$288))</f>
        <v>100</v>
      </c>
      <c r="BL251" s="180" cm="1">
        <f t="array" ref="BL251">_xlfn.XLOOKUP(BL$1,'Copy of PY1 Data(H)'!$A$1:$CZ$1,_xlfn.XLOOKUP($A251,'Copy of PY1 Data(H)'!$A$1:$A$288,'Copy of PY1 Data(H)'!$A$1:$CZ$288))</f>
        <v>100</v>
      </c>
      <c r="BM251" s="180" cm="1">
        <f t="array" ref="BM251">_xlfn.XLOOKUP(BM$1,'Copy of PY1 Data(H)'!$A$1:$CZ$1,_xlfn.XLOOKUP($A251,'Copy of PY1 Data(H)'!$A$1:$A$288,'Copy of PY1 Data(H)'!$A$1:$CZ$288))</f>
        <v>100</v>
      </c>
      <c r="BN251" s="180" cm="1">
        <f t="array" ref="BN251">_xlfn.XLOOKUP(BN$1,'Copy of PY1 Data(H)'!$A$1:$CZ$1,_xlfn.XLOOKUP($A251,'Copy of PY1 Data(H)'!$A$1:$A$288,'Copy of PY1 Data(H)'!$A$1:$CZ$288))</f>
        <v>99.74</v>
      </c>
      <c r="BO251" s="180" cm="1">
        <f t="array" ref="BO251">_xlfn.XLOOKUP(BO$1,'Copy of PY1 Data(H)'!$A$1:$CZ$1,_xlfn.XLOOKUP($A251,'Copy of PY1 Data(H)'!$A$1:$A$288,'Copy of PY1 Data(H)'!$A$1:$CZ$288))</f>
        <v>100</v>
      </c>
      <c r="BP251" s="180" cm="1">
        <f t="array" ref="BP251">_xlfn.XLOOKUP(BP$1,'Copy of PY1 Data(H)'!$A$1:$CZ$1,_xlfn.XLOOKUP($A251,'Copy of PY1 Data(H)'!$A$1:$A$288,'Copy of PY1 Data(H)'!$A$1:$CZ$288))</f>
        <v>100</v>
      </c>
      <c r="BQ251" s="180" cm="1">
        <f t="array" ref="BQ251">_xlfn.XLOOKUP(BQ$1,'Copy of PY1 Data(H)'!$A$1:$CZ$1,_xlfn.XLOOKUP($A251,'Copy of PY1 Data(H)'!$A$1:$A$288,'Copy of PY1 Data(H)'!$A$1:$CZ$288))</f>
        <v>100</v>
      </c>
      <c r="BR251" s="180" cm="1">
        <f t="array" ref="BR251">_xlfn.XLOOKUP(BR$1,'Copy of PY1 Data(H)'!$A$1:$CZ$1,_xlfn.XLOOKUP($A251,'Copy of PY1 Data(H)'!$A$1:$A$288,'Copy of PY1 Data(H)'!$A$1:$CZ$288))</f>
        <v>0</v>
      </c>
      <c r="BS251" s="180" cm="1">
        <f t="array" ref="BS251">_xlfn.XLOOKUP(BS$1,'Copy of PY1 Data(H)'!$A$1:$CZ$1,_xlfn.XLOOKUP($A251,'Copy of PY1 Data(H)'!$A$1:$A$288,'Copy of PY1 Data(H)'!$A$1:$CZ$288))</f>
        <v>100</v>
      </c>
      <c r="BT251" s="180" cm="1">
        <f t="array" ref="BT251">_xlfn.XLOOKUP(BT$1,'Copy of PY1 Data(H)'!$A$1:$CZ$1,_xlfn.XLOOKUP($A251,'Copy of PY1 Data(H)'!$A$1:$A$288,'Copy of PY1 Data(H)'!$A$1:$CZ$288))</f>
        <v>100</v>
      </c>
      <c r="BU251" s="180" cm="1">
        <f t="array" ref="BU251">_xlfn.XLOOKUP(BU$1,'Copy of PY1 Data(H)'!$A$1:$CZ$1,_xlfn.XLOOKUP($A251,'Copy of PY1 Data(H)'!$A$1:$A$288,'Copy of PY1 Data(H)'!$A$1:$CZ$288))</f>
        <v>0</v>
      </c>
      <c r="BV251" s="180" cm="1">
        <f t="array" ref="BV251">_xlfn.XLOOKUP(BV$1,'Copy of PY1 Data(H)'!$A$1:$CZ$1,_xlfn.XLOOKUP($A251,'Copy of PY1 Data(H)'!$A$1:$A$288,'Copy of PY1 Data(H)'!$A$1:$CZ$288))</f>
        <v>100</v>
      </c>
    </row>
    <row r="252" spans="1:78" s="643" customFormat="1" x14ac:dyDescent="0.3">
      <c r="A252" s="643">
        <v>544</v>
      </c>
      <c r="C252" s="643" t="s">
        <v>2843</v>
      </c>
    </row>
    <row r="253" spans="1:78" s="643" customFormat="1" x14ac:dyDescent="0.3">
      <c r="A253" s="643">
        <v>545</v>
      </c>
      <c r="C253" s="643" t="s">
        <v>2843</v>
      </c>
    </row>
    <row r="254" spans="1:78" s="632" customFormat="1" x14ac:dyDescent="0.3">
      <c r="A254" s="632">
        <v>624</v>
      </c>
      <c r="B254" s="180"/>
      <c r="C254" s="180"/>
      <c r="D254" s="180" cm="1">
        <f t="array" ref="D254">_xlfn.XLOOKUP(D$1,'Copy of PY1 Data(H)'!$A$1:$CZ$1,_xlfn.XLOOKUP($A254,'Copy of PY1 Data(H)'!$A$1:$A$288,'Copy of PY1 Data(H)'!$A$1:$CZ$288))</f>
        <v>2</v>
      </c>
      <c r="E254" s="180" cm="1">
        <f t="array" ref="E254">_xlfn.XLOOKUP(E$1,'Copy of PY1 Data(H)'!$A$1:$CZ$1,_xlfn.XLOOKUP($A254,'Copy of PY1 Data(H)'!$A$1:$A$288,'Copy of PY1 Data(H)'!$A$1:$CZ$288))</f>
        <v>1</v>
      </c>
      <c r="F254" s="180" cm="1">
        <f t="array" ref="F254">_xlfn.XLOOKUP(F$1,'Copy of PY1 Data(H)'!$A$1:$CZ$1,_xlfn.XLOOKUP($A254,'Copy of PY1 Data(H)'!$A$1:$A$288,'Copy of PY1 Data(H)'!$A$1:$CZ$288))</f>
        <v>0</v>
      </c>
      <c r="G254" s="180" cm="1">
        <f t="array" ref="G254">_xlfn.XLOOKUP(G$1,'Copy of PY1 Data(H)'!$A$1:$CZ$1,_xlfn.XLOOKUP($A254,'Copy of PY1 Data(H)'!$A$1:$A$288,'Copy of PY1 Data(H)'!$A$1:$CZ$288))</f>
        <v>2</v>
      </c>
      <c r="H254" s="180" cm="1">
        <f t="array" ref="H254">_xlfn.XLOOKUP(H$1,'Copy of PY1 Data(H)'!$A$1:$CZ$1,_xlfn.XLOOKUP($A254,'Copy of PY1 Data(H)'!$A$1:$A$288,'Copy of PY1 Data(H)'!$A$1:$CZ$288))</f>
        <v>1</v>
      </c>
      <c r="I254" s="180" cm="1">
        <f t="array" ref="I254">_xlfn.XLOOKUP(I$1,'Copy of PY1 Data(H)'!$A$1:$CZ$1,_xlfn.XLOOKUP($A254,'Copy of PY1 Data(H)'!$A$1:$A$288,'Copy of PY1 Data(H)'!$A$1:$CZ$288))</f>
        <v>1</v>
      </c>
      <c r="J254" s="180" cm="1">
        <f t="array" ref="J254">_xlfn.XLOOKUP(J$1,'Copy of PY1 Data(H)'!$A$1:$CZ$1,_xlfn.XLOOKUP($A254,'Copy of PY1 Data(H)'!$A$1:$A$288,'Copy of PY1 Data(H)'!$A$1:$CZ$288))</f>
        <v>1</v>
      </c>
      <c r="K254" s="180" cm="1">
        <f t="array" ref="K254">_xlfn.XLOOKUP(K$1,'Copy of PY1 Data(H)'!$A$1:$CZ$1,_xlfn.XLOOKUP($A254,'Copy of PY1 Data(H)'!$A$1:$A$288,'Copy of PY1 Data(H)'!$A$1:$CZ$288))</f>
        <v>2</v>
      </c>
      <c r="L254" s="180" cm="1">
        <f t="array" ref="L254">_xlfn.XLOOKUP(L$1,'Copy of PY1 Data(H)'!$A$1:$CZ$1,_xlfn.XLOOKUP($A254,'Copy of PY1 Data(H)'!$A$1:$A$288,'Copy of PY1 Data(H)'!$A$1:$CZ$288))</f>
        <v>1</v>
      </c>
      <c r="M254" s="180" cm="1">
        <f t="array" ref="M254">_xlfn.XLOOKUP(M$1,'Copy of PY1 Data(H)'!$A$1:$CZ$1,_xlfn.XLOOKUP($A254,'Copy of PY1 Data(H)'!$A$1:$A$288,'Copy of PY1 Data(H)'!$A$1:$CZ$288))</f>
        <v>1</v>
      </c>
      <c r="N254" s="180" cm="1">
        <f t="array" ref="N254">_xlfn.XLOOKUP(N$1,'Copy of PY1 Data(H)'!$A$1:$CZ$1,_xlfn.XLOOKUP($A254,'Copy of PY1 Data(H)'!$A$1:$A$288,'Copy of PY1 Data(H)'!$A$1:$CZ$288))</f>
        <v>1</v>
      </c>
      <c r="O254" s="180" cm="1">
        <f t="array" ref="O254">_xlfn.XLOOKUP(O$1,'Copy of PY1 Data(H)'!$A$1:$CZ$1,_xlfn.XLOOKUP($A254,'Copy of PY1 Data(H)'!$A$1:$A$288,'Copy of PY1 Data(H)'!$A$1:$CZ$288))</f>
        <v>1</v>
      </c>
      <c r="P254" s="180" cm="1">
        <f t="array" ref="P254">_xlfn.XLOOKUP(P$1,'Copy of PY1 Data(H)'!$A$1:$CZ$1,_xlfn.XLOOKUP($A254,'Copy of PY1 Data(H)'!$A$1:$A$288,'Copy of PY1 Data(H)'!$A$1:$CZ$288))</f>
        <v>0</v>
      </c>
      <c r="Q254" s="180" cm="1">
        <f t="array" ref="Q254">_xlfn.XLOOKUP(Q$1,'Copy of PY1 Data(H)'!$A$1:$CZ$1,_xlfn.XLOOKUP($A254,'Copy of PY1 Data(H)'!$A$1:$A$288,'Copy of PY1 Data(H)'!$A$1:$CZ$288))</f>
        <v>1</v>
      </c>
      <c r="R254" s="180" cm="1">
        <f t="array" ref="R254">_xlfn.XLOOKUP(R$1,'Copy of PY1 Data(H)'!$A$1:$CZ$1,_xlfn.XLOOKUP($A254,'Copy of PY1 Data(H)'!$A$1:$A$288,'Copy of PY1 Data(H)'!$A$1:$CZ$288))</f>
        <v>1</v>
      </c>
      <c r="S254" s="180" cm="1">
        <f t="array" ref="S254">_xlfn.XLOOKUP(S$1,'Copy of PY1 Data(H)'!$A$1:$CZ$1,_xlfn.XLOOKUP($A254,'Copy of PY1 Data(H)'!$A$1:$A$288,'Copy of PY1 Data(H)'!$A$1:$CZ$288))</f>
        <v>1</v>
      </c>
      <c r="T254" s="180" cm="1">
        <f t="array" ref="T254">_xlfn.XLOOKUP(T$1,'Copy of PY1 Data(H)'!$A$1:$CZ$1,_xlfn.XLOOKUP($A254,'Copy of PY1 Data(H)'!$A$1:$A$288,'Copy of PY1 Data(H)'!$A$1:$CZ$288))</f>
        <v>1</v>
      </c>
      <c r="U254" s="180" cm="1">
        <f t="array" ref="U254">_xlfn.XLOOKUP(U$1,'Copy of PY1 Data(H)'!$A$1:$CZ$1,_xlfn.XLOOKUP($A254,'Copy of PY1 Data(H)'!$A$1:$A$288,'Copy of PY1 Data(H)'!$A$1:$CZ$288))</f>
        <v>0</v>
      </c>
      <c r="V254" s="180" cm="1">
        <f t="array" ref="V254">_xlfn.XLOOKUP(V$1,'Copy of PY1 Data(H)'!$A$1:$CZ$1,_xlfn.XLOOKUP($A254,'Copy of PY1 Data(H)'!$A$1:$A$288,'Copy of PY1 Data(H)'!$A$1:$CZ$288))</f>
        <v>1</v>
      </c>
      <c r="W254" s="180" cm="1">
        <f t="array" ref="W254">_xlfn.XLOOKUP(W$1,'Copy of PY1 Data(H)'!$A$1:$CZ$1,_xlfn.XLOOKUP($A254,'Copy of PY1 Data(H)'!$A$1:$A$288,'Copy of PY1 Data(H)'!$A$1:$CZ$288))</f>
        <v>0</v>
      </c>
      <c r="X254" s="180" cm="1">
        <f t="array" ref="X254">_xlfn.XLOOKUP(X$1,'Copy of PY1 Data(H)'!$A$1:$CZ$1,_xlfn.XLOOKUP($A254,'Copy of PY1 Data(H)'!$A$1:$A$288,'Copy of PY1 Data(H)'!$A$1:$CZ$288))</f>
        <v>2</v>
      </c>
      <c r="Y254" s="180" cm="1">
        <f t="array" ref="Y254">_xlfn.XLOOKUP(Y$1,'Copy of PY1 Data(H)'!$A$1:$CZ$1,_xlfn.XLOOKUP($A254,'Copy of PY1 Data(H)'!$A$1:$A$288,'Copy of PY1 Data(H)'!$A$1:$CZ$288))</f>
        <v>1</v>
      </c>
      <c r="Z254" s="180" cm="1">
        <f t="array" ref="Z254">_xlfn.XLOOKUP(Z$1,'Copy of PY1 Data(H)'!$A$1:$CZ$1,_xlfn.XLOOKUP($A254,'Copy of PY1 Data(H)'!$A$1:$A$288,'Copy of PY1 Data(H)'!$A$1:$CZ$288))</f>
        <v>2</v>
      </c>
      <c r="AA254" s="180" cm="1">
        <f t="array" ref="AA254">_xlfn.XLOOKUP(AA$1,'Copy of PY1 Data(H)'!$A$1:$CZ$1,_xlfn.XLOOKUP($A254,'Copy of PY1 Data(H)'!$A$1:$A$288,'Copy of PY1 Data(H)'!$A$1:$CZ$288))</f>
        <v>1</v>
      </c>
      <c r="AB254" s="180" cm="1">
        <f t="array" ref="AB254">_xlfn.XLOOKUP(AB$1,'Copy of PY1 Data(H)'!$A$1:$CZ$1,_xlfn.XLOOKUP($A254,'Copy of PY1 Data(H)'!$A$1:$A$288,'Copy of PY1 Data(H)'!$A$1:$CZ$288))</f>
        <v>0</v>
      </c>
      <c r="AC254" s="180" cm="1">
        <f t="array" ref="AC254">_xlfn.XLOOKUP(AC$1,'Copy of PY1 Data(H)'!$A$1:$CZ$1,_xlfn.XLOOKUP($A254,'Copy of PY1 Data(H)'!$A$1:$A$288,'Copy of PY1 Data(H)'!$A$1:$CZ$288))</f>
        <v>1</v>
      </c>
      <c r="AD254" s="180" cm="1">
        <f t="array" ref="AD254">_xlfn.XLOOKUP(AD$1,'Copy of PY1 Data(H)'!$A$1:$CZ$1,_xlfn.XLOOKUP($A254,'Copy of PY1 Data(H)'!$A$1:$A$288,'Copy of PY1 Data(H)'!$A$1:$CZ$288))</f>
        <v>2</v>
      </c>
      <c r="AE254" s="180" cm="1">
        <f t="array" ref="AE254">_xlfn.XLOOKUP(AE$1,'Copy of PY1 Data(H)'!$A$1:$CZ$1,_xlfn.XLOOKUP($A254,'Copy of PY1 Data(H)'!$A$1:$A$288,'Copy of PY1 Data(H)'!$A$1:$CZ$288))</f>
        <v>1</v>
      </c>
      <c r="AF254" s="180" cm="1">
        <f t="array" ref="AF254">_xlfn.XLOOKUP(AF$1,'Copy of PY1 Data(H)'!$A$1:$CZ$1,_xlfn.XLOOKUP($A254,'Copy of PY1 Data(H)'!$A$1:$A$288,'Copy of PY1 Data(H)'!$A$1:$CZ$288))</f>
        <v>1</v>
      </c>
      <c r="AG254" s="180" cm="1">
        <f t="array" ref="AG254">_xlfn.XLOOKUP(AG$1,'Copy of PY1 Data(H)'!$A$1:$CZ$1,_xlfn.XLOOKUP($A254,'Copy of PY1 Data(H)'!$A$1:$A$288,'Copy of PY1 Data(H)'!$A$1:$CZ$288))</f>
        <v>1</v>
      </c>
      <c r="AH254" s="180" cm="1">
        <f t="array" ref="AH254">_xlfn.XLOOKUP(AH$1,'Copy of PY1 Data(H)'!$A$1:$CZ$1,_xlfn.XLOOKUP($A254,'Copy of PY1 Data(H)'!$A$1:$A$288,'Copy of PY1 Data(H)'!$A$1:$CZ$288))</f>
        <v>0</v>
      </c>
      <c r="AI254" s="180" cm="1">
        <f t="array" ref="AI254">_xlfn.XLOOKUP(AI$1,'Copy of PY1 Data(H)'!$A$1:$CZ$1,_xlfn.XLOOKUP($A254,'Copy of PY1 Data(H)'!$A$1:$A$288,'Copy of PY1 Data(H)'!$A$1:$CZ$288))</f>
        <v>1</v>
      </c>
      <c r="AJ254" s="180" cm="1">
        <f t="array" ref="AJ254">_xlfn.XLOOKUP(AJ$1,'Copy of PY1 Data(H)'!$A$1:$CZ$1,_xlfn.XLOOKUP($A254,'Copy of PY1 Data(H)'!$A$1:$A$288,'Copy of PY1 Data(H)'!$A$1:$CZ$288))</f>
        <v>1</v>
      </c>
      <c r="AK254" s="180" cm="1">
        <f t="array" ref="AK254">_xlfn.XLOOKUP(AK$1,'Copy of PY1 Data(H)'!$A$1:$CZ$1,_xlfn.XLOOKUP($A254,'Copy of PY1 Data(H)'!$A$1:$A$288,'Copy of PY1 Data(H)'!$A$1:$CZ$288))</f>
        <v>1</v>
      </c>
      <c r="AL254" s="180" cm="1">
        <f t="array" ref="AL254">_xlfn.XLOOKUP(AL$1,'Copy of PY1 Data(H)'!$A$1:$CZ$1,_xlfn.XLOOKUP($A254,'Copy of PY1 Data(H)'!$A$1:$A$288,'Copy of PY1 Data(H)'!$A$1:$CZ$288))</f>
        <v>2</v>
      </c>
      <c r="AM254" s="180" cm="1">
        <f t="array" ref="AM254">_xlfn.XLOOKUP(AM$1,'Copy of PY1 Data(H)'!$A$1:$CZ$1,_xlfn.XLOOKUP($A254,'Copy of PY1 Data(H)'!$A$1:$A$288,'Copy of PY1 Data(H)'!$A$1:$CZ$288))</f>
        <v>1</v>
      </c>
      <c r="AN254" s="180" cm="1">
        <f t="array" ref="AN254">_xlfn.XLOOKUP(AN$1,'Copy of PY1 Data(H)'!$A$1:$CZ$1,_xlfn.XLOOKUP($A254,'Copy of PY1 Data(H)'!$A$1:$A$288,'Copy of PY1 Data(H)'!$A$1:$CZ$288))</f>
        <v>2</v>
      </c>
      <c r="AO254" s="180" cm="1">
        <f t="array" ref="AO254">_xlfn.XLOOKUP(AO$1,'Copy of PY1 Data(H)'!$A$1:$CZ$1,_xlfn.XLOOKUP($A254,'Copy of PY1 Data(H)'!$A$1:$A$288,'Copy of PY1 Data(H)'!$A$1:$CZ$288))</f>
        <v>1</v>
      </c>
      <c r="AP254" s="180" cm="1">
        <f t="array" ref="AP254">_xlfn.XLOOKUP(AP$1,'Copy of PY1 Data(H)'!$A$1:$CZ$1,_xlfn.XLOOKUP($A254,'Copy of PY1 Data(H)'!$A$1:$A$288,'Copy of PY1 Data(H)'!$A$1:$CZ$288))</f>
        <v>1</v>
      </c>
      <c r="AQ254" s="180" cm="1">
        <f t="array" ref="AQ254">_xlfn.XLOOKUP(AQ$1,'Copy of PY1 Data(H)'!$A$1:$CZ$1,_xlfn.XLOOKUP($A254,'Copy of PY1 Data(H)'!$A$1:$A$288,'Copy of PY1 Data(H)'!$A$1:$CZ$288))</f>
        <v>1</v>
      </c>
      <c r="AR254" s="180" cm="1">
        <f t="array" ref="AR254">_xlfn.XLOOKUP(AR$1,'Copy of PY1 Data(H)'!$A$1:$CZ$1,_xlfn.XLOOKUP($A254,'Copy of PY1 Data(H)'!$A$1:$A$288,'Copy of PY1 Data(H)'!$A$1:$CZ$288))</f>
        <v>1</v>
      </c>
      <c r="AS254" s="180" cm="1">
        <f t="array" ref="AS254">_xlfn.XLOOKUP(AS$1,'Copy of PY1 Data(H)'!$A$1:$CZ$1,_xlfn.XLOOKUP($A254,'Copy of PY1 Data(H)'!$A$1:$A$288,'Copy of PY1 Data(H)'!$A$1:$CZ$288))</f>
        <v>1</v>
      </c>
      <c r="AT254" s="180" cm="1">
        <f t="array" ref="AT254">_xlfn.XLOOKUP(AT$1,'Copy of PY1 Data(H)'!$A$1:$CZ$1,_xlfn.XLOOKUP($A254,'Copy of PY1 Data(H)'!$A$1:$A$288,'Copy of PY1 Data(H)'!$A$1:$CZ$288))</f>
        <v>1</v>
      </c>
      <c r="AU254" s="180" cm="1">
        <f t="array" ref="AU254">_xlfn.XLOOKUP(AU$1,'Copy of PY1 Data(H)'!$A$1:$CZ$1,_xlfn.XLOOKUP($A254,'Copy of PY1 Data(H)'!$A$1:$A$288,'Copy of PY1 Data(H)'!$A$1:$CZ$288))</f>
        <v>1</v>
      </c>
      <c r="AV254" s="180" cm="1">
        <f t="array" ref="AV254">_xlfn.XLOOKUP(AV$1,'Copy of PY1 Data(H)'!$A$1:$CZ$1,_xlfn.XLOOKUP($A254,'Copy of PY1 Data(H)'!$A$1:$A$288,'Copy of PY1 Data(H)'!$A$1:$CZ$288))</f>
        <v>1</v>
      </c>
      <c r="AW254" s="180" cm="1">
        <f t="array" ref="AW254">_xlfn.XLOOKUP(AW$1,'Copy of PY1 Data(H)'!$A$1:$CZ$1,_xlfn.XLOOKUP($A254,'Copy of PY1 Data(H)'!$A$1:$A$288,'Copy of PY1 Data(H)'!$A$1:$CZ$288))</f>
        <v>1</v>
      </c>
      <c r="AX254" s="180" cm="1">
        <f t="array" ref="AX254">_xlfn.XLOOKUP(AX$1,'Copy of PY1 Data(H)'!$A$1:$CZ$1,_xlfn.XLOOKUP($A254,'Copy of PY1 Data(H)'!$A$1:$A$288,'Copy of PY1 Data(H)'!$A$1:$CZ$288))</f>
        <v>1</v>
      </c>
      <c r="AY254" s="180" cm="1">
        <f t="array" ref="AY254">_xlfn.XLOOKUP(AY$1,'Copy of PY1 Data(H)'!$A$1:$CZ$1,_xlfn.XLOOKUP($A254,'Copy of PY1 Data(H)'!$A$1:$A$288,'Copy of PY1 Data(H)'!$A$1:$CZ$288))</f>
        <v>1</v>
      </c>
      <c r="AZ254" s="180" cm="1">
        <f t="array" ref="AZ254">_xlfn.XLOOKUP(AZ$1,'Copy of PY1 Data(H)'!$A$1:$CZ$1,_xlfn.XLOOKUP($A254,'Copy of PY1 Data(H)'!$A$1:$A$288,'Copy of PY1 Data(H)'!$A$1:$CZ$288))</f>
        <v>1</v>
      </c>
      <c r="BA254" s="180" cm="1">
        <f t="array" ref="BA254">_xlfn.XLOOKUP(BA$1,'Copy of PY1 Data(H)'!$A$1:$CZ$1,_xlfn.XLOOKUP($A254,'Copy of PY1 Data(H)'!$A$1:$A$288,'Copy of PY1 Data(H)'!$A$1:$CZ$288))</f>
        <v>2</v>
      </c>
      <c r="BB254" s="180" cm="1">
        <f t="array" ref="BB254">_xlfn.XLOOKUP(BB$1,'Copy of PY1 Data(H)'!$A$1:$CZ$1,_xlfn.XLOOKUP($A254,'Copy of PY1 Data(H)'!$A$1:$A$288,'Copy of PY1 Data(H)'!$A$1:$CZ$288))</f>
        <v>1</v>
      </c>
      <c r="BC254" s="180" cm="1">
        <f t="array" ref="BC254">_xlfn.XLOOKUP(BC$1,'Copy of PY1 Data(H)'!$A$1:$CZ$1,_xlfn.XLOOKUP($A254,'Copy of PY1 Data(H)'!$A$1:$A$288,'Copy of PY1 Data(H)'!$A$1:$CZ$288))</f>
        <v>0</v>
      </c>
      <c r="BD254" s="180" cm="1">
        <f t="array" ref="BD254">_xlfn.XLOOKUP(BD$1,'Copy of PY1 Data(H)'!$A$1:$CZ$1,_xlfn.XLOOKUP($A254,'Copy of PY1 Data(H)'!$A$1:$A$288,'Copy of PY1 Data(H)'!$A$1:$CZ$288))</f>
        <v>1</v>
      </c>
      <c r="BE254" s="180" cm="1">
        <f t="array" ref="BE254">_xlfn.XLOOKUP(BE$1,'Copy of PY1 Data(H)'!$A$1:$CZ$1,_xlfn.XLOOKUP($A254,'Copy of PY1 Data(H)'!$A$1:$A$288,'Copy of PY1 Data(H)'!$A$1:$CZ$288))</f>
        <v>1</v>
      </c>
      <c r="BF254" s="180" cm="1">
        <f t="array" ref="BF254">_xlfn.XLOOKUP(BF$1,'Copy of PY1 Data(H)'!$A$1:$CZ$1,_xlfn.XLOOKUP($A254,'Copy of PY1 Data(H)'!$A$1:$A$288,'Copy of PY1 Data(H)'!$A$1:$CZ$288))</f>
        <v>1</v>
      </c>
      <c r="BG254" s="180" cm="1">
        <f t="array" ref="BG254">_xlfn.XLOOKUP(BG$1,'Copy of PY1 Data(H)'!$A$1:$CZ$1,_xlfn.XLOOKUP($A254,'Copy of PY1 Data(H)'!$A$1:$A$288,'Copy of PY1 Data(H)'!$A$1:$CZ$288))</f>
        <v>0</v>
      </c>
      <c r="BH254" s="180" cm="1">
        <f t="array" ref="BH254">_xlfn.XLOOKUP(BH$1,'Copy of PY1 Data(H)'!$A$1:$CZ$1,_xlfn.XLOOKUP($A254,'Copy of PY1 Data(H)'!$A$1:$A$288,'Copy of PY1 Data(H)'!$A$1:$CZ$288))</f>
        <v>1</v>
      </c>
      <c r="BI254" s="180" cm="1">
        <f t="array" ref="BI254">_xlfn.XLOOKUP(BI$1,'Copy of PY1 Data(H)'!$A$1:$CZ$1,_xlfn.XLOOKUP($A254,'Copy of PY1 Data(H)'!$A$1:$A$288,'Copy of PY1 Data(H)'!$A$1:$CZ$288))</f>
        <v>1</v>
      </c>
      <c r="BJ254" s="180" cm="1">
        <f t="array" ref="BJ254">_xlfn.XLOOKUP(BJ$1,'Copy of PY1 Data(H)'!$A$1:$CZ$1,_xlfn.XLOOKUP($A254,'Copy of PY1 Data(H)'!$A$1:$A$288,'Copy of PY1 Data(H)'!$A$1:$CZ$288))</f>
        <v>1</v>
      </c>
      <c r="BK254" s="180" cm="1">
        <f t="array" ref="BK254">_xlfn.XLOOKUP(BK$1,'Copy of PY1 Data(H)'!$A$1:$CZ$1,_xlfn.XLOOKUP($A254,'Copy of PY1 Data(H)'!$A$1:$A$288,'Copy of PY1 Data(H)'!$A$1:$CZ$288))</f>
        <v>1</v>
      </c>
      <c r="BL254" s="180" cm="1">
        <f t="array" ref="BL254">_xlfn.XLOOKUP(BL$1,'Copy of PY1 Data(H)'!$A$1:$CZ$1,_xlfn.XLOOKUP($A254,'Copy of PY1 Data(H)'!$A$1:$A$288,'Copy of PY1 Data(H)'!$A$1:$CZ$288))</f>
        <v>2</v>
      </c>
      <c r="BM254" s="180" cm="1">
        <f t="array" ref="BM254">_xlfn.XLOOKUP(BM$1,'Copy of PY1 Data(H)'!$A$1:$CZ$1,_xlfn.XLOOKUP($A254,'Copy of PY1 Data(H)'!$A$1:$A$288,'Copy of PY1 Data(H)'!$A$1:$CZ$288))</f>
        <v>1</v>
      </c>
      <c r="BN254" s="180" cm="1">
        <f t="array" ref="BN254">_xlfn.XLOOKUP(BN$1,'Copy of PY1 Data(H)'!$A$1:$CZ$1,_xlfn.XLOOKUP($A254,'Copy of PY1 Data(H)'!$A$1:$A$288,'Copy of PY1 Data(H)'!$A$1:$CZ$288))</f>
        <v>1</v>
      </c>
      <c r="BO254" s="180" cm="1">
        <f t="array" ref="BO254">_xlfn.XLOOKUP(BO$1,'Copy of PY1 Data(H)'!$A$1:$CZ$1,_xlfn.XLOOKUP($A254,'Copy of PY1 Data(H)'!$A$1:$A$288,'Copy of PY1 Data(H)'!$A$1:$CZ$288))</f>
        <v>1</v>
      </c>
      <c r="BP254" s="180" cm="1">
        <f t="array" ref="BP254">_xlfn.XLOOKUP(BP$1,'Copy of PY1 Data(H)'!$A$1:$CZ$1,_xlfn.XLOOKUP($A254,'Copy of PY1 Data(H)'!$A$1:$A$288,'Copy of PY1 Data(H)'!$A$1:$CZ$288))</f>
        <v>2</v>
      </c>
      <c r="BQ254" s="180" cm="1">
        <f t="array" ref="BQ254">_xlfn.XLOOKUP(BQ$1,'Copy of PY1 Data(H)'!$A$1:$CZ$1,_xlfn.XLOOKUP($A254,'Copy of PY1 Data(H)'!$A$1:$A$288,'Copy of PY1 Data(H)'!$A$1:$CZ$288))</f>
        <v>2</v>
      </c>
      <c r="BR254" s="180" cm="1">
        <f t="array" ref="BR254">_xlfn.XLOOKUP(BR$1,'Copy of PY1 Data(H)'!$A$1:$CZ$1,_xlfn.XLOOKUP($A254,'Copy of PY1 Data(H)'!$A$1:$A$288,'Copy of PY1 Data(H)'!$A$1:$CZ$288))</f>
        <v>0</v>
      </c>
      <c r="BS254" s="180" cm="1">
        <f t="array" ref="BS254">_xlfn.XLOOKUP(BS$1,'Copy of PY1 Data(H)'!$A$1:$CZ$1,_xlfn.XLOOKUP($A254,'Copy of PY1 Data(H)'!$A$1:$A$288,'Copy of PY1 Data(H)'!$A$1:$CZ$288))</f>
        <v>1</v>
      </c>
      <c r="BT254" s="180" cm="1">
        <f t="array" ref="BT254">_xlfn.XLOOKUP(BT$1,'Copy of PY1 Data(H)'!$A$1:$CZ$1,_xlfn.XLOOKUP($A254,'Copy of PY1 Data(H)'!$A$1:$A$288,'Copy of PY1 Data(H)'!$A$1:$CZ$288))</f>
        <v>2</v>
      </c>
      <c r="BU254" s="180" cm="1">
        <f t="array" ref="BU254">_xlfn.XLOOKUP(BU$1,'Copy of PY1 Data(H)'!$A$1:$CZ$1,_xlfn.XLOOKUP($A254,'Copy of PY1 Data(H)'!$A$1:$A$288,'Copy of PY1 Data(H)'!$A$1:$CZ$288))</f>
        <v>0</v>
      </c>
      <c r="BV254" s="180" cm="1">
        <f t="array" ref="BV254">_xlfn.XLOOKUP(BV$1,'Copy of PY1 Data(H)'!$A$1:$CZ$1,_xlfn.XLOOKUP($A254,'Copy of PY1 Data(H)'!$A$1:$A$288,'Copy of PY1 Data(H)'!$A$1:$CZ$288))</f>
        <v>2</v>
      </c>
      <c r="BW254" s="180"/>
      <c r="BX254" s="180"/>
      <c r="BY254" s="180"/>
      <c r="BZ254" s="180"/>
    </row>
    <row r="255" spans="1:78" x14ac:dyDescent="0.3">
      <c r="A255" s="180">
        <v>648</v>
      </c>
      <c r="C255" s="180"/>
      <c r="D255" s="180" cm="1">
        <f t="array" ref="D255">_xlfn.XLOOKUP(D$1,'Copy of PY1 Data(H)'!$A$1:$CZ$1,_xlfn.XLOOKUP($A255,'Copy of PY1 Data(H)'!$A$1:$A$288,'Copy of PY1 Data(H)'!$A$1:$CZ$288))</f>
        <v>0.48</v>
      </c>
      <c r="E255" s="180" cm="1">
        <f t="array" ref="E255">_xlfn.XLOOKUP(E$1,'Copy of PY1 Data(H)'!$A$1:$CZ$1,_xlfn.XLOOKUP($A255,'Copy of PY1 Data(H)'!$A$1:$A$288,'Copy of PY1 Data(H)'!$A$1:$CZ$288))</f>
        <v>0</v>
      </c>
      <c r="F255" s="180" cm="1">
        <f t="array" ref="F255">_xlfn.XLOOKUP(F$1,'Copy of PY1 Data(H)'!$A$1:$CZ$1,_xlfn.XLOOKUP($A255,'Copy of PY1 Data(H)'!$A$1:$A$288,'Copy of PY1 Data(H)'!$A$1:$CZ$288))</f>
        <v>0</v>
      </c>
      <c r="G255" s="180" cm="1">
        <f t="array" ref="G255">_xlfn.XLOOKUP(G$1,'Copy of PY1 Data(H)'!$A$1:$CZ$1,_xlfn.XLOOKUP($A255,'Copy of PY1 Data(H)'!$A$1:$A$288,'Copy of PY1 Data(H)'!$A$1:$CZ$288))</f>
        <v>0.63</v>
      </c>
      <c r="H255" s="180" cm="1">
        <f t="array" ref="H255">_xlfn.XLOOKUP(H$1,'Copy of PY1 Data(H)'!$A$1:$CZ$1,_xlfn.XLOOKUP($A255,'Copy of PY1 Data(H)'!$A$1:$A$288,'Copy of PY1 Data(H)'!$A$1:$CZ$288))</f>
        <v>0.4</v>
      </c>
      <c r="I255" s="180" cm="1">
        <f t="array" ref="I255">_xlfn.XLOOKUP(I$1,'Copy of PY1 Data(H)'!$A$1:$CZ$1,_xlfn.XLOOKUP($A255,'Copy of PY1 Data(H)'!$A$1:$A$288,'Copy of PY1 Data(H)'!$A$1:$CZ$288))</f>
        <v>5.0000000000000001E-3</v>
      </c>
      <c r="J255" s="180" cm="1">
        <f t="array" ref="J255">_xlfn.XLOOKUP(J$1,'Copy of PY1 Data(H)'!$A$1:$CZ$1,_xlfn.XLOOKUP($A255,'Copy of PY1 Data(H)'!$A$1:$A$288,'Copy of PY1 Data(H)'!$A$1:$CZ$288))</f>
        <v>0.16</v>
      </c>
      <c r="K255" s="180" cm="1">
        <f t="array" ref="K255">_xlfn.XLOOKUP(K$1,'Copy of PY1 Data(H)'!$A$1:$CZ$1,_xlfn.XLOOKUP($A255,'Copy of PY1 Data(H)'!$A$1:$A$288,'Copy of PY1 Data(H)'!$A$1:$CZ$288))</f>
        <v>0</v>
      </c>
      <c r="L255" s="180" cm="1">
        <f t="array" ref="L255">_xlfn.XLOOKUP(L$1,'Copy of PY1 Data(H)'!$A$1:$CZ$1,_xlfn.XLOOKUP($A255,'Copy of PY1 Data(H)'!$A$1:$A$288,'Copy of PY1 Data(H)'!$A$1:$CZ$288))</f>
        <v>0.64</v>
      </c>
      <c r="M255" s="180" cm="1">
        <f t="array" ref="M255">_xlfn.XLOOKUP(M$1,'Copy of PY1 Data(H)'!$A$1:$CZ$1,_xlfn.XLOOKUP($A255,'Copy of PY1 Data(H)'!$A$1:$A$288,'Copy of PY1 Data(H)'!$A$1:$CZ$288))</f>
        <v>7.4000000000000003E-3</v>
      </c>
      <c r="N255" s="180" cm="1">
        <f t="array" ref="N255">_xlfn.XLOOKUP(N$1,'Copy of PY1 Data(H)'!$A$1:$CZ$1,_xlfn.XLOOKUP($A255,'Copy of PY1 Data(H)'!$A$1:$A$288,'Copy of PY1 Data(H)'!$A$1:$CZ$288))</f>
        <v>1E-3</v>
      </c>
      <c r="O255" s="180" cm="1">
        <f t="array" ref="O255">_xlfn.XLOOKUP(O$1,'Copy of PY1 Data(H)'!$A$1:$CZ$1,_xlfn.XLOOKUP($A255,'Copy of PY1 Data(H)'!$A$1:$A$288,'Copy of PY1 Data(H)'!$A$1:$CZ$288))</f>
        <v>0.55000000000000004</v>
      </c>
      <c r="P255" s="180" cm="1">
        <f t="array" ref="P255">_xlfn.XLOOKUP(P$1,'Copy of PY1 Data(H)'!$A$1:$CZ$1,_xlfn.XLOOKUP($A255,'Copy of PY1 Data(H)'!$A$1:$A$288,'Copy of PY1 Data(H)'!$A$1:$CZ$288))</f>
        <v>0</v>
      </c>
      <c r="Q255" s="180" cm="1">
        <f t="array" ref="Q255">_xlfn.XLOOKUP(Q$1,'Copy of PY1 Data(H)'!$A$1:$CZ$1,_xlfn.XLOOKUP($A255,'Copy of PY1 Data(H)'!$A$1:$A$288,'Copy of PY1 Data(H)'!$A$1:$CZ$288))</f>
        <v>0.22</v>
      </c>
      <c r="R255" s="180" cm="1">
        <f t="array" ref="R255">_xlfn.XLOOKUP(R$1,'Copy of PY1 Data(H)'!$A$1:$CZ$1,_xlfn.XLOOKUP($A255,'Copy of PY1 Data(H)'!$A$1:$A$288,'Copy of PY1 Data(H)'!$A$1:$CZ$288))</f>
        <v>0</v>
      </c>
      <c r="S255" s="180" cm="1">
        <f t="array" ref="S255">_xlfn.XLOOKUP(S$1,'Copy of PY1 Data(H)'!$A$1:$CZ$1,_xlfn.XLOOKUP($A255,'Copy of PY1 Data(H)'!$A$1:$A$288,'Copy of PY1 Data(H)'!$A$1:$CZ$288))</f>
        <v>0.26</v>
      </c>
      <c r="T255" s="180" cm="1">
        <f t="array" ref="T255">_xlfn.XLOOKUP(T$1,'Copy of PY1 Data(H)'!$A$1:$CZ$1,_xlfn.XLOOKUP($A255,'Copy of PY1 Data(H)'!$A$1:$A$288,'Copy of PY1 Data(H)'!$A$1:$CZ$288))</f>
        <v>0.65100000000000002</v>
      </c>
      <c r="U255" s="180" cm="1">
        <f t="array" ref="U255">_xlfn.XLOOKUP(U$1,'Copy of PY1 Data(H)'!$A$1:$CZ$1,_xlfn.XLOOKUP($A255,'Copy of PY1 Data(H)'!$A$1:$A$288,'Copy of PY1 Data(H)'!$A$1:$CZ$288))</f>
        <v>0</v>
      </c>
      <c r="V255" s="180" cm="1">
        <f t="array" ref="V255">_xlfn.XLOOKUP(V$1,'Copy of PY1 Data(H)'!$A$1:$CZ$1,_xlfn.XLOOKUP($A255,'Copy of PY1 Data(H)'!$A$1:$A$288,'Copy of PY1 Data(H)'!$A$1:$CZ$288))</f>
        <v>0.6</v>
      </c>
      <c r="W255" s="180" cm="1">
        <f t="array" ref="W255">_xlfn.XLOOKUP(W$1,'Copy of PY1 Data(H)'!$A$1:$CZ$1,_xlfn.XLOOKUP($A255,'Copy of PY1 Data(H)'!$A$1:$A$288,'Copy of PY1 Data(H)'!$A$1:$CZ$288))</f>
        <v>0</v>
      </c>
      <c r="X255" s="180" cm="1">
        <f t="array" ref="X255">_xlfn.XLOOKUP(X$1,'Copy of PY1 Data(H)'!$A$1:$CZ$1,_xlfn.XLOOKUP($A255,'Copy of PY1 Data(H)'!$A$1:$A$288,'Copy of PY1 Data(H)'!$A$1:$CZ$288))</f>
        <v>0.57999999999999996</v>
      </c>
      <c r="Y255" s="180" cm="1">
        <f t="array" ref="Y255">_xlfn.XLOOKUP(Y$1,'Copy of PY1 Data(H)'!$A$1:$CZ$1,_xlfn.XLOOKUP($A255,'Copy of PY1 Data(H)'!$A$1:$A$288,'Copy of PY1 Data(H)'!$A$1:$CZ$288))</f>
        <v>0.46</v>
      </c>
      <c r="Z255" s="180" cm="1">
        <f t="array" ref="Z255">_xlfn.XLOOKUP(Z$1,'Copy of PY1 Data(H)'!$A$1:$CZ$1,_xlfn.XLOOKUP($A255,'Copy of PY1 Data(H)'!$A$1:$A$288,'Copy of PY1 Data(H)'!$A$1:$CZ$288))</f>
        <v>0.68500000000000005</v>
      </c>
      <c r="AA255" s="180" cm="1">
        <f t="array" ref="AA255">_xlfn.XLOOKUP(AA$1,'Copy of PY1 Data(H)'!$A$1:$CZ$1,_xlfn.XLOOKUP($A255,'Copy of PY1 Data(H)'!$A$1:$A$288,'Copy of PY1 Data(H)'!$A$1:$CZ$288))</f>
        <v>0.46</v>
      </c>
      <c r="AB255" s="180" cm="1">
        <f t="array" ref="AB255">_xlfn.XLOOKUP(AB$1,'Copy of PY1 Data(H)'!$A$1:$CZ$1,_xlfn.XLOOKUP($A255,'Copy of PY1 Data(H)'!$A$1:$A$288,'Copy of PY1 Data(H)'!$A$1:$CZ$288))</f>
        <v>0</v>
      </c>
      <c r="AC255" s="180" cm="1">
        <f t="array" ref="AC255">_xlfn.XLOOKUP(AC$1,'Copy of PY1 Data(H)'!$A$1:$CZ$1,_xlfn.XLOOKUP($A255,'Copy of PY1 Data(H)'!$A$1:$A$288,'Copy of PY1 Data(H)'!$A$1:$CZ$288))</f>
        <v>0.82</v>
      </c>
      <c r="AD255" s="180" cm="1">
        <f t="array" ref="AD255">_xlfn.XLOOKUP(AD$1,'Copy of PY1 Data(H)'!$A$1:$CZ$1,_xlfn.XLOOKUP($A255,'Copy of PY1 Data(H)'!$A$1:$A$288,'Copy of PY1 Data(H)'!$A$1:$CZ$288))</f>
        <v>0.75</v>
      </c>
      <c r="AE255" s="180" cm="1">
        <f t="array" ref="AE255">_xlfn.XLOOKUP(AE$1,'Copy of PY1 Data(H)'!$A$1:$CZ$1,_xlfn.XLOOKUP($A255,'Copy of PY1 Data(H)'!$A$1:$A$288,'Copy of PY1 Data(H)'!$A$1:$CZ$288))</f>
        <v>0.65</v>
      </c>
      <c r="AF255" s="180" cm="1">
        <f t="array" ref="AF255">_xlfn.XLOOKUP(AF$1,'Copy of PY1 Data(H)'!$A$1:$CZ$1,_xlfn.XLOOKUP($A255,'Copy of PY1 Data(H)'!$A$1:$A$288,'Copy of PY1 Data(H)'!$A$1:$CZ$288))</f>
        <v>0.44</v>
      </c>
      <c r="AG255" s="180" cm="1">
        <f t="array" ref="AG255">_xlfn.XLOOKUP(AG$1,'Copy of PY1 Data(H)'!$A$1:$CZ$1,_xlfn.XLOOKUP($A255,'Copy of PY1 Data(H)'!$A$1:$A$288,'Copy of PY1 Data(H)'!$A$1:$CZ$288))</f>
        <v>0.79</v>
      </c>
      <c r="AH255" s="180" cm="1">
        <f t="array" ref="AH255">_xlfn.XLOOKUP(AH$1,'Copy of PY1 Data(H)'!$A$1:$CZ$1,_xlfn.XLOOKUP($A255,'Copy of PY1 Data(H)'!$A$1:$A$288,'Copy of PY1 Data(H)'!$A$1:$CZ$288))</f>
        <v>0</v>
      </c>
      <c r="AI255" s="180" cm="1">
        <f t="array" ref="AI255">_xlfn.XLOOKUP(AI$1,'Copy of PY1 Data(H)'!$A$1:$CZ$1,_xlfn.XLOOKUP($A255,'Copy of PY1 Data(H)'!$A$1:$A$288,'Copy of PY1 Data(H)'!$A$1:$CZ$288))</f>
        <v>2.5000000000000001E-3</v>
      </c>
      <c r="AJ255" s="180" cm="1">
        <f t="array" ref="AJ255">_xlfn.XLOOKUP(AJ$1,'Copy of PY1 Data(H)'!$A$1:$CZ$1,_xlfn.XLOOKUP($A255,'Copy of PY1 Data(H)'!$A$1:$A$288,'Copy of PY1 Data(H)'!$A$1:$CZ$288))</f>
        <v>0.31</v>
      </c>
      <c r="AK255" s="180" cm="1">
        <f t="array" ref="AK255">_xlfn.XLOOKUP(AK$1,'Copy of PY1 Data(H)'!$A$1:$CZ$1,_xlfn.XLOOKUP($A255,'Copy of PY1 Data(H)'!$A$1:$A$288,'Copy of PY1 Data(H)'!$A$1:$CZ$288))</f>
        <v>0.28000000000000003</v>
      </c>
      <c r="AL255" s="180" cm="1">
        <f t="array" ref="AL255">_xlfn.XLOOKUP(AL$1,'Copy of PY1 Data(H)'!$A$1:$CZ$1,_xlfn.XLOOKUP($A255,'Copy of PY1 Data(H)'!$A$1:$A$288,'Copy of PY1 Data(H)'!$A$1:$CZ$288))</f>
        <v>0.12</v>
      </c>
      <c r="AM255" s="180" cm="1">
        <f t="array" ref="AM255">_xlfn.XLOOKUP(AM$1,'Copy of PY1 Data(H)'!$A$1:$CZ$1,_xlfn.XLOOKUP($A255,'Copy of PY1 Data(H)'!$A$1:$A$288,'Copy of PY1 Data(H)'!$A$1:$CZ$288))</f>
        <v>0.54</v>
      </c>
      <c r="AN255" s="180" cm="1">
        <f t="array" ref="AN255">_xlfn.XLOOKUP(AN$1,'Copy of PY1 Data(H)'!$A$1:$CZ$1,_xlfn.XLOOKUP($A255,'Copy of PY1 Data(H)'!$A$1:$A$288,'Copy of PY1 Data(H)'!$A$1:$CZ$288))</f>
        <v>0.3</v>
      </c>
      <c r="AO255" s="180" cm="1">
        <f t="array" ref="AO255">_xlfn.XLOOKUP(AO$1,'Copy of PY1 Data(H)'!$A$1:$CZ$1,_xlfn.XLOOKUP($A255,'Copy of PY1 Data(H)'!$A$1:$A$288,'Copy of PY1 Data(H)'!$A$1:$CZ$288))</f>
        <v>0.71960000000000002</v>
      </c>
      <c r="AP255" s="180" cm="1">
        <f t="array" ref="AP255">_xlfn.XLOOKUP(AP$1,'Copy of PY1 Data(H)'!$A$1:$CZ$1,_xlfn.XLOOKUP($A255,'Copy of PY1 Data(H)'!$A$1:$A$288,'Copy of PY1 Data(H)'!$A$1:$CZ$288))</f>
        <v>0.66500000000000004</v>
      </c>
      <c r="AQ255" s="180" cm="1">
        <f t="array" ref="AQ255">_xlfn.XLOOKUP(AQ$1,'Copy of PY1 Data(H)'!$A$1:$CZ$1,_xlfn.XLOOKUP($A255,'Copy of PY1 Data(H)'!$A$1:$A$288,'Copy of PY1 Data(H)'!$A$1:$CZ$288))</f>
        <v>0.25</v>
      </c>
      <c r="AR255" s="180" cm="1">
        <f t="array" ref="AR255">_xlfn.XLOOKUP(AR$1,'Copy of PY1 Data(H)'!$A$1:$CZ$1,_xlfn.XLOOKUP($A255,'Copy of PY1 Data(H)'!$A$1:$A$288,'Copy of PY1 Data(H)'!$A$1:$CZ$288))</f>
        <v>0.35</v>
      </c>
      <c r="AS255" s="180" cm="1">
        <f t="array" ref="AS255">_xlfn.XLOOKUP(AS$1,'Copy of PY1 Data(H)'!$A$1:$CZ$1,_xlfn.XLOOKUP($A255,'Copy of PY1 Data(H)'!$A$1:$A$288,'Copy of PY1 Data(H)'!$A$1:$CZ$288))</f>
        <v>0.6</v>
      </c>
      <c r="AT255" s="180" cm="1">
        <f t="array" ref="AT255">_xlfn.XLOOKUP(AT$1,'Copy of PY1 Data(H)'!$A$1:$CZ$1,_xlfn.XLOOKUP($A255,'Copy of PY1 Data(H)'!$A$1:$A$288,'Copy of PY1 Data(H)'!$A$1:$CZ$288))</f>
        <v>0.57999999999999996</v>
      </c>
      <c r="AU255" s="180" cm="1">
        <f t="array" ref="AU255">_xlfn.XLOOKUP(AU$1,'Copy of PY1 Data(H)'!$A$1:$CZ$1,_xlfn.XLOOKUP($A255,'Copy of PY1 Data(H)'!$A$1:$A$288,'Copy of PY1 Data(H)'!$A$1:$CZ$288))</f>
        <v>0</v>
      </c>
      <c r="AV255" s="180" cm="1">
        <f t="array" ref="AV255">_xlfn.XLOOKUP(AV$1,'Copy of PY1 Data(H)'!$A$1:$CZ$1,_xlfn.XLOOKUP($A255,'Copy of PY1 Data(H)'!$A$1:$A$288,'Copy of PY1 Data(H)'!$A$1:$CZ$288))</f>
        <v>0.78500000000000003</v>
      </c>
      <c r="AW255" s="180" cm="1">
        <f t="array" ref="AW255">_xlfn.XLOOKUP(AW$1,'Copy of PY1 Data(H)'!$A$1:$CZ$1,_xlfn.XLOOKUP($A255,'Copy of PY1 Data(H)'!$A$1:$A$288,'Copy of PY1 Data(H)'!$A$1:$CZ$288))</f>
        <v>0</v>
      </c>
      <c r="AX255" s="180" cm="1">
        <f t="array" ref="AX255">_xlfn.XLOOKUP(AX$1,'Copy of PY1 Data(H)'!$A$1:$CZ$1,_xlfn.XLOOKUP($A255,'Copy of PY1 Data(H)'!$A$1:$A$288,'Copy of PY1 Data(H)'!$A$1:$CZ$288))</f>
        <v>0.44</v>
      </c>
      <c r="AY255" s="180" cm="1">
        <f t="array" ref="AY255">_xlfn.XLOOKUP(AY$1,'Copy of PY1 Data(H)'!$A$1:$CZ$1,_xlfn.XLOOKUP($A255,'Copy of PY1 Data(H)'!$A$1:$A$288,'Copy of PY1 Data(H)'!$A$1:$CZ$288))</f>
        <v>0.27500000000000002</v>
      </c>
      <c r="AZ255" s="180" cm="1">
        <f t="array" ref="AZ255">_xlfn.XLOOKUP(AZ$1,'Copy of PY1 Data(H)'!$A$1:$CZ$1,_xlfn.XLOOKUP($A255,'Copy of PY1 Data(H)'!$A$1:$A$288,'Copy of PY1 Data(H)'!$A$1:$CZ$288))</f>
        <v>0.56999999999999995</v>
      </c>
      <c r="BA255" s="180" cm="1">
        <f t="array" ref="BA255">_xlfn.XLOOKUP(BA$1,'Copy of PY1 Data(H)'!$A$1:$CZ$1,_xlfn.XLOOKUP($A255,'Copy of PY1 Data(H)'!$A$1:$A$288,'Copy of PY1 Data(H)'!$A$1:$CZ$288))</f>
        <v>0.51</v>
      </c>
      <c r="BB255" s="180" cm="1">
        <f t="array" ref="BB255">_xlfn.XLOOKUP(BB$1,'Copy of PY1 Data(H)'!$A$1:$CZ$1,_xlfn.XLOOKUP($A255,'Copy of PY1 Data(H)'!$A$1:$A$288,'Copy of PY1 Data(H)'!$A$1:$CZ$288))</f>
        <v>0.54</v>
      </c>
      <c r="BC255" s="180" cm="1">
        <f t="array" ref="BC255">_xlfn.XLOOKUP(BC$1,'Copy of PY1 Data(H)'!$A$1:$CZ$1,_xlfn.XLOOKUP($A255,'Copy of PY1 Data(H)'!$A$1:$A$288,'Copy of PY1 Data(H)'!$A$1:$CZ$288))</f>
        <v>0.35</v>
      </c>
      <c r="BD255" s="180" cm="1">
        <f t="array" ref="BD255">_xlfn.XLOOKUP(BD$1,'Copy of PY1 Data(H)'!$A$1:$CZ$1,_xlfn.XLOOKUP($A255,'Copy of PY1 Data(H)'!$A$1:$A$288,'Copy of PY1 Data(H)'!$A$1:$CZ$288))</f>
        <v>0.35249999999999998</v>
      </c>
      <c r="BE255" s="180" cm="1">
        <f t="array" ref="BE255">_xlfn.XLOOKUP(BE$1,'Copy of PY1 Data(H)'!$A$1:$CZ$1,_xlfn.XLOOKUP($A255,'Copy of PY1 Data(H)'!$A$1:$A$288,'Copy of PY1 Data(H)'!$A$1:$CZ$288))</f>
        <v>0.55000000000000004</v>
      </c>
      <c r="BF255" s="180" cm="1">
        <f t="array" ref="BF255">_xlfn.XLOOKUP(BF$1,'Copy of PY1 Data(H)'!$A$1:$CZ$1,_xlfn.XLOOKUP($A255,'Copy of PY1 Data(H)'!$A$1:$A$288,'Copy of PY1 Data(H)'!$A$1:$CZ$288))</f>
        <v>0.52249999999999996</v>
      </c>
      <c r="BG255" s="180" cm="1">
        <f t="array" ref="BG255">_xlfn.XLOOKUP(BG$1,'Copy of PY1 Data(H)'!$A$1:$CZ$1,_xlfn.XLOOKUP($A255,'Copy of PY1 Data(H)'!$A$1:$A$288,'Copy of PY1 Data(H)'!$A$1:$CZ$288))</f>
        <v>0</v>
      </c>
      <c r="BH255" s="180" cm="1">
        <f t="array" ref="BH255">_xlfn.XLOOKUP(BH$1,'Copy of PY1 Data(H)'!$A$1:$CZ$1,_xlfn.XLOOKUP($A255,'Copy of PY1 Data(H)'!$A$1:$A$288,'Copy of PY1 Data(H)'!$A$1:$CZ$288))</f>
        <v>0.45</v>
      </c>
      <c r="BI255" s="180" cm="1">
        <f t="array" ref="BI255">_xlfn.XLOOKUP(BI$1,'Copy of PY1 Data(H)'!$A$1:$CZ$1,_xlfn.XLOOKUP($A255,'Copy of PY1 Data(H)'!$A$1:$A$288,'Copy of PY1 Data(H)'!$A$1:$CZ$288))</f>
        <v>0.5</v>
      </c>
      <c r="BJ255" s="180" cm="1">
        <f t="array" ref="BJ255">_xlfn.XLOOKUP(BJ$1,'Copy of PY1 Data(H)'!$A$1:$CZ$1,_xlfn.XLOOKUP($A255,'Copy of PY1 Data(H)'!$A$1:$A$288,'Copy of PY1 Data(H)'!$A$1:$CZ$288))</f>
        <v>0.56999999999999995</v>
      </c>
      <c r="BK255" s="180" cm="1">
        <f t="array" ref="BK255">_xlfn.XLOOKUP(BK$1,'Copy of PY1 Data(H)'!$A$1:$CZ$1,_xlfn.XLOOKUP($A255,'Copy of PY1 Data(H)'!$A$1:$A$288,'Copy of PY1 Data(H)'!$A$1:$CZ$288))</f>
        <v>0</v>
      </c>
      <c r="BL255" s="180" cm="1">
        <f t="array" ref="BL255">_xlfn.XLOOKUP(BL$1,'Copy of PY1 Data(H)'!$A$1:$CZ$1,_xlfn.XLOOKUP($A255,'Copy of PY1 Data(H)'!$A$1:$A$288,'Copy of PY1 Data(H)'!$A$1:$CZ$288))</f>
        <v>0.4</v>
      </c>
      <c r="BM255" s="180" cm="1">
        <f t="array" ref="BM255">_xlfn.XLOOKUP(BM$1,'Copy of PY1 Data(H)'!$A$1:$CZ$1,_xlfn.XLOOKUP($A255,'Copy of PY1 Data(H)'!$A$1:$A$288,'Copy of PY1 Data(H)'!$A$1:$CZ$288))</f>
        <v>0.1958</v>
      </c>
      <c r="BN255" s="180" cm="1">
        <f t="array" ref="BN255">_xlfn.XLOOKUP(BN$1,'Copy of PY1 Data(H)'!$A$1:$CZ$1,_xlfn.XLOOKUP($A255,'Copy of PY1 Data(H)'!$A$1:$A$288,'Copy of PY1 Data(H)'!$A$1:$CZ$288))</f>
        <v>0.29559999999999997</v>
      </c>
      <c r="BO255" s="180" cm="1">
        <f t="array" ref="BO255">_xlfn.XLOOKUP(BO$1,'Copy of PY1 Data(H)'!$A$1:$CZ$1,_xlfn.XLOOKUP($A255,'Copy of PY1 Data(H)'!$A$1:$A$288,'Copy of PY1 Data(H)'!$A$1:$CZ$288))</f>
        <v>0.39</v>
      </c>
      <c r="BP255" s="180" cm="1">
        <f t="array" ref="BP255">_xlfn.XLOOKUP(BP$1,'Copy of PY1 Data(H)'!$A$1:$CZ$1,_xlfn.XLOOKUP($A255,'Copy of PY1 Data(H)'!$A$1:$A$288,'Copy of PY1 Data(H)'!$A$1:$CZ$288))</f>
        <v>0.3</v>
      </c>
      <c r="BQ255" s="180" cm="1">
        <f t="array" ref="BQ255">_xlfn.XLOOKUP(BQ$1,'Copy of PY1 Data(H)'!$A$1:$CZ$1,_xlfn.XLOOKUP($A255,'Copy of PY1 Data(H)'!$A$1:$A$288,'Copy of PY1 Data(H)'!$A$1:$CZ$288))</f>
        <v>0</v>
      </c>
      <c r="BR255" s="180" cm="1">
        <f t="array" ref="BR255">_xlfn.XLOOKUP(BR$1,'Copy of PY1 Data(H)'!$A$1:$CZ$1,_xlfn.XLOOKUP($A255,'Copy of PY1 Data(H)'!$A$1:$A$288,'Copy of PY1 Data(H)'!$A$1:$CZ$288))</f>
        <v>0</v>
      </c>
      <c r="BS255" s="180" cm="1">
        <f t="array" ref="BS255">_xlfn.XLOOKUP(BS$1,'Copy of PY1 Data(H)'!$A$1:$CZ$1,_xlfn.XLOOKUP($A255,'Copy of PY1 Data(H)'!$A$1:$A$288,'Copy of PY1 Data(H)'!$A$1:$CZ$288))</f>
        <v>0.59299999999999997</v>
      </c>
      <c r="BT255" s="180" cm="1">
        <f t="array" ref="BT255">_xlfn.XLOOKUP(BT$1,'Copy of PY1 Data(H)'!$A$1:$CZ$1,_xlfn.XLOOKUP($A255,'Copy of PY1 Data(H)'!$A$1:$A$288,'Copy of PY1 Data(H)'!$A$1:$CZ$288))</f>
        <v>0</v>
      </c>
      <c r="BU255" s="180" cm="1">
        <f t="array" ref="BU255">_xlfn.XLOOKUP(BU$1,'Copy of PY1 Data(H)'!$A$1:$CZ$1,_xlfn.XLOOKUP($A255,'Copy of PY1 Data(H)'!$A$1:$A$288,'Copy of PY1 Data(H)'!$A$1:$CZ$288))</f>
        <v>0</v>
      </c>
      <c r="BV255" s="180" cm="1">
        <f t="array" ref="BV255">_xlfn.XLOOKUP(BV$1,'Copy of PY1 Data(H)'!$A$1:$CZ$1,_xlfn.XLOOKUP($A255,'Copy of PY1 Data(H)'!$A$1:$A$288,'Copy of PY1 Data(H)'!$A$1:$CZ$288))</f>
        <v>0.51</v>
      </c>
    </row>
    <row r="256" spans="1:78" s="632" customFormat="1" x14ac:dyDescent="0.3">
      <c r="A256" s="632">
        <v>991</v>
      </c>
      <c r="B256" s="180"/>
      <c r="C256" s="180"/>
      <c r="D256" s="180" cm="1">
        <f t="array" ref="D256">_xlfn.XLOOKUP(D$1,'Copy of PY1 Data(H)'!$A$1:$CZ$1,_xlfn.XLOOKUP($A256,'Copy of PY1 Data(H)'!$A$1:$A$288,'Copy of PY1 Data(H)'!$A$1:$CZ$288))</f>
        <v>20</v>
      </c>
      <c r="E256" s="180" cm="1">
        <f t="array" ref="E256">_xlfn.XLOOKUP(E$1,'Copy of PY1 Data(H)'!$A$1:$CZ$1,_xlfn.XLOOKUP($A256,'Copy of PY1 Data(H)'!$A$1:$A$288,'Copy of PY1 Data(H)'!$A$1:$CZ$288))</f>
        <v>0</v>
      </c>
      <c r="F256" s="180" cm="1">
        <f t="array" ref="F256">_xlfn.XLOOKUP(F$1,'Copy of PY1 Data(H)'!$A$1:$CZ$1,_xlfn.XLOOKUP($A256,'Copy of PY1 Data(H)'!$A$1:$A$288,'Copy of PY1 Data(H)'!$A$1:$CZ$288))</f>
        <v>0</v>
      </c>
      <c r="G256" s="180" cm="1">
        <f t="array" ref="G256">_xlfn.XLOOKUP(G$1,'Copy of PY1 Data(H)'!$A$1:$CZ$1,_xlfn.XLOOKUP($A256,'Copy of PY1 Data(H)'!$A$1:$A$288,'Copy of PY1 Data(H)'!$A$1:$CZ$288))</f>
        <v>23</v>
      </c>
      <c r="H256" s="180" cm="1">
        <f t="array" ref="H256">_xlfn.XLOOKUP(H$1,'Copy of PY1 Data(H)'!$A$1:$CZ$1,_xlfn.XLOOKUP($A256,'Copy of PY1 Data(H)'!$A$1:$A$288,'Copy of PY1 Data(H)'!$A$1:$CZ$288))</f>
        <v>23</v>
      </c>
      <c r="I256" s="180" cm="1">
        <f t="array" ref="I256">_xlfn.XLOOKUP(I$1,'Copy of PY1 Data(H)'!$A$1:$CZ$1,_xlfn.XLOOKUP($A256,'Copy of PY1 Data(H)'!$A$1:$A$288,'Copy of PY1 Data(H)'!$A$1:$CZ$288))</f>
        <v>22</v>
      </c>
      <c r="J256" s="180" cm="1">
        <f t="array" ref="J256">_xlfn.XLOOKUP(J$1,'Copy of PY1 Data(H)'!$A$1:$CZ$1,_xlfn.XLOOKUP($A256,'Copy of PY1 Data(H)'!$A$1:$A$288,'Copy of PY1 Data(H)'!$A$1:$CZ$288))</f>
        <v>20</v>
      </c>
      <c r="K256" s="180" cm="1">
        <f t="array" ref="K256">_xlfn.XLOOKUP(K$1,'Copy of PY1 Data(H)'!$A$1:$CZ$1,_xlfn.XLOOKUP($A256,'Copy of PY1 Data(H)'!$A$1:$A$288,'Copy of PY1 Data(H)'!$A$1:$CZ$288))</f>
        <v>23</v>
      </c>
      <c r="L256" s="180" cm="1">
        <f t="array" ref="L256">_xlfn.XLOOKUP(L$1,'Copy of PY1 Data(H)'!$A$1:$CZ$1,_xlfn.XLOOKUP($A256,'Copy of PY1 Data(H)'!$A$1:$A$288,'Copy of PY1 Data(H)'!$A$1:$CZ$288))</f>
        <v>23</v>
      </c>
      <c r="M256" s="180" cm="1">
        <f t="array" ref="M256">_xlfn.XLOOKUP(M$1,'Copy of PY1 Data(H)'!$A$1:$CZ$1,_xlfn.XLOOKUP($A256,'Copy of PY1 Data(H)'!$A$1:$A$288,'Copy of PY1 Data(H)'!$A$1:$CZ$288))</f>
        <v>22</v>
      </c>
      <c r="N256" s="180" cm="1">
        <f t="array" ref="N256">_xlfn.XLOOKUP(N$1,'Copy of PY1 Data(H)'!$A$1:$CZ$1,_xlfn.XLOOKUP($A256,'Copy of PY1 Data(H)'!$A$1:$A$288,'Copy of PY1 Data(H)'!$A$1:$CZ$288))</f>
        <v>22</v>
      </c>
      <c r="O256" s="180" cm="1">
        <f t="array" ref="O256">_xlfn.XLOOKUP(O$1,'Copy of PY1 Data(H)'!$A$1:$CZ$1,_xlfn.XLOOKUP($A256,'Copy of PY1 Data(H)'!$A$1:$A$288,'Copy of PY1 Data(H)'!$A$1:$CZ$288))</f>
        <v>23</v>
      </c>
      <c r="P256" s="180" cm="1">
        <f t="array" ref="P256">_xlfn.XLOOKUP(P$1,'Copy of PY1 Data(H)'!$A$1:$CZ$1,_xlfn.XLOOKUP($A256,'Copy of PY1 Data(H)'!$A$1:$A$288,'Copy of PY1 Data(H)'!$A$1:$CZ$288))</f>
        <v>0</v>
      </c>
      <c r="Q256" s="180" cm="1">
        <f t="array" ref="Q256">_xlfn.XLOOKUP(Q$1,'Copy of PY1 Data(H)'!$A$1:$CZ$1,_xlfn.XLOOKUP($A256,'Copy of PY1 Data(H)'!$A$1:$A$288,'Copy of PY1 Data(H)'!$A$1:$CZ$288))</f>
        <v>23</v>
      </c>
      <c r="R256" s="180" cm="1">
        <f t="array" ref="R256">_xlfn.XLOOKUP(R$1,'Copy of PY1 Data(H)'!$A$1:$CZ$1,_xlfn.XLOOKUP($A256,'Copy of PY1 Data(H)'!$A$1:$A$288,'Copy of PY1 Data(H)'!$A$1:$CZ$288))</f>
        <v>20</v>
      </c>
      <c r="S256" s="180" cm="1">
        <f t="array" ref="S256">_xlfn.XLOOKUP(S$1,'Copy of PY1 Data(H)'!$A$1:$CZ$1,_xlfn.XLOOKUP($A256,'Copy of PY1 Data(H)'!$A$1:$A$288,'Copy of PY1 Data(H)'!$A$1:$CZ$288))</f>
        <v>0</v>
      </c>
      <c r="T256" s="180" cm="1">
        <f t="array" ref="T256">_xlfn.XLOOKUP(T$1,'Copy of PY1 Data(H)'!$A$1:$CZ$1,_xlfn.XLOOKUP($A256,'Copy of PY1 Data(H)'!$A$1:$A$288,'Copy of PY1 Data(H)'!$A$1:$CZ$288))</f>
        <v>23</v>
      </c>
      <c r="U256" s="180" cm="1">
        <f t="array" ref="U256">_xlfn.XLOOKUP(U$1,'Copy of PY1 Data(H)'!$A$1:$CZ$1,_xlfn.XLOOKUP($A256,'Copy of PY1 Data(H)'!$A$1:$A$288,'Copy of PY1 Data(H)'!$A$1:$CZ$288))</f>
        <v>0</v>
      </c>
      <c r="V256" s="180" cm="1">
        <f t="array" ref="V256">_xlfn.XLOOKUP(V$1,'Copy of PY1 Data(H)'!$A$1:$CZ$1,_xlfn.XLOOKUP($A256,'Copy of PY1 Data(H)'!$A$1:$A$288,'Copy of PY1 Data(H)'!$A$1:$CZ$288))</f>
        <v>22</v>
      </c>
      <c r="W256" s="180" cm="1">
        <f t="array" ref="W256">_xlfn.XLOOKUP(W$1,'Copy of PY1 Data(H)'!$A$1:$CZ$1,_xlfn.XLOOKUP($A256,'Copy of PY1 Data(H)'!$A$1:$A$288,'Copy of PY1 Data(H)'!$A$1:$CZ$288))</f>
        <v>0</v>
      </c>
      <c r="X256" s="180" cm="1">
        <f t="array" ref="X256">_xlfn.XLOOKUP(X$1,'Copy of PY1 Data(H)'!$A$1:$CZ$1,_xlfn.XLOOKUP($A256,'Copy of PY1 Data(H)'!$A$1:$A$288,'Copy of PY1 Data(H)'!$A$1:$CZ$288))</f>
        <v>22</v>
      </c>
      <c r="Y256" s="180" cm="1">
        <f t="array" ref="Y256">_xlfn.XLOOKUP(Y$1,'Copy of PY1 Data(H)'!$A$1:$CZ$1,_xlfn.XLOOKUP($A256,'Copy of PY1 Data(H)'!$A$1:$A$288,'Copy of PY1 Data(H)'!$A$1:$CZ$288))</f>
        <v>23</v>
      </c>
      <c r="Z256" s="180" cm="1">
        <f t="array" ref="Z256">_xlfn.XLOOKUP(Z$1,'Copy of PY1 Data(H)'!$A$1:$CZ$1,_xlfn.XLOOKUP($A256,'Copy of PY1 Data(H)'!$A$1:$A$288,'Copy of PY1 Data(H)'!$A$1:$CZ$288))</f>
        <v>23</v>
      </c>
      <c r="AA256" s="180" cm="1">
        <f t="array" ref="AA256">_xlfn.XLOOKUP(AA$1,'Copy of PY1 Data(H)'!$A$1:$CZ$1,_xlfn.XLOOKUP($A256,'Copy of PY1 Data(H)'!$A$1:$A$288,'Copy of PY1 Data(H)'!$A$1:$CZ$288))</f>
        <v>23</v>
      </c>
      <c r="AB256" s="180" cm="1">
        <f t="array" ref="AB256">_xlfn.XLOOKUP(AB$1,'Copy of PY1 Data(H)'!$A$1:$CZ$1,_xlfn.XLOOKUP($A256,'Copy of PY1 Data(H)'!$A$1:$A$288,'Copy of PY1 Data(H)'!$A$1:$CZ$288))</f>
        <v>0</v>
      </c>
      <c r="AC256" s="180" cm="1">
        <f t="array" ref="AC256">_xlfn.XLOOKUP(AC$1,'Copy of PY1 Data(H)'!$A$1:$CZ$1,_xlfn.XLOOKUP($A256,'Copy of PY1 Data(H)'!$A$1:$A$288,'Copy of PY1 Data(H)'!$A$1:$CZ$288))</f>
        <v>23</v>
      </c>
      <c r="AD256" s="180" cm="1">
        <f t="array" ref="AD256">_xlfn.XLOOKUP(AD$1,'Copy of PY1 Data(H)'!$A$1:$CZ$1,_xlfn.XLOOKUP($A256,'Copy of PY1 Data(H)'!$A$1:$A$288,'Copy of PY1 Data(H)'!$A$1:$CZ$288))</f>
        <v>20</v>
      </c>
      <c r="AE256" s="180" cm="1">
        <f t="array" ref="AE256">_xlfn.XLOOKUP(AE$1,'Copy of PY1 Data(H)'!$A$1:$CZ$1,_xlfn.XLOOKUP($A256,'Copy of PY1 Data(H)'!$A$1:$A$288,'Copy of PY1 Data(H)'!$A$1:$CZ$288))</f>
        <v>23</v>
      </c>
      <c r="AF256" s="180" cm="1">
        <f t="array" ref="AF256">_xlfn.XLOOKUP(AF$1,'Copy of PY1 Data(H)'!$A$1:$CZ$1,_xlfn.XLOOKUP($A256,'Copy of PY1 Data(H)'!$A$1:$A$288,'Copy of PY1 Data(H)'!$A$1:$CZ$288))</f>
        <v>0</v>
      </c>
      <c r="AG256" s="180" cm="1">
        <f t="array" ref="AG256">_xlfn.XLOOKUP(AG$1,'Copy of PY1 Data(H)'!$A$1:$CZ$1,_xlfn.XLOOKUP($A256,'Copy of PY1 Data(H)'!$A$1:$A$288,'Copy of PY1 Data(H)'!$A$1:$CZ$288))</f>
        <v>22</v>
      </c>
      <c r="AH256" s="180" cm="1">
        <f t="array" ref="AH256">_xlfn.XLOOKUP(AH$1,'Copy of PY1 Data(H)'!$A$1:$CZ$1,_xlfn.XLOOKUP($A256,'Copy of PY1 Data(H)'!$A$1:$A$288,'Copy of PY1 Data(H)'!$A$1:$CZ$288))</f>
        <v>0</v>
      </c>
      <c r="AI256" s="180" cm="1">
        <f t="array" ref="AI256">_xlfn.XLOOKUP(AI$1,'Copy of PY1 Data(H)'!$A$1:$CZ$1,_xlfn.XLOOKUP($A256,'Copy of PY1 Data(H)'!$A$1:$A$288,'Copy of PY1 Data(H)'!$A$1:$CZ$288))</f>
        <v>0</v>
      </c>
      <c r="AJ256" s="180" cm="1">
        <f t="array" ref="AJ256">_xlfn.XLOOKUP(AJ$1,'Copy of PY1 Data(H)'!$A$1:$CZ$1,_xlfn.XLOOKUP($A256,'Copy of PY1 Data(H)'!$A$1:$A$288,'Copy of PY1 Data(H)'!$A$1:$CZ$288))</f>
        <v>23</v>
      </c>
      <c r="AK256" s="180" cm="1">
        <f t="array" ref="AK256">_xlfn.XLOOKUP(AK$1,'Copy of PY1 Data(H)'!$A$1:$CZ$1,_xlfn.XLOOKUP($A256,'Copy of PY1 Data(H)'!$A$1:$A$288,'Copy of PY1 Data(H)'!$A$1:$CZ$288))</f>
        <v>23</v>
      </c>
      <c r="AL256" s="180" cm="1">
        <f t="array" ref="AL256">_xlfn.XLOOKUP(AL$1,'Copy of PY1 Data(H)'!$A$1:$CZ$1,_xlfn.XLOOKUP($A256,'Copy of PY1 Data(H)'!$A$1:$A$288,'Copy of PY1 Data(H)'!$A$1:$CZ$288))</f>
        <v>23</v>
      </c>
      <c r="AM256" s="180" cm="1">
        <f t="array" ref="AM256">_xlfn.XLOOKUP(AM$1,'Copy of PY1 Data(H)'!$A$1:$CZ$1,_xlfn.XLOOKUP($A256,'Copy of PY1 Data(H)'!$A$1:$A$288,'Copy of PY1 Data(H)'!$A$1:$CZ$288))</f>
        <v>0</v>
      </c>
      <c r="AN256" s="180" cm="1">
        <f t="array" ref="AN256">_xlfn.XLOOKUP(AN$1,'Copy of PY1 Data(H)'!$A$1:$CZ$1,_xlfn.XLOOKUP($A256,'Copy of PY1 Data(H)'!$A$1:$A$288,'Copy of PY1 Data(H)'!$A$1:$CZ$288))</f>
        <v>23</v>
      </c>
      <c r="AO256" s="180" cm="1">
        <f t="array" ref="AO256">_xlfn.XLOOKUP(AO$1,'Copy of PY1 Data(H)'!$A$1:$CZ$1,_xlfn.XLOOKUP($A256,'Copy of PY1 Data(H)'!$A$1:$A$288,'Copy of PY1 Data(H)'!$A$1:$CZ$288))</f>
        <v>23</v>
      </c>
      <c r="AP256" s="180" cm="1">
        <f t="array" ref="AP256">_xlfn.XLOOKUP(AP$1,'Copy of PY1 Data(H)'!$A$1:$CZ$1,_xlfn.XLOOKUP($A256,'Copy of PY1 Data(H)'!$A$1:$A$288,'Copy of PY1 Data(H)'!$A$1:$CZ$288))</f>
        <v>23</v>
      </c>
      <c r="AQ256" s="180" cm="1">
        <f t="array" ref="AQ256">_xlfn.XLOOKUP(AQ$1,'Copy of PY1 Data(H)'!$A$1:$CZ$1,_xlfn.XLOOKUP($A256,'Copy of PY1 Data(H)'!$A$1:$A$288,'Copy of PY1 Data(H)'!$A$1:$CZ$288))</f>
        <v>23</v>
      </c>
      <c r="AR256" s="180" cm="1">
        <f t="array" ref="AR256">_xlfn.XLOOKUP(AR$1,'Copy of PY1 Data(H)'!$A$1:$CZ$1,_xlfn.XLOOKUP($A256,'Copy of PY1 Data(H)'!$A$1:$A$288,'Copy of PY1 Data(H)'!$A$1:$CZ$288))</f>
        <v>23</v>
      </c>
      <c r="AS256" s="180" cm="1">
        <f t="array" ref="AS256">_xlfn.XLOOKUP(AS$1,'Copy of PY1 Data(H)'!$A$1:$CZ$1,_xlfn.XLOOKUP($A256,'Copy of PY1 Data(H)'!$A$1:$A$288,'Copy of PY1 Data(H)'!$A$1:$CZ$288))</f>
        <v>23</v>
      </c>
      <c r="AT256" s="180" cm="1">
        <f t="array" ref="AT256">_xlfn.XLOOKUP(AT$1,'Copy of PY1 Data(H)'!$A$1:$CZ$1,_xlfn.XLOOKUP($A256,'Copy of PY1 Data(H)'!$A$1:$A$288,'Copy of PY1 Data(H)'!$A$1:$CZ$288))</f>
        <v>0</v>
      </c>
      <c r="AU256" s="180" cm="1">
        <f t="array" ref="AU256">_xlfn.XLOOKUP(AU$1,'Copy of PY1 Data(H)'!$A$1:$CZ$1,_xlfn.XLOOKUP($A256,'Copy of PY1 Data(H)'!$A$1:$A$288,'Copy of PY1 Data(H)'!$A$1:$CZ$288))</f>
        <v>0</v>
      </c>
      <c r="AV256" s="180" cm="1">
        <f t="array" ref="AV256">_xlfn.XLOOKUP(AV$1,'Copy of PY1 Data(H)'!$A$1:$CZ$1,_xlfn.XLOOKUP($A256,'Copy of PY1 Data(H)'!$A$1:$A$288,'Copy of PY1 Data(H)'!$A$1:$CZ$288))</f>
        <v>22</v>
      </c>
      <c r="AW256" s="180" cm="1">
        <f t="array" ref="AW256">_xlfn.XLOOKUP(AW$1,'Copy of PY1 Data(H)'!$A$1:$CZ$1,_xlfn.XLOOKUP($A256,'Copy of PY1 Data(H)'!$A$1:$A$288,'Copy of PY1 Data(H)'!$A$1:$CZ$288))</f>
        <v>0</v>
      </c>
      <c r="AX256" s="180" cm="1">
        <f t="array" ref="AX256">_xlfn.XLOOKUP(AX$1,'Copy of PY1 Data(H)'!$A$1:$CZ$1,_xlfn.XLOOKUP($A256,'Copy of PY1 Data(H)'!$A$1:$A$288,'Copy of PY1 Data(H)'!$A$1:$CZ$288))</f>
        <v>23</v>
      </c>
      <c r="AY256" s="180" cm="1">
        <f t="array" ref="AY256">_xlfn.XLOOKUP(AY$1,'Copy of PY1 Data(H)'!$A$1:$CZ$1,_xlfn.XLOOKUP($A256,'Copy of PY1 Data(H)'!$A$1:$A$288,'Copy of PY1 Data(H)'!$A$1:$CZ$288))</f>
        <v>23</v>
      </c>
      <c r="AZ256" s="180" cm="1">
        <f t="array" ref="AZ256">_xlfn.XLOOKUP(AZ$1,'Copy of PY1 Data(H)'!$A$1:$CZ$1,_xlfn.XLOOKUP($A256,'Copy of PY1 Data(H)'!$A$1:$A$288,'Copy of PY1 Data(H)'!$A$1:$CZ$288))</f>
        <v>23</v>
      </c>
      <c r="BA256" s="180" cm="1">
        <f t="array" ref="BA256">_xlfn.XLOOKUP(BA$1,'Copy of PY1 Data(H)'!$A$1:$CZ$1,_xlfn.XLOOKUP($A256,'Copy of PY1 Data(H)'!$A$1:$A$288,'Copy of PY1 Data(H)'!$A$1:$CZ$288))</f>
        <v>20</v>
      </c>
      <c r="BB256" s="180" cm="1">
        <f t="array" ref="BB256">_xlfn.XLOOKUP(BB$1,'Copy of PY1 Data(H)'!$A$1:$CZ$1,_xlfn.XLOOKUP($A256,'Copy of PY1 Data(H)'!$A$1:$A$288,'Copy of PY1 Data(H)'!$A$1:$CZ$288))</f>
        <v>23</v>
      </c>
      <c r="BC256" s="180" cm="1">
        <f t="array" ref="BC256">_xlfn.XLOOKUP(BC$1,'Copy of PY1 Data(H)'!$A$1:$CZ$1,_xlfn.XLOOKUP($A256,'Copy of PY1 Data(H)'!$A$1:$A$288,'Copy of PY1 Data(H)'!$A$1:$CZ$288))</f>
        <v>22</v>
      </c>
      <c r="BD256" s="180" cm="1">
        <f t="array" ref="BD256">_xlfn.XLOOKUP(BD$1,'Copy of PY1 Data(H)'!$A$1:$CZ$1,_xlfn.XLOOKUP($A256,'Copy of PY1 Data(H)'!$A$1:$A$288,'Copy of PY1 Data(H)'!$A$1:$CZ$288))</f>
        <v>23</v>
      </c>
      <c r="BE256" s="180" cm="1">
        <f t="array" ref="BE256">_xlfn.XLOOKUP(BE$1,'Copy of PY1 Data(H)'!$A$1:$CZ$1,_xlfn.XLOOKUP($A256,'Copy of PY1 Data(H)'!$A$1:$A$288,'Copy of PY1 Data(H)'!$A$1:$CZ$288))</f>
        <v>0</v>
      </c>
      <c r="BF256" s="180" cm="1">
        <f t="array" ref="BF256">_xlfn.XLOOKUP(BF$1,'Copy of PY1 Data(H)'!$A$1:$CZ$1,_xlfn.XLOOKUP($A256,'Copy of PY1 Data(H)'!$A$1:$A$288,'Copy of PY1 Data(H)'!$A$1:$CZ$288))</f>
        <v>23</v>
      </c>
      <c r="BG256" s="180" cm="1">
        <f t="array" ref="BG256">_xlfn.XLOOKUP(BG$1,'Copy of PY1 Data(H)'!$A$1:$CZ$1,_xlfn.XLOOKUP($A256,'Copy of PY1 Data(H)'!$A$1:$A$288,'Copy of PY1 Data(H)'!$A$1:$CZ$288))</f>
        <v>0</v>
      </c>
      <c r="BH256" s="180" cm="1">
        <f t="array" ref="BH256">_xlfn.XLOOKUP(BH$1,'Copy of PY1 Data(H)'!$A$1:$CZ$1,_xlfn.XLOOKUP($A256,'Copy of PY1 Data(H)'!$A$1:$A$288,'Copy of PY1 Data(H)'!$A$1:$CZ$288))</f>
        <v>23</v>
      </c>
      <c r="BI256" s="180" cm="1">
        <f t="array" ref="BI256">_xlfn.XLOOKUP(BI$1,'Copy of PY1 Data(H)'!$A$1:$CZ$1,_xlfn.XLOOKUP($A256,'Copy of PY1 Data(H)'!$A$1:$A$288,'Copy of PY1 Data(H)'!$A$1:$CZ$288))</f>
        <v>23</v>
      </c>
      <c r="BJ256" s="180" cm="1">
        <f t="array" ref="BJ256">_xlfn.XLOOKUP(BJ$1,'Copy of PY1 Data(H)'!$A$1:$CZ$1,_xlfn.XLOOKUP($A256,'Copy of PY1 Data(H)'!$A$1:$A$288,'Copy of PY1 Data(H)'!$A$1:$CZ$288))</f>
        <v>0</v>
      </c>
      <c r="BK256" s="180" cm="1">
        <f t="array" ref="BK256">_xlfn.XLOOKUP(BK$1,'Copy of PY1 Data(H)'!$A$1:$CZ$1,_xlfn.XLOOKUP($A256,'Copy of PY1 Data(H)'!$A$1:$A$288,'Copy of PY1 Data(H)'!$A$1:$CZ$288))</f>
        <v>0</v>
      </c>
      <c r="BL256" s="180" cm="1">
        <f t="array" ref="BL256">_xlfn.XLOOKUP(BL$1,'Copy of PY1 Data(H)'!$A$1:$CZ$1,_xlfn.XLOOKUP($A256,'Copy of PY1 Data(H)'!$A$1:$A$288,'Copy of PY1 Data(H)'!$A$1:$CZ$288))</f>
        <v>23</v>
      </c>
      <c r="BM256" s="180" cm="1">
        <f t="array" ref="BM256">_xlfn.XLOOKUP(BM$1,'Copy of PY1 Data(H)'!$A$1:$CZ$1,_xlfn.XLOOKUP($A256,'Copy of PY1 Data(H)'!$A$1:$A$288,'Copy of PY1 Data(H)'!$A$1:$CZ$288))</f>
        <v>0</v>
      </c>
      <c r="BN256" s="180" cm="1">
        <f t="array" ref="BN256">_xlfn.XLOOKUP(BN$1,'Copy of PY1 Data(H)'!$A$1:$CZ$1,_xlfn.XLOOKUP($A256,'Copy of PY1 Data(H)'!$A$1:$A$288,'Copy of PY1 Data(H)'!$A$1:$CZ$288))</f>
        <v>23</v>
      </c>
      <c r="BO256" s="180" cm="1">
        <f t="array" ref="BO256">_xlfn.XLOOKUP(BO$1,'Copy of PY1 Data(H)'!$A$1:$CZ$1,_xlfn.XLOOKUP($A256,'Copy of PY1 Data(H)'!$A$1:$A$288,'Copy of PY1 Data(H)'!$A$1:$CZ$288))</f>
        <v>23</v>
      </c>
      <c r="BP256" s="180" cm="1">
        <f t="array" ref="BP256">_xlfn.XLOOKUP(BP$1,'Copy of PY1 Data(H)'!$A$1:$CZ$1,_xlfn.XLOOKUP($A256,'Copy of PY1 Data(H)'!$A$1:$A$288,'Copy of PY1 Data(H)'!$A$1:$CZ$288))</f>
        <v>0</v>
      </c>
      <c r="BQ256" s="180" cm="1">
        <f t="array" ref="BQ256">_xlfn.XLOOKUP(BQ$1,'Copy of PY1 Data(H)'!$A$1:$CZ$1,_xlfn.XLOOKUP($A256,'Copy of PY1 Data(H)'!$A$1:$A$288,'Copy of PY1 Data(H)'!$A$1:$CZ$288))</f>
        <v>23</v>
      </c>
      <c r="BR256" s="180" cm="1">
        <f t="array" ref="BR256">_xlfn.XLOOKUP(BR$1,'Copy of PY1 Data(H)'!$A$1:$CZ$1,_xlfn.XLOOKUP($A256,'Copy of PY1 Data(H)'!$A$1:$A$288,'Copy of PY1 Data(H)'!$A$1:$CZ$288))</f>
        <v>0</v>
      </c>
      <c r="BS256" s="180" cm="1">
        <f t="array" ref="BS256">_xlfn.XLOOKUP(BS$1,'Copy of PY1 Data(H)'!$A$1:$CZ$1,_xlfn.XLOOKUP($A256,'Copy of PY1 Data(H)'!$A$1:$A$288,'Copy of PY1 Data(H)'!$A$1:$CZ$288))</f>
        <v>23</v>
      </c>
      <c r="BT256" s="180" cm="1">
        <f t="array" ref="BT256">_xlfn.XLOOKUP(BT$1,'Copy of PY1 Data(H)'!$A$1:$CZ$1,_xlfn.XLOOKUP($A256,'Copy of PY1 Data(H)'!$A$1:$A$288,'Copy of PY1 Data(H)'!$A$1:$CZ$288))</f>
        <v>0</v>
      </c>
      <c r="BU256" s="180" cm="1">
        <f t="array" ref="BU256">_xlfn.XLOOKUP(BU$1,'Copy of PY1 Data(H)'!$A$1:$CZ$1,_xlfn.XLOOKUP($A256,'Copy of PY1 Data(H)'!$A$1:$A$288,'Copy of PY1 Data(H)'!$A$1:$CZ$288))</f>
        <v>0</v>
      </c>
      <c r="BV256" s="180" cm="1">
        <f t="array" ref="BV256">_xlfn.XLOOKUP(BV$1,'Copy of PY1 Data(H)'!$A$1:$CZ$1,_xlfn.XLOOKUP($A256,'Copy of PY1 Data(H)'!$A$1:$A$288,'Copy of PY1 Data(H)'!$A$1:$CZ$288))</f>
        <v>20</v>
      </c>
      <c r="BW256" s="180"/>
      <c r="BX256" s="180"/>
      <c r="BY256" s="180"/>
      <c r="BZ256" s="180"/>
    </row>
    <row r="257" spans="1:74" s="968" customFormat="1" x14ac:dyDescent="0.3">
      <c r="A257" s="968" t="s">
        <v>2841</v>
      </c>
    </row>
    <row r="258" spans="1:74" s="643" customFormat="1" x14ac:dyDescent="0.3">
      <c r="A258" s="643">
        <v>620</v>
      </c>
      <c r="C258" s="643" t="s">
        <v>2843</v>
      </c>
    </row>
    <row r="259" spans="1:74" x14ac:dyDescent="0.3">
      <c r="C259" s="180"/>
    </row>
    <row r="260" spans="1:74" s="632"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74" x14ac:dyDescent="0.3">
      <c r="C261" s="180"/>
    </row>
    <row r="262" spans="1:74" s="632"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74" x14ac:dyDescent="0.3">
      <c r="C263" s="180"/>
    </row>
    <row r="264" spans="1:74" x14ac:dyDescent="0.3">
      <c r="C264" s="180"/>
    </row>
    <row r="265" spans="1:74" x14ac:dyDescent="0.3">
      <c r="C265" s="180"/>
    </row>
    <row r="266" spans="1:74" s="632"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74" x14ac:dyDescent="0.3">
      <c r="C267" s="180"/>
    </row>
    <row r="268" spans="1:74" x14ac:dyDescent="0.3">
      <c r="C268" s="180"/>
    </row>
    <row r="269" spans="1:74" s="632"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74" s="632"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74" s="632"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74" s="632"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2"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2"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2"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39"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9"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9"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PKu306LI6hxDXrajbGAnJAWEtYfY3G4cC6TiCwASi91VWaTTKRLaeAk+xEbdXX2mMMAheYcBDTdHiH+PucLlmw==" saltValue="5tMvyGg19st2Pf2D78qNM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F3A15-2918-4E30-AEFF-9EFC09D7CA1E}">
  <dimension ref="A1:BZ368"/>
  <sheetViews>
    <sheetView workbookViewId="0">
      <pane xSplit="3" ySplit="1" topLeftCell="D2" activePane="bottomRight" state="frozen"/>
      <selection pane="topRight" activeCell="D1" sqref="D1"/>
      <selection pane="bottomLeft" activeCell="A2" sqref="A2"/>
      <selection pane="bottomRight" activeCell="BX57" sqref="BX57"/>
    </sheetView>
  </sheetViews>
  <sheetFormatPr defaultRowHeight="14.4" x14ac:dyDescent="0.3"/>
  <cols>
    <col min="1" max="1" width="12.77734375" style="180" customWidth="1"/>
    <col min="2" max="2" width="17.21875" style="180" customWidth="1"/>
    <col min="3" max="3" width="58.109375" style="155" customWidth="1"/>
    <col min="4" max="4" width="21.5546875" style="180" customWidth="1"/>
    <col min="5" max="97" width="20.6640625" style="180" customWidth="1"/>
    <col min="98" max="16384" width="8.88671875" style="180"/>
  </cols>
  <sheetData>
    <row r="1" spans="1:74" ht="15.6" x14ac:dyDescent="0.3">
      <c r="C1" s="629" t="s">
        <v>2132</v>
      </c>
      <c r="D1" s="180" t="s">
        <v>1928</v>
      </c>
      <c r="E1" s="180" t="s">
        <v>1929</v>
      </c>
      <c r="F1" s="180" t="s">
        <v>551</v>
      </c>
      <c r="G1" s="180" t="s">
        <v>1930</v>
      </c>
      <c r="H1" s="180" t="s">
        <v>552</v>
      </c>
      <c r="I1" s="180" t="s">
        <v>1931</v>
      </c>
      <c r="J1" s="180" t="s">
        <v>1932</v>
      </c>
      <c r="K1" s="180" t="s">
        <v>1933</v>
      </c>
      <c r="L1" s="180" t="s">
        <v>553</v>
      </c>
      <c r="M1" s="180" t="s">
        <v>1934</v>
      </c>
      <c r="N1" s="180" t="s">
        <v>1935</v>
      </c>
      <c r="O1" s="180" t="s">
        <v>1936</v>
      </c>
      <c r="P1" s="180" t="s">
        <v>554</v>
      </c>
      <c r="Q1" s="180" t="s">
        <v>968</v>
      </c>
      <c r="R1" s="180" t="s">
        <v>1937</v>
      </c>
      <c r="S1" s="180" t="s">
        <v>1938</v>
      </c>
      <c r="T1" s="180" t="s">
        <v>1939</v>
      </c>
      <c r="U1" s="180" t="s">
        <v>555</v>
      </c>
      <c r="V1" s="180" t="s">
        <v>1940</v>
      </c>
      <c r="W1" s="180" t="s">
        <v>556</v>
      </c>
      <c r="X1" s="180" t="s">
        <v>394</v>
      </c>
      <c r="Y1" s="180" t="s">
        <v>1941</v>
      </c>
      <c r="Z1" s="180" t="s">
        <v>1942</v>
      </c>
      <c r="AA1" s="180" t="s">
        <v>1943</v>
      </c>
      <c r="AB1" s="180" t="s">
        <v>557</v>
      </c>
      <c r="AC1" s="180" t="s">
        <v>1944</v>
      </c>
      <c r="AD1" s="180" t="s">
        <v>1945</v>
      </c>
      <c r="AE1" s="180" t="s">
        <v>969</v>
      </c>
      <c r="AF1" s="180" t="s">
        <v>970</v>
      </c>
      <c r="AG1" s="180" t="s">
        <v>971</v>
      </c>
      <c r="AH1" s="180" t="s">
        <v>972</v>
      </c>
      <c r="AI1" s="180" t="s">
        <v>1946</v>
      </c>
      <c r="AJ1" s="180" t="s">
        <v>1947</v>
      </c>
      <c r="AK1" s="180" t="s">
        <v>973</v>
      </c>
      <c r="AL1" s="180" t="s">
        <v>1948</v>
      </c>
      <c r="AM1" s="180" t="s">
        <v>1949</v>
      </c>
      <c r="AN1" s="180" t="s">
        <v>1950</v>
      </c>
      <c r="AO1" s="180" t="s">
        <v>1951</v>
      </c>
      <c r="AP1" s="180" t="s">
        <v>1952</v>
      </c>
      <c r="AQ1" s="180" t="s">
        <v>1953</v>
      </c>
      <c r="AR1" s="180" t="s">
        <v>1954</v>
      </c>
      <c r="AS1" s="180" t="s">
        <v>1955</v>
      </c>
      <c r="AT1" s="180" t="s">
        <v>1956</v>
      </c>
      <c r="AU1" s="180" t="s">
        <v>1957</v>
      </c>
      <c r="AV1" s="180" t="s">
        <v>559</v>
      </c>
      <c r="AW1" s="180" t="s">
        <v>1958</v>
      </c>
      <c r="AX1" s="180" t="s">
        <v>1959</v>
      </c>
      <c r="AY1" s="180" t="s">
        <v>560</v>
      </c>
      <c r="AZ1" s="180" t="s">
        <v>1960</v>
      </c>
      <c r="BA1" s="180" t="s">
        <v>1961</v>
      </c>
      <c r="BB1" s="180" t="s">
        <v>1962</v>
      </c>
      <c r="BC1" s="180" t="s">
        <v>1963</v>
      </c>
      <c r="BD1" s="180" t="s">
        <v>1964</v>
      </c>
      <c r="BE1" s="180" t="s">
        <v>561</v>
      </c>
      <c r="BF1" s="180" t="s">
        <v>1965</v>
      </c>
      <c r="BG1" s="180" t="s">
        <v>974</v>
      </c>
      <c r="BH1" s="180" t="s">
        <v>1966</v>
      </c>
      <c r="BI1" s="180" t="s">
        <v>1967</v>
      </c>
      <c r="BJ1" s="180" t="s">
        <v>1968</v>
      </c>
      <c r="BK1" s="180" t="s">
        <v>562</v>
      </c>
      <c r="BL1" s="180" t="s">
        <v>1969</v>
      </c>
      <c r="BM1" s="180" t="s">
        <v>1970</v>
      </c>
      <c r="BN1" s="180" t="s">
        <v>1971</v>
      </c>
      <c r="BO1" s="180" t="s">
        <v>1972</v>
      </c>
      <c r="BP1" s="180" t="s">
        <v>1973</v>
      </c>
      <c r="BQ1" s="180" t="s">
        <v>1974</v>
      </c>
      <c r="BR1" s="180" t="s">
        <v>1986</v>
      </c>
      <c r="BS1" s="180" t="s">
        <v>1975</v>
      </c>
      <c r="BT1" s="180" t="s">
        <v>1976</v>
      </c>
      <c r="BU1" s="180" t="s">
        <v>563</v>
      </c>
      <c r="BV1" s="180" t="s">
        <v>1977</v>
      </c>
    </row>
    <row r="2" spans="1:74" x14ac:dyDescent="0.3">
      <c r="C2" s="155" t="s">
        <v>1028</v>
      </c>
      <c r="D2" s="180">
        <v>50312</v>
      </c>
      <c r="E2" s="180">
        <v>50313</v>
      </c>
      <c r="F2" s="180">
        <v>50314</v>
      </c>
      <c r="G2" s="180">
        <v>50315</v>
      </c>
      <c r="H2" s="180">
        <v>50316</v>
      </c>
      <c r="I2" s="180">
        <v>50481</v>
      </c>
      <c r="J2" s="180">
        <v>50561</v>
      </c>
      <c r="K2" s="180">
        <v>50317</v>
      </c>
      <c r="L2" s="180">
        <v>50318</v>
      </c>
      <c r="M2" s="180">
        <v>50319</v>
      </c>
      <c r="N2" s="180">
        <v>50489</v>
      </c>
      <c r="O2" s="180">
        <v>50320</v>
      </c>
      <c r="P2" s="180">
        <v>50323</v>
      </c>
      <c r="Q2" s="180">
        <v>50321</v>
      </c>
      <c r="R2" s="180">
        <v>50322</v>
      </c>
      <c r="S2" s="180">
        <v>50490</v>
      </c>
      <c r="T2" s="180">
        <v>50324</v>
      </c>
      <c r="U2" s="180">
        <v>50325</v>
      </c>
      <c r="V2" s="180">
        <v>50326</v>
      </c>
      <c r="W2" s="180">
        <v>50327</v>
      </c>
      <c r="X2" s="180">
        <v>50328</v>
      </c>
      <c r="Y2" s="180">
        <v>50329</v>
      </c>
      <c r="Z2" s="180">
        <v>50330</v>
      </c>
      <c r="AA2" s="180">
        <v>50331</v>
      </c>
      <c r="AB2" s="180">
        <v>50332</v>
      </c>
      <c r="AC2" s="180">
        <v>50333</v>
      </c>
      <c r="AD2" s="180">
        <v>50335</v>
      </c>
      <c r="AE2" s="180">
        <v>50334</v>
      </c>
      <c r="AF2" s="180">
        <v>50336</v>
      </c>
      <c r="AG2" s="180">
        <v>50337</v>
      </c>
      <c r="AH2" s="180">
        <v>50338</v>
      </c>
      <c r="AI2" s="180">
        <v>50339</v>
      </c>
      <c r="AJ2" s="180">
        <v>50443</v>
      </c>
      <c r="AK2" s="180">
        <v>50340</v>
      </c>
      <c r="AL2" s="180">
        <v>50456</v>
      </c>
      <c r="AM2" s="180">
        <v>50341</v>
      </c>
      <c r="AN2" s="180">
        <v>50342</v>
      </c>
      <c r="AO2" s="180">
        <v>50344</v>
      </c>
      <c r="AP2" s="180">
        <v>50345</v>
      </c>
      <c r="AQ2" s="180">
        <v>50503</v>
      </c>
      <c r="AR2" s="180">
        <v>50527</v>
      </c>
      <c r="AS2" s="180">
        <v>50346</v>
      </c>
      <c r="AT2" s="180">
        <v>50347</v>
      </c>
      <c r="AU2" s="180">
        <v>50529</v>
      </c>
      <c r="AV2" s="180">
        <v>50348</v>
      </c>
      <c r="AW2" s="180">
        <v>50349</v>
      </c>
      <c r="AX2" s="180">
        <v>50350</v>
      </c>
      <c r="AY2" s="180">
        <v>50541</v>
      </c>
      <c r="AZ2" s="180">
        <v>50351</v>
      </c>
      <c r="BA2" s="180">
        <v>50484</v>
      </c>
      <c r="BB2" s="180">
        <v>50352</v>
      </c>
      <c r="BC2" s="180">
        <v>50353</v>
      </c>
      <c r="BD2" s="180">
        <v>50354</v>
      </c>
      <c r="BE2" s="180">
        <v>50355</v>
      </c>
      <c r="BF2" s="180">
        <v>50356</v>
      </c>
      <c r="BG2" s="180">
        <v>50357</v>
      </c>
      <c r="BH2" s="180">
        <v>50482</v>
      </c>
      <c r="BI2" s="180">
        <v>50358</v>
      </c>
      <c r="BJ2" s="180">
        <v>50359</v>
      </c>
      <c r="BK2" s="180">
        <v>50360</v>
      </c>
      <c r="BL2" s="180">
        <v>50361</v>
      </c>
      <c r="BM2" s="180">
        <v>50362</v>
      </c>
      <c r="BN2" s="180">
        <v>50363</v>
      </c>
      <c r="BO2" s="180">
        <v>50364</v>
      </c>
      <c r="BP2" s="180">
        <v>50365</v>
      </c>
      <c r="BQ2" s="180">
        <v>50366</v>
      </c>
      <c r="BR2" s="180">
        <v>50367</v>
      </c>
      <c r="BS2" s="180">
        <v>50368</v>
      </c>
      <c r="BT2" s="180">
        <v>50369</v>
      </c>
      <c r="BU2" s="180">
        <v>50370</v>
      </c>
      <c r="BV2" s="180">
        <v>50371</v>
      </c>
    </row>
    <row r="3" spans="1:74" x14ac:dyDescent="0.3">
      <c r="A3" s="180">
        <v>333</v>
      </c>
      <c r="C3" s="180"/>
      <c r="D3" s="180">
        <v>8046832</v>
      </c>
      <c r="E3" s="180">
        <v>568519071</v>
      </c>
      <c r="F3" s="180">
        <v>0</v>
      </c>
      <c r="G3" s="180">
        <v>5451457</v>
      </c>
      <c r="H3" s="180">
        <v>782223</v>
      </c>
      <c r="I3" s="180">
        <v>71858</v>
      </c>
      <c r="J3" s="180">
        <v>1408379</v>
      </c>
      <c r="K3" s="180">
        <v>7607748</v>
      </c>
      <c r="L3" s="180">
        <v>2132587</v>
      </c>
      <c r="M3" s="180">
        <v>12714532</v>
      </c>
      <c r="N3" s="180">
        <v>764433</v>
      </c>
      <c r="O3" s="180">
        <v>972806</v>
      </c>
      <c r="P3" s="180">
        <v>0</v>
      </c>
      <c r="Q3" s="180">
        <v>577861</v>
      </c>
      <c r="R3" s="180">
        <v>1049992</v>
      </c>
      <c r="S3" s="180">
        <v>1091560</v>
      </c>
      <c r="T3" s="180">
        <v>4371954</v>
      </c>
      <c r="U3" s="180">
        <v>0</v>
      </c>
      <c r="V3" s="180">
        <v>1098391</v>
      </c>
      <c r="W3" s="180">
        <v>0</v>
      </c>
      <c r="X3" s="180">
        <v>6522436</v>
      </c>
      <c r="Y3" s="180">
        <v>1645584</v>
      </c>
      <c r="Z3" s="180">
        <v>36891615</v>
      </c>
      <c r="AA3" s="180">
        <v>14973036</v>
      </c>
      <c r="AB3" s="180">
        <v>0</v>
      </c>
      <c r="AC3" s="180">
        <v>405944</v>
      </c>
      <c r="AD3" s="180">
        <v>987141</v>
      </c>
      <c r="AE3" s="180">
        <v>2281557</v>
      </c>
      <c r="AF3" s="180">
        <v>407702</v>
      </c>
      <c r="AG3" s="180">
        <v>452495</v>
      </c>
      <c r="AH3" s="180">
        <v>0</v>
      </c>
      <c r="AI3" s="180">
        <v>540222</v>
      </c>
      <c r="AJ3" s="180">
        <v>3613167</v>
      </c>
      <c r="AK3" s="180">
        <v>621802</v>
      </c>
      <c r="AL3" s="180">
        <v>1026023</v>
      </c>
      <c r="AM3" s="180">
        <v>2271522</v>
      </c>
      <c r="AN3" s="180">
        <v>634416</v>
      </c>
      <c r="AO3" s="180">
        <v>26268330</v>
      </c>
      <c r="AP3" s="180">
        <v>1264208</v>
      </c>
      <c r="AQ3" s="180">
        <v>623757</v>
      </c>
      <c r="AR3" s="180">
        <v>599029</v>
      </c>
      <c r="AS3" s="180">
        <v>21864855</v>
      </c>
      <c r="AT3" s="180">
        <v>398514</v>
      </c>
      <c r="AU3" s="180">
        <v>6665094</v>
      </c>
      <c r="AV3" s="180">
        <v>526159</v>
      </c>
      <c r="AW3" s="180">
        <v>403912</v>
      </c>
      <c r="AX3" s="180">
        <v>244532</v>
      </c>
      <c r="AY3" s="180">
        <v>438772</v>
      </c>
      <c r="AZ3" s="180">
        <v>3740156</v>
      </c>
      <c r="BA3" s="180">
        <v>1228338</v>
      </c>
      <c r="BB3" s="180">
        <v>189303</v>
      </c>
      <c r="BC3" s="180">
        <v>1361985</v>
      </c>
      <c r="BD3" s="180">
        <v>7337292</v>
      </c>
      <c r="BE3" s="180">
        <v>1195448</v>
      </c>
      <c r="BF3" s="180">
        <v>11173641</v>
      </c>
      <c r="BG3" s="180">
        <v>0</v>
      </c>
      <c r="BH3" s="180">
        <v>272714</v>
      </c>
      <c r="BI3" s="180">
        <v>457244</v>
      </c>
      <c r="BJ3" s="180">
        <v>13758758</v>
      </c>
      <c r="BK3" s="180">
        <v>1503830</v>
      </c>
      <c r="BL3" s="180">
        <v>14530421</v>
      </c>
      <c r="BM3" s="180">
        <v>7898057</v>
      </c>
      <c r="BN3" s="180">
        <v>5163389</v>
      </c>
      <c r="BO3" s="180">
        <v>2487692</v>
      </c>
      <c r="BP3" s="180">
        <v>43431</v>
      </c>
      <c r="BQ3" s="180">
        <v>4710415</v>
      </c>
      <c r="BR3" s="180">
        <v>0</v>
      </c>
      <c r="BS3" s="180">
        <v>2723215</v>
      </c>
      <c r="BT3" s="180">
        <v>1107035</v>
      </c>
      <c r="BU3" s="180">
        <v>0</v>
      </c>
      <c r="BV3" s="180">
        <v>3549248</v>
      </c>
    </row>
    <row r="4" spans="1:74" x14ac:dyDescent="0.3">
      <c r="A4" s="180">
        <v>500</v>
      </c>
      <c r="C4" s="180"/>
      <c r="D4" s="180">
        <v>830823</v>
      </c>
      <c r="E4" s="180">
        <v>104398678</v>
      </c>
      <c r="F4" s="180">
        <v>0</v>
      </c>
      <c r="G4" s="180">
        <v>774552</v>
      </c>
      <c r="H4" s="180">
        <v>409114</v>
      </c>
      <c r="I4" s="180">
        <v>1040</v>
      </c>
      <c r="J4" s="180">
        <v>33009</v>
      </c>
      <c r="K4" s="180">
        <v>0</v>
      </c>
      <c r="L4" s="180">
        <v>12755</v>
      </c>
      <c r="M4" s="180">
        <v>45594</v>
      </c>
      <c r="N4" s="180">
        <v>64781</v>
      </c>
      <c r="O4" s="180">
        <v>32647</v>
      </c>
      <c r="P4" s="180">
        <v>0</v>
      </c>
      <c r="Q4" s="180">
        <v>116463</v>
      </c>
      <c r="R4" s="180">
        <v>24197</v>
      </c>
      <c r="S4" s="180">
        <v>129108</v>
      </c>
      <c r="T4" s="180">
        <v>251997</v>
      </c>
      <c r="U4" s="180">
        <v>0</v>
      </c>
      <c r="V4" s="180">
        <v>579</v>
      </c>
      <c r="W4" s="180">
        <v>0</v>
      </c>
      <c r="X4" s="180">
        <v>360786</v>
      </c>
      <c r="Y4" s="180">
        <v>189801</v>
      </c>
      <c r="Z4" s="180">
        <v>8616011</v>
      </c>
      <c r="AA4" s="180">
        <v>789696</v>
      </c>
      <c r="AB4" s="180">
        <v>0</v>
      </c>
      <c r="AC4" s="180">
        <v>68861</v>
      </c>
      <c r="AD4" s="180">
        <v>0</v>
      </c>
      <c r="AE4" s="180">
        <v>244338</v>
      </c>
      <c r="AF4" s="180">
        <v>47048</v>
      </c>
      <c r="AG4" s="180">
        <v>0</v>
      </c>
      <c r="AH4" s="180">
        <v>0</v>
      </c>
      <c r="AI4" s="180">
        <v>8244</v>
      </c>
      <c r="AJ4" s="180">
        <v>183829</v>
      </c>
      <c r="AK4" s="180">
        <v>17290</v>
      </c>
      <c r="AL4" s="180">
        <v>0</v>
      </c>
      <c r="AM4" s="180">
        <v>215854</v>
      </c>
      <c r="AN4" s="180">
        <v>73179</v>
      </c>
      <c r="AO4" s="180">
        <v>1935078</v>
      </c>
      <c r="AP4" s="180">
        <v>16241</v>
      </c>
      <c r="AQ4" s="180">
        <v>19075</v>
      </c>
      <c r="AR4" s="180">
        <v>89250</v>
      </c>
      <c r="AS4" s="180">
        <v>2946819</v>
      </c>
      <c r="AT4" s="180">
        <v>61966</v>
      </c>
      <c r="AU4" s="180">
        <v>452265</v>
      </c>
      <c r="AV4" s="180">
        <v>203019</v>
      </c>
      <c r="AW4" s="180">
        <v>56242</v>
      </c>
      <c r="AX4" s="180">
        <v>34081</v>
      </c>
      <c r="AY4" s="180">
        <v>109700</v>
      </c>
      <c r="AZ4" s="180">
        <v>695366</v>
      </c>
      <c r="BA4" s="180">
        <v>0</v>
      </c>
      <c r="BB4" s="180">
        <v>37554</v>
      </c>
      <c r="BC4" s="180">
        <v>40266</v>
      </c>
      <c r="BD4" s="180">
        <v>327383</v>
      </c>
      <c r="BE4" s="180">
        <v>46013</v>
      </c>
      <c r="BF4" s="180">
        <v>2391901</v>
      </c>
      <c r="BG4" s="180">
        <v>0</v>
      </c>
      <c r="BH4" s="180">
        <v>177</v>
      </c>
      <c r="BI4" s="180">
        <v>43953</v>
      </c>
      <c r="BJ4" s="180">
        <v>1417167</v>
      </c>
      <c r="BK4" s="180">
        <v>116822</v>
      </c>
      <c r="BL4" s="180">
        <v>193799</v>
      </c>
      <c r="BM4" s="180">
        <v>466941</v>
      </c>
      <c r="BN4" s="180">
        <v>77419</v>
      </c>
      <c r="BO4" s="180">
        <v>70094</v>
      </c>
      <c r="BP4" s="180">
        <v>2605</v>
      </c>
      <c r="BQ4" s="180">
        <v>295916</v>
      </c>
      <c r="BR4" s="180">
        <v>0</v>
      </c>
      <c r="BS4" s="180">
        <v>33280</v>
      </c>
      <c r="BT4" s="180">
        <v>464406</v>
      </c>
      <c r="BU4" s="180">
        <v>0</v>
      </c>
      <c r="BV4" s="180">
        <v>9847</v>
      </c>
    </row>
    <row r="5" spans="1:74" x14ac:dyDescent="0.3">
      <c r="A5" s="180">
        <v>385</v>
      </c>
      <c r="B5" s="863"/>
      <c r="D5" s="180">
        <v>15702314</v>
      </c>
      <c r="E5" s="180">
        <v>2272168807</v>
      </c>
      <c r="F5" s="180">
        <v>0</v>
      </c>
      <c r="G5" s="180">
        <v>17549624</v>
      </c>
      <c r="H5" s="180">
        <v>4267193</v>
      </c>
      <c r="I5" s="180">
        <v>81928</v>
      </c>
      <c r="J5" s="180">
        <v>2500498</v>
      </c>
      <c r="K5" s="180">
        <v>11869828</v>
      </c>
      <c r="L5" s="180">
        <v>8264274</v>
      </c>
      <c r="M5" s="180">
        <v>48870281</v>
      </c>
      <c r="N5" s="180">
        <v>897770</v>
      </c>
      <c r="O5" s="180">
        <v>1811625</v>
      </c>
      <c r="P5" s="180">
        <v>0</v>
      </c>
      <c r="Q5" s="180">
        <v>1491995</v>
      </c>
      <c r="R5" s="180">
        <v>2571871</v>
      </c>
      <c r="S5" s="180">
        <v>6077053</v>
      </c>
      <c r="T5" s="180">
        <v>29773829</v>
      </c>
      <c r="U5" s="180">
        <v>0</v>
      </c>
      <c r="V5" s="180">
        <v>1338792</v>
      </c>
      <c r="W5" s="180">
        <v>0</v>
      </c>
      <c r="X5" s="180">
        <v>38172515</v>
      </c>
      <c r="Y5" s="180">
        <v>4835766</v>
      </c>
      <c r="Z5" s="180">
        <v>236884804</v>
      </c>
      <c r="AA5" s="180">
        <v>59341878</v>
      </c>
      <c r="AB5" s="180">
        <v>0</v>
      </c>
      <c r="AC5" s="180">
        <v>1408228</v>
      </c>
      <c r="AD5" s="180">
        <v>2416912</v>
      </c>
      <c r="AE5" s="180">
        <v>3488267</v>
      </c>
      <c r="AF5" s="180">
        <v>1308546</v>
      </c>
      <c r="AG5" s="180">
        <v>1220570</v>
      </c>
      <c r="AH5" s="180">
        <v>0</v>
      </c>
      <c r="AI5" s="180">
        <v>663704</v>
      </c>
      <c r="AJ5" s="180">
        <v>9128617</v>
      </c>
      <c r="AK5" s="180">
        <v>755805</v>
      </c>
      <c r="AL5" s="180">
        <v>2577888</v>
      </c>
      <c r="AM5" s="180">
        <v>8524587</v>
      </c>
      <c r="AN5" s="180">
        <v>1270672</v>
      </c>
      <c r="AO5" s="180">
        <v>91968914</v>
      </c>
      <c r="AP5" s="180">
        <v>3168770</v>
      </c>
      <c r="AQ5" s="180">
        <v>725363</v>
      </c>
      <c r="AR5" s="180">
        <v>1224555</v>
      </c>
      <c r="AS5" s="180">
        <v>86583154</v>
      </c>
      <c r="AT5" s="180">
        <v>1096315</v>
      </c>
      <c r="AU5" s="180">
        <v>10333245</v>
      </c>
      <c r="AV5" s="180">
        <v>4013374</v>
      </c>
      <c r="AW5" s="180">
        <v>1127646</v>
      </c>
      <c r="AX5" s="180">
        <v>3090441</v>
      </c>
      <c r="AY5" s="180">
        <v>724725</v>
      </c>
      <c r="AZ5" s="180">
        <v>16746064</v>
      </c>
      <c r="BA5" s="180">
        <v>4377780</v>
      </c>
      <c r="BB5" s="180">
        <v>255334</v>
      </c>
      <c r="BC5" s="180">
        <v>1577059</v>
      </c>
      <c r="BD5" s="180">
        <v>26444244</v>
      </c>
      <c r="BE5" s="180">
        <v>2455570</v>
      </c>
      <c r="BF5" s="180">
        <v>96225158</v>
      </c>
      <c r="BG5" s="180">
        <v>0</v>
      </c>
      <c r="BH5" s="180">
        <v>375840</v>
      </c>
      <c r="BI5" s="180">
        <v>818109</v>
      </c>
      <c r="BJ5" s="180">
        <v>52959221</v>
      </c>
      <c r="BK5" s="180">
        <v>3444121</v>
      </c>
      <c r="BL5" s="180">
        <v>65306314</v>
      </c>
      <c r="BM5" s="180">
        <v>21529217</v>
      </c>
      <c r="BN5" s="180">
        <v>22003977</v>
      </c>
      <c r="BO5" s="180">
        <v>4616168</v>
      </c>
      <c r="BP5" s="180">
        <v>92295</v>
      </c>
      <c r="BQ5" s="180">
        <v>11248685</v>
      </c>
      <c r="BR5" s="180">
        <v>0</v>
      </c>
      <c r="BS5" s="180">
        <v>8031256</v>
      </c>
      <c r="BT5" s="180">
        <v>3719482</v>
      </c>
      <c r="BU5" s="180">
        <v>0</v>
      </c>
      <c r="BV5" s="180">
        <v>7920796</v>
      </c>
    </row>
    <row r="6" spans="1:74" x14ac:dyDescent="0.3">
      <c r="A6" s="180">
        <v>575</v>
      </c>
      <c r="D6" s="180">
        <v>0</v>
      </c>
      <c r="E6" s="180">
        <v>11420729</v>
      </c>
      <c r="F6" s="180">
        <v>0</v>
      </c>
      <c r="G6" s="180">
        <v>0</v>
      </c>
      <c r="H6" s="180">
        <v>0</v>
      </c>
      <c r="I6" s="180">
        <v>0</v>
      </c>
      <c r="J6" s="180">
        <v>0</v>
      </c>
      <c r="K6" s="180">
        <v>0</v>
      </c>
      <c r="L6" s="180">
        <v>0</v>
      </c>
      <c r="M6" s="180">
        <v>0</v>
      </c>
      <c r="N6" s="180">
        <v>0</v>
      </c>
      <c r="O6" s="180">
        <v>0</v>
      </c>
      <c r="P6" s="180">
        <v>0</v>
      </c>
      <c r="Q6" s="180">
        <v>0</v>
      </c>
      <c r="R6" s="180">
        <v>0</v>
      </c>
      <c r="S6" s="180">
        <v>0</v>
      </c>
      <c r="T6" s="180">
        <v>0</v>
      </c>
      <c r="U6" s="180">
        <v>0</v>
      </c>
      <c r="V6" s="180">
        <v>5209</v>
      </c>
      <c r="W6" s="180">
        <v>0</v>
      </c>
      <c r="X6" s="180">
        <v>0</v>
      </c>
      <c r="Y6" s="180">
        <v>0</v>
      </c>
      <c r="Z6" s="180">
        <v>0</v>
      </c>
      <c r="AA6" s="180">
        <v>0</v>
      </c>
      <c r="AB6" s="180">
        <v>0</v>
      </c>
      <c r="AC6" s="180">
        <v>0</v>
      </c>
      <c r="AD6" s="180">
        <v>2528</v>
      </c>
      <c r="AE6" s="180">
        <v>34200</v>
      </c>
      <c r="AF6" s="180">
        <v>0</v>
      </c>
      <c r="AG6" s="180">
        <v>0</v>
      </c>
      <c r="AH6" s="180">
        <v>0</v>
      </c>
      <c r="AI6" s="180">
        <v>0</v>
      </c>
      <c r="AJ6" s="180">
        <v>0</v>
      </c>
      <c r="AK6" s="180">
        <v>0</v>
      </c>
      <c r="AL6" s="180">
        <v>0</v>
      </c>
      <c r="AM6" s="180">
        <v>0</v>
      </c>
      <c r="AN6" s="180">
        <v>0</v>
      </c>
      <c r="AO6" s="180">
        <v>0</v>
      </c>
      <c r="AP6" s="180">
        <v>0</v>
      </c>
      <c r="AQ6" s="180">
        <v>0</v>
      </c>
      <c r="AR6" s="180">
        <v>0</v>
      </c>
      <c r="AS6" s="180">
        <v>0</v>
      </c>
      <c r="AT6" s="180">
        <v>0</v>
      </c>
      <c r="AU6" s="180">
        <v>0</v>
      </c>
      <c r="AV6" s="180">
        <v>0</v>
      </c>
      <c r="AW6" s="180">
        <v>0</v>
      </c>
      <c r="AX6" s="180">
        <v>0</v>
      </c>
      <c r="AY6" s="180">
        <v>0</v>
      </c>
      <c r="AZ6" s="180">
        <v>0</v>
      </c>
      <c r="BA6" s="180">
        <v>0</v>
      </c>
      <c r="BB6" s="180">
        <v>0</v>
      </c>
      <c r="BC6" s="180">
        <v>0</v>
      </c>
      <c r="BD6" s="180">
        <v>0</v>
      </c>
      <c r="BE6" s="180">
        <v>0</v>
      </c>
      <c r="BF6" s="180">
        <v>34592</v>
      </c>
      <c r="BG6" s="180">
        <v>0</v>
      </c>
      <c r="BH6" s="180">
        <v>0</v>
      </c>
      <c r="BI6" s="180">
        <v>21966</v>
      </c>
      <c r="BJ6" s="180">
        <v>0</v>
      </c>
      <c r="BK6" s="180">
        <v>0</v>
      </c>
      <c r="BL6" s="180">
        <v>0</v>
      </c>
      <c r="BM6" s="180">
        <v>0</v>
      </c>
      <c r="BN6" s="180">
        <v>0</v>
      </c>
      <c r="BO6" s="180">
        <v>123838</v>
      </c>
      <c r="BP6" s="180">
        <v>0</v>
      </c>
      <c r="BQ6" s="180">
        <v>0</v>
      </c>
      <c r="BR6" s="180">
        <v>0</v>
      </c>
      <c r="BS6" s="180">
        <v>0</v>
      </c>
      <c r="BT6" s="180">
        <v>0</v>
      </c>
      <c r="BU6" s="180">
        <v>0</v>
      </c>
      <c r="BV6" s="180">
        <v>0</v>
      </c>
    </row>
    <row r="7" spans="1:74" x14ac:dyDescent="0.3">
      <c r="A7" s="180">
        <v>576</v>
      </c>
      <c r="B7" s="863"/>
      <c r="D7" s="180">
        <v>0</v>
      </c>
      <c r="E7" s="180">
        <v>0</v>
      </c>
      <c r="F7" s="180">
        <v>0</v>
      </c>
      <c r="G7" s="180">
        <v>0</v>
      </c>
      <c r="H7" s="180">
        <v>0</v>
      </c>
      <c r="I7" s="180">
        <v>0</v>
      </c>
      <c r="J7" s="180">
        <v>0</v>
      </c>
      <c r="K7" s="180">
        <v>0</v>
      </c>
      <c r="L7" s="180">
        <v>0</v>
      </c>
      <c r="M7" s="180">
        <v>0</v>
      </c>
      <c r="N7" s="180">
        <v>0</v>
      </c>
      <c r="O7" s="180">
        <v>1265</v>
      </c>
      <c r="P7" s="180">
        <v>0</v>
      </c>
      <c r="Q7" s="180">
        <v>0</v>
      </c>
      <c r="R7" s="180">
        <v>0</v>
      </c>
      <c r="S7" s="180">
        <v>0</v>
      </c>
      <c r="T7" s="180">
        <v>0</v>
      </c>
      <c r="U7" s="180">
        <v>0</v>
      </c>
      <c r="V7" s="180">
        <v>0</v>
      </c>
      <c r="W7" s="180">
        <v>0</v>
      </c>
      <c r="X7" s="180">
        <v>0</v>
      </c>
      <c r="Y7" s="180">
        <v>0</v>
      </c>
      <c r="Z7" s="180">
        <v>566474</v>
      </c>
      <c r="AA7" s="180">
        <v>0</v>
      </c>
      <c r="AB7" s="180">
        <v>0</v>
      </c>
      <c r="AC7" s="180">
        <v>0</v>
      </c>
      <c r="AD7" s="180">
        <v>0</v>
      </c>
      <c r="AE7" s="180">
        <v>0</v>
      </c>
      <c r="AF7" s="180">
        <v>0</v>
      </c>
      <c r="AG7" s="180">
        <v>27914</v>
      </c>
      <c r="AH7" s="180">
        <v>0</v>
      </c>
      <c r="AI7" s="180">
        <v>0</v>
      </c>
      <c r="AJ7" s="180">
        <v>0</v>
      </c>
      <c r="AK7" s="180">
        <v>0</v>
      </c>
      <c r="AL7" s="180">
        <v>0</v>
      </c>
      <c r="AM7" s="180">
        <v>0</v>
      </c>
      <c r="AN7" s="180">
        <v>0</v>
      </c>
      <c r="AO7" s="180">
        <v>0</v>
      </c>
      <c r="AP7" s="180">
        <v>0</v>
      </c>
      <c r="AQ7" s="180">
        <v>0</v>
      </c>
      <c r="AR7" s="180">
        <v>0</v>
      </c>
      <c r="AS7" s="180">
        <v>0</v>
      </c>
      <c r="AT7" s="180">
        <v>0</v>
      </c>
      <c r="AU7" s="180">
        <v>0</v>
      </c>
      <c r="AV7" s="180">
        <v>0</v>
      </c>
      <c r="AW7" s="180">
        <v>0</v>
      </c>
      <c r="AX7" s="180">
        <v>0</v>
      </c>
      <c r="AY7" s="180">
        <v>0</v>
      </c>
      <c r="AZ7" s="180">
        <v>0</v>
      </c>
      <c r="BA7" s="180">
        <v>0</v>
      </c>
      <c r="BB7" s="180">
        <v>0</v>
      </c>
      <c r="BC7" s="180">
        <v>0</v>
      </c>
      <c r="BD7" s="180">
        <v>39842</v>
      </c>
      <c r="BE7" s="180">
        <v>0</v>
      </c>
      <c r="BF7" s="180">
        <v>0</v>
      </c>
      <c r="BG7" s="180">
        <v>0</v>
      </c>
      <c r="BH7" s="180">
        <v>0</v>
      </c>
      <c r="BI7" s="180">
        <v>0</v>
      </c>
      <c r="BJ7" s="180">
        <v>0</v>
      </c>
      <c r="BK7" s="180">
        <v>165000</v>
      </c>
      <c r="BL7" s="180">
        <v>0</v>
      </c>
      <c r="BM7" s="180">
        <v>0</v>
      </c>
      <c r="BN7" s="180">
        <v>0</v>
      </c>
      <c r="BO7" s="180">
        <v>0</v>
      </c>
      <c r="BP7" s="180">
        <v>0</v>
      </c>
      <c r="BQ7" s="180">
        <v>0</v>
      </c>
      <c r="BR7" s="180">
        <v>0</v>
      </c>
      <c r="BS7" s="180">
        <v>0</v>
      </c>
      <c r="BT7" s="180">
        <v>27351</v>
      </c>
      <c r="BU7" s="180">
        <v>0</v>
      </c>
      <c r="BV7" s="180">
        <v>0</v>
      </c>
    </row>
    <row r="8" spans="1:74" x14ac:dyDescent="0.3">
      <c r="A8" s="180">
        <v>626</v>
      </c>
      <c r="C8" s="180"/>
      <c r="D8" s="180">
        <v>502399</v>
      </c>
      <c r="E8" s="180">
        <v>168698688</v>
      </c>
      <c r="F8" s="180">
        <v>0</v>
      </c>
      <c r="G8" s="180">
        <v>307387</v>
      </c>
      <c r="H8" s="180">
        <v>64033</v>
      </c>
      <c r="I8" s="180">
        <v>0</v>
      </c>
      <c r="J8" s="180">
        <v>509</v>
      </c>
      <c r="K8" s="180">
        <v>14627</v>
      </c>
      <c r="L8" s="180">
        <v>509273</v>
      </c>
      <c r="M8" s="180">
        <v>1528604</v>
      </c>
      <c r="N8" s="180">
        <v>5950</v>
      </c>
      <c r="O8" s="180">
        <v>40758</v>
      </c>
      <c r="P8" s="180">
        <v>0</v>
      </c>
      <c r="Q8" s="180">
        <v>6836</v>
      </c>
      <c r="R8" s="180">
        <v>110907</v>
      </c>
      <c r="S8" s="180">
        <v>79428</v>
      </c>
      <c r="T8" s="180">
        <v>1766043</v>
      </c>
      <c r="U8" s="180">
        <v>0</v>
      </c>
      <c r="V8" s="180">
        <v>4174</v>
      </c>
      <c r="W8" s="180">
        <v>0</v>
      </c>
      <c r="X8" s="180">
        <v>732483</v>
      </c>
      <c r="Y8" s="180">
        <v>269607</v>
      </c>
      <c r="Z8" s="180">
        <v>11902038</v>
      </c>
      <c r="AA8" s="180">
        <v>926151</v>
      </c>
      <c r="AB8" s="180">
        <v>0</v>
      </c>
      <c r="AC8" s="180">
        <v>15168</v>
      </c>
      <c r="AD8" s="180">
        <v>34949</v>
      </c>
      <c r="AE8" s="180">
        <v>34535</v>
      </c>
      <c r="AF8" s="180">
        <v>31665</v>
      </c>
      <c r="AG8" s="180">
        <v>79983</v>
      </c>
      <c r="AH8" s="180">
        <v>0</v>
      </c>
      <c r="AI8" s="180">
        <v>4759</v>
      </c>
      <c r="AJ8" s="180">
        <v>339498</v>
      </c>
      <c r="AK8" s="180">
        <v>5902</v>
      </c>
      <c r="AL8" s="180">
        <v>130642</v>
      </c>
      <c r="AM8" s="180">
        <v>520485</v>
      </c>
      <c r="AN8" s="180">
        <v>24394</v>
      </c>
      <c r="AO8" s="180">
        <v>5494665</v>
      </c>
      <c r="AP8" s="180">
        <v>63867</v>
      </c>
      <c r="AQ8" s="180">
        <v>340</v>
      </c>
      <c r="AR8" s="180">
        <v>10817</v>
      </c>
      <c r="AS8" s="180">
        <v>5085122</v>
      </c>
      <c r="AT8" s="180">
        <v>14641</v>
      </c>
      <c r="AU8" s="180">
        <v>51455</v>
      </c>
      <c r="AV8" s="180">
        <v>18833</v>
      </c>
      <c r="AW8" s="180">
        <v>53524</v>
      </c>
      <c r="AX8" s="180">
        <v>40392</v>
      </c>
      <c r="AY8" s="180">
        <v>12795</v>
      </c>
      <c r="AZ8" s="180">
        <v>656619</v>
      </c>
      <c r="BA8" s="180">
        <v>244078</v>
      </c>
      <c r="BB8" s="180">
        <v>4007</v>
      </c>
      <c r="BC8" s="180">
        <v>69190</v>
      </c>
      <c r="BD8" s="180">
        <v>1063750</v>
      </c>
      <c r="BE8" s="180">
        <v>158640</v>
      </c>
      <c r="BF8" s="180">
        <v>4062728</v>
      </c>
      <c r="BG8" s="180">
        <v>0</v>
      </c>
      <c r="BH8" s="180">
        <v>9814</v>
      </c>
      <c r="BI8" s="180">
        <v>6131</v>
      </c>
      <c r="BJ8" s="180">
        <v>1430124</v>
      </c>
      <c r="BK8" s="180">
        <v>243485</v>
      </c>
      <c r="BL8" s="180">
        <v>2794754</v>
      </c>
      <c r="BM8" s="180">
        <v>548386</v>
      </c>
      <c r="BN8" s="180">
        <v>811556</v>
      </c>
      <c r="BO8" s="180">
        <v>52314</v>
      </c>
      <c r="BP8" s="180">
        <v>3235</v>
      </c>
      <c r="BQ8" s="180">
        <v>3010354</v>
      </c>
      <c r="BR8" s="180">
        <v>0</v>
      </c>
      <c r="BS8" s="180">
        <v>447670</v>
      </c>
      <c r="BT8" s="180">
        <v>70933</v>
      </c>
      <c r="BU8" s="180">
        <v>0</v>
      </c>
      <c r="BV8" s="180">
        <v>230478</v>
      </c>
    </row>
    <row r="9" spans="1:74" x14ac:dyDescent="0.3">
      <c r="A9" s="180">
        <v>627</v>
      </c>
      <c r="C9" s="180"/>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A9" s="180">
        <v>493000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v>0</v>
      </c>
      <c r="AS9" s="180">
        <v>0</v>
      </c>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0</v>
      </c>
    </row>
    <row r="10" spans="1:74" x14ac:dyDescent="0.3">
      <c r="A10" s="180">
        <v>628</v>
      </c>
      <c r="C10" s="180"/>
      <c r="D10" s="180">
        <v>60020</v>
      </c>
      <c r="E10" s="180">
        <v>14980384</v>
      </c>
      <c r="F10" s="180">
        <v>0</v>
      </c>
      <c r="G10" s="180">
        <v>24000</v>
      </c>
      <c r="H10" s="180">
        <v>0</v>
      </c>
      <c r="I10" s="180">
        <v>0</v>
      </c>
      <c r="J10" s="180">
        <v>0</v>
      </c>
      <c r="K10" s="180">
        <v>0</v>
      </c>
      <c r="L10" s="180">
        <v>10000</v>
      </c>
      <c r="M10" s="180">
        <v>0</v>
      </c>
      <c r="N10" s="180">
        <v>0</v>
      </c>
      <c r="O10" s="180">
        <v>14696</v>
      </c>
      <c r="P10" s="180">
        <v>0</v>
      </c>
      <c r="Q10" s="180">
        <v>946</v>
      </c>
      <c r="R10" s="180">
        <v>48034</v>
      </c>
      <c r="S10" s="180">
        <v>41966</v>
      </c>
      <c r="T10" s="180">
        <v>49836</v>
      </c>
      <c r="U10" s="180">
        <v>0</v>
      </c>
      <c r="V10" s="180">
        <v>2582</v>
      </c>
      <c r="W10" s="180">
        <v>0</v>
      </c>
      <c r="X10" s="180">
        <v>233848</v>
      </c>
      <c r="Y10" s="180">
        <v>27977</v>
      </c>
      <c r="Z10" s="180">
        <v>1890738</v>
      </c>
      <c r="AA10" s="180">
        <v>0</v>
      </c>
      <c r="AB10" s="180">
        <v>0</v>
      </c>
      <c r="AC10" s="180">
        <v>0</v>
      </c>
      <c r="AD10" s="180">
        <v>0</v>
      </c>
      <c r="AE10" s="180">
        <v>2286</v>
      </c>
      <c r="AF10" s="180">
        <v>750</v>
      </c>
      <c r="AG10" s="180">
        <v>0</v>
      </c>
      <c r="AH10" s="180">
        <v>0</v>
      </c>
      <c r="AI10" s="180">
        <v>0</v>
      </c>
      <c r="AJ10" s="180">
        <v>0</v>
      </c>
      <c r="AK10" s="180">
        <v>0</v>
      </c>
      <c r="AL10" s="180">
        <v>8498</v>
      </c>
      <c r="AM10" s="180">
        <v>14404</v>
      </c>
      <c r="AN10" s="180">
        <v>0</v>
      </c>
      <c r="AO10" s="180">
        <v>188524</v>
      </c>
      <c r="AP10" s="180">
        <v>0</v>
      </c>
      <c r="AQ10" s="180">
        <v>0</v>
      </c>
      <c r="AR10" s="180">
        <v>0</v>
      </c>
      <c r="AS10" s="180">
        <v>1131413</v>
      </c>
      <c r="AT10" s="180">
        <v>0</v>
      </c>
      <c r="AU10" s="180">
        <v>0</v>
      </c>
      <c r="AV10" s="180">
        <v>0</v>
      </c>
      <c r="AW10" s="180">
        <v>6936</v>
      </c>
      <c r="AX10" s="180">
        <v>3124</v>
      </c>
      <c r="AY10" s="180">
        <v>0</v>
      </c>
      <c r="AZ10" s="180">
        <v>111867</v>
      </c>
      <c r="BA10" s="180">
        <v>0</v>
      </c>
      <c r="BB10" s="180">
        <v>0</v>
      </c>
      <c r="BC10" s="180">
        <v>0</v>
      </c>
      <c r="BD10" s="180">
        <v>0</v>
      </c>
      <c r="BE10" s="180">
        <v>0</v>
      </c>
      <c r="BF10" s="180">
        <v>696000</v>
      </c>
      <c r="BG10" s="180">
        <v>0</v>
      </c>
      <c r="BH10" s="180">
        <v>0</v>
      </c>
      <c r="BI10" s="180">
        <v>0</v>
      </c>
      <c r="BJ10" s="180">
        <v>112334</v>
      </c>
      <c r="BK10" s="180">
        <v>20172</v>
      </c>
      <c r="BL10" s="180">
        <v>355271</v>
      </c>
      <c r="BM10" s="180">
        <v>25000</v>
      </c>
      <c r="BN10" s="180">
        <v>51739</v>
      </c>
      <c r="BO10" s="180">
        <v>0</v>
      </c>
      <c r="BP10" s="180">
        <v>0</v>
      </c>
      <c r="BQ10" s="180">
        <v>0</v>
      </c>
      <c r="BR10" s="180">
        <v>0</v>
      </c>
      <c r="BS10" s="180">
        <v>19000</v>
      </c>
      <c r="BT10" s="180">
        <v>0</v>
      </c>
      <c r="BU10" s="180">
        <v>0</v>
      </c>
      <c r="BV10" s="180">
        <v>29500</v>
      </c>
    </row>
    <row r="11" spans="1:74" x14ac:dyDescent="0.3">
      <c r="A11" s="180">
        <v>629</v>
      </c>
      <c r="C11" s="180"/>
      <c r="D11" s="180">
        <v>0</v>
      </c>
      <c r="E11" s="180">
        <v>0</v>
      </c>
      <c r="F11" s="180">
        <v>0</v>
      </c>
      <c r="G11" s="180">
        <v>0</v>
      </c>
      <c r="H11" s="180">
        <v>0</v>
      </c>
      <c r="I11" s="180">
        <v>0</v>
      </c>
      <c r="J11" s="180">
        <v>0</v>
      </c>
      <c r="K11" s="180">
        <v>0</v>
      </c>
      <c r="L11" s="180">
        <v>0</v>
      </c>
      <c r="M11" s="180">
        <v>0</v>
      </c>
      <c r="N11" s="180">
        <v>0</v>
      </c>
      <c r="O11" s="180">
        <v>0</v>
      </c>
      <c r="P11" s="180">
        <v>0</v>
      </c>
      <c r="Q11" s="180">
        <v>0</v>
      </c>
      <c r="R11" s="180">
        <v>0</v>
      </c>
      <c r="S11" s="180">
        <v>0</v>
      </c>
      <c r="T11" s="180">
        <v>0</v>
      </c>
      <c r="U11" s="180">
        <v>0</v>
      </c>
      <c r="V11" s="180">
        <v>0</v>
      </c>
      <c r="W11" s="180">
        <v>0</v>
      </c>
      <c r="X11" s="180">
        <v>0</v>
      </c>
      <c r="Y11" s="180">
        <v>0</v>
      </c>
      <c r="Z11" s="180">
        <v>0</v>
      </c>
      <c r="AA11" s="180">
        <v>0</v>
      </c>
      <c r="AB11" s="180">
        <v>0</v>
      </c>
      <c r="AC11" s="180">
        <v>0</v>
      </c>
      <c r="AD11" s="180">
        <v>0</v>
      </c>
      <c r="AE11" s="180">
        <v>0</v>
      </c>
      <c r="AF11" s="180">
        <v>0</v>
      </c>
      <c r="AG11" s="180">
        <v>0</v>
      </c>
      <c r="AH11" s="180">
        <v>0</v>
      </c>
      <c r="AI11" s="180">
        <v>0</v>
      </c>
      <c r="AJ11" s="180">
        <v>0</v>
      </c>
      <c r="AK11" s="180">
        <v>0</v>
      </c>
      <c r="AL11" s="180">
        <v>0</v>
      </c>
      <c r="AM11" s="180">
        <v>0</v>
      </c>
      <c r="AN11" s="180">
        <v>0</v>
      </c>
      <c r="AO11" s="180">
        <v>0</v>
      </c>
      <c r="AP11" s="180">
        <v>0</v>
      </c>
      <c r="AQ11" s="180">
        <v>0</v>
      </c>
      <c r="AR11" s="180">
        <v>0</v>
      </c>
      <c r="AS11" s="180">
        <v>0</v>
      </c>
      <c r="AT11" s="180">
        <v>0</v>
      </c>
      <c r="AU11" s="180">
        <v>0</v>
      </c>
      <c r="AV11" s="180">
        <v>0</v>
      </c>
      <c r="AW11" s="180">
        <v>0</v>
      </c>
      <c r="AX11" s="180">
        <v>0</v>
      </c>
      <c r="AY11" s="180">
        <v>0</v>
      </c>
      <c r="AZ11" s="180">
        <v>0</v>
      </c>
      <c r="BA11" s="180">
        <v>0</v>
      </c>
      <c r="BB11" s="180">
        <v>0</v>
      </c>
      <c r="BC11" s="180">
        <v>50028</v>
      </c>
      <c r="BD11" s="180">
        <v>0</v>
      </c>
      <c r="BE11" s="180">
        <v>0</v>
      </c>
      <c r="BF11" s="180">
        <v>0</v>
      </c>
      <c r="BG11" s="180">
        <v>0</v>
      </c>
      <c r="BH11" s="180">
        <v>0</v>
      </c>
      <c r="BI11" s="180">
        <v>0</v>
      </c>
      <c r="BJ11" s="180">
        <v>0</v>
      </c>
      <c r="BK11" s="180">
        <v>0</v>
      </c>
      <c r="BL11" s="180">
        <v>34825</v>
      </c>
      <c r="BM11" s="180">
        <v>0</v>
      </c>
      <c r="BN11" s="180">
        <v>0</v>
      </c>
      <c r="BO11" s="180">
        <v>0</v>
      </c>
      <c r="BP11" s="180">
        <v>0</v>
      </c>
      <c r="BQ11" s="180">
        <v>0</v>
      </c>
      <c r="BR11" s="180">
        <v>0</v>
      </c>
      <c r="BS11" s="180">
        <v>0</v>
      </c>
      <c r="BT11" s="180">
        <v>0</v>
      </c>
      <c r="BU11" s="180">
        <v>0</v>
      </c>
      <c r="BV11" s="180">
        <v>0</v>
      </c>
    </row>
    <row r="12" spans="1:74" x14ac:dyDescent="0.3">
      <c r="A12" s="180">
        <v>630</v>
      </c>
      <c r="C12" s="180"/>
      <c r="D12" s="180">
        <v>0</v>
      </c>
      <c r="E12" s="180">
        <v>0</v>
      </c>
      <c r="F12" s="180">
        <v>0</v>
      </c>
      <c r="G12" s="180">
        <v>0</v>
      </c>
      <c r="H12" s="180">
        <v>0</v>
      </c>
      <c r="I12" s="180">
        <v>0</v>
      </c>
      <c r="J12" s="180">
        <v>0</v>
      </c>
      <c r="K12" s="180">
        <v>0</v>
      </c>
      <c r="L12" s="180">
        <v>0</v>
      </c>
      <c r="M12" s="180">
        <v>0</v>
      </c>
      <c r="N12" s="180">
        <v>0</v>
      </c>
      <c r="O12" s="180">
        <v>0</v>
      </c>
      <c r="P12" s="180">
        <v>0</v>
      </c>
      <c r="Q12" s="180">
        <v>0</v>
      </c>
      <c r="R12" s="180">
        <v>0</v>
      </c>
      <c r="S12" s="180">
        <v>0</v>
      </c>
      <c r="T12" s="180">
        <v>0</v>
      </c>
      <c r="U12" s="180">
        <v>0</v>
      </c>
      <c r="V12" s="180">
        <v>0</v>
      </c>
      <c r="W12" s="180">
        <v>0</v>
      </c>
      <c r="X12" s="180">
        <v>0</v>
      </c>
      <c r="Y12" s="180">
        <v>0</v>
      </c>
      <c r="Z12" s="180">
        <v>0</v>
      </c>
      <c r="AA12" s="180">
        <v>0</v>
      </c>
      <c r="AB12" s="180">
        <v>0</v>
      </c>
      <c r="AC12" s="180">
        <v>0</v>
      </c>
      <c r="AD12" s="180">
        <v>0</v>
      </c>
      <c r="AE12" s="180">
        <v>0</v>
      </c>
      <c r="AF12" s="180">
        <v>0</v>
      </c>
      <c r="AG12" s="180">
        <v>0</v>
      </c>
      <c r="AH12" s="180">
        <v>0</v>
      </c>
      <c r="AI12" s="180">
        <v>0</v>
      </c>
      <c r="AJ12" s="180">
        <v>2103</v>
      </c>
      <c r="AK12" s="180">
        <v>0</v>
      </c>
      <c r="AL12" s="180">
        <v>0</v>
      </c>
      <c r="AM12" s="180">
        <v>0</v>
      </c>
      <c r="AN12" s="180">
        <v>0</v>
      </c>
      <c r="AO12" s="180">
        <v>0</v>
      </c>
      <c r="AP12" s="180">
        <v>0</v>
      </c>
      <c r="AQ12" s="180">
        <v>0</v>
      </c>
      <c r="AR12" s="180">
        <v>0</v>
      </c>
      <c r="AS12" s="180">
        <v>0</v>
      </c>
      <c r="AT12" s="180">
        <v>0</v>
      </c>
      <c r="AU12" s="180">
        <v>0</v>
      </c>
      <c r="AV12" s="180">
        <v>0</v>
      </c>
      <c r="AW12" s="180">
        <v>0</v>
      </c>
      <c r="AX12" s="180">
        <v>0</v>
      </c>
      <c r="AY12" s="180">
        <v>0</v>
      </c>
      <c r="AZ12" s="180">
        <v>0</v>
      </c>
      <c r="BA12" s="180">
        <v>0</v>
      </c>
      <c r="BB12" s="180">
        <v>0</v>
      </c>
      <c r="BC12" s="180">
        <v>0</v>
      </c>
      <c r="BD12" s="180">
        <v>348827</v>
      </c>
      <c r="BE12" s="180">
        <v>0</v>
      </c>
      <c r="BF12" s="180">
        <v>0</v>
      </c>
      <c r="BG12" s="180">
        <v>0</v>
      </c>
      <c r="BH12" s="180">
        <v>0</v>
      </c>
      <c r="BI12" s="180">
        <v>0</v>
      </c>
      <c r="BJ12" s="180">
        <v>0</v>
      </c>
      <c r="BK12" s="180">
        <v>0</v>
      </c>
      <c r="BL12" s="180">
        <v>193799</v>
      </c>
      <c r="BM12" s="180">
        <v>0</v>
      </c>
      <c r="BN12" s="180">
        <v>0</v>
      </c>
      <c r="BO12" s="180">
        <v>0</v>
      </c>
      <c r="BP12" s="180">
        <v>0</v>
      </c>
      <c r="BQ12" s="180">
        <v>0</v>
      </c>
      <c r="BR12" s="180">
        <v>0</v>
      </c>
      <c r="BS12" s="180">
        <v>0</v>
      </c>
      <c r="BT12" s="180">
        <v>0</v>
      </c>
      <c r="BU12" s="180">
        <v>0</v>
      </c>
      <c r="BV12" s="180">
        <v>0</v>
      </c>
    </row>
    <row r="13" spans="1:74" x14ac:dyDescent="0.3">
      <c r="A13" s="180">
        <v>631</v>
      </c>
      <c r="C13" s="180"/>
      <c r="D13" s="180">
        <v>0</v>
      </c>
      <c r="E13" s="180">
        <v>0</v>
      </c>
      <c r="F13" s="180">
        <v>0</v>
      </c>
      <c r="G13" s="180">
        <v>0</v>
      </c>
      <c r="H13" s="180">
        <v>0</v>
      </c>
      <c r="I13" s="180">
        <v>0</v>
      </c>
      <c r="J13" s="180">
        <v>0</v>
      </c>
      <c r="K13" s="180">
        <v>0</v>
      </c>
      <c r="L13" s="180">
        <v>0</v>
      </c>
      <c r="M13" s="180">
        <v>0</v>
      </c>
      <c r="N13" s="180">
        <v>0</v>
      </c>
      <c r="O13" s="180">
        <v>0</v>
      </c>
      <c r="P13" s="180">
        <v>0</v>
      </c>
      <c r="Q13" s="180">
        <v>0</v>
      </c>
      <c r="R13" s="180">
        <v>0</v>
      </c>
      <c r="S13" s="180">
        <v>0</v>
      </c>
      <c r="T13" s="180">
        <v>0</v>
      </c>
      <c r="U13" s="180">
        <v>0</v>
      </c>
      <c r="V13" s="180">
        <v>0</v>
      </c>
      <c r="W13" s="180">
        <v>0</v>
      </c>
      <c r="X13" s="180">
        <v>0</v>
      </c>
      <c r="Y13" s="180">
        <v>0</v>
      </c>
      <c r="Z13" s="180">
        <v>0</v>
      </c>
      <c r="AA13" s="180">
        <v>0</v>
      </c>
      <c r="AB13" s="180">
        <v>0</v>
      </c>
      <c r="AC13" s="180">
        <v>0</v>
      </c>
      <c r="AD13" s="180">
        <v>0</v>
      </c>
      <c r="AE13" s="180">
        <v>0</v>
      </c>
      <c r="AF13" s="180">
        <v>0</v>
      </c>
      <c r="AG13" s="180">
        <v>0</v>
      </c>
      <c r="AH13" s="180">
        <v>0</v>
      </c>
      <c r="AI13" s="180">
        <v>0</v>
      </c>
      <c r="AJ13" s="180">
        <v>0</v>
      </c>
      <c r="AK13" s="180">
        <v>0</v>
      </c>
      <c r="AL13" s="180">
        <v>0</v>
      </c>
      <c r="AM13" s="180">
        <v>0</v>
      </c>
      <c r="AN13" s="180">
        <v>0</v>
      </c>
      <c r="AO13" s="180">
        <v>0</v>
      </c>
      <c r="AP13" s="180">
        <v>0</v>
      </c>
      <c r="AQ13" s="180">
        <v>0</v>
      </c>
      <c r="AR13" s="180">
        <v>0</v>
      </c>
      <c r="AS13" s="180">
        <v>0</v>
      </c>
      <c r="AT13" s="180">
        <v>0</v>
      </c>
      <c r="AU13" s="180">
        <v>0</v>
      </c>
      <c r="AV13" s="180">
        <v>0</v>
      </c>
      <c r="AW13" s="180">
        <v>0</v>
      </c>
      <c r="AX13" s="180">
        <v>0</v>
      </c>
      <c r="AY13" s="180">
        <v>0</v>
      </c>
      <c r="AZ13" s="180">
        <v>0</v>
      </c>
      <c r="BA13" s="180">
        <v>0</v>
      </c>
      <c r="BB13" s="180">
        <v>0</v>
      </c>
      <c r="BC13" s="180">
        <v>0</v>
      </c>
      <c r="BD13" s="180">
        <v>0</v>
      </c>
      <c r="BE13" s="180">
        <v>0</v>
      </c>
      <c r="BF13" s="180">
        <v>0</v>
      </c>
      <c r="BG13" s="180">
        <v>0</v>
      </c>
      <c r="BH13" s="180">
        <v>0</v>
      </c>
      <c r="BI13" s="180">
        <v>0</v>
      </c>
      <c r="BJ13" s="180">
        <v>0</v>
      </c>
      <c r="BK13" s="180">
        <v>0</v>
      </c>
      <c r="BL13" s="180">
        <v>0</v>
      </c>
      <c r="BM13" s="180">
        <v>0</v>
      </c>
      <c r="BN13" s="180">
        <v>0</v>
      </c>
      <c r="BO13" s="180">
        <v>0</v>
      </c>
      <c r="BP13" s="180">
        <v>0</v>
      </c>
      <c r="BQ13" s="180">
        <v>0</v>
      </c>
      <c r="BR13" s="180">
        <v>0</v>
      </c>
      <c r="BS13" s="180">
        <v>0</v>
      </c>
      <c r="BT13" s="180">
        <v>0</v>
      </c>
      <c r="BU13" s="180">
        <v>0</v>
      </c>
      <c r="BV13" s="180">
        <v>0</v>
      </c>
    </row>
    <row r="14" spans="1:74" x14ac:dyDescent="0.3">
      <c r="A14" s="180">
        <v>632</v>
      </c>
      <c r="C14" s="180"/>
      <c r="D14" s="180">
        <v>0</v>
      </c>
      <c r="E14" s="180">
        <v>0</v>
      </c>
      <c r="F14" s="180">
        <v>0</v>
      </c>
      <c r="G14" s="180">
        <v>0</v>
      </c>
      <c r="H14" s="180">
        <v>0</v>
      </c>
      <c r="I14" s="180">
        <v>0</v>
      </c>
      <c r="J14" s="180">
        <v>0</v>
      </c>
      <c r="K14" s="180">
        <v>0</v>
      </c>
      <c r="L14" s="180">
        <v>0</v>
      </c>
      <c r="M14" s="180">
        <v>0</v>
      </c>
      <c r="N14" s="180">
        <v>0</v>
      </c>
      <c r="O14" s="180">
        <v>0</v>
      </c>
      <c r="P14" s="180">
        <v>0</v>
      </c>
      <c r="Q14" s="180">
        <v>0</v>
      </c>
      <c r="R14" s="180">
        <v>0</v>
      </c>
      <c r="S14" s="180">
        <v>0</v>
      </c>
      <c r="T14" s="180">
        <v>0</v>
      </c>
      <c r="U14" s="180">
        <v>0</v>
      </c>
      <c r="V14" s="180">
        <v>0</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0</v>
      </c>
      <c r="AO14" s="180">
        <v>0</v>
      </c>
      <c r="AP14" s="180">
        <v>0</v>
      </c>
      <c r="AQ14" s="180">
        <v>0</v>
      </c>
      <c r="AR14" s="180">
        <v>0</v>
      </c>
      <c r="AS14" s="180">
        <v>0</v>
      </c>
      <c r="AT14" s="180">
        <v>0</v>
      </c>
      <c r="AU14" s="180">
        <v>0</v>
      </c>
      <c r="AV14" s="180">
        <v>0</v>
      </c>
      <c r="AW14" s="180">
        <v>0</v>
      </c>
      <c r="AX14" s="180">
        <v>0</v>
      </c>
      <c r="AY14" s="180">
        <v>0</v>
      </c>
      <c r="AZ14" s="180">
        <v>0</v>
      </c>
      <c r="BA14" s="180">
        <v>0</v>
      </c>
      <c r="BB14" s="180">
        <v>0</v>
      </c>
      <c r="BC14" s="180">
        <v>0</v>
      </c>
      <c r="BD14" s="180">
        <v>0</v>
      </c>
      <c r="BE14" s="180">
        <v>0</v>
      </c>
      <c r="BF14" s="180">
        <v>0</v>
      </c>
      <c r="BG14" s="180">
        <v>0</v>
      </c>
      <c r="BH14" s="180">
        <v>0</v>
      </c>
      <c r="BI14" s="180">
        <v>0</v>
      </c>
      <c r="BJ14" s="180">
        <v>0</v>
      </c>
      <c r="BK14" s="180">
        <v>0</v>
      </c>
      <c r="BL14" s="180">
        <v>0</v>
      </c>
      <c r="BM14" s="180">
        <v>0</v>
      </c>
      <c r="BN14" s="180">
        <v>0</v>
      </c>
      <c r="BO14" s="180">
        <v>0</v>
      </c>
      <c r="BP14" s="180">
        <v>0</v>
      </c>
      <c r="BQ14" s="180">
        <v>0</v>
      </c>
      <c r="BR14" s="180">
        <v>0</v>
      </c>
      <c r="BS14" s="180">
        <v>0</v>
      </c>
      <c r="BT14" s="180">
        <v>0</v>
      </c>
      <c r="BU14" s="180">
        <v>0</v>
      </c>
      <c r="BV14" s="180">
        <v>0</v>
      </c>
    </row>
    <row r="15" spans="1:74" x14ac:dyDescent="0.3">
      <c r="A15" s="180">
        <v>338</v>
      </c>
      <c r="C15" s="180"/>
      <c r="D15" s="180">
        <v>5660067</v>
      </c>
      <c r="E15" s="180">
        <v>1100790091</v>
      </c>
      <c r="F15" s="180">
        <v>0</v>
      </c>
      <c r="G15" s="180">
        <v>5181689</v>
      </c>
      <c r="H15" s="180">
        <v>1122626</v>
      </c>
      <c r="I15" s="180">
        <v>0</v>
      </c>
      <c r="J15" s="180">
        <v>509</v>
      </c>
      <c r="K15" s="180">
        <v>74627</v>
      </c>
      <c r="L15" s="180">
        <v>5631443</v>
      </c>
      <c r="M15" s="180">
        <v>21530790</v>
      </c>
      <c r="N15" s="180">
        <v>5950</v>
      </c>
      <c r="O15" s="180">
        <v>187090</v>
      </c>
      <c r="P15" s="180">
        <v>0</v>
      </c>
      <c r="Q15" s="180">
        <v>7781</v>
      </c>
      <c r="R15" s="180">
        <v>663788</v>
      </c>
      <c r="S15" s="180">
        <v>726507</v>
      </c>
      <c r="T15" s="180">
        <v>28486829</v>
      </c>
      <c r="U15" s="180">
        <v>0</v>
      </c>
      <c r="V15" s="180">
        <v>73764</v>
      </c>
      <c r="W15" s="180">
        <v>0</v>
      </c>
      <c r="X15" s="180">
        <v>14768185</v>
      </c>
      <c r="Y15" s="180">
        <v>1175449</v>
      </c>
      <c r="Z15" s="180">
        <v>127483930</v>
      </c>
      <c r="AA15" s="180">
        <v>9501811</v>
      </c>
      <c r="AB15" s="180">
        <v>0</v>
      </c>
      <c r="AC15" s="180">
        <v>61095</v>
      </c>
      <c r="AD15" s="180">
        <v>916024</v>
      </c>
      <c r="AE15" s="180">
        <v>130191</v>
      </c>
      <c r="AF15" s="180">
        <v>222006</v>
      </c>
      <c r="AG15" s="180">
        <v>1170860</v>
      </c>
      <c r="AH15" s="180">
        <v>0</v>
      </c>
      <c r="AI15" s="180">
        <v>4759</v>
      </c>
      <c r="AJ15" s="180">
        <v>2968642</v>
      </c>
      <c r="AK15" s="180">
        <v>5902</v>
      </c>
      <c r="AL15" s="180">
        <v>1059833</v>
      </c>
      <c r="AM15" s="180">
        <v>2394466</v>
      </c>
      <c r="AN15" s="180">
        <v>66053</v>
      </c>
      <c r="AO15" s="180">
        <v>37479965</v>
      </c>
      <c r="AP15" s="180">
        <v>592123</v>
      </c>
      <c r="AQ15" s="180">
        <v>340</v>
      </c>
      <c r="AR15" s="180">
        <v>287518</v>
      </c>
      <c r="AS15" s="180">
        <v>75990919</v>
      </c>
      <c r="AT15" s="180">
        <v>26769</v>
      </c>
      <c r="AU15" s="180">
        <v>274226</v>
      </c>
      <c r="AV15" s="180">
        <v>526106</v>
      </c>
      <c r="AW15" s="180">
        <v>293028</v>
      </c>
      <c r="AX15" s="180">
        <v>214445</v>
      </c>
      <c r="AY15" s="180">
        <v>12795</v>
      </c>
      <c r="AZ15" s="180">
        <v>11441772</v>
      </c>
      <c r="BA15" s="180">
        <v>1618269</v>
      </c>
      <c r="BB15" s="180">
        <v>4007</v>
      </c>
      <c r="BC15" s="180">
        <v>69190</v>
      </c>
      <c r="BD15" s="180">
        <v>5471554</v>
      </c>
      <c r="BE15" s="180">
        <v>799350</v>
      </c>
      <c r="BF15" s="180">
        <v>44343148</v>
      </c>
      <c r="BG15" s="180">
        <v>0</v>
      </c>
      <c r="BH15" s="180">
        <v>23041</v>
      </c>
      <c r="BI15" s="180">
        <v>6131</v>
      </c>
      <c r="BJ15" s="180">
        <v>26086464</v>
      </c>
      <c r="BK15" s="180">
        <v>550912</v>
      </c>
      <c r="BL15" s="180">
        <v>16701658</v>
      </c>
      <c r="BM15" s="180">
        <v>4405935</v>
      </c>
      <c r="BN15" s="180">
        <v>9210946</v>
      </c>
      <c r="BO15" s="180">
        <v>283114</v>
      </c>
      <c r="BP15" s="180">
        <v>3235</v>
      </c>
      <c r="BQ15" s="180">
        <v>3883416</v>
      </c>
      <c r="BR15" s="180">
        <v>0</v>
      </c>
      <c r="BS15" s="180">
        <v>3872622</v>
      </c>
      <c r="BT15" s="180">
        <v>1240117</v>
      </c>
      <c r="BU15" s="180">
        <v>0</v>
      </c>
      <c r="BV15" s="180">
        <v>1492440</v>
      </c>
    </row>
    <row r="16" spans="1:74" x14ac:dyDescent="0.3">
      <c r="A16" s="180">
        <v>335</v>
      </c>
      <c r="C16" s="180"/>
      <c r="D16" s="180">
        <v>0</v>
      </c>
      <c r="E16" s="180">
        <v>0</v>
      </c>
      <c r="F16" s="180">
        <v>0</v>
      </c>
      <c r="G16" s="180">
        <v>0</v>
      </c>
      <c r="H16" s="180">
        <v>0</v>
      </c>
      <c r="I16" s="180">
        <v>0</v>
      </c>
      <c r="J16" s="180">
        <v>0</v>
      </c>
      <c r="K16" s="180">
        <v>0</v>
      </c>
      <c r="L16" s="180">
        <v>0</v>
      </c>
      <c r="M16" s="180">
        <v>54016</v>
      </c>
      <c r="N16" s="180">
        <v>0</v>
      </c>
      <c r="O16" s="180">
        <v>0</v>
      </c>
      <c r="P16" s="180">
        <v>0</v>
      </c>
      <c r="Q16" s="180">
        <v>0</v>
      </c>
      <c r="R16" s="180">
        <v>0</v>
      </c>
      <c r="S16" s="180">
        <v>3240</v>
      </c>
      <c r="T16" s="180">
        <v>0</v>
      </c>
      <c r="U16" s="180">
        <v>0</v>
      </c>
      <c r="V16" s="180">
        <v>0</v>
      </c>
      <c r="W16" s="180">
        <v>0</v>
      </c>
      <c r="X16" s="180">
        <v>0</v>
      </c>
      <c r="Y16" s="180">
        <v>0</v>
      </c>
      <c r="Z16" s="180">
        <v>0</v>
      </c>
      <c r="AA16" s="180">
        <v>0</v>
      </c>
      <c r="AB16" s="180">
        <v>0</v>
      </c>
      <c r="AC16" s="180">
        <v>0</v>
      </c>
      <c r="AD16" s="180">
        <v>0</v>
      </c>
      <c r="AE16" s="180">
        <v>0</v>
      </c>
      <c r="AF16" s="180">
        <v>0</v>
      </c>
      <c r="AG16" s="180">
        <v>0</v>
      </c>
      <c r="AH16" s="180">
        <v>0</v>
      </c>
      <c r="AI16" s="180">
        <v>0</v>
      </c>
      <c r="AJ16" s="180">
        <v>0</v>
      </c>
      <c r="AK16" s="180">
        <v>0</v>
      </c>
      <c r="AL16" s="180">
        <v>0</v>
      </c>
      <c r="AM16" s="180">
        <v>0</v>
      </c>
      <c r="AN16" s="180">
        <v>0</v>
      </c>
      <c r="AO16" s="180">
        <v>0</v>
      </c>
      <c r="AP16" s="180">
        <v>0</v>
      </c>
      <c r="AQ16" s="180">
        <v>0</v>
      </c>
      <c r="AR16" s="180">
        <v>0</v>
      </c>
      <c r="AS16" s="180">
        <v>0</v>
      </c>
      <c r="AT16" s="180">
        <v>0</v>
      </c>
      <c r="AU16" s="180">
        <v>0</v>
      </c>
      <c r="AV16" s="180">
        <v>0</v>
      </c>
      <c r="AW16" s="180">
        <v>0</v>
      </c>
      <c r="AX16" s="180">
        <v>33750</v>
      </c>
      <c r="AY16" s="180">
        <v>0</v>
      </c>
      <c r="AZ16" s="180">
        <v>0</v>
      </c>
      <c r="BA16" s="180">
        <v>0</v>
      </c>
      <c r="BB16" s="180">
        <v>0</v>
      </c>
      <c r="BC16" s="180">
        <v>0</v>
      </c>
      <c r="BD16" s="180">
        <v>0</v>
      </c>
      <c r="BE16" s="180">
        <v>0</v>
      </c>
      <c r="BF16" s="180">
        <v>0</v>
      </c>
      <c r="BG16" s="180">
        <v>0</v>
      </c>
      <c r="BH16" s="180">
        <v>0</v>
      </c>
      <c r="BI16" s="180">
        <v>0</v>
      </c>
      <c r="BJ16" s="180">
        <v>0</v>
      </c>
      <c r="BK16" s="180">
        <v>0</v>
      </c>
      <c r="BL16" s="180">
        <v>0</v>
      </c>
      <c r="BM16" s="180">
        <v>0</v>
      </c>
      <c r="BN16" s="180">
        <v>0</v>
      </c>
      <c r="BO16" s="180">
        <v>0</v>
      </c>
      <c r="BP16" s="180">
        <v>0</v>
      </c>
      <c r="BQ16" s="180">
        <v>0</v>
      </c>
      <c r="BR16" s="180">
        <v>0</v>
      </c>
      <c r="BS16" s="180">
        <v>0</v>
      </c>
      <c r="BT16" s="180">
        <v>0</v>
      </c>
      <c r="BU16" s="180">
        <v>0</v>
      </c>
      <c r="BV16" s="180">
        <v>0</v>
      </c>
    </row>
    <row r="17" spans="1:78" x14ac:dyDescent="0.3">
      <c r="A17" s="180">
        <v>252</v>
      </c>
      <c r="C17" s="180"/>
      <c r="D17" s="180">
        <v>3965840</v>
      </c>
      <c r="E17" s="180">
        <v>835295059</v>
      </c>
      <c r="F17" s="180">
        <v>0</v>
      </c>
      <c r="G17" s="180">
        <v>8292849</v>
      </c>
      <c r="H17" s="180">
        <v>2255747</v>
      </c>
      <c r="I17" s="180">
        <v>7849</v>
      </c>
      <c r="J17" s="180">
        <v>992632</v>
      </c>
      <c r="K17" s="180">
        <v>4048518</v>
      </c>
      <c r="L17" s="180">
        <v>2571335</v>
      </c>
      <c r="M17" s="180">
        <v>21763264</v>
      </c>
      <c r="N17" s="180">
        <v>64680</v>
      </c>
      <c r="O17" s="180">
        <v>420710</v>
      </c>
      <c r="P17" s="180">
        <v>0</v>
      </c>
      <c r="Q17" s="180">
        <v>743798</v>
      </c>
      <c r="R17" s="180">
        <v>1048426</v>
      </c>
      <c r="S17" s="180">
        <v>4327268</v>
      </c>
      <c r="T17" s="180">
        <v>6640275</v>
      </c>
      <c r="U17" s="180">
        <v>0</v>
      </c>
      <c r="V17" s="180">
        <v>113666</v>
      </c>
      <c r="W17" s="180">
        <v>0</v>
      </c>
      <c r="X17" s="180">
        <v>21244835</v>
      </c>
      <c r="Y17" s="180">
        <v>2027240</v>
      </c>
      <c r="Z17" s="180">
        <v>80168758</v>
      </c>
      <c r="AA17" s="180">
        <v>36779159</v>
      </c>
      <c r="AB17" s="180">
        <v>0</v>
      </c>
      <c r="AC17" s="180">
        <v>825718</v>
      </c>
      <c r="AD17" s="180">
        <v>990547</v>
      </c>
      <c r="AE17" s="180">
        <v>508486</v>
      </c>
      <c r="AF17" s="180">
        <v>619810</v>
      </c>
      <c r="AG17" s="180">
        <v>174968</v>
      </c>
      <c r="AH17" s="180">
        <v>0</v>
      </c>
      <c r="AI17" s="180">
        <v>99535</v>
      </c>
      <c r="AJ17" s="180">
        <v>4000378</v>
      </c>
      <c r="AK17" s="180">
        <v>100514</v>
      </c>
      <c r="AL17" s="180">
        <v>592222</v>
      </c>
      <c r="AM17" s="180">
        <v>4020070</v>
      </c>
      <c r="AN17" s="180">
        <v>500513</v>
      </c>
      <c r="AO17" s="180">
        <v>40910208</v>
      </c>
      <c r="AP17" s="180">
        <v>1315899</v>
      </c>
      <c r="AQ17" s="180">
        <v>56871</v>
      </c>
      <c r="AR17" s="180">
        <v>223516</v>
      </c>
      <c r="AS17" s="180">
        <v>30504251</v>
      </c>
      <c r="AT17" s="180">
        <v>551522</v>
      </c>
      <c r="AU17" s="180">
        <v>2809960</v>
      </c>
      <c r="AV17" s="180">
        <v>2448441</v>
      </c>
      <c r="AW17" s="180">
        <v>273158</v>
      </c>
      <c r="AX17" s="180">
        <v>2769615</v>
      </c>
      <c r="AY17" s="180">
        <v>133237</v>
      </c>
      <c r="AZ17" s="180">
        <v>7643792</v>
      </c>
      <c r="BA17" s="180">
        <v>1760113</v>
      </c>
      <c r="BB17" s="180">
        <v>11571</v>
      </c>
      <c r="BC17" s="180">
        <v>129562</v>
      </c>
      <c r="BD17" s="180">
        <v>14473812</v>
      </c>
      <c r="BE17" s="180">
        <v>376558</v>
      </c>
      <c r="BF17" s="180">
        <v>55363388</v>
      </c>
      <c r="BG17" s="180">
        <v>0</v>
      </c>
      <c r="BH17" s="180">
        <v>63710</v>
      </c>
      <c r="BI17" s="180">
        <v>277403</v>
      </c>
      <c r="BJ17" s="180">
        <v>25259943</v>
      </c>
      <c r="BK17" s="180">
        <v>1498059</v>
      </c>
      <c r="BL17" s="180">
        <v>37075906</v>
      </c>
      <c r="BM17" s="180">
        <v>11236412</v>
      </c>
      <c r="BN17" s="180">
        <v>11699706</v>
      </c>
      <c r="BO17" s="180">
        <v>1605319</v>
      </c>
      <c r="BP17" s="180">
        <v>22308</v>
      </c>
      <c r="BQ17" s="180">
        <v>2639133</v>
      </c>
      <c r="BR17" s="180">
        <v>0</v>
      </c>
      <c r="BS17" s="180">
        <v>3416631</v>
      </c>
      <c r="BT17" s="180">
        <v>1238825</v>
      </c>
      <c r="BU17" s="180">
        <v>0</v>
      </c>
      <c r="BV17" s="180">
        <v>3162366</v>
      </c>
    </row>
    <row r="18" spans="1:78" x14ac:dyDescent="0.3">
      <c r="A18" s="180">
        <v>253</v>
      </c>
      <c r="C18" s="180"/>
      <c r="D18" s="180">
        <v>1921867</v>
      </c>
      <c r="E18" s="180">
        <v>316074912</v>
      </c>
      <c r="F18" s="180">
        <v>0</v>
      </c>
      <c r="G18" s="180">
        <v>1620880</v>
      </c>
      <c r="H18" s="180">
        <v>572823</v>
      </c>
      <c r="I18" s="180">
        <v>1040</v>
      </c>
      <c r="J18" s="180">
        <v>91207</v>
      </c>
      <c r="K18" s="180">
        <v>203664</v>
      </c>
      <c r="L18" s="180">
        <v>352322</v>
      </c>
      <c r="M18" s="180">
        <v>4763736</v>
      </c>
      <c r="N18" s="180">
        <v>64781</v>
      </c>
      <c r="O18" s="180">
        <v>95456</v>
      </c>
      <c r="P18" s="180">
        <v>0</v>
      </c>
      <c r="Q18" s="180">
        <v>164675</v>
      </c>
      <c r="R18" s="180">
        <v>122382</v>
      </c>
      <c r="S18" s="180">
        <v>156054</v>
      </c>
      <c r="T18" s="180">
        <v>1226046</v>
      </c>
      <c r="U18" s="180">
        <v>0</v>
      </c>
      <c r="V18" s="180">
        <v>67564</v>
      </c>
      <c r="W18" s="180">
        <v>0</v>
      </c>
      <c r="X18" s="180">
        <v>4811984</v>
      </c>
      <c r="Y18" s="180">
        <v>414793</v>
      </c>
      <c r="Z18" s="180">
        <v>15844242</v>
      </c>
      <c r="AA18" s="180">
        <v>1510142</v>
      </c>
      <c r="AB18" s="180">
        <v>0</v>
      </c>
      <c r="AC18" s="180">
        <v>68179</v>
      </c>
      <c r="AD18" s="180">
        <v>124037</v>
      </c>
      <c r="AE18" s="180">
        <v>699194</v>
      </c>
      <c r="AF18" s="180">
        <v>79810</v>
      </c>
      <c r="AG18" s="180">
        <v>103892</v>
      </c>
      <c r="AH18" s="180">
        <v>0</v>
      </c>
      <c r="AI18" s="180">
        <v>19874</v>
      </c>
      <c r="AJ18" s="180">
        <v>424328</v>
      </c>
      <c r="AK18" s="180">
        <v>29113</v>
      </c>
      <c r="AL18" s="180">
        <v>70647</v>
      </c>
      <c r="AM18" s="180">
        <v>1420039</v>
      </c>
      <c r="AN18" s="180">
        <v>110351</v>
      </c>
      <c r="AO18" s="180">
        <v>5575964</v>
      </c>
      <c r="AP18" s="180">
        <v>138140</v>
      </c>
      <c r="AQ18" s="180">
        <v>41847</v>
      </c>
      <c r="AR18" s="180">
        <v>114179</v>
      </c>
      <c r="AS18" s="180">
        <v>8062742</v>
      </c>
      <c r="AT18" s="180">
        <v>86681</v>
      </c>
      <c r="AU18" s="180">
        <v>688139</v>
      </c>
      <c r="AV18" s="180">
        <v>726335</v>
      </c>
      <c r="AW18" s="180">
        <v>90925</v>
      </c>
      <c r="AX18" s="180">
        <v>61627</v>
      </c>
      <c r="AY18" s="180">
        <v>134500</v>
      </c>
      <c r="AZ18" s="180">
        <v>1359169</v>
      </c>
      <c r="BA18" s="180">
        <v>129125</v>
      </c>
      <c r="BB18" s="180">
        <v>51091</v>
      </c>
      <c r="BC18" s="180">
        <v>54641</v>
      </c>
      <c r="BD18" s="180">
        <v>695175</v>
      </c>
      <c r="BE18" s="180">
        <v>358956</v>
      </c>
      <c r="BF18" s="180">
        <v>6460704</v>
      </c>
      <c r="BG18" s="180">
        <v>0</v>
      </c>
      <c r="BH18" s="180">
        <v>23515</v>
      </c>
      <c r="BI18" s="180">
        <v>82412</v>
      </c>
      <c r="BJ18" s="180">
        <v>3362637</v>
      </c>
      <c r="BK18" s="180">
        <v>206576</v>
      </c>
      <c r="BL18" s="180">
        <v>2145753</v>
      </c>
      <c r="BM18" s="180">
        <v>1549273</v>
      </c>
      <c r="BN18" s="180">
        <v>2685963</v>
      </c>
      <c r="BO18" s="180">
        <v>620483</v>
      </c>
      <c r="BP18" s="180">
        <v>6530</v>
      </c>
      <c r="BQ18" s="180">
        <v>3119537</v>
      </c>
      <c r="BR18" s="180">
        <v>0</v>
      </c>
      <c r="BS18" s="180">
        <v>925119</v>
      </c>
      <c r="BT18" s="180">
        <v>572758</v>
      </c>
      <c r="BU18" s="180">
        <v>0</v>
      </c>
      <c r="BV18" s="180">
        <v>45869</v>
      </c>
    </row>
    <row r="19" spans="1:78" x14ac:dyDescent="0.3">
      <c r="A19" s="180">
        <v>254</v>
      </c>
      <c r="C19" s="180"/>
      <c r="D19" s="180">
        <v>4154540</v>
      </c>
      <c r="E19" s="180">
        <v>20008745</v>
      </c>
      <c r="F19" s="180">
        <v>0</v>
      </c>
      <c r="G19" s="180">
        <v>2454206</v>
      </c>
      <c r="H19" s="180">
        <v>315997</v>
      </c>
      <c r="I19" s="180">
        <v>73039</v>
      </c>
      <c r="J19" s="180">
        <v>1416150</v>
      </c>
      <c r="K19" s="180">
        <v>7543019</v>
      </c>
      <c r="L19" s="180">
        <v>-290826</v>
      </c>
      <c r="M19" s="180">
        <v>812491</v>
      </c>
      <c r="N19" s="180">
        <v>762359</v>
      </c>
      <c r="O19" s="180">
        <v>1108369</v>
      </c>
      <c r="P19" s="180">
        <v>0</v>
      </c>
      <c r="Q19" s="180">
        <v>575741</v>
      </c>
      <c r="R19" s="180">
        <v>737275</v>
      </c>
      <c r="S19" s="180">
        <v>867224</v>
      </c>
      <c r="T19" s="180">
        <v>-6579321</v>
      </c>
      <c r="U19" s="180">
        <v>0</v>
      </c>
      <c r="V19" s="180">
        <v>1083798</v>
      </c>
      <c r="W19" s="180">
        <v>0</v>
      </c>
      <c r="X19" s="180">
        <v>-2652489</v>
      </c>
      <c r="Y19" s="180">
        <v>1218284</v>
      </c>
      <c r="Z19" s="180">
        <v>13387874</v>
      </c>
      <c r="AA19" s="180">
        <v>11550766</v>
      </c>
      <c r="AB19" s="180">
        <v>0</v>
      </c>
      <c r="AC19" s="180">
        <v>453236</v>
      </c>
      <c r="AD19" s="180">
        <v>386304</v>
      </c>
      <c r="AE19" s="180">
        <v>2150396</v>
      </c>
      <c r="AF19" s="180">
        <v>386920</v>
      </c>
      <c r="AG19" s="180">
        <v>-229150</v>
      </c>
      <c r="AH19" s="180">
        <v>0</v>
      </c>
      <c r="AI19" s="180">
        <v>539536</v>
      </c>
      <c r="AJ19" s="180">
        <v>1735269</v>
      </c>
      <c r="AK19" s="180">
        <v>620276</v>
      </c>
      <c r="AL19" s="180">
        <v>855186</v>
      </c>
      <c r="AM19" s="180">
        <v>690012</v>
      </c>
      <c r="AN19" s="180">
        <v>593755</v>
      </c>
      <c r="AO19" s="180">
        <v>8002777</v>
      </c>
      <c r="AP19" s="180">
        <v>1122608</v>
      </c>
      <c r="AQ19" s="180">
        <v>626305</v>
      </c>
      <c r="AR19" s="180">
        <v>599342</v>
      </c>
      <c r="AS19" s="180">
        <v>-27974758</v>
      </c>
      <c r="AT19" s="180">
        <v>431343</v>
      </c>
      <c r="AU19" s="180">
        <v>6560920</v>
      </c>
      <c r="AV19" s="180">
        <v>312492</v>
      </c>
      <c r="AW19" s="180">
        <v>470535</v>
      </c>
      <c r="AX19" s="180">
        <v>44754</v>
      </c>
      <c r="AY19" s="180">
        <v>444193</v>
      </c>
      <c r="AZ19" s="180">
        <v>-3698669</v>
      </c>
      <c r="BA19" s="180">
        <v>870273</v>
      </c>
      <c r="BB19" s="180">
        <v>188665</v>
      </c>
      <c r="BC19" s="180">
        <v>1323666</v>
      </c>
      <c r="BD19" s="180">
        <v>5803703</v>
      </c>
      <c r="BE19" s="180">
        <v>920706</v>
      </c>
      <c r="BF19" s="180">
        <v>-9942082</v>
      </c>
      <c r="BG19" s="180">
        <v>0</v>
      </c>
      <c r="BH19" s="180">
        <v>265574</v>
      </c>
      <c r="BI19" s="180">
        <v>452163</v>
      </c>
      <c r="BJ19" s="180">
        <v>-1749823</v>
      </c>
      <c r="BK19" s="180">
        <v>1188574</v>
      </c>
      <c r="BL19" s="180">
        <v>9382997</v>
      </c>
      <c r="BM19" s="180">
        <v>4337597</v>
      </c>
      <c r="BN19" s="180">
        <v>-1592638</v>
      </c>
      <c r="BO19" s="180">
        <v>2107252</v>
      </c>
      <c r="BP19" s="180">
        <v>60222</v>
      </c>
      <c r="BQ19" s="180">
        <v>1606599</v>
      </c>
      <c r="BR19" s="180">
        <v>0</v>
      </c>
      <c r="BS19" s="180">
        <v>-183116</v>
      </c>
      <c r="BT19" s="180">
        <v>667782</v>
      </c>
      <c r="BU19" s="180">
        <v>0</v>
      </c>
      <c r="BV19" s="180">
        <v>3220121</v>
      </c>
    </row>
    <row r="20" spans="1:78" s="968" customFormat="1" x14ac:dyDescent="0.3">
      <c r="B20" s="968" t="s">
        <v>2841</v>
      </c>
    </row>
    <row r="21" spans="1:78" x14ac:dyDescent="0.3">
      <c r="A21" s="180">
        <v>502</v>
      </c>
      <c r="C21" s="180"/>
      <c r="D21" s="180">
        <v>5549316</v>
      </c>
      <c r="E21" s="180">
        <v>575625367</v>
      </c>
      <c r="F21" s="180">
        <v>0</v>
      </c>
      <c r="G21" s="180">
        <v>3017216</v>
      </c>
      <c r="H21" s="180">
        <v>659427</v>
      </c>
      <c r="I21" s="180">
        <v>0</v>
      </c>
      <c r="J21" s="180">
        <v>0</v>
      </c>
      <c r="K21" s="180">
        <v>0</v>
      </c>
      <c r="L21" s="180">
        <v>732365</v>
      </c>
      <c r="M21" s="180">
        <v>8182045</v>
      </c>
      <c r="N21" s="180">
        <v>0</v>
      </c>
      <c r="O21" s="180">
        <v>448041</v>
      </c>
      <c r="P21" s="180">
        <v>0</v>
      </c>
      <c r="Q21" s="180">
        <v>0</v>
      </c>
      <c r="R21" s="180">
        <v>0</v>
      </c>
      <c r="S21" s="180">
        <v>2170014</v>
      </c>
      <c r="T21" s="180">
        <v>0</v>
      </c>
      <c r="U21" s="180">
        <v>0</v>
      </c>
      <c r="V21" s="180">
        <v>401391</v>
      </c>
      <c r="W21" s="180">
        <v>0</v>
      </c>
      <c r="X21" s="180">
        <v>3148148</v>
      </c>
      <c r="Y21" s="180">
        <v>0</v>
      </c>
      <c r="Z21" s="180">
        <v>77518357</v>
      </c>
      <c r="AA21" s="180">
        <v>0</v>
      </c>
      <c r="AB21" s="180">
        <v>0</v>
      </c>
      <c r="AC21" s="180">
        <v>78949</v>
      </c>
      <c r="AD21" s="180">
        <v>818775</v>
      </c>
      <c r="AE21" s="180">
        <v>344112</v>
      </c>
      <c r="AF21" s="180">
        <v>237459</v>
      </c>
      <c r="AG21" s="180">
        <v>85837</v>
      </c>
      <c r="AH21" s="180">
        <v>0</v>
      </c>
      <c r="AI21" s="180">
        <v>0</v>
      </c>
      <c r="AJ21" s="180">
        <v>0</v>
      </c>
      <c r="AK21" s="180">
        <v>0</v>
      </c>
      <c r="AL21" s="180">
        <v>940271</v>
      </c>
      <c r="AM21" s="180">
        <v>837714</v>
      </c>
      <c r="AN21" s="180">
        <v>511556</v>
      </c>
      <c r="AO21" s="180">
        <v>36205249</v>
      </c>
      <c r="AP21" s="180">
        <v>0</v>
      </c>
      <c r="AQ21" s="180">
        <v>0</v>
      </c>
      <c r="AR21" s="180">
        <v>57378</v>
      </c>
      <c r="AS21" s="180">
        <v>15721304</v>
      </c>
      <c r="AT21" s="180">
        <v>648759</v>
      </c>
      <c r="AU21" s="180">
        <v>4722320</v>
      </c>
      <c r="AV21" s="180">
        <v>1771153</v>
      </c>
      <c r="AW21" s="180">
        <v>633305</v>
      </c>
      <c r="AX21" s="180">
        <v>0</v>
      </c>
      <c r="AY21" s="180">
        <v>15682</v>
      </c>
      <c r="AZ21" s="180">
        <v>6406244</v>
      </c>
      <c r="BA21" s="180">
        <v>334497</v>
      </c>
      <c r="BB21" s="180">
        <v>549898</v>
      </c>
      <c r="BC21" s="180">
        <v>560956</v>
      </c>
      <c r="BD21" s="180">
        <v>4810265</v>
      </c>
      <c r="BE21" s="180">
        <v>2309260</v>
      </c>
      <c r="BF21" s="180">
        <v>32258531</v>
      </c>
      <c r="BG21" s="180">
        <v>0</v>
      </c>
      <c r="BH21" s="180">
        <v>0</v>
      </c>
      <c r="BI21" s="180">
        <v>775930</v>
      </c>
      <c r="BJ21" s="180">
        <v>24113303</v>
      </c>
      <c r="BK21" s="180">
        <v>670297</v>
      </c>
      <c r="BL21" s="180">
        <v>14148154</v>
      </c>
      <c r="BM21" s="180">
        <v>0</v>
      </c>
      <c r="BN21" s="180">
        <v>8356784</v>
      </c>
      <c r="BO21" s="180">
        <v>1232423</v>
      </c>
      <c r="BP21" s="180">
        <v>0</v>
      </c>
      <c r="BQ21" s="180">
        <v>0</v>
      </c>
      <c r="BR21" s="180">
        <v>0</v>
      </c>
      <c r="BS21" s="180">
        <v>1544786</v>
      </c>
      <c r="BT21" s="180">
        <v>328970</v>
      </c>
      <c r="BU21" s="180">
        <v>0</v>
      </c>
      <c r="BV21" s="180">
        <v>95541</v>
      </c>
    </row>
    <row r="22" spans="1:78" x14ac:dyDescent="0.3">
      <c r="A22" s="180">
        <v>503</v>
      </c>
      <c r="C22" s="180"/>
      <c r="D22" s="180">
        <v>59611</v>
      </c>
      <c r="E22" s="180">
        <v>53186778</v>
      </c>
      <c r="F22" s="180">
        <v>0</v>
      </c>
      <c r="G22" s="180">
        <v>0</v>
      </c>
      <c r="H22" s="180">
        <v>926226</v>
      </c>
      <c r="I22" s="180">
        <v>0</v>
      </c>
      <c r="J22" s="180">
        <v>0</v>
      </c>
      <c r="K22" s="180">
        <v>0</v>
      </c>
      <c r="L22" s="180">
        <v>406553</v>
      </c>
      <c r="M22" s="180">
        <v>2672160</v>
      </c>
      <c r="N22" s="180">
        <v>0</v>
      </c>
      <c r="O22" s="180">
        <v>22950</v>
      </c>
      <c r="P22" s="180">
        <v>0</v>
      </c>
      <c r="Q22" s="180">
        <v>0</v>
      </c>
      <c r="R22" s="180">
        <v>0</v>
      </c>
      <c r="S22" s="180">
        <v>22221</v>
      </c>
      <c r="T22" s="180">
        <v>0</v>
      </c>
      <c r="U22" s="180">
        <v>0</v>
      </c>
      <c r="V22" s="180">
        <v>71425</v>
      </c>
      <c r="W22" s="180">
        <v>0</v>
      </c>
      <c r="X22" s="180">
        <v>0</v>
      </c>
      <c r="Y22" s="180">
        <v>0</v>
      </c>
      <c r="Z22" s="180">
        <v>10585968</v>
      </c>
      <c r="AA22" s="180">
        <v>0</v>
      </c>
      <c r="AB22" s="180">
        <v>0</v>
      </c>
      <c r="AC22" s="180">
        <v>72137</v>
      </c>
      <c r="AD22" s="180">
        <v>102529</v>
      </c>
      <c r="AE22" s="180">
        <v>76447</v>
      </c>
      <c r="AF22" s="180">
        <v>71830</v>
      </c>
      <c r="AG22" s="180">
        <v>0</v>
      </c>
      <c r="AH22" s="180">
        <v>0</v>
      </c>
      <c r="AI22" s="180">
        <v>0</v>
      </c>
      <c r="AJ22" s="180">
        <v>0</v>
      </c>
      <c r="AK22" s="180">
        <v>0</v>
      </c>
      <c r="AL22" s="180">
        <v>0</v>
      </c>
      <c r="AM22" s="180">
        <v>0</v>
      </c>
      <c r="AN22" s="180">
        <v>16090</v>
      </c>
      <c r="AO22" s="180">
        <v>20099282</v>
      </c>
      <c r="AP22" s="180">
        <v>0</v>
      </c>
      <c r="AQ22" s="180">
        <v>0</v>
      </c>
      <c r="AR22" s="180">
        <v>16130</v>
      </c>
      <c r="AS22" s="180">
        <v>1095250</v>
      </c>
      <c r="AT22" s="180">
        <v>44337</v>
      </c>
      <c r="AU22" s="180">
        <v>92050</v>
      </c>
      <c r="AV22" s="180">
        <v>106476</v>
      </c>
      <c r="AW22" s="180">
        <v>0</v>
      </c>
      <c r="AX22" s="180">
        <v>0</v>
      </c>
      <c r="AY22" s="180">
        <v>0</v>
      </c>
      <c r="AZ22" s="180">
        <v>118741</v>
      </c>
      <c r="BA22" s="180">
        <v>0</v>
      </c>
      <c r="BB22" s="180">
        <v>2500</v>
      </c>
      <c r="BC22" s="180">
        <v>5525</v>
      </c>
      <c r="BD22" s="180">
        <v>149435</v>
      </c>
      <c r="BE22" s="180">
        <v>314467</v>
      </c>
      <c r="BF22" s="180">
        <v>617293</v>
      </c>
      <c r="BG22" s="180">
        <v>0</v>
      </c>
      <c r="BH22" s="180">
        <v>0</v>
      </c>
      <c r="BI22" s="180">
        <v>22102</v>
      </c>
      <c r="BJ22" s="180">
        <v>714721</v>
      </c>
      <c r="BK22" s="180">
        <v>118821</v>
      </c>
      <c r="BL22" s="180">
        <v>1251764</v>
      </c>
      <c r="BM22" s="180">
        <v>0</v>
      </c>
      <c r="BN22" s="180">
        <v>2411887</v>
      </c>
      <c r="BO22" s="180">
        <v>42317</v>
      </c>
      <c r="BP22" s="180">
        <v>0</v>
      </c>
      <c r="BQ22" s="180">
        <v>0</v>
      </c>
      <c r="BR22" s="180">
        <v>0</v>
      </c>
      <c r="BS22" s="180">
        <v>0</v>
      </c>
      <c r="BT22" s="180">
        <v>135762</v>
      </c>
      <c r="BU22" s="180">
        <v>0</v>
      </c>
      <c r="BV22" s="180">
        <v>54078</v>
      </c>
    </row>
    <row r="23" spans="1:78" s="968" customFormat="1" x14ac:dyDescent="0.3">
      <c r="B23" s="968" t="s">
        <v>2841</v>
      </c>
    </row>
    <row r="24" spans="1:78" x14ac:dyDescent="0.3">
      <c r="A24" s="180">
        <v>344</v>
      </c>
      <c r="C24" s="180"/>
      <c r="D24" s="180">
        <v>26115</v>
      </c>
      <c r="E24" s="180">
        <v>16381350</v>
      </c>
      <c r="F24" s="180">
        <v>0</v>
      </c>
      <c r="G24" s="180">
        <v>7875</v>
      </c>
      <c r="H24" s="180">
        <v>0</v>
      </c>
      <c r="I24" s="180">
        <v>0</v>
      </c>
      <c r="J24" s="180">
        <v>0</v>
      </c>
      <c r="K24" s="180">
        <v>0</v>
      </c>
      <c r="L24" s="180">
        <v>17476</v>
      </c>
      <c r="M24" s="180">
        <v>0</v>
      </c>
      <c r="N24" s="180">
        <v>0</v>
      </c>
      <c r="O24" s="180">
        <v>3265</v>
      </c>
      <c r="P24" s="180">
        <v>0</v>
      </c>
      <c r="Q24" s="180">
        <v>0</v>
      </c>
      <c r="R24" s="180">
        <v>5422</v>
      </c>
      <c r="S24" s="180">
        <v>0</v>
      </c>
      <c r="T24" s="180">
        <v>390660</v>
      </c>
      <c r="U24" s="180">
        <v>0</v>
      </c>
      <c r="V24" s="180">
        <v>0</v>
      </c>
      <c r="W24" s="180">
        <v>0</v>
      </c>
      <c r="X24" s="180">
        <v>44719</v>
      </c>
      <c r="Y24" s="180">
        <v>3498</v>
      </c>
      <c r="Z24" s="180">
        <v>2046395</v>
      </c>
      <c r="AA24" s="180">
        <v>84292</v>
      </c>
      <c r="AB24" s="180">
        <v>0</v>
      </c>
      <c r="AC24" s="180">
        <v>0</v>
      </c>
      <c r="AD24" s="180">
        <v>6553</v>
      </c>
      <c r="AE24" s="180">
        <v>724</v>
      </c>
      <c r="AF24" s="180">
        <v>6208</v>
      </c>
      <c r="AG24" s="180">
        <v>4415</v>
      </c>
      <c r="AH24" s="180">
        <v>0</v>
      </c>
      <c r="AI24" s="180">
        <v>0</v>
      </c>
      <c r="AJ24" s="180">
        <v>19240</v>
      </c>
      <c r="AK24" s="180">
        <v>0</v>
      </c>
      <c r="AL24" s="180">
        <v>37105</v>
      </c>
      <c r="AM24" s="180">
        <v>84047</v>
      </c>
      <c r="AN24" s="180">
        <v>0</v>
      </c>
      <c r="AO24" s="180">
        <v>257029</v>
      </c>
      <c r="AP24" s="180">
        <v>12103</v>
      </c>
      <c r="AQ24" s="180">
        <v>1</v>
      </c>
      <c r="AR24" s="180">
        <v>12384</v>
      </c>
      <c r="AS24" s="180">
        <v>302656</v>
      </c>
      <c r="AT24" s="180">
        <v>569</v>
      </c>
      <c r="AU24" s="180">
        <v>0</v>
      </c>
      <c r="AV24" s="180">
        <v>0</v>
      </c>
      <c r="AW24" s="180">
        <v>9287</v>
      </c>
      <c r="AX24" s="180">
        <v>0</v>
      </c>
      <c r="AY24" s="180">
        <v>0</v>
      </c>
      <c r="AZ24" s="180">
        <v>69995</v>
      </c>
      <c r="BA24" s="180">
        <v>27512</v>
      </c>
      <c r="BB24" s="180">
        <v>0</v>
      </c>
      <c r="BC24" s="180">
        <v>0</v>
      </c>
      <c r="BD24" s="180">
        <v>84591</v>
      </c>
      <c r="BE24" s="180">
        <v>6947</v>
      </c>
      <c r="BF24" s="180">
        <v>447735</v>
      </c>
      <c r="BG24" s="180">
        <v>0</v>
      </c>
      <c r="BH24" s="180">
        <v>0</v>
      </c>
      <c r="BI24" s="180">
        <v>0</v>
      </c>
      <c r="BJ24" s="180">
        <v>228840</v>
      </c>
      <c r="BK24" s="180">
        <v>0</v>
      </c>
      <c r="BL24" s="180">
        <v>209377</v>
      </c>
      <c r="BM24" s="180">
        <v>0</v>
      </c>
      <c r="BN24" s="180">
        <v>56432</v>
      </c>
      <c r="BO24" s="180">
        <v>0</v>
      </c>
      <c r="BP24" s="180">
        <v>0</v>
      </c>
      <c r="BQ24" s="180">
        <v>3622</v>
      </c>
      <c r="BR24" s="180">
        <v>0</v>
      </c>
      <c r="BS24" s="180">
        <v>9579</v>
      </c>
      <c r="BT24" s="180">
        <v>25843</v>
      </c>
      <c r="BU24" s="180">
        <v>0</v>
      </c>
      <c r="BV24" s="180">
        <v>0</v>
      </c>
    </row>
    <row r="25" spans="1:78" x14ac:dyDescent="0.3">
      <c r="A25" s="180">
        <v>388</v>
      </c>
      <c r="C25" s="180"/>
      <c r="D25" s="180">
        <v>5419005</v>
      </c>
      <c r="E25" s="180">
        <v>464166102</v>
      </c>
      <c r="F25" s="180">
        <v>0</v>
      </c>
      <c r="G25" s="180">
        <v>6220992</v>
      </c>
      <c r="H25" s="180">
        <v>2456625</v>
      </c>
      <c r="I25" s="180">
        <v>26808</v>
      </c>
      <c r="J25" s="180">
        <v>352145</v>
      </c>
      <c r="K25" s="180">
        <v>761030</v>
      </c>
      <c r="L25" s="180">
        <v>4202256</v>
      </c>
      <c r="M25" s="180">
        <v>16875539</v>
      </c>
      <c r="N25" s="180">
        <v>68759</v>
      </c>
      <c r="O25" s="180">
        <v>563224</v>
      </c>
      <c r="P25" s="180">
        <v>0</v>
      </c>
      <c r="Q25" s="180">
        <v>335377</v>
      </c>
      <c r="R25" s="180">
        <v>1490359</v>
      </c>
      <c r="S25" s="180">
        <v>1960153</v>
      </c>
      <c r="T25" s="180">
        <v>14459125</v>
      </c>
      <c r="U25" s="180">
        <v>0</v>
      </c>
      <c r="V25" s="180">
        <v>492026</v>
      </c>
      <c r="W25" s="180">
        <v>0</v>
      </c>
      <c r="X25" s="180">
        <v>9378939</v>
      </c>
      <c r="Y25" s="180">
        <v>1658323</v>
      </c>
      <c r="Z25" s="180">
        <v>72141387</v>
      </c>
      <c r="AA25" s="180">
        <v>9923376</v>
      </c>
      <c r="AB25" s="180">
        <v>0</v>
      </c>
      <c r="AC25" s="180">
        <v>339179</v>
      </c>
      <c r="AD25" s="180">
        <v>1396095</v>
      </c>
      <c r="AE25" s="180">
        <v>1237150</v>
      </c>
      <c r="AF25" s="180">
        <v>359216</v>
      </c>
      <c r="AG25" s="180">
        <v>1095939</v>
      </c>
      <c r="AH25" s="180">
        <v>0</v>
      </c>
      <c r="AI25" s="180">
        <v>117884</v>
      </c>
      <c r="AJ25" s="180">
        <v>3072643</v>
      </c>
      <c r="AK25" s="180">
        <v>191342</v>
      </c>
      <c r="AL25" s="180">
        <v>798262</v>
      </c>
      <c r="AM25" s="180">
        <v>4665330</v>
      </c>
      <c r="AN25" s="180">
        <v>392440</v>
      </c>
      <c r="AO25" s="180">
        <v>36792510</v>
      </c>
      <c r="AP25" s="180">
        <v>1201586</v>
      </c>
      <c r="AQ25" s="180">
        <v>93817</v>
      </c>
      <c r="AR25" s="180">
        <v>167879</v>
      </c>
      <c r="AS25" s="180">
        <v>37390830</v>
      </c>
      <c r="AT25" s="180">
        <v>285341</v>
      </c>
      <c r="AU25" s="180">
        <v>1875821</v>
      </c>
      <c r="AV25" s="180">
        <v>2060706</v>
      </c>
      <c r="AW25" s="180">
        <v>300717</v>
      </c>
      <c r="AX25" s="180">
        <v>403385</v>
      </c>
      <c r="AY25" s="180">
        <v>231169</v>
      </c>
      <c r="AZ25" s="180">
        <v>6215757</v>
      </c>
      <c r="BA25" s="180">
        <v>2069025</v>
      </c>
      <c r="BB25" s="180">
        <v>51035</v>
      </c>
      <c r="BC25" s="180">
        <v>358882</v>
      </c>
      <c r="BD25" s="180">
        <v>5282496</v>
      </c>
      <c r="BE25" s="180">
        <v>1391442</v>
      </c>
      <c r="BF25" s="180">
        <v>26746064</v>
      </c>
      <c r="BG25" s="180">
        <v>0</v>
      </c>
      <c r="BH25" s="180">
        <v>304364</v>
      </c>
      <c r="BI25" s="180">
        <v>202981</v>
      </c>
      <c r="BJ25" s="180">
        <v>14073435</v>
      </c>
      <c r="BK25" s="180">
        <v>1574657</v>
      </c>
      <c r="BL25" s="180">
        <v>19907136</v>
      </c>
      <c r="BM25" s="180">
        <v>0</v>
      </c>
      <c r="BN25" s="180">
        <v>8079367</v>
      </c>
      <c r="BO25" s="180">
        <v>1457097</v>
      </c>
      <c r="BP25" s="180">
        <v>37364</v>
      </c>
      <c r="BQ25" s="180">
        <v>3204722</v>
      </c>
      <c r="BR25" s="180">
        <v>0</v>
      </c>
      <c r="BS25" s="180">
        <v>3361937</v>
      </c>
      <c r="BT25" s="180">
        <v>1457848</v>
      </c>
      <c r="BU25" s="180">
        <v>0</v>
      </c>
      <c r="BV25" s="180">
        <v>2433219</v>
      </c>
    </row>
    <row r="26" spans="1:78" x14ac:dyDescent="0.3">
      <c r="A26" s="180">
        <v>339</v>
      </c>
      <c r="C26" s="180"/>
      <c r="D26" s="180">
        <v>669554</v>
      </c>
      <c r="E26" s="180">
        <v>39294669</v>
      </c>
      <c r="F26" s="180">
        <v>0</v>
      </c>
      <c r="G26" s="180">
        <v>456707</v>
      </c>
      <c r="H26" s="180">
        <v>221104</v>
      </c>
      <c r="I26" s="180">
        <v>0</v>
      </c>
      <c r="J26" s="180">
        <v>0</v>
      </c>
      <c r="K26" s="180">
        <v>57839</v>
      </c>
      <c r="L26" s="180">
        <v>407634</v>
      </c>
      <c r="M26" s="180">
        <v>937551</v>
      </c>
      <c r="N26" s="180">
        <v>0</v>
      </c>
      <c r="O26" s="180">
        <v>39845</v>
      </c>
      <c r="P26" s="180">
        <v>0</v>
      </c>
      <c r="Q26" s="180">
        <v>35296</v>
      </c>
      <c r="R26" s="180">
        <v>257264</v>
      </c>
      <c r="S26" s="180">
        <v>47418</v>
      </c>
      <c r="T26" s="180">
        <v>1785058</v>
      </c>
      <c r="U26" s="180">
        <v>0</v>
      </c>
      <c r="V26" s="180">
        <v>0</v>
      </c>
      <c r="W26" s="180">
        <v>0</v>
      </c>
      <c r="X26" s="180">
        <v>896569</v>
      </c>
      <c r="Y26" s="180">
        <v>8930</v>
      </c>
      <c r="Z26" s="180">
        <v>14113353</v>
      </c>
      <c r="AA26" s="180">
        <v>2629179</v>
      </c>
      <c r="AB26" s="180">
        <v>0</v>
      </c>
      <c r="AC26" s="180">
        <v>61716</v>
      </c>
      <c r="AD26" s="180">
        <v>30590</v>
      </c>
      <c r="AE26" s="180">
        <v>113934</v>
      </c>
      <c r="AF26" s="180">
        <v>134865</v>
      </c>
      <c r="AG26" s="180">
        <v>160110</v>
      </c>
      <c r="AH26" s="180">
        <v>0</v>
      </c>
      <c r="AI26" s="180">
        <v>11049</v>
      </c>
      <c r="AJ26" s="180">
        <v>217663</v>
      </c>
      <c r="AK26" s="180">
        <v>26176</v>
      </c>
      <c r="AL26" s="180">
        <v>10845</v>
      </c>
      <c r="AM26" s="180">
        <v>216923</v>
      </c>
      <c r="AN26" s="180">
        <v>68228</v>
      </c>
      <c r="AO26" s="180">
        <v>4724141</v>
      </c>
      <c r="AP26" s="180">
        <v>135922</v>
      </c>
      <c r="AQ26" s="180">
        <v>2480</v>
      </c>
      <c r="AR26" s="180">
        <v>90</v>
      </c>
      <c r="AS26" s="180">
        <v>4762194</v>
      </c>
      <c r="AT26" s="180">
        <v>39918</v>
      </c>
      <c r="AU26" s="180">
        <v>281124</v>
      </c>
      <c r="AV26" s="180">
        <v>246567</v>
      </c>
      <c r="AW26" s="180">
        <v>10200</v>
      </c>
      <c r="AX26" s="180">
        <v>30941</v>
      </c>
      <c r="AY26" s="180">
        <v>0</v>
      </c>
      <c r="AZ26" s="180">
        <v>1118879</v>
      </c>
      <c r="BA26" s="180">
        <v>26824</v>
      </c>
      <c r="BB26" s="180">
        <v>0</v>
      </c>
      <c r="BC26" s="180">
        <v>22000</v>
      </c>
      <c r="BD26" s="180">
        <v>930475</v>
      </c>
      <c r="BE26" s="180">
        <v>310444</v>
      </c>
      <c r="BF26" s="180">
        <v>2956600</v>
      </c>
      <c r="BG26" s="180">
        <v>0</v>
      </c>
      <c r="BH26" s="180">
        <v>36565</v>
      </c>
      <c r="BI26" s="180">
        <v>45448</v>
      </c>
      <c r="BJ26" s="180">
        <v>2123907</v>
      </c>
      <c r="BK26" s="180">
        <v>273031</v>
      </c>
      <c r="BL26" s="180">
        <v>2953943</v>
      </c>
      <c r="BM26" s="180">
        <v>0</v>
      </c>
      <c r="BN26" s="180">
        <v>2367052</v>
      </c>
      <c r="BO26" s="180">
        <v>120270</v>
      </c>
      <c r="BP26" s="180">
        <v>0</v>
      </c>
      <c r="BQ26" s="180">
        <v>138825</v>
      </c>
      <c r="BR26" s="180">
        <v>0</v>
      </c>
      <c r="BS26" s="180">
        <v>300093</v>
      </c>
      <c r="BT26" s="180">
        <v>187865</v>
      </c>
      <c r="BU26" s="180">
        <v>0</v>
      </c>
      <c r="BV26" s="180">
        <v>25551</v>
      </c>
    </row>
    <row r="27" spans="1:78" s="635" customFormat="1" x14ac:dyDescent="0.3">
      <c r="A27" s="635">
        <v>504</v>
      </c>
      <c r="B27" s="180"/>
      <c r="C27" s="180"/>
      <c r="D27" s="180">
        <v>1274076</v>
      </c>
      <c r="E27" s="180">
        <v>37949909</v>
      </c>
      <c r="F27" s="180">
        <v>0</v>
      </c>
      <c r="G27" s="180">
        <v>125286</v>
      </c>
      <c r="H27" s="180">
        <v>109387</v>
      </c>
      <c r="I27" s="180">
        <v>4985</v>
      </c>
      <c r="J27" s="180">
        <v>0</v>
      </c>
      <c r="K27" s="180">
        <v>0</v>
      </c>
      <c r="L27" s="180">
        <v>515906</v>
      </c>
      <c r="M27" s="180">
        <v>844673</v>
      </c>
      <c r="N27" s="180">
        <v>22802</v>
      </c>
      <c r="O27" s="180">
        <v>79688</v>
      </c>
      <c r="P27" s="180">
        <v>0</v>
      </c>
      <c r="Q27" s="180">
        <v>23336</v>
      </c>
      <c r="R27" s="180">
        <v>81340</v>
      </c>
      <c r="S27" s="180">
        <v>237252</v>
      </c>
      <c r="T27" s="180">
        <v>564402</v>
      </c>
      <c r="U27" s="180">
        <v>0</v>
      </c>
      <c r="V27" s="180">
        <v>16474</v>
      </c>
      <c r="W27" s="180">
        <v>0</v>
      </c>
      <c r="X27" s="180">
        <v>692822</v>
      </c>
      <c r="Y27" s="180">
        <v>140007</v>
      </c>
      <c r="Z27" s="180">
        <v>8181445</v>
      </c>
      <c r="AA27" s="180">
        <v>293979</v>
      </c>
      <c r="AB27" s="180">
        <v>0</v>
      </c>
      <c r="AC27" s="180">
        <v>17996</v>
      </c>
      <c r="AD27" s="180">
        <v>108889</v>
      </c>
      <c r="AE27" s="180">
        <v>430166</v>
      </c>
      <c r="AF27" s="180">
        <v>64027</v>
      </c>
      <c r="AG27" s="180">
        <v>76383</v>
      </c>
      <c r="AH27" s="180">
        <v>0</v>
      </c>
      <c r="AI27" s="180">
        <v>8421</v>
      </c>
      <c r="AJ27" s="180">
        <v>740921</v>
      </c>
      <c r="AK27" s="180">
        <v>29717</v>
      </c>
      <c r="AL27" s="180">
        <v>52417</v>
      </c>
      <c r="AM27" s="180">
        <v>804132</v>
      </c>
      <c r="AN27" s="180">
        <v>15906</v>
      </c>
      <c r="AO27" s="180">
        <v>2581392</v>
      </c>
      <c r="AP27" s="180">
        <v>92191</v>
      </c>
      <c r="AQ27" s="180">
        <v>15254</v>
      </c>
      <c r="AR27" s="180">
        <v>50861</v>
      </c>
      <c r="AS27" s="180">
        <v>4161882</v>
      </c>
      <c r="AT27" s="180">
        <v>12721</v>
      </c>
      <c r="AU27" s="180">
        <v>171218</v>
      </c>
      <c r="AV27" s="180">
        <v>361448</v>
      </c>
      <c r="AW27" s="180">
        <v>40857</v>
      </c>
      <c r="AX27" s="180">
        <v>117174</v>
      </c>
      <c r="AY27" s="180">
        <v>0</v>
      </c>
      <c r="AZ27" s="180">
        <v>321596</v>
      </c>
      <c r="BA27" s="180">
        <v>206758</v>
      </c>
      <c r="BB27" s="180">
        <v>4116</v>
      </c>
      <c r="BC27" s="180">
        <v>8269</v>
      </c>
      <c r="BD27" s="180">
        <v>245607</v>
      </c>
      <c r="BE27" s="180">
        <v>108215</v>
      </c>
      <c r="BF27" s="180">
        <v>1932462</v>
      </c>
      <c r="BG27" s="180">
        <v>0</v>
      </c>
      <c r="BH27" s="180">
        <v>12421</v>
      </c>
      <c r="BI27" s="180">
        <v>8445</v>
      </c>
      <c r="BJ27" s="180">
        <v>917760</v>
      </c>
      <c r="BK27" s="180">
        <v>43918</v>
      </c>
      <c r="BL27" s="180">
        <v>775770</v>
      </c>
      <c r="BM27" s="180">
        <v>0</v>
      </c>
      <c r="BN27" s="180">
        <v>1064447</v>
      </c>
      <c r="BO27" s="180">
        <v>229419</v>
      </c>
      <c r="BP27" s="180">
        <v>2930</v>
      </c>
      <c r="BQ27" s="180">
        <v>110417</v>
      </c>
      <c r="BR27" s="180">
        <v>0</v>
      </c>
      <c r="BS27" s="180">
        <v>188487</v>
      </c>
      <c r="BT27" s="180">
        <v>74327</v>
      </c>
      <c r="BU27" s="180">
        <v>0</v>
      </c>
      <c r="BV27" s="180">
        <v>279994</v>
      </c>
      <c r="BW27" s="180"/>
      <c r="BX27" s="180"/>
      <c r="BY27" s="180"/>
      <c r="BZ27" s="180"/>
    </row>
    <row r="28" spans="1:78" s="635" customFormat="1" x14ac:dyDescent="0.3">
      <c r="A28" s="635">
        <v>505</v>
      </c>
      <c r="B28" s="180"/>
      <c r="C28" s="180"/>
      <c r="D28" s="180">
        <v>0</v>
      </c>
      <c r="E28" s="180">
        <v>18283234</v>
      </c>
      <c r="F28" s="180">
        <v>0</v>
      </c>
      <c r="G28" s="180">
        <v>0</v>
      </c>
      <c r="H28" s="180">
        <v>0</v>
      </c>
      <c r="I28" s="180">
        <v>0</v>
      </c>
      <c r="J28" s="180">
        <v>15003</v>
      </c>
      <c r="K28" s="180">
        <v>61900</v>
      </c>
      <c r="L28" s="180">
        <v>0</v>
      </c>
      <c r="M28" s="180">
        <v>230898</v>
      </c>
      <c r="N28" s="180">
        <v>0</v>
      </c>
      <c r="O28" s="180">
        <v>0</v>
      </c>
      <c r="P28" s="180">
        <v>0</v>
      </c>
      <c r="Q28" s="180">
        <v>0</v>
      </c>
      <c r="R28" s="180">
        <v>1230</v>
      </c>
      <c r="S28" s="180">
        <v>0</v>
      </c>
      <c r="T28" s="180">
        <v>0</v>
      </c>
      <c r="U28" s="180">
        <v>0</v>
      </c>
      <c r="V28" s="180">
        <v>0</v>
      </c>
      <c r="W28" s="180">
        <v>0</v>
      </c>
      <c r="X28" s="180">
        <v>4150000</v>
      </c>
      <c r="Y28" s="180">
        <v>0</v>
      </c>
      <c r="Z28" s="180">
        <v>1189785</v>
      </c>
      <c r="AA28" s="180">
        <v>4177863</v>
      </c>
      <c r="AB28" s="180">
        <v>0</v>
      </c>
      <c r="AC28" s="180">
        <v>0</v>
      </c>
      <c r="AD28" s="180">
        <v>0</v>
      </c>
      <c r="AE28" s="180">
        <v>0</v>
      </c>
      <c r="AF28" s="180">
        <v>0</v>
      </c>
      <c r="AG28" s="180">
        <v>0</v>
      </c>
      <c r="AH28" s="180">
        <v>0</v>
      </c>
      <c r="AI28" s="180">
        <v>0</v>
      </c>
      <c r="AJ28" s="180">
        <v>0</v>
      </c>
      <c r="AK28" s="180">
        <v>0</v>
      </c>
      <c r="AL28" s="180">
        <v>0</v>
      </c>
      <c r="AM28" s="180">
        <v>0</v>
      </c>
      <c r="AN28" s="180">
        <v>73314</v>
      </c>
      <c r="AO28" s="180">
        <v>885213</v>
      </c>
      <c r="AP28" s="180">
        <v>0</v>
      </c>
      <c r="AQ28" s="180">
        <v>0</v>
      </c>
      <c r="AR28" s="180">
        <v>0</v>
      </c>
      <c r="AS28" s="180">
        <v>1874673</v>
      </c>
      <c r="AT28" s="180">
        <v>33829</v>
      </c>
      <c r="AU28" s="180">
        <v>0</v>
      </c>
      <c r="AV28" s="180">
        <v>0</v>
      </c>
      <c r="AW28" s="180">
        <v>0</v>
      </c>
      <c r="AX28" s="180">
        <v>0</v>
      </c>
      <c r="AY28" s="180">
        <v>0</v>
      </c>
      <c r="AZ28" s="180">
        <v>224437</v>
      </c>
      <c r="BA28" s="180">
        <v>0</v>
      </c>
      <c r="BB28" s="180">
        <v>0</v>
      </c>
      <c r="BC28" s="180">
        <v>0</v>
      </c>
      <c r="BD28" s="180">
        <v>0</v>
      </c>
      <c r="BE28" s="180">
        <v>0</v>
      </c>
      <c r="BF28" s="180">
        <v>1436537</v>
      </c>
      <c r="BG28" s="180">
        <v>0</v>
      </c>
      <c r="BH28" s="180">
        <v>0</v>
      </c>
      <c r="BI28" s="180">
        <v>15000</v>
      </c>
      <c r="BJ28" s="180">
        <v>103034</v>
      </c>
      <c r="BK28" s="180">
        <v>0</v>
      </c>
      <c r="BL28" s="180">
        <v>888156</v>
      </c>
      <c r="BM28" s="180">
        <v>0</v>
      </c>
      <c r="BN28" s="180">
        <v>0</v>
      </c>
      <c r="BO28" s="180">
        <v>152100</v>
      </c>
      <c r="BP28" s="180">
        <v>0</v>
      </c>
      <c r="BQ28" s="180">
        <v>213249</v>
      </c>
      <c r="BR28" s="180">
        <v>0</v>
      </c>
      <c r="BS28" s="180">
        <v>276094</v>
      </c>
      <c r="BT28" s="180">
        <v>177369</v>
      </c>
      <c r="BU28" s="180">
        <v>0</v>
      </c>
      <c r="BV28" s="180">
        <v>0</v>
      </c>
      <c r="BW28" s="180"/>
      <c r="BX28" s="180"/>
      <c r="BY28" s="180"/>
      <c r="BZ28" s="180"/>
    </row>
    <row r="29" spans="1:78" s="635" customFormat="1" x14ac:dyDescent="0.3">
      <c r="A29" s="635">
        <v>341</v>
      </c>
      <c r="B29" s="180"/>
      <c r="C29" s="180"/>
      <c r="D29" s="180">
        <v>4717358</v>
      </c>
      <c r="E29" s="180">
        <v>491070705</v>
      </c>
      <c r="F29" s="180">
        <v>0</v>
      </c>
      <c r="G29" s="180">
        <v>5646071</v>
      </c>
      <c r="H29" s="180">
        <v>1991259</v>
      </c>
      <c r="I29" s="180">
        <v>32789</v>
      </c>
      <c r="J29" s="180">
        <v>384695</v>
      </c>
      <c r="K29" s="180">
        <v>1143984</v>
      </c>
      <c r="L29" s="180">
        <v>2782880</v>
      </c>
      <c r="M29" s="180">
        <v>15557044</v>
      </c>
      <c r="N29" s="180">
        <v>137497</v>
      </c>
      <c r="O29" s="180">
        <v>625827</v>
      </c>
      <c r="P29" s="180">
        <v>0</v>
      </c>
      <c r="Q29" s="180">
        <v>428722</v>
      </c>
      <c r="R29" s="180">
        <v>1308968</v>
      </c>
      <c r="S29" s="180">
        <v>1433586</v>
      </c>
      <c r="T29" s="180">
        <v>13682462</v>
      </c>
      <c r="U29" s="180">
        <v>0</v>
      </c>
      <c r="V29" s="180">
        <v>575678</v>
      </c>
      <c r="W29" s="180">
        <v>0</v>
      </c>
      <c r="X29" s="180">
        <v>7982599</v>
      </c>
      <c r="Y29" s="180">
        <v>1752358</v>
      </c>
      <c r="Z29" s="180">
        <v>55183645</v>
      </c>
      <c r="AA29" s="180">
        <v>8527253</v>
      </c>
      <c r="AB29" s="180">
        <v>0</v>
      </c>
      <c r="AC29" s="180">
        <v>355713</v>
      </c>
      <c r="AD29" s="180">
        <v>1181833</v>
      </c>
      <c r="AE29" s="180">
        <v>1102941</v>
      </c>
      <c r="AF29" s="180">
        <v>201945</v>
      </c>
      <c r="AG29" s="180">
        <v>867934</v>
      </c>
      <c r="AH29" s="180">
        <v>0</v>
      </c>
      <c r="AI29" s="180">
        <v>114611</v>
      </c>
      <c r="AJ29" s="180">
        <v>2137716</v>
      </c>
      <c r="AK29" s="180">
        <v>151381</v>
      </c>
      <c r="AL29" s="180">
        <v>801392</v>
      </c>
      <c r="AM29" s="180">
        <v>4018781</v>
      </c>
      <c r="AN29" s="180">
        <v>298161</v>
      </c>
      <c r="AO29" s="180">
        <v>36217549</v>
      </c>
      <c r="AP29" s="180">
        <v>1182560</v>
      </c>
      <c r="AQ29" s="180">
        <v>162255</v>
      </c>
      <c r="AR29" s="180">
        <v>219521</v>
      </c>
      <c r="AS29" s="180">
        <v>28549159</v>
      </c>
      <c r="AT29" s="180">
        <v>226880</v>
      </c>
      <c r="AU29" s="180">
        <v>2173884</v>
      </c>
      <c r="AV29" s="180">
        <v>1618978</v>
      </c>
      <c r="AW29" s="180">
        <v>383222</v>
      </c>
      <c r="AX29" s="180">
        <v>315463</v>
      </c>
      <c r="AY29" s="180">
        <v>256966</v>
      </c>
      <c r="AZ29" s="180">
        <v>5395566</v>
      </c>
      <c r="BA29" s="180">
        <v>2044477</v>
      </c>
      <c r="BB29" s="180">
        <v>40468</v>
      </c>
      <c r="BC29" s="180">
        <v>383294</v>
      </c>
      <c r="BD29" s="180">
        <v>5030796</v>
      </c>
      <c r="BE29" s="180">
        <v>935632</v>
      </c>
      <c r="BF29" s="180">
        <v>21005278</v>
      </c>
      <c r="BG29" s="180">
        <v>0</v>
      </c>
      <c r="BH29" s="180">
        <v>271819</v>
      </c>
      <c r="BI29" s="180">
        <v>169194</v>
      </c>
      <c r="BJ29" s="180">
        <v>12148838</v>
      </c>
      <c r="BK29" s="180">
        <v>1415438</v>
      </c>
      <c r="BL29" s="180">
        <v>17791152</v>
      </c>
      <c r="BM29" s="180">
        <v>0</v>
      </c>
      <c r="BN29" s="180">
        <v>5987803</v>
      </c>
      <c r="BO29" s="180">
        <v>1594527</v>
      </c>
      <c r="BP29" s="180">
        <v>41658</v>
      </c>
      <c r="BQ29" s="180">
        <v>3048596</v>
      </c>
      <c r="BR29" s="180">
        <v>0</v>
      </c>
      <c r="BS29" s="180">
        <v>2645161</v>
      </c>
      <c r="BT29" s="180">
        <v>1095248</v>
      </c>
      <c r="BU29" s="180">
        <v>0</v>
      </c>
      <c r="BV29" s="180">
        <v>2360239</v>
      </c>
      <c r="BW29" s="180"/>
      <c r="BX29" s="180"/>
      <c r="BY29" s="180"/>
      <c r="BZ29" s="180"/>
    </row>
    <row r="30" spans="1:78" s="635" customFormat="1" ht="13.95" customHeight="1" x14ac:dyDescent="0.3">
      <c r="A30" s="635">
        <v>386</v>
      </c>
      <c r="B30" s="180"/>
      <c r="C30" s="180"/>
      <c r="D30" s="180">
        <v>0</v>
      </c>
      <c r="E30" s="180">
        <v>18074664</v>
      </c>
      <c r="F30" s="180">
        <v>0</v>
      </c>
      <c r="G30" s="180">
        <v>0</v>
      </c>
      <c r="H30" s="180">
        <v>0</v>
      </c>
      <c r="I30" s="180">
        <v>0</v>
      </c>
      <c r="J30" s="180">
        <v>0</v>
      </c>
      <c r="K30" s="180">
        <v>0</v>
      </c>
      <c r="L30" s="180">
        <v>517834</v>
      </c>
      <c r="M30" s="180">
        <v>0</v>
      </c>
      <c r="N30" s="180">
        <v>0</v>
      </c>
      <c r="O30" s="180">
        <v>0</v>
      </c>
      <c r="P30" s="180">
        <v>0</v>
      </c>
      <c r="Q30" s="180">
        <v>0</v>
      </c>
      <c r="R30" s="180">
        <v>0</v>
      </c>
      <c r="S30" s="180">
        <v>0</v>
      </c>
      <c r="T30" s="180">
        <v>0</v>
      </c>
      <c r="U30" s="180">
        <v>0</v>
      </c>
      <c r="V30" s="180">
        <v>0</v>
      </c>
      <c r="W30" s="180">
        <v>0</v>
      </c>
      <c r="X30" s="180">
        <v>0</v>
      </c>
      <c r="Y30" s="180">
        <v>0</v>
      </c>
      <c r="Z30" s="180">
        <v>6974755</v>
      </c>
      <c r="AA30" s="180">
        <v>0</v>
      </c>
      <c r="AB30" s="180">
        <v>0</v>
      </c>
      <c r="AC30" s="180">
        <v>0</v>
      </c>
      <c r="AD30" s="180">
        <v>0</v>
      </c>
      <c r="AE30" s="180">
        <v>0</v>
      </c>
      <c r="AF30" s="180">
        <v>0</v>
      </c>
      <c r="AG30" s="180">
        <v>0</v>
      </c>
      <c r="AH30" s="180">
        <v>0</v>
      </c>
      <c r="AI30" s="180">
        <v>0</v>
      </c>
      <c r="AJ30" s="180">
        <v>0</v>
      </c>
      <c r="AK30" s="180">
        <v>0</v>
      </c>
      <c r="AL30" s="180">
        <v>0</v>
      </c>
      <c r="AM30" s="180">
        <v>0</v>
      </c>
      <c r="AN30" s="180">
        <v>0</v>
      </c>
      <c r="AO30" s="180">
        <v>0</v>
      </c>
      <c r="AP30" s="180">
        <v>20000</v>
      </c>
      <c r="AQ30" s="180">
        <v>0</v>
      </c>
      <c r="AR30" s="180">
        <v>0</v>
      </c>
      <c r="AS30" s="180">
        <v>0</v>
      </c>
      <c r="AT30" s="180">
        <v>0</v>
      </c>
      <c r="AU30" s="180">
        <v>0</v>
      </c>
      <c r="AV30" s="180">
        <v>19357</v>
      </c>
      <c r="AW30" s="180">
        <v>0</v>
      </c>
      <c r="AX30" s="180">
        <v>0</v>
      </c>
      <c r="AY30" s="180">
        <v>0</v>
      </c>
      <c r="AZ30" s="180">
        <v>175000</v>
      </c>
      <c r="BA30" s="180">
        <v>0</v>
      </c>
      <c r="BB30" s="180">
        <v>0</v>
      </c>
      <c r="BC30" s="180">
        <v>0</v>
      </c>
      <c r="BD30" s="180">
        <v>0</v>
      </c>
      <c r="BE30" s="180">
        <v>348222</v>
      </c>
      <c r="BF30" s="180">
        <v>3390412</v>
      </c>
      <c r="BG30" s="180">
        <v>0</v>
      </c>
      <c r="BH30" s="180">
        <v>0</v>
      </c>
      <c r="BI30" s="180">
        <v>0</v>
      </c>
      <c r="BJ30" s="180">
        <v>1009400</v>
      </c>
      <c r="BK30" s="180">
        <v>0</v>
      </c>
      <c r="BL30" s="180">
        <v>0</v>
      </c>
      <c r="BM30" s="180">
        <v>0</v>
      </c>
      <c r="BN30" s="180">
        <v>0</v>
      </c>
      <c r="BO30" s="180">
        <v>27334</v>
      </c>
      <c r="BP30" s="180">
        <v>0</v>
      </c>
      <c r="BQ30" s="180">
        <v>0</v>
      </c>
      <c r="BR30" s="180">
        <v>0</v>
      </c>
      <c r="BS30" s="180">
        <v>0</v>
      </c>
      <c r="BT30" s="180">
        <v>0</v>
      </c>
      <c r="BU30" s="180">
        <v>0</v>
      </c>
      <c r="BV30" s="180">
        <v>0</v>
      </c>
      <c r="BW30" s="180"/>
      <c r="BX30" s="180"/>
      <c r="BY30" s="180"/>
      <c r="BZ30" s="180"/>
    </row>
    <row r="31" spans="1:78" x14ac:dyDescent="0.3">
      <c r="A31" s="180">
        <v>387</v>
      </c>
      <c r="C31" s="180"/>
      <c r="D31" s="180">
        <v>0</v>
      </c>
      <c r="E31" s="180">
        <v>74826447</v>
      </c>
      <c r="F31" s="180">
        <v>0</v>
      </c>
      <c r="G31" s="180">
        <v>0</v>
      </c>
      <c r="H31" s="180">
        <v>0</v>
      </c>
      <c r="I31" s="180">
        <v>0</v>
      </c>
      <c r="J31" s="180">
        <v>0</v>
      </c>
      <c r="K31" s="180">
        <v>0</v>
      </c>
      <c r="L31" s="180">
        <v>0</v>
      </c>
      <c r="M31" s="180">
        <v>0</v>
      </c>
      <c r="N31" s="180">
        <v>0</v>
      </c>
      <c r="O31" s="180">
        <v>0</v>
      </c>
      <c r="P31" s="180">
        <v>0</v>
      </c>
      <c r="Q31" s="180">
        <v>0</v>
      </c>
      <c r="R31" s="180">
        <v>0</v>
      </c>
      <c r="S31" s="180">
        <v>0</v>
      </c>
      <c r="T31" s="180">
        <v>0</v>
      </c>
      <c r="U31" s="180">
        <v>0</v>
      </c>
      <c r="V31" s="180">
        <v>0</v>
      </c>
      <c r="W31" s="180">
        <v>0</v>
      </c>
      <c r="X31" s="180">
        <v>0</v>
      </c>
      <c r="Y31" s="180">
        <v>0</v>
      </c>
      <c r="Z31" s="180">
        <v>4299755</v>
      </c>
      <c r="AA31" s="180">
        <v>0</v>
      </c>
      <c r="AB31" s="180">
        <v>0</v>
      </c>
      <c r="AC31" s="180">
        <v>0</v>
      </c>
      <c r="AD31" s="180">
        <v>0</v>
      </c>
      <c r="AE31" s="180">
        <v>0</v>
      </c>
      <c r="AF31" s="180">
        <v>0</v>
      </c>
      <c r="AG31" s="180">
        <v>0</v>
      </c>
      <c r="AH31" s="180">
        <v>0</v>
      </c>
      <c r="AI31" s="180">
        <v>0</v>
      </c>
      <c r="AJ31" s="180">
        <v>0</v>
      </c>
      <c r="AK31" s="180">
        <v>0</v>
      </c>
      <c r="AL31" s="180">
        <v>0</v>
      </c>
      <c r="AM31" s="180">
        <v>0</v>
      </c>
      <c r="AN31" s="180">
        <v>0</v>
      </c>
      <c r="AO31" s="180">
        <v>3211611</v>
      </c>
      <c r="AP31" s="180">
        <v>0</v>
      </c>
      <c r="AQ31" s="180">
        <v>0</v>
      </c>
      <c r="AR31" s="180">
        <v>0</v>
      </c>
      <c r="AS31" s="180">
        <v>0</v>
      </c>
      <c r="AT31" s="180">
        <v>0</v>
      </c>
      <c r="AU31" s="180">
        <v>0</v>
      </c>
      <c r="AV31" s="180">
        <v>0</v>
      </c>
      <c r="AW31" s="180">
        <v>0</v>
      </c>
      <c r="AX31" s="180">
        <v>0</v>
      </c>
      <c r="AY31" s="180">
        <v>0</v>
      </c>
      <c r="AZ31" s="180">
        <v>0</v>
      </c>
      <c r="BA31" s="180">
        <v>0</v>
      </c>
      <c r="BB31" s="180">
        <v>0</v>
      </c>
      <c r="BC31" s="180">
        <v>0</v>
      </c>
      <c r="BD31" s="180">
        <v>0</v>
      </c>
      <c r="BE31" s="180">
        <v>0</v>
      </c>
      <c r="BF31" s="180">
        <v>0</v>
      </c>
      <c r="BG31" s="180">
        <v>0</v>
      </c>
      <c r="BH31" s="180">
        <v>0</v>
      </c>
      <c r="BI31" s="180">
        <v>0</v>
      </c>
      <c r="BJ31" s="180">
        <v>1009400</v>
      </c>
      <c r="BK31" s="180">
        <v>0</v>
      </c>
      <c r="BL31" s="180">
        <v>0</v>
      </c>
      <c r="BM31" s="180">
        <v>0</v>
      </c>
      <c r="BN31" s="180">
        <v>0</v>
      </c>
      <c r="BO31" s="180">
        <v>0</v>
      </c>
      <c r="BP31" s="180">
        <v>0</v>
      </c>
      <c r="BQ31" s="180">
        <v>0</v>
      </c>
      <c r="BR31" s="180">
        <v>0</v>
      </c>
      <c r="BS31" s="180">
        <v>0</v>
      </c>
      <c r="BT31" s="180">
        <v>0</v>
      </c>
      <c r="BU31" s="180">
        <v>0</v>
      </c>
      <c r="BV31" s="180">
        <v>0</v>
      </c>
    </row>
    <row r="32" spans="1:78" x14ac:dyDescent="0.3">
      <c r="A32" s="180">
        <v>389</v>
      </c>
      <c r="C32" s="180"/>
      <c r="D32" s="180">
        <v>0</v>
      </c>
      <c r="E32" s="180">
        <v>0</v>
      </c>
      <c r="F32" s="180">
        <v>0</v>
      </c>
      <c r="G32" s="180">
        <v>0</v>
      </c>
      <c r="H32" s="180">
        <v>0</v>
      </c>
      <c r="I32" s="180">
        <v>0</v>
      </c>
      <c r="J32" s="180">
        <v>0</v>
      </c>
      <c r="K32" s="180">
        <v>0</v>
      </c>
      <c r="L32" s="180">
        <v>0</v>
      </c>
      <c r="M32" s="180">
        <v>0</v>
      </c>
      <c r="N32" s="180">
        <v>0</v>
      </c>
      <c r="O32" s="180">
        <v>0</v>
      </c>
      <c r="P32" s="180">
        <v>0</v>
      </c>
      <c r="Q32" s="180">
        <v>0</v>
      </c>
      <c r="R32" s="180">
        <v>0</v>
      </c>
      <c r="S32" s="180">
        <v>0</v>
      </c>
      <c r="T32" s="180">
        <v>0</v>
      </c>
      <c r="U32" s="180">
        <v>0</v>
      </c>
      <c r="V32" s="180">
        <v>0</v>
      </c>
      <c r="W32" s="180">
        <v>0</v>
      </c>
      <c r="X32" s="180">
        <v>0</v>
      </c>
      <c r="Y32" s="180">
        <v>0</v>
      </c>
      <c r="Z32" s="180">
        <v>0</v>
      </c>
      <c r="AA32" s="180">
        <v>0</v>
      </c>
      <c r="AB32" s="180">
        <v>0</v>
      </c>
      <c r="AC32" s="180">
        <v>0</v>
      </c>
      <c r="AD32" s="180">
        <v>0</v>
      </c>
      <c r="AE32" s="180">
        <v>0</v>
      </c>
      <c r="AF32" s="180">
        <v>0</v>
      </c>
      <c r="AG32" s="180">
        <v>0</v>
      </c>
      <c r="AH32" s="180">
        <v>0</v>
      </c>
      <c r="AI32" s="180">
        <v>0</v>
      </c>
      <c r="AJ32" s="180">
        <v>0</v>
      </c>
      <c r="AK32" s="180">
        <v>0</v>
      </c>
      <c r="AL32" s="180">
        <v>0</v>
      </c>
      <c r="AM32" s="180">
        <v>0</v>
      </c>
      <c r="AN32" s="180">
        <v>0</v>
      </c>
      <c r="AO32" s="180">
        <v>0</v>
      </c>
      <c r="AP32" s="180">
        <v>0</v>
      </c>
      <c r="AQ32" s="180">
        <v>0</v>
      </c>
      <c r="AR32" s="180">
        <v>0</v>
      </c>
      <c r="AS32" s="180">
        <v>0</v>
      </c>
      <c r="AT32" s="180">
        <v>0</v>
      </c>
      <c r="AU32" s="180">
        <v>0</v>
      </c>
      <c r="AV32" s="180">
        <v>0</v>
      </c>
      <c r="AW32" s="180">
        <v>0</v>
      </c>
      <c r="AX32" s="180">
        <v>0</v>
      </c>
      <c r="AY32" s="180">
        <v>0</v>
      </c>
      <c r="AZ32" s="180">
        <v>0</v>
      </c>
      <c r="BA32" s="180">
        <v>0</v>
      </c>
      <c r="BB32" s="180">
        <v>0</v>
      </c>
      <c r="BC32" s="180">
        <v>0</v>
      </c>
      <c r="BD32" s="180">
        <v>0</v>
      </c>
      <c r="BE32" s="180">
        <v>0</v>
      </c>
      <c r="BF32" s="180">
        <v>0</v>
      </c>
      <c r="BG32" s="180">
        <v>0</v>
      </c>
      <c r="BH32" s="180">
        <v>0</v>
      </c>
      <c r="BI32" s="180">
        <v>0</v>
      </c>
      <c r="BJ32" s="180">
        <v>0</v>
      </c>
      <c r="BK32" s="180">
        <v>0</v>
      </c>
      <c r="BL32" s="180">
        <v>0</v>
      </c>
      <c r="BM32" s="180">
        <v>0</v>
      </c>
      <c r="BN32" s="180">
        <v>0</v>
      </c>
      <c r="BO32" s="180">
        <v>0</v>
      </c>
      <c r="BP32" s="180">
        <v>0</v>
      </c>
      <c r="BQ32" s="180">
        <v>0</v>
      </c>
      <c r="BR32" s="180">
        <v>0</v>
      </c>
      <c r="BS32" s="180">
        <v>0</v>
      </c>
      <c r="BT32" s="180">
        <v>0</v>
      </c>
      <c r="BU32" s="180">
        <v>0</v>
      </c>
      <c r="BV32" s="180">
        <v>0</v>
      </c>
    </row>
    <row r="33" spans="1:74" x14ac:dyDescent="0.3">
      <c r="A33" s="180">
        <v>255</v>
      </c>
      <c r="C33" s="180"/>
      <c r="D33" s="180">
        <v>1241983</v>
      </c>
      <c r="E33" s="180">
        <v>65680632</v>
      </c>
      <c r="F33" s="180">
        <v>0</v>
      </c>
      <c r="G33" s="180">
        <v>7072</v>
      </c>
      <c r="H33" s="180">
        <v>-134875</v>
      </c>
      <c r="I33" s="180">
        <v>10966</v>
      </c>
      <c r="J33" s="180">
        <v>47553</v>
      </c>
      <c r="K33" s="180">
        <v>502693</v>
      </c>
      <c r="L33" s="180">
        <v>21998</v>
      </c>
      <c r="M33" s="180">
        <v>694627</v>
      </c>
      <c r="N33" s="180">
        <v>91540</v>
      </c>
      <c r="O33" s="180">
        <v>182136</v>
      </c>
      <c r="P33" s="180">
        <v>0</v>
      </c>
      <c r="Q33" s="180">
        <v>151977</v>
      </c>
      <c r="R33" s="180">
        <v>158443</v>
      </c>
      <c r="S33" s="180">
        <v>-241897</v>
      </c>
      <c r="T33" s="180">
        <v>1572797</v>
      </c>
      <c r="U33" s="180">
        <v>0</v>
      </c>
      <c r="V33" s="180">
        <v>100126</v>
      </c>
      <c r="W33" s="180">
        <v>0</v>
      </c>
      <c r="X33" s="180">
        <v>4343051</v>
      </c>
      <c r="Y33" s="180">
        <v>242972</v>
      </c>
      <c r="Z33" s="180">
        <v>9201841</v>
      </c>
      <c r="AA33" s="180">
        <v>5704898</v>
      </c>
      <c r="AB33" s="180">
        <v>0</v>
      </c>
      <c r="AC33" s="180">
        <v>96246</v>
      </c>
      <c r="AD33" s="180">
        <v>-74783</v>
      </c>
      <c r="AE33" s="180">
        <v>409891</v>
      </c>
      <c r="AF33" s="180">
        <v>41621</v>
      </c>
      <c r="AG33" s="180">
        <v>8488</v>
      </c>
      <c r="AH33" s="180">
        <v>0</v>
      </c>
      <c r="AI33" s="180">
        <v>16197</v>
      </c>
      <c r="AJ33" s="180">
        <v>23657</v>
      </c>
      <c r="AK33" s="180">
        <v>15932</v>
      </c>
      <c r="AL33" s="180">
        <v>66392</v>
      </c>
      <c r="AM33" s="180">
        <v>374506</v>
      </c>
      <c r="AN33" s="180">
        <v>63169</v>
      </c>
      <c r="AO33" s="180">
        <v>4404174</v>
      </c>
      <c r="AP33" s="180">
        <v>229087</v>
      </c>
      <c r="AQ33" s="180">
        <v>86172</v>
      </c>
      <c r="AR33" s="180">
        <v>102593</v>
      </c>
      <c r="AS33" s="180">
        <v>1957078</v>
      </c>
      <c r="AT33" s="180">
        <v>28007</v>
      </c>
      <c r="AU33" s="180">
        <v>750405</v>
      </c>
      <c r="AV33" s="180">
        <v>185644</v>
      </c>
      <c r="AW33" s="180">
        <v>133562</v>
      </c>
      <c r="AX33" s="180">
        <v>60193</v>
      </c>
      <c r="AY33" s="180">
        <v>25797</v>
      </c>
      <c r="AZ33" s="180">
        <v>1019721</v>
      </c>
      <c r="BA33" s="180">
        <v>209034</v>
      </c>
      <c r="BB33" s="180">
        <v>-6451</v>
      </c>
      <c r="BC33" s="180">
        <v>54681</v>
      </c>
      <c r="BD33" s="180">
        <v>924382</v>
      </c>
      <c r="BE33" s="180">
        <v>311071</v>
      </c>
      <c r="BF33" s="180">
        <v>3975225</v>
      </c>
      <c r="BG33" s="180">
        <v>0</v>
      </c>
      <c r="BH33" s="180">
        <v>16441</v>
      </c>
      <c r="BI33" s="180">
        <v>35106</v>
      </c>
      <c r="BJ33" s="180">
        <v>1220104</v>
      </c>
      <c r="BK33" s="180">
        <v>157730</v>
      </c>
      <c r="BL33" s="180">
        <v>2501885</v>
      </c>
      <c r="BM33" s="180">
        <v>0</v>
      </c>
      <c r="BN33" s="180">
        <v>1339935</v>
      </c>
      <c r="BO33" s="180">
        <v>666553</v>
      </c>
      <c r="BP33" s="180">
        <v>7224</v>
      </c>
      <c r="BQ33" s="180">
        <v>306365</v>
      </c>
      <c r="BR33" s="180">
        <v>0</v>
      </c>
      <c r="BS33" s="180">
        <v>47898</v>
      </c>
      <c r="BT33" s="180">
        <v>76961</v>
      </c>
      <c r="BU33" s="180">
        <v>0</v>
      </c>
      <c r="BV33" s="180">
        <v>232565</v>
      </c>
    </row>
    <row r="34" spans="1:74" x14ac:dyDescent="0.3">
      <c r="A34" s="180">
        <v>376</v>
      </c>
      <c r="C34" s="180"/>
      <c r="D34" s="180">
        <v>-1</v>
      </c>
      <c r="E34" s="180">
        <v>0</v>
      </c>
      <c r="F34" s="180">
        <v>0</v>
      </c>
      <c r="G34" s="180">
        <v>0</v>
      </c>
      <c r="H34" s="180">
        <v>2</v>
      </c>
      <c r="I34" s="180">
        <v>0</v>
      </c>
      <c r="J34" s="180">
        <v>0</v>
      </c>
      <c r="K34" s="180">
        <v>0</v>
      </c>
      <c r="L34" s="180">
        <v>-223024</v>
      </c>
      <c r="M34" s="180">
        <v>0</v>
      </c>
      <c r="N34" s="180">
        <v>0</v>
      </c>
      <c r="O34" s="180">
        <v>0</v>
      </c>
      <c r="P34" s="180">
        <v>0</v>
      </c>
      <c r="Q34" s="180">
        <v>0</v>
      </c>
      <c r="R34" s="180">
        <v>0</v>
      </c>
      <c r="S34" s="180">
        <v>0</v>
      </c>
      <c r="T34" s="180">
        <v>0</v>
      </c>
      <c r="U34" s="180">
        <v>0</v>
      </c>
      <c r="V34" s="180">
        <v>0</v>
      </c>
      <c r="W34" s="180">
        <v>0</v>
      </c>
      <c r="X34" s="180">
        <v>-936663</v>
      </c>
      <c r="Y34" s="180">
        <v>0</v>
      </c>
      <c r="Z34" s="180">
        <v>0</v>
      </c>
      <c r="AA34" s="180">
        <v>0</v>
      </c>
      <c r="AB34" s="180">
        <v>0</v>
      </c>
      <c r="AC34" s="180">
        <v>0</v>
      </c>
      <c r="AD34" s="180">
        <v>0</v>
      </c>
      <c r="AE34" s="180">
        <v>0</v>
      </c>
      <c r="AF34" s="180">
        <v>0</v>
      </c>
      <c r="AG34" s="180">
        <v>0</v>
      </c>
      <c r="AH34" s="180">
        <v>0</v>
      </c>
      <c r="AI34" s="180">
        <v>0</v>
      </c>
      <c r="AJ34" s="180">
        <v>3</v>
      </c>
      <c r="AK34" s="180">
        <v>0</v>
      </c>
      <c r="AL34" s="180">
        <v>0</v>
      </c>
      <c r="AM34" s="180">
        <v>0</v>
      </c>
      <c r="AN34" s="180">
        <v>0</v>
      </c>
      <c r="AO34" s="180">
        <v>0</v>
      </c>
      <c r="AP34" s="180">
        <v>0</v>
      </c>
      <c r="AQ34" s="180">
        <v>0</v>
      </c>
      <c r="AR34" s="180">
        <v>0</v>
      </c>
      <c r="AS34" s="180">
        <v>77936</v>
      </c>
      <c r="AT34" s="180">
        <v>0</v>
      </c>
      <c r="AU34" s="180">
        <v>0</v>
      </c>
      <c r="AV34" s="180">
        <v>0</v>
      </c>
      <c r="AW34" s="180">
        <v>-1</v>
      </c>
      <c r="AX34" s="180">
        <v>0</v>
      </c>
      <c r="AY34" s="180">
        <v>3</v>
      </c>
      <c r="AZ34" s="180">
        <v>0</v>
      </c>
      <c r="BA34" s="180">
        <v>0</v>
      </c>
      <c r="BB34" s="180">
        <v>0</v>
      </c>
      <c r="BC34" s="180">
        <v>0</v>
      </c>
      <c r="BD34" s="180">
        <v>0</v>
      </c>
      <c r="BE34" s="180">
        <v>0</v>
      </c>
      <c r="BF34" s="180">
        <v>0</v>
      </c>
      <c r="BG34" s="180">
        <v>0</v>
      </c>
      <c r="BH34" s="180">
        <v>0</v>
      </c>
      <c r="BI34" s="180">
        <v>0</v>
      </c>
      <c r="BJ34" s="180">
        <v>0</v>
      </c>
      <c r="BK34" s="180">
        <v>0</v>
      </c>
      <c r="BL34" s="180">
        <v>0</v>
      </c>
      <c r="BM34" s="180">
        <v>0</v>
      </c>
      <c r="BN34" s="180">
        <v>0</v>
      </c>
      <c r="BO34" s="180">
        <v>0</v>
      </c>
      <c r="BP34" s="180">
        <v>0</v>
      </c>
      <c r="BQ34" s="180">
        <v>0</v>
      </c>
      <c r="BR34" s="180">
        <v>0</v>
      </c>
      <c r="BS34" s="180">
        <v>0</v>
      </c>
      <c r="BT34" s="180">
        <v>0</v>
      </c>
      <c r="BU34" s="180">
        <v>0</v>
      </c>
      <c r="BV34" s="180">
        <v>0</v>
      </c>
    </row>
    <row r="35" spans="1:74" x14ac:dyDescent="0.3">
      <c r="A35" s="180">
        <v>597</v>
      </c>
      <c r="C35" s="180"/>
      <c r="D35" s="180">
        <v>2755</v>
      </c>
      <c r="E35" s="180">
        <v>23349722</v>
      </c>
      <c r="F35" s="180">
        <v>0</v>
      </c>
      <c r="G35" s="180">
        <v>2161</v>
      </c>
      <c r="H35" s="180">
        <v>446</v>
      </c>
      <c r="I35" s="180">
        <v>0</v>
      </c>
      <c r="J35" s="180">
        <v>16769</v>
      </c>
      <c r="K35" s="180">
        <v>26414</v>
      </c>
      <c r="L35" s="180">
        <v>26091</v>
      </c>
      <c r="M35" s="180">
        <v>16838</v>
      </c>
      <c r="N35" s="180">
        <v>0</v>
      </c>
      <c r="O35" s="180">
        <v>477</v>
      </c>
      <c r="P35" s="180">
        <v>0</v>
      </c>
      <c r="Q35" s="180">
        <v>572</v>
      </c>
      <c r="R35" s="180">
        <v>117</v>
      </c>
      <c r="S35" s="180">
        <v>810</v>
      </c>
      <c r="T35" s="180">
        <v>921</v>
      </c>
      <c r="U35" s="180">
        <v>0</v>
      </c>
      <c r="V35" s="180">
        <v>731</v>
      </c>
      <c r="W35" s="180">
        <v>0</v>
      </c>
      <c r="X35" s="180">
        <v>2701</v>
      </c>
      <c r="Y35" s="180">
        <v>4531</v>
      </c>
      <c r="Z35" s="180">
        <v>337749</v>
      </c>
      <c r="AA35" s="180">
        <v>2485</v>
      </c>
      <c r="AB35" s="180">
        <v>0</v>
      </c>
      <c r="AC35" s="180">
        <v>0</v>
      </c>
      <c r="AD35" s="180">
        <v>511</v>
      </c>
      <c r="AE35" s="180">
        <v>962</v>
      </c>
      <c r="AF35" s="180">
        <v>1072</v>
      </c>
      <c r="AG35" s="180">
        <v>0</v>
      </c>
      <c r="AH35" s="180">
        <v>0</v>
      </c>
      <c r="AI35" s="180">
        <v>564</v>
      </c>
      <c r="AJ35" s="180">
        <v>1083</v>
      </c>
      <c r="AK35" s="180">
        <v>1193</v>
      </c>
      <c r="AL35" s="180">
        <v>257</v>
      </c>
      <c r="AM35" s="180">
        <v>-17653</v>
      </c>
      <c r="AN35" s="180">
        <v>400</v>
      </c>
      <c r="AO35" s="180">
        <v>201472</v>
      </c>
      <c r="AP35" s="180">
        <v>875</v>
      </c>
      <c r="AQ35" s="180">
        <v>21</v>
      </c>
      <c r="AR35" s="180">
        <v>63</v>
      </c>
      <c r="AS35" s="180">
        <v>31428</v>
      </c>
      <c r="AT35" s="180">
        <v>1806</v>
      </c>
      <c r="AU35" s="180">
        <v>2969</v>
      </c>
      <c r="AV35" s="180">
        <v>1710</v>
      </c>
      <c r="AW35" s="180">
        <v>15</v>
      </c>
      <c r="AX35" s="180">
        <v>18</v>
      </c>
      <c r="AY35" s="180">
        <v>82</v>
      </c>
      <c r="AZ35" s="180">
        <v>10307</v>
      </c>
      <c r="BA35" s="180">
        <v>19607</v>
      </c>
      <c r="BB35" s="180">
        <v>526</v>
      </c>
      <c r="BC35" s="180">
        <v>0</v>
      </c>
      <c r="BD35" s="180">
        <v>7200</v>
      </c>
      <c r="BE35" s="180">
        <v>1067</v>
      </c>
      <c r="BF35" s="180">
        <v>29022</v>
      </c>
      <c r="BG35" s="180">
        <v>0</v>
      </c>
      <c r="BH35" s="180">
        <v>242</v>
      </c>
      <c r="BI35" s="180">
        <v>848</v>
      </c>
      <c r="BJ35" s="180">
        <v>39651</v>
      </c>
      <c r="BK35" s="180">
        <v>0</v>
      </c>
      <c r="BL35" s="180">
        <v>71101</v>
      </c>
      <c r="BM35" s="180">
        <v>0</v>
      </c>
      <c r="BN35" s="180">
        <v>44256</v>
      </c>
      <c r="BO35" s="180">
        <v>2627</v>
      </c>
      <c r="BP35" s="180">
        <v>19</v>
      </c>
      <c r="BQ35" s="180">
        <v>218</v>
      </c>
      <c r="BR35" s="180">
        <v>0</v>
      </c>
      <c r="BS35" s="180">
        <v>4205</v>
      </c>
      <c r="BT35" s="180">
        <v>135</v>
      </c>
      <c r="BU35" s="180">
        <v>0</v>
      </c>
      <c r="BV35" s="180">
        <v>553</v>
      </c>
    </row>
    <row r="36" spans="1:74" s="968" customFormat="1" x14ac:dyDescent="0.3">
      <c r="B36" s="968" t="s">
        <v>2841</v>
      </c>
    </row>
    <row r="37" spans="1:74" x14ac:dyDescent="0.3">
      <c r="A37" s="180">
        <v>592</v>
      </c>
      <c r="C37" s="180"/>
      <c r="D37" s="180">
        <v>-62805</v>
      </c>
      <c r="E37" s="180">
        <v>133937260</v>
      </c>
      <c r="F37" s="180">
        <v>0</v>
      </c>
      <c r="G37" s="180">
        <v>414480</v>
      </c>
      <c r="H37" s="180">
        <v>-289222</v>
      </c>
      <c r="I37" s="180">
        <v>0</v>
      </c>
      <c r="J37" s="180">
        <v>0</v>
      </c>
      <c r="K37" s="180">
        <v>0</v>
      </c>
      <c r="L37" s="180">
        <v>2488286</v>
      </c>
      <c r="M37" s="180">
        <v>1561890</v>
      </c>
      <c r="N37" s="180">
        <v>0</v>
      </c>
      <c r="O37" s="180">
        <v>215517</v>
      </c>
      <c r="P37" s="180">
        <v>0</v>
      </c>
      <c r="Q37" s="180">
        <v>0</v>
      </c>
      <c r="R37" s="180">
        <v>0</v>
      </c>
      <c r="S37" s="180">
        <v>86547</v>
      </c>
      <c r="T37" s="180">
        <v>0</v>
      </c>
      <c r="U37" s="180">
        <v>0</v>
      </c>
      <c r="V37" s="180">
        <v>-323776</v>
      </c>
      <c r="W37" s="180">
        <v>0</v>
      </c>
      <c r="X37" s="180">
        <v>97461</v>
      </c>
      <c r="Y37" s="180">
        <v>0</v>
      </c>
      <c r="Z37" s="180">
        <v>4712410</v>
      </c>
      <c r="AA37" s="180">
        <v>0</v>
      </c>
      <c r="AB37" s="180">
        <v>0</v>
      </c>
      <c r="AC37" s="180">
        <v>674392</v>
      </c>
      <c r="AD37" s="180">
        <v>-77986</v>
      </c>
      <c r="AE37" s="180">
        <v>-9821</v>
      </c>
      <c r="AF37" s="180">
        <v>-158047</v>
      </c>
      <c r="AG37" s="180">
        <v>-112186</v>
      </c>
      <c r="AH37" s="180">
        <v>0</v>
      </c>
      <c r="AI37" s="180">
        <v>0</v>
      </c>
      <c r="AJ37" s="180">
        <v>0</v>
      </c>
      <c r="AK37" s="180">
        <v>0</v>
      </c>
      <c r="AL37" s="180">
        <v>-30147</v>
      </c>
      <c r="AM37" s="180">
        <v>-231060</v>
      </c>
      <c r="AN37" s="180">
        <v>9</v>
      </c>
      <c r="AO37" s="180">
        <v>4964344</v>
      </c>
      <c r="AP37" s="180">
        <v>115918</v>
      </c>
      <c r="AQ37" s="180">
        <v>0</v>
      </c>
      <c r="AR37" s="180">
        <v>-19796</v>
      </c>
      <c r="AS37" s="180">
        <v>5580528</v>
      </c>
      <c r="AT37" s="180">
        <v>-16035</v>
      </c>
      <c r="AU37" s="180">
        <v>362823</v>
      </c>
      <c r="AV37" s="180">
        <v>0</v>
      </c>
      <c r="AW37" s="180">
        <v>6025</v>
      </c>
      <c r="AX37" s="180">
        <v>0</v>
      </c>
      <c r="AY37" s="180">
        <v>2</v>
      </c>
      <c r="AZ37" s="180">
        <v>1284397</v>
      </c>
      <c r="BA37" s="180">
        <v>104159</v>
      </c>
      <c r="BB37" s="180">
        <v>-59419</v>
      </c>
      <c r="BC37" s="180">
        <v>-3947</v>
      </c>
      <c r="BD37" s="180">
        <v>654489</v>
      </c>
      <c r="BE37" s="180">
        <v>-176100</v>
      </c>
      <c r="BF37" s="180">
        <v>11548618</v>
      </c>
      <c r="BG37" s="180">
        <v>0</v>
      </c>
      <c r="BH37" s="180">
        <v>0</v>
      </c>
      <c r="BI37" s="180">
        <v>-50262</v>
      </c>
      <c r="BJ37" s="180">
        <v>3046536</v>
      </c>
      <c r="BK37" s="180">
        <v>-10879</v>
      </c>
      <c r="BL37" s="180">
        <v>5375156</v>
      </c>
      <c r="BM37" s="180">
        <v>0</v>
      </c>
      <c r="BN37" s="180">
        <v>3131320</v>
      </c>
      <c r="BO37" s="180">
        <v>1442653</v>
      </c>
      <c r="BP37" s="180">
        <v>0</v>
      </c>
      <c r="BQ37" s="180">
        <v>0</v>
      </c>
      <c r="BR37" s="180">
        <v>0</v>
      </c>
      <c r="BS37" s="180">
        <v>-177434</v>
      </c>
      <c r="BT37" s="180">
        <v>0</v>
      </c>
      <c r="BU37" s="180">
        <v>0</v>
      </c>
      <c r="BV37" s="180">
        <v>-543804</v>
      </c>
    </row>
    <row r="38" spans="1:74" x14ac:dyDescent="0.3">
      <c r="A38" s="180">
        <v>591</v>
      </c>
      <c r="C38" s="180"/>
      <c r="D38" s="180">
        <v>2591436</v>
      </c>
      <c r="E38" s="180">
        <v>323471782</v>
      </c>
      <c r="F38" s="180">
        <v>0</v>
      </c>
      <c r="G38" s="180">
        <v>2282845</v>
      </c>
      <c r="H38" s="180">
        <v>1719244</v>
      </c>
      <c r="I38" s="180">
        <v>0</v>
      </c>
      <c r="J38" s="180">
        <v>0</v>
      </c>
      <c r="K38" s="180">
        <v>0</v>
      </c>
      <c r="L38" s="180">
        <v>5920127</v>
      </c>
      <c r="M38" s="180">
        <v>8599080</v>
      </c>
      <c r="N38" s="180">
        <v>0</v>
      </c>
      <c r="O38" s="180">
        <v>397688</v>
      </c>
      <c r="P38" s="180">
        <v>0</v>
      </c>
      <c r="Q38" s="180">
        <v>0</v>
      </c>
      <c r="R38" s="180">
        <v>0</v>
      </c>
      <c r="S38" s="180">
        <v>1046488</v>
      </c>
      <c r="T38" s="180">
        <v>0</v>
      </c>
      <c r="U38" s="180">
        <v>0</v>
      </c>
      <c r="V38" s="180">
        <v>1454338</v>
      </c>
      <c r="W38" s="180">
        <v>0</v>
      </c>
      <c r="X38" s="180">
        <v>6913065</v>
      </c>
      <c r="Y38" s="180">
        <v>0</v>
      </c>
      <c r="Z38" s="180">
        <v>121152233</v>
      </c>
      <c r="AA38" s="180">
        <v>0</v>
      </c>
      <c r="AB38" s="180">
        <v>0</v>
      </c>
      <c r="AC38" s="180">
        <v>264934</v>
      </c>
      <c r="AD38" s="180">
        <v>1188379</v>
      </c>
      <c r="AE38" s="180">
        <v>701066</v>
      </c>
      <c r="AF38" s="180">
        <v>652511</v>
      </c>
      <c r="AG38" s="180">
        <v>628512</v>
      </c>
      <c r="AH38" s="180">
        <v>0</v>
      </c>
      <c r="AI38" s="180">
        <v>0</v>
      </c>
      <c r="AJ38" s="180">
        <v>0</v>
      </c>
      <c r="AK38" s="180">
        <v>0</v>
      </c>
      <c r="AL38" s="180">
        <v>752317</v>
      </c>
      <c r="AM38" s="180">
        <v>1162465</v>
      </c>
      <c r="AN38" s="180">
        <v>448950</v>
      </c>
      <c r="AO38" s="180">
        <v>29383231</v>
      </c>
      <c r="AP38" s="180">
        <v>843551</v>
      </c>
      <c r="AQ38" s="180">
        <v>0</v>
      </c>
      <c r="AR38" s="180">
        <v>66023</v>
      </c>
      <c r="AS38" s="180">
        <v>25675701</v>
      </c>
      <c r="AT38" s="180">
        <v>367793</v>
      </c>
      <c r="AU38" s="180">
        <v>836536</v>
      </c>
      <c r="AV38" s="180">
        <v>0</v>
      </c>
      <c r="AW38" s="180">
        <v>533792</v>
      </c>
      <c r="AX38" s="180">
        <v>0</v>
      </c>
      <c r="AY38" s="180">
        <v>0</v>
      </c>
      <c r="AZ38" s="180">
        <v>11690133</v>
      </c>
      <c r="BA38" s="180">
        <v>198022</v>
      </c>
      <c r="BB38" s="180">
        <v>556156</v>
      </c>
      <c r="BC38" s="180">
        <v>104114</v>
      </c>
      <c r="BD38" s="180">
        <v>3529804</v>
      </c>
      <c r="BE38" s="180">
        <v>3898909</v>
      </c>
      <c r="BF38" s="180">
        <v>44709160</v>
      </c>
      <c r="BG38" s="180">
        <v>0</v>
      </c>
      <c r="BH38" s="180">
        <v>0</v>
      </c>
      <c r="BI38" s="180">
        <v>187160</v>
      </c>
      <c r="BJ38" s="180">
        <v>22272211</v>
      </c>
      <c r="BK38" s="180">
        <v>1236376</v>
      </c>
      <c r="BL38" s="180">
        <v>8654092</v>
      </c>
      <c r="BM38" s="180">
        <v>0</v>
      </c>
      <c r="BN38" s="180">
        <v>11591446</v>
      </c>
      <c r="BO38" s="180">
        <v>2896328</v>
      </c>
      <c r="BP38" s="180">
        <v>0</v>
      </c>
      <c r="BQ38" s="180">
        <v>0</v>
      </c>
      <c r="BR38" s="180">
        <v>0</v>
      </c>
      <c r="BS38" s="180">
        <v>1657448</v>
      </c>
      <c r="BT38" s="180">
        <v>0</v>
      </c>
      <c r="BU38" s="180">
        <v>0</v>
      </c>
      <c r="BV38" s="180">
        <v>2819994</v>
      </c>
    </row>
    <row r="39" spans="1:74" s="968" customFormat="1" x14ac:dyDescent="0.3">
      <c r="B39" s="968" t="s">
        <v>2841</v>
      </c>
    </row>
    <row r="40" spans="1:74" x14ac:dyDescent="0.3">
      <c r="A40" s="180">
        <v>506</v>
      </c>
      <c r="C40" s="180"/>
      <c r="D40" s="180">
        <v>8044621</v>
      </c>
      <c r="E40" s="180">
        <v>337289989</v>
      </c>
      <c r="F40" s="180">
        <v>0</v>
      </c>
      <c r="G40" s="180">
        <v>5251457</v>
      </c>
      <c r="H40" s="180">
        <v>782223</v>
      </c>
      <c r="I40" s="180">
        <v>71858</v>
      </c>
      <c r="J40" s="180">
        <v>1408379</v>
      </c>
      <c r="K40" s="180">
        <v>7607748</v>
      </c>
      <c r="L40" s="180">
        <v>2132587</v>
      </c>
      <c r="M40" s="180">
        <v>11940726</v>
      </c>
      <c r="N40" s="180">
        <v>764433</v>
      </c>
      <c r="O40" s="180">
        <v>972706</v>
      </c>
      <c r="P40" s="180">
        <v>0</v>
      </c>
      <c r="Q40" s="180">
        <v>577861</v>
      </c>
      <c r="R40" s="180">
        <v>1049991</v>
      </c>
      <c r="S40" s="180">
        <v>1061105</v>
      </c>
      <c r="T40" s="180">
        <v>4371954</v>
      </c>
      <c r="U40" s="180">
        <v>0</v>
      </c>
      <c r="V40" s="180">
        <v>1098391</v>
      </c>
      <c r="W40" s="180">
        <v>0</v>
      </c>
      <c r="X40" s="180">
        <v>4254929</v>
      </c>
      <c r="Y40" s="180">
        <v>1561760</v>
      </c>
      <c r="Z40" s="180">
        <v>31953702</v>
      </c>
      <c r="AA40" s="180">
        <v>8953459</v>
      </c>
      <c r="AB40" s="180">
        <v>0</v>
      </c>
      <c r="AC40" s="180">
        <v>405944</v>
      </c>
      <c r="AD40" s="180">
        <v>987141</v>
      </c>
      <c r="AE40" s="180">
        <v>2281557</v>
      </c>
      <c r="AF40" s="180">
        <v>407702</v>
      </c>
      <c r="AG40" s="180">
        <v>452495</v>
      </c>
      <c r="AH40" s="180">
        <v>0</v>
      </c>
      <c r="AI40" s="180">
        <v>280858</v>
      </c>
      <c r="AJ40" s="180">
        <v>3546807</v>
      </c>
      <c r="AK40" s="180">
        <v>621802</v>
      </c>
      <c r="AL40" s="180">
        <v>1026023</v>
      </c>
      <c r="AM40" s="180">
        <v>1949516</v>
      </c>
      <c r="AN40" s="180">
        <v>595317</v>
      </c>
      <c r="AO40" s="180">
        <v>18024866</v>
      </c>
      <c r="AP40" s="180">
        <v>1231207</v>
      </c>
      <c r="AQ40" s="180">
        <v>623757</v>
      </c>
      <c r="AR40" s="180">
        <v>599029</v>
      </c>
      <c r="AS40" s="180">
        <v>19882994</v>
      </c>
      <c r="AT40" s="180">
        <v>398514</v>
      </c>
      <c r="AU40" s="180">
        <v>6291094</v>
      </c>
      <c r="AV40" s="180">
        <v>419785</v>
      </c>
      <c r="AW40" s="180">
        <v>403912</v>
      </c>
      <c r="AX40" s="180">
        <v>244532</v>
      </c>
      <c r="AY40" s="180">
        <v>438772</v>
      </c>
      <c r="AZ40" s="180">
        <v>3740156</v>
      </c>
      <c r="BA40" s="180">
        <v>1228338</v>
      </c>
      <c r="BB40" s="180">
        <v>189303</v>
      </c>
      <c r="BC40" s="180">
        <v>1361985</v>
      </c>
      <c r="BD40" s="180">
        <v>7255437</v>
      </c>
      <c r="BE40" s="180">
        <v>1195448</v>
      </c>
      <c r="BF40" s="180">
        <v>7338012</v>
      </c>
      <c r="BG40" s="180">
        <v>0</v>
      </c>
      <c r="BH40" s="180">
        <v>272714</v>
      </c>
      <c r="BI40" s="180">
        <v>457244</v>
      </c>
      <c r="BJ40" s="180">
        <v>13611131</v>
      </c>
      <c r="BK40" s="180">
        <v>1368280</v>
      </c>
      <c r="BL40" s="180">
        <v>12093408</v>
      </c>
      <c r="BM40" s="180">
        <v>7832994</v>
      </c>
      <c r="BN40" s="180">
        <v>3963389</v>
      </c>
      <c r="BO40" s="180">
        <v>2319760</v>
      </c>
      <c r="BP40" s="180">
        <v>43431</v>
      </c>
      <c r="BQ40" s="180">
        <v>2132757</v>
      </c>
      <c r="BR40" s="180">
        <v>0</v>
      </c>
      <c r="BS40" s="180">
        <v>2212242</v>
      </c>
      <c r="BT40" s="180">
        <v>1107035</v>
      </c>
      <c r="BU40" s="180">
        <v>0</v>
      </c>
      <c r="BV40" s="180">
        <v>3549248</v>
      </c>
    </row>
    <row r="41" spans="1:74" x14ac:dyDescent="0.3">
      <c r="A41" s="180">
        <v>536</v>
      </c>
      <c r="C41" s="180"/>
      <c r="D41" s="180">
        <v>830823</v>
      </c>
      <c r="E41" s="180">
        <v>2848770</v>
      </c>
      <c r="F41" s="180">
        <v>0</v>
      </c>
      <c r="G41" s="180">
        <v>774552</v>
      </c>
      <c r="H41" s="180">
        <v>409114</v>
      </c>
      <c r="I41" s="180">
        <v>1040</v>
      </c>
      <c r="J41" s="180">
        <v>33009</v>
      </c>
      <c r="K41" s="180">
        <v>0</v>
      </c>
      <c r="L41" s="180">
        <v>12755</v>
      </c>
      <c r="M41" s="180">
        <v>0</v>
      </c>
      <c r="N41" s="180">
        <v>64781</v>
      </c>
      <c r="O41" s="180">
        <v>32647</v>
      </c>
      <c r="P41" s="180">
        <v>0</v>
      </c>
      <c r="Q41" s="180">
        <v>116463</v>
      </c>
      <c r="R41" s="180">
        <v>24197</v>
      </c>
      <c r="S41" s="180">
        <v>129108</v>
      </c>
      <c r="T41" s="180">
        <v>226934</v>
      </c>
      <c r="U41" s="180">
        <v>0</v>
      </c>
      <c r="V41" s="180">
        <v>579</v>
      </c>
      <c r="W41" s="180">
        <v>0</v>
      </c>
      <c r="X41" s="180">
        <v>360786</v>
      </c>
      <c r="Y41" s="180">
        <v>131369</v>
      </c>
      <c r="Z41" s="180">
        <v>1718816</v>
      </c>
      <c r="AA41" s="180">
        <v>789696</v>
      </c>
      <c r="AB41" s="180">
        <v>0</v>
      </c>
      <c r="AC41" s="180">
        <v>38861</v>
      </c>
      <c r="AD41" s="180">
        <v>0</v>
      </c>
      <c r="AE41" s="180">
        <v>0</v>
      </c>
      <c r="AF41" s="180">
        <v>47048</v>
      </c>
      <c r="AG41" s="180">
        <v>0</v>
      </c>
      <c r="AH41" s="180">
        <v>0</v>
      </c>
      <c r="AI41" s="180">
        <v>8244</v>
      </c>
      <c r="AJ41" s="180">
        <v>181726</v>
      </c>
      <c r="AK41" s="180">
        <v>17290</v>
      </c>
      <c r="AL41" s="180">
        <v>0</v>
      </c>
      <c r="AM41" s="180">
        <v>215854</v>
      </c>
      <c r="AN41" s="180">
        <v>73179</v>
      </c>
      <c r="AO41" s="180">
        <v>1235955</v>
      </c>
      <c r="AP41" s="180">
        <v>16241</v>
      </c>
      <c r="AQ41" s="180">
        <v>19075</v>
      </c>
      <c r="AR41" s="180">
        <v>89250</v>
      </c>
      <c r="AS41" s="180">
        <v>2442469</v>
      </c>
      <c r="AT41" s="180">
        <v>61966</v>
      </c>
      <c r="AU41" s="180">
        <v>462265</v>
      </c>
      <c r="AV41" s="180">
        <v>203019</v>
      </c>
      <c r="AW41" s="180">
        <v>56242</v>
      </c>
      <c r="AX41" s="180">
        <v>19793</v>
      </c>
      <c r="AY41" s="180">
        <v>109700</v>
      </c>
      <c r="AZ41" s="180">
        <v>695366</v>
      </c>
      <c r="BA41" s="180">
        <v>0</v>
      </c>
      <c r="BB41" s="180">
        <v>37554</v>
      </c>
      <c r="BC41" s="180">
        <v>40266</v>
      </c>
      <c r="BD41" s="180">
        <v>327383</v>
      </c>
      <c r="BE41" s="180">
        <v>46013</v>
      </c>
      <c r="BF41" s="180">
        <v>896848</v>
      </c>
      <c r="BG41" s="180">
        <v>0</v>
      </c>
      <c r="BH41" s="180">
        <v>177</v>
      </c>
      <c r="BI41" s="180">
        <v>43953</v>
      </c>
      <c r="BJ41" s="180">
        <v>642219</v>
      </c>
      <c r="BK41" s="180">
        <v>116822</v>
      </c>
      <c r="BL41" s="180">
        <v>193799</v>
      </c>
      <c r="BM41" s="180">
        <v>466941</v>
      </c>
      <c r="BN41" s="180">
        <v>77419</v>
      </c>
      <c r="BO41" s="180">
        <v>70094</v>
      </c>
      <c r="BP41" s="180">
        <v>2605</v>
      </c>
      <c r="BQ41" s="180">
        <v>295916</v>
      </c>
      <c r="BR41" s="180">
        <v>0</v>
      </c>
      <c r="BS41" s="180">
        <v>33280</v>
      </c>
      <c r="BT41" s="180">
        <v>437772</v>
      </c>
      <c r="BU41" s="180">
        <v>0</v>
      </c>
      <c r="BV41" s="180">
        <v>9847</v>
      </c>
    </row>
    <row r="42" spans="1:74" x14ac:dyDescent="0.3">
      <c r="A42" s="180">
        <v>586</v>
      </c>
      <c r="C42" s="180"/>
      <c r="D42" s="180">
        <v>0</v>
      </c>
      <c r="E42" s="180">
        <v>5931594</v>
      </c>
      <c r="F42" s="180">
        <v>0</v>
      </c>
      <c r="G42" s="180">
        <v>0</v>
      </c>
      <c r="H42" s="180">
        <v>0</v>
      </c>
      <c r="I42" s="180">
        <v>0</v>
      </c>
      <c r="J42" s="180">
        <v>0</v>
      </c>
      <c r="K42" s="180">
        <v>0</v>
      </c>
      <c r="L42" s="180">
        <v>0</v>
      </c>
      <c r="M42" s="180">
        <v>0</v>
      </c>
      <c r="N42" s="180">
        <v>0</v>
      </c>
      <c r="O42" s="180">
        <v>0</v>
      </c>
      <c r="P42" s="180">
        <v>0</v>
      </c>
      <c r="Q42" s="180">
        <v>0</v>
      </c>
      <c r="R42" s="180">
        <v>0</v>
      </c>
      <c r="S42" s="180">
        <v>0</v>
      </c>
      <c r="T42" s="180">
        <v>0</v>
      </c>
      <c r="U42" s="180">
        <v>0</v>
      </c>
      <c r="V42" s="180">
        <v>0</v>
      </c>
      <c r="W42" s="180">
        <v>0</v>
      </c>
      <c r="X42" s="180">
        <v>0</v>
      </c>
      <c r="Y42" s="180">
        <v>0</v>
      </c>
      <c r="Z42" s="180">
        <v>16649800</v>
      </c>
      <c r="AA42" s="180">
        <v>0</v>
      </c>
      <c r="AB42" s="180">
        <v>0</v>
      </c>
      <c r="AC42" s="180">
        <v>0</v>
      </c>
      <c r="AD42" s="180">
        <v>0</v>
      </c>
      <c r="AE42" s="180">
        <v>0</v>
      </c>
      <c r="AF42" s="180">
        <v>0</v>
      </c>
      <c r="AG42" s="180">
        <v>0</v>
      </c>
      <c r="AH42" s="180">
        <v>0</v>
      </c>
      <c r="AI42" s="180">
        <v>0</v>
      </c>
      <c r="AJ42" s="180">
        <v>0</v>
      </c>
      <c r="AK42" s="180">
        <v>0</v>
      </c>
      <c r="AL42" s="180">
        <v>0</v>
      </c>
      <c r="AM42" s="180">
        <v>0</v>
      </c>
      <c r="AN42" s="180">
        <v>0</v>
      </c>
      <c r="AO42" s="180">
        <v>0</v>
      </c>
      <c r="AP42" s="180">
        <v>0</v>
      </c>
      <c r="AQ42" s="180">
        <v>0</v>
      </c>
      <c r="AR42" s="180">
        <v>0</v>
      </c>
      <c r="AS42" s="180">
        <v>0</v>
      </c>
      <c r="AT42" s="180">
        <v>0</v>
      </c>
      <c r="AU42" s="180">
        <v>0</v>
      </c>
      <c r="AV42" s="180">
        <v>0</v>
      </c>
      <c r="AW42" s="180">
        <v>0</v>
      </c>
      <c r="AX42" s="180">
        <v>0</v>
      </c>
      <c r="AY42" s="180">
        <v>0</v>
      </c>
      <c r="AZ42" s="180">
        <v>0</v>
      </c>
      <c r="BA42" s="180">
        <v>0</v>
      </c>
      <c r="BB42" s="180">
        <v>0</v>
      </c>
      <c r="BC42" s="180">
        <v>0</v>
      </c>
      <c r="BD42" s="180">
        <v>0</v>
      </c>
      <c r="BE42" s="180">
        <v>0</v>
      </c>
      <c r="BF42" s="180">
        <v>0</v>
      </c>
      <c r="BG42" s="180">
        <v>0</v>
      </c>
      <c r="BH42" s="180">
        <v>0</v>
      </c>
      <c r="BI42" s="180">
        <v>0</v>
      </c>
      <c r="BJ42" s="180">
        <v>0</v>
      </c>
      <c r="BK42" s="180">
        <v>0</v>
      </c>
      <c r="BL42" s="180">
        <v>0</v>
      </c>
      <c r="BM42" s="180">
        <v>0</v>
      </c>
      <c r="BN42" s="180">
        <v>0</v>
      </c>
      <c r="BO42" s="180">
        <v>0</v>
      </c>
      <c r="BP42" s="180">
        <v>0</v>
      </c>
      <c r="BQ42" s="180">
        <v>0</v>
      </c>
      <c r="BR42" s="180">
        <v>0</v>
      </c>
      <c r="BS42" s="180">
        <v>0</v>
      </c>
      <c r="BT42" s="180">
        <v>0</v>
      </c>
      <c r="BU42" s="180">
        <v>0</v>
      </c>
      <c r="BV42" s="180">
        <v>0</v>
      </c>
    </row>
    <row r="43" spans="1:74" x14ac:dyDescent="0.3">
      <c r="A43" s="180">
        <v>379</v>
      </c>
      <c r="C43" s="180"/>
      <c r="D43" s="180">
        <v>9636701</v>
      </c>
      <c r="E43" s="180">
        <v>426532511</v>
      </c>
      <c r="F43" s="180">
        <v>0</v>
      </c>
      <c r="G43" s="180">
        <v>6594891</v>
      </c>
      <c r="H43" s="180">
        <v>1408858</v>
      </c>
      <c r="I43" s="180">
        <v>74079</v>
      </c>
      <c r="J43" s="180">
        <v>1507866</v>
      </c>
      <c r="K43" s="180">
        <v>7821310</v>
      </c>
      <c r="L43" s="180">
        <v>3292626</v>
      </c>
      <c r="M43" s="180">
        <v>15629020</v>
      </c>
      <c r="N43" s="180">
        <v>833090</v>
      </c>
      <c r="O43" s="180">
        <v>1081051</v>
      </c>
      <c r="P43" s="180">
        <v>0</v>
      </c>
      <c r="Q43" s="180">
        <v>748197</v>
      </c>
      <c r="R43" s="180">
        <v>1208258</v>
      </c>
      <c r="S43" s="180">
        <v>1347272</v>
      </c>
      <c r="T43" s="180">
        <v>6185243</v>
      </c>
      <c r="U43" s="180">
        <v>0</v>
      </c>
      <c r="V43" s="180">
        <v>1178950</v>
      </c>
      <c r="W43" s="180">
        <v>0</v>
      </c>
      <c r="X43" s="180">
        <v>6103140</v>
      </c>
      <c r="Y43" s="180">
        <v>1930931</v>
      </c>
      <c r="Z43" s="180">
        <v>70399202</v>
      </c>
      <c r="AA43" s="180">
        <v>10463601</v>
      </c>
      <c r="AB43" s="180">
        <v>0</v>
      </c>
      <c r="AC43" s="180">
        <v>560903</v>
      </c>
      <c r="AD43" s="180">
        <v>1151695</v>
      </c>
      <c r="AE43" s="180">
        <v>2488545</v>
      </c>
      <c r="AF43" s="180">
        <v>491338</v>
      </c>
      <c r="AG43" s="180">
        <v>692417</v>
      </c>
      <c r="AH43" s="180">
        <v>0</v>
      </c>
      <c r="AI43" s="180">
        <v>303947</v>
      </c>
      <c r="AJ43" s="180">
        <v>3854007</v>
      </c>
      <c r="AK43" s="180">
        <v>655291</v>
      </c>
      <c r="AL43" s="180">
        <v>1099758</v>
      </c>
      <c r="AM43" s="180">
        <v>2802220</v>
      </c>
      <c r="AN43" s="180">
        <v>706665</v>
      </c>
      <c r="AO43" s="180">
        <v>27346224</v>
      </c>
      <c r="AP43" s="180">
        <v>1381561</v>
      </c>
      <c r="AQ43" s="180">
        <v>668283</v>
      </c>
      <c r="AR43" s="180">
        <v>717717</v>
      </c>
      <c r="AS43" s="180">
        <v>26154502</v>
      </c>
      <c r="AT43" s="180">
        <v>518859</v>
      </c>
      <c r="AU43" s="180">
        <v>7034955</v>
      </c>
      <c r="AV43" s="180">
        <v>852985</v>
      </c>
      <c r="AW43" s="180">
        <v>578069</v>
      </c>
      <c r="AX43" s="180">
        <v>292592</v>
      </c>
      <c r="AY43" s="180">
        <v>591488</v>
      </c>
      <c r="AZ43" s="180">
        <v>5216962</v>
      </c>
      <c r="BA43" s="180">
        <v>1379388</v>
      </c>
      <c r="BB43" s="180">
        <v>243048</v>
      </c>
      <c r="BC43" s="180">
        <v>1422324</v>
      </c>
      <c r="BD43" s="180">
        <v>8301285</v>
      </c>
      <c r="BE43" s="180">
        <v>1617810</v>
      </c>
      <c r="BF43" s="180">
        <v>13544842</v>
      </c>
      <c r="BG43" s="180">
        <v>0</v>
      </c>
      <c r="BH43" s="180">
        <v>303072</v>
      </c>
      <c r="BI43" s="180">
        <v>540501</v>
      </c>
      <c r="BJ43" s="180">
        <v>16311619</v>
      </c>
      <c r="BK43" s="180">
        <v>1641232</v>
      </c>
      <c r="BL43" s="180">
        <v>14625936</v>
      </c>
      <c r="BM43" s="180">
        <v>9181711</v>
      </c>
      <c r="BN43" s="180">
        <v>5380448</v>
      </c>
      <c r="BO43" s="180">
        <v>2733674</v>
      </c>
      <c r="BP43" s="180">
        <v>64982</v>
      </c>
      <c r="BQ43" s="180">
        <v>2848454</v>
      </c>
      <c r="BR43" s="180">
        <v>0</v>
      </c>
      <c r="BS43" s="180">
        <v>3380072</v>
      </c>
      <c r="BT43" s="180">
        <v>1655666</v>
      </c>
      <c r="BU43" s="180">
        <v>0</v>
      </c>
      <c r="BV43" s="180">
        <v>4017590</v>
      </c>
    </row>
    <row r="44" spans="1:74" x14ac:dyDescent="0.3">
      <c r="A44" s="180">
        <v>368</v>
      </c>
      <c r="C44" s="180"/>
      <c r="D44" s="180">
        <v>0</v>
      </c>
      <c r="E44" s="180">
        <v>129614</v>
      </c>
      <c r="F44" s="180">
        <v>0</v>
      </c>
      <c r="G44" s="180">
        <v>0</v>
      </c>
      <c r="H44" s="180">
        <v>0</v>
      </c>
      <c r="I44" s="180">
        <v>0</v>
      </c>
      <c r="J44" s="180">
        <v>0</v>
      </c>
      <c r="K44" s="180">
        <v>0</v>
      </c>
      <c r="L44" s="180">
        <v>0</v>
      </c>
      <c r="M44" s="180">
        <v>0</v>
      </c>
      <c r="N44" s="180">
        <v>0</v>
      </c>
      <c r="O44" s="180">
        <v>0</v>
      </c>
      <c r="P44" s="180">
        <v>0</v>
      </c>
      <c r="Q44" s="180">
        <v>0</v>
      </c>
      <c r="R44" s="180">
        <v>0</v>
      </c>
      <c r="S44" s="180">
        <v>0</v>
      </c>
      <c r="T44" s="180">
        <v>0</v>
      </c>
      <c r="U44" s="180">
        <v>0</v>
      </c>
      <c r="V44" s="180">
        <v>0</v>
      </c>
      <c r="W44" s="180">
        <v>0</v>
      </c>
      <c r="X44" s="180">
        <v>0</v>
      </c>
      <c r="Y44" s="180">
        <v>0</v>
      </c>
      <c r="Z44" s="180">
        <v>314329</v>
      </c>
      <c r="AA44" s="180">
        <v>0</v>
      </c>
      <c r="AB44" s="180">
        <v>0</v>
      </c>
      <c r="AC44" s="180">
        <v>0</v>
      </c>
      <c r="AD44" s="180">
        <v>0</v>
      </c>
      <c r="AE44" s="180">
        <v>0</v>
      </c>
      <c r="AF44" s="180">
        <v>0</v>
      </c>
      <c r="AG44" s="180">
        <v>0</v>
      </c>
      <c r="AH44" s="180">
        <v>0</v>
      </c>
      <c r="AI44" s="180">
        <v>0</v>
      </c>
      <c r="AJ44" s="180">
        <v>0</v>
      </c>
      <c r="AK44" s="180">
        <v>0</v>
      </c>
      <c r="AL44" s="180">
        <v>0</v>
      </c>
      <c r="AM44" s="180">
        <v>0</v>
      </c>
      <c r="AN44" s="180">
        <v>0</v>
      </c>
      <c r="AO44" s="180">
        <v>0</v>
      </c>
      <c r="AP44" s="180">
        <v>0</v>
      </c>
      <c r="AQ44" s="180">
        <v>0</v>
      </c>
      <c r="AR44" s="180">
        <v>0</v>
      </c>
      <c r="AS44" s="180">
        <v>0</v>
      </c>
      <c r="AT44" s="180">
        <v>0</v>
      </c>
      <c r="AU44" s="180">
        <v>0</v>
      </c>
      <c r="AV44" s="180">
        <v>0</v>
      </c>
      <c r="AW44" s="180">
        <v>0</v>
      </c>
      <c r="AX44" s="180">
        <v>0</v>
      </c>
      <c r="AY44" s="180">
        <v>0</v>
      </c>
      <c r="AZ44" s="180">
        <v>0</v>
      </c>
      <c r="BA44" s="180">
        <v>0</v>
      </c>
      <c r="BB44" s="180">
        <v>0</v>
      </c>
      <c r="BC44" s="180">
        <v>0</v>
      </c>
      <c r="BD44" s="180">
        <v>0</v>
      </c>
      <c r="BE44" s="180">
        <v>0</v>
      </c>
      <c r="BF44" s="180">
        <v>0</v>
      </c>
      <c r="BG44" s="180">
        <v>0</v>
      </c>
      <c r="BH44" s="180">
        <v>0</v>
      </c>
      <c r="BI44" s="180">
        <v>0</v>
      </c>
      <c r="BJ44" s="180">
        <v>0</v>
      </c>
      <c r="BK44" s="180">
        <v>0</v>
      </c>
      <c r="BL44" s="180">
        <v>193799</v>
      </c>
      <c r="BM44" s="180">
        <v>0</v>
      </c>
      <c r="BN44" s="180">
        <v>0</v>
      </c>
      <c r="BO44" s="180">
        <v>0</v>
      </c>
      <c r="BP44" s="180">
        <v>0</v>
      </c>
      <c r="BQ44" s="180">
        <v>0</v>
      </c>
      <c r="BR44" s="180">
        <v>0</v>
      </c>
      <c r="BS44" s="180">
        <v>0</v>
      </c>
      <c r="BT44" s="180">
        <v>0</v>
      </c>
      <c r="BU44" s="180">
        <v>0</v>
      </c>
      <c r="BV44" s="180">
        <v>0</v>
      </c>
    </row>
    <row r="45" spans="1:74" x14ac:dyDescent="0.3">
      <c r="A45" s="180">
        <v>4</v>
      </c>
      <c r="C45" s="180"/>
      <c r="D45" s="180">
        <v>148353</v>
      </c>
      <c r="E45" s="180">
        <v>19972653</v>
      </c>
      <c r="F45" s="180">
        <v>0</v>
      </c>
      <c r="G45" s="180">
        <v>71422</v>
      </c>
      <c r="H45" s="180">
        <v>25645</v>
      </c>
      <c r="I45" s="180">
        <v>0</v>
      </c>
      <c r="J45" s="180">
        <v>509</v>
      </c>
      <c r="K45" s="180">
        <v>14627</v>
      </c>
      <c r="L45" s="180">
        <v>322798</v>
      </c>
      <c r="M45" s="180">
        <v>1058558</v>
      </c>
      <c r="N45" s="180">
        <v>5950</v>
      </c>
      <c r="O45" s="180">
        <v>11333</v>
      </c>
      <c r="P45" s="180">
        <v>0</v>
      </c>
      <c r="Q45" s="180">
        <v>5890</v>
      </c>
      <c r="R45" s="180">
        <v>26220</v>
      </c>
      <c r="S45" s="180">
        <v>37462</v>
      </c>
      <c r="T45" s="180">
        <v>341464</v>
      </c>
      <c r="U45" s="180">
        <v>0</v>
      </c>
      <c r="V45" s="180">
        <v>1592</v>
      </c>
      <c r="W45" s="180">
        <v>0</v>
      </c>
      <c r="X45" s="180">
        <v>256041</v>
      </c>
      <c r="Y45" s="180">
        <v>13103</v>
      </c>
      <c r="Z45" s="180">
        <v>4741782</v>
      </c>
      <c r="AA45" s="180">
        <v>219433</v>
      </c>
      <c r="AB45" s="180">
        <v>0</v>
      </c>
      <c r="AC45" s="180">
        <v>15168</v>
      </c>
      <c r="AD45" s="180">
        <v>34949</v>
      </c>
      <c r="AE45" s="180">
        <v>82060</v>
      </c>
      <c r="AF45" s="180">
        <v>20335</v>
      </c>
      <c r="AG45" s="180">
        <v>74800</v>
      </c>
      <c r="AH45" s="180">
        <v>0</v>
      </c>
      <c r="AI45" s="180">
        <v>4759</v>
      </c>
      <c r="AJ45" s="180">
        <v>249793</v>
      </c>
      <c r="AK45" s="180">
        <v>5902</v>
      </c>
      <c r="AL45" s="180">
        <v>105431</v>
      </c>
      <c r="AM45" s="180">
        <v>291440</v>
      </c>
      <c r="AN45" s="180">
        <v>19335</v>
      </c>
      <c r="AO45" s="180">
        <v>3678653</v>
      </c>
      <c r="AP45" s="180">
        <v>39429</v>
      </c>
      <c r="AQ45" s="180">
        <v>340</v>
      </c>
      <c r="AR45" s="180">
        <v>2198</v>
      </c>
      <c r="AS45" s="180">
        <v>1480620</v>
      </c>
      <c r="AT45" s="180">
        <v>2693</v>
      </c>
      <c r="AU45" s="180">
        <v>51455</v>
      </c>
      <c r="AV45" s="180">
        <v>18833</v>
      </c>
      <c r="AW45" s="180">
        <v>39723</v>
      </c>
      <c r="AX45" s="180">
        <v>37268</v>
      </c>
      <c r="AY45" s="180">
        <v>12795</v>
      </c>
      <c r="AZ45" s="180">
        <v>324010</v>
      </c>
      <c r="BA45" s="180">
        <v>67178</v>
      </c>
      <c r="BB45" s="180">
        <v>4007</v>
      </c>
      <c r="BC45" s="180">
        <v>19162</v>
      </c>
      <c r="BD45" s="180">
        <v>436648</v>
      </c>
      <c r="BE45" s="180">
        <v>95845</v>
      </c>
      <c r="BF45" s="180">
        <v>913252</v>
      </c>
      <c r="BG45" s="180">
        <v>0</v>
      </c>
      <c r="BH45" s="180">
        <v>9814</v>
      </c>
      <c r="BI45" s="180">
        <v>6131</v>
      </c>
      <c r="BJ45" s="180">
        <v>473213</v>
      </c>
      <c r="BK45" s="180">
        <v>87763</v>
      </c>
      <c r="BL45" s="180">
        <v>1032755</v>
      </c>
      <c r="BM45" s="180">
        <v>523386</v>
      </c>
      <c r="BN45" s="180">
        <v>357521</v>
      </c>
      <c r="BO45" s="180">
        <v>52314</v>
      </c>
      <c r="BP45" s="180">
        <v>3235</v>
      </c>
      <c r="BQ45" s="180">
        <v>153208</v>
      </c>
      <c r="BR45" s="180">
        <v>0</v>
      </c>
      <c r="BS45" s="180">
        <v>222816</v>
      </c>
      <c r="BT45" s="180">
        <v>34277</v>
      </c>
      <c r="BU45" s="180">
        <v>0</v>
      </c>
      <c r="BV45" s="180">
        <v>130213</v>
      </c>
    </row>
    <row r="46" spans="1:74" x14ac:dyDescent="0.3">
      <c r="A46" s="180">
        <v>5</v>
      </c>
      <c r="C46" s="180"/>
      <c r="D46" s="180">
        <v>7162</v>
      </c>
      <c r="E46" s="180">
        <v>492652</v>
      </c>
      <c r="F46" s="180">
        <v>0</v>
      </c>
      <c r="G46" s="180">
        <v>13</v>
      </c>
      <c r="H46" s="180">
        <v>558</v>
      </c>
      <c r="I46" s="180">
        <v>0</v>
      </c>
      <c r="J46" s="180">
        <v>0</v>
      </c>
      <c r="K46" s="180">
        <v>0</v>
      </c>
      <c r="L46" s="180">
        <v>0</v>
      </c>
      <c r="M46" s="180">
        <v>9487</v>
      </c>
      <c r="N46" s="180">
        <v>0</v>
      </c>
      <c r="O46" s="180">
        <v>0</v>
      </c>
      <c r="P46" s="180">
        <v>0</v>
      </c>
      <c r="Q46" s="180">
        <v>0</v>
      </c>
      <c r="R46" s="180">
        <v>0</v>
      </c>
      <c r="S46" s="180">
        <v>0</v>
      </c>
      <c r="T46" s="180">
        <v>35871</v>
      </c>
      <c r="U46" s="180">
        <v>0</v>
      </c>
      <c r="V46" s="180">
        <v>0</v>
      </c>
      <c r="W46" s="180">
        <v>0</v>
      </c>
      <c r="X46" s="180">
        <v>23690</v>
      </c>
      <c r="Y46" s="180">
        <v>0</v>
      </c>
      <c r="Z46" s="180">
        <v>92411</v>
      </c>
      <c r="AA46" s="180">
        <v>0</v>
      </c>
      <c r="AB46" s="180">
        <v>0</v>
      </c>
      <c r="AC46" s="180">
        <v>0</v>
      </c>
      <c r="AD46" s="180">
        <v>33426</v>
      </c>
      <c r="AE46" s="180">
        <v>8940</v>
      </c>
      <c r="AF46" s="180">
        <v>0</v>
      </c>
      <c r="AG46" s="180">
        <v>0</v>
      </c>
      <c r="AH46" s="180">
        <v>0</v>
      </c>
      <c r="AI46" s="180">
        <v>0</v>
      </c>
      <c r="AJ46" s="180">
        <v>0</v>
      </c>
      <c r="AK46" s="180">
        <v>0</v>
      </c>
      <c r="AL46" s="180">
        <v>0</v>
      </c>
      <c r="AM46" s="180">
        <v>176</v>
      </c>
      <c r="AN46" s="180">
        <v>0</v>
      </c>
      <c r="AO46" s="180">
        <v>445299</v>
      </c>
      <c r="AP46" s="180">
        <v>500</v>
      </c>
      <c r="AQ46" s="180">
        <v>0</v>
      </c>
      <c r="AR46" s="180">
        <v>0</v>
      </c>
      <c r="AS46" s="180">
        <v>25505</v>
      </c>
      <c r="AT46" s="180">
        <v>0</v>
      </c>
      <c r="AU46" s="180">
        <v>0</v>
      </c>
      <c r="AV46" s="180">
        <v>0</v>
      </c>
      <c r="AW46" s="180">
        <v>0</v>
      </c>
      <c r="AX46" s="180">
        <v>0</v>
      </c>
      <c r="AY46" s="180">
        <v>0</v>
      </c>
      <c r="AZ46" s="180">
        <v>0</v>
      </c>
      <c r="BA46" s="180">
        <v>3624</v>
      </c>
      <c r="BB46" s="180">
        <v>0</v>
      </c>
      <c r="BC46" s="180">
        <v>0</v>
      </c>
      <c r="BD46" s="180">
        <v>0</v>
      </c>
      <c r="BE46" s="180">
        <v>0</v>
      </c>
      <c r="BF46" s="180">
        <v>0</v>
      </c>
      <c r="BG46" s="180">
        <v>0</v>
      </c>
      <c r="BH46" s="180">
        <v>0</v>
      </c>
      <c r="BI46" s="180">
        <v>0</v>
      </c>
      <c r="BJ46" s="180">
        <v>0</v>
      </c>
      <c r="BK46" s="180">
        <v>0</v>
      </c>
      <c r="BL46" s="180">
        <v>0</v>
      </c>
      <c r="BM46" s="180">
        <v>352062</v>
      </c>
      <c r="BN46" s="180">
        <v>12745</v>
      </c>
      <c r="BO46" s="180">
        <v>0</v>
      </c>
      <c r="BP46" s="180">
        <v>0</v>
      </c>
      <c r="BQ46" s="180">
        <v>0</v>
      </c>
      <c r="BR46" s="180">
        <v>0</v>
      </c>
      <c r="BS46" s="180">
        <v>0</v>
      </c>
      <c r="BT46" s="180">
        <v>0</v>
      </c>
      <c r="BU46" s="180">
        <v>0</v>
      </c>
      <c r="BV46" s="180">
        <v>2609</v>
      </c>
    </row>
    <row r="47" spans="1:74" x14ac:dyDescent="0.3">
      <c r="A47" s="180">
        <v>380</v>
      </c>
      <c r="C47" s="180"/>
      <c r="D47" s="180">
        <v>132366</v>
      </c>
      <c r="E47" s="180">
        <v>910549</v>
      </c>
      <c r="F47" s="180">
        <v>0</v>
      </c>
      <c r="G47" s="180">
        <v>98019</v>
      </c>
      <c r="H47" s="180">
        <v>53812</v>
      </c>
      <c r="I47" s="180">
        <v>1181</v>
      </c>
      <c r="J47" s="180">
        <v>8280</v>
      </c>
      <c r="K47" s="180">
        <v>0</v>
      </c>
      <c r="L47" s="180">
        <v>807775</v>
      </c>
      <c r="M47" s="180">
        <v>1229637</v>
      </c>
      <c r="N47" s="180">
        <v>3876</v>
      </c>
      <c r="O47" s="180">
        <v>12889</v>
      </c>
      <c r="P47" s="180">
        <v>0</v>
      </c>
      <c r="Q47" s="180">
        <v>5661</v>
      </c>
      <c r="R47" s="180">
        <v>35886</v>
      </c>
      <c r="S47" s="180">
        <v>3682</v>
      </c>
      <c r="T47" s="180">
        <v>272509</v>
      </c>
      <c r="U47" s="180">
        <v>0</v>
      </c>
      <c r="V47" s="180">
        <v>12995</v>
      </c>
      <c r="W47" s="180">
        <v>0</v>
      </c>
      <c r="X47" s="180">
        <v>57172</v>
      </c>
      <c r="Y47" s="180">
        <v>27471</v>
      </c>
      <c r="Z47" s="180">
        <v>12234158</v>
      </c>
      <c r="AA47" s="180">
        <v>55800</v>
      </c>
      <c r="AB47" s="180">
        <v>0</v>
      </c>
      <c r="AC47" s="180">
        <v>90912</v>
      </c>
      <c r="AD47" s="180">
        <v>0</v>
      </c>
      <c r="AE47" s="180">
        <v>61708</v>
      </c>
      <c r="AF47" s="180">
        <v>826</v>
      </c>
      <c r="AG47" s="180">
        <v>136030</v>
      </c>
      <c r="AH47" s="180">
        <v>0</v>
      </c>
      <c r="AI47" s="180">
        <v>3215</v>
      </c>
      <c r="AJ47" s="180">
        <v>8604</v>
      </c>
      <c r="AK47" s="180">
        <v>4376</v>
      </c>
      <c r="AL47" s="180">
        <v>3088</v>
      </c>
      <c r="AM47" s="180">
        <v>48804</v>
      </c>
      <c r="AN47" s="180">
        <v>997</v>
      </c>
      <c r="AO47" s="180">
        <v>1136532</v>
      </c>
      <c r="AP47" s="180">
        <v>12214</v>
      </c>
      <c r="AQ47" s="180">
        <v>2679</v>
      </c>
      <c r="AR47" s="180">
        <v>4509</v>
      </c>
      <c r="AS47" s="180">
        <v>469205</v>
      </c>
      <c r="AT47" s="180">
        <v>33664</v>
      </c>
      <c r="AU47" s="180">
        <v>55722</v>
      </c>
      <c r="AV47" s="180">
        <v>113447</v>
      </c>
      <c r="AW47" s="180">
        <v>83545</v>
      </c>
      <c r="AX47" s="180">
        <v>722</v>
      </c>
      <c r="AY47" s="180">
        <v>15784</v>
      </c>
      <c r="AZ47" s="180">
        <v>40875</v>
      </c>
      <c r="BA47" s="180">
        <v>21925</v>
      </c>
      <c r="BB47" s="180">
        <v>2654</v>
      </c>
      <c r="BC47" s="180">
        <v>5698</v>
      </c>
      <c r="BD47" s="180">
        <v>104686</v>
      </c>
      <c r="BE47" s="180">
        <v>64704</v>
      </c>
      <c r="BF47" s="180">
        <v>428825</v>
      </c>
      <c r="BG47" s="180">
        <v>0</v>
      </c>
      <c r="BH47" s="180">
        <v>6843</v>
      </c>
      <c r="BI47" s="180">
        <v>845</v>
      </c>
      <c r="BJ47" s="180">
        <v>23902</v>
      </c>
      <c r="BK47" s="180">
        <v>36328</v>
      </c>
      <c r="BL47" s="180">
        <v>133045</v>
      </c>
      <c r="BM47" s="180">
        <v>40850</v>
      </c>
      <c r="BN47" s="180">
        <v>54217</v>
      </c>
      <c r="BO47" s="180">
        <v>3766</v>
      </c>
      <c r="BP47" s="180">
        <v>15021</v>
      </c>
      <c r="BQ47" s="180">
        <v>116301</v>
      </c>
      <c r="BR47" s="180">
        <v>0</v>
      </c>
      <c r="BS47" s="180">
        <v>155220</v>
      </c>
      <c r="BT47" s="180">
        <v>13062</v>
      </c>
      <c r="BU47" s="180">
        <v>0</v>
      </c>
      <c r="BV47" s="180">
        <v>382055</v>
      </c>
    </row>
    <row r="48" spans="1:74" x14ac:dyDescent="0.3">
      <c r="A48" s="180">
        <v>391</v>
      </c>
      <c r="C48" s="180"/>
      <c r="D48" s="180">
        <v>628891</v>
      </c>
      <c r="E48" s="180">
        <v>63349343</v>
      </c>
      <c r="F48" s="180">
        <v>0</v>
      </c>
      <c r="G48" s="180">
        <v>846238</v>
      </c>
      <c r="H48" s="180">
        <v>163709</v>
      </c>
      <c r="I48" s="180">
        <v>0</v>
      </c>
      <c r="J48" s="180">
        <v>58198</v>
      </c>
      <c r="K48" s="180">
        <v>203664</v>
      </c>
      <c r="L48" s="180">
        <v>339567</v>
      </c>
      <c r="M48" s="180">
        <v>4766523</v>
      </c>
      <c r="N48" s="180">
        <v>0</v>
      </c>
      <c r="O48" s="180">
        <v>62809</v>
      </c>
      <c r="P48" s="180">
        <v>0</v>
      </c>
      <c r="Q48" s="180">
        <v>48212</v>
      </c>
      <c r="R48" s="180">
        <v>98185</v>
      </c>
      <c r="S48" s="180">
        <v>156054</v>
      </c>
      <c r="T48" s="180">
        <v>1226046</v>
      </c>
      <c r="U48" s="180">
        <v>0</v>
      </c>
      <c r="V48" s="180">
        <v>66985</v>
      </c>
      <c r="W48" s="180">
        <v>0</v>
      </c>
      <c r="X48" s="180">
        <v>1415134</v>
      </c>
      <c r="Y48" s="180">
        <v>224993</v>
      </c>
      <c r="Z48" s="180">
        <v>7421384</v>
      </c>
      <c r="AA48" s="180">
        <v>720446</v>
      </c>
      <c r="AB48" s="180">
        <v>0</v>
      </c>
      <c r="AC48" s="180">
        <v>29318</v>
      </c>
      <c r="AD48" s="180">
        <v>131128</v>
      </c>
      <c r="AE48" s="180">
        <v>387769</v>
      </c>
      <c r="AF48" s="180">
        <v>32762</v>
      </c>
      <c r="AG48" s="180">
        <v>103892</v>
      </c>
      <c r="AH48" s="180">
        <v>0</v>
      </c>
      <c r="AI48" s="180">
        <v>8244</v>
      </c>
      <c r="AJ48" s="180">
        <v>116870</v>
      </c>
      <c r="AK48" s="180">
        <v>11823</v>
      </c>
      <c r="AL48" s="180">
        <v>70647</v>
      </c>
      <c r="AM48" s="180">
        <v>588046</v>
      </c>
      <c r="AN48" s="180">
        <v>37172</v>
      </c>
      <c r="AO48" s="180">
        <v>6260723</v>
      </c>
      <c r="AP48" s="180">
        <v>121899</v>
      </c>
      <c r="AQ48" s="180">
        <v>22772</v>
      </c>
      <c r="AR48" s="180">
        <v>24929</v>
      </c>
      <c r="AS48" s="180">
        <v>4318895</v>
      </c>
      <c r="AT48" s="180">
        <v>24715</v>
      </c>
      <c r="AU48" s="180">
        <v>225874</v>
      </c>
      <c r="AV48" s="180">
        <v>105535</v>
      </c>
      <c r="AW48" s="180">
        <v>34683</v>
      </c>
      <c r="AX48" s="180">
        <v>27545</v>
      </c>
      <c r="AY48" s="180">
        <v>24800</v>
      </c>
      <c r="AZ48" s="180">
        <v>642663</v>
      </c>
      <c r="BA48" s="180">
        <v>129125</v>
      </c>
      <c r="BB48" s="180">
        <v>13537</v>
      </c>
      <c r="BC48" s="180">
        <v>14375</v>
      </c>
      <c r="BD48" s="180">
        <v>601313</v>
      </c>
      <c r="BE48" s="180">
        <v>311645</v>
      </c>
      <c r="BF48" s="180">
        <v>4307083</v>
      </c>
      <c r="BG48" s="180">
        <v>0</v>
      </c>
      <c r="BH48" s="180">
        <v>23338</v>
      </c>
      <c r="BI48" s="180">
        <v>38459</v>
      </c>
      <c r="BJ48" s="180">
        <v>2763791</v>
      </c>
      <c r="BK48" s="180">
        <v>119802</v>
      </c>
      <c r="BL48" s="180">
        <v>2045909</v>
      </c>
      <c r="BM48" s="180">
        <v>1082331</v>
      </c>
      <c r="BN48" s="180">
        <v>1408544</v>
      </c>
      <c r="BO48" s="180">
        <v>340054</v>
      </c>
      <c r="BP48" s="180">
        <v>3925</v>
      </c>
      <c r="BQ48" s="180">
        <v>303480</v>
      </c>
      <c r="BR48" s="180">
        <v>0</v>
      </c>
      <c r="BS48" s="180">
        <v>891839</v>
      </c>
      <c r="BT48" s="180">
        <v>108352</v>
      </c>
      <c r="BU48" s="180">
        <v>0</v>
      </c>
      <c r="BV48" s="180">
        <v>36022</v>
      </c>
    </row>
    <row r="49" spans="1:74" x14ac:dyDescent="0.3">
      <c r="A49" s="180">
        <v>7</v>
      </c>
      <c r="C49" s="180"/>
      <c r="D49" s="180">
        <v>0</v>
      </c>
      <c r="E49" s="180">
        <v>13703879</v>
      </c>
      <c r="F49" s="180">
        <v>0</v>
      </c>
      <c r="G49" s="180">
        <v>0</v>
      </c>
      <c r="H49" s="180">
        <v>0</v>
      </c>
      <c r="I49" s="180">
        <v>0</v>
      </c>
      <c r="J49" s="180">
        <v>0</v>
      </c>
      <c r="K49" s="180">
        <v>9898</v>
      </c>
      <c r="L49" s="180">
        <v>0</v>
      </c>
      <c r="M49" s="180">
        <v>154099</v>
      </c>
      <c r="N49" s="180">
        <v>0</v>
      </c>
      <c r="O49" s="180">
        <v>0</v>
      </c>
      <c r="P49" s="180">
        <v>0</v>
      </c>
      <c r="Q49" s="180">
        <v>0</v>
      </c>
      <c r="R49" s="180">
        <v>0</v>
      </c>
      <c r="S49" s="180">
        <v>0</v>
      </c>
      <c r="T49" s="180">
        <v>87800</v>
      </c>
      <c r="U49" s="180">
        <v>0</v>
      </c>
      <c r="V49" s="180">
        <v>0</v>
      </c>
      <c r="W49" s="180">
        <v>0</v>
      </c>
      <c r="X49" s="180">
        <v>15119</v>
      </c>
      <c r="Y49" s="180">
        <v>0</v>
      </c>
      <c r="Z49" s="180">
        <v>17071142</v>
      </c>
      <c r="AA49" s="180">
        <v>0</v>
      </c>
      <c r="AB49" s="180">
        <v>0</v>
      </c>
      <c r="AC49" s="180">
        <v>0</v>
      </c>
      <c r="AD49" s="180">
        <v>0</v>
      </c>
      <c r="AE49" s="180">
        <v>0</v>
      </c>
      <c r="AF49" s="180">
        <v>3000</v>
      </c>
      <c r="AG49" s="180">
        <v>0</v>
      </c>
      <c r="AH49" s="180">
        <v>0</v>
      </c>
      <c r="AI49" s="180">
        <v>0</v>
      </c>
      <c r="AJ49" s="180">
        <v>0</v>
      </c>
      <c r="AK49" s="180">
        <v>0</v>
      </c>
      <c r="AL49" s="180">
        <v>0</v>
      </c>
      <c r="AM49" s="180">
        <v>0</v>
      </c>
      <c r="AN49" s="180">
        <v>0</v>
      </c>
      <c r="AO49" s="180">
        <v>688148</v>
      </c>
      <c r="AP49" s="180">
        <v>0</v>
      </c>
      <c r="AQ49" s="180">
        <v>0</v>
      </c>
      <c r="AR49" s="180">
        <v>0</v>
      </c>
      <c r="AS49" s="180">
        <v>264979</v>
      </c>
      <c r="AT49" s="180">
        <v>0</v>
      </c>
      <c r="AU49" s="180">
        <v>0</v>
      </c>
      <c r="AV49" s="180">
        <v>0</v>
      </c>
      <c r="AW49" s="180">
        <v>0</v>
      </c>
      <c r="AX49" s="180">
        <v>0</v>
      </c>
      <c r="AY49" s="180">
        <v>2432</v>
      </c>
      <c r="AZ49" s="180">
        <v>97902</v>
      </c>
      <c r="BA49" s="180">
        <v>0</v>
      </c>
      <c r="BB49" s="180">
        <v>0</v>
      </c>
      <c r="BC49" s="180">
        <v>0</v>
      </c>
      <c r="BD49" s="180">
        <v>12465</v>
      </c>
      <c r="BE49" s="180">
        <v>0</v>
      </c>
      <c r="BF49" s="180">
        <v>574074</v>
      </c>
      <c r="BG49" s="180">
        <v>0</v>
      </c>
      <c r="BH49" s="180">
        <v>0</v>
      </c>
      <c r="BI49" s="180">
        <v>0</v>
      </c>
      <c r="BJ49" s="180">
        <v>21043</v>
      </c>
      <c r="BK49" s="180">
        <v>0</v>
      </c>
      <c r="BL49" s="180">
        <v>159750</v>
      </c>
      <c r="BM49" s="180">
        <v>6115</v>
      </c>
      <c r="BN49" s="180">
        <v>0</v>
      </c>
      <c r="BO49" s="180">
        <v>0</v>
      </c>
      <c r="BP49" s="180">
        <v>0</v>
      </c>
      <c r="BQ49" s="180">
        <v>0</v>
      </c>
      <c r="BR49" s="180">
        <v>0</v>
      </c>
      <c r="BS49" s="180">
        <v>87491</v>
      </c>
      <c r="BT49" s="180">
        <v>0</v>
      </c>
      <c r="BU49" s="180">
        <v>0</v>
      </c>
      <c r="BV49" s="180">
        <v>40418</v>
      </c>
    </row>
    <row r="50" spans="1:74" x14ac:dyDescent="0.3">
      <c r="A50" s="180">
        <v>11</v>
      </c>
      <c r="C50" s="180"/>
      <c r="D50" s="180">
        <v>670823</v>
      </c>
      <c r="E50" s="180">
        <v>0</v>
      </c>
      <c r="F50" s="180">
        <v>0</v>
      </c>
      <c r="G50" s="180">
        <v>774552</v>
      </c>
      <c r="H50" s="180">
        <v>409114</v>
      </c>
      <c r="I50" s="180">
        <v>1040</v>
      </c>
      <c r="J50" s="180">
        <v>33009</v>
      </c>
      <c r="K50" s="180">
        <v>0</v>
      </c>
      <c r="L50" s="180">
        <v>12755</v>
      </c>
      <c r="M50" s="180">
        <v>0</v>
      </c>
      <c r="N50" s="180">
        <v>64781</v>
      </c>
      <c r="O50" s="180">
        <v>32647</v>
      </c>
      <c r="P50" s="180">
        <v>0</v>
      </c>
      <c r="Q50" s="180">
        <v>116463</v>
      </c>
      <c r="R50" s="180">
        <v>24197</v>
      </c>
      <c r="S50" s="180">
        <v>0</v>
      </c>
      <c r="T50" s="180">
        <v>0</v>
      </c>
      <c r="U50" s="180">
        <v>0</v>
      </c>
      <c r="V50" s="180">
        <v>579</v>
      </c>
      <c r="W50" s="180">
        <v>0</v>
      </c>
      <c r="X50" s="180">
        <v>303294</v>
      </c>
      <c r="Y50" s="180">
        <v>129952</v>
      </c>
      <c r="Z50" s="180">
        <v>1404487</v>
      </c>
      <c r="AA50" s="180">
        <v>712122</v>
      </c>
      <c r="AB50" s="180">
        <v>0</v>
      </c>
      <c r="AC50" s="180">
        <v>38861</v>
      </c>
      <c r="AD50" s="180">
        <v>0</v>
      </c>
      <c r="AE50" s="180">
        <v>0</v>
      </c>
      <c r="AF50" s="180">
        <v>47048</v>
      </c>
      <c r="AG50" s="180">
        <v>0</v>
      </c>
      <c r="AH50" s="180">
        <v>0</v>
      </c>
      <c r="AI50" s="180">
        <v>0</v>
      </c>
      <c r="AJ50" s="180">
        <v>181726</v>
      </c>
      <c r="AK50" s="180">
        <v>17290</v>
      </c>
      <c r="AL50" s="180">
        <v>0</v>
      </c>
      <c r="AM50" s="180">
        <v>195791</v>
      </c>
      <c r="AN50" s="180">
        <v>73179</v>
      </c>
      <c r="AO50" s="180">
        <v>0</v>
      </c>
      <c r="AP50" s="180">
        <v>0</v>
      </c>
      <c r="AQ50" s="180">
        <v>19075</v>
      </c>
      <c r="AR50" s="180">
        <v>68598</v>
      </c>
      <c r="AS50" s="180">
        <v>193574</v>
      </c>
      <c r="AT50" s="180">
        <v>61966</v>
      </c>
      <c r="AU50" s="180">
        <v>462265</v>
      </c>
      <c r="AV50" s="180">
        <v>181120</v>
      </c>
      <c r="AW50" s="180">
        <v>56242</v>
      </c>
      <c r="AX50" s="180">
        <v>19119</v>
      </c>
      <c r="AY50" s="180">
        <v>109700</v>
      </c>
      <c r="AZ50" s="180">
        <v>253559</v>
      </c>
      <c r="BA50" s="180">
        <v>0</v>
      </c>
      <c r="BB50" s="180">
        <v>37554</v>
      </c>
      <c r="BC50" s="180">
        <v>40286</v>
      </c>
      <c r="BD50" s="180">
        <v>0</v>
      </c>
      <c r="BE50" s="180">
        <v>46013</v>
      </c>
      <c r="BF50" s="180">
        <v>321226</v>
      </c>
      <c r="BG50" s="180">
        <v>0</v>
      </c>
      <c r="BH50" s="180">
        <v>177</v>
      </c>
      <c r="BI50" s="180">
        <v>43953</v>
      </c>
      <c r="BJ50" s="180">
        <v>493273</v>
      </c>
      <c r="BK50" s="180">
        <v>86774</v>
      </c>
      <c r="BL50" s="180">
        <v>0</v>
      </c>
      <c r="BM50" s="180">
        <v>0</v>
      </c>
      <c r="BN50" s="180">
        <v>77419</v>
      </c>
      <c r="BO50" s="180">
        <v>112497</v>
      </c>
      <c r="BP50" s="180">
        <v>2605</v>
      </c>
      <c r="BQ50" s="180">
        <v>295916</v>
      </c>
      <c r="BR50" s="180">
        <v>0</v>
      </c>
      <c r="BS50" s="180">
        <v>0</v>
      </c>
      <c r="BT50" s="180">
        <v>131659</v>
      </c>
      <c r="BU50" s="180">
        <v>0</v>
      </c>
      <c r="BV50" s="180">
        <v>0</v>
      </c>
    </row>
    <row r="51" spans="1:74" x14ac:dyDescent="0.3">
      <c r="A51" s="180">
        <v>645</v>
      </c>
      <c r="C51" s="180"/>
      <c r="D51" s="180">
        <v>523632</v>
      </c>
      <c r="E51" s="180">
        <v>214304656</v>
      </c>
      <c r="F51" s="180">
        <v>0</v>
      </c>
      <c r="G51" s="180">
        <v>0</v>
      </c>
      <c r="H51" s="180">
        <v>182091</v>
      </c>
      <c r="I51" s="180">
        <v>0</v>
      </c>
      <c r="J51" s="180">
        <v>0</v>
      </c>
      <c r="K51" s="180">
        <v>0</v>
      </c>
      <c r="L51" s="180">
        <v>0</v>
      </c>
      <c r="M51" s="180">
        <v>4000</v>
      </c>
      <c r="N51" s="180">
        <v>0</v>
      </c>
      <c r="O51" s="180">
        <v>0</v>
      </c>
      <c r="P51" s="180">
        <v>0</v>
      </c>
      <c r="Q51" s="180">
        <v>0</v>
      </c>
      <c r="R51" s="180">
        <v>0</v>
      </c>
      <c r="S51" s="180">
        <v>254573</v>
      </c>
      <c r="T51" s="180">
        <v>103228</v>
      </c>
      <c r="U51" s="180">
        <v>0</v>
      </c>
      <c r="V51" s="180">
        <v>0</v>
      </c>
      <c r="W51" s="180">
        <v>0</v>
      </c>
      <c r="X51" s="180">
        <v>750000</v>
      </c>
      <c r="Y51" s="180">
        <v>119000</v>
      </c>
      <c r="Z51" s="180">
        <v>4520486</v>
      </c>
      <c r="AA51" s="180">
        <v>2233000</v>
      </c>
      <c r="AB51" s="180">
        <v>0</v>
      </c>
      <c r="AC51" s="180">
        <v>0</v>
      </c>
      <c r="AD51" s="180">
        <v>0</v>
      </c>
      <c r="AE51" s="180">
        <v>0</v>
      </c>
      <c r="AF51" s="180">
        <v>87500</v>
      </c>
      <c r="AG51" s="180">
        <v>0</v>
      </c>
      <c r="AH51" s="180">
        <v>0</v>
      </c>
      <c r="AI51" s="180">
        <v>0</v>
      </c>
      <c r="AJ51" s="180">
        <v>242953</v>
      </c>
      <c r="AK51" s="180">
        <v>46138</v>
      </c>
      <c r="AL51" s="180">
        <v>15000</v>
      </c>
      <c r="AM51" s="180">
        <v>264970</v>
      </c>
      <c r="AN51" s="180">
        <v>73000</v>
      </c>
      <c r="AO51" s="180">
        <v>3956669</v>
      </c>
      <c r="AP51" s="180">
        <v>133486</v>
      </c>
      <c r="AQ51" s="180">
        <v>23</v>
      </c>
      <c r="AR51" s="180">
        <v>20918</v>
      </c>
      <c r="AS51" s="180">
        <v>756641</v>
      </c>
      <c r="AT51" s="180">
        <v>75000</v>
      </c>
      <c r="AU51" s="180">
        <v>0</v>
      </c>
      <c r="AV51" s="180">
        <v>308554</v>
      </c>
      <c r="AW51" s="180">
        <v>0</v>
      </c>
      <c r="AX51" s="180">
        <v>0</v>
      </c>
      <c r="AY51" s="180">
        <v>0</v>
      </c>
      <c r="AZ51" s="180">
        <v>174050</v>
      </c>
      <c r="BA51" s="180">
        <v>129125</v>
      </c>
      <c r="BB51" s="180">
        <v>14983</v>
      </c>
      <c r="BC51" s="180">
        <v>16450</v>
      </c>
      <c r="BD51" s="180">
        <v>1387497</v>
      </c>
      <c r="BE51" s="180">
        <v>0</v>
      </c>
      <c r="BF51" s="180">
        <v>0</v>
      </c>
      <c r="BG51" s="180">
        <v>0</v>
      </c>
      <c r="BH51" s="180">
        <v>0</v>
      </c>
      <c r="BI51" s="180">
        <v>10000</v>
      </c>
      <c r="BJ51" s="180">
        <v>782534</v>
      </c>
      <c r="BK51" s="180">
        <v>0</v>
      </c>
      <c r="BL51" s="180">
        <v>2834047</v>
      </c>
      <c r="BM51" s="180">
        <v>1270519</v>
      </c>
      <c r="BN51" s="180">
        <v>0</v>
      </c>
      <c r="BO51" s="180">
        <v>116762</v>
      </c>
      <c r="BP51" s="180">
        <v>0</v>
      </c>
      <c r="BQ51" s="180">
        <v>287349</v>
      </c>
      <c r="BR51" s="180">
        <v>0</v>
      </c>
      <c r="BS51" s="180">
        <v>377020</v>
      </c>
      <c r="BT51" s="180">
        <v>546124</v>
      </c>
      <c r="BU51" s="180">
        <v>0</v>
      </c>
      <c r="BV51" s="180">
        <v>0</v>
      </c>
    </row>
    <row r="52" spans="1:74" x14ac:dyDescent="0.3">
      <c r="A52" s="180">
        <v>646</v>
      </c>
      <c r="C52" s="180"/>
      <c r="D52" s="180">
        <v>7331786</v>
      </c>
      <c r="E52" s="180">
        <v>104219526</v>
      </c>
      <c r="F52" s="180">
        <v>0</v>
      </c>
      <c r="G52" s="180">
        <v>4684557</v>
      </c>
      <c r="H52" s="180">
        <v>573929</v>
      </c>
      <c r="I52" s="180">
        <v>71858</v>
      </c>
      <c r="J52" s="180">
        <v>1407871</v>
      </c>
      <c r="K52" s="180">
        <v>0</v>
      </c>
      <c r="L52" s="180">
        <v>1809731</v>
      </c>
      <c r="M52" s="180">
        <v>7735740</v>
      </c>
      <c r="N52" s="180">
        <v>758483</v>
      </c>
      <c r="O52" s="180">
        <v>961373</v>
      </c>
      <c r="P52" s="180">
        <v>0</v>
      </c>
      <c r="Q52" s="180">
        <v>571971</v>
      </c>
      <c r="R52" s="180">
        <v>1023770</v>
      </c>
      <c r="S52" s="180">
        <v>895501</v>
      </c>
      <c r="T52" s="180">
        <v>4118325</v>
      </c>
      <c r="U52" s="180">
        <v>0</v>
      </c>
      <c r="V52" s="180">
        <v>1096799</v>
      </c>
      <c r="W52" s="180">
        <v>0</v>
      </c>
      <c r="X52" s="180">
        <v>3225198</v>
      </c>
      <c r="Y52" s="180">
        <v>1414995</v>
      </c>
      <c r="Z52" s="180">
        <v>18918002</v>
      </c>
      <c r="AA52" s="180">
        <v>6445226</v>
      </c>
      <c r="AB52" s="180">
        <v>0</v>
      </c>
      <c r="AC52" s="180">
        <v>386644</v>
      </c>
      <c r="AD52" s="180">
        <v>952192</v>
      </c>
      <c r="AE52" s="180">
        <v>1948068</v>
      </c>
      <c r="AF52" s="180">
        <v>299867</v>
      </c>
      <c r="AG52" s="180">
        <v>377695</v>
      </c>
      <c r="AH52" s="180">
        <v>0</v>
      </c>
      <c r="AI52" s="180">
        <v>276099</v>
      </c>
      <c r="AJ52" s="180">
        <v>3054061</v>
      </c>
      <c r="AK52" s="180">
        <v>569762</v>
      </c>
      <c r="AL52" s="180">
        <v>905592</v>
      </c>
      <c r="AM52" s="180">
        <v>1392930</v>
      </c>
      <c r="AN52" s="180">
        <v>502982</v>
      </c>
      <c r="AO52" s="180">
        <v>6825510</v>
      </c>
      <c r="AP52" s="180">
        <v>1057792</v>
      </c>
      <c r="AQ52" s="180">
        <v>623394</v>
      </c>
      <c r="AR52" s="180">
        <v>575913</v>
      </c>
      <c r="AS52" s="180">
        <v>14992210</v>
      </c>
      <c r="AT52" s="180">
        <v>320821</v>
      </c>
      <c r="AU52" s="180">
        <v>6239639</v>
      </c>
      <c r="AV52" s="180">
        <v>412151</v>
      </c>
      <c r="AW52" s="180">
        <v>363816</v>
      </c>
      <c r="AX52" s="180">
        <v>207263</v>
      </c>
      <c r="AY52" s="180">
        <v>425977</v>
      </c>
      <c r="AZ52" s="180">
        <v>3132024</v>
      </c>
      <c r="BA52" s="180">
        <v>1157536</v>
      </c>
      <c r="BB52" s="180">
        <v>170313</v>
      </c>
      <c r="BC52" s="180">
        <v>1326373</v>
      </c>
      <c r="BD52" s="180">
        <v>5758676</v>
      </c>
      <c r="BE52" s="180">
        <v>1098305</v>
      </c>
      <c r="BF52" s="180">
        <v>6424760</v>
      </c>
      <c r="BG52" s="180">
        <v>0</v>
      </c>
      <c r="BH52" s="180">
        <v>262900</v>
      </c>
      <c r="BI52" s="180">
        <v>441113</v>
      </c>
      <c r="BJ52" s="180">
        <v>11248279</v>
      </c>
      <c r="BK52" s="180">
        <v>1280517</v>
      </c>
      <c r="BL52" s="180">
        <v>8420430</v>
      </c>
      <c r="BM52" s="180">
        <v>5189116</v>
      </c>
      <c r="BN52" s="180">
        <v>3434217</v>
      </c>
      <c r="BO52" s="180">
        <v>2108281</v>
      </c>
      <c r="BP52" s="180">
        <v>40196</v>
      </c>
      <c r="BQ52" s="180">
        <v>1692200</v>
      </c>
      <c r="BR52" s="180">
        <v>0</v>
      </c>
      <c r="BS52" s="180">
        <v>1612406</v>
      </c>
      <c r="BT52" s="180">
        <v>1062203</v>
      </c>
      <c r="BU52" s="180">
        <v>0</v>
      </c>
      <c r="BV52" s="180">
        <v>3349212</v>
      </c>
    </row>
    <row r="53" spans="1:74" x14ac:dyDescent="0.3">
      <c r="A53" s="180">
        <v>9</v>
      </c>
      <c r="C53" s="180"/>
      <c r="D53" s="180">
        <v>9348820</v>
      </c>
      <c r="E53" s="180">
        <v>405156657</v>
      </c>
      <c r="F53" s="180">
        <v>0</v>
      </c>
      <c r="G53" s="180">
        <v>6425437</v>
      </c>
      <c r="H53" s="180">
        <v>1328843</v>
      </c>
      <c r="I53" s="180">
        <v>72898</v>
      </c>
      <c r="J53" s="180">
        <v>1499077</v>
      </c>
      <c r="K53" s="180">
        <v>7806683</v>
      </c>
      <c r="L53" s="180">
        <v>2162053</v>
      </c>
      <c r="M53" s="180">
        <v>13331338</v>
      </c>
      <c r="N53" s="180">
        <v>823264</v>
      </c>
      <c r="O53" s="180">
        <v>1056829</v>
      </c>
      <c r="P53" s="180">
        <v>0</v>
      </c>
      <c r="Q53" s="180">
        <v>736646</v>
      </c>
      <c r="R53" s="180">
        <v>1146152</v>
      </c>
      <c r="S53" s="180">
        <v>1306128</v>
      </c>
      <c r="T53" s="180">
        <v>5535399</v>
      </c>
      <c r="U53" s="180">
        <v>0</v>
      </c>
      <c r="V53" s="180">
        <v>1164363</v>
      </c>
      <c r="W53" s="180">
        <v>0</v>
      </c>
      <c r="X53" s="180">
        <v>5766237</v>
      </c>
      <c r="Y53" s="180">
        <v>1890357</v>
      </c>
      <c r="Z53" s="180">
        <v>53330851</v>
      </c>
      <c r="AA53" s="180">
        <v>10188368</v>
      </c>
      <c r="AB53" s="180">
        <v>0</v>
      </c>
      <c r="AC53" s="180">
        <v>454823</v>
      </c>
      <c r="AD53" s="180">
        <v>1083320</v>
      </c>
      <c r="AE53" s="180">
        <v>2335837</v>
      </c>
      <c r="AF53" s="180">
        <v>470177</v>
      </c>
      <c r="AG53" s="180">
        <v>481587</v>
      </c>
      <c r="AH53" s="180">
        <v>0</v>
      </c>
      <c r="AI53" s="180">
        <v>295973</v>
      </c>
      <c r="AJ53" s="180">
        <v>3595610</v>
      </c>
      <c r="AK53" s="180">
        <v>645013</v>
      </c>
      <c r="AL53" s="180">
        <v>991239</v>
      </c>
      <c r="AM53" s="180">
        <v>2461800</v>
      </c>
      <c r="AN53" s="180">
        <v>686333</v>
      </c>
      <c r="AO53" s="180">
        <v>22085740</v>
      </c>
      <c r="AP53" s="180">
        <v>1329418</v>
      </c>
      <c r="AQ53" s="180">
        <v>665264</v>
      </c>
      <c r="AR53" s="180">
        <v>711010</v>
      </c>
      <c r="AS53" s="180">
        <v>24179172</v>
      </c>
      <c r="AT53" s="180">
        <v>482502</v>
      </c>
      <c r="AU53" s="180">
        <v>6927778</v>
      </c>
      <c r="AV53" s="180">
        <v>720705</v>
      </c>
      <c r="AW53" s="180">
        <v>454801</v>
      </c>
      <c r="AX53" s="180">
        <v>254602</v>
      </c>
      <c r="AY53" s="180">
        <v>562909</v>
      </c>
      <c r="AZ53" s="180">
        <v>4852077</v>
      </c>
      <c r="BA53" s="180">
        <v>1286661</v>
      </c>
      <c r="BB53" s="180">
        <v>236387</v>
      </c>
      <c r="BC53" s="180">
        <v>1397464</v>
      </c>
      <c r="BD53" s="180">
        <v>7759951</v>
      </c>
      <c r="BE53" s="180">
        <v>1457261</v>
      </c>
      <c r="BF53" s="180">
        <v>12202765</v>
      </c>
      <c r="BG53" s="180">
        <v>0</v>
      </c>
      <c r="BH53" s="180">
        <v>286415</v>
      </c>
      <c r="BI53" s="180">
        <v>533525</v>
      </c>
      <c r="BJ53" s="180">
        <v>15814504</v>
      </c>
      <c r="BK53" s="180">
        <v>1517141</v>
      </c>
      <c r="BL53" s="180">
        <v>13460136</v>
      </c>
      <c r="BM53" s="180">
        <v>8265413</v>
      </c>
      <c r="BN53" s="180">
        <v>4955965</v>
      </c>
      <c r="BO53" s="180">
        <v>2677594</v>
      </c>
      <c r="BP53" s="180">
        <v>46726</v>
      </c>
      <c r="BQ53" s="180">
        <v>2578945</v>
      </c>
      <c r="BR53" s="180">
        <v>0</v>
      </c>
      <c r="BS53" s="180">
        <v>3002036</v>
      </c>
      <c r="BT53" s="180">
        <v>1608327</v>
      </c>
      <c r="BU53" s="180">
        <v>0</v>
      </c>
      <c r="BV53" s="180">
        <v>3502713</v>
      </c>
    </row>
    <row r="54" spans="1:74" x14ac:dyDescent="0.3">
      <c r="A54" s="180">
        <v>540</v>
      </c>
      <c r="C54" s="180"/>
      <c r="D54" s="180">
        <v>0</v>
      </c>
      <c r="E54" s="180">
        <v>24092116</v>
      </c>
      <c r="F54" s="180">
        <v>0</v>
      </c>
      <c r="G54" s="180">
        <v>120000</v>
      </c>
      <c r="H54" s="180">
        <v>0</v>
      </c>
      <c r="I54" s="180">
        <v>0</v>
      </c>
      <c r="J54" s="180">
        <v>0</v>
      </c>
      <c r="K54" s="180">
        <v>0</v>
      </c>
      <c r="L54" s="180">
        <v>0</v>
      </c>
      <c r="M54" s="180">
        <v>0</v>
      </c>
      <c r="N54" s="180">
        <v>0</v>
      </c>
      <c r="O54" s="180">
        <v>0</v>
      </c>
      <c r="P54" s="180">
        <v>0</v>
      </c>
      <c r="Q54" s="180">
        <v>0</v>
      </c>
      <c r="R54" s="180">
        <v>0</v>
      </c>
      <c r="S54" s="180">
        <v>244602</v>
      </c>
      <c r="T54" s="180">
        <v>0</v>
      </c>
      <c r="U54" s="180">
        <v>0</v>
      </c>
      <c r="V54" s="180">
        <v>0</v>
      </c>
      <c r="W54" s="180">
        <v>0</v>
      </c>
      <c r="X54" s="180">
        <v>750000</v>
      </c>
      <c r="Y54" s="180">
        <v>119000</v>
      </c>
      <c r="Z54" s="180">
        <v>4520486</v>
      </c>
      <c r="AA54" s="180">
        <v>0</v>
      </c>
      <c r="AB54" s="180">
        <v>0</v>
      </c>
      <c r="AC54" s="180">
        <v>0</v>
      </c>
      <c r="AD54" s="180">
        <v>0</v>
      </c>
      <c r="AE54" s="180">
        <v>0</v>
      </c>
      <c r="AF54" s="180">
        <v>87500</v>
      </c>
      <c r="AG54" s="180">
        <v>0</v>
      </c>
      <c r="AH54" s="180">
        <v>0</v>
      </c>
      <c r="AI54" s="180">
        <v>0</v>
      </c>
      <c r="AJ54" s="180">
        <v>242953</v>
      </c>
      <c r="AK54" s="180">
        <v>46138</v>
      </c>
      <c r="AL54" s="180">
        <v>15000</v>
      </c>
      <c r="AM54" s="180">
        <v>0</v>
      </c>
      <c r="AN54" s="180">
        <v>73000</v>
      </c>
      <c r="AO54" s="180">
        <v>3956669</v>
      </c>
      <c r="AP54" s="180">
        <v>133486</v>
      </c>
      <c r="AQ54" s="180">
        <v>23</v>
      </c>
      <c r="AR54" s="180">
        <v>20918</v>
      </c>
      <c r="AS54" s="180">
        <v>756641</v>
      </c>
      <c r="AT54" s="180">
        <v>75000</v>
      </c>
      <c r="AU54" s="180">
        <v>0</v>
      </c>
      <c r="AV54" s="180">
        <v>0</v>
      </c>
      <c r="AW54" s="180">
        <v>0</v>
      </c>
      <c r="AX54" s="180">
        <v>0</v>
      </c>
      <c r="AY54" s="180">
        <v>0</v>
      </c>
      <c r="AZ54" s="180">
        <v>55000</v>
      </c>
      <c r="BA54" s="180">
        <v>0</v>
      </c>
      <c r="BB54" s="180">
        <v>0</v>
      </c>
      <c r="BC54" s="180">
        <v>0</v>
      </c>
      <c r="BD54" s="180">
        <v>1293635</v>
      </c>
      <c r="BE54" s="180">
        <v>0</v>
      </c>
      <c r="BF54" s="180">
        <v>0</v>
      </c>
      <c r="BG54" s="180">
        <v>0</v>
      </c>
      <c r="BH54" s="180">
        <v>0</v>
      </c>
      <c r="BI54" s="180">
        <v>10000</v>
      </c>
      <c r="BJ54" s="180">
        <v>613305</v>
      </c>
      <c r="BK54" s="180">
        <v>0</v>
      </c>
      <c r="BL54" s="180">
        <v>2834047</v>
      </c>
      <c r="BM54" s="180">
        <v>1270519</v>
      </c>
      <c r="BN54" s="180">
        <v>0</v>
      </c>
      <c r="BO54" s="180">
        <v>0</v>
      </c>
      <c r="BP54" s="180">
        <v>0</v>
      </c>
      <c r="BQ54" s="180">
        <v>287349</v>
      </c>
      <c r="BR54" s="180">
        <v>0</v>
      </c>
      <c r="BS54" s="180">
        <v>377020</v>
      </c>
      <c r="BT54" s="180">
        <v>0</v>
      </c>
      <c r="BU54" s="180">
        <v>0</v>
      </c>
      <c r="BV54" s="180">
        <v>0</v>
      </c>
    </row>
    <row r="55" spans="1:74" s="969" customFormat="1" x14ac:dyDescent="0.3">
      <c r="A55" s="969">
        <v>1052</v>
      </c>
      <c r="C55" s="969" t="s">
        <v>2842</v>
      </c>
    </row>
    <row r="56" spans="1:74" s="968" customFormat="1" x14ac:dyDescent="0.3">
      <c r="B56" s="968" t="s">
        <v>2841</v>
      </c>
    </row>
    <row r="57" spans="1:74" x14ac:dyDescent="0.3">
      <c r="A57" s="180">
        <v>984</v>
      </c>
      <c r="C57" s="180"/>
      <c r="D57" s="180">
        <v>2507476</v>
      </c>
      <c r="E57" s="180">
        <v>275621842</v>
      </c>
      <c r="F57" s="180">
        <v>0</v>
      </c>
      <c r="G57" s="180">
        <v>2828088</v>
      </c>
      <c r="H57" s="180">
        <v>1158979</v>
      </c>
      <c r="I57" s="180">
        <v>1729</v>
      </c>
      <c r="J57" s="180">
        <v>90695</v>
      </c>
      <c r="K57" s="180">
        <v>0</v>
      </c>
      <c r="L57" s="180">
        <v>1231586</v>
      </c>
      <c r="M57" s="180">
        <v>9025953</v>
      </c>
      <c r="N57" s="180">
        <v>11319</v>
      </c>
      <c r="O57" s="180">
        <v>242041</v>
      </c>
      <c r="P57" s="180">
        <v>0</v>
      </c>
      <c r="Q57" s="180">
        <v>163226</v>
      </c>
      <c r="R57" s="180">
        <v>663966</v>
      </c>
      <c r="S57" s="180">
        <v>809357</v>
      </c>
      <c r="T57" s="180">
        <v>8281637</v>
      </c>
      <c r="U57" s="180">
        <v>0</v>
      </c>
      <c r="V57" s="180">
        <v>331968</v>
      </c>
      <c r="W57" s="180">
        <v>0</v>
      </c>
      <c r="X57" s="180">
        <v>4026624</v>
      </c>
      <c r="Y57" s="180">
        <v>907666</v>
      </c>
      <c r="Z57" s="180">
        <v>28732213</v>
      </c>
      <c r="AA57" s="180">
        <v>5884008</v>
      </c>
      <c r="AB57" s="180">
        <v>0</v>
      </c>
      <c r="AC57" s="180">
        <v>145732</v>
      </c>
      <c r="AD57" s="180">
        <v>557051</v>
      </c>
      <c r="AE57" s="180">
        <v>566082</v>
      </c>
      <c r="AF57" s="180">
        <v>104101</v>
      </c>
      <c r="AG57" s="180">
        <v>424391</v>
      </c>
      <c r="AH57" s="180">
        <v>0</v>
      </c>
      <c r="AI57" s="180">
        <v>27040</v>
      </c>
      <c r="AJ57" s="180">
        <v>1355715</v>
      </c>
      <c r="AK57" s="180">
        <v>97451</v>
      </c>
      <c r="AL57" s="180">
        <v>169084</v>
      </c>
      <c r="AM57" s="180">
        <v>2128705</v>
      </c>
      <c r="AN57" s="180">
        <v>105768</v>
      </c>
      <c r="AO57" s="180">
        <v>23171591</v>
      </c>
      <c r="AP57" s="180">
        <v>805858</v>
      </c>
      <c r="AQ57" s="180">
        <v>50072</v>
      </c>
      <c r="AR57" s="180">
        <v>75393</v>
      </c>
      <c r="AS57" s="180">
        <v>17635742</v>
      </c>
      <c r="AT57" s="180">
        <v>150856</v>
      </c>
      <c r="AU57" s="180">
        <v>521519</v>
      </c>
      <c r="AV57" s="180">
        <v>748225</v>
      </c>
      <c r="AW57" s="180">
        <v>139156</v>
      </c>
      <c r="AX57" s="180">
        <v>210794</v>
      </c>
      <c r="AY57" s="180">
        <v>155868</v>
      </c>
      <c r="AZ57" s="180">
        <v>3100008</v>
      </c>
      <c r="BA57" s="180">
        <v>841761</v>
      </c>
      <c r="BB57" s="180">
        <v>16411</v>
      </c>
      <c r="BC57" s="180">
        <v>224001</v>
      </c>
      <c r="BD57" s="180">
        <v>2590216</v>
      </c>
      <c r="BE57" s="180">
        <v>402750</v>
      </c>
      <c r="BF57" s="180">
        <v>13274915</v>
      </c>
      <c r="BG57" s="180">
        <v>0</v>
      </c>
      <c r="BH57" s="180">
        <v>112241</v>
      </c>
      <c r="BI57" s="180">
        <v>106713</v>
      </c>
      <c r="BJ57" s="180">
        <v>7393534</v>
      </c>
      <c r="BK57" s="180">
        <v>0</v>
      </c>
      <c r="BL57" s="180">
        <v>11209507</v>
      </c>
      <c r="BM57" s="180">
        <v>3208461</v>
      </c>
      <c r="BN57" s="180">
        <v>3226365</v>
      </c>
      <c r="BO57" s="180">
        <v>598759</v>
      </c>
      <c r="BP57" s="180">
        <v>14331</v>
      </c>
      <c r="BQ57" s="180">
        <v>1677751</v>
      </c>
      <c r="BR57" s="180">
        <v>0</v>
      </c>
      <c r="BS57" s="180">
        <v>1529370</v>
      </c>
      <c r="BT57" s="180">
        <v>628723</v>
      </c>
      <c r="BU57" s="180">
        <v>0</v>
      </c>
      <c r="BV57" s="180">
        <v>1413259</v>
      </c>
    </row>
    <row r="58" spans="1:74" x14ac:dyDescent="0.3">
      <c r="A58" s="180">
        <v>985</v>
      </c>
      <c r="C58" s="180"/>
      <c r="D58" s="180">
        <v>2511454</v>
      </c>
      <c r="E58" s="180">
        <v>274728496</v>
      </c>
      <c r="F58" s="180">
        <v>0</v>
      </c>
      <c r="G58" s="180">
        <v>2700000</v>
      </c>
      <c r="H58" s="180">
        <v>1157000</v>
      </c>
      <c r="I58" s="180">
        <v>2353</v>
      </c>
      <c r="J58" s="180">
        <v>85000</v>
      </c>
      <c r="K58" s="180">
        <v>0</v>
      </c>
      <c r="L58" s="180">
        <v>1234200</v>
      </c>
      <c r="M58" s="180">
        <v>8473700</v>
      </c>
      <c r="N58" s="180">
        <v>2600</v>
      </c>
      <c r="O58" s="180">
        <v>234700</v>
      </c>
      <c r="P58" s="180">
        <v>0</v>
      </c>
      <c r="Q58" s="180">
        <v>158000</v>
      </c>
      <c r="R58" s="180">
        <v>626500</v>
      </c>
      <c r="S58" s="180">
        <v>796447</v>
      </c>
      <c r="T58" s="180">
        <v>7729466</v>
      </c>
      <c r="U58" s="180">
        <v>0</v>
      </c>
      <c r="V58" s="180">
        <v>302620</v>
      </c>
      <c r="W58" s="180">
        <v>0</v>
      </c>
      <c r="X58" s="180">
        <v>3993063</v>
      </c>
      <c r="Y58" s="180">
        <v>887500</v>
      </c>
      <c r="Z58" s="180">
        <v>27845000</v>
      </c>
      <c r="AA58" s="180">
        <v>5556500</v>
      </c>
      <c r="AB58" s="180">
        <v>0</v>
      </c>
      <c r="AC58" s="180">
        <v>143600</v>
      </c>
      <c r="AD58" s="180">
        <v>496100</v>
      </c>
      <c r="AE58" s="180">
        <v>521500</v>
      </c>
      <c r="AF58" s="180">
        <v>94500</v>
      </c>
      <c r="AG58" s="180">
        <v>548415</v>
      </c>
      <c r="AH58" s="180">
        <v>0</v>
      </c>
      <c r="AI58" s="180">
        <v>0</v>
      </c>
      <c r="AJ58" s="180">
        <v>1291045</v>
      </c>
      <c r="AK58" s="180">
        <v>87165</v>
      </c>
      <c r="AL58" s="180">
        <v>159000</v>
      </c>
      <c r="AM58" s="180">
        <v>2062974</v>
      </c>
      <c r="AN58" s="180">
        <v>101317</v>
      </c>
      <c r="AO58" s="180">
        <v>22192839</v>
      </c>
      <c r="AP58" s="180">
        <v>775000</v>
      </c>
      <c r="AQ58" s="180">
        <v>44092</v>
      </c>
      <c r="AR58" s="180">
        <v>60084</v>
      </c>
      <c r="AS58" s="180">
        <v>16896001</v>
      </c>
      <c r="AT58" s="180">
        <v>141322</v>
      </c>
      <c r="AU58" s="180">
        <v>476450</v>
      </c>
      <c r="AV58" s="180">
        <v>675300</v>
      </c>
      <c r="AW58" s="180">
        <v>105682</v>
      </c>
      <c r="AX58" s="180">
        <v>207400</v>
      </c>
      <c r="AY58" s="180">
        <v>145100</v>
      </c>
      <c r="AZ58" s="180">
        <v>2886333</v>
      </c>
      <c r="BA58" s="180">
        <v>838092</v>
      </c>
      <c r="BB58" s="180">
        <v>13600</v>
      </c>
      <c r="BC58" s="180">
        <v>222500</v>
      </c>
      <c r="BD58" s="180">
        <v>2346418</v>
      </c>
      <c r="BE58" s="180">
        <v>396800</v>
      </c>
      <c r="BF58" s="180">
        <v>12573292</v>
      </c>
      <c r="BG58" s="180">
        <v>0</v>
      </c>
      <c r="BH58" s="180">
        <v>104232</v>
      </c>
      <c r="BI58" s="180">
        <v>95000</v>
      </c>
      <c r="BJ58" s="180">
        <v>7061000</v>
      </c>
      <c r="BK58" s="180">
        <v>0</v>
      </c>
      <c r="BL58" s="180">
        <v>10877565</v>
      </c>
      <c r="BM58" s="180">
        <v>3071936</v>
      </c>
      <c r="BN58" s="180">
        <v>3022160</v>
      </c>
      <c r="BO58" s="180">
        <v>559532</v>
      </c>
      <c r="BP58" s="180">
        <v>14000</v>
      </c>
      <c r="BQ58" s="180">
        <v>1592074</v>
      </c>
      <c r="BR58" s="180">
        <v>0</v>
      </c>
      <c r="BS58" s="180">
        <v>1440300</v>
      </c>
      <c r="BT58" s="180">
        <v>578900</v>
      </c>
      <c r="BU58" s="180">
        <v>0</v>
      </c>
      <c r="BV58" s="180">
        <v>1403926</v>
      </c>
    </row>
    <row r="59" spans="1:74" x14ac:dyDescent="0.3">
      <c r="A59" s="180">
        <v>369</v>
      </c>
      <c r="C59" s="180"/>
      <c r="D59" s="180">
        <v>2349049</v>
      </c>
      <c r="E59" s="180">
        <v>28687303</v>
      </c>
      <c r="F59" s="180">
        <v>0</v>
      </c>
      <c r="G59" s="180">
        <v>2862530</v>
      </c>
      <c r="H59" s="180">
        <v>802293</v>
      </c>
      <c r="I59" s="180">
        <v>36228</v>
      </c>
      <c r="J59" s="180">
        <v>287773</v>
      </c>
      <c r="K59" s="180">
        <v>1169403</v>
      </c>
      <c r="L59" s="180">
        <v>1624042</v>
      </c>
      <c r="M59" s="180">
        <v>2652054</v>
      </c>
      <c r="N59" s="180">
        <v>147788</v>
      </c>
      <c r="O59" s="180">
        <v>120048</v>
      </c>
      <c r="P59" s="180">
        <v>0</v>
      </c>
      <c r="Q59" s="180">
        <v>278874</v>
      </c>
      <c r="R59" s="180">
        <v>695324</v>
      </c>
      <c r="S59" s="180">
        <v>348249</v>
      </c>
      <c r="T59" s="180">
        <v>4828253</v>
      </c>
      <c r="U59" s="180">
        <v>0</v>
      </c>
      <c r="V59" s="180">
        <v>267942</v>
      </c>
      <c r="W59" s="180">
        <v>0</v>
      </c>
      <c r="X59" s="180">
        <v>4031923</v>
      </c>
      <c r="Y59" s="180">
        <v>887218</v>
      </c>
      <c r="Z59" s="180">
        <v>24650706</v>
      </c>
      <c r="AA59" s="180">
        <v>1160240</v>
      </c>
      <c r="AB59" s="180">
        <v>0</v>
      </c>
      <c r="AC59" s="180">
        <v>165120</v>
      </c>
      <c r="AD59" s="180">
        <v>715436</v>
      </c>
      <c r="AE59" s="180">
        <v>884164</v>
      </c>
      <c r="AF59" s="180">
        <v>131235</v>
      </c>
      <c r="AG59" s="180">
        <v>91867</v>
      </c>
      <c r="AH59" s="180">
        <v>0</v>
      </c>
      <c r="AI59" s="180">
        <v>76037</v>
      </c>
      <c r="AJ59" s="180">
        <v>1466591</v>
      </c>
      <c r="AK59" s="180">
        <v>113730</v>
      </c>
      <c r="AL59" s="180">
        <v>242981</v>
      </c>
      <c r="AM59" s="180">
        <v>2198853</v>
      </c>
      <c r="AN59" s="180">
        <v>193162</v>
      </c>
      <c r="AO59" s="180">
        <v>16456750</v>
      </c>
      <c r="AP59" s="180">
        <v>433693</v>
      </c>
      <c r="AQ59" s="180">
        <v>129076</v>
      </c>
      <c r="AR59" s="180">
        <v>197003</v>
      </c>
      <c r="AS59" s="180">
        <v>4950866</v>
      </c>
      <c r="AT59" s="180">
        <v>104742</v>
      </c>
      <c r="AU59" s="180">
        <v>313052</v>
      </c>
      <c r="AV59" s="180">
        <v>858547</v>
      </c>
      <c r="AW59" s="180">
        <v>214789</v>
      </c>
      <c r="AX59" s="180">
        <v>111782</v>
      </c>
      <c r="AY59" s="180">
        <v>44913</v>
      </c>
      <c r="AZ59" s="180">
        <v>1326531</v>
      </c>
      <c r="BA59" s="180">
        <v>627674</v>
      </c>
      <c r="BB59" s="180">
        <v>20153</v>
      </c>
      <c r="BC59" s="180">
        <v>56653</v>
      </c>
      <c r="BD59" s="180">
        <v>3420337</v>
      </c>
      <c r="BE59" s="180">
        <v>621013</v>
      </c>
      <c r="BF59" s="180">
        <v>3582713</v>
      </c>
      <c r="BG59" s="180">
        <v>0</v>
      </c>
      <c r="BH59" s="180">
        <v>137248</v>
      </c>
      <c r="BI59" s="180">
        <v>85454</v>
      </c>
      <c r="BJ59" s="180">
        <v>5164269</v>
      </c>
      <c r="BK59" s="180">
        <v>723373</v>
      </c>
      <c r="BL59" s="180">
        <v>6706065</v>
      </c>
      <c r="BM59" s="180">
        <v>922160</v>
      </c>
      <c r="BN59" s="180">
        <v>4478881</v>
      </c>
      <c r="BO59" s="180">
        <v>1270304</v>
      </c>
      <c r="BP59" s="180">
        <v>29308</v>
      </c>
      <c r="BQ59" s="180">
        <v>1341835</v>
      </c>
      <c r="BR59" s="180">
        <v>0</v>
      </c>
      <c r="BS59" s="180">
        <v>581069</v>
      </c>
      <c r="BT59" s="180">
        <v>529110</v>
      </c>
      <c r="BU59" s="180">
        <v>0</v>
      </c>
      <c r="BV59" s="180">
        <v>1202427</v>
      </c>
    </row>
    <row r="60" spans="1:74" x14ac:dyDescent="0.3">
      <c r="A60" s="180">
        <v>16</v>
      </c>
      <c r="C60" s="180"/>
      <c r="D60" s="180">
        <v>5563102</v>
      </c>
      <c r="E60" s="180">
        <v>512037674</v>
      </c>
      <c r="F60" s="180">
        <v>0</v>
      </c>
      <c r="G60" s="180">
        <v>6399177</v>
      </c>
      <c r="H60" s="180">
        <v>2297162</v>
      </c>
      <c r="I60" s="180">
        <v>38177</v>
      </c>
      <c r="J60" s="180">
        <v>397716</v>
      </c>
      <c r="K60" s="180">
        <v>1263723</v>
      </c>
      <c r="L60" s="180">
        <v>3617791</v>
      </c>
      <c r="M60" s="180">
        <v>17592945</v>
      </c>
      <c r="N60" s="180">
        <v>160438</v>
      </c>
      <c r="O60" s="180">
        <v>744002</v>
      </c>
      <c r="P60" s="180">
        <v>0</v>
      </c>
      <c r="Q60" s="180">
        <v>487045</v>
      </c>
      <c r="R60" s="180">
        <v>1644913</v>
      </c>
      <c r="S60" s="180">
        <v>1664304</v>
      </c>
      <c r="T60" s="180">
        <v>16077947</v>
      </c>
      <c r="U60" s="180">
        <v>0</v>
      </c>
      <c r="V60" s="180">
        <v>600356</v>
      </c>
      <c r="W60" s="180">
        <v>0</v>
      </c>
      <c r="X60" s="180">
        <v>9158250</v>
      </c>
      <c r="Y60" s="180">
        <v>1874613</v>
      </c>
      <c r="Z60" s="180">
        <v>65863127</v>
      </c>
      <c r="AA60" s="180">
        <v>10120442</v>
      </c>
      <c r="AB60" s="180">
        <v>0</v>
      </c>
      <c r="AC60" s="180">
        <v>430396</v>
      </c>
      <c r="AD60" s="180">
        <v>1318283</v>
      </c>
      <c r="AE60" s="180">
        <v>1583659</v>
      </c>
      <c r="AF60" s="180">
        <v>395925</v>
      </c>
      <c r="AG60" s="180">
        <v>1140352</v>
      </c>
      <c r="AH60" s="180">
        <v>0</v>
      </c>
      <c r="AI60" s="180">
        <v>128838</v>
      </c>
      <c r="AJ60" s="180">
        <v>3075900</v>
      </c>
      <c r="AK60" s="180">
        <v>212374</v>
      </c>
      <c r="AL60" s="180">
        <v>863861</v>
      </c>
      <c r="AM60" s="180">
        <v>5021750</v>
      </c>
      <c r="AN60" s="180">
        <v>371543</v>
      </c>
      <c r="AO60" s="180">
        <v>44798648</v>
      </c>
      <c r="AP60" s="180">
        <v>1416818</v>
      </c>
      <c r="AQ60" s="180">
        <v>187346</v>
      </c>
      <c r="AR60" s="180">
        <v>277826</v>
      </c>
      <c r="AS60" s="180">
        <v>35374768</v>
      </c>
      <c r="AT60" s="180">
        <v>311755</v>
      </c>
      <c r="AU60" s="180">
        <v>2587322</v>
      </c>
      <c r="AV60" s="180">
        <v>1897353</v>
      </c>
      <c r="AW60" s="180">
        <v>392443</v>
      </c>
      <c r="AX60" s="180">
        <v>331526</v>
      </c>
      <c r="AY60" s="180">
        <v>263377</v>
      </c>
      <c r="AZ60" s="180">
        <v>7037066</v>
      </c>
      <c r="BA60" s="180">
        <v>2282617</v>
      </c>
      <c r="BB60" s="180">
        <v>52127</v>
      </c>
      <c r="BC60" s="180">
        <v>415611</v>
      </c>
      <c r="BD60" s="180">
        <v>6170402</v>
      </c>
      <c r="BE60" s="180">
        <v>1367079</v>
      </c>
      <c r="BF60" s="180">
        <v>25366228</v>
      </c>
      <c r="BG60" s="180">
        <v>0</v>
      </c>
      <c r="BH60" s="180">
        <v>321125</v>
      </c>
      <c r="BI60" s="180">
        <v>238172</v>
      </c>
      <c r="BJ60" s="180">
        <v>14912836</v>
      </c>
      <c r="BK60" s="180">
        <v>1541259</v>
      </c>
      <c r="BL60" s="180">
        <v>21437489</v>
      </c>
      <c r="BM60" s="180">
        <v>7478661</v>
      </c>
      <c r="BN60" s="180">
        <v>9445325</v>
      </c>
      <c r="BO60" s="180">
        <v>1999871</v>
      </c>
      <c r="BP60" s="180">
        <v>43658</v>
      </c>
      <c r="BQ60" s="180">
        <v>3474634</v>
      </c>
      <c r="BR60" s="180">
        <v>0</v>
      </c>
      <c r="BS60" s="180">
        <v>3273127</v>
      </c>
      <c r="BT60" s="180">
        <v>1349262</v>
      </c>
      <c r="BU60" s="180">
        <v>0</v>
      </c>
      <c r="BV60" s="180">
        <v>2839096</v>
      </c>
    </row>
    <row r="61" spans="1:74" x14ac:dyDescent="0.3">
      <c r="A61" s="180">
        <v>370</v>
      </c>
      <c r="C61" s="180"/>
      <c r="D61" s="180">
        <v>285818</v>
      </c>
      <c r="E61" s="180">
        <v>60393487</v>
      </c>
      <c r="F61" s="180">
        <v>0</v>
      </c>
      <c r="G61" s="180">
        <v>168666</v>
      </c>
      <c r="H61" s="180">
        <v>0</v>
      </c>
      <c r="I61" s="180">
        <v>0</v>
      </c>
      <c r="J61" s="180">
        <v>0</v>
      </c>
      <c r="K61" s="180">
        <v>0</v>
      </c>
      <c r="L61" s="180">
        <v>465798</v>
      </c>
      <c r="M61" s="180">
        <v>366602</v>
      </c>
      <c r="N61" s="180">
        <v>0</v>
      </c>
      <c r="O61" s="180">
        <v>17567</v>
      </c>
      <c r="P61" s="180">
        <v>0</v>
      </c>
      <c r="Q61" s="180">
        <v>0</v>
      </c>
      <c r="R61" s="180">
        <v>41528</v>
      </c>
      <c r="S61" s="180">
        <v>0</v>
      </c>
      <c r="T61" s="180">
        <v>1688415</v>
      </c>
      <c r="U61" s="180">
        <v>0</v>
      </c>
      <c r="V61" s="180">
        <v>0</v>
      </c>
      <c r="W61" s="180">
        <v>0</v>
      </c>
      <c r="X61" s="180">
        <v>133510</v>
      </c>
      <c r="Y61" s="180">
        <v>238536</v>
      </c>
      <c r="Z61" s="180">
        <v>5349644</v>
      </c>
      <c r="AA61" s="180">
        <v>162414</v>
      </c>
      <c r="AB61" s="180">
        <v>0</v>
      </c>
      <c r="AC61" s="180">
        <v>0</v>
      </c>
      <c r="AD61" s="180">
        <v>280568</v>
      </c>
      <c r="AE61" s="180">
        <v>33025</v>
      </c>
      <c r="AF61" s="180">
        <v>15804</v>
      </c>
      <c r="AG61" s="180">
        <v>31485</v>
      </c>
      <c r="AH61" s="180">
        <v>0</v>
      </c>
      <c r="AI61" s="180">
        <v>0</v>
      </c>
      <c r="AJ61" s="180">
        <v>151354</v>
      </c>
      <c r="AK61" s="180">
        <v>0</v>
      </c>
      <c r="AL61" s="180">
        <v>53114</v>
      </c>
      <c r="AM61" s="180">
        <v>272305</v>
      </c>
      <c r="AN61" s="180">
        <v>0</v>
      </c>
      <c r="AO61" s="180">
        <v>1570955</v>
      </c>
      <c r="AP61" s="180">
        <v>36540</v>
      </c>
      <c r="AQ61" s="180">
        <v>3739</v>
      </c>
      <c r="AR61" s="180">
        <v>20652</v>
      </c>
      <c r="AS61" s="180">
        <v>1377951</v>
      </c>
      <c r="AT61" s="180">
        <v>12331</v>
      </c>
      <c r="AU61" s="180">
        <v>0</v>
      </c>
      <c r="AV61" s="180">
        <v>0</v>
      </c>
      <c r="AW61" s="180">
        <v>15070</v>
      </c>
      <c r="AX61" s="180">
        <v>0</v>
      </c>
      <c r="AY61" s="180">
        <v>0</v>
      </c>
      <c r="AZ61" s="180">
        <v>305956</v>
      </c>
      <c r="BA61" s="180">
        <v>151697</v>
      </c>
      <c r="BB61" s="180">
        <v>0</v>
      </c>
      <c r="BC61" s="180">
        <v>0</v>
      </c>
      <c r="BD61" s="180">
        <v>475426</v>
      </c>
      <c r="BE61" s="180">
        <v>72966</v>
      </c>
      <c r="BF61" s="180">
        <v>2596997</v>
      </c>
      <c r="BG61" s="180">
        <v>0</v>
      </c>
      <c r="BH61" s="180">
        <v>0</v>
      </c>
      <c r="BI61" s="180">
        <v>0</v>
      </c>
      <c r="BJ61" s="180">
        <v>1023638</v>
      </c>
      <c r="BK61" s="180">
        <v>0</v>
      </c>
      <c r="BL61" s="180">
        <v>1122222</v>
      </c>
      <c r="BM61" s="180">
        <v>0</v>
      </c>
      <c r="BN61" s="180">
        <v>391236</v>
      </c>
      <c r="BO61" s="180">
        <v>0</v>
      </c>
      <c r="BP61" s="180">
        <v>0</v>
      </c>
      <c r="BQ61" s="180">
        <v>43716</v>
      </c>
      <c r="BR61" s="180">
        <v>0</v>
      </c>
      <c r="BS61" s="180">
        <v>0</v>
      </c>
      <c r="BT61" s="180">
        <v>60958</v>
      </c>
      <c r="BU61" s="180">
        <v>0</v>
      </c>
      <c r="BV61" s="180">
        <v>65213</v>
      </c>
    </row>
    <row r="62" spans="1:74" x14ac:dyDescent="0.3">
      <c r="A62" s="180">
        <v>532</v>
      </c>
      <c r="C62" s="180"/>
      <c r="D62" s="180">
        <v>5164713</v>
      </c>
      <c r="E62" s="180">
        <v>417276541</v>
      </c>
      <c r="F62" s="180">
        <v>0</v>
      </c>
      <c r="G62" s="180">
        <v>5683150</v>
      </c>
      <c r="H62" s="180">
        <v>2231367</v>
      </c>
      <c r="I62" s="180">
        <v>26414</v>
      </c>
      <c r="J62" s="180">
        <v>338794</v>
      </c>
      <c r="K62" s="180">
        <v>1078151</v>
      </c>
      <c r="L62" s="180">
        <v>4862091</v>
      </c>
      <c r="M62" s="180">
        <v>15120139</v>
      </c>
      <c r="N62" s="180">
        <v>78718</v>
      </c>
      <c r="O62" s="180">
        <v>621235</v>
      </c>
      <c r="P62" s="180">
        <v>0</v>
      </c>
      <c r="Q62" s="180">
        <v>858688</v>
      </c>
      <c r="R62" s="180">
        <v>1408071</v>
      </c>
      <c r="S62" s="180">
        <v>2042481</v>
      </c>
      <c r="T62" s="180">
        <v>14891660</v>
      </c>
      <c r="U62" s="180">
        <v>0</v>
      </c>
      <c r="V62" s="180">
        <v>491109</v>
      </c>
      <c r="W62" s="180">
        <v>0</v>
      </c>
      <c r="X62" s="180">
        <v>8201909</v>
      </c>
      <c r="Y62" s="180">
        <v>1726700</v>
      </c>
      <c r="Z62" s="180">
        <v>67931631</v>
      </c>
      <c r="AA62" s="180">
        <v>8333569</v>
      </c>
      <c r="AB62" s="180">
        <v>0</v>
      </c>
      <c r="AC62" s="180">
        <v>296849</v>
      </c>
      <c r="AD62" s="180">
        <v>1582125</v>
      </c>
      <c r="AE62" s="180">
        <v>1169479</v>
      </c>
      <c r="AF62" s="180">
        <v>476940</v>
      </c>
      <c r="AG62" s="180">
        <v>1070240</v>
      </c>
      <c r="AH62" s="180">
        <v>0</v>
      </c>
      <c r="AI62" s="180">
        <v>111537</v>
      </c>
      <c r="AJ62" s="180">
        <v>2821260</v>
      </c>
      <c r="AK62" s="180">
        <v>197094</v>
      </c>
      <c r="AL62" s="180">
        <v>873308</v>
      </c>
      <c r="AM62" s="180">
        <v>5165777</v>
      </c>
      <c r="AN62" s="180">
        <v>296876</v>
      </c>
      <c r="AO62" s="180">
        <v>38476384</v>
      </c>
      <c r="AP62" s="180">
        <v>1190721</v>
      </c>
      <c r="AQ62" s="180">
        <v>81858</v>
      </c>
      <c r="AR62" s="180">
        <v>162252</v>
      </c>
      <c r="AS62" s="180">
        <v>30949588</v>
      </c>
      <c r="AT62" s="180">
        <v>293591</v>
      </c>
      <c r="AU62" s="180">
        <v>2232347</v>
      </c>
      <c r="AV62" s="180">
        <v>1899134</v>
      </c>
      <c r="AW62" s="180">
        <v>312660</v>
      </c>
      <c r="AX62" s="180">
        <v>307475</v>
      </c>
      <c r="AY62" s="180">
        <v>218643</v>
      </c>
      <c r="AZ62" s="180">
        <v>6235452</v>
      </c>
      <c r="BA62" s="180">
        <v>2128892</v>
      </c>
      <c r="BB62" s="180">
        <v>49055</v>
      </c>
      <c r="BC62" s="180">
        <v>321018</v>
      </c>
      <c r="BD62" s="180">
        <v>5807460</v>
      </c>
      <c r="BE62" s="180">
        <v>1538755</v>
      </c>
      <c r="BF62" s="180">
        <v>25484921</v>
      </c>
      <c r="BG62" s="180">
        <v>0</v>
      </c>
      <c r="BH62" s="180">
        <v>302579</v>
      </c>
      <c r="BI62" s="180">
        <v>241637</v>
      </c>
      <c r="BJ62" s="180">
        <v>13028800</v>
      </c>
      <c r="BK62" s="180">
        <v>1299795</v>
      </c>
      <c r="BL62" s="180">
        <v>18731812</v>
      </c>
      <c r="BM62" s="180">
        <v>6362908</v>
      </c>
      <c r="BN62" s="180">
        <v>7738115</v>
      </c>
      <c r="BO62" s="180">
        <v>1542368</v>
      </c>
      <c r="BP62" s="180">
        <v>34502</v>
      </c>
      <c r="BQ62" s="180">
        <v>3451200</v>
      </c>
      <c r="BR62" s="180">
        <v>0</v>
      </c>
      <c r="BS62" s="180">
        <v>3528981</v>
      </c>
      <c r="BT62" s="180">
        <v>1184205</v>
      </c>
      <c r="BU62" s="180">
        <v>0</v>
      </c>
      <c r="BV62" s="180">
        <v>2687472</v>
      </c>
    </row>
    <row r="63" spans="1:74" s="969" customFormat="1" x14ac:dyDescent="0.3">
      <c r="A63" s="969">
        <v>1050</v>
      </c>
      <c r="C63" s="969" t="s">
        <v>2842</v>
      </c>
    </row>
    <row r="64" spans="1:74" x14ac:dyDescent="0.3">
      <c r="A64" s="180">
        <v>17</v>
      </c>
      <c r="C64" s="180"/>
      <c r="D64" s="180">
        <v>63904</v>
      </c>
      <c r="E64" s="180">
        <v>8862789</v>
      </c>
      <c r="F64" s="180">
        <v>0</v>
      </c>
      <c r="G64" s="180">
        <v>0</v>
      </c>
      <c r="H64" s="180">
        <v>0</v>
      </c>
      <c r="I64" s="180">
        <v>0</v>
      </c>
      <c r="J64" s="180">
        <v>0</v>
      </c>
      <c r="K64" s="180">
        <v>0</v>
      </c>
      <c r="L64" s="180">
        <v>1064628</v>
      </c>
      <c r="M64" s="180">
        <v>0</v>
      </c>
      <c r="N64" s="180">
        <v>0</v>
      </c>
      <c r="O64" s="180">
        <v>0</v>
      </c>
      <c r="P64" s="180">
        <v>0</v>
      </c>
      <c r="Q64" s="180">
        <v>0</v>
      </c>
      <c r="R64" s="180">
        <v>0</v>
      </c>
      <c r="S64" s="180">
        <v>167895</v>
      </c>
      <c r="T64" s="180">
        <v>0</v>
      </c>
      <c r="U64" s="180">
        <v>0</v>
      </c>
      <c r="V64" s="180">
        <v>0</v>
      </c>
      <c r="W64" s="180">
        <v>0</v>
      </c>
      <c r="X64" s="180">
        <v>0</v>
      </c>
      <c r="Y64" s="180">
        <v>0</v>
      </c>
      <c r="Z64" s="180">
        <v>6359586</v>
      </c>
      <c r="AA64" s="180">
        <v>0</v>
      </c>
      <c r="AB64" s="180">
        <v>0</v>
      </c>
      <c r="AC64" s="180">
        <v>0</v>
      </c>
      <c r="AD64" s="180">
        <v>0</v>
      </c>
      <c r="AE64" s="180">
        <v>0</v>
      </c>
      <c r="AF64" s="180">
        <v>0</v>
      </c>
      <c r="AG64" s="180">
        <v>0</v>
      </c>
      <c r="AH64" s="180">
        <v>0</v>
      </c>
      <c r="AI64" s="180">
        <v>0</v>
      </c>
      <c r="AJ64" s="180">
        <v>0</v>
      </c>
      <c r="AK64" s="180">
        <v>0</v>
      </c>
      <c r="AL64" s="180">
        <v>0</v>
      </c>
      <c r="AM64" s="180">
        <v>40000</v>
      </c>
      <c r="AN64" s="180">
        <v>0</v>
      </c>
      <c r="AO64" s="180">
        <v>0</v>
      </c>
      <c r="AP64" s="180">
        <v>0</v>
      </c>
      <c r="AQ64" s="180">
        <v>0</v>
      </c>
      <c r="AR64" s="180">
        <v>0</v>
      </c>
      <c r="AS64" s="180">
        <v>171821</v>
      </c>
      <c r="AT64" s="180">
        <v>0</v>
      </c>
      <c r="AU64" s="180">
        <v>0</v>
      </c>
      <c r="AV64" s="180">
        <v>19357</v>
      </c>
      <c r="AW64" s="180">
        <v>20000</v>
      </c>
      <c r="AX64" s="180">
        <v>0</v>
      </c>
      <c r="AY64" s="180">
        <v>0</v>
      </c>
      <c r="AZ64" s="180">
        <v>175000</v>
      </c>
      <c r="BA64" s="180">
        <v>0</v>
      </c>
      <c r="BB64" s="180">
        <v>0</v>
      </c>
      <c r="BC64" s="180">
        <v>0</v>
      </c>
      <c r="BD64" s="180">
        <v>65506</v>
      </c>
      <c r="BE64" s="180">
        <v>348222</v>
      </c>
      <c r="BF64" s="180">
        <v>3300000</v>
      </c>
      <c r="BG64" s="180">
        <v>0</v>
      </c>
      <c r="BH64" s="180">
        <v>0</v>
      </c>
      <c r="BI64" s="180">
        <v>0</v>
      </c>
      <c r="BJ64" s="180">
        <v>175400</v>
      </c>
      <c r="BK64" s="180">
        <v>0</v>
      </c>
      <c r="BL64" s="180">
        <v>0</v>
      </c>
      <c r="BM64" s="180">
        <v>0</v>
      </c>
      <c r="BN64" s="180">
        <v>0</v>
      </c>
      <c r="BO64" s="180">
        <v>27334</v>
      </c>
      <c r="BP64" s="180">
        <v>0</v>
      </c>
      <c r="BQ64" s="180">
        <v>0</v>
      </c>
      <c r="BR64" s="180">
        <v>0</v>
      </c>
      <c r="BS64" s="180">
        <v>0</v>
      </c>
      <c r="BT64" s="180">
        <v>0</v>
      </c>
      <c r="BU64" s="180">
        <v>0</v>
      </c>
      <c r="BV64" s="180">
        <v>0</v>
      </c>
    </row>
    <row r="65" spans="1:74" x14ac:dyDescent="0.3">
      <c r="A65" s="180">
        <v>20</v>
      </c>
      <c r="C65" s="180"/>
      <c r="D65" s="180">
        <v>65995</v>
      </c>
      <c r="E65" s="180">
        <v>47477284</v>
      </c>
      <c r="F65" s="180">
        <v>0</v>
      </c>
      <c r="G65" s="180">
        <v>0</v>
      </c>
      <c r="H65" s="180">
        <v>0</v>
      </c>
      <c r="I65" s="180">
        <v>0</v>
      </c>
      <c r="J65" s="180">
        <v>0</v>
      </c>
      <c r="K65" s="180">
        <v>0</v>
      </c>
      <c r="L65" s="180">
        <v>0</v>
      </c>
      <c r="M65" s="180">
        <v>3000</v>
      </c>
      <c r="N65" s="180">
        <v>0</v>
      </c>
      <c r="O65" s="180">
        <v>100</v>
      </c>
      <c r="P65" s="180">
        <v>0</v>
      </c>
      <c r="Q65" s="180">
        <v>0</v>
      </c>
      <c r="R65" s="180">
        <v>0</v>
      </c>
      <c r="S65" s="180">
        <v>133500</v>
      </c>
      <c r="T65" s="180">
        <v>0</v>
      </c>
      <c r="U65" s="180">
        <v>0</v>
      </c>
      <c r="V65" s="180">
        <v>0</v>
      </c>
      <c r="W65" s="180">
        <v>0</v>
      </c>
      <c r="X65" s="180">
        <v>0</v>
      </c>
      <c r="Y65" s="180">
        <v>562000</v>
      </c>
      <c r="Z65" s="180">
        <v>3799755</v>
      </c>
      <c r="AA65" s="180">
        <v>795000</v>
      </c>
      <c r="AB65" s="180">
        <v>0</v>
      </c>
      <c r="AC65" s="180">
        <v>0</v>
      </c>
      <c r="AD65" s="180">
        <v>0</v>
      </c>
      <c r="AE65" s="180">
        <v>0</v>
      </c>
      <c r="AF65" s="180">
        <v>0</v>
      </c>
      <c r="AG65" s="180">
        <v>0</v>
      </c>
      <c r="AH65" s="180">
        <v>0</v>
      </c>
      <c r="AI65" s="180">
        <v>0</v>
      </c>
      <c r="AJ65" s="180">
        <v>0</v>
      </c>
      <c r="AK65" s="180">
        <v>0</v>
      </c>
      <c r="AL65" s="180">
        <v>0</v>
      </c>
      <c r="AM65" s="180">
        <v>0</v>
      </c>
      <c r="AN65" s="180">
        <v>0</v>
      </c>
      <c r="AO65" s="180">
        <v>3211611</v>
      </c>
      <c r="AP65" s="180">
        <v>13000</v>
      </c>
      <c r="AQ65" s="180">
        <v>0</v>
      </c>
      <c r="AR65" s="180">
        <v>0</v>
      </c>
      <c r="AS65" s="180">
        <v>264190</v>
      </c>
      <c r="AT65" s="180">
        <v>0</v>
      </c>
      <c r="AU65" s="180">
        <v>0</v>
      </c>
      <c r="AV65" s="180">
        <v>0</v>
      </c>
      <c r="AW65" s="180">
        <v>5000</v>
      </c>
      <c r="AX65" s="180">
        <v>0</v>
      </c>
      <c r="AY65" s="180">
        <v>0</v>
      </c>
      <c r="AZ65" s="180">
        <v>0</v>
      </c>
      <c r="BA65" s="180">
        <v>0</v>
      </c>
      <c r="BB65" s="180">
        <v>0</v>
      </c>
      <c r="BC65" s="180">
        <v>0</v>
      </c>
      <c r="BD65" s="180">
        <v>1175000</v>
      </c>
      <c r="BE65" s="180">
        <v>0</v>
      </c>
      <c r="BF65" s="180">
        <v>1090573</v>
      </c>
      <c r="BG65" s="180">
        <v>0</v>
      </c>
      <c r="BH65" s="180">
        <v>0</v>
      </c>
      <c r="BI65" s="180">
        <v>0</v>
      </c>
      <c r="BJ65" s="180">
        <v>834000</v>
      </c>
      <c r="BK65" s="180">
        <v>0</v>
      </c>
      <c r="BL65" s="180">
        <v>885136</v>
      </c>
      <c r="BM65" s="180">
        <v>270000</v>
      </c>
      <c r="BN65" s="180">
        <v>1200000</v>
      </c>
      <c r="BO65" s="180">
        <v>0</v>
      </c>
      <c r="BP65" s="180">
        <v>0</v>
      </c>
      <c r="BQ65" s="180">
        <v>214258</v>
      </c>
      <c r="BR65" s="180">
        <v>0</v>
      </c>
      <c r="BS65" s="180">
        <v>0</v>
      </c>
      <c r="BT65" s="180">
        <v>0</v>
      </c>
      <c r="BU65" s="180">
        <v>0</v>
      </c>
      <c r="BV65" s="180">
        <v>0</v>
      </c>
    </row>
    <row r="66" spans="1:74" x14ac:dyDescent="0.3">
      <c r="A66" s="180">
        <v>533</v>
      </c>
      <c r="C66" s="180"/>
      <c r="D66" s="180">
        <v>377500</v>
      </c>
      <c r="E66" s="180">
        <v>0</v>
      </c>
      <c r="F66" s="180">
        <v>0</v>
      </c>
      <c r="G66" s="180">
        <v>450000</v>
      </c>
      <c r="H66" s="180">
        <v>116900</v>
      </c>
      <c r="I66" s="180">
        <v>0</v>
      </c>
      <c r="J66" s="180">
        <v>0</v>
      </c>
      <c r="K66" s="180">
        <v>0</v>
      </c>
      <c r="L66" s="180">
        <v>463785</v>
      </c>
      <c r="M66" s="180">
        <v>0</v>
      </c>
      <c r="N66" s="180">
        <v>0</v>
      </c>
      <c r="O66" s="180">
        <v>0</v>
      </c>
      <c r="P66" s="180">
        <v>0</v>
      </c>
      <c r="Q66" s="180">
        <v>0</v>
      </c>
      <c r="R66" s="180">
        <v>0</v>
      </c>
      <c r="S66" s="180">
        <v>0</v>
      </c>
      <c r="T66" s="180">
        <v>190000</v>
      </c>
      <c r="U66" s="180">
        <v>0</v>
      </c>
      <c r="V66" s="180">
        <v>0</v>
      </c>
      <c r="W66" s="180">
        <v>0</v>
      </c>
      <c r="X66" s="180">
        <v>0</v>
      </c>
      <c r="Y66" s="180">
        <v>0</v>
      </c>
      <c r="Z66" s="180">
        <v>0</v>
      </c>
      <c r="AA66" s="180">
        <v>0</v>
      </c>
      <c r="AB66" s="180">
        <v>0</v>
      </c>
      <c r="AC66" s="180">
        <v>0</v>
      </c>
      <c r="AD66" s="180">
        <v>0</v>
      </c>
      <c r="AE66" s="180">
        <v>0</v>
      </c>
      <c r="AF66" s="180">
        <v>0</v>
      </c>
      <c r="AG66" s="180">
        <v>0</v>
      </c>
      <c r="AH66" s="180">
        <v>0</v>
      </c>
      <c r="AI66" s="180">
        <v>0</v>
      </c>
      <c r="AJ66" s="180">
        <v>0</v>
      </c>
      <c r="AK66" s="180">
        <v>0</v>
      </c>
      <c r="AL66" s="180">
        <v>0</v>
      </c>
      <c r="AM66" s="180">
        <v>0</v>
      </c>
      <c r="AN66" s="180">
        <v>0</v>
      </c>
      <c r="AO66" s="180">
        <v>0</v>
      </c>
      <c r="AP66" s="180">
        <v>0</v>
      </c>
      <c r="AQ66" s="180">
        <v>0</v>
      </c>
      <c r="AR66" s="180">
        <v>0</v>
      </c>
      <c r="AS66" s="180">
        <v>1165909</v>
      </c>
      <c r="AT66" s="180">
        <v>0</v>
      </c>
      <c r="AU66" s="180">
        <v>0</v>
      </c>
      <c r="AV66" s="180">
        <v>0</v>
      </c>
      <c r="AW66" s="180">
        <v>0</v>
      </c>
      <c r="AX66" s="180">
        <v>0</v>
      </c>
      <c r="AY66" s="180">
        <v>0</v>
      </c>
      <c r="AZ66" s="180">
        <v>0</v>
      </c>
      <c r="BA66" s="180">
        <v>0</v>
      </c>
      <c r="BB66" s="180">
        <v>0</v>
      </c>
      <c r="BC66" s="180">
        <v>0</v>
      </c>
      <c r="BD66" s="180">
        <v>0</v>
      </c>
      <c r="BE66" s="180">
        <v>200342</v>
      </c>
      <c r="BF66" s="180">
        <v>622143</v>
      </c>
      <c r="BG66" s="180">
        <v>0</v>
      </c>
      <c r="BH66" s="180">
        <v>0</v>
      </c>
      <c r="BI66" s="180">
        <v>0</v>
      </c>
      <c r="BJ66" s="180">
        <v>0</v>
      </c>
      <c r="BK66" s="180">
        <v>0</v>
      </c>
      <c r="BL66" s="180">
        <v>0</v>
      </c>
      <c r="BM66" s="180">
        <v>0</v>
      </c>
      <c r="BN66" s="180">
        <v>0</v>
      </c>
      <c r="BO66" s="180">
        <v>0</v>
      </c>
      <c r="BP66" s="180">
        <v>0</v>
      </c>
      <c r="BQ66" s="180">
        <v>0</v>
      </c>
      <c r="BR66" s="180">
        <v>0</v>
      </c>
      <c r="BS66" s="180">
        <v>450000</v>
      </c>
      <c r="BT66" s="180">
        <v>1500</v>
      </c>
      <c r="BU66" s="180">
        <v>0</v>
      </c>
      <c r="BV66" s="180">
        <v>0</v>
      </c>
    </row>
    <row r="67" spans="1:74" x14ac:dyDescent="0.3">
      <c r="A67" s="180">
        <v>508</v>
      </c>
      <c r="C67" s="180"/>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v>0</v>
      </c>
      <c r="AS67" s="180">
        <v>0</v>
      </c>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row>
    <row r="68" spans="1:74" x14ac:dyDescent="0.3">
      <c r="A68" s="180">
        <v>509</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row>
    <row r="69" spans="1:74" x14ac:dyDescent="0.3">
      <c r="A69" s="180">
        <v>22</v>
      </c>
      <c r="C69" s="180"/>
      <c r="D69" s="180">
        <v>0</v>
      </c>
      <c r="E69" s="180">
        <v>339548</v>
      </c>
      <c r="F69" s="180">
        <v>0</v>
      </c>
      <c r="G69" s="180">
        <v>0</v>
      </c>
      <c r="H69" s="180">
        <v>0</v>
      </c>
      <c r="I69" s="180">
        <v>0</v>
      </c>
      <c r="J69" s="180">
        <v>0</v>
      </c>
      <c r="K69" s="180">
        <v>0</v>
      </c>
      <c r="L69" s="180">
        <v>0</v>
      </c>
      <c r="M69" s="180">
        <v>0</v>
      </c>
      <c r="N69" s="180">
        <v>0</v>
      </c>
      <c r="O69" s="180">
        <v>0</v>
      </c>
      <c r="P69" s="180">
        <v>0</v>
      </c>
      <c r="Q69" s="180">
        <v>0</v>
      </c>
      <c r="R69" s="180">
        <v>2656</v>
      </c>
      <c r="S69" s="180">
        <v>0</v>
      </c>
      <c r="T69" s="180">
        <v>0</v>
      </c>
      <c r="U69" s="180">
        <v>0</v>
      </c>
      <c r="V69" s="180">
        <v>0</v>
      </c>
      <c r="W69" s="180">
        <v>0</v>
      </c>
      <c r="X69" s="180">
        <v>0</v>
      </c>
      <c r="Y69" s="180">
        <v>13620</v>
      </c>
      <c r="Z69" s="180">
        <v>0</v>
      </c>
      <c r="AA69" s="180">
        <v>2080000</v>
      </c>
      <c r="AB69" s="180">
        <v>0</v>
      </c>
      <c r="AC69" s="180">
        <v>0</v>
      </c>
      <c r="AD69" s="180">
        <v>0</v>
      </c>
      <c r="AE69" s="180">
        <v>1875</v>
      </c>
      <c r="AF69" s="180">
        <v>5116</v>
      </c>
      <c r="AG69" s="180">
        <v>0</v>
      </c>
      <c r="AH69" s="180">
        <v>0</v>
      </c>
      <c r="AI69" s="180">
        <v>31100</v>
      </c>
      <c r="AJ69" s="180">
        <v>5509</v>
      </c>
      <c r="AK69" s="180">
        <v>0</v>
      </c>
      <c r="AL69" s="180">
        <v>0</v>
      </c>
      <c r="AM69" s="180">
        <v>47589</v>
      </c>
      <c r="AN69" s="180">
        <v>0</v>
      </c>
      <c r="AO69" s="180">
        <v>0</v>
      </c>
      <c r="AP69" s="180">
        <v>0</v>
      </c>
      <c r="AQ69" s="180">
        <v>0</v>
      </c>
      <c r="AR69" s="180">
        <v>0</v>
      </c>
      <c r="AS69" s="180">
        <v>266008</v>
      </c>
      <c r="AT69" s="180">
        <v>0</v>
      </c>
      <c r="AU69" s="180">
        <v>0</v>
      </c>
      <c r="AV69" s="180">
        <v>31500</v>
      </c>
      <c r="AW69" s="180">
        <v>0</v>
      </c>
      <c r="AX69" s="180">
        <v>9095</v>
      </c>
      <c r="AY69" s="180">
        <v>0</v>
      </c>
      <c r="AZ69" s="180">
        <v>44062</v>
      </c>
      <c r="BA69" s="180">
        <v>0</v>
      </c>
      <c r="BB69" s="180">
        <v>0</v>
      </c>
      <c r="BC69" s="180">
        <v>0</v>
      </c>
      <c r="BD69" s="180">
        <v>31936</v>
      </c>
      <c r="BE69" s="180">
        <v>0</v>
      </c>
      <c r="BF69" s="180">
        <v>28304</v>
      </c>
      <c r="BG69" s="180">
        <v>0</v>
      </c>
      <c r="BH69" s="180">
        <v>0</v>
      </c>
      <c r="BI69" s="180">
        <v>500</v>
      </c>
      <c r="BJ69" s="180">
        <v>67128</v>
      </c>
      <c r="BK69" s="180">
        <v>0</v>
      </c>
      <c r="BL69" s="180">
        <v>52505</v>
      </c>
      <c r="BM69" s="180">
        <v>0</v>
      </c>
      <c r="BN69" s="180">
        <v>0</v>
      </c>
      <c r="BO69" s="180">
        <v>0</v>
      </c>
      <c r="BP69" s="180">
        <v>0</v>
      </c>
      <c r="BQ69" s="180">
        <v>0</v>
      </c>
      <c r="BR69" s="180">
        <v>0</v>
      </c>
      <c r="BS69" s="180">
        <v>18244</v>
      </c>
      <c r="BT69" s="180">
        <v>6681</v>
      </c>
      <c r="BU69" s="180">
        <v>0</v>
      </c>
      <c r="BV69" s="180">
        <v>85295</v>
      </c>
    </row>
    <row r="70" spans="1:74" x14ac:dyDescent="0.3">
      <c r="A70" s="180">
        <v>23</v>
      </c>
      <c r="C70" s="180"/>
      <c r="D70" s="180">
        <v>773798</v>
      </c>
      <c r="E70" s="180">
        <v>56486186</v>
      </c>
      <c r="F70" s="180">
        <v>0</v>
      </c>
      <c r="G70" s="180">
        <v>1166027</v>
      </c>
      <c r="H70" s="180">
        <v>182695</v>
      </c>
      <c r="I70" s="180">
        <v>11763</v>
      </c>
      <c r="J70" s="180">
        <v>58922</v>
      </c>
      <c r="K70" s="180">
        <v>185572</v>
      </c>
      <c r="L70" s="180">
        <v>284113</v>
      </c>
      <c r="M70" s="180">
        <v>2469806</v>
      </c>
      <c r="N70" s="180">
        <v>81720</v>
      </c>
      <c r="O70" s="180">
        <v>122667</v>
      </c>
      <c r="P70" s="180">
        <v>0</v>
      </c>
      <c r="Q70" s="180">
        <v>-371643</v>
      </c>
      <c r="R70" s="180">
        <v>239498</v>
      </c>
      <c r="S70" s="180">
        <v>-343782</v>
      </c>
      <c r="T70" s="180">
        <v>1376287</v>
      </c>
      <c r="U70" s="180">
        <v>0</v>
      </c>
      <c r="V70" s="180">
        <v>109247</v>
      </c>
      <c r="W70" s="180">
        <v>0</v>
      </c>
      <c r="X70" s="180">
        <v>956341</v>
      </c>
      <c r="Y70" s="180">
        <v>-400467</v>
      </c>
      <c r="Z70" s="180">
        <v>491327</v>
      </c>
      <c r="AA70" s="180">
        <v>3071873</v>
      </c>
      <c r="AB70" s="180">
        <v>0</v>
      </c>
      <c r="AC70" s="180">
        <v>133547</v>
      </c>
      <c r="AD70" s="180">
        <v>-263842</v>
      </c>
      <c r="AE70" s="180">
        <v>416055</v>
      </c>
      <c r="AF70" s="180">
        <v>-75899</v>
      </c>
      <c r="AG70" s="180">
        <v>70112</v>
      </c>
      <c r="AH70" s="180">
        <v>0</v>
      </c>
      <c r="AI70" s="180">
        <v>48401</v>
      </c>
      <c r="AJ70" s="180">
        <v>260149</v>
      </c>
      <c r="AK70" s="180">
        <v>15280</v>
      </c>
      <c r="AL70" s="180">
        <v>-9447</v>
      </c>
      <c r="AM70" s="180">
        <v>-56438</v>
      </c>
      <c r="AN70" s="180">
        <v>74667</v>
      </c>
      <c r="AO70" s="180">
        <v>3110653</v>
      </c>
      <c r="AP70" s="180">
        <v>213097</v>
      </c>
      <c r="AQ70" s="180">
        <v>105488</v>
      </c>
      <c r="AR70" s="180">
        <v>115574</v>
      </c>
      <c r="AS70" s="180">
        <v>5764728</v>
      </c>
      <c r="AT70" s="180">
        <v>18164</v>
      </c>
      <c r="AU70" s="180">
        <v>354975</v>
      </c>
      <c r="AV70" s="180">
        <v>49076</v>
      </c>
      <c r="AW70" s="180">
        <v>94783</v>
      </c>
      <c r="AX70" s="180">
        <v>33146</v>
      </c>
      <c r="AY70" s="180">
        <v>44734</v>
      </c>
      <c r="AZ70" s="180">
        <v>1020676</v>
      </c>
      <c r="BA70" s="180">
        <v>153725</v>
      </c>
      <c r="BB70" s="180">
        <v>3072</v>
      </c>
      <c r="BC70" s="180">
        <v>94593</v>
      </c>
      <c r="BD70" s="180">
        <v>-714616</v>
      </c>
      <c r="BE70" s="180">
        <v>376888</v>
      </c>
      <c r="BF70" s="180">
        <v>2741181</v>
      </c>
      <c r="BG70" s="180">
        <v>0</v>
      </c>
      <c r="BH70" s="180">
        <v>18546</v>
      </c>
      <c r="BI70" s="180">
        <v>-2965</v>
      </c>
      <c r="BJ70" s="180">
        <v>1292564</v>
      </c>
      <c r="BK70" s="180">
        <v>241464</v>
      </c>
      <c r="BL70" s="180">
        <v>1873046</v>
      </c>
      <c r="BM70" s="180">
        <v>845753</v>
      </c>
      <c r="BN70" s="180">
        <v>507210</v>
      </c>
      <c r="BO70" s="180">
        <v>484837</v>
      </c>
      <c r="BP70" s="180">
        <v>9156</v>
      </c>
      <c r="BQ70" s="180">
        <v>-190824</v>
      </c>
      <c r="BR70" s="180">
        <v>0</v>
      </c>
      <c r="BS70" s="180">
        <v>212390</v>
      </c>
      <c r="BT70" s="180">
        <v>173238</v>
      </c>
      <c r="BU70" s="180">
        <v>0</v>
      </c>
      <c r="BV70" s="180">
        <v>236919</v>
      </c>
    </row>
    <row r="71" spans="1:74" s="643" customFormat="1" x14ac:dyDescent="0.3">
      <c r="A71" s="643">
        <v>590</v>
      </c>
      <c r="C71" s="643" t="s">
        <v>2843</v>
      </c>
    </row>
    <row r="72" spans="1:74" x14ac:dyDescent="0.3">
      <c r="A72" s="180">
        <v>507</v>
      </c>
      <c r="C72" s="180"/>
      <c r="D72" s="180">
        <v>-1</v>
      </c>
      <c r="E72" s="180">
        <v>0</v>
      </c>
      <c r="F72" s="180">
        <v>0</v>
      </c>
      <c r="G72" s="180">
        <v>0</v>
      </c>
      <c r="H72" s="180">
        <v>0</v>
      </c>
      <c r="I72" s="180">
        <v>0</v>
      </c>
      <c r="J72" s="180">
        <v>0</v>
      </c>
      <c r="K72" s="180">
        <v>0</v>
      </c>
      <c r="L72" s="180">
        <v>-223024</v>
      </c>
      <c r="M72" s="180">
        <v>-11630</v>
      </c>
      <c r="N72" s="180">
        <v>0</v>
      </c>
      <c r="O72" s="180">
        <v>0</v>
      </c>
      <c r="P72" s="180">
        <v>0</v>
      </c>
      <c r="Q72" s="180">
        <v>0</v>
      </c>
      <c r="R72" s="180">
        <v>0</v>
      </c>
      <c r="S72" s="180">
        <v>-135087</v>
      </c>
      <c r="T72" s="180">
        <v>0</v>
      </c>
      <c r="U72" s="180">
        <v>0</v>
      </c>
      <c r="V72" s="180">
        <v>0</v>
      </c>
      <c r="W72" s="180">
        <v>0</v>
      </c>
      <c r="X72" s="180">
        <v>0</v>
      </c>
      <c r="Y72" s="180">
        <v>0</v>
      </c>
      <c r="Z72" s="180">
        <v>0</v>
      </c>
      <c r="AA72" s="180">
        <v>0</v>
      </c>
      <c r="AB72" s="180">
        <v>0</v>
      </c>
      <c r="AC72" s="180">
        <v>0</v>
      </c>
      <c r="AD72" s="180">
        <v>0</v>
      </c>
      <c r="AE72" s="180">
        <v>0</v>
      </c>
      <c r="AF72" s="180">
        <v>0</v>
      </c>
      <c r="AG72" s="180">
        <v>0</v>
      </c>
      <c r="AH72" s="180">
        <v>0</v>
      </c>
      <c r="AI72" s="180">
        <v>1</v>
      </c>
      <c r="AJ72" s="180">
        <v>0</v>
      </c>
      <c r="AK72" s="180">
        <v>0</v>
      </c>
      <c r="AL72" s="180">
        <v>0</v>
      </c>
      <c r="AM72" s="180">
        <v>0</v>
      </c>
      <c r="AN72" s="180">
        <v>0</v>
      </c>
      <c r="AO72" s="180">
        <v>0</v>
      </c>
      <c r="AP72" s="180">
        <v>0</v>
      </c>
      <c r="AQ72" s="180">
        <v>0</v>
      </c>
      <c r="AR72" s="180">
        <v>0</v>
      </c>
      <c r="AS72" s="180">
        <v>0</v>
      </c>
      <c r="AT72" s="180">
        <v>0</v>
      </c>
      <c r="AU72" s="180">
        <v>0</v>
      </c>
      <c r="AV72" s="180">
        <v>0</v>
      </c>
      <c r="AW72" s="180">
        <v>0</v>
      </c>
      <c r="AX72" s="180">
        <v>0</v>
      </c>
      <c r="AY72" s="180">
        <v>3</v>
      </c>
      <c r="AZ72" s="180">
        <v>0</v>
      </c>
      <c r="BA72" s="180">
        <v>0</v>
      </c>
      <c r="BB72" s="180">
        <v>0</v>
      </c>
      <c r="BC72" s="180">
        <v>0</v>
      </c>
      <c r="BD72" s="180">
        <v>0</v>
      </c>
      <c r="BE72" s="180">
        <v>0</v>
      </c>
      <c r="BF72" s="180">
        <v>0</v>
      </c>
      <c r="BG72" s="180">
        <v>0</v>
      </c>
      <c r="BH72" s="180">
        <v>0</v>
      </c>
      <c r="BI72" s="180">
        <v>0</v>
      </c>
      <c r="BJ72" s="180">
        <v>0</v>
      </c>
      <c r="BK72" s="180">
        <v>0</v>
      </c>
      <c r="BL72" s="180">
        <v>0</v>
      </c>
      <c r="BM72" s="180">
        <v>0</v>
      </c>
      <c r="BN72" s="180">
        <v>0</v>
      </c>
      <c r="BO72" s="180">
        <v>0</v>
      </c>
      <c r="BP72" s="180">
        <v>0</v>
      </c>
      <c r="BQ72" s="180">
        <v>-206300</v>
      </c>
      <c r="BR72" s="180">
        <v>0</v>
      </c>
      <c r="BS72" s="180">
        <v>0</v>
      </c>
      <c r="BT72" s="180">
        <v>0</v>
      </c>
      <c r="BU72" s="180">
        <v>0</v>
      </c>
      <c r="BV72" s="180">
        <v>0</v>
      </c>
    </row>
    <row r="73" spans="1:74" x14ac:dyDescent="0.3">
      <c r="A73" s="180">
        <v>647</v>
      </c>
      <c r="C73" s="180"/>
      <c r="D73" s="180">
        <v>0</v>
      </c>
      <c r="E73" s="180">
        <v>152863210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row>
    <row r="74" spans="1:74" s="968" customFormat="1" x14ac:dyDescent="0.3">
      <c r="B74" s="968" t="s">
        <v>2841</v>
      </c>
    </row>
    <row r="75" spans="1:74" x14ac:dyDescent="0.3">
      <c r="A75" s="180">
        <v>171</v>
      </c>
      <c r="C75" s="180"/>
      <c r="D75" s="180">
        <v>285818</v>
      </c>
      <c r="E75" s="180">
        <v>60393487</v>
      </c>
      <c r="F75" s="180">
        <v>0</v>
      </c>
      <c r="G75" s="180">
        <v>168666</v>
      </c>
      <c r="H75" s="180">
        <v>0</v>
      </c>
      <c r="I75" s="180">
        <v>0</v>
      </c>
      <c r="J75" s="180">
        <v>0</v>
      </c>
      <c r="K75" s="180">
        <v>0</v>
      </c>
      <c r="L75" s="180">
        <v>589335</v>
      </c>
      <c r="M75" s="180">
        <v>366602</v>
      </c>
      <c r="N75" s="180">
        <v>0</v>
      </c>
      <c r="O75" s="180">
        <v>17567</v>
      </c>
      <c r="P75" s="180">
        <v>0</v>
      </c>
      <c r="Q75" s="180">
        <v>0</v>
      </c>
      <c r="R75" s="180">
        <v>41528</v>
      </c>
      <c r="S75" s="180">
        <v>0</v>
      </c>
      <c r="T75" s="180">
        <v>1688415</v>
      </c>
      <c r="U75" s="180">
        <v>0</v>
      </c>
      <c r="V75" s="180">
        <v>0</v>
      </c>
      <c r="W75" s="180">
        <v>0</v>
      </c>
      <c r="X75" s="180">
        <v>133510</v>
      </c>
      <c r="Y75" s="180">
        <v>238536</v>
      </c>
      <c r="Z75" s="180">
        <v>5658440</v>
      </c>
      <c r="AA75" s="180">
        <v>416792</v>
      </c>
      <c r="AB75" s="180">
        <v>0</v>
      </c>
      <c r="AC75" s="180">
        <v>0</v>
      </c>
      <c r="AD75" s="180">
        <v>280568</v>
      </c>
      <c r="AE75" s="180">
        <v>33025</v>
      </c>
      <c r="AF75" s="180">
        <v>15804</v>
      </c>
      <c r="AG75" s="180">
        <v>31485</v>
      </c>
      <c r="AH75" s="180">
        <v>0</v>
      </c>
      <c r="AI75" s="180">
        <v>0</v>
      </c>
      <c r="AJ75" s="180">
        <v>151354</v>
      </c>
      <c r="AK75" s="180">
        <v>0</v>
      </c>
      <c r="AL75" s="180">
        <v>53114</v>
      </c>
      <c r="AM75" s="180">
        <v>272305</v>
      </c>
      <c r="AN75" s="180">
        <v>0</v>
      </c>
      <c r="AO75" s="180">
        <v>1608585</v>
      </c>
      <c r="AP75" s="180">
        <v>36540</v>
      </c>
      <c r="AQ75" s="180">
        <v>3739</v>
      </c>
      <c r="AR75" s="180">
        <v>20652</v>
      </c>
      <c r="AS75" s="180">
        <v>1383889</v>
      </c>
      <c r="AT75" s="180">
        <v>12331</v>
      </c>
      <c r="AU75" s="180">
        <v>0</v>
      </c>
      <c r="AV75" s="180">
        <v>0</v>
      </c>
      <c r="AW75" s="180">
        <v>0</v>
      </c>
      <c r="AX75" s="180">
        <v>0</v>
      </c>
      <c r="AY75" s="180">
        <v>0</v>
      </c>
      <c r="AZ75" s="180">
        <v>305956</v>
      </c>
      <c r="BA75" s="180">
        <v>151697</v>
      </c>
      <c r="BB75" s="180">
        <v>0</v>
      </c>
      <c r="BC75" s="180">
        <v>0</v>
      </c>
      <c r="BD75" s="180">
        <v>475426</v>
      </c>
      <c r="BE75" s="180">
        <v>72966</v>
      </c>
      <c r="BF75" s="180">
        <v>2596997</v>
      </c>
      <c r="BG75" s="180">
        <v>0</v>
      </c>
      <c r="BH75" s="180">
        <v>0</v>
      </c>
      <c r="BI75" s="180">
        <v>0</v>
      </c>
      <c r="BJ75" s="180">
        <v>1023638</v>
      </c>
      <c r="BK75" s="180">
        <v>0</v>
      </c>
      <c r="BL75" s="180">
        <v>1122222</v>
      </c>
      <c r="BM75" s="180">
        <v>0</v>
      </c>
      <c r="BN75" s="180">
        <v>391236</v>
      </c>
      <c r="BO75" s="180">
        <v>0</v>
      </c>
      <c r="BP75" s="180">
        <v>0</v>
      </c>
      <c r="BQ75" s="180">
        <v>43716</v>
      </c>
      <c r="BR75" s="180">
        <v>0</v>
      </c>
      <c r="BS75" s="180">
        <v>0</v>
      </c>
      <c r="BT75" s="180">
        <v>60958</v>
      </c>
      <c r="BU75" s="180">
        <v>0</v>
      </c>
      <c r="BV75" s="180">
        <v>65213</v>
      </c>
    </row>
    <row r="76" spans="1:74" s="968" customFormat="1" x14ac:dyDescent="0.3">
      <c r="B76" s="968" t="s">
        <v>2841</v>
      </c>
    </row>
    <row r="77" spans="1:74" s="968" customFormat="1" x14ac:dyDescent="0.3">
      <c r="B77" s="968" t="s">
        <v>2841</v>
      </c>
    </row>
    <row r="78" spans="1:74" s="968" customFormat="1" x14ac:dyDescent="0.3">
      <c r="B78" s="968" t="s">
        <v>2841</v>
      </c>
    </row>
    <row r="79" spans="1:74" x14ac:dyDescent="0.3">
      <c r="A79" s="180">
        <v>596</v>
      </c>
      <c r="C79" s="180"/>
      <c r="D79" s="180">
        <v>52</v>
      </c>
      <c r="E79" s="180">
        <v>52</v>
      </c>
      <c r="F79" s="180">
        <v>0</v>
      </c>
      <c r="G79" s="180">
        <v>52</v>
      </c>
      <c r="H79" s="180">
        <v>52</v>
      </c>
      <c r="I79" s="180">
        <v>0</v>
      </c>
      <c r="J79" s="180">
        <v>52</v>
      </c>
      <c r="K79" s="180">
        <v>52</v>
      </c>
      <c r="L79" s="180">
        <v>52</v>
      </c>
      <c r="M79" s="180">
        <v>52</v>
      </c>
      <c r="N79" s="180">
        <v>52</v>
      </c>
      <c r="O79" s="180">
        <v>52</v>
      </c>
      <c r="P79" s="180">
        <v>0</v>
      </c>
      <c r="Q79" s="180">
        <v>51</v>
      </c>
      <c r="R79" s="180">
        <v>52</v>
      </c>
      <c r="S79" s="180">
        <v>52</v>
      </c>
      <c r="T79" s="180">
        <v>52</v>
      </c>
      <c r="U79" s="180">
        <v>0</v>
      </c>
      <c r="V79" s="180">
        <v>52</v>
      </c>
      <c r="W79" s="180">
        <v>0</v>
      </c>
      <c r="X79" s="180">
        <v>52</v>
      </c>
      <c r="Y79" s="180">
        <v>0</v>
      </c>
      <c r="Z79" s="180">
        <v>52</v>
      </c>
      <c r="AA79" s="180">
        <v>52</v>
      </c>
      <c r="AB79" s="180">
        <v>0</v>
      </c>
      <c r="AC79" s="180">
        <v>52</v>
      </c>
      <c r="AD79" s="180">
        <v>52</v>
      </c>
      <c r="AE79" s="180">
        <v>52</v>
      </c>
      <c r="AF79" s="180">
        <v>52</v>
      </c>
      <c r="AG79" s="180">
        <v>52</v>
      </c>
      <c r="AH79" s="180">
        <v>0</v>
      </c>
      <c r="AI79" s="180">
        <v>0</v>
      </c>
      <c r="AJ79" s="180">
        <v>0</v>
      </c>
      <c r="AK79" s="180">
        <v>0</v>
      </c>
      <c r="AL79" s="180">
        <v>52</v>
      </c>
      <c r="AM79" s="180">
        <v>52</v>
      </c>
      <c r="AN79" s="180">
        <v>52</v>
      </c>
      <c r="AO79" s="180">
        <v>52</v>
      </c>
      <c r="AP79" s="180">
        <v>52</v>
      </c>
      <c r="AQ79" s="180">
        <v>52</v>
      </c>
      <c r="AR79" s="180">
        <v>52</v>
      </c>
      <c r="AS79" s="180">
        <v>52</v>
      </c>
      <c r="AT79" s="180">
        <v>52</v>
      </c>
      <c r="AU79" s="180">
        <v>52</v>
      </c>
      <c r="AV79" s="180">
        <v>52</v>
      </c>
      <c r="AW79" s="180">
        <v>52</v>
      </c>
      <c r="AX79" s="180">
        <v>0</v>
      </c>
      <c r="AY79" s="180">
        <v>52</v>
      </c>
      <c r="AZ79" s="180">
        <v>52</v>
      </c>
      <c r="BA79" s="180">
        <v>52</v>
      </c>
      <c r="BB79" s="180">
        <v>52</v>
      </c>
      <c r="BC79" s="180">
        <v>52</v>
      </c>
      <c r="BD79" s="180">
        <v>52</v>
      </c>
      <c r="BE79" s="180">
        <v>52</v>
      </c>
      <c r="BF79" s="180">
        <v>52</v>
      </c>
      <c r="BG79" s="180">
        <v>0</v>
      </c>
      <c r="BH79" s="180">
        <v>52</v>
      </c>
      <c r="BI79" s="180">
        <v>52</v>
      </c>
      <c r="BJ79" s="180">
        <v>52</v>
      </c>
      <c r="BK79" s="180">
        <v>52</v>
      </c>
      <c r="BL79" s="180">
        <v>52</v>
      </c>
      <c r="BM79" s="180">
        <v>0</v>
      </c>
      <c r="BN79" s="180">
        <v>52</v>
      </c>
      <c r="BO79" s="180">
        <v>52</v>
      </c>
      <c r="BP79" s="180">
        <v>0</v>
      </c>
      <c r="BQ79" s="180">
        <v>0</v>
      </c>
      <c r="BR79" s="180">
        <v>0</v>
      </c>
      <c r="BS79" s="180">
        <v>52</v>
      </c>
      <c r="BT79" s="180">
        <v>0</v>
      </c>
      <c r="BU79" s="180">
        <v>0</v>
      </c>
      <c r="BV79" s="180">
        <v>52</v>
      </c>
    </row>
    <row r="80" spans="1:74" x14ac:dyDescent="0.3">
      <c r="A80" s="180">
        <v>80</v>
      </c>
      <c r="C80" s="180"/>
      <c r="D80" s="180">
        <v>5549316</v>
      </c>
      <c r="E80" s="180">
        <v>473297594</v>
      </c>
      <c r="F80" s="180">
        <v>0</v>
      </c>
      <c r="G80" s="180">
        <v>3017216</v>
      </c>
      <c r="H80" s="180">
        <v>659427</v>
      </c>
      <c r="I80" s="180">
        <v>0</v>
      </c>
      <c r="J80" s="180">
        <v>0</v>
      </c>
      <c r="K80" s="180">
        <v>0</v>
      </c>
      <c r="L80" s="180">
        <v>350999</v>
      </c>
      <c r="M80" s="180">
        <v>8182045</v>
      </c>
      <c r="N80" s="180">
        <v>0</v>
      </c>
      <c r="O80" s="180">
        <v>448041</v>
      </c>
      <c r="P80" s="180">
        <v>0</v>
      </c>
      <c r="Q80" s="180">
        <v>0</v>
      </c>
      <c r="R80" s="180">
        <v>0</v>
      </c>
      <c r="S80" s="180">
        <v>2170014</v>
      </c>
      <c r="T80" s="180">
        <v>0</v>
      </c>
      <c r="U80" s="180">
        <v>0</v>
      </c>
      <c r="V80" s="180">
        <v>401391</v>
      </c>
      <c r="W80" s="180">
        <v>0</v>
      </c>
      <c r="X80" s="180">
        <v>3148148</v>
      </c>
      <c r="Y80" s="180">
        <v>0</v>
      </c>
      <c r="Z80" s="180">
        <v>16520936</v>
      </c>
      <c r="AA80" s="180">
        <v>0</v>
      </c>
      <c r="AB80" s="180">
        <v>0</v>
      </c>
      <c r="AC80" s="180">
        <v>78949</v>
      </c>
      <c r="AD80" s="180">
        <v>883200</v>
      </c>
      <c r="AE80" s="180">
        <v>315454</v>
      </c>
      <c r="AF80" s="180">
        <v>237459</v>
      </c>
      <c r="AG80" s="180">
        <v>85837</v>
      </c>
      <c r="AH80" s="180">
        <v>0</v>
      </c>
      <c r="AI80" s="180">
        <v>0</v>
      </c>
      <c r="AJ80" s="180">
        <v>0</v>
      </c>
      <c r="AK80" s="180">
        <v>0</v>
      </c>
      <c r="AL80" s="180">
        <v>940271</v>
      </c>
      <c r="AM80" s="180">
        <v>837714</v>
      </c>
      <c r="AN80" s="180">
        <v>511556</v>
      </c>
      <c r="AO80" s="180">
        <v>31328537</v>
      </c>
      <c r="AP80" s="180">
        <v>670063</v>
      </c>
      <c r="AQ80" s="180">
        <v>0</v>
      </c>
      <c r="AR80" s="180">
        <v>57378</v>
      </c>
      <c r="AS80" s="180">
        <v>15721304</v>
      </c>
      <c r="AT80" s="180">
        <v>648759</v>
      </c>
      <c r="AU80" s="180">
        <v>4722320</v>
      </c>
      <c r="AV80" s="180">
        <v>88321</v>
      </c>
      <c r="AW80" s="180">
        <v>633305</v>
      </c>
      <c r="AX80" s="180">
        <v>0</v>
      </c>
      <c r="AY80" s="180">
        <v>15682</v>
      </c>
      <c r="AZ80" s="180">
        <v>3869970</v>
      </c>
      <c r="BA80" s="180">
        <v>334497</v>
      </c>
      <c r="BB80" s="180">
        <v>549898</v>
      </c>
      <c r="BC80" s="180">
        <v>560956</v>
      </c>
      <c r="BD80" s="180">
        <v>4810265</v>
      </c>
      <c r="BE80" s="180">
        <v>222389</v>
      </c>
      <c r="BF80" s="180">
        <v>10777285</v>
      </c>
      <c r="BG80" s="180">
        <v>0</v>
      </c>
      <c r="BH80" s="180">
        <v>0</v>
      </c>
      <c r="BI80" s="180">
        <v>775930</v>
      </c>
      <c r="BJ80" s="180">
        <v>12906059</v>
      </c>
      <c r="BK80" s="180">
        <v>670297</v>
      </c>
      <c r="BL80" s="180">
        <v>14148154</v>
      </c>
      <c r="BM80" s="180">
        <v>0</v>
      </c>
      <c r="BN80" s="180">
        <v>2010167</v>
      </c>
      <c r="BO80" s="180">
        <v>1232423</v>
      </c>
      <c r="BP80" s="180">
        <v>0</v>
      </c>
      <c r="BQ80" s="180">
        <v>0</v>
      </c>
      <c r="BR80" s="180">
        <v>0</v>
      </c>
      <c r="BS80" s="180">
        <v>1544786</v>
      </c>
      <c r="BT80" s="180">
        <v>328970</v>
      </c>
      <c r="BU80" s="180">
        <v>0</v>
      </c>
      <c r="BV80" s="180">
        <v>95541</v>
      </c>
    </row>
    <row r="81" spans="1:78" s="635" customFormat="1" x14ac:dyDescent="0.3">
      <c r="A81" s="635">
        <v>81</v>
      </c>
      <c r="B81" s="180"/>
      <c r="C81" s="180"/>
      <c r="D81" s="180">
        <v>377253</v>
      </c>
      <c r="E81" s="180">
        <v>27786951</v>
      </c>
      <c r="F81" s="180">
        <v>0</v>
      </c>
      <c r="G81" s="180">
        <v>608979</v>
      </c>
      <c r="H81" s="180">
        <v>346118</v>
      </c>
      <c r="I81" s="180">
        <v>0</v>
      </c>
      <c r="J81" s="180">
        <v>0</v>
      </c>
      <c r="K81" s="180">
        <v>0</v>
      </c>
      <c r="L81" s="180">
        <v>184980</v>
      </c>
      <c r="M81" s="180">
        <v>2752352</v>
      </c>
      <c r="N81" s="180">
        <v>0</v>
      </c>
      <c r="O81" s="180">
        <v>33452</v>
      </c>
      <c r="P81" s="180">
        <v>0</v>
      </c>
      <c r="Q81" s="180">
        <v>0</v>
      </c>
      <c r="R81" s="180">
        <v>0</v>
      </c>
      <c r="S81" s="180">
        <v>204602</v>
      </c>
      <c r="T81" s="180">
        <v>0</v>
      </c>
      <c r="U81" s="180">
        <v>0</v>
      </c>
      <c r="V81" s="180">
        <v>107138</v>
      </c>
      <c r="W81" s="180">
        <v>0</v>
      </c>
      <c r="X81" s="180">
        <v>651313</v>
      </c>
      <c r="Y81" s="180">
        <v>0</v>
      </c>
      <c r="Z81" s="180">
        <v>2650699</v>
      </c>
      <c r="AA81" s="180">
        <v>0</v>
      </c>
      <c r="AB81" s="180">
        <v>0</v>
      </c>
      <c r="AC81" s="180">
        <v>72137</v>
      </c>
      <c r="AD81" s="180">
        <v>71745</v>
      </c>
      <c r="AE81" s="180">
        <v>74423</v>
      </c>
      <c r="AF81" s="180">
        <v>62579</v>
      </c>
      <c r="AG81" s="180">
        <v>84091</v>
      </c>
      <c r="AH81" s="180">
        <v>0</v>
      </c>
      <c r="AI81" s="180">
        <v>0</v>
      </c>
      <c r="AJ81" s="180">
        <v>0</v>
      </c>
      <c r="AK81" s="180">
        <v>0</v>
      </c>
      <c r="AL81" s="180">
        <v>81265</v>
      </c>
      <c r="AM81" s="180">
        <v>202595</v>
      </c>
      <c r="AN81" s="180">
        <v>36117</v>
      </c>
      <c r="AO81" s="180">
        <v>4012934</v>
      </c>
      <c r="AP81" s="180">
        <v>117884</v>
      </c>
      <c r="AQ81" s="180">
        <v>0</v>
      </c>
      <c r="AR81" s="180">
        <v>2222</v>
      </c>
      <c r="AS81" s="180">
        <v>3310426</v>
      </c>
      <c r="AT81" s="180">
        <v>17532</v>
      </c>
      <c r="AU81" s="180">
        <v>123768</v>
      </c>
      <c r="AV81" s="180">
        <v>20671</v>
      </c>
      <c r="AW81" s="180">
        <v>121699</v>
      </c>
      <c r="AX81" s="180">
        <v>0</v>
      </c>
      <c r="AY81" s="180">
        <v>0</v>
      </c>
      <c r="AZ81" s="180">
        <v>586177</v>
      </c>
      <c r="BA81" s="180">
        <v>29624</v>
      </c>
      <c r="BB81" s="180">
        <v>81774</v>
      </c>
      <c r="BC81" s="180">
        <v>14811</v>
      </c>
      <c r="BD81" s="180">
        <v>606391</v>
      </c>
      <c r="BE81" s="180">
        <v>236251</v>
      </c>
      <c r="BF81" s="180">
        <v>1792224</v>
      </c>
      <c r="BG81" s="180">
        <v>0</v>
      </c>
      <c r="BH81" s="180">
        <v>0</v>
      </c>
      <c r="BI81" s="180">
        <v>3911</v>
      </c>
      <c r="BJ81" s="180">
        <v>960438</v>
      </c>
      <c r="BK81" s="180">
        <v>275380</v>
      </c>
      <c r="BL81" s="180">
        <v>1562332</v>
      </c>
      <c r="BM81" s="180">
        <v>0</v>
      </c>
      <c r="BN81" s="180">
        <v>525779</v>
      </c>
      <c r="BO81" s="180">
        <v>124107</v>
      </c>
      <c r="BP81" s="180">
        <v>0</v>
      </c>
      <c r="BQ81" s="180">
        <v>0</v>
      </c>
      <c r="BR81" s="180">
        <v>0</v>
      </c>
      <c r="BS81" s="180">
        <v>84447</v>
      </c>
      <c r="BT81" s="180">
        <v>48103</v>
      </c>
      <c r="BU81" s="180">
        <v>0</v>
      </c>
      <c r="BV81" s="180">
        <v>373220</v>
      </c>
      <c r="BW81" s="180"/>
      <c r="BX81" s="180"/>
      <c r="BY81" s="180"/>
      <c r="BZ81" s="180"/>
    </row>
    <row r="82" spans="1:78" x14ac:dyDescent="0.3">
      <c r="A82" s="180">
        <v>579</v>
      </c>
      <c r="C82" s="180"/>
      <c r="D82" s="180">
        <v>0</v>
      </c>
      <c r="E82" s="180">
        <v>0</v>
      </c>
      <c r="F82" s="180">
        <v>0</v>
      </c>
      <c r="G82" s="180">
        <v>0</v>
      </c>
      <c r="H82" s="180">
        <v>0</v>
      </c>
      <c r="I82" s="180">
        <v>0</v>
      </c>
      <c r="J82" s="180">
        <v>0</v>
      </c>
      <c r="K82" s="180">
        <v>0</v>
      </c>
      <c r="L82" s="180">
        <v>0</v>
      </c>
      <c r="M82" s="180">
        <v>0</v>
      </c>
      <c r="N82" s="180">
        <v>0</v>
      </c>
      <c r="O82" s="180">
        <v>1265</v>
      </c>
      <c r="P82" s="180">
        <v>0</v>
      </c>
      <c r="Q82" s="180">
        <v>0</v>
      </c>
      <c r="R82" s="180">
        <v>0</v>
      </c>
      <c r="S82" s="180">
        <v>0</v>
      </c>
      <c r="T82" s="180">
        <v>0</v>
      </c>
      <c r="U82" s="180">
        <v>0</v>
      </c>
      <c r="V82" s="180">
        <v>0</v>
      </c>
      <c r="W82" s="180">
        <v>0</v>
      </c>
      <c r="X82" s="180">
        <v>0</v>
      </c>
      <c r="Y82" s="180">
        <v>0</v>
      </c>
      <c r="Z82" s="180">
        <v>0</v>
      </c>
      <c r="AA82" s="180">
        <v>0</v>
      </c>
      <c r="AB82" s="180">
        <v>0</v>
      </c>
      <c r="AC82" s="180">
        <v>0</v>
      </c>
      <c r="AD82" s="180">
        <v>0</v>
      </c>
      <c r="AE82" s="180">
        <v>0</v>
      </c>
      <c r="AF82" s="180">
        <v>0</v>
      </c>
      <c r="AG82" s="180">
        <v>0</v>
      </c>
      <c r="AH82" s="180">
        <v>0</v>
      </c>
      <c r="AI82" s="180">
        <v>0</v>
      </c>
      <c r="AJ82" s="180">
        <v>0</v>
      </c>
      <c r="AK82" s="180">
        <v>0</v>
      </c>
      <c r="AL82" s="180">
        <v>0</v>
      </c>
      <c r="AM82" s="180">
        <v>0</v>
      </c>
      <c r="AN82" s="180">
        <v>0</v>
      </c>
      <c r="AO82" s="180">
        <v>5901961</v>
      </c>
      <c r="AP82" s="180">
        <v>0</v>
      </c>
      <c r="AQ82" s="180">
        <v>0</v>
      </c>
      <c r="AR82" s="180">
        <v>0</v>
      </c>
      <c r="AS82" s="180">
        <v>0</v>
      </c>
      <c r="AT82" s="180">
        <v>0</v>
      </c>
      <c r="AU82" s="180">
        <v>0</v>
      </c>
      <c r="AV82" s="180">
        <v>0</v>
      </c>
      <c r="AW82" s="180">
        <v>0</v>
      </c>
      <c r="AX82" s="180">
        <v>0</v>
      </c>
      <c r="AY82" s="180">
        <v>0</v>
      </c>
      <c r="AZ82" s="180">
        <v>0</v>
      </c>
      <c r="BA82" s="180">
        <v>0</v>
      </c>
      <c r="BB82" s="180">
        <v>0</v>
      </c>
      <c r="BC82" s="180">
        <v>0</v>
      </c>
      <c r="BD82" s="180">
        <v>39842</v>
      </c>
      <c r="BE82" s="180">
        <v>0</v>
      </c>
      <c r="BF82" s="180">
        <v>0</v>
      </c>
      <c r="BG82" s="180">
        <v>0</v>
      </c>
      <c r="BH82" s="180">
        <v>0</v>
      </c>
      <c r="BI82" s="180">
        <v>0</v>
      </c>
      <c r="BJ82" s="180">
        <v>0</v>
      </c>
      <c r="BK82" s="180">
        <v>0</v>
      </c>
      <c r="BL82" s="180">
        <v>0</v>
      </c>
      <c r="BM82" s="180">
        <v>0</v>
      </c>
      <c r="BN82" s="180">
        <v>0</v>
      </c>
      <c r="BO82" s="180">
        <v>0</v>
      </c>
      <c r="BP82" s="180">
        <v>0</v>
      </c>
      <c r="BQ82" s="180">
        <v>0</v>
      </c>
      <c r="BR82" s="180">
        <v>0</v>
      </c>
      <c r="BS82" s="180">
        <v>0</v>
      </c>
      <c r="BT82" s="180">
        <v>0</v>
      </c>
      <c r="BU82" s="180">
        <v>0</v>
      </c>
      <c r="BV82" s="180">
        <v>0</v>
      </c>
    </row>
    <row r="83" spans="1:78" s="639" customFormat="1" x14ac:dyDescent="0.3">
      <c r="A83" s="639">
        <v>510</v>
      </c>
      <c r="B83" s="180"/>
      <c r="C83" s="180"/>
      <c r="D83" s="180">
        <v>14633</v>
      </c>
      <c r="E83" s="180">
        <v>9729294</v>
      </c>
      <c r="F83" s="180">
        <v>0</v>
      </c>
      <c r="G83" s="180">
        <v>103376</v>
      </c>
      <c r="H83" s="180">
        <v>0</v>
      </c>
      <c r="I83" s="180">
        <v>0</v>
      </c>
      <c r="J83" s="180">
        <v>0</v>
      </c>
      <c r="K83" s="180">
        <v>0</v>
      </c>
      <c r="L83" s="180">
        <v>164442</v>
      </c>
      <c r="M83" s="180">
        <v>192330</v>
      </c>
      <c r="N83" s="180">
        <v>0</v>
      </c>
      <c r="O83" s="180">
        <v>0</v>
      </c>
      <c r="P83" s="180">
        <v>0</v>
      </c>
      <c r="Q83" s="180">
        <v>0</v>
      </c>
      <c r="R83" s="180">
        <v>0</v>
      </c>
      <c r="S83" s="180">
        <v>0</v>
      </c>
      <c r="T83" s="180">
        <v>0</v>
      </c>
      <c r="U83" s="180">
        <v>0</v>
      </c>
      <c r="V83" s="180">
        <v>0</v>
      </c>
      <c r="W83" s="180">
        <v>0</v>
      </c>
      <c r="X83" s="180">
        <v>166435</v>
      </c>
      <c r="Y83" s="180">
        <v>0</v>
      </c>
      <c r="Z83" s="180">
        <v>94755</v>
      </c>
      <c r="AA83" s="180">
        <v>0</v>
      </c>
      <c r="AB83" s="180">
        <v>0</v>
      </c>
      <c r="AC83" s="180">
        <v>0</v>
      </c>
      <c r="AD83" s="180">
        <v>0</v>
      </c>
      <c r="AE83" s="180">
        <v>0</v>
      </c>
      <c r="AF83" s="180">
        <v>0</v>
      </c>
      <c r="AG83" s="180">
        <v>4750</v>
      </c>
      <c r="AH83" s="180">
        <v>0</v>
      </c>
      <c r="AI83" s="180">
        <v>0</v>
      </c>
      <c r="AJ83" s="180">
        <v>0</v>
      </c>
      <c r="AK83" s="180">
        <v>0</v>
      </c>
      <c r="AL83" s="180">
        <v>0</v>
      </c>
      <c r="AM83" s="180">
        <v>0</v>
      </c>
      <c r="AN83" s="180">
        <v>0</v>
      </c>
      <c r="AO83" s="180">
        <v>588396</v>
      </c>
      <c r="AP83" s="180">
        <v>0</v>
      </c>
      <c r="AQ83" s="180">
        <v>0</v>
      </c>
      <c r="AR83" s="180">
        <v>0</v>
      </c>
      <c r="AS83" s="180">
        <v>165659</v>
      </c>
      <c r="AT83" s="180">
        <v>0</v>
      </c>
      <c r="AU83" s="180">
        <v>133071</v>
      </c>
      <c r="AV83" s="180">
        <v>22940</v>
      </c>
      <c r="AW83" s="180">
        <v>0</v>
      </c>
      <c r="AX83" s="180">
        <v>0</v>
      </c>
      <c r="AY83" s="180">
        <v>0</v>
      </c>
      <c r="AZ83" s="180">
        <v>90847</v>
      </c>
      <c r="BA83" s="180">
        <v>0</v>
      </c>
      <c r="BB83" s="180">
        <v>0</v>
      </c>
      <c r="BC83" s="180">
        <v>0</v>
      </c>
      <c r="BD83" s="180">
        <v>98951</v>
      </c>
      <c r="BE83" s="180">
        <v>30713</v>
      </c>
      <c r="BF83" s="180">
        <v>649706</v>
      </c>
      <c r="BG83" s="180">
        <v>0</v>
      </c>
      <c r="BH83" s="180">
        <v>0</v>
      </c>
      <c r="BI83" s="180">
        <v>0</v>
      </c>
      <c r="BJ83" s="180">
        <v>272022</v>
      </c>
      <c r="BK83" s="180">
        <v>32046</v>
      </c>
      <c r="BL83" s="180">
        <v>0</v>
      </c>
      <c r="BM83" s="180">
        <v>0</v>
      </c>
      <c r="BN83" s="180">
        <v>0</v>
      </c>
      <c r="BO83" s="180">
        <v>34588</v>
      </c>
      <c r="BP83" s="180">
        <v>0</v>
      </c>
      <c r="BQ83" s="180">
        <v>0</v>
      </c>
      <c r="BR83" s="180">
        <v>0</v>
      </c>
      <c r="BS83" s="180">
        <v>0</v>
      </c>
      <c r="BT83" s="180">
        <v>500</v>
      </c>
      <c r="BU83" s="180">
        <v>0</v>
      </c>
      <c r="BV83" s="180">
        <v>0</v>
      </c>
      <c r="BW83" s="180"/>
      <c r="BX83" s="180"/>
      <c r="BY83" s="180"/>
      <c r="BZ83" s="180"/>
    </row>
    <row r="84" spans="1:78" x14ac:dyDescent="0.3">
      <c r="A84" s="180">
        <v>654</v>
      </c>
      <c r="C84" s="180"/>
      <c r="D84" s="180">
        <v>6757667</v>
      </c>
      <c r="E84" s="180">
        <v>516820273</v>
      </c>
      <c r="F84" s="180">
        <v>0</v>
      </c>
      <c r="G84" s="180">
        <v>3746871</v>
      </c>
      <c r="H84" s="180">
        <v>1931771</v>
      </c>
      <c r="I84" s="180">
        <v>0</v>
      </c>
      <c r="J84" s="180">
        <v>0</v>
      </c>
      <c r="K84" s="180">
        <v>0</v>
      </c>
      <c r="L84" s="180">
        <v>813803</v>
      </c>
      <c r="M84" s="180">
        <v>13798887</v>
      </c>
      <c r="N84" s="180">
        <v>0</v>
      </c>
      <c r="O84" s="180">
        <v>505708</v>
      </c>
      <c r="P84" s="180">
        <v>0</v>
      </c>
      <c r="Q84" s="180">
        <v>0</v>
      </c>
      <c r="R84" s="180">
        <v>0</v>
      </c>
      <c r="S84" s="180">
        <v>2374616</v>
      </c>
      <c r="T84" s="180">
        <v>0</v>
      </c>
      <c r="U84" s="180">
        <v>0</v>
      </c>
      <c r="V84" s="180">
        <v>594749</v>
      </c>
      <c r="W84" s="180">
        <v>0</v>
      </c>
      <c r="X84" s="180">
        <v>3965896</v>
      </c>
      <c r="Y84" s="180">
        <v>0</v>
      </c>
      <c r="Z84" s="180">
        <v>21132447</v>
      </c>
      <c r="AA84" s="180">
        <v>0</v>
      </c>
      <c r="AB84" s="180">
        <v>0</v>
      </c>
      <c r="AC84" s="180">
        <v>518734</v>
      </c>
      <c r="AD84" s="180">
        <v>954945</v>
      </c>
      <c r="AE84" s="180">
        <v>474359</v>
      </c>
      <c r="AF84" s="180">
        <v>371868</v>
      </c>
      <c r="AG84" s="180">
        <v>202592</v>
      </c>
      <c r="AH84" s="180">
        <v>0</v>
      </c>
      <c r="AI84" s="180">
        <v>0</v>
      </c>
      <c r="AJ84" s="180">
        <v>0</v>
      </c>
      <c r="AK84" s="180">
        <v>0</v>
      </c>
      <c r="AL84" s="180">
        <v>1021536</v>
      </c>
      <c r="AM84" s="180">
        <v>1040309</v>
      </c>
      <c r="AN84" s="180">
        <v>580736</v>
      </c>
      <c r="AO84" s="180">
        <v>56374413</v>
      </c>
      <c r="AP84" s="180">
        <v>906829</v>
      </c>
      <c r="AQ84" s="180">
        <v>0</v>
      </c>
      <c r="AR84" s="180">
        <v>75730</v>
      </c>
      <c r="AS84" s="180">
        <v>21712220</v>
      </c>
      <c r="AT84" s="180">
        <v>710628</v>
      </c>
      <c r="AU84" s="180">
        <v>5075103</v>
      </c>
      <c r="AV84" s="180">
        <v>357700</v>
      </c>
      <c r="AW84" s="180">
        <v>791011</v>
      </c>
      <c r="AX84" s="180">
        <v>0</v>
      </c>
      <c r="AY84" s="180">
        <v>15682</v>
      </c>
      <c r="AZ84" s="180">
        <v>4656203</v>
      </c>
      <c r="BA84" s="180">
        <v>364121</v>
      </c>
      <c r="BB84" s="180">
        <v>634172</v>
      </c>
      <c r="BC84" s="180">
        <v>581292</v>
      </c>
      <c r="BD84" s="180">
        <v>5889566</v>
      </c>
      <c r="BE84" s="180">
        <v>604913</v>
      </c>
      <c r="BF84" s="180">
        <v>13222853</v>
      </c>
      <c r="BG84" s="180">
        <v>0</v>
      </c>
      <c r="BH84" s="180">
        <v>0</v>
      </c>
      <c r="BI84" s="180">
        <v>801943</v>
      </c>
      <c r="BJ84" s="180">
        <v>14293299</v>
      </c>
      <c r="BK84" s="180">
        <v>1261544</v>
      </c>
      <c r="BL84" s="180">
        <v>17074968</v>
      </c>
      <c r="BM84" s="180">
        <v>0</v>
      </c>
      <c r="BN84" s="180">
        <v>4912599</v>
      </c>
      <c r="BO84" s="180">
        <v>1447106</v>
      </c>
      <c r="BP84" s="180">
        <v>0</v>
      </c>
      <c r="BQ84" s="180">
        <v>0</v>
      </c>
      <c r="BR84" s="180">
        <v>0</v>
      </c>
      <c r="BS84" s="180">
        <v>1631155</v>
      </c>
      <c r="BT84" s="180">
        <v>562558</v>
      </c>
      <c r="BU84" s="180">
        <v>0</v>
      </c>
      <c r="BV84" s="180">
        <v>522839</v>
      </c>
    </row>
    <row r="85" spans="1:78" x14ac:dyDescent="0.3">
      <c r="A85" s="180">
        <v>655</v>
      </c>
      <c r="C85" s="180"/>
      <c r="D85" s="180">
        <v>59611</v>
      </c>
      <c r="E85" s="180">
        <v>0</v>
      </c>
      <c r="F85" s="180">
        <v>0</v>
      </c>
      <c r="G85" s="180">
        <v>0</v>
      </c>
      <c r="H85" s="180">
        <v>926226</v>
      </c>
      <c r="I85" s="180">
        <v>0</v>
      </c>
      <c r="J85" s="180">
        <v>0</v>
      </c>
      <c r="K85" s="180">
        <v>0</v>
      </c>
      <c r="L85" s="180">
        <v>86688</v>
      </c>
      <c r="M85" s="180">
        <v>2672160</v>
      </c>
      <c r="N85" s="180">
        <v>0</v>
      </c>
      <c r="O85" s="180">
        <v>22950</v>
      </c>
      <c r="P85" s="180">
        <v>0</v>
      </c>
      <c r="Q85" s="180">
        <v>0</v>
      </c>
      <c r="R85" s="180">
        <v>0</v>
      </c>
      <c r="S85" s="180">
        <v>0</v>
      </c>
      <c r="T85" s="180">
        <v>0</v>
      </c>
      <c r="U85" s="180">
        <v>0</v>
      </c>
      <c r="V85" s="180">
        <v>71425</v>
      </c>
      <c r="W85" s="180">
        <v>0</v>
      </c>
      <c r="X85" s="180">
        <v>0</v>
      </c>
      <c r="Y85" s="180">
        <v>0</v>
      </c>
      <c r="Z85" s="180">
        <v>1372500</v>
      </c>
      <c r="AA85" s="180">
        <v>0</v>
      </c>
      <c r="AB85" s="180">
        <v>0</v>
      </c>
      <c r="AC85" s="180">
        <v>72137</v>
      </c>
      <c r="AD85" s="180">
        <v>174274</v>
      </c>
      <c r="AE85" s="180">
        <v>75797</v>
      </c>
      <c r="AF85" s="180">
        <v>71830</v>
      </c>
      <c r="AG85" s="180">
        <v>0</v>
      </c>
      <c r="AH85" s="180">
        <v>0</v>
      </c>
      <c r="AI85" s="180">
        <v>0</v>
      </c>
      <c r="AJ85" s="180">
        <v>0</v>
      </c>
      <c r="AK85" s="180">
        <v>0</v>
      </c>
      <c r="AL85" s="180">
        <v>0</v>
      </c>
      <c r="AM85" s="180">
        <v>0</v>
      </c>
      <c r="AN85" s="180">
        <v>16090</v>
      </c>
      <c r="AO85" s="180">
        <v>20099282</v>
      </c>
      <c r="AP85" s="180">
        <v>105528</v>
      </c>
      <c r="AQ85" s="180">
        <v>0</v>
      </c>
      <c r="AR85" s="180">
        <v>16130</v>
      </c>
      <c r="AS85" s="180">
        <v>1095250</v>
      </c>
      <c r="AT85" s="180">
        <v>44337</v>
      </c>
      <c r="AU85" s="180">
        <v>92050</v>
      </c>
      <c r="AV85" s="180">
        <v>26065</v>
      </c>
      <c r="AW85" s="180">
        <v>0</v>
      </c>
      <c r="AX85" s="180">
        <v>0</v>
      </c>
      <c r="AY85" s="180">
        <v>0</v>
      </c>
      <c r="AZ85" s="180">
        <v>109209</v>
      </c>
      <c r="BA85" s="180">
        <v>0</v>
      </c>
      <c r="BB85" s="180">
        <v>2500</v>
      </c>
      <c r="BC85" s="180">
        <v>0</v>
      </c>
      <c r="BD85" s="180">
        <v>149435</v>
      </c>
      <c r="BE85" s="180">
        <v>115560</v>
      </c>
      <c r="BF85" s="180">
        <v>0</v>
      </c>
      <c r="BG85" s="180">
        <v>0</v>
      </c>
      <c r="BH85" s="180">
        <v>0</v>
      </c>
      <c r="BI85" s="180">
        <v>22102</v>
      </c>
      <c r="BJ85" s="180">
        <v>154780</v>
      </c>
      <c r="BK85" s="180">
        <v>118821</v>
      </c>
      <c r="BL85" s="180">
        <v>1251764</v>
      </c>
      <c r="BM85" s="180">
        <v>0</v>
      </c>
      <c r="BN85" s="180">
        <v>2285210</v>
      </c>
      <c r="BO85" s="180">
        <v>42317</v>
      </c>
      <c r="BP85" s="180">
        <v>0</v>
      </c>
      <c r="BQ85" s="180">
        <v>0</v>
      </c>
      <c r="BR85" s="180">
        <v>0</v>
      </c>
      <c r="BS85" s="180">
        <v>0</v>
      </c>
      <c r="BT85" s="180">
        <v>135762</v>
      </c>
      <c r="BU85" s="180">
        <v>0</v>
      </c>
      <c r="BV85" s="180">
        <v>54078</v>
      </c>
    </row>
    <row r="86" spans="1:78" x14ac:dyDescent="0.3">
      <c r="A86" s="180">
        <v>381</v>
      </c>
      <c r="C86" s="180"/>
      <c r="D86" s="180">
        <v>20282518</v>
      </c>
      <c r="E86" s="180">
        <v>2299510057</v>
      </c>
      <c r="F86" s="180">
        <v>0</v>
      </c>
      <c r="G86" s="180">
        <v>10144051</v>
      </c>
      <c r="H86" s="180">
        <v>5785928</v>
      </c>
      <c r="I86" s="180">
        <v>0</v>
      </c>
      <c r="J86" s="180">
        <v>0</v>
      </c>
      <c r="K86" s="180">
        <v>0</v>
      </c>
      <c r="L86" s="180">
        <v>16457986</v>
      </c>
      <c r="M86" s="180">
        <v>67480819</v>
      </c>
      <c r="N86" s="180">
        <v>133712</v>
      </c>
      <c r="O86" s="180">
        <v>5518933</v>
      </c>
      <c r="P86" s="180">
        <v>0</v>
      </c>
      <c r="Q86" s="180">
        <v>0</v>
      </c>
      <c r="R86" s="180">
        <v>0</v>
      </c>
      <c r="S86" s="180">
        <v>3965248</v>
      </c>
      <c r="T86" s="180">
        <v>0</v>
      </c>
      <c r="U86" s="180">
        <v>0</v>
      </c>
      <c r="V86" s="180">
        <v>15426649</v>
      </c>
      <c r="W86" s="180">
        <v>0</v>
      </c>
      <c r="X86" s="180">
        <v>17865598</v>
      </c>
      <c r="Y86" s="180">
        <v>0</v>
      </c>
      <c r="Z86" s="180">
        <v>105869631</v>
      </c>
      <c r="AA86" s="180">
        <v>0</v>
      </c>
      <c r="AB86" s="180">
        <v>0</v>
      </c>
      <c r="AC86" s="180">
        <v>6341321</v>
      </c>
      <c r="AD86" s="180">
        <v>8797002</v>
      </c>
      <c r="AE86" s="180">
        <v>3123681</v>
      </c>
      <c r="AF86" s="180">
        <v>4971718</v>
      </c>
      <c r="AG86" s="180">
        <v>3980579</v>
      </c>
      <c r="AH86" s="180">
        <v>0</v>
      </c>
      <c r="AI86" s="180">
        <v>0</v>
      </c>
      <c r="AJ86" s="180">
        <v>0</v>
      </c>
      <c r="AK86" s="180">
        <v>0</v>
      </c>
      <c r="AL86" s="180">
        <v>4298500</v>
      </c>
      <c r="AM86" s="180">
        <v>9521601</v>
      </c>
      <c r="AN86" s="180">
        <v>1745518</v>
      </c>
      <c r="AO86" s="180">
        <v>188365157</v>
      </c>
      <c r="AP86" s="180">
        <v>5710581</v>
      </c>
      <c r="AQ86" s="180">
        <v>0</v>
      </c>
      <c r="AR86" s="180">
        <v>1107244</v>
      </c>
      <c r="AS86" s="180">
        <v>203609052</v>
      </c>
      <c r="AT86" s="180">
        <v>6062925</v>
      </c>
      <c r="AU86" s="180">
        <v>10594011</v>
      </c>
      <c r="AV86" s="180">
        <v>7165011</v>
      </c>
      <c r="AW86" s="180">
        <v>7392964</v>
      </c>
      <c r="AX86" s="180">
        <v>0</v>
      </c>
      <c r="AY86" s="180">
        <v>15682</v>
      </c>
      <c r="AZ86" s="180">
        <v>14392370</v>
      </c>
      <c r="BA86" s="180">
        <v>2523148</v>
      </c>
      <c r="BB86" s="180">
        <v>3169636</v>
      </c>
      <c r="BC86" s="180">
        <v>1278010</v>
      </c>
      <c r="BD86" s="180">
        <v>16964187</v>
      </c>
      <c r="BE86" s="180">
        <v>9747528</v>
      </c>
      <c r="BF86" s="180">
        <v>145423442</v>
      </c>
      <c r="BG86" s="180">
        <v>0</v>
      </c>
      <c r="BH86" s="180">
        <v>0</v>
      </c>
      <c r="BI86" s="180">
        <v>2342568</v>
      </c>
      <c r="BJ86" s="180">
        <v>29381591</v>
      </c>
      <c r="BK86" s="180">
        <v>7112627</v>
      </c>
      <c r="BL86" s="180">
        <v>58805902</v>
      </c>
      <c r="BM86" s="180">
        <v>0</v>
      </c>
      <c r="BN86" s="180">
        <v>21576036</v>
      </c>
      <c r="BO86" s="180">
        <v>10834092</v>
      </c>
      <c r="BP86" s="180">
        <v>0</v>
      </c>
      <c r="BQ86" s="180">
        <v>0</v>
      </c>
      <c r="BR86" s="180">
        <v>0</v>
      </c>
      <c r="BS86" s="180">
        <v>16716341</v>
      </c>
      <c r="BT86" s="180">
        <v>3844919</v>
      </c>
      <c r="BU86" s="180">
        <v>0</v>
      </c>
      <c r="BV86" s="180">
        <v>15368966</v>
      </c>
    </row>
    <row r="87" spans="1:78" x14ac:dyDescent="0.3">
      <c r="A87" s="180">
        <v>578</v>
      </c>
      <c r="C87" s="180"/>
      <c r="D87" s="180">
        <v>0</v>
      </c>
      <c r="E87" s="180">
        <v>0</v>
      </c>
      <c r="F87" s="180">
        <v>0</v>
      </c>
      <c r="G87" s="180">
        <v>0</v>
      </c>
      <c r="H87" s="180">
        <v>0</v>
      </c>
      <c r="I87" s="180">
        <v>0</v>
      </c>
      <c r="J87" s="180">
        <v>0</v>
      </c>
      <c r="K87" s="180">
        <v>0</v>
      </c>
      <c r="L87" s="180">
        <v>0</v>
      </c>
      <c r="M87" s="180">
        <v>0</v>
      </c>
      <c r="N87" s="180">
        <v>0</v>
      </c>
      <c r="O87" s="180">
        <v>0</v>
      </c>
      <c r="P87" s="180">
        <v>0</v>
      </c>
      <c r="Q87" s="180">
        <v>0</v>
      </c>
      <c r="R87" s="180">
        <v>0</v>
      </c>
      <c r="S87" s="180">
        <v>0</v>
      </c>
      <c r="T87" s="180">
        <v>0</v>
      </c>
      <c r="U87" s="180">
        <v>0</v>
      </c>
      <c r="V87" s="180">
        <v>0</v>
      </c>
      <c r="W87" s="180">
        <v>0</v>
      </c>
      <c r="X87" s="180">
        <v>0</v>
      </c>
      <c r="Y87" s="180">
        <v>0</v>
      </c>
      <c r="Z87" s="180">
        <v>0</v>
      </c>
      <c r="AA87" s="180">
        <v>0</v>
      </c>
      <c r="AB87" s="180">
        <v>0</v>
      </c>
      <c r="AC87" s="180">
        <v>0</v>
      </c>
      <c r="AD87" s="180">
        <v>0</v>
      </c>
      <c r="AE87" s="180">
        <v>0</v>
      </c>
      <c r="AF87" s="180">
        <v>0</v>
      </c>
      <c r="AG87" s="180">
        <v>0</v>
      </c>
      <c r="AH87" s="180">
        <v>0</v>
      </c>
      <c r="AI87" s="180">
        <v>0</v>
      </c>
      <c r="AJ87" s="180">
        <v>0</v>
      </c>
      <c r="AK87" s="180">
        <v>0</v>
      </c>
      <c r="AL87" s="180">
        <v>0</v>
      </c>
      <c r="AM87" s="180">
        <v>0</v>
      </c>
      <c r="AN87" s="180">
        <v>0</v>
      </c>
      <c r="AO87" s="180">
        <v>0</v>
      </c>
      <c r="AP87" s="180">
        <v>0</v>
      </c>
      <c r="AQ87" s="180">
        <v>0</v>
      </c>
      <c r="AR87" s="180">
        <v>0</v>
      </c>
      <c r="AS87" s="180">
        <v>0</v>
      </c>
      <c r="AT87" s="180">
        <v>0</v>
      </c>
      <c r="AU87" s="180">
        <v>0</v>
      </c>
      <c r="AV87" s="180">
        <v>0</v>
      </c>
      <c r="AW87" s="180">
        <v>0</v>
      </c>
      <c r="AX87" s="180">
        <v>0</v>
      </c>
      <c r="AY87" s="180">
        <v>0</v>
      </c>
      <c r="AZ87" s="180">
        <v>425000</v>
      </c>
      <c r="BA87" s="180">
        <v>0</v>
      </c>
      <c r="BB87" s="180">
        <v>0</v>
      </c>
      <c r="BC87" s="180">
        <v>0</v>
      </c>
      <c r="BD87" s="180">
        <v>39842</v>
      </c>
      <c r="BE87" s="180">
        <v>0</v>
      </c>
      <c r="BF87" s="180">
        <v>2470000</v>
      </c>
      <c r="BG87" s="180">
        <v>0</v>
      </c>
      <c r="BH87" s="180">
        <v>0</v>
      </c>
      <c r="BI87" s="180">
        <v>0</v>
      </c>
      <c r="BJ87" s="180">
        <v>0</v>
      </c>
      <c r="BK87" s="180">
        <v>0</v>
      </c>
      <c r="BL87" s="180">
        <v>0</v>
      </c>
      <c r="BM87" s="180">
        <v>0</v>
      </c>
      <c r="BN87" s="180">
        <v>0</v>
      </c>
      <c r="BO87" s="180">
        <v>123838</v>
      </c>
      <c r="BP87" s="180">
        <v>0</v>
      </c>
      <c r="BQ87" s="180">
        <v>0</v>
      </c>
      <c r="BR87" s="180">
        <v>0</v>
      </c>
      <c r="BS87" s="180">
        <v>0</v>
      </c>
      <c r="BT87" s="180">
        <v>0</v>
      </c>
      <c r="BU87" s="180">
        <v>0</v>
      </c>
      <c r="BV87" s="180">
        <v>0</v>
      </c>
    </row>
    <row r="88" spans="1:78" x14ac:dyDescent="0.3">
      <c r="A88" s="180">
        <v>633</v>
      </c>
      <c r="C88" s="180"/>
      <c r="D88" s="180">
        <v>3735065</v>
      </c>
      <c r="E88" s="180">
        <v>69830497</v>
      </c>
      <c r="F88" s="180">
        <v>0</v>
      </c>
      <c r="G88" s="180">
        <v>350721</v>
      </c>
      <c r="H88" s="180">
        <v>92675</v>
      </c>
      <c r="I88" s="180">
        <v>0</v>
      </c>
      <c r="J88" s="180">
        <v>0</v>
      </c>
      <c r="K88" s="180">
        <v>0</v>
      </c>
      <c r="L88" s="180">
        <v>362135</v>
      </c>
      <c r="M88" s="180">
        <v>2563632</v>
      </c>
      <c r="N88" s="180">
        <v>0</v>
      </c>
      <c r="O88" s="180">
        <v>43624</v>
      </c>
      <c r="P88" s="180">
        <v>0</v>
      </c>
      <c r="Q88" s="180">
        <v>0</v>
      </c>
      <c r="R88" s="180">
        <v>0</v>
      </c>
      <c r="S88" s="180">
        <v>319163</v>
      </c>
      <c r="T88" s="180">
        <v>0</v>
      </c>
      <c r="U88" s="180">
        <v>0</v>
      </c>
      <c r="V88" s="180">
        <v>190384</v>
      </c>
      <c r="W88" s="180">
        <v>0</v>
      </c>
      <c r="X88" s="180">
        <v>301409</v>
      </c>
      <c r="Y88" s="180">
        <v>0</v>
      </c>
      <c r="Z88" s="180">
        <v>1923356</v>
      </c>
      <c r="AA88" s="180">
        <v>0</v>
      </c>
      <c r="AB88" s="180">
        <v>0</v>
      </c>
      <c r="AC88" s="180">
        <v>150051</v>
      </c>
      <c r="AD88" s="180">
        <v>58563</v>
      </c>
      <c r="AE88" s="180">
        <v>217283</v>
      </c>
      <c r="AF88" s="180">
        <v>147172</v>
      </c>
      <c r="AG88" s="180">
        <v>102341</v>
      </c>
      <c r="AH88" s="180">
        <v>0</v>
      </c>
      <c r="AI88" s="180">
        <v>0</v>
      </c>
      <c r="AJ88" s="180">
        <v>0</v>
      </c>
      <c r="AK88" s="180">
        <v>0</v>
      </c>
      <c r="AL88" s="180">
        <v>104387</v>
      </c>
      <c r="AM88" s="180">
        <v>186801</v>
      </c>
      <c r="AN88" s="180">
        <v>83997</v>
      </c>
      <c r="AO88" s="180">
        <v>10800333</v>
      </c>
      <c r="AP88" s="180">
        <v>187732</v>
      </c>
      <c r="AQ88" s="180">
        <v>0</v>
      </c>
      <c r="AR88" s="180">
        <v>16130</v>
      </c>
      <c r="AS88" s="180">
        <v>6069123</v>
      </c>
      <c r="AT88" s="180">
        <v>112172</v>
      </c>
      <c r="AU88" s="180">
        <v>183979</v>
      </c>
      <c r="AV88" s="180">
        <v>128617</v>
      </c>
      <c r="AW88" s="180">
        <v>60749</v>
      </c>
      <c r="AX88" s="180">
        <v>0</v>
      </c>
      <c r="AY88" s="180">
        <v>0</v>
      </c>
      <c r="AZ88" s="180">
        <v>585783</v>
      </c>
      <c r="BA88" s="180">
        <v>41025</v>
      </c>
      <c r="BB88" s="180">
        <v>23658</v>
      </c>
      <c r="BC88" s="180">
        <v>6267</v>
      </c>
      <c r="BD88" s="180">
        <v>303138</v>
      </c>
      <c r="BE88" s="180">
        <v>292130</v>
      </c>
      <c r="BF88" s="180">
        <v>5363437</v>
      </c>
      <c r="BG88" s="180">
        <v>0</v>
      </c>
      <c r="BH88" s="180">
        <v>0</v>
      </c>
      <c r="BI88" s="180">
        <v>47711</v>
      </c>
      <c r="BJ88" s="180">
        <v>1740241</v>
      </c>
      <c r="BK88" s="180">
        <v>134963</v>
      </c>
      <c r="BL88" s="180">
        <v>684626</v>
      </c>
      <c r="BM88" s="180">
        <v>0</v>
      </c>
      <c r="BN88" s="180">
        <v>878191</v>
      </c>
      <c r="BO88" s="180">
        <v>462901</v>
      </c>
      <c r="BP88" s="180">
        <v>0</v>
      </c>
      <c r="BQ88" s="180">
        <v>0</v>
      </c>
      <c r="BR88" s="180">
        <v>0</v>
      </c>
      <c r="BS88" s="180">
        <v>624447</v>
      </c>
      <c r="BT88" s="180">
        <v>69252</v>
      </c>
      <c r="BU88" s="180">
        <v>0</v>
      </c>
      <c r="BV88" s="180">
        <v>655083</v>
      </c>
    </row>
    <row r="89" spans="1:78" x14ac:dyDescent="0.3">
      <c r="A89" s="180">
        <v>634</v>
      </c>
      <c r="C89" s="180"/>
      <c r="D89" s="180">
        <v>2839017</v>
      </c>
      <c r="E89" s="180">
        <v>0</v>
      </c>
      <c r="F89" s="180">
        <v>0</v>
      </c>
      <c r="G89" s="180">
        <v>0</v>
      </c>
      <c r="H89" s="180">
        <v>0</v>
      </c>
      <c r="I89" s="180">
        <v>0</v>
      </c>
      <c r="J89" s="180">
        <v>0</v>
      </c>
      <c r="K89" s="180">
        <v>0</v>
      </c>
      <c r="L89" s="180">
        <v>0</v>
      </c>
      <c r="M89" s="180">
        <v>0</v>
      </c>
      <c r="N89" s="180">
        <v>0</v>
      </c>
      <c r="O89" s="180">
        <v>0</v>
      </c>
      <c r="P89" s="180">
        <v>0</v>
      </c>
      <c r="Q89" s="180">
        <v>0</v>
      </c>
      <c r="R89" s="180">
        <v>0</v>
      </c>
      <c r="S89" s="180">
        <v>0</v>
      </c>
      <c r="T89" s="180">
        <v>0</v>
      </c>
      <c r="U89" s="180">
        <v>0</v>
      </c>
      <c r="V89" s="180">
        <v>91116</v>
      </c>
      <c r="W89" s="180">
        <v>0</v>
      </c>
      <c r="X89" s="180">
        <v>0</v>
      </c>
      <c r="Y89" s="180">
        <v>0</v>
      </c>
      <c r="Z89" s="180">
        <v>0</v>
      </c>
      <c r="AA89" s="180">
        <v>0</v>
      </c>
      <c r="AB89" s="180">
        <v>0</v>
      </c>
      <c r="AC89" s="180">
        <v>0</v>
      </c>
      <c r="AD89" s="180">
        <v>12745</v>
      </c>
      <c r="AE89" s="180">
        <v>0</v>
      </c>
      <c r="AF89" s="180">
        <v>0</v>
      </c>
      <c r="AG89" s="180">
        <v>0</v>
      </c>
      <c r="AH89" s="180">
        <v>0</v>
      </c>
      <c r="AI89" s="180">
        <v>0</v>
      </c>
      <c r="AJ89" s="180">
        <v>0</v>
      </c>
      <c r="AK89" s="180">
        <v>0</v>
      </c>
      <c r="AL89" s="180">
        <v>0</v>
      </c>
      <c r="AM89" s="180">
        <v>0</v>
      </c>
      <c r="AN89" s="180">
        <v>0</v>
      </c>
      <c r="AO89" s="180">
        <v>0</v>
      </c>
      <c r="AP89" s="180">
        <v>0</v>
      </c>
      <c r="AQ89" s="180">
        <v>0</v>
      </c>
      <c r="AR89" s="180">
        <v>0</v>
      </c>
      <c r="AS89" s="180">
        <v>0</v>
      </c>
      <c r="AT89" s="180">
        <v>0</v>
      </c>
      <c r="AU89" s="180">
        <v>0</v>
      </c>
      <c r="AV89" s="180">
        <v>0</v>
      </c>
      <c r="AW89" s="180">
        <v>0</v>
      </c>
      <c r="AX89" s="180">
        <v>0</v>
      </c>
      <c r="AY89" s="180">
        <v>0</v>
      </c>
      <c r="AZ89" s="180">
        <v>0</v>
      </c>
      <c r="BA89" s="180">
        <v>0</v>
      </c>
      <c r="BB89" s="180">
        <v>0</v>
      </c>
      <c r="BC89" s="180">
        <v>0</v>
      </c>
      <c r="BD89" s="180">
        <v>0</v>
      </c>
      <c r="BE89" s="180">
        <v>0</v>
      </c>
      <c r="BF89" s="180">
        <v>0</v>
      </c>
      <c r="BG89" s="180">
        <v>0</v>
      </c>
      <c r="BH89" s="180">
        <v>0</v>
      </c>
      <c r="BI89" s="180">
        <v>0</v>
      </c>
      <c r="BJ89" s="180">
        <v>0</v>
      </c>
      <c r="BK89" s="180">
        <v>0</v>
      </c>
      <c r="BL89" s="180">
        <v>0</v>
      </c>
      <c r="BM89" s="180">
        <v>0</v>
      </c>
      <c r="BN89" s="180">
        <v>0</v>
      </c>
      <c r="BO89" s="180">
        <v>0</v>
      </c>
      <c r="BP89" s="180">
        <v>0</v>
      </c>
      <c r="BQ89" s="180">
        <v>0</v>
      </c>
      <c r="BR89" s="180">
        <v>0</v>
      </c>
      <c r="BS89" s="180">
        <v>0</v>
      </c>
      <c r="BT89" s="180">
        <v>0</v>
      </c>
      <c r="BU89" s="180">
        <v>0</v>
      </c>
      <c r="BV89" s="180">
        <v>0</v>
      </c>
    </row>
    <row r="90" spans="1:78" x14ac:dyDescent="0.3">
      <c r="A90" s="180">
        <v>635</v>
      </c>
      <c r="C90" s="180"/>
      <c r="D90" s="180">
        <v>7474</v>
      </c>
      <c r="E90" s="180">
        <v>2293723</v>
      </c>
      <c r="F90" s="180">
        <v>0</v>
      </c>
      <c r="G90" s="180">
        <v>11000</v>
      </c>
      <c r="H90" s="180">
        <v>0</v>
      </c>
      <c r="I90" s="180">
        <v>0</v>
      </c>
      <c r="J90" s="180">
        <v>0</v>
      </c>
      <c r="K90" s="180">
        <v>0</v>
      </c>
      <c r="L90" s="180">
        <v>5000</v>
      </c>
      <c r="M90" s="180">
        <v>0</v>
      </c>
      <c r="N90" s="180">
        <v>0</v>
      </c>
      <c r="O90" s="180">
        <v>687</v>
      </c>
      <c r="P90" s="180">
        <v>0</v>
      </c>
      <c r="Q90" s="180">
        <v>0</v>
      </c>
      <c r="R90" s="180">
        <v>0</v>
      </c>
      <c r="S90" s="180">
        <v>16165</v>
      </c>
      <c r="T90" s="180">
        <v>0</v>
      </c>
      <c r="U90" s="180">
        <v>0</v>
      </c>
      <c r="V90" s="180">
        <v>24000</v>
      </c>
      <c r="W90" s="180">
        <v>0</v>
      </c>
      <c r="X90" s="180">
        <v>69534</v>
      </c>
      <c r="Y90" s="180">
        <v>0</v>
      </c>
      <c r="Z90" s="180">
        <v>205513</v>
      </c>
      <c r="AA90" s="180">
        <v>0</v>
      </c>
      <c r="AB90" s="180">
        <v>0</v>
      </c>
      <c r="AC90" s="180">
        <v>0</v>
      </c>
      <c r="AD90" s="180">
        <v>170</v>
      </c>
      <c r="AE90" s="180">
        <v>1879</v>
      </c>
      <c r="AF90" s="180">
        <v>3841</v>
      </c>
      <c r="AG90" s="180">
        <v>0</v>
      </c>
      <c r="AH90" s="180">
        <v>0</v>
      </c>
      <c r="AI90" s="180">
        <v>0</v>
      </c>
      <c r="AJ90" s="180">
        <v>0</v>
      </c>
      <c r="AK90" s="180">
        <v>0</v>
      </c>
      <c r="AL90" s="180">
        <v>3922</v>
      </c>
      <c r="AM90" s="180">
        <v>958</v>
      </c>
      <c r="AN90" s="180">
        <v>0</v>
      </c>
      <c r="AO90" s="180">
        <v>51164</v>
      </c>
      <c r="AP90" s="180">
        <v>0</v>
      </c>
      <c r="AQ90" s="180">
        <v>0</v>
      </c>
      <c r="AR90" s="180">
        <v>0</v>
      </c>
      <c r="AS90" s="180">
        <v>250095</v>
      </c>
      <c r="AT90" s="180">
        <v>0</v>
      </c>
      <c r="AU90" s="180">
        <v>0</v>
      </c>
      <c r="AV90" s="180">
        <v>0</v>
      </c>
      <c r="AW90" s="180">
        <v>0</v>
      </c>
      <c r="AX90" s="180">
        <v>0</v>
      </c>
      <c r="AY90" s="180">
        <v>0</v>
      </c>
      <c r="AZ90" s="180">
        <v>10152</v>
      </c>
      <c r="BA90" s="180">
        <v>2752</v>
      </c>
      <c r="BB90" s="180">
        <v>0</v>
      </c>
      <c r="BC90" s="180">
        <v>0</v>
      </c>
      <c r="BD90" s="180">
        <v>0</v>
      </c>
      <c r="BE90" s="180">
        <v>0</v>
      </c>
      <c r="BF90" s="180">
        <v>107686</v>
      </c>
      <c r="BG90" s="180">
        <v>0</v>
      </c>
      <c r="BH90" s="180">
        <v>0</v>
      </c>
      <c r="BI90" s="180">
        <v>0</v>
      </c>
      <c r="BJ90" s="180">
        <v>22026</v>
      </c>
      <c r="BK90" s="180">
        <v>9198</v>
      </c>
      <c r="BL90" s="180">
        <v>30779</v>
      </c>
      <c r="BM90" s="180">
        <v>0</v>
      </c>
      <c r="BN90" s="180">
        <v>4417</v>
      </c>
      <c r="BO90" s="180">
        <v>0</v>
      </c>
      <c r="BP90" s="180">
        <v>0</v>
      </c>
      <c r="BQ90" s="180">
        <v>0</v>
      </c>
      <c r="BR90" s="180">
        <v>0</v>
      </c>
      <c r="BS90" s="180">
        <v>11000</v>
      </c>
      <c r="BT90" s="180">
        <v>0</v>
      </c>
      <c r="BU90" s="180">
        <v>0</v>
      </c>
      <c r="BV90" s="180">
        <v>0</v>
      </c>
    </row>
    <row r="91" spans="1:78" x14ac:dyDescent="0.3">
      <c r="A91" s="180">
        <v>636</v>
      </c>
      <c r="C91" s="180"/>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v>0</v>
      </c>
      <c r="X91" s="180">
        <v>0</v>
      </c>
      <c r="Y91" s="180">
        <v>0</v>
      </c>
      <c r="Z91" s="180">
        <v>0</v>
      </c>
      <c r="AA91" s="180">
        <v>0</v>
      </c>
      <c r="AB91" s="180">
        <v>0</v>
      </c>
      <c r="AC91" s="180">
        <v>0</v>
      </c>
      <c r="AD91" s="180">
        <v>0</v>
      </c>
      <c r="AE91" s="180">
        <v>0</v>
      </c>
      <c r="AF91" s="180">
        <v>0</v>
      </c>
      <c r="AG91" s="180">
        <v>0</v>
      </c>
      <c r="AH91" s="180">
        <v>0</v>
      </c>
      <c r="AI91" s="180">
        <v>0</v>
      </c>
      <c r="AJ91" s="180">
        <v>0</v>
      </c>
      <c r="AK91" s="180">
        <v>0</v>
      </c>
      <c r="AL91" s="180">
        <v>0</v>
      </c>
      <c r="AM91" s="180">
        <v>0</v>
      </c>
      <c r="AN91" s="180">
        <v>0</v>
      </c>
      <c r="AO91" s="180">
        <v>0</v>
      </c>
      <c r="AP91" s="180">
        <v>0</v>
      </c>
      <c r="AQ91" s="180">
        <v>0</v>
      </c>
      <c r="AR91" s="180">
        <v>0</v>
      </c>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K91" s="180">
        <v>0</v>
      </c>
      <c r="BL91" s="180">
        <v>0</v>
      </c>
      <c r="BM91" s="180">
        <v>0</v>
      </c>
      <c r="BN91" s="180">
        <v>0</v>
      </c>
      <c r="BO91" s="180">
        <v>0</v>
      </c>
      <c r="BP91" s="180">
        <v>0</v>
      </c>
      <c r="BQ91" s="180">
        <v>0</v>
      </c>
      <c r="BR91" s="180">
        <v>0</v>
      </c>
      <c r="BS91" s="180">
        <v>0</v>
      </c>
      <c r="BT91" s="180">
        <v>0</v>
      </c>
      <c r="BU91" s="180">
        <v>0</v>
      </c>
      <c r="BV91" s="180">
        <v>0</v>
      </c>
    </row>
    <row r="92" spans="1:78" x14ac:dyDescent="0.3">
      <c r="A92" s="180">
        <v>637</v>
      </c>
      <c r="C92" s="180"/>
      <c r="D92" s="180">
        <v>0</v>
      </c>
      <c r="E92" s="180">
        <v>40130240</v>
      </c>
      <c r="F92" s="180">
        <v>0</v>
      </c>
      <c r="G92" s="180">
        <v>0</v>
      </c>
      <c r="H92" s="180">
        <v>32993</v>
      </c>
      <c r="I92" s="180">
        <v>0</v>
      </c>
      <c r="J92" s="180">
        <v>0</v>
      </c>
      <c r="K92" s="180">
        <v>0</v>
      </c>
      <c r="L92" s="180">
        <v>0</v>
      </c>
      <c r="M92" s="180">
        <v>0</v>
      </c>
      <c r="N92" s="180">
        <v>0</v>
      </c>
      <c r="O92" s="180">
        <v>22950</v>
      </c>
      <c r="P92" s="180">
        <v>0</v>
      </c>
      <c r="Q92" s="180">
        <v>0</v>
      </c>
      <c r="R92" s="180">
        <v>0</v>
      </c>
      <c r="S92" s="180">
        <v>22221</v>
      </c>
      <c r="T92" s="180">
        <v>0</v>
      </c>
      <c r="U92" s="180">
        <v>0</v>
      </c>
      <c r="V92" s="180">
        <v>0</v>
      </c>
      <c r="W92" s="180">
        <v>0</v>
      </c>
      <c r="X92" s="180">
        <v>0</v>
      </c>
      <c r="Y92" s="180">
        <v>0</v>
      </c>
      <c r="Z92" s="180">
        <v>0</v>
      </c>
      <c r="AA92" s="180">
        <v>0</v>
      </c>
      <c r="AB92" s="180">
        <v>0</v>
      </c>
      <c r="AC92" s="180">
        <v>72137</v>
      </c>
      <c r="AD92" s="180">
        <v>0</v>
      </c>
      <c r="AE92" s="180">
        <v>0</v>
      </c>
      <c r="AF92" s="180">
        <v>71830</v>
      </c>
      <c r="AG92" s="180">
        <v>0</v>
      </c>
      <c r="AH92" s="180">
        <v>0</v>
      </c>
      <c r="AI92" s="180">
        <v>0</v>
      </c>
      <c r="AJ92" s="180">
        <v>0</v>
      </c>
      <c r="AK92" s="180">
        <v>0</v>
      </c>
      <c r="AL92" s="180">
        <v>0</v>
      </c>
      <c r="AM92" s="180">
        <v>0</v>
      </c>
      <c r="AN92" s="180">
        <v>0</v>
      </c>
      <c r="AO92" s="180">
        <v>0</v>
      </c>
      <c r="AP92" s="180">
        <v>0</v>
      </c>
      <c r="AQ92" s="180">
        <v>0</v>
      </c>
      <c r="AR92" s="180">
        <v>0</v>
      </c>
      <c r="AS92" s="180">
        <v>0</v>
      </c>
      <c r="AT92" s="180">
        <v>44337</v>
      </c>
      <c r="AU92" s="180">
        <v>92050</v>
      </c>
      <c r="AV92" s="180">
        <v>0</v>
      </c>
      <c r="AW92" s="180">
        <v>0</v>
      </c>
      <c r="AX92" s="180">
        <v>0</v>
      </c>
      <c r="AY92" s="180">
        <v>0</v>
      </c>
      <c r="AZ92" s="180">
        <v>0</v>
      </c>
      <c r="BA92" s="180">
        <v>0</v>
      </c>
      <c r="BB92" s="180">
        <v>0</v>
      </c>
      <c r="BC92" s="180">
        <v>0</v>
      </c>
      <c r="BD92" s="180">
        <v>149435</v>
      </c>
      <c r="BE92" s="180">
        <v>98886</v>
      </c>
      <c r="BF92" s="180">
        <v>0</v>
      </c>
      <c r="BG92" s="180">
        <v>0</v>
      </c>
      <c r="BH92" s="180">
        <v>0</v>
      </c>
      <c r="BI92" s="180">
        <v>0</v>
      </c>
      <c r="BJ92" s="180">
        <v>0</v>
      </c>
      <c r="BK92" s="180">
        <v>0</v>
      </c>
      <c r="BL92" s="180">
        <v>85635</v>
      </c>
      <c r="BM92" s="180">
        <v>0</v>
      </c>
      <c r="BN92" s="180">
        <v>173970</v>
      </c>
      <c r="BO92" s="180">
        <v>33110</v>
      </c>
      <c r="BP92" s="180">
        <v>0</v>
      </c>
      <c r="BQ92" s="180">
        <v>0</v>
      </c>
      <c r="BR92" s="180">
        <v>0</v>
      </c>
      <c r="BS92" s="180">
        <v>0</v>
      </c>
      <c r="BT92" s="180">
        <v>0</v>
      </c>
      <c r="BU92" s="180">
        <v>0</v>
      </c>
      <c r="BV92" s="180">
        <v>0</v>
      </c>
    </row>
    <row r="93" spans="1:78" x14ac:dyDescent="0.3">
      <c r="A93" s="180">
        <v>638</v>
      </c>
      <c r="C93" s="180"/>
      <c r="D93" s="180">
        <v>0</v>
      </c>
      <c r="E93" s="180">
        <v>0</v>
      </c>
      <c r="F93" s="180">
        <v>0</v>
      </c>
      <c r="G93" s="180">
        <v>0</v>
      </c>
      <c r="H93" s="180">
        <v>0</v>
      </c>
      <c r="I93" s="180">
        <v>0</v>
      </c>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0</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S93" s="180">
        <v>0</v>
      </c>
      <c r="AT93" s="180">
        <v>0</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v>0</v>
      </c>
      <c r="BS93" s="180">
        <v>0</v>
      </c>
      <c r="BT93" s="180">
        <v>0</v>
      </c>
      <c r="BU93" s="180">
        <v>0</v>
      </c>
      <c r="BV93" s="180">
        <v>0</v>
      </c>
    </row>
    <row r="94" spans="1:78" x14ac:dyDescent="0.3">
      <c r="A94" s="180">
        <v>383</v>
      </c>
      <c r="C94" s="180"/>
      <c r="D94" s="180">
        <v>0</v>
      </c>
      <c r="E94" s="180">
        <v>0</v>
      </c>
      <c r="F94" s="180">
        <v>0</v>
      </c>
      <c r="G94" s="180">
        <v>0</v>
      </c>
      <c r="H94" s="180">
        <v>0</v>
      </c>
      <c r="I94" s="180">
        <v>0</v>
      </c>
      <c r="J94" s="180">
        <v>0</v>
      </c>
      <c r="K94" s="180">
        <v>0</v>
      </c>
      <c r="L94" s="180">
        <v>0</v>
      </c>
      <c r="M94" s="180">
        <v>0</v>
      </c>
      <c r="N94" s="180">
        <v>0</v>
      </c>
      <c r="O94" s="180">
        <v>0</v>
      </c>
      <c r="P94" s="180">
        <v>0</v>
      </c>
      <c r="Q94" s="180">
        <v>0</v>
      </c>
      <c r="R94" s="180">
        <v>0</v>
      </c>
      <c r="S94" s="180">
        <v>0</v>
      </c>
      <c r="T94" s="180">
        <v>0</v>
      </c>
      <c r="U94" s="180">
        <v>0</v>
      </c>
      <c r="V94" s="180">
        <v>0</v>
      </c>
      <c r="W94" s="180">
        <v>0</v>
      </c>
      <c r="X94" s="180">
        <v>0</v>
      </c>
      <c r="Y94" s="180">
        <v>0</v>
      </c>
      <c r="Z94" s="180">
        <v>0</v>
      </c>
      <c r="AA94" s="180">
        <v>0</v>
      </c>
      <c r="AB94" s="180">
        <v>0</v>
      </c>
      <c r="AC94" s="180">
        <v>0</v>
      </c>
      <c r="AD94" s="180">
        <v>0</v>
      </c>
      <c r="AE94" s="180">
        <v>2658</v>
      </c>
      <c r="AF94" s="180">
        <v>0</v>
      </c>
      <c r="AG94" s="180">
        <v>0</v>
      </c>
      <c r="AH94" s="180">
        <v>0</v>
      </c>
      <c r="AI94" s="180">
        <v>0</v>
      </c>
      <c r="AJ94" s="180">
        <v>0</v>
      </c>
      <c r="AK94" s="180">
        <v>0</v>
      </c>
      <c r="AL94" s="180">
        <v>0</v>
      </c>
      <c r="AM94" s="180">
        <v>0</v>
      </c>
      <c r="AN94" s="180">
        <v>11124</v>
      </c>
      <c r="AO94" s="180">
        <v>0</v>
      </c>
      <c r="AP94" s="180">
        <v>0</v>
      </c>
      <c r="AQ94" s="180">
        <v>0</v>
      </c>
      <c r="AR94" s="180">
        <v>16130</v>
      </c>
      <c r="AS94" s="180">
        <v>0</v>
      </c>
      <c r="AT94" s="180">
        <v>0</v>
      </c>
      <c r="AU94" s="180">
        <v>0</v>
      </c>
      <c r="AV94" s="180">
        <v>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v>0</v>
      </c>
      <c r="BL94" s="180">
        <v>0</v>
      </c>
      <c r="BM94" s="180">
        <v>0</v>
      </c>
      <c r="BN94" s="180">
        <v>0</v>
      </c>
      <c r="BO94" s="180">
        <v>0</v>
      </c>
      <c r="BP94" s="180">
        <v>0</v>
      </c>
      <c r="BQ94" s="180">
        <v>0</v>
      </c>
      <c r="BR94" s="180">
        <v>0</v>
      </c>
      <c r="BS94" s="180">
        <v>0</v>
      </c>
      <c r="BT94" s="180">
        <v>0</v>
      </c>
      <c r="BU94" s="180">
        <v>0</v>
      </c>
      <c r="BV94" s="180">
        <v>0</v>
      </c>
    </row>
    <row r="95" spans="1:78" x14ac:dyDescent="0.3">
      <c r="A95" s="180">
        <v>349</v>
      </c>
      <c r="C95" s="180"/>
      <c r="D95" s="180">
        <v>5785689</v>
      </c>
      <c r="E95" s="180">
        <v>905679001</v>
      </c>
      <c r="F95" s="180">
        <v>0</v>
      </c>
      <c r="G95" s="180">
        <v>2704514</v>
      </c>
      <c r="H95" s="180">
        <v>193544</v>
      </c>
      <c r="I95" s="180">
        <v>0</v>
      </c>
      <c r="J95" s="180">
        <v>0</v>
      </c>
      <c r="K95" s="180">
        <v>0</v>
      </c>
      <c r="L95" s="180">
        <v>5035968</v>
      </c>
      <c r="M95" s="180">
        <v>22720180</v>
      </c>
      <c r="N95" s="180">
        <v>0</v>
      </c>
      <c r="O95" s="180">
        <v>206529</v>
      </c>
      <c r="P95" s="180">
        <v>0</v>
      </c>
      <c r="Q95" s="180">
        <v>0</v>
      </c>
      <c r="R95" s="180">
        <v>0</v>
      </c>
      <c r="S95" s="180">
        <v>1677965</v>
      </c>
      <c r="T95" s="180">
        <v>0</v>
      </c>
      <c r="U95" s="180">
        <v>0</v>
      </c>
      <c r="V95" s="180">
        <v>2872223</v>
      </c>
      <c r="W95" s="180">
        <v>0</v>
      </c>
      <c r="X95" s="180">
        <v>1909670</v>
      </c>
      <c r="Y95" s="180">
        <v>0</v>
      </c>
      <c r="Z95" s="180">
        <v>16435875</v>
      </c>
      <c r="AA95" s="180">
        <v>0</v>
      </c>
      <c r="AB95" s="180">
        <v>0</v>
      </c>
      <c r="AC95" s="180">
        <v>982556</v>
      </c>
      <c r="AD95" s="180">
        <v>709901</v>
      </c>
      <c r="AE95" s="180">
        <v>550819</v>
      </c>
      <c r="AF95" s="180">
        <v>249456</v>
      </c>
      <c r="AG95" s="180">
        <v>930687</v>
      </c>
      <c r="AH95" s="180">
        <v>0</v>
      </c>
      <c r="AI95" s="180">
        <v>0</v>
      </c>
      <c r="AJ95" s="180">
        <v>0</v>
      </c>
      <c r="AK95" s="180">
        <v>0</v>
      </c>
      <c r="AL95" s="180">
        <v>1526152</v>
      </c>
      <c r="AM95" s="180">
        <v>1885476</v>
      </c>
      <c r="AN95" s="180">
        <v>141726</v>
      </c>
      <c r="AO95" s="180">
        <v>63629805</v>
      </c>
      <c r="AP95" s="180">
        <v>2414894</v>
      </c>
      <c r="AQ95" s="180">
        <v>0</v>
      </c>
      <c r="AR95" s="180">
        <v>16130</v>
      </c>
      <c r="AS95" s="180">
        <v>77653989</v>
      </c>
      <c r="AT95" s="180">
        <v>1184241</v>
      </c>
      <c r="AU95" s="180">
        <v>548552</v>
      </c>
      <c r="AV95" s="180">
        <v>429961</v>
      </c>
      <c r="AW95" s="180">
        <v>362634</v>
      </c>
      <c r="AX95" s="180">
        <v>0</v>
      </c>
      <c r="AY95" s="180">
        <v>0</v>
      </c>
      <c r="AZ95" s="180">
        <v>4593148</v>
      </c>
      <c r="BA95" s="180">
        <v>123437</v>
      </c>
      <c r="BB95" s="180">
        <v>26158</v>
      </c>
      <c r="BC95" s="180">
        <v>7907</v>
      </c>
      <c r="BD95" s="180">
        <v>789173</v>
      </c>
      <c r="BE95" s="180">
        <v>2998567</v>
      </c>
      <c r="BF95" s="180">
        <v>69535799</v>
      </c>
      <c r="BG95" s="180">
        <v>0</v>
      </c>
      <c r="BH95" s="180">
        <v>0</v>
      </c>
      <c r="BI95" s="180">
        <v>47711</v>
      </c>
      <c r="BJ95" s="180">
        <v>5796670</v>
      </c>
      <c r="BK95" s="180">
        <v>1111660</v>
      </c>
      <c r="BL95" s="180">
        <v>1349551</v>
      </c>
      <c r="BM95" s="180">
        <v>0</v>
      </c>
      <c r="BN95" s="180">
        <v>2999712</v>
      </c>
      <c r="BO95" s="180">
        <v>3783010</v>
      </c>
      <c r="BP95" s="180">
        <v>0</v>
      </c>
      <c r="BQ95" s="180">
        <v>0</v>
      </c>
      <c r="BR95" s="180">
        <v>0</v>
      </c>
      <c r="BS95" s="180">
        <v>8372404</v>
      </c>
      <c r="BT95" s="180">
        <v>794710</v>
      </c>
      <c r="BU95" s="180">
        <v>0</v>
      </c>
      <c r="BV95" s="180">
        <v>1341092</v>
      </c>
    </row>
    <row r="96" spans="1:78" x14ac:dyDescent="0.3">
      <c r="A96" s="180">
        <v>375</v>
      </c>
      <c r="C96" s="180"/>
      <c r="D96" s="180">
        <v>5482369</v>
      </c>
      <c r="E96" s="180">
        <v>436169728</v>
      </c>
      <c r="F96" s="180">
        <v>0</v>
      </c>
      <c r="G96" s="180">
        <v>2022504</v>
      </c>
      <c r="H96" s="180">
        <v>905864</v>
      </c>
      <c r="I96" s="180">
        <v>0</v>
      </c>
      <c r="J96" s="180">
        <v>0</v>
      </c>
      <c r="K96" s="180">
        <v>0</v>
      </c>
      <c r="L96" s="180">
        <v>182277</v>
      </c>
      <c r="M96" s="180">
        <v>8208226</v>
      </c>
      <c r="N96" s="180">
        <v>0</v>
      </c>
      <c r="O96" s="180">
        <v>477512</v>
      </c>
      <c r="P96" s="180">
        <v>0</v>
      </c>
      <c r="Q96" s="180">
        <v>0</v>
      </c>
      <c r="R96" s="180">
        <v>0</v>
      </c>
      <c r="S96" s="180">
        <v>2271596</v>
      </c>
      <c r="T96" s="180">
        <v>0</v>
      </c>
      <c r="U96" s="180">
        <v>0</v>
      </c>
      <c r="V96" s="180">
        <v>357446</v>
      </c>
      <c r="W96" s="180">
        <v>0</v>
      </c>
      <c r="X96" s="180">
        <v>2492656</v>
      </c>
      <c r="Y96" s="180">
        <v>0</v>
      </c>
      <c r="Z96" s="180">
        <v>13593547</v>
      </c>
      <c r="AA96" s="180">
        <v>0</v>
      </c>
      <c r="AB96" s="180">
        <v>0</v>
      </c>
      <c r="AC96" s="180">
        <v>417654</v>
      </c>
      <c r="AD96" s="180">
        <v>501621</v>
      </c>
      <c r="AE96" s="180">
        <v>327086</v>
      </c>
      <c r="AF96" s="180">
        <v>272412</v>
      </c>
      <c r="AG96" s="180">
        <v>-46703</v>
      </c>
      <c r="AH96" s="180">
        <v>0</v>
      </c>
      <c r="AI96" s="180">
        <v>0</v>
      </c>
      <c r="AJ96" s="180">
        <v>0</v>
      </c>
      <c r="AK96" s="180">
        <v>0</v>
      </c>
      <c r="AL96" s="180">
        <v>959589</v>
      </c>
      <c r="AM96" s="180">
        <v>962173</v>
      </c>
      <c r="AN96" s="180">
        <v>470815</v>
      </c>
      <c r="AO96" s="180">
        <v>0</v>
      </c>
      <c r="AP96" s="180">
        <v>738798</v>
      </c>
      <c r="AQ96" s="180">
        <v>0</v>
      </c>
      <c r="AR96" s="180">
        <v>59600</v>
      </c>
      <c r="AS96" s="180">
        <v>4312926</v>
      </c>
      <c r="AT96" s="180">
        <v>658782</v>
      </c>
      <c r="AU96" s="180">
        <v>4938529</v>
      </c>
      <c r="AV96" s="180">
        <v>211586</v>
      </c>
      <c r="AW96" s="180">
        <v>753314</v>
      </c>
      <c r="AX96" s="180">
        <v>0</v>
      </c>
      <c r="AY96" s="180">
        <v>0</v>
      </c>
      <c r="AZ96" s="180">
        <v>3223727</v>
      </c>
      <c r="BA96" s="180">
        <v>347548</v>
      </c>
      <c r="BB96" s="180">
        <v>608014</v>
      </c>
      <c r="BC96" s="180">
        <v>573385</v>
      </c>
      <c r="BD96" s="180">
        <v>5307790</v>
      </c>
      <c r="BE96" s="180">
        <v>331765</v>
      </c>
      <c r="BF96" s="180">
        <v>7994600</v>
      </c>
      <c r="BG96" s="180">
        <v>0</v>
      </c>
      <c r="BH96" s="180">
        <v>0</v>
      </c>
      <c r="BI96" s="180">
        <v>754232</v>
      </c>
      <c r="BJ96" s="180">
        <v>10692127</v>
      </c>
      <c r="BK96" s="180">
        <v>1125303</v>
      </c>
      <c r="BL96" s="180">
        <v>16326589</v>
      </c>
      <c r="BM96" s="180">
        <v>0</v>
      </c>
      <c r="BN96" s="180">
        <v>789451</v>
      </c>
      <c r="BO96" s="180">
        <v>1060025</v>
      </c>
      <c r="BP96" s="180">
        <v>0</v>
      </c>
      <c r="BQ96" s="180">
        <v>0</v>
      </c>
      <c r="BR96" s="180">
        <v>0</v>
      </c>
      <c r="BS96" s="180">
        <v>1105576</v>
      </c>
      <c r="BT96" s="180">
        <v>506042</v>
      </c>
      <c r="BU96" s="180">
        <v>0</v>
      </c>
      <c r="BV96" s="180">
        <v>-79225</v>
      </c>
    </row>
    <row r="97" spans="1:74" x14ac:dyDescent="0.3">
      <c r="A97" s="180">
        <v>83</v>
      </c>
      <c r="C97" s="180"/>
      <c r="D97" s="180">
        <v>14496829</v>
      </c>
      <c r="E97" s="180">
        <v>1393831056</v>
      </c>
      <c r="F97" s="180">
        <v>0</v>
      </c>
      <c r="G97" s="180">
        <v>7439537</v>
      </c>
      <c r="H97" s="180">
        <v>5592384</v>
      </c>
      <c r="I97" s="180">
        <v>0</v>
      </c>
      <c r="J97" s="180">
        <v>0</v>
      </c>
      <c r="K97" s="180">
        <v>0</v>
      </c>
      <c r="L97" s="180">
        <v>11422018</v>
      </c>
      <c r="M97" s="180">
        <v>44760639</v>
      </c>
      <c r="N97" s="180">
        <v>133712</v>
      </c>
      <c r="O97" s="180">
        <v>5312404</v>
      </c>
      <c r="P97" s="180">
        <v>0</v>
      </c>
      <c r="Q97" s="180">
        <v>0</v>
      </c>
      <c r="R97" s="180">
        <v>0</v>
      </c>
      <c r="S97" s="180">
        <v>2287283</v>
      </c>
      <c r="T97" s="180">
        <v>0</v>
      </c>
      <c r="U97" s="180">
        <v>0</v>
      </c>
      <c r="V97" s="180">
        <v>12554426</v>
      </c>
      <c r="W97" s="180">
        <v>0</v>
      </c>
      <c r="X97" s="180">
        <v>15955928</v>
      </c>
      <c r="Y97" s="180">
        <v>0</v>
      </c>
      <c r="Z97" s="180">
        <v>89433756</v>
      </c>
      <c r="AA97" s="180">
        <v>0</v>
      </c>
      <c r="AB97" s="180">
        <v>0</v>
      </c>
      <c r="AC97" s="180">
        <v>5358765</v>
      </c>
      <c r="AD97" s="180">
        <v>8087101</v>
      </c>
      <c r="AE97" s="180">
        <v>2572862</v>
      </c>
      <c r="AF97" s="180">
        <v>4722262</v>
      </c>
      <c r="AG97" s="180">
        <v>3049892</v>
      </c>
      <c r="AH97" s="180">
        <v>0</v>
      </c>
      <c r="AI97" s="180">
        <v>0</v>
      </c>
      <c r="AJ97" s="180">
        <v>0</v>
      </c>
      <c r="AK97" s="180">
        <v>0</v>
      </c>
      <c r="AL97" s="180">
        <v>2772348</v>
      </c>
      <c r="AM97" s="180">
        <v>7636125</v>
      </c>
      <c r="AN97" s="180">
        <v>1603792</v>
      </c>
      <c r="AO97" s="180">
        <v>124735352</v>
      </c>
      <c r="AP97" s="180">
        <v>3295687</v>
      </c>
      <c r="AQ97" s="180">
        <v>0</v>
      </c>
      <c r="AR97" s="180">
        <v>1091114</v>
      </c>
      <c r="AS97" s="180">
        <v>125955063</v>
      </c>
      <c r="AT97" s="180">
        <v>4878684</v>
      </c>
      <c r="AU97" s="180">
        <v>10045459</v>
      </c>
      <c r="AV97" s="180">
        <v>6735050</v>
      </c>
      <c r="AW97" s="180">
        <v>7030330</v>
      </c>
      <c r="AX97" s="180">
        <v>0</v>
      </c>
      <c r="AY97" s="180">
        <v>15682</v>
      </c>
      <c r="AZ97" s="180">
        <v>9799222</v>
      </c>
      <c r="BA97" s="180">
        <v>2399711</v>
      </c>
      <c r="BB97" s="180">
        <v>3143478</v>
      </c>
      <c r="BC97" s="180">
        <v>1270103</v>
      </c>
      <c r="BD97" s="180">
        <v>16175014</v>
      </c>
      <c r="BE97" s="180">
        <v>6748961</v>
      </c>
      <c r="BF97" s="180">
        <v>75887643</v>
      </c>
      <c r="BG97" s="180">
        <v>0</v>
      </c>
      <c r="BH97" s="180">
        <v>0</v>
      </c>
      <c r="BI97" s="180">
        <v>2294857</v>
      </c>
      <c r="BJ97" s="180">
        <v>23584921</v>
      </c>
      <c r="BK97" s="180">
        <v>6000967</v>
      </c>
      <c r="BL97" s="180">
        <v>57456351</v>
      </c>
      <c r="BM97" s="180">
        <v>0</v>
      </c>
      <c r="BN97" s="180">
        <v>18576324</v>
      </c>
      <c r="BO97" s="180">
        <v>7051082</v>
      </c>
      <c r="BP97" s="180">
        <v>0</v>
      </c>
      <c r="BQ97" s="180">
        <v>0</v>
      </c>
      <c r="BR97" s="180">
        <v>0</v>
      </c>
      <c r="BS97" s="180">
        <v>8343937</v>
      </c>
      <c r="BT97" s="180">
        <v>3050209</v>
      </c>
      <c r="BU97" s="180">
        <v>0</v>
      </c>
      <c r="BV97" s="180">
        <v>14027874</v>
      </c>
    </row>
    <row r="98" spans="1:74" s="968" customFormat="1" x14ac:dyDescent="0.3">
      <c r="B98" s="968" t="s">
        <v>2841</v>
      </c>
    </row>
    <row r="99" spans="1:74" x14ac:dyDescent="0.3">
      <c r="A99" s="180">
        <v>90</v>
      </c>
      <c r="C99" s="180"/>
      <c r="D99" s="180">
        <v>0</v>
      </c>
      <c r="E99" s="180">
        <v>0</v>
      </c>
      <c r="F99" s="180">
        <v>0</v>
      </c>
      <c r="G99" s="180">
        <v>0</v>
      </c>
      <c r="H99" s="180">
        <v>0</v>
      </c>
      <c r="I99" s="180">
        <v>0</v>
      </c>
      <c r="J99" s="180">
        <v>0</v>
      </c>
      <c r="K99" s="180">
        <v>0</v>
      </c>
      <c r="L99" s="180">
        <v>381366</v>
      </c>
      <c r="M99" s="180">
        <v>0</v>
      </c>
      <c r="N99" s="180">
        <v>0</v>
      </c>
      <c r="O99" s="180">
        <v>0</v>
      </c>
      <c r="P99" s="180">
        <v>0</v>
      </c>
      <c r="Q99" s="180">
        <v>0</v>
      </c>
      <c r="R99" s="180">
        <v>0</v>
      </c>
      <c r="S99" s="180">
        <v>0</v>
      </c>
      <c r="T99" s="180">
        <v>0</v>
      </c>
      <c r="U99" s="180">
        <v>0</v>
      </c>
      <c r="V99" s="180">
        <v>0</v>
      </c>
      <c r="W99" s="180">
        <v>0</v>
      </c>
      <c r="X99" s="180">
        <v>0</v>
      </c>
      <c r="Y99" s="180">
        <v>0</v>
      </c>
      <c r="Z99" s="180">
        <v>39143430</v>
      </c>
      <c r="AA99" s="180">
        <v>0</v>
      </c>
      <c r="AB99" s="180">
        <v>0</v>
      </c>
      <c r="AC99" s="180">
        <v>0</v>
      </c>
      <c r="AD99" s="180">
        <v>0</v>
      </c>
      <c r="AE99" s="180">
        <v>0</v>
      </c>
      <c r="AF99" s="180">
        <v>0</v>
      </c>
      <c r="AG99" s="180">
        <v>0</v>
      </c>
      <c r="AH99" s="180">
        <v>0</v>
      </c>
      <c r="AI99" s="180">
        <v>0</v>
      </c>
      <c r="AJ99" s="180">
        <v>0</v>
      </c>
      <c r="AK99" s="180">
        <v>0</v>
      </c>
      <c r="AL99" s="180">
        <v>0</v>
      </c>
      <c r="AM99" s="180">
        <v>0</v>
      </c>
      <c r="AN99" s="180">
        <v>0</v>
      </c>
      <c r="AO99" s="180">
        <v>0</v>
      </c>
      <c r="AP99" s="180">
        <v>0</v>
      </c>
      <c r="AQ99" s="180">
        <v>0</v>
      </c>
      <c r="AR99" s="180">
        <v>0</v>
      </c>
      <c r="AS99" s="180">
        <v>0</v>
      </c>
      <c r="AT99" s="180">
        <v>0</v>
      </c>
      <c r="AU99" s="180">
        <v>0</v>
      </c>
      <c r="AV99" s="180">
        <v>1682832</v>
      </c>
      <c r="AW99" s="180">
        <v>0</v>
      </c>
      <c r="AX99" s="180">
        <v>0</v>
      </c>
      <c r="AY99" s="180">
        <v>0</v>
      </c>
      <c r="AZ99" s="180">
        <v>2536274</v>
      </c>
      <c r="BA99" s="180">
        <v>0</v>
      </c>
      <c r="BB99" s="180">
        <v>0</v>
      </c>
      <c r="BC99" s="180">
        <v>0</v>
      </c>
      <c r="BD99" s="180">
        <v>0</v>
      </c>
      <c r="BE99" s="180">
        <v>2086871</v>
      </c>
      <c r="BF99" s="180">
        <v>11250407</v>
      </c>
      <c r="BG99" s="180">
        <v>0</v>
      </c>
      <c r="BH99" s="180">
        <v>0</v>
      </c>
      <c r="BI99" s="180">
        <v>0</v>
      </c>
      <c r="BJ99" s="180">
        <v>11207244</v>
      </c>
      <c r="BK99" s="180">
        <v>0</v>
      </c>
      <c r="BL99" s="180">
        <v>0</v>
      </c>
      <c r="BM99" s="180">
        <v>0</v>
      </c>
      <c r="BN99" s="180">
        <v>6346617</v>
      </c>
      <c r="BO99" s="180">
        <v>0</v>
      </c>
      <c r="BP99" s="180">
        <v>0</v>
      </c>
      <c r="BQ99" s="180">
        <v>0</v>
      </c>
      <c r="BR99" s="180">
        <v>0</v>
      </c>
      <c r="BS99" s="180">
        <v>0</v>
      </c>
      <c r="BT99" s="180">
        <v>0</v>
      </c>
      <c r="BU99" s="180">
        <v>0</v>
      </c>
      <c r="BV99" s="180">
        <v>0</v>
      </c>
    </row>
    <row r="100" spans="1:74" x14ac:dyDescent="0.3">
      <c r="A100" s="180">
        <v>91</v>
      </c>
      <c r="C100" s="180"/>
      <c r="D100" s="180">
        <v>0</v>
      </c>
      <c r="E100" s="180">
        <v>0</v>
      </c>
      <c r="F100" s="180">
        <v>0</v>
      </c>
      <c r="G100" s="180">
        <v>0</v>
      </c>
      <c r="H100" s="180">
        <v>0</v>
      </c>
      <c r="I100" s="180">
        <v>0</v>
      </c>
      <c r="J100" s="180">
        <v>0</v>
      </c>
      <c r="K100" s="180">
        <v>0</v>
      </c>
      <c r="L100" s="180">
        <v>539834</v>
      </c>
      <c r="M100" s="180">
        <v>0</v>
      </c>
      <c r="N100" s="180">
        <v>0</v>
      </c>
      <c r="O100" s="180">
        <v>0</v>
      </c>
      <c r="P100" s="180">
        <v>0</v>
      </c>
      <c r="Q100" s="180">
        <v>0</v>
      </c>
      <c r="R100" s="180">
        <v>0</v>
      </c>
      <c r="S100" s="180">
        <v>0</v>
      </c>
      <c r="T100" s="180">
        <v>0</v>
      </c>
      <c r="U100" s="180">
        <v>0</v>
      </c>
      <c r="V100" s="180">
        <v>0</v>
      </c>
      <c r="W100" s="180">
        <v>0</v>
      </c>
      <c r="X100" s="180">
        <v>0</v>
      </c>
      <c r="Y100" s="180">
        <v>0</v>
      </c>
      <c r="Z100" s="180">
        <v>8571802</v>
      </c>
      <c r="AA100" s="180">
        <v>0</v>
      </c>
      <c r="AB100" s="180">
        <v>0</v>
      </c>
      <c r="AC100" s="180">
        <v>0</v>
      </c>
      <c r="AD100" s="180">
        <v>0</v>
      </c>
      <c r="AE100" s="180">
        <v>0</v>
      </c>
      <c r="AF100" s="180">
        <v>0</v>
      </c>
      <c r="AG100" s="180">
        <v>0</v>
      </c>
      <c r="AH100" s="180">
        <v>0</v>
      </c>
      <c r="AI100" s="180">
        <v>0</v>
      </c>
      <c r="AJ100" s="180">
        <v>0</v>
      </c>
      <c r="AK100" s="180">
        <v>0</v>
      </c>
      <c r="AL100" s="180">
        <v>0</v>
      </c>
      <c r="AM100" s="180">
        <v>0</v>
      </c>
      <c r="AN100" s="180">
        <v>0</v>
      </c>
      <c r="AO100" s="180">
        <v>0</v>
      </c>
      <c r="AP100" s="180">
        <v>0</v>
      </c>
      <c r="AQ100" s="180">
        <v>0</v>
      </c>
      <c r="AR100" s="180">
        <v>0</v>
      </c>
      <c r="AS100" s="180">
        <v>0</v>
      </c>
      <c r="AT100" s="180">
        <v>0</v>
      </c>
      <c r="AU100" s="180">
        <v>0</v>
      </c>
      <c r="AV100" s="180">
        <v>389970</v>
      </c>
      <c r="AW100" s="180">
        <v>0</v>
      </c>
      <c r="AX100" s="180">
        <v>0</v>
      </c>
      <c r="AY100" s="180">
        <v>0</v>
      </c>
      <c r="AZ100" s="180">
        <v>782043</v>
      </c>
      <c r="BA100" s="180">
        <v>0</v>
      </c>
      <c r="BB100" s="180">
        <v>0</v>
      </c>
      <c r="BC100" s="180">
        <v>0</v>
      </c>
      <c r="BD100" s="180">
        <v>0</v>
      </c>
      <c r="BE100" s="180">
        <v>402904</v>
      </c>
      <c r="BF100" s="180">
        <v>3058531</v>
      </c>
      <c r="BG100" s="180">
        <v>0</v>
      </c>
      <c r="BH100" s="180">
        <v>0</v>
      </c>
      <c r="BI100" s="180">
        <v>0</v>
      </c>
      <c r="BJ100" s="180">
        <v>1463331</v>
      </c>
      <c r="BK100" s="180">
        <v>0</v>
      </c>
      <c r="BL100" s="180">
        <v>0</v>
      </c>
      <c r="BM100" s="180">
        <v>0</v>
      </c>
      <c r="BN100" s="180">
        <v>397229</v>
      </c>
      <c r="BO100" s="180">
        <v>0</v>
      </c>
      <c r="BP100" s="180">
        <v>0</v>
      </c>
      <c r="BQ100" s="180">
        <v>0</v>
      </c>
      <c r="BR100" s="180">
        <v>0</v>
      </c>
      <c r="BS100" s="180">
        <v>0</v>
      </c>
      <c r="BT100" s="180">
        <v>0</v>
      </c>
      <c r="BU100" s="180">
        <v>0</v>
      </c>
      <c r="BV100" s="180">
        <v>0</v>
      </c>
    </row>
    <row r="101" spans="1:74" x14ac:dyDescent="0.3">
      <c r="A101" s="180">
        <v>581</v>
      </c>
      <c r="C101" s="180"/>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1600000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row>
    <row r="102" spans="1:74" x14ac:dyDescent="0.3">
      <c r="A102" s="180">
        <v>511</v>
      </c>
      <c r="C102" s="180"/>
      <c r="D102" s="180">
        <v>0</v>
      </c>
      <c r="E102" s="180">
        <v>0</v>
      </c>
      <c r="F102" s="180">
        <v>0</v>
      </c>
      <c r="G102" s="180">
        <v>0</v>
      </c>
      <c r="H102" s="180">
        <v>0</v>
      </c>
      <c r="I102" s="180">
        <v>0</v>
      </c>
      <c r="J102" s="180">
        <v>0</v>
      </c>
      <c r="K102" s="180">
        <v>0</v>
      </c>
      <c r="L102" s="180">
        <v>494449</v>
      </c>
      <c r="M102" s="180">
        <v>0</v>
      </c>
      <c r="N102" s="180">
        <v>0</v>
      </c>
      <c r="O102" s="180">
        <v>0</v>
      </c>
      <c r="P102" s="180">
        <v>0</v>
      </c>
      <c r="Q102" s="180">
        <v>0</v>
      </c>
      <c r="R102" s="180">
        <v>0</v>
      </c>
      <c r="S102" s="180">
        <v>0</v>
      </c>
      <c r="T102" s="180">
        <v>0</v>
      </c>
      <c r="U102" s="180">
        <v>0</v>
      </c>
      <c r="V102" s="180">
        <v>0</v>
      </c>
      <c r="W102" s="180">
        <v>0</v>
      </c>
      <c r="X102" s="180">
        <v>0</v>
      </c>
      <c r="Y102" s="180">
        <v>0</v>
      </c>
      <c r="Z102" s="180">
        <v>1304843</v>
      </c>
      <c r="AA102" s="180">
        <v>0</v>
      </c>
      <c r="AB102" s="180">
        <v>0</v>
      </c>
      <c r="AC102" s="180">
        <v>0</v>
      </c>
      <c r="AD102" s="180">
        <v>0</v>
      </c>
      <c r="AE102" s="180">
        <v>0</v>
      </c>
      <c r="AF102" s="180">
        <v>0</v>
      </c>
      <c r="AG102" s="180">
        <v>0</v>
      </c>
      <c r="AH102" s="180">
        <v>0</v>
      </c>
      <c r="AI102" s="180">
        <v>0</v>
      </c>
      <c r="AJ102" s="180">
        <v>0</v>
      </c>
      <c r="AK102" s="180">
        <v>0</v>
      </c>
      <c r="AL102" s="180">
        <v>0</v>
      </c>
      <c r="AM102" s="180">
        <v>0</v>
      </c>
      <c r="AN102" s="180">
        <v>0</v>
      </c>
      <c r="AO102" s="180">
        <v>0</v>
      </c>
      <c r="AP102" s="180">
        <v>0</v>
      </c>
      <c r="AQ102" s="180">
        <v>0</v>
      </c>
      <c r="AR102" s="180">
        <v>0</v>
      </c>
      <c r="AS102" s="180">
        <v>0</v>
      </c>
      <c r="AT102" s="180">
        <v>0</v>
      </c>
      <c r="AU102" s="180">
        <v>0</v>
      </c>
      <c r="AV102" s="180">
        <v>216644</v>
      </c>
      <c r="AW102" s="180">
        <v>0</v>
      </c>
      <c r="AX102" s="180">
        <v>0</v>
      </c>
      <c r="AY102" s="180">
        <v>0</v>
      </c>
      <c r="AZ102" s="180">
        <v>355368</v>
      </c>
      <c r="BA102" s="180">
        <v>0</v>
      </c>
      <c r="BB102" s="180">
        <v>0</v>
      </c>
      <c r="BC102" s="180">
        <v>0</v>
      </c>
      <c r="BD102" s="180">
        <v>0</v>
      </c>
      <c r="BE102" s="180">
        <v>54865</v>
      </c>
      <c r="BF102" s="180">
        <v>911143</v>
      </c>
      <c r="BG102" s="180">
        <v>0</v>
      </c>
      <c r="BH102" s="180">
        <v>0</v>
      </c>
      <c r="BI102" s="180">
        <v>0</v>
      </c>
      <c r="BJ102" s="180">
        <v>1226104</v>
      </c>
      <c r="BK102" s="180">
        <v>0</v>
      </c>
      <c r="BL102" s="180">
        <v>0</v>
      </c>
      <c r="BM102" s="180">
        <v>0</v>
      </c>
      <c r="BN102" s="180">
        <v>0</v>
      </c>
      <c r="BO102" s="180">
        <v>0</v>
      </c>
      <c r="BP102" s="180">
        <v>0</v>
      </c>
      <c r="BQ102" s="180">
        <v>0</v>
      </c>
      <c r="BR102" s="180">
        <v>0</v>
      </c>
      <c r="BS102" s="180">
        <v>0</v>
      </c>
      <c r="BT102" s="180">
        <v>0</v>
      </c>
      <c r="BU102" s="180">
        <v>0</v>
      </c>
      <c r="BV102" s="180">
        <v>0</v>
      </c>
    </row>
    <row r="103" spans="1:74" x14ac:dyDescent="0.3">
      <c r="A103" s="180">
        <v>657</v>
      </c>
      <c r="C103" s="180"/>
      <c r="D103" s="180">
        <v>0</v>
      </c>
      <c r="E103" s="180">
        <v>0</v>
      </c>
      <c r="F103" s="180">
        <v>0</v>
      </c>
      <c r="G103" s="180">
        <v>0</v>
      </c>
      <c r="H103" s="180">
        <v>0</v>
      </c>
      <c r="I103" s="180">
        <v>0</v>
      </c>
      <c r="J103" s="180">
        <v>0</v>
      </c>
      <c r="K103" s="180">
        <v>0</v>
      </c>
      <c r="L103" s="180">
        <v>1926869</v>
      </c>
      <c r="M103" s="180">
        <v>0</v>
      </c>
      <c r="N103" s="180">
        <v>0</v>
      </c>
      <c r="O103" s="180">
        <v>0</v>
      </c>
      <c r="P103" s="180">
        <v>0</v>
      </c>
      <c r="Q103" s="180">
        <v>0</v>
      </c>
      <c r="R103" s="180">
        <v>0</v>
      </c>
      <c r="S103" s="180">
        <v>0</v>
      </c>
      <c r="T103" s="180">
        <v>0</v>
      </c>
      <c r="U103" s="180">
        <v>0</v>
      </c>
      <c r="V103" s="180">
        <v>0</v>
      </c>
      <c r="W103" s="180">
        <v>0</v>
      </c>
      <c r="X103" s="180">
        <v>0</v>
      </c>
      <c r="Y103" s="180">
        <v>0</v>
      </c>
      <c r="Z103" s="180">
        <v>57582327</v>
      </c>
      <c r="AA103" s="180">
        <v>0</v>
      </c>
      <c r="AB103" s="180">
        <v>0</v>
      </c>
      <c r="AC103" s="180">
        <v>0</v>
      </c>
      <c r="AD103" s="180">
        <v>0</v>
      </c>
      <c r="AE103" s="180">
        <v>0</v>
      </c>
      <c r="AF103" s="180">
        <v>0</v>
      </c>
      <c r="AG103" s="180">
        <v>0</v>
      </c>
      <c r="AH103" s="180">
        <v>0</v>
      </c>
      <c r="AI103" s="180">
        <v>0</v>
      </c>
      <c r="AJ103" s="180">
        <v>0</v>
      </c>
      <c r="AK103" s="180">
        <v>0</v>
      </c>
      <c r="AL103" s="180">
        <v>0</v>
      </c>
      <c r="AM103" s="180">
        <v>0</v>
      </c>
      <c r="AN103" s="180">
        <v>0</v>
      </c>
      <c r="AO103" s="180">
        <v>0</v>
      </c>
      <c r="AP103" s="180">
        <v>0</v>
      </c>
      <c r="AQ103" s="180">
        <v>0</v>
      </c>
      <c r="AR103" s="180">
        <v>0</v>
      </c>
      <c r="AS103" s="180">
        <v>0</v>
      </c>
      <c r="AT103" s="180">
        <v>0</v>
      </c>
      <c r="AU103" s="180">
        <v>0</v>
      </c>
      <c r="AV103" s="180">
        <v>2377420</v>
      </c>
      <c r="AW103" s="180">
        <v>0</v>
      </c>
      <c r="AX103" s="180">
        <v>0</v>
      </c>
      <c r="AY103" s="180">
        <v>0</v>
      </c>
      <c r="AZ103" s="180">
        <v>3683217</v>
      </c>
      <c r="BA103" s="180">
        <v>0</v>
      </c>
      <c r="BB103" s="180">
        <v>0</v>
      </c>
      <c r="BC103" s="180">
        <v>0</v>
      </c>
      <c r="BD103" s="180">
        <v>0</v>
      </c>
      <c r="BE103" s="180">
        <v>2743547</v>
      </c>
      <c r="BF103" s="180">
        <v>15320081</v>
      </c>
      <c r="BG103" s="180">
        <v>0</v>
      </c>
      <c r="BH103" s="180">
        <v>0</v>
      </c>
      <c r="BI103" s="180">
        <v>0</v>
      </c>
      <c r="BJ103" s="180">
        <v>14456620</v>
      </c>
      <c r="BK103" s="180">
        <v>0</v>
      </c>
      <c r="BL103" s="180">
        <v>0</v>
      </c>
      <c r="BM103" s="180">
        <v>0</v>
      </c>
      <c r="BN103" s="180">
        <v>8323867</v>
      </c>
      <c r="BO103" s="180">
        <v>0</v>
      </c>
      <c r="BP103" s="180">
        <v>0</v>
      </c>
      <c r="BQ103" s="180">
        <v>0</v>
      </c>
      <c r="BR103" s="180">
        <v>0</v>
      </c>
      <c r="BS103" s="180">
        <v>0</v>
      </c>
      <c r="BT103" s="180">
        <v>0</v>
      </c>
      <c r="BU103" s="180">
        <v>0</v>
      </c>
      <c r="BV103" s="180">
        <v>0</v>
      </c>
    </row>
    <row r="104" spans="1:74" x14ac:dyDescent="0.3">
      <c r="A104" s="180">
        <v>658</v>
      </c>
      <c r="C104" s="180"/>
      <c r="D104" s="180">
        <v>0</v>
      </c>
      <c r="E104" s="180">
        <v>0</v>
      </c>
      <c r="F104" s="180">
        <v>0</v>
      </c>
      <c r="G104" s="180">
        <v>0</v>
      </c>
      <c r="H104" s="180">
        <v>0</v>
      </c>
      <c r="I104" s="180">
        <v>0</v>
      </c>
      <c r="J104" s="180">
        <v>0</v>
      </c>
      <c r="K104" s="180">
        <v>0</v>
      </c>
      <c r="L104" s="180">
        <v>319865</v>
      </c>
      <c r="M104" s="180">
        <v>0</v>
      </c>
      <c r="N104" s="180">
        <v>0</v>
      </c>
      <c r="O104" s="180">
        <v>0</v>
      </c>
      <c r="P104" s="180">
        <v>0</v>
      </c>
      <c r="Q104" s="180">
        <v>0</v>
      </c>
      <c r="R104" s="180">
        <v>0</v>
      </c>
      <c r="S104" s="180">
        <v>0</v>
      </c>
      <c r="T104" s="180">
        <v>0</v>
      </c>
      <c r="U104" s="180">
        <v>0</v>
      </c>
      <c r="V104" s="180">
        <v>0</v>
      </c>
      <c r="W104" s="180">
        <v>0</v>
      </c>
      <c r="X104" s="180">
        <v>0</v>
      </c>
      <c r="Y104" s="180">
        <v>0</v>
      </c>
      <c r="Z104" s="180">
        <v>7654259</v>
      </c>
      <c r="AA104" s="180">
        <v>0</v>
      </c>
      <c r="AB104" s="180">
        <v>0</v>
      </c>
      <c r="AC104" s="180">
        <v>0</v>
      </c>
      <c r="AD104" s="180">
        <v>0</v>
      </c>
      <c r="AE104" s="180">
        <v>0</v>
      </c>
      <c r="AF104" s="180">
        <v>0</v>
      </c>
      <c r="AG104" s="180">
        <v>0</v>
      </c>
      <c r="AH104" s="180">
        <v>0</v>
      </c>
      <c r="AI104" s="180">
        <v>0</v>
      </c>
      <c r="AJ104" s="180">
        <v>0</v>
      </c>
      <c r="AK104" s="180">
        <v>0</v>
      </c>
      <c r="AL104" s="180">
        <v>0</v>
      </c>
      <c r="AM104" s="180">
        <v>0</v>
      </c>
      <c r="AN104" s="180">
        <v>0</v>
      </c>
      <c r="AO104" s="180">
        <v>0</v>
      </c>
      <c r="AP104" s="180">
        <v>0</v>
      </c>
      <c r="AQ104" s="180">
        <v>0</v>
      </c>
      <c r="AR104" s="180">
        <v>0</v>
      </c>
      <c r="AS104" s="180">
        <v>0</v>
      </c>
      <c r="AT104" s="180">
        <v>0</v>
      </c>
      <c r="AU104" s="180">
        <v>0</v>
      </c>
      <c r="AV104" s="180">
        <v>80411</v>
      </c>
      <c r="AW104" s="180">
        <v>0</v>
      </c>
      <c r="AX104" s="180">
        <v>0</v>
      </c>
      <c r="AY104" s="180">
        <v>0</v>
      </c>
      <c r="AZ104" s="180">
        <v>9532</v>
      </c>
      <c r="BA104" s="180">
        <v>0</v>
      </c>
      <c r="BB104" s="180">
        <v>0</v>
      </c>
      <c r="BC104" s="180">
        <v>0</v>
      </c>
      <c r="BD104" s="180">
        <v>0</v>
      </c>
      <c r="BE104" s="180">
        <v>198907</v>
      </c>
      <c r="BF104" s="180">
        <v>0</v>
      </c>
      <c r="BG104" s="180">
        <v>0</v>
      </c>
      <c r="BH104" s="180">
        <v>0</v>
      </c>
      <c r="BI104" s="180">
        <v>0</v>
      </c>
      <c r="BJ104" s="180">
        <v>559941</v>
      </c>
      <c r="BK104" s="180">
        <v>0</v>
      </c>
      <c r="BL104" s="180">
        <v>0</v>
      </c>
      <c r="BM104" s="180">
        <v>0</v>
      </c>
      <c r="BN104" s="180">
        <v>126677</v>
      </c>
      <c r="BO104" s="180">
        <v>0</v>
      </c>
      <c r="BP104" s="180">
        <v>0</v>
      </c>
      <c r="BQ104" s="180">
        <v>0</v>
      </c>
      <c r="BR104" s="180">
        <v>0</v>
      </c>
      <c r="BS104" s="180">
        <v>0</v>
      </c>
      <c r="BT104" s="180">
        <v>0</v>
      </c>
      <c r="BU104" s="180">
        <v>0</v>
      </c>
      <c r="BV104" s="180">
        <v>0</v>
      </c>
    </row>
    <row r="105" spans="1:74" x14ac:dyDescent="0.3">
      <c r="A105" s="180">
        <v>382</v>
      </c>
      <c r="C105" s="180"/>
      <c r="D105" s="180">
        <v>0</v>
      </c>
      <c r="E105" s="180">
        <v>0</v>
      </c>
      <c r="F105" s="180">
        <v>0</v>
      </c>
      <c r="G105" s="180">
        <v>0</v>
      </c>
      <c r="H105" s="180">
        <v>0</v>
      </c>
      <c r="I105" s="180">
        <v>0</v>
      </c>
      <c r="J105" s="180">
        <v>0</v>
      </c>
      <c r="K105" s="180">
        <v>0</v>
      </c>
      <c r="L105" s="180">
        <v>2937363</v>
      </c>
      <c r="M105" s="180">
        <v>0</v>
      </c>
      <c r="N105" s="180">
        <v>0</v>
      </c>
      <c r="O105" s="180">
        <v>0</v>
      </c>
      <c r="P105" s="180">
        <v>0</v>
      </c>
      <c r="Q105" s="180">
        <v>0</v>
      </c>
      <c r="R105" s="180">
        <v>0</v>
      </c>
      <c r="S105" s="180">
        <v>0</v>
      </c>
      <c r="T105" s="180">
        <v>0</v>
      </c>
      <c r="U105" s="180">
        <v>0</v>
      </c>
      <c r="V105" s="180">
        <v>0</v>
      </c>
      <c r="W105" s="180">
        <v>0</v>
      </c>
      <c r="X105" s="180">
        <v>0</v>
      </c>
      <c r="Y105" s="180">
        <v>0</v>
      </c>
      <c r="Z105" s="180">
        <v>108057698</v>
      </c>
      <c r="AA105" s="180">
        <v>0</v>
      </c>
      <c r="AB105" s="180">
        <v>0</v>
      </c>
      <c r="AC105" s="180">
        <v>0</v>
      </c>
      <c r="AD105" s="180">
        <v>0</v>
      </c>
      <c r="AE105" s="180">
        <v>0</v>
      </c>
      <c r="AF105" s="180">
        <v>0</v>
      </c>
      <c r="AG105" s="180">
        <v>0</v>
      </c>
      <c r="AH105" s="180">
        <v>0</v>
      </c>
      <c r="AI105" s="180">
        <v>0</v>
      </c>
      <c r="AJ105" s="180">
        <v>0</v>
      </c>
      <c r="AK105" s="180">
        <v>0</v>
      </c>
      <c r="AL105" s="180">
        <v>0</v>
      </c>
      <c r="AM105" s="180">
        <v>0</v>
      </c>
      <c r="AN105" s="180">
        <v>0</v>
      </c>
      <c r="AO105" s="180">
        <v>0</v>
      </c>
      <c r="AP105" s="180">
        <v>0</v>
      </c>
      <c r="AQ105" s="180">
        <v>0</v>
      </c>
      <c r="AR105" s="180">
        <v>0</v>
      </c>
      <c r="AS105" s="180">
        <v>0</v>
      </c>
      <c r="AT105" s="180">
        <v>0</v>
      </c>
      <c r="AU105" s="180">
        <v>0</v>
      </c>
      <c r="AV105" s="180">
        <v>2760749</v>
      </c>
      <c r="AW105" s="180">
        <v>0</v>
      </c>
      <c r="AX105" s="180">
        <v>0</v>
      </c>
      <c r="AY105" s="180">
        <v>0</v>
      </c>
      <c r="AZ105" s="180">
        <v>5872175</v>
      </c>
      <c r="BA105" s="180">
        <v>0</v>
      </c>
      <c r="BB105" s="180">
        <v>0</v>
      </c>
      <c r="BC105" s="180">
        <v>0</v>
      </c>
      <c r="BD105" s="180">
        <v>0</v>
      </c>
      <c r="BE105" s="180">
        <v>3515156</v>
      </c>
      <c r="BF105" s="180">
        <v>37595093</v>
      </c>
      <c r="BG105" s="180">
        <v>0</v>
      </c>
      <c r="BH105" s="180">
        <v>0</v>
      </c>
      <c r="BI105" s="180">
        <v>0</v>
      </c>
      <c r="BJ105" s="180">
        <v>25191001</v>
      </c>
      <c r="BK105" s="180">
        <v>0</v>
      </c>
      <c r="BL105" s="180">
        <v>0</v>
      </c>
      <c r="BM105" s="180">
        <v>0</v>
      </c>
      <c r="BN105" s="180">
        <v>19685973</v>
      </c>
      <c r="BO105" s="180">
        <v>0</v>
      </c>
      <c r="BP105" s="180">
        <v>0</v>
      </c>
      <c r="BQ105" s="180">
        <v>0</v>
      </c>
      <c r="BR105" s="180">
        <v>0</v>
      </c>
      <c r="BS105" s="180">
        <v>0</v>
      </c>
      <c r="BT105" s="180">
        <v>0</v>
      </c>
      <c r="BU105" s="180">
        <v>0</v>
      </c>
      <c r="BV105" s="180">
        <v>0</v>
      </c>
    </row>
    <row r="106" spans="1:74" x14ac:dyDescent="0.3">
      <c r="A106" s="180">
        <v>360</v>
      </c>
      <c r="C106" s="180"/>
      <c r="D106" s="180">
        <v>0</v>
      </c>
      <c r="E106" s="180">
        <v>0</v>
      </c>
      <c r="F106" s="180">
        <v>0</v>
      </c>
      <c r="G106" s="180">
        <v>0</v>
      </c>
      <c r="H106" s="180">
        <v>0</v>
      </c>
      <c r="I106" s="180">
        <v>0</v>
      </c>
      <c r="J106" s="180">
        <v>0</v>
      </c>
      <c r="K106" s="180">
        <v>0</v>
      </c>
      <c r="L106" s="180">
        <v>1393097</v>
      </c>
      <c r="M106" s="180">
        <v>0</v>
      </c>
      <c r="N106" s="180">
        <v>0</v>
      </c>
      <c r="O106" s="180">
        <v>0</v>
      </c>
      <c r="P106" s="180">
        <v>0</v>
      </c>
      <c r="Q106" s="180">
        <v>0</v>
      </c>
      <c r="R106" s="180">
        <v>0</v>
      </c>
      <c r="S106" s="180">
        <v>0</v>
      </c>
      <c r="T106" s="180">
        <v>0</v>
      </c>
      <c r="U106" s="180">
        <v>0</v>
      </c>
      <c r="V106" s="180">
        <v>0</v>
      </c>
      <c r="W106" s="180">
        <v>0</v>
      </c>
      <c r="X106" s="180">
        <v>0</v>
      </c>
      <c r="Y106" s="180">
        <v>0</v>
      </c>
      <c r="Z106" s="180">
        <v>21068447</v>
      </c>
      <c r="AA106" s="180">
        <v>0</v>
      </c>
      <c r="AB106" s="180">
        <v>0</v>
      </c>
      <c r="AC106" s="180">
        <v>0</v>
      </c>
      <c r="AD106" s="180">
        <v>0</v>
      </c>
      <c r="AE106" s="180">
        <v>0</v>
      </c>
      <c r="AF106" s="180">
        <v>0</v>
      </c>
      <c r="AG106" s="180">
        <v>0</v>
      </c>
      <c r="AH106" s="180">
        <v>0</v>
      </c>
      <c r="AI106" s="180">
        <v>0</v>
      </c>
      <c r="AJ106" s="180">
        <v>0</v>
      </c>
      <c r="AK106" s="180">
        <v>0</v>
      </c>
      <c r="AL106" s="180">
        <v>0</v>
      </c>
      <c r="AM106" s="180">
        <v>0</v>
      </c>
      <c r="AN106" s="180">
        <v>0</v>
      </c>
      <c r="AO106" s="180">
        <v>0</v>
      </c>
      <c r="AP106" s="180">
        <v>0</v>
      </c>
      <c r="AQ106" s="180">
        <v>0</v>
      </c>
      <c r="AR106" s="180">
        <v>0</v>
      </c>
      <c r="AS106" s="180">
        <v>0</v>
      </c>
      <c r="AT106" s="180">
        <v>0</v>
      </c>
      <c r="AU106" s="180">
        <v>0</v>
      </c>
      <c r="AV106" s="180">
        <v>886791</v>
      </c>
      <c r="AW106" s="180">
        <v>0</v>
      </c>
      <c r="AX106" s="180">
        <v>0</v>
      </c>
      <c r="AY106" s="180">
        <v>0</v>
      </c>
      <c r="AZ106" s="180">
        <v>3239787</v>
      </c>
      <c r="BA106" s="180">
        <v>0</v>
      </c>
      <c r="BB106" s="180">
        <v>0</v>
      </c>
      <c r="BC106" s="180">
        <v>0</v>
      </c>
      <c r="BD106" s="180">
        <v>0</v>
      </c>
      <c r="BE106" s="180">
        <v>552415</v>
      </c>
      <c r="BF106" s="180">
        <v>5933054</v>
      </c>
      <c r="BG106" s="180">
        <v>0</v>
      </c>
      <c r="BH106" s="180">
        <v>0</v>
      </c>
      <c r="BI106" s="180">
        <v>0</v>
      </c>
      <c r="BJ106" s="180">
        <v>6083049</v>
      </c>
      <c r="BK106" s="180">
        <v>0</v>
      </c>
      <c r="BL106" s="180">
        <v>0</v>
      </c>
      <c r="BM106" s="180">
        <v>0</v>
      </c>
      <c r="BN106" s="180">
        <v>2182308</v>
      </c>
      <c r="BO106" s="180">
        <v>0</v>
      </c>
      <c r="BP106" s="180">
        <v>0</v>
      </c>
      <c r="BQ106" s="180">
        <v>0</v>
      </c>
      <c r="BR106" s="180">
        <v>0</v>
      </c>
      <c r="BS106" s="180">
        <v>0</v>
      </c>
      <c r="BT106" s="180">
        <v>0</v>
      </c>
      <c r="BU106" s="180">
        <v>0</v>
      </c>
      <c r="BV106" s="180">
        <v>0</v>
      </c>
    </row>
    <row r="107" spans="1:74" x14ac:dyDescent="0.3">
      <c r="A107" s="180">
        <v>580</v>
      </c>
      <c r="C107" s="180"/>
      <c r="D107" s="180">
        <v>0</v>
      </c>
      <c r="E107" s="180">
        <v>0</v>
      </c>
      <c r="F107" s="180">
        <v>0</v>
      </c>
      <c r="G107" s="180">
        <v>0</v>
      </c>
      <c r="H107" s="180">
        <v>0</v>
      </c>
      <c r="I107" s="180">
        <v>0</v>
      </c>
      <c r="J107" s="180">
        <v>0</v>
      </c>
      <c r="K107" s="180">
        <v>0</v>
      </c>
      <c r="L107" s="180">
        <v>0</v>
      </c>
      <c r="M107" s="180">
        <v>0</v>
      </c>
      <c r="N107" s="180">
        <v>0</v>
      </c>
      <c r="O107" s="180">
        <v>0</v>
      </c>
      <c r="P107" s="180">
        <v>0</v>
      </c>
      <c r="Q107" s="180">
        <v>0</v>
      </c>
      <c r="R107" s="180">
        <v>0</v>
      </c>
      <c r="S107" s="180">
        <v>0</v>
      </c>
      <c r="T107" s="180">
        <v>0</v>
      </c>
      <c r="U107" s="180">
        <v>0</v>
      </c>
      <c r="V107" s="180">
        <v>0</v>
      </c>
      <c r="W107" s="180">
        <v>0</v>
      </c>
      <c r="X107" s="180">
        <v>0</v>
      </c>
      <c r="Y107" s="180">
        <v>0</v>
      </c>
      <c r="Z107" s="180">
        <v>0</v>
      </c>
      <c r="AA107" s="180">
        <v>0</v>
      </c>
      <c r="AB107" s="180">
        <v>0</v>
      </c>
      <c r="AC107" s="180">
        <v>0</v>
      </c>
      <c r="AD107" s="180">
        <v>0</v>
      </c>
      <c r="AE107" s="180">
        <v>0</v>
      </c>
      <c r="AF107" s="180">
        <v>0</v>
      </c>
      <c r="AG107" s="180">
        <v>0</v>
      </c>
      <c r="AH107" s="180">
        <v>0</v>
      </c>
      <c r="AI107" s="180">
        <v>0</v>
      </c>
      <c r="AJ107" s="180">
        <v>0</v>
      </c>
      <c r="AK107" s="180">
        <v>0</v>
      </c>
      <c r="AL107" s="180">
        <v>0</v>
      </c>
      <c r="AM107" s="180">
        <v>0</v>
      </c>
      <c r="AN107" s="180">
        <v>0</v>
      </c>
      <c r="AO107" s="180">
        <v>0</v>
      </c>
      <c r="AP107" s="180">
        <v>0</v>
      </c>
      <c r="AQ107" s="180">
        <v>0</v>
      </c>
      <c r="AR107" s="180">
        <v>0</v>
      </c>
      <c r="AS107" s="180">
        <v>0</v>
      </c>
      <c r="AT107" s="180">
        <v>0</v>
      </c>
      <c r="AU107" s="180">
        <v>0</v>
      </c>
      <c r="AV107" s="180">
        <v>0</v>
      </c>
      <c r="AW107" s="180">
        <v>0</v>
      </c>
      <c r="AX107" s="180">
        <v>0</v>
      </c>
      <c r="AY107" s="180">
        <v>0</v>
      </c>
      <c r="AZ107" s="180">
        <v>0</v>
      </c>
      <c r="BA107" s="180">
        <v>0</v>
      </c>
      <c r="BB107" s="180">
        <v>0</v>
      </c>
      <c r="BC107" s="180">
        <v>0</v>
      </c>
      <c r="BD107" s="180">
        <v>0</v>
      </c>
      <c r="BE107" s="180">
        <v>0</v>
      </c>
      <c r="BF107" s="180">
        <v>0</v>
      </c>
      <c r="BG107" s="180">
        <v>0</v>
      </c>
      <c r="BH107" s="180">
        <v>0</v>
      </c>
      <c r="BI107" s="180">
        <v>0</v>
      </c>
      <c r="BJ107" s="180">
        <v>0</v>
      </c>
      <c r="BK107" s="180">
        <v>0</v>
      </c>
      <c r="BL107" s="180">
        <v>0</v>
      </c>
      <c r="BM107" s="180">
        <v>0</v>
      </c>
      <c r="BN107" s="180">
        <v>0</v>
      </c>
      <c r="BO107" s="180">
        <v>0</v>
      </c>
      <c r="BP107" s="180">
        <v>0</v>
      </c>
      <c r="BQ107" s="180">
        <v>0</v>
      </c>
      <c r="BR107" s="180">
        <v>0</v>
      </c>
      <c r="BS107" s="180">
        <v>0</v>
      </c>
      <c r="BT107" s="180">
        <v>0</v>
      </c>
      <c r="BU107" s="180">
        <v>0</v>
      </c>
      <c r="BV107" s="180">
        <v>0</v>
      </c>
    </row>
    <row r="108" spans="1:74" x14ac:dyDescent="0.3">
      <c r="A108" s="180">
        <v>639</v>
      </c>
      <c r="C108" s="180"/>
      <c r="D108" s="180">
        <v>0</v>
      </c>
      <c r="E108" s="180">
        <v>0</v>
      </c>
      <c r="F108" s="180">
        <v>0</v>
      </c>
      <c r="G108" s="180">
        <v>0</v>
      </c>
      <c r="H108" s="180">
        <v>0</v>
      </c>
      <c r="I108" s="180">
        <v>0</v>
      </c>
      <c r="J108" s="180">
        <v>0</v>
      </c>
      <c r="K108" s="180">
        <v>0</v>
      </c>
      <c r="L108" s="180">
        <v>394503</v>
      </c>
      <c r="M108" s="180">
        <v>0</v>
      </c>
      <c r="N108" s="180">
        <v>0</v>
      </c>
      <c r="O108" s="180">
        <v>0</v>
      </c>
      <c r="P108" s="180">
        <v>0</v>
      </c>
      <c r="Q108" s="180">
        <v>0</v>
      </c>
      <c r="R108" s="180">
        <v>0</v>
      </c>
      <c r="S108" s="180">
        <v>0</v>
      </c>
      <c r="T108" s="180">
        <v>0</v>
      </c>
      <c r="U108" s="180">
        <v>0</v>
      </c>
      <c r="V108" s="180">
        <v>0</v>
      </c>
      <c r="W108" s="180">
        <v>0</v>
      </c>
      <c r="X108" s="180">
        <v>0</v>
      </c>
      <c r="Y108" s="180">
        <v>0</v>
      </c>
      <c r="Z108" s="180">
        <v>7942458</v>
      </c>
      <c r="AA108" s="180">
        <v>0</v>
      </c>
      <c r="AB108" s="180">
        <v>0</v>
      </c>
      <c r="AC108" s="180">
        <v>0</v>
      </c>
      <c r="AD108" s="180">
        <v>0</v>
      </c>
      <c r="AE108" s="180">
        <v>0</v>
      </c>
      <c r="AF108" s="180">
        <v>0</v>
      </c>
      <c r="AG108" s="180">
        <v>0</v>
      </c>
      <c r="AH108" s="180">
        <v>0</v>
      </c>
      <c r="AI108" s="180">
        <v>0</v>
      </c>
      <c r="AJ108" s="180">
        <v>0</v>
      </c>
      <c r="AK108" s="180">
        <v>0</v>
      </c>
      <c r="AL108" s="180">
        <v>0</v>
      </c>
      <c r="AM108" s="180">
        <v>0</v>
      </c>
      <c r="AN108" s="180">
        <v>0</v>
      </c>
      <c r="AO108" s="180">
        <v>0</v>
      </c>
      <c r="AP108" s="180">
        <v>0</v>
      </c>
      <c r="AQ108" s="180">
        <v>0</v>
      </c>
      <c r="AR108" s="180">
        <v>0</v>
      </c>
      <c r="AS108" s="180">
        <v>0</v>
      </c>
      <c r="AT108" s="180">
        <v>0</v>
      </c>
      <c r="AU108" s="180">
        <v>0</v>
      </c>
      <c r="AV108" s="180">
        <v>750232</v>
      </c>
      <c r="AW108" s="180">
        <v>0</v>
      </c>
      <c r="AX108" s="180">
        <v>0</v>
      </c>
      <c r="AY108" s="180">
        <v>0</v>
      </c>
      <c r="AZ108" s="180">
        <v>949594</v>
      </c>
      <c r="BA108" s="180">
        <v>0</v>
      </c>
      <c r="BB108" s="180">
        <v>0</v>
      </c>
      <c r="BC108" s="180">
        <v>0</v>
      </c>
      <c r="BD108" s="180">
        <v>0</v>
      </c>
      <c r="BE108" s="180">
        <v>312065</v>
      </c>
      <c r="BF108" s="180">
        <v>2480385</v>
      </c>
      <c r="BG108" s="180">
        <v>0</v>
      </c>
      <c r="BH108" s="180">
        <v>0</v>
      </c>
      <c r="BI108" s="180">
        <v>0</v>
      </c>
      <c r="BJ108" s="180">
        <v>2142586</v>
      </c>
      <c r="BK108" s="180">
        <v>0</v>
      </c>
      <c r="BL108" s="180">
        <v>0</v>
      </c>
      <c r="BM108" s="180">
        <v>0</v>
      </c>
      <c r="BN108" s="180">
        <v>1502905</v>
      </c>
      <c r="BO108" s="180">
        <v>0</v>
      </c>
      <c r="BP108" s="180">
        <v>0</v>
      </c>
      <c r="BQ108" s="180">
        <v>0</v>
      </c>
      <c r="BR108" s="180">
        <v>0</v>
      </c>
      <c r="BS108" s="180">
        <v>0</v>
      </c>
      <c r="BT108" s="180">
        <v>0</v>
      </c>
      <c r="BU108" s="180">
        <v>0</v>
      </c>
      <c r="BV108" s="180">
        <v>0</v>
      </c>
    </row>
    <row r="109" spans="1:74" x14ac:dyDescent="0.3">
      <c r="A109" s="180">
        <v>640</v>
      </c>
      <c r="C109" s="180"/>
      <c r="D109" s="180">
        <v>0</v>
      </c>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v>0</v>
      </c>
      <c r="BS109" s="180">
        <v>0</v>
      </c>
      <c r="BT109" s="180">
        <v>0</v>
      </c>
      <c r="BU109" s="180">
        <v>0</v>
      </c>
      <c r="BV109" s="180">
        <v>0</v>
      </c>
    </row>
    <row r="110" spans="1:74" x14ac:dyDescent="0.3">
      <c r="A110" s="180">
        <v>641</v>
      </c>
      <c r="C110" s="180"/>
      <c r="D110" s="180">
        <v>0</v>
      </c>
      <c r="E110" s="180">
        <v>0</v>
      </c>
      <c r="F110" s="180">
        <v>0</v>
      </c>
      <c r="G110" s="180">
        <v>0</v>
      </c>
      <c r="H110" s="180">
        <v>0</v>
      </c>
      <c r="I110" s="180">
        <v>0</v>
      </c>
      <c r="J110" s="180">
        <v>0</v>
      </c>
      <c r="K110" s="180">
        <v>0</v>
      </c>
      <c r="L110" s="180">
        <v>5000</v>
      </c>
      <c r="M110" s="180">
        <v>0</v>
      </c>
      <c r="N110" s="180">
        <v>0</v>
      </c>
      <c r="O110" s="180">
        <v>0</v>
      </c>
      <c r="P110" s="180">
        <v>0</v>
      </c>
      <c r="Q110" s="180">
        <v>0</v>
      </c>
      <c r="R110" s="180">
        <v>0</v>
      </c>
      <c r="S110" s="180">
        <v>0</v>
      </c>
      <c r="T110" s="180">
        <v>0</v>
      </c>
      <c r="U110" s="180">
        <v>0</v>
      </c>
      <c r="V110" s="180">
        <v>0</v>
      </c>
      <c r="W110" s="180">
        <v>0</v>
      </c>
      <c r="X110" s="180">
        <v>0</v>
      </c>
      <c r="Y110" s="180">
        <v>0</v>
      </c>
      <c r="Z110" s="180">
        <v>230129</v>
      </c>
      <c r="AA110" s="180">
        <v>0</v>
      </c>
      <c r="AB110" s="180">
        <v>0</v>
      </c>
      <c r="AC110" s="180">
        <v>0</v>
      </c>
      <c r="AD110" s="180">
        <v>0</v>
      </c>
      <c r="AE110" s="180">
        <v>0</v>
      </c>
      <c r="AF110" s="180">
        <v>0</v>
      </c>
      <c r="AG110" s="180">
        <v>0</v>
      </c>
      <c r="AH110" s="180">
        <v>0</v>
      </c>
      <c r="AI110" s="180">
        <v>0</v>
      </c>
      <c r="AJ110" s="180">
        <v>0</v>
      </c>
      <c r="AK110" s="180">
        <v>0</v>
      </c>
      <c r="AL110" s="180">
        <v>0</v>
      </c>
      <c r="AM110" s="180">
        <v>0</v>
      </c>
      <c r="AN110" s="180">
        <v>0</v>
      </c>
      <c r="AO110" s="180">
        <v>0</v>
      </c>
      <c r="AP110" s="180">
        <v>0</v>
      </c>
      <c r="AQ110" s="180">
        <v>0</v>
      </c>
      <c r="AR110" s="180">
        <v>0</v>
      </c>
      <c r="AS110" s="180">
        <v>0</v>
      </c>
      <c r="AT110" s="180">
        <v>0</v>
      </c>
      <c r="AU110" s="180">
        <v>0</v>
      </c>
      <c r="AV110" s="180">
        <v>0</v>
      </c>
      <c r="AW110" s="180">
        <v>0</v>
      </c>
      <c r="AX110" s="180">
        <v>0</v>
      </c>
      <c r="AY110" s="180">
        <v>0</v>
      </c>
      <c r="AZ110" s="180">
        <v>20271</v>
      </c>
      <c r="BA110" s="180">
        <v>0</v>
      </c>
      <c r="BB110" s="180">
        <v>0</v>
      </c>
      <c r="BC110" s="180">
        <v>0</v>
      </c>
      <c r="BD110" s="180">
        <v>0</v>
      </c>
      <c r="BE110" s="180">
        <v>0</v>
      </c>
      <c r="BF110" s="180">
        <v>43088</v>
      </c>
      <c r="BG110" s="180">
        <v>0</v>
      </c>
      <c r="BH110" s="180">
        <v>0</v>
      </c>
      <c r="BI110" s="180">
        <v>0</v>
      </c>
      <c r="BJ110" s="180">
        <v>27733</v>
      </c>
      <c r="BK110" s="180">
        <v>0</v>
      </c>
      <c r="BL110" s="180">
        <v>0</v>
      </c>
      <c r="BM110" s="180">
        <v>0</v>
      </c>
      <c r="BN110" s="180">
        <v>1859</v>
      </c>
      <c r="BO110" s="180">
        <v>0</v>
      </c>
      <c r="BP110" s="180">
        <v>0</v>
      </c>
      <c r="BQ110" s="180">
        <v>0</v>
      </c>
      <c r="BR110" s="180">
        <v>0</v>
      </c>
      <c r="BS110" s="180">
        <v>0</v>
      </c>
      <c r="BT110" s="180">
        <v>0</v>
      </c>
      <c r="BU110" s="180">
        <v>0</v>
      </c>
      <c r="BV110" s="180">
        <v>0</v>
      </c>
    </row>
    <row r="111" spans="1:74" x14ac:dyDescent="0.3">
      <c r="A111" s="180">
        <v>642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row>
    <row r="112" spans="1:74" x14ac:dyDescent="0.3">
      <c r="A112" s="180">
        <v>643</v>
      </c>
      <c r="C112" s="180"/>
      <c r="D112" s="180">
        <v>0</v>
      </c>
      <c r="E112" s="180">
        <v>0</v>
      </c>
      <c r="F112" s="180">
        <v>0</v>
      </c>
      <c r="G112" s="180">
        <v>0</v>
      </c>
      <c r="H112" s="180">
        <v>0</v>
      </c>
      <c r="I112" s="180">
        <v>0</v>
      </c>
      <c r="J112" s="180">
        <v>0</v>
      </c>
      <c r="K112" s="180">
        <v>0</v>
      </c>
      <c r="L112" s="180">
        <v>0</v>
      </c>
      <c r="M112" s="180">
        <v>0</v>
      </c>
      <c r="N112" s="180">
        <v>0</v>
      </c>
      <c r="O112" s="180">
        <v>0</v>
      </c>
      <c r="P112" s="180">
        <v>0</v>
      </c>
      <c r="Q112" s="180">
        <v>0</v>
      </c>
      <c r="R112" s="180">
        <v>0</v>
      </c>
      <c r="S112" s="180">
        <v>0</v>
      </c>
      <c r="T112" s="180">
        <v>0</v>
      </c>
      <c r="U112" s="180">
        <v>0</v>
      </c>
      <c r="V112" s="180">
        <v>0</v>
      </c>
      <c r="W112" s="180">
        <v>0</v>
      </c>
      <c r="X112" s="180">
        <v>0</v>
      </c>
      <c r="Y112" s="180">
        <v>0</v>
      </c>
      <c r="Z112" s="180">
        <v>0</v>
      </c>
      <c r="AA112" s="180">
        <v>0</v>
      </c>
      <c r="AB112" s="180">
        <v>0</v>
      </c>
      <c r="AC112" s="180">
        <v>0</v>
      </c>
      <c r="AD112" s="180">
        <v>0</v>
      </c>
      <c r="AE112" s="180">
        <v>0</v>
      </c>
      <c r="AF112" s="180">
        <v>0</v>
      </c>
      <c r="AG112" s="180">
        <v>0</v>
      </c>
      <c r="AH112" s="180">
        <v>0</v>
      </c>
      <c r="AI112" s="180">
        <v>0</v>
      </c>
      <c r="AJ112" s="180">
        <v>0</v>
      </c>
      <c r="AK112" s="180">
        <v>0</v>
      </c>
      <c r="AL112" s="180">
        <v>0</v>
      </c>
      <c r="AM112" s="180">
        <v>0</v>
      </c>
      <c r="AN112" s="180">
        <v>0</v>
      </c>
      <c r="AO112" s="180">
        <v>0</v>
      </c>
      <c r="AP112" s="180">
        <v>0</v>
      </c>
      <c r="AQ112" s="180">
        <v>0</v>
      </c>
      <c r="AR112" s="180">
        <v>0</v>
      </c>
      <c r="AS112" s="180">
        <v>0</v>
      </c>
      <c r="AT112" s="180">
        <v>0</v>
      </c>
      <c r="AU112" s="180">
        <v>0</v>
      </c>
      <c r="AV112" s="180">
        <v>0</v>
      </c>
      <c r="AW112" s="180">
        <v>0</v>
      </c>
      <c r="AX112" s="180">
        <v>0</v>
      </c>
      <c r="AY112" s="180">
        <v>0</v>
      </c>
      <c r="AZ112" s="180">
        <v>0</v>
      </c>
      <c r="BA112" s="180">
        <v>0</v>
      </c>
      <c r="BB112" s="180">
        <v>0</v>
      </c>
      <c r="BC112" s="180">
        <v>0</v>
      </c>
      <c r="BD112" s="180">
        <v>0</v>
      </c>
      <c r="BE112" s="180">
        <v>198907</v>
      </c>
      <c r="BF112" s="180">
        <v>575034</v>
      </c>
      <c r="BG112" s="180">
        <v>0</v>
      </c>
      <c r="BH112" s="180">
        <v>0</v>
      </c>
      <c r="BI112" s="180">
        <v>0</v>
      </c>
      <c r="BJ112" s="180">
        <v>0</v>
      </c>
      <c r="BK112" s="180">
        <v>0</v>
      </c>
      <c r="BL112" s="180">
        <v>0</v>
      </c>
      <c r="BM112" s="180">
        <v>0</v>
      </c>
      <c r="BN112" s="180">
        <v>0</v>
      </c>
      <c r="BO112" s="180">
        <v>0</v>
      </c>
      <c r="BP112" s="180">
        <v>0</v>
      </c>
      <c r="BQ112" s="180">
        <v>0</v>
      </c>
      <c r="BR112" s="180">
        <v>0</v>
      </c>
      <c r="BS112" s="180">
        <v>0</v>
      </c>
      <c r="BT112" s="180">
        <v>0</v>
      </c>
      <c r="BU112" s="180">
        <v>0</v>
      </c>
      <c r="BV112" s="180">
        <v>0</v>
      </c>
    </row>
    <row r="113" spans="1:74" x14ac:dyDescent="0.3">
      <c r="A113" s="180">
        <v>644</v>
      </c>
      <c r="C113" s="180"/>
      <c r="D113" s="180">
        <v>0</v>
      </c>
      <c r="E113" s="180">
        <v>0</v>
      </c>
      <c r="F113" s="180">
        <v>0</v>
      </c>
      <c r="G113" s="180">
        <v>0</v>
      </c>
      <c r="H113" s="180">
        <v>0</v>
      </c>
      <c r="I113" s="180">
        <v>0</v>
      </c>
      <c r="J113" s="180">
        <v>0</v>
      </c>
      <c r="K113" s="180">
        <v>0</v>
      </c>
      <c r="L113" s="180">
        <v>0</v>
      </c>
      <c r="M113" s="180">
        <v>0</v>
      </c>
      <c r="N113" s="180">
        <v>0</v>
      </c>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v>0</v>
      </c>
      <c r="BP113" s="180">
        <v>0</v>
      </c>
      <c r="BQ113" s="180">
        <v>0</v>
      </c>
      <c r="BR113" s="180">
        <v>0</v>
      </c>
      <c r="BS113" s="180">
        <v>0</v>
      </c>
      <c r="BT113" s="180">
        <v>0</v>
      </c>
      <c r="BU113" s="180">
        <v>0</v>
      </c>
      <c r="BV113" s="180">
        <v>0</v>
      </c>
    </row>
    <row r="114" spans="1:74" x14ac:dyDescent="0.3">
      <c r="A114" s="180">
        <v>384</v>
      </c>
      <c r="C114" s="180"/>
      <c r="D114" s="180">
        <v>0</v>
      </c>
      <c r="E114" s="180">
        <v>0</v>
      </c>
      <c r="F114" s="180">
        <v>0</v>
      </c>
      <c r="G114" s="180">
        <v>0</v>
      </c>
      <c r="H114" s="180">
        <v>0</v>
      </c>
      <c r="I114" s="180">
        <v>0</v>
      </c>
      <c r="J114" s="180">
        <v>0</v>
      </c>
      <c r="K114" s="180">
        <v>0</v>
      </c>
      <c r="L114" s="180">
        <v>0</v>
      </c>
      <c r="M114" s="180">
        <v>0</v>
      </c>
      <c r="N114" s="180">
        <v>0</v>
      </c>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v>0</v>
      </c>
      <c r="AD114" s="180">
        <v>0</v>
      </c>
      <c r="AE114" s="180">
        <v>0</v>
      </c>
      <c r="AF114" s="180">
        <v>0</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0</v>
      </c>
      <c r="AW114" s="180">
        <v>0</v>
      </c>
      <c r="AX114" s="180">
        <v>0</v>
      </c>
      <c r="AY114" s="180">
        <v>0</v>
      </c>
      <c r="AZ114" s="180">
        <v>0</v>
      </c>
      <c r="BA114" s="180">
        <v>0</v>
      </c>
      <c r="BB114" s="180">
        <v>0</v>
      </c>
      <c r="BC114" s="180">
        <v>0</v>
      </c>
      <c r="BD114" s="180">
        <v>0</v>
      </c>
      <c r="BE114" s="180">
        <v>0</v>
      </c>
      <c r="BF114" s="180">
        <v>25792</v>
      </c>
      <c r="BG114" s="180">
        <v>0</v>
      </c>
      <c r="BH114" s="180">
        <v>0</v>
      </c>
      <c r="BI114" s="180">
        <v>0</v>
      </c>
      <c r="BJ114" s="180">
        <v>0</v>
      </c>
      <c r="BK114" s="180">
        <v>0</v>
      </c>
      <c r="BL114" s="180">
        <v>0</v>
      </c>
      <c r="BM114" s="180">
        <v>0</v>
      </c>
      <c r="BN114" s="180">
        <v>0</v>
      </c>
      <c r="BO114" s="180">
        <v>0</v>
      </c>
      <c r="BP114" s="180">
        <v>0</v>
      </c>
      <c r="BQ114" s="180">
        <v>0</v>
      </c>
      <c r="BR114" s="180">
        <v>0</v>
      </c>
      <c r="BS114" s="180">
        <v>0</v>
      </c>
      <c r="BT114" s="180">
        <v>0</v>
      </c>
      <c r="BU114" s="180">
        <v>0</v>
      </c>
      <c r="BV114" s="180">
        <v>0</v>
      </c>
    </row>
    <row r="115" spans="1:74" x14ac:dyDescent="0.3">
      <c r="A115" s="180">
        <v>361</v>
      </c>
      <c r="C115" s="180"/>
      <c r="D115" s="180">
        <v>0</v>
      </c>
      <c r="E115" s="180">
        <v>0</v>
      </c>
      <c r="F115" s="180">
        <v>0</v>
      </c>
      <c r="G115" s="180">
        <v>0</v>
      </c>
      <c r="H115" s="180">
        <v>0</v>
      </c>
      <c r="I115" s="180">
        <v>0</v>
      </c>
      <c r="J115" s="180">
        <v>0</v>
      </c>
      <c r="K115" s="180">
        <v>0</v>
      </c>
      <c r="L115" s="180">
        <v>1126249</v>
      </c>
      <c r="M115" s="180">
        <v>0</v>
      </c>
      <c r="N115" s="180">
        <v>0</v>
      </c>
      <c r="O115" s="180">
        <v>0</v>
      </c>
      <c r="P115" s="180">
        <v>0</v>
      </c>
      <c r="Q115" s="180">
        <v>0</v>
      </c>
      <c r="R115" s="180">
        <v>0</v>
      </c>
      <c r="S115" s="180">
        <v>0</v>
      </c>
      <c r="T115" s="180">
        <v>0</v>
      </c>
      <c r="U115" s="180">
        <v>0</v>
      </c>
      <c r="V115" s="180">
        <v>0</v>
      </c>
      <c r="W115" s="180">
        <v>0</v>
      </c>
      <c r="X115" s="180">
        <v>0</v>
      </c>
      <c r="Y115" s="180">
        <v>0</v>
      </c>
      <c r="Z115" s="180">
        <v>39835951</v>
      </c>
      <c r="AA115" s="180">
        <v>0</v>
      </c>
      <c r="AB115" s="180">
        <v>0</v>
      </c>
      <c r="AC115" s="180">
        <v>0</v>
      </c>
      <c r="AD115" s="180">
        <v>0</v>
      </c>
      <c r="AE115" s="180">
        <v>0</v>
      </c>
      <c r="AF115" s="180">
        <v>0</v>
      </c>
      <c r="AG115" s="180">
        <v>0</v>
      </c>
      <c r="AH115" s="180">
        <v>0</v>
      </c>
      <c r="AI115" s="180">
        <v>0</v>
      </c>
      <c r="AJ115" s="180">
        <v>0</v>
      </c>
      <c r="AK115" s="180">
        <v>0</v>
      </c>
      <c r="AL115" s="180">
        <v>0</v>
      </c>
      <c r="AM115" s="180">
        <v>0</v>
      </c>
      <c r="AN115" s="180">
        <v>0</v>
      </c>
      <c r="AO115" s="180">
        <v>0</v>
      </c>
      <c r="AP115" s="180">
        <v>0</v>
      </c>
      <c r="AQ115" s="180">
        <v>0</v>
      </c>
      <c r="AR115" s="180">
        <v>0</v>
      </c>
      <c r="AS115" s="180">
        <v>0</v>
      </c>
      <c r="AT115" s="180">
        <v>0</v>
      </c>
      <c r="AU115" s="180">
        <v>0</v>
      </c>
      <c r="AV115" s="180">
        <v>1579102</v>
      </c>
      <c r="AW115" s="180">
        <v>0</v>
      </c>
      <c r="AX115" s="180">
        <v>0</v>
      </c>
      <c r="AY115" s="180">
        <v>0</v>
      </c>
      <c r="AZ115" s="180">
        <v>955512</v>
      </c>
      <c r="BA115" s="180">
        <v>0</v>
      </c>
      <c r="BB115" s="180">
        <v>0</v>
      </c>
      <c r="BC115" s="180">
        <v>0</v>
      </c>
      <c r="BD115" s="180">
        <v>0</v>
      </c>
      <c r="BE115" s="180">
        <v>2395989</v>
      </c>
      <c r="BF115" s="180">
        <v>14298595</v>
      </c>
      <c r="BG115" s="180">
        <v>0</v>
      </c>
      <c r="BH115" s="180">
        <v>0</v>
      </c>
      <c r="BI115" s="180">
        <v>0</v>
      </c>
      <c r="BJ115" s="180">
        <v>11005334</v>
      </c>
      <c r="BK115" s="180">
        <v>0</v>
      </c>
      <c r="BL115" s="180">
        <v>0</v>
      </c>
      <c r="BM115" s="180">
        <v>0</v>
      </c>
      <c r="BN115" s="180">
        <v>6335877</v>
      </c>
      <c r="BO115" s="180">
        <v>0</v>
      </c>
      <c r="BP115" s="180">
        <v>0</v>
      </c>
      <c r="BQ115" s="180">
        <v>0</v>
      </c>
      <c r="BR115" s="180">
        <v>0</v>
      </c>
      <c r="BS115" s="180">
        <v>0</v>
      </c>
      <c r="BT115" s="180">
        <v>0</v>
      </c>
      <c r="BU115" s="180">
        <v>0</v>
      </c>
      <c r="BV115" s="180">
        <v>0</v>
      </c>
    </row>
    <row r="116" spans="1:74" x14ac:dyDescent="0.3">
      <c r="A116" s="180">
        <v>362</v>
      </c>
      <c r="C116" s="180"/>
      <c r="D116" s="180">
        <v>0</v>
      </c>
      <c r="E116" s="180">
        <v>0</v>
      </c>
      <c r="F116" s="180">
        <v>0</v>
      </c>
      <c r="G116" s="180">
        <v>0</v>
      </c>
      <c r="H116" s="180">
        <v>0</v>
      </c>
      <c r="I116" s="180">
        <v>0</v>
      </c>
      <c r="J116" s="180">
        <v>0</v>
      </c>
      <c r="K116" s="180">
        <v>0</v>
      </c>
      <c r="L116" s="180">
        <v>1544266</v>
      </c>
      <c r="M116" s="180">
        <v>0</v>
      </c>
      <c r="N116" s="180">
        <v>0</v>
      </c>
      <c r="O116" s="180">
        <v>0</v>
      </c>
      <c r="P116" s="180">
        <v>0</v>
      </c>
      <c r="Q116" s="180">
        <v>0</v>
      </c>
      <c r="R116" s="180">
        <v>0</v>
      </c>
      <c r="S116" s="180">
        <v>0</v>
      </c>
      <c r="T116" s="180">
        <v>0</v>
      </c>
      <c r="U116" s="180">
        <v>0</v>
      </c>
      <c r="V116" s="180">
        <v>0</v>
      </c>
      <c r="W116" s="180">
        <v>0</v>
      </c>
      <c r="X116" s="180">
        <v>0</v>
      </c>
      <c r="Y116" s="180">
        <v>0</v>
      </c>
      <c r="Z116" s="180">
        <v>86989251</v>
      </c>
      <c r="AA116" s="180">
        <v>0</v>
      </c>
      <c r="AB116" s="180">
        <v>0</v>
      </c>
      <c r="AC116" s="180">
        <v>0</v>
      </c>
      <c r="AD116" s="180">
        <v>0</v>
      </c>
      <c r="AE116" s="180">
        <v>0</v>
      </c>
      <c r="AF116" s="180">
        <v>0</v>
      </c>
      <c r="AG116" s="180">
        <v>0</v>
      </c>
      <c r="AH116" s="180">
        <v>0</v>
      </c>
      <c r="AI116" s="180">
        <v>0</v>
      </c>
      <c r="AJ116" s="180">
        <v>0</v>
      </c>
      <c r="AK116" s="180">
        <v>0</v>
      </c>
      <c r="AL116" s="180">
        <v>0</v>
      </c>
      <c r="AM116" s="180">
        <v>0</v>
      </c>
      <c r="AN116" s="180">
        <v>0</v>
      </c>
      <c r="AO116" s="180">
        <v>0</v>
      </c>
      <c r="AP116" s="180">
        <v>0</v>
      </c>
      <c r="AQ116" s="180">
        <v>0</v>
      </c>
      <c r="AR116" s="180">
        <v>0</v>
      </c>
      <c r="AS116" s="180">
        <v>0</v>
      </c>
      <c r="AT116" s="180">
        <v>0</v>
      </c>
      <c r="AU116" s="180">
        <v>0</v>
      </c>
      <c r="AV116" s="180">
        <v>1873958</v>
      </c>
      <c r="AW116" s="180">
        <v>0</v>
      </c>
      <c r="AX116" s="180">
        <v>0</v>
      </c>
      <c r="AY116" s="180">
        <v>0</v>
      </c>
      <c r="AZ116" s="180">
        <v>2632388</v>
      </c>
      <c r="BA116" s="180">
        <v>0</v>
      </c>
      <c r="BB116" s="180">
        <v>0</v>
      </c>
      <c r="BC116" s="180">
        <v>0</v>
      </c>
      <c r="BD116" s="180">
        <v>0</v>
      </c>
      <c r="BE116" s="180">
        <v>2962741</v>
      </c>
      <c r="BF116" s="180">
        <v>31662039</v>
      </c>
      <c r="BG116" s="180">
        <v>0</v>
      </c>
      <c r="BH116" s="180">
        <v>0</v>
      </c>
      <c r="BI116" s="180">
        <v>0</v>
      </c>
      <c r="BJ116" s="180">
        <v>19107952</v>
      </c>
      <c r="BK116" s="180">
        <v>0</v>
      </c>
      <c r="BL116" s="180">
        <v>0</v>
      </c>
      <c r="BM116" s="180">
        <v>0</v>
      </c>
      <c r="BN116" s="180">
        <v>17503665</v>
      </c>
      <c r="BO116" s="180">
        <v>0</v>
      </c>
      <c r="BP116" s="180">
        <v>0</v>
      </c>
      <c r="BQ116" s="180">
        <v>0</v>
      </c>
      <c r="BR116" s="180">
        <v>0</v>
      </c>
      <c r="BS116" s="180">
        <v>0</v>
      </c>
      <c r="BT116" s="180">
        <v>0</v>
      </c>
      <c r="BU116" s="180">
        <v>0</v>
      </c>
      <c r="BV116" s="180">
        <v>0</v>
      </c>
    </row>
    <row r="117" spans="1:74" s="968" customFormat="1" x14ac:dyDescent="0.3">
      <c r="B117" s="968" t="s">
        <v>2841</v>
      </c>
    </row>
    <row r="118" spans="1:74" s="968" customFormat="1" x14ac:dyDescent="0.3">
      <c r="B118" s="968" t="s">
        <v>2841</v>
      </c>
    </row>
    <row r="119" spans="1:74" x14ac:dyDescent="0.3">
      <c r="A119" s="180">
        <v>88</v>
      </c>
      <c r="C119" s="180"/>
      <c r="D119" s="180">
        <v>2463000</v>
      </c>
      <c r="E119" s="180">
        <v>263814510</v>
      </c>
      <c r="F119" s="180">
        <v>0</v>
      </c>
      <c r="G119" s="180">
        <v>2638556</v>
      </c>
      <c r="H119" s="180">
        <v>1327969</v>
      </c>
      <c r="I119" s="180">
        <v>0</v>
      </c>
      <c r="J119" s="180">
        <v>0</v>
      </c>
      <c r="K119" s="180">
        <v>0</v>
      </c>
      <c r="L119" s="180">
        <v>1282629</v>
      </c>
      <c r="M119" s="180">
        <v>9023105</v>
      </c>
      <c r="N119" s="180">
        <v>0</v>
      </c>
      <c r="O119" s="180">
        <v>312008</v>
      </c>
      <c r="P119" s="180">
        <v>0</v>
      </c>
      <c r="Q119" s="180">
        <v>0</v>
      </c>
      <c r="R119" s="180">
        <v>0</v>
      </c>
      <c r="S119" s="180">
        <v>1093753</v>
      </c>
      <c r="T119" s="180">
        <v>0</v>
      </c>
      <c r="U119" s="180">
        <v>0</v>
      </c>
      <c r="V119" s="180">
        <v>1121485</v>
      </c>
      <c r="W119" s="180">
        <v>0</v>
      </c>
      <c r="X119" s="180">
        <v>6707501</v>
      </c>
      <c r="Y119" s="180">
        <v>0</v>
      </c>
      <c r="Z119" s="180">
        <v>24871887</v>
      </c>
      <c r="AA119" s="180">
        <v>0</v>
      </c>
      <c r="AB119" s="180">
        <v>0</v>
      </c>
      <c r="AC119" s="180">
        <v>179029</v>
      </c>
      <c r="AD119" s="180">
        <v>904098</v>
      </c>
      <c r="AE119" s="180">
        <v>547125</v>
      </c>
      <c r="AF119" s="180">
        <v>485235</v>
      </c>
      <c r="AG119" s="180">
        <v>415046</v>
      </c>
      <c r="AH119" s="180">
        <v>0</v>
      </c>
      <c r="AI119" s="180">
        <v>0</v>
      </c>
      <c r="AJ119" s="180">
        <v>0</v>
      </c>
      <c r="AK119" s="180">
        <v>0</v>
      </c>
      <c r="AL119" s="180">
        <v>685240</v>
      </c>
      <c r="AM119" s="180">
        <v>924089</v>
      </c>
      <c r="AN119" s="180">
        <v>301864</v>
      </c>
      <c r="AO119" s="180">
        <v>25907694</v>
      </c>
      <c r="AP119" s="180">
        <v>960301</v>
      </c>
      <c r="AQ119" s="180">
        <v>0</v>
      </c>
      <c r="AR119" s="180">
        <v>42802</v>
      </c>
      <c r="AS119" s="180">
        <v>20729743</v>
      </c>
      <c r="AT119" s="180">
        <v>282938</v>
      </c>
      <c r="AU119" s="180">
        <v>1047584</v>
      </c>
      <c r="AV119" s="180">
        <v>1315539</v>
      </c>
      <c r="AW119" s="180">
        <v>541989</v>
      </c>
      <c r="AX119" s="180">
        <v>0</v>
      </c>
      <c r="AY119" s="180">
        <v>0</v>
      </c>
      <c r="AZ119" s="180">
        <v>4443963</v>
      </c>
      <c r="BA119" s="180">
        <v>282248</v>
      </c>
      <c r="BB119" s="180">
        <v>445196</v>
      </c>
      <c r="BC119" s="180">
        <v>99518</v>
      </c>
      <c r="BD119" s="180">
        <v>2934537</v>
      </c>
      <c r="BE119" s="180">
        <v>1545337</v>
      </c>
      <c r="BF119" s="180">
        <v>11219548</v>
      </c>
      <c r="BG119" s="180">
        <v>0</v>
      </c>
      <c r="BH119" s="180">
        <v>0</v>
      </c>
      <c r="BI119" s="180">
        <v>131670</v>
      </c>
      <c r="BJ119" s="180">
        <v>8987760</v>
      </c>
      <c r="BK119" s="180">
        <v>1031309</v>
      </c>
      <c r="BL119" s="180">
        <v>9174008</v>
      </c>
      <c r="BM119" s="180">
        <v>0</v>
      </c>
      <c r="BN119" s="180">
        <v>4912779</v>
      </c>
      <c r="BO119" s="180">
        <v>1227953</v>
      </c>
      <c r="BP119" s="180">
        <v>0</v>
      </c>
      <c r="BQ119" s="180">
        <v>0</v>
      </c>
      <c r="BR119" s="180">
        <v>0</v>
      </c>
      <c r="BS119" s="180">
        <v>1398265</v>
      </c>
      <c r="BT119" s="180">
        <v>473193</v>
      </c>
      <c r="BU119" s="180">
        <v>0</v>
      </c>
      <c r="BV119" s="180">
        <v>2237933</v>
      </c>
    </row>
    <row r="120" spans="1:74" x14ac:dyDescent="0.3">
      <c r="A120" s="180">
        <v>84</v>
      </c>
      <c r="C120" s="180"/>
      <c r="D120" s="180">
        <v>2507869</v>
      </c>
      <c r="E120" s="180">
        <v>270969138</v>
      </c>
      <c r="F120" s="180">
        <v>0</v>
      </c>
      <c r="G120" s="180">
        <v>2697325</v>
      </c>
      <c r="H120" s="180">
        <v>1412899</v>
      </c>
      <c r="I120" s="180">
        <v>0</v>
      </c>
      <c r="J120" s="180">
        <v>0</v>
      </c>
      <c r="K120" s="180">
        <v>0</v>
      </c>
      <c r="L120" s="180">
        <v>1320383</v>
      </c>
      <c r="M120" s="180">
        <v>9191119</v>
      </c>
      <c r="N120" s="180">
        <v>0</v>
      </c>
      <c r="O120" s="180">
        <v>312008</v>
      </c>
      <c r="P120" s="180">
        <v>0</v>
      </c>
      <c r="Q120" s="180">
        <v>0</v>
      </c>
      <c r="R120" s="180">
        <v>0</v>
      </c>
      <c r="S120" s="180">
        <v>1127670</v>
      </c>
      <c r="T120" s="180">
        <v>0</v>
      </c>
      <c r="U120" s="180">
        <v>0</v>
      </c>
      <c r="V120" s="180">
        <v>1130277</v>
      </c>
      <c r="W120" s="180">
        <v>0</v>
      </c>
      <c r="X120" s="180">
        <v>6792904</v>
      </c>
      <c r="Y120" s="180">
        <v>0</v>
      </c>
      <c r="Z120" s="180">
        <v>26291943</v>
      </c>
      <c r="AA120" s="180">
        <v>0</v>
      </c>
      <c r="AB120" s="180">
        <v>0</v>
      </c>
      <c r="AC120" s="180">
        <v>179179</v>
      </c>
      <c r="AD120" s="180">
        <v>916558</v>
      </c>
      <c r="AE120" s="180">
        <v>617545</v>
      </c>
      <c r="AF120" s="180">
        <v>494464</v>
      </c>
      <c r="AG120" s="180">
        <v>415046</v>
      </c>
      <c r="AH120" s="180">
        <v>0</v>
      </c>
      <c r="AI120" s="180">
        <v>0</v>
      </c>
      <c r="AJ120" s="180">
        <v>0</v>
      </c>
      <c r="AK120" s="180">
        <v>0</v>
      </c>
      <c r="AL120" s="180">
        <v>722079</v>
      </c>
      <c r="AM120" s="180">
        <v>924089</v>
      </c>
      <c r="AN120" s="180">
        <v>404055</v>
      </c>
      <c r="AO120" s="180">
        <v>27549033</v>
      </c>
      <c r="AP120" s="180">
        <v>979400</v>
      </c>
      <c r="AQ120" s="180">
        <v>0</v>
      </c>
      <c r="AR120" s="180">
        <v>45752</v>
      </c>
      <c r="AS120" s="180">
        <v>22091537</v>
      </c>
      <c r="AT120" s="180">
        <v>282938</v>
      </c>
      <c r="AU120" s="180">
        <v>1146225</v>
      </c>
      <c r="AV120" s="180">
        <v>1336488</v>
      </c>
      <c r="AW120" s="180">
        <v>541989</v>
      </c>
      <c r="AX120" s="180">
        <v>0</v>
      </c>
      <c r="AY120" s="180">
        <v>0</v>
      </c>
      <c r="AZ120" s="180">
        <v>4907775</v>
      </c>
      <c r="BA120" s="180">
        <v>288348</v>
      </c>
      <c r="BB120" s="180">
        <v>445270</v>
      </c>
      <c r="BC120" s="180">
        <v>99518</v>
      </c>
      <c r="BD120" s="180">
        <v>4116976</v>
      </c>
      <c r="BE120" s="180">
        <v>1545337</v>
      </c>
      <c r="BF120" s="180">
        <v>11589493</v>
      </c>
      <c r="BG120" s="180">
        <v>0</v>
      </c>
      <c r="BH120" s="180">
        <v>0</v>
      </c>
      <c r="BI120" s="180">
        <v>136368</v>
      </c>
      <c r="BJ120" s="180">
        <v>9144038</v>
      </c>
      <c r="BK120" s="180">
        <v>1123211</v>
      </c>
      <c r="BL120" s="180">
        <v>9174008</v>
      </c>
      <c r="BM120" s="180">
        <v>0</v>
      </c>
      <c r="BN120" s="180">
        <v>4931434</v>
      </c>
      <c r="BO120" s="180">
        <v>1307358</v>
      </c>
      <c r="BP120" s="180">
        <v>0</v>
      </c>
      <c r="BQ120" s="180">
        <v>0</v>
      </c>
      <c r="BR120" s="180">
        <v>0</v>
      </c>
      <c r="BS120" s="180">
        <v>1408215</v>
      </c>
      <c r="BT120" s="180">
        <v>522702</v>
      </c>
      <c r="BU120" s="180">
        <v>0</v>
      </c>
      <c r="BV120" s="180">
        <v>2276190</v>
      </c>
    </row>
    <row r="121" spans="1:74" x14ac:dyDescent="0.3">
      <c r="A121" s="180">
        <v>49</v>
      </c>
      <c r="C121" s="180"/>
      <c r="D121" s="180">
        <v>906010</v>
      </c>
      <c r="E121" s="180">
        <v>42581125</v>
      </c>
      <c r="F121" s="180">
        <v>0</v>
      </c>
      <c r="G121" s="180">
        <v>439569</v>
      </c>
      <c r="H121" s="180">
        <v>196038</v>
      </c>
      <c r="I121" s="180">
        <v>0</v>
      </c>
      <c r="J121" s="180">
        <v>0</v>
      </c>
      <c r="K121" s="180">
        <v>0</v>
      </c>
      <c r="L121" s="180">
        <v>480777</v>
      </c>
      <c r="M121" s="180">
        <v>1948763</v>
      </c>
      <c r="N121" s="180">
        <v>0</v>
      </c>
      <c r="O121" s="180">
        <v>171251</v>
      </c>
      <c r="P121" s="180">
        <v>0</v>
      </c>
      <c r="Q121" s="180">
        <v>0</v>
      </c>
      <c r="R121" s="180">
        <v>0</v>
      </c>
      <c r="S121" s="180">
        <v>210072</v>
      </c>
      <c r="T121" s="180">
        <v>0</v>
      </c>
      <c r="U121" s="180">
        <v>0</v>
      </c>
      <c r="V121" s="180">
        <v>500441</v>
      </c>
      <c r="W121" s="180">
        <v>0</v>
      </c>
      <c r="X121" s="180">
        <v>1139381</v>
      </c>
      <c r="Y121" s="180">
        <v>0</v>
      </c>
      <c r="Z121" s="180">
        <v>3497885</v>
      </c>
      <c r="AA121" s="180">
        <v>0</v>
      </c>
      <c r="AB121" s="180">
        <v>0</v>
      </c>
      <c r="AC121" s="180">
        <v>106924</v>
      </c>
      <c r="AD121" s="180">
        <v>356382</v>
      </c>
      <c r="AE121" s="180">
        <v>179690</v>
      </c>
      <c r="AF121" s="180">
        <v>206990</v>
      </c>
      <c r="AG121" s="180">
        <v>140019</v>
      </c>
      <c r="AH121" s="180">
        <v>0</v>
      </c>
      <c r="AI121" s="180">
        <v>0</v>
      </c>
      <c r="AJ121" s="180">
        <v>0</v>
      </c>
      <c r="AK121" s="180">
        <v>0</v>
      </c>
      <c r="AL121" s="180">
        <v>142005</v>
      </c>
      <c r="AM121" s="180">
        <v>342252</v>
      </c>
      <c r="AN121" s="180">
        <v>84769</v>
      </c>
      <c r="AO121" s="180">
        <v>5174376</v>
      </c>
      <c r="AP121" s="180">
        <v>136931</v>
      </c>
      <c r="AQ121" s="180">
        <v>0</v>
      </c>
      <c r="AR121" s="180">
        <v>25816</v>
      </c>
      <c r="AS121" s="180">
        <v>5942707</v>
      </c>
      <c r="AT121" s="180">
        <v>146537</v>
      </c>
      <c r="AU121" s="180">
        <v>172015</v>
      </c>
      <c r="AV121" s="180">
        <v>536129</v>
      </c>
      <c r="AW121" s="180">
        <v>106086</v>
      </c>
      <c r="AX121" s="180">
        <v>0</v>
      </c>
      <c r="AY121" s="180">
        <v>0</v>
      </c>
      <c r="AZ121" s="180">
        <v>661013</v>
      </c>
      <c r="BA121" s="180">
        <v>79026</v>
      </c>
      <c r="BB121" s="180">
        <v>111845</v>
      </c>
      <c r="BC121" s="180">
        <v>48004</v>
      </c>
      <c r="BD121" s="180">
        <v>511605</v>
      </c>
      <c r="BE121" s="180">
        <v>289882</v>
      </c>
      <c r="BF121" s="180">
        <v>2477548</v>
      </c>
      <c r="BG121" s="180">
        <v>0</v>
      </c>
      <c r="BH121" s="180">
        <v>0</v>
      </c>
      <c r="BI121" s="180">
        <v>51633</v>
      </c>
      <c r="BJ121" s="180">
        <v>627958</v>
      </c>
      <c r="BK121" s="180">
        <v>319202</v>
      </c>
      <c r="BL121" s="180">
        <v>1643597</v>
      </c>
      <c r="BM121" s="180">
        <v>0</v>
      </c>
      <c r="BN121" s="180">
        <v>543863</v>
      </c>
      <c r="BO121" s="180">
        <v>144432</v>
      </c>
      <c r="BP121" s="180">
        <v>0</v>
      </c>
      <c r="BQ121" s="180">
        <v>0</v>
      </c>
      <c r="BR121" s="180">
        <v>0</v>
      </c>
      <c r="BS121" s="180">
        <v>561022</v>
      </c>
      <c r="BT121" s="180">
        <v>109032</v>
      </c>
      <c r="BU121" s="180">
        <v>0</v>
      </c>
      <c r="BV121" s="180">
        <v>627280</v>
      </c>
    </row>
    <row r="122" spans="1:74" x14ac:dyDescent="0.3">
      <c r="A122" s="180">
        <v>85</v>
      </c>
      <c r="C122" s="180"/>
      <c r="D122" s="180">
        <v>2548934</v>
      </c>
      <c r="E122" s="180">
        <v>158760089</v>
      </c>
      <c r="F122" s="180">
        <v>0</v>
      </c>
      <c r="G122" s="180">
        <v>2203865</v>
      </c>
      <c r="H122" s="180">
        <v>1719244</v>
      </c>
      <c r="I122" s="180">
        <v>0</v>
      </c>
      <c r="J122" s="180">
        <v>0</v>
      </c>
      <c r="K122" s="180">
        <v>0</v>
      </c>
      <c r="L122" s="180">
        <v>1740239</v>
      </c>
      <c r="M122" s="180">
        <v>8299980</v>
      </c>
      <c r="N122" s="180">
        <v>0</v>
      </c>
      <c r="O122" s="180">
        <v>397688</v>
      </c>
      <c r="P122" s="180">
        <v>0</v>
      </c>
      <c r="Q122" s="180">
        <v>0</v>
      </c>
      <c r="R122" s="180">
        <v>0</v>
      </c>
      <c r="S122" s="180">
        <v>1004138</v>
      </c>
      <c r="T122" s="180">
        <v>0</v>
      </c>
      <c r="U122" s="180">
        <v>0</v>
      </c>
      <c r="V122" s="180">
        <v>1389293</v>
      </c>
      <c r="W122" s="180">
        <v>0</v>
      </c>
      <c r="X122" s="180">
        <v>6913065</v>
      </c>
      <c r="Y122" s="180">
        <v>0</v>
      </c>
      <c r="Z122" s="180">
        <v>27699665</v>
      </c>
      <c r="AA122" s="180">
        <v>0</v>
      </c>
      <c r="AB122" s="180">
        <v>0</v>
      </c>
      <c r="AC122" s="180">
        <v>264934</v>
      </c>
      <c r="AD122" s="180">
        <v>1037016</v>
      </c>
      <c r="AE122" s="180">
        <v>686296</v>
      </c>
      <c r="AF122" s="180">
        <v>652511</v>
      </c>
      <c r="AG122" s="180">
        <v>598751</v>
      </c>
      <c r="AH122" s="180">
        <v>0</v>
      </c>
      <c r="AI122" s="180">
        <v>0</v>
      </c>
      <c r="AJ122" s="180">
        <v>0</v>
      </c>
      <c r="AK122" s="180">
        <v>0</v>
      </c>
      <c r="AL122" s="180">
        <v>688985</v>
      </c>
      <c r="AM122" s="180">
        <v>1157876</v>
      </c>
      <c r="AN122" s="180">
        <v>448950</v>
      </c>
      <c r="AO122" s="180">
        <v>23338900</v>
      </c>
      <c r="AP122" s="180">
        <v>788966</v>
      </c>
      <c r="AQ122" s="180">
        <v>0</v>
      </c>
      <c r="AR122" s="180">
        <v>66023</v>
      </c>
      <c r="AS122" s="180">
        <v>23720926</v>
      </c>
      <c r="AT122" s="180">
        <v>367793</v>
      </c>
      <c r="AU122" s="180">
        <v>836536</v>
      </c>
      <c r="AV122" s="180">
        <v>1701467</v>
      </c>
      <c r="AW122" s="180">
        <v>507824</v>
      </c>
      <c r="AX122" s="180">
        <v>0</v>
      </c>
      <c r="AY122" s="180">
        <v>0</v>
      </c>
      <c r="AZ122" s="180">
        <v>4938698</v>
      </c>
      <c r="BA122" s="180">
        <v>194375</v>
      </c>
      <c r="BB122" s="180">
        <v>505121</v>
      </c>
      <c r="BC122" s="180">
        <v>104114</v>
      </c>
      <c r="BD122" s="180">
        <v>3030699</v>
      </c>
      <c r="BE122" s="180">
        <v>1981685</v>
      </c>
      <c r="BF122" s="180">
        <v>8791163</v>
      </c>
      <c r="BG122" s="180">
        <v>0</v>
      </c>
      <c r="BH122" s="180">
        <v>0</v>
      </c>
      <c r="BI122" s="180">
        <v>187160</v>
      </c>
      <c r="BJ122" s="180">
        <v>7464013</v>
      </c>
      <c r="BK122" s="180">
        <v>1234013</v>
      </c>
      <c r="BL122" s="180">
        <v>8639913</v>
      </c>
      <c r="BM122" s="180">
        <v>0</v>
      </c>
      <c r="BN122" s="180">
        <v>4347587</v>
      </c>
      <c r="BO122" s="180">
        <v>1439231</v>
      </c>
      <c r="BP122" s="180">
        <v>0</v>
      </c>
      <c r="BQ122" s="180">
        <v>0</v>
      </c>
      <c r="BR122" s="180">
        <v>0</v>
      </c>
      <c r="BS122" s="180">
        <v>1649602</v>
      </c>
      <c r="BT122" s="180">
        <v>571475</v>
      </c>
      <c r="BU122" s="180">
        <v>0</v>
      </c>
      <c r="BV122" s="180">
        <v>2806703</v>
      </c>
    </row>
    <row r="123" spans="1:74" x14ac:dyDescent="0.3">
      <c r="A123" s="180">
        <v>89</v>
      </c>
      <c r="C123" s="180"/>
      <c r="D123" s="180">
        <v>42502</v>
      </c>
      <c r="E123" s="180">
        <v>24407872</v>
      </c>
      <c r="F123" s="180">
        <v>0</v>
      </c>
      <c r="G123" s="180">
        <v>42147</v>
      </c>
      <c r="H123" s="180">
        <v>0</v>
      </c>
      <c r="I123" s="180">
        <v>0</v>
      </c>
      <c r="J123" s="180">
        <v>0</v>
      </c>
      <c r="K123" s="180">
        <v>0</v>
      </c>
      <c r="L123" s="180">
        <v>74891</v>
      </c>
      <c r="M123" s="180">
        <v>299100</v>
      </c>
      <c r="N123" s="180">
        <v>0</v>
      </c>
      <c r="O123" s="180">
        <v>0</v>
      </c>
      <c r="P123" s="180">
        <v>0</v>
      </c>
      <c r="Q123" s="180">
        <v>0</v>
      </c>
      <c r="R123" s="180">
        <v>0</v>
      </c>
      <c r="S123" s="180">
        <v>42350</v>
      </c>
      <c r="T123" s="180">
        <v>0</v>
      </c>
      <c r="U123" s="180">
        <v>0</v>
      </c>
      <c r="V123" s="180">
        <v>65045</v>
      </c>
      <c r="W123" s="180">
        <v>0</v>
      </c>
      <c r="X123" s="180">
        <v>0</v>
      </c>
      <c r="Y123" s="180">
        <v>0</v>
      </c>
      <c r="Z123" s="180">
        <v>143298</v>
      </c>
      <c r="AA123" s="180">
        <v>0</v>
      </c>
      <c r="AB123" s="180">
        <v>0</v>
      </c>
      <c r="AC123" s="180">
        <v>0</v>
      </c>
      <c r="AD123" s="180">
        <v>6915</v>
      </c>
      <c r="AE123" s="180">
        <v>12420</v>
      </c>
      <c r="AF123" s="180">
        <v>0</v>
      </c>
      <c r="AG123" s="180">
        <v>29761</v>
      </c>
      <c r="AH123" s="180">
        <v>0</v>
      </c>
      <c r="AI123" s="180">
        <v>0</v>
      </c>
      <c r="AJ123" s="180">
        <v>0</v>
      </c>
      <c r="AK123" s="180">
        <v>0</v>
      </c>
      <c r="AL123" s="180">
        <v>63332</v>
      </c>
      <c r="AM123" s="180">
        <v>4589</v>
      </c>
      <c r="AN123" s="180">
        <v>0</v>
      </c>
      <c r="AO123" s="180">
        <v>1528004</v>
      </c>
      <c r="AP123" s="180">
        <v>54585</v>
      </c>
      <c r="AQ123" s="180">
        <v>0</v>
      </c>
      <c r="AR123" s="180">
        <v>0</v>
      </c>
      <c r="AS123" s="180">
        <v>1954775</v>
      </c>
      <c r="AT123" s="180">
        <v>0</v>
      </c>
      <c r="AU123" s="180">
        <v>0</v>
      </c>
      <c r="AV123" s="180">
        <v>10782</v>
      </c>
      <c r="AW123" s="180">
        <v>25968</v>
      </c>
      <c r="AX123" s="180">
        <v>0</v>
      </c>
      <c r="AY123" s="180">
        <v>0</v>
      </c>
      <c r="AZ123" s="180">
        <v>65260</v>
      </c>
      <c r="BA123" s="180">
        <v>3647</v>
      </c>
      <c r="BB123" s="180">
        <v>0</v>
      </c>
      <c r="BC123" s="180">
        <v>0</v>
      </c>
      <c r="BD123" s="180">
        <v>816</v>
      </c>
      <c r="BE123" s="180">
        <v>68669</v>
      </c>
      <c r="BF123" s="180">
        <v>903823</v>
      </c>
      <c r="BG123" s="180">
        <v>0</v>
      </c>
      <c r="BH123" s="180">
        <v>0</v>
      </c>
      <c r="BI123" s="180">
        <v>0</v>
      </c>
      <c r="BJ123" s="180">
        <v>44233</v>
      </c>
      <c r="BK123" s="180">
        <v>2363</v>
      </c>
      <c r="BL123" s="180">
        <v>14179</v>
      </c>
      <c r="BM123" s="180">
        <v>0</v>
      </c>
      <c r="BN123" s="180">
        <v>8104</v>
      </c>
      <c r="BO123" s="180">
        <v>0</v>
      </c>
      <c r="BP123" s="180">
        <v>0</v>
      </c>
      <c r="BQ123" s="180">
        <v>0</v>
      </c>
      <c r="BR123" s="180">
        <v>0</v>
      </c>
      <c r="BS123" s="180">
        <v>7846</v>
      </c>
      <c r="BT123" s="180">
        <v>13036</v>
      </c>
      <c r="BU123" s="180">
        <v>0</v>
      </c>
      <c r="BV123" s="180">
        <v>0</v>
      </c>
    </row>
    <row r="124" spans="1:74" x14ac:dyDescent="0.3">
      <c r="A124" s="180">
        <v>350</v>
      </c>
      <c r="C124" s="180"/>
      <c r="D124" s="180">
        <v>20762</v>
      </c>
      <c r="E124" s="180">
        <v>6131209</v>
      </c>
      <c r="F124" s="180">
        <v>0</v>
      </c>
      <c r="G124" s="180">
        <v>0</v>
      </c>
      <c r="H124" s="180">
        <v>0</v>
      </c>
      <c r="I124" s="180">
        <v>0</v>
      </c>
      <c r="J124" s="180">
        <v>0</v>
      </c>
      <c r="K124" s="180">
        <v>0</v>
      </c>
      <c r="L124" s="180">
        <v>8548</v>
      </c>
      <c r="M124" s="180">
        <v>969851</v>
      </c>
      <c r="N124" s="180">
        <v>0</v>
      </c>
      <c r="O124" s="180">
        <v>1197</v>
      </c>
      <c r="P124" s="180">
        <v>0</v>
      </c>
      <c r="Q124" s="180">
        <v>0</v>
      </c>
      <c r="R124" s="180">
        <v>0</v>
      </c>
      <c r="S124" s="180">
        <v>5365</v>
      </c>
      <c r="T124" s="180">
        <v>0</v>
      </c>
      <c r="U124" s="180">
        <v>0</v>
      </c>
      <c r="V124" s="180">
        <v>285</v>
      </c>
      <c r="W124" s="180">
        <v>0</v>
      </c>
      <c r="X124" s="180">
        <v>217622</v>
      </c>
      <c r="Y124" s="180">
        <v>0</v>
      </c>
      <c r="Z124" s="180">
        <v>30897</v>
      </c>
      <c r="AA124" s="180">
        <v>0</v>
      </c>
      <c r="AB124" s="180">
        <v>0</v>
      </c>
      <c r="AC124" s="180">
        <v>0</v>
      </c>
      <c r="AD124" s="180">
        <v>18888</v>
      </c>
      <c r="AE124" s="180">
        <v>64275</v>
      </c>
      <c r="AF124" s="180">
        <v>0</v>
      </c>
      <c r="AG124" s="180">
        <v>101280</v>
      </c>
      <c r="AH124" s="180">
        <v>0</v>
      </c>
      <c r="AI124" s="180">
        <v>0</v>
      </c>
      <c r="AJ124" s="180">
        <v>0</v>
      </c>
      <c r="AK124" s="180">
        <v>0</v>
      </c>
      <c r="AL124" s="180">
        <v>91</v>
      </c>
      <c r="AM124" s="180">
        <v>7316</v>
      </c>
      <c r="AN124" s="180">
        <v>44904</v>
      </c>
      <c r="AO124" s="180">
        <v>131124</v>
      </c>
      <c r="AP124" s="180">
        <v>69</v>
      </c>
      <c r="AQ124" s="180">
        <v>0</v>
      </c>
      <c r="AR124" s="180">
        <v>475</v>
      </c>
      <c r="AS124" s="180">
        <v>614998</v>
      </c>
      <c r="AT124" s="180">
        <v>0</v>
      </c>
      <c r="AU124" s="180">
        <v>31137</v>
      </c>
      <c r="AV124" s="180">
        <v>10000</v>
      </c>
      <c r="AW124" s="180">
        <v>1025</v>
      </c>
      <c r="AX124" s="180">
        <v>0</v>
      </c>
      <c r="AY124" s="180">
        <v>2</v>
      </c>
      <c r="AZ124" s="180">
        <v>3651</v>
      </c>
      <c r="BA124" s="180">
        <v>13833</v>
      </c>
      <c r="BB124" s="180">
        <v>432</v>
      </c>
      <c r="BC124" s="180">
        <v>649</v>
      </c>
      <c r="BD124" s="180">
        <v>67317</v>
      </c>
      <c r="BE124" s="180">
        <v>2377</v>
      </c>
      <c r="BF124" s="180">
        <v>60610</v>
      </c>
      <c r="BG124" s="180">
        <v>0</v>
      </c>
      <c r="BH124" s="180">
        <v>0</v>
      </c>
      <c r="BI124" s="180">
        <v>530</v>
      </c>
      <c r="BJ124" s="180">
        <v>755712</v>
      </c>
      <c r="BK124" s="180">
        <v>10368</v>
      </c>
      <c r="BL124" s="180">
        <v>1189500</v>
      </c>
      <c r="BM124" s="180">
        <v>0</v>
      </c>
      <c r="BN124" s="180">
        <v>83497</v>
      </c>
      <c r="BO124" s="180">
        <v>715</v>
      </c>
      <c r="BP124" s="180">
        <v>0</v>
      </c>
      <c r="BQ124" s="180">
        <v>0</v>
      </c>
      <c r="BR124" s="180">
        <v>0</v>
      </c>
      <c r="BS124" s="180">
        <v>71799</v>
      </c>
      <c r="BT124" s="180">
        <v>4655</v>
      </c>
      <c r="BU124" s="180">
        <v>0</v>
      </c>
      <c r="BV124" s="180">
        <v>-13291</v>
      </c>
    </row>
    <row r="125" spans="1:74" x14ac:dyDescent="0.3">
      <c r="A125" s="180">
        <v>351</v>
      </c>
      <c r="C125" s="180"/>
      <c r="D125" s="180">
        <v>42502</v>
      </c>
      <c r="E125" s="180">
        <v>25702863</v>
      </c>
      <c r="F125" s="180">
        <v>0</v>
      </c>
      <c r="G125" s="180">
        <v>78980</v>
      </c>
      <c r="H125" s="180">
        <v>0</v>
      </c>
      <c r="I125" s="180">
        <v>0</v>
      </c>
      <c r="J125" s="180">
        <v>0</v>
      </c>
      <c r="K125" s="180">
        <v>0</v>
      </c>
      <c r="L125" s="180">
        <v>74891</v>
      </c>
      <c r="M125" s="180">
        <v>299100</v>
      </c>
      <c r="N125" s="180">
        <v>0</v>
      </c>
      <c r="O125" s="180">
        <v>0</v>
      </c>
      <c r="P125" s="180">
        <v>0</v>
      </c>
      <c r="Q125" s="180">
        <v>0</v>
      </c>
      <c r="R125" s="180">
        <v>0</v>
      </c>
      <c r="S125" s="180">
        <v>42350</v>
      </c>
      <c r="T125" s="180">
        <v>0</v>
      </c>
      <c r="U125" s="180">
        <v>0</v>
      </c>
      <c r="V125" s="180">
        <v>65045</v>
      </c>
      <c r="W125" s="180">
        <v>0</v>
      </c>
      <c r="X125" s="180">
        <v>0</v>
      </c>
      <c r="Y125" s="180">
        <v>0</v>
      </c>
      <c r="Z125" s="180">
        <v>143298</v>
      </c>
      <c r="AA125" s="180">
        <v>0</v>
      </c>
      <c r="AB125" s="180">
        <v>0</v>
      </c>
      <c r="AC125" s="180">
        <v>0</v>
      </c>
      <c r="AD125" s="180">
        <v>6915</v>
      </c>
      <c r="AE125" s="180">
        <v>12420</v>
      </c>
      <c r="AF125" s="180">
        <v>0</v>
      </c>
      <c r="AG125" s="180">
        <v>29761</v>
      </c>
      <c r="AH125" s="180">
        <v>0</v>
      </c>
      <c r="AI125" s="180">
        <v>0</v>
      </c>
      <c r="AJ125" s="180">
        <v>0</v>
      </c>
      <c r="AK125" s="180">
        <v>0</v>
      </c>
      <c r="AL125" s="180">
        <v>63332</v>
      </c>
      <c r="AM125" s="180">
        <v>4589</v>
      </c>
      <c r="AN125" s="180">
        <v>0</v>
      </c>
      <c r="AO125" s="180">
        <v>1528004</v>
      </c>
      <c r="AP125" s="180">
        <v>54585</v>
      </c>
      <c r="AQ125" s="180">
        <v>0</v>
      </c>
      <c r="AR125" s="180">
        <v>0</v>
      </c>
      <c r="AS125" s="180">
        <v>1954775</v>
      </c>
      <c r="AT125" s="180">
        <v>0</v>
      </c>
      <c r="AU125" s="180">
        <v>0</v>
      </c>
      <c r="AV125" s="180">
        <v>10782</v>
      </c>
      <c r="AW125" s="180">
        <v>25968</v>
      </c>
      <c r="AX125" s="180">
        <v>0</v>
      </c>
      <c r="AY125" s="180">
        <v>0</v>
      </c>
      <c r="AZ125" s="180">
        <v>65260</v>
      </c>
      <c r="BA125" s="180">
        <v>3647</v>
      </c>
      <c r="BB125" s="180">
        <v>0</v>
      </c>
      <c r="BC125" s="180">
        <v>0</v>
      </c>
      <c r="BD125" s="180">
        <v>499105</v>
      </c>
      <c r="BE125" s="180">
        <v>68669</v>
      </c>
      <c r="BF125" s="180">
        <v>905443</v>
      </c>
      <c r="BG125" s="180">
        <v>0</v>
      </c>
      <c r="BH125" s="180">
        <v>0</v>
      </c>
      <c r="BI125" s="180">
        <v>0</v>
      </c>
      <c r="BJ125" s="180">
        <v>44233</v>
      </c>
      <c r="BK125" s="180">
        <v>2363</v>
      </c>
      <c r="BL125" s="180">
        <v>14179</v>
      </c>
      <c r="BM125" s="180">
        <v>0</v>
      </c>
      <c r="BN125" s="180">
        <v>20157</v>
      </c>
      <c r="BO125" s="180">
        <v>0</v>
      </c>
      <c r="BP125" s="180">
        <v>0</v>
      </c>
      <c r="BQ125" s="180">
        <v>0</v>
      </c>
      <c r="BR125" s="180">
        <v>0</v>
      </c>
      <c r="BS125" s="180">
        <v>7846</v>
      </c>
      <c r="BT125" s="180">
        <v>13036</v>
      </c>
      <c r="BU125" s="180">
        <v>0</v>
      </c>
      <c r="BV125" s="180">
        <v>0</v>
      </c>
    </row>
    <row r="126" spans="1:74" x14ac:dyDescent="0.3">
      <c r="A126" s="180">
        <v>191</v>
      </c>
      <c r="C126" s="180"/>
      <c r="D126" s="180">
        <v>0</v>
      </c>
      <c r="E126" s="180">
        <v>18067252</v>
      </c>
      <c r="F126" s="180">
        <v>0</v>
      </c>
      <c r="G126" s="180">
        <v>0</v>
      </c>
      <c r="H126" s="180">
        <v>17124</v>
      </c>
      <c r="I126" s="180">
        <v>0</v>
      </c>
      <c r="J126" s="180">
        <v>0</v>
      </c>
      <c r="K126" s="180">
        <v>0</v>
      </c>
      <c r="L126" s="180">
        <v>3485528</v>
      </c>
      <c r="M126" s="180">
        <v>0</v>
      </c>
      <c r="N126" s="180">
        <v>0</v>
      </c>
      <c r="O126" s="180">
        <v>300000</v>
      </c>
      <c r="P126" s="180">
        <v>0</v>
      </c>
      <c r="Q126" s="180">
        <v>0</v>
      </c>
      <c r="R126" s="180">
        <v>0</v>
      </c>
      <c r="S126" s="180">
        <v>0</v>
      </c>
      <c r="T126" s="180">
        <v>0</v>
      </c>
      <c r="U126" s="180">
        <v>0</v>
      </c>
      <c r="V126" s="180">
        <v>0</v>
      </c>
      <c r="W126" s="180">
        <v>0</v>
      </c>
      <c r="X126" s="180">
        <v>0</v>
      </c>
      <c r="Y126" s="180">
        <v>0</v>
      </c>
      <c r="Z126" s="180">
        <v>0</v>
      </c>
      <c r="AA126" s="180">
        <v>0</v>
      </c>
      <c r="AB126" s="180">
        <v>0</v>
      </c>
      <c r="AC126" s="180">
        <v>760147</v>
      </c>
      <c r="AD126" s="180">
        <v>0</v>
      </c>
      <c r="AE126" s="180">
        <v>0</v>
      </c>
      <c r="AF126" s="180">
        <v>0</v>
      </c>
      <c r="AG126" s="180">
        <v>0</v>
      </c>
      <c r="AH126" s="180">
        <v>0</v>
      </c>
      <c r="AI126" s="180">
        <v>0</v>
      </c>
      <c r="AJ126" s="180">
        <v>0</v>
      </c>
      <c r="AK126" s="180">
        <v>0</v>
      </c>
      <c r="AL126" s="180">
        <v>0</v>
      </c>
      <c r="AM126" s="180">
        <v>0</v>
      </c>
      <c r="AN126" s="180">
        <v>0</v>
      </c>
      <c r="AO126" s="180">
        <v>0</v>
      </c>
      <c r="AP126" s="180">
        <v>0</v>
      </c>
      <c r="AQ126" s="180">
        <v>0</v>
      </c>
      <c r="AR126" s="180">
        <v>0</v>
      </c>
      <c r="AS126" s="180">
        <v>8549694</v>
      </c>
      <c r="AT126" s="180">
        <v>68820</v>
      </c>
      <c r="AU126" s="180">
        <v>21998</v>
      </c>
      <c r="AV126" s="180">
        <v>0</v>
      </c>
      <c r="AW126" s="180">
        <v>1545796</v>
      </c>
      <c r="AX126" s="180">
        <v>0</v>
      </c>
      <c r="AY126" s="180">
        <v>0</v>
      </c>
      <c r="AZ126" s="180">
        <v>616801</v>
      </c>
      <c r="BA126" s="180">
        <v>0</v>
      </c>
      <c r="BB126" s="180">
        <v>0</v>
      </c>
      <c r="BC126" s="180">
        <v>0</v>
      </c>
      <c r="BD126" s="180">
        <v>0</v>
      </c>
      <c r="BE126" s="180">
        <v>193575</v>
      </c>
      <c r="BF126" s="180">
        <v>0</v>
      </c>
      <c r="BG126" s="180">
        <v>0</v>
      </c>
      <c r="BH126" s="180">
        <v>0</v>
      </c>
      <c r="BI126" s="180">
        <v>0</v>
      </c>
      <c r="BJ126" s="180">
        <v>100664</v>
      </c>
      <c r="BK126" s="180">
        <v>91918</v>
      </c>
      <c r="BL126" s="180">
        <v>3665740</v>
      </c>
      <c r="BM126" s="180">
        <v>0</v>
      </c>
      <c r="BN126" s="180">
        <v>759172</v>
      </c>
      <c r="BO126" s="180">
        <v>1601145</v>
      </c>
      <c r="BP126" s="180">
        <v>0</v>
      </c>
      <c r="BQ126" s="180">
        <v>0</v>
      </c>
      <c r="BR126" s="180">
        <v>0</v>
      </c>
      <c r="BS126" s="180">
        <v>0</v>
      </c>
      <c r="BT126" s="180">
        <v>53000</v>
      </c>
      <c r="BU126" s="180">
        <v>0</v>
      </c>
      <c r="BV126" s="180">
        <v>0</v>
      </c>
    </row>
    <row r="127" spans="1:74" s="969" customFormat="1" x14ac:dyDescent="0.3">
      <c r="A127" s="969">
        <v>1053</v>
      </c>
      <c r="C127" s="969" t="s">
        <v>2842</v>
      </c>
    </row>
    <row r="128" spans="1:74" x14ac:dyDescent="0.3">
      <c r="A128" s="180">
        <v>352</v>
      </c>
      <c r="C128" s="180"/>
      <c r="D128" s="180">
        <v>0</v>
      </c>
      <c r="E128" s="180">
        <v>90000</v>
      </c>
      <c r="F128" s="180">
        <v>0</v>
      </c>
      <c r="G128" s="180">
        <v>0</v>
      </c>
      <c r="H128" s="180">
        <v>0</v>
      </c>
      <c r="I128" s="180">
        <v>0</v>
      </c>
      <c r="J128" s="180">
        <v>0</v>
      </c>
      <c r="K128" s="180">
        <v>0</v>
      </c>
      <c r="L128" s="180">
        <v>0</v>
      </c>
      <c r="M128" s="180">
        <v>364700</v>
      </c>
      <c r="N128" s="180">
        <v>0</v>
      </c>
      <c r="O128" s="180">
        <v>0</v>
      </c>
      <c r="P128" s="180">
        <v>0</v>
      </c>
      <c r="Q128" s="180">
        <v>0</v>
      </c>
      <c r="R128" s="180">
        <v>0</v>
      </c>
      <c r="S128" s="180">
        <v>0</v>
      </c>
      <c r="T128" s="180">
        <v>0</v>
      </c>
      <c r="U128" s="180">
        <v>0</v>
      </c>
      <c r="V128" s="180">
        <v>0</v>
      </c>
      <c r="W128" s="180">
        <v>0</v>
      </c>
      <c r="X128" s="180">
        <v>0</v>
      </c>
      <c r="Y128" s="180">
        <v>0</v>
      </c>
      <c r="Z128" s="180">
        <v>0</v>
      </c>
      <c r="AA128" s="180">
        <v>0</v>
      </c>
      <c r="AB128" s="180">
        <v>0</v>
      </c>
      <c r="AC128" s="180">
        <v>0</v>
      </c>
      <c r="AD128" s="180">
        <v>0</v>
      </c>
      <c r="AE128" s="180">
        <v>1625</v>
      </c>
      <c r="AF128" s="180">
        <v>0</v>
      </c>
      <c r="AG128" s="180">
        <v>0</v>
      </c>
      <c r="AH128" s="180">
        <v>0</v>
      </c>
      <c r="AI128" s="180">
        <v>0</v>
      </c>
      <c r="AJ128" s="180">
        <v>0</v>
      </c>
      <c r="AK128" s="180">
        <v>0</v>
      </c>
      <c r="AL128" s="180">
        <v>0</v>
      </c>
      <c r="AM128" s="180">
        <v>0</v>
      </c>
      <c r="AN128" s="180">
        <v>0</v>
      </c>
      <c r="AO128" s="180">
        <v>0</v>
      </c>
      <c r="AP128" s="180">
        <v>0</v>
      </c>
      <c r="AQ128" s="180">
        <v>0</v>
      </c>
      <c r="AR128" s="180">
        <v>0</v>
      </c>
      <c r="AS128" s="180">
        <v>0</v>
      </c>
      <c r="AT128" s="180">
        <v>0</v>
      </c>
      <c r="AU128" s="180">
        <v>0</v>
      </c>
      <c r="AV128" s="180">
        <v>80000</v>
      </c>
      <c r="AW128" s="180">
        <v>5000</v>
      </c>
      <c r="AX128" s="180">
        <v>0</v>
      </c>
      <c r="AY128" s="180">
        <v>0</v>
      </c>
      <c r="AZ128" s="180">
        <v>0</v>
      </c>
      <c r="BA128" s="180">
        <v>0</v>
      </c>
      <c r="BB128" s="180">
        <v>0</v>
      </c>
      <c r="BC128" s="180">
        <v>0</v>
      </c>
      <c r="BD128" s="180">
        <v>0</v>
      </c>
      <c r="BE128" s="180">
        <v>0</v>
      </c>
      <c r="BF128" s="180">
        <v>962610</v>
      </c>
      <c r="BG128" s="180">
        <v>0</v>
      </c>
      <c r="BH128" s="180">
        <v>0</v>
      </c>
      <c r="BI128" s="180">
        <v>0</v>
      </c>
      <c r="BJ128" s="180">
        <v>0</v>
      </c>
      <c r="BK128" s="180">
        <v>0</v>
      </c>
      <c r="BL128" s="180">
        <v>0</v>
      </c>
      <c r="BM128" s="180">
        <v>0</v>
      </c>
      <c r="BN128" s="180">
        <v>0</v>
      </c>
      <c r="BO128" s="180">
        <v>0</v>
      </c>
      <c r="BP128" s="180">
        <v>0</v>
      </c>
      <c r="BQ128" s="180">
        <v>0</v>
      </c>
      <c r="BR128" s="180">
        <v>0</v>
      </c>
      <c r="BS128" s="180">
        <v>0</v>
      </c>
      <c r="BT128" s="180">
        <v>0</v>
      </c>
      <c r="BU128" s="180">
        <v>0</v>
      </c>
      <c r="BV128" s="180">
        <v>0</v>
      </c>
    </row>
    <row r="129" spans="1:74" x14ac:dyDescent="0.3">
      <c r="A129" s="180">
        <v>986</v>
      </c>
      <c r="C129" s="180"/>
      <c r="D129" s="180">
        <v>0</v>
      </c>
      <c r="E129" s="180">
        <v>90000</v>
      </c>
      <c r="F129" s="180">
        <v>0</v>
      </c>
      <c r="G129" s="180">
        <v>0</v>
      </c>
      <c r="H129" s="180">
        <v>0</v>
      </c>
      <c r="I129" s="180">
        <v>0</v>
      </c>
      <c r="J129" s="180">
        <v>0</v>
      </c>
      <c r="K129" s="180">
        <v>0</v>
      </c>
      <c r="L129" s="180">
        <v>0</v>
      </c>
      <c r="M129" s="180">
        <v>0</v>
      </c>
      <c r="N129" s="180">
        <v>0</v>
      </c>
      <c r="O129" s="180">
        <v>0</v>
      </c>
      <c r="P129" s="180">
        <v>0</v>
      </c>
      <c r="Q129" s="180">
        <v>0</v>
      </c>
      <c r="R129" s="180">
        <v>0</v>
      </c>
      <c r="S129" s="180">
        <v>0</v>
      </c>
      <c r="T129" s="180">
        <v>0</v>
      </c>
      <c r="U129" s="180">
        <v>0</v>
      </c>
      <c r="V129" s="180">
        <v>0</v>
      </c>
      <c r="W129" s="180">
        <v>0</v>
      </c>
      <c r="X129" s="180">
        <v>0</v>
      </c>
      <c r="Y129" s="180">
        <v>0</v>
      </c>
      <c r="Z129" s="180">
        <v>0</v>
      </c>
      <c r="AA129" s="180">
        <v>0</v>
      </c>
      <c r="AB129" s="180">
        <v>0</v>
      </c>
      <c r="AC129" s="180">
        <v>0</v>
      </c>
      <c r="AD129" s="180">
        <v>0</v>
      </c>
      <c r="AE129" s="180">
        <v>0</v>
      </c>
      <c r="AF129" s="180">
        <v>0</v>
      </c>
      <c r="AG129" s="180">
        <v>0</v>
      </c>
      <c r="AH129" s="180">
        <v>0</v>
      </c>
      <c r="AI129" s="180">
        <v>0</v>
      </c>
      <c r="AJ129" s="180">
        <v>0</v>
      </c>
      <c r="AK129" s="180">
        <v>0</v>
      </c>
      <c r="AL129" s="180">
        <v>0</v>
      </c>
      <c r="AM129" s="180">
        <v>0</v>
      </c>
      <c r="AN129" s="180">
        <v>0</v>
      </c>
      <c r="AO129" s="180">
        <v>0</v>
      </c>
      <c r="AP129" s="180">
        <v>0</v>
      </c>
      <c r="AQ129" s="180">
        <v>0</v>
      </c>
      <c r="AR129" s="180">
        <v>0</v>
      </c>
      <c r="AS129" s="180">
        <v>0</v>
      </c>
      <c r="AT129" s="180">
        <v>0</v>
      </c>
      <c r="AU129" s="180">
        <v>0</v>
      </c>
      <c r="AV129" s="180">
        <v>0</v>
      </c>
      <c r="AW129" s="180">
        <v>0</v>
      </c>
      <c r="AX129" s="180">
        <v>0</v>
      </c>
      <c r="AY129" s="180">
        <v>0</v>
      </c>
      <c r="AZ129" s="180">
        <v>0</v>
      </c>
      <c r="BA129" s="180">
        <v>0</v>
      </c>
      <c r="BB129" s="180">
        <v>0</v>
      </c>
      <c r="BC129" s="180">
        <v>0</v>
      </c>
      <c r="BD129" s="180">
        <v>0</v>
      </c>
      <c r="BE129" s="180">
        <v>0</v>
      </c>
      <c r="BF129" s="180">
        <v>0</v>
      </c>
      <c r="BG129" s="180">
        <v>0</v>
      </c>
      <c r="BH129" s="180">
        <v>0</v>
      </c>
      <c r="BI129" s="180">
        <v>0</v>
      </c>
      <c r="BJ129" s="180">
        <v>0</v>
      </c>
      <c r="BK129" s="180">
        <v>0</v>
      </c>
      <c r="BL129" s="180">
        <v>0</v>
      </c>
      <c r="BM129" s="180">
        <v>0</v>
      </c>
      <c r="BN129" s="180">
        <v>0</v>
      </c>
      <c r="BO129" s="180">
        <v>0</v>
      </c>
      <c r="BP129" s="180">
        <v>0</v>
      </c>
      <c r="BQ129" s="180">
        <v>0</v>
      </c>
      <c r="BR129" s="180">
        <v>0</v>
      </c>
      <c r="BS129" s="180">
        <v>0</v>
      </c>
      <c r="BT129" s="180">
        <v>0</v>
      </c>
      <c r="BU129" s="180">
        <v>0</v>
      </c>
      <c r="BV129" s="180">
        <v>0</v>
      </c>
    </row>
    <row r="130" spans="1:74" x14ac:dyDescent="0.3">
      <c r="A130" s="180">
        <v>353</v>
      </c>
      <c r="C130" s="180"/>
      <c r="D130" s="180">
        <v>0</v>
      </c>
      <c r="E130" s="180">
        <v>145000</v>
      </c>
      <c r="F130" s="180">
        <v>0</v>
      </c>
      <c r="G130" s="180">
        <v>0</v>
      </c>
      <c r="H130" s="180">
        <v>0</v>
      </c>
      <c r="I130" s="180">
        <v>0</v>
      </c>
      <c r="J130" s="180">
        <v>0</v>
      </c>
      <c r="K130" s="180">
        <v>0</v>
      </c>
      <c r="L130" s="180">
        <v>355233</v>
      </c>
      <c r="M130" s="180">
        <v>364700</v>
      </c>
      <c r="N130" s="180">
        <v>0</v>
      </c>
      <c r="O130" s="180">
        <v>0</v>
      </c>
      <c r="P130" s="180">
        <v>0</v>
      </c>
      <c r="Q130" s="180">
        <v>0</v>
      </c>
      <c r="R130" s="180">
        <v>0</v>
      </c>
      <c r="S130" s="180">
        <v>0</v>
      </c>
      <c r="T130" s="180">
        <v>0</v>
      </c>
      <c r="U130" s="180">
        <v>0</v>
      </c>
      <c r="V130" s="180">
        <v>0</v>
      </c>
      <c r="W130" s="180">
        <v>0</v>
      </c>
      <c r="X130" s="180">
        <v>0</v>
      </c>
      <c r="Y130" s="180">
        <v>0</v>
      </c>
      <c r="Z130" s="180">
        <v>265000</v>
      </c>
      <c r="AA130" s="180">
        <v>0</v>
      </c>
      <c r="AB130" s="180">
        <v>0</v>
      </c>
      <c r="AC130" s="180">
        <v>0</v>
      </c>
      <c r="AD130" s="180">
        <v>0</v>
      </c>
      <c r="AE130" s="180">
        <v>0</v>
      </c>
      <c r="AF130" s="180">
        <v>0</v>
      </c>
      <c r="AG130" s="180">
        <v>0</v>
      </c>
      <c r="AH130" s="180">
        <v>0</v>
      </c>
      <c r="AI130" s="180">
        <v>0</v>
      </c>
      <c r="AJ130" s="180">
        <v>0</v>
      </c>
      <c r="AK130" s="180">
        <v>0</v>
      </c>
      <c r="AL130" s="180">
        <v>0</v>
      </c>
      <c r="AM130" s="180">
        <v>0</v>
      </c>
      <c r="AN130" s="180">
        <v>0</v>
      </c>
      <c r="AO130" s="180">
        <v>0</v>
      </c>
      <c r="AP130" s="180">
        <v>20000</v>
      </c>
      <c r="AQ130" s="180">
        <v>0</v>
      </c>
      <c r="AR130" s="180">
        <v>0</v>
      </c>
      <c r="AS130" s="180">
        <v>0</v>
      </c>
      <c r="AT130" s="180">
        <v>0</v>
      </c>
      <c r="AU130" s="180">
        <v>0</v>
      </c>
      <c r="AV130" s="180">
        <v>0</v>
      </c>
      <c r="AW130" s="180">
        <v>0</v>
      </c>
      <c r="AX130" s="180">
        <v>0</v>
      </c>
      <c r="AY130" s="180">
        <v>0</v>
      </c>
      <c r="AZ130" s="180">
        <v>0</v>
      </c>
      <c r="BA130" s="180">
        <v>0</v>
      </c>
      <c r="BB130" s="180">
        <v>0</v>
      </c>
      <c r="BC130" s="180">
        <v>0</v>
      </c>
      <c r="BD130" s="180">
        <v>0</v>
      </c>
      <c r="BE130" s="180">
        <v>0</v>
      </c>
      <c r="BF130" s="180">
        <v>10000</v>
      </c>
      <c r="BG130" s="180">
        <v>0</v>
      </c>
      <c r="BH130" s="180">
        <v>0</v>
      </c>
      <c r="BI130" s="180">
        <v>0</v>
      </c>
      <c r="BJ130" s="180">
        <v>0</v>
      </c>
      <c r="BK130" s="180">
        <v>0</v>
      </c>
      <c r="BL130" s="180">
        <v>0</v>
      </c>
      <c r="BM130" s="180">
        <v>0</v>
      </c>
      <c r="BN130" s="180">
        <v>0</v>
      </c>
      <c r="BO130" s="180">
        <v>27334</v>
      </c>
      <c r="BP130" s="180">
        <v>0</v>
      </c>
      <c r="BQ130" s="180">
        <v>0</v>
      </c>
      <c r="BR130" s="180">
        <v>0</v>
      </c>
      <c r="BS130" s="180">
        <v>0</v>
      </c>
      <c r="BT130" s="180">
        <v>0</v>
      </c>
      <c r="BU130" s="180">
        <v>0</v>
      </c>
      <c r="BV130" s="180">
        <v>0</v>
      </c>
    </row>
    <row r="131" spans="1:74" x14ac:dyDescent="0.3">
      <c r="A131" s="180">
        <v>50</v>
      </c>
      <c r="C131" s="180"/>
      <c r="D131" s="180">
        <v>-62805</v>
      </c>
      <c r="E131" s="180">
        <v>110649647</v>
      </c>
      <c r="F131" s="180">
        <v>0</v>
      </c>
      <c r="G131" s="180">
        <v>414480</v>
      </c>
      <c r="H131" s="180">
        <v>-289221</v>
      </c>
      <c r="I131" s="180">
        <v>0</v>
      </c>
      <c r="J131" s="180">
        <v>0</v>
      </c>
      <c r="K131" s="180">
        <v>0</v>
      </c>
      <c r="L131" s="180">
        <v>2644096</v>
      </c>
      <c r="M131" s="180">
        <v>1561890</v>
      </c>
      <c r="N131" s="180">
        <v>0</v>
      </c>
      <c r="O131" s="180">
        <v>215517</v>
      </c>
      <c r="P131" s="180">
        <v>0</v>
      </c>
      <c r="Q131" s="180">
        <v>0</v>
      </c>
      <c r="R131" s="180">
        <v>0</v>
      </c>
      <c r="S131" s="180">
        <v>86547</v>
      </c>
      <c r="T131" s="180">
        <v>0</v>
      </c>
      <c r="U131" s="180">
        <v>0</v>
      </c>
      <c r="V131" s="180">
        <v>-323776</v>
      </c>
      <c r="W131" s="180">
        <v>0</v>
      </c>
      <c r="X131" s="180">
        <v>97461</v>
      </c>
      <c r="Y131" s="180">
        <v>0</v>
      </c>
      <c r="Z131" s="180">
        <v>-1785123</v>
      </c>
      <c r="AA131" s="180">
        <v>0</v>
      </c>
      <c r="AB131" s="180">
        <v>0</v>
      </c>
      <c r="AC131" s="180">
        <v>674392</v>
      </c>
      <c r="AD131" s="180">
        <v>-108485</v>
      </c>
      <c r="AE131" s="180">
        <v>-15271</v>
      </c>
      <c r="AF131" s="180">
        <v>-158047</v>
      </c>
      <c r="AG131" s="180">
        <v>-112186</v>
      </c>
      <c r="AH131" s="180">
        <v>0</v>
      </c>
      <c r="AI131" s="180">
        <v>0</v>
      </c>
      <c r="AJ131" s="180">
        <v>0</v>
      </c>
      <c r="AK131" s="180">
        <v>0</v>
      </c>
      <c r="AL131" s="180">
        <v>-30147</v>
      </c>
      <c r="AM131" s="180">
        <v>-231060</v>
      </c>
      <c r="AN131" s="180">
        <v>9</v>
      </c>
      <c r="AO131" s="180">
        <v>2813253</v>
      </c>
      <c r="AP131" s="180">
        <v>115918</v>
      </c>
      <c r="AQ131" s="180">
        <v>0</v>
      </c>
      <c r="AR131" s="180">
        <v>-19796</v>
      </c>
      <c r="AS131" s="180">
        <v>5580528</v>
      </c>
      <c r="AT131" s="180">
        <v>-16035</v>
      </c>
      <c r="AU131" s="180">
        <v>362824</v>
      </c>
      <c r="AV131" s="180">
        <v>-285761</v>
      </c>
      <c r="AW131" s="180">
        <v>1560018</v>
      </c>
      <c r="AX131" s="180">
        <v>0</v>
      </c>
      <c r="AY131" s="180">
        <v>2</v>
      </c>
      <c r="AZ131" s="180">
        <v>524269</v>
      </c>
      <c r="BA131" s="180">
        <v>104159</v>
      </c>
      <c r="BB131" s="180">
        <v>-59419</v>
      </c>
      <c r="BC131" s="180">
        <v>-3947</v>
      </c>
      <c r="BD131" s="180">
        <v>654489</v>
      </c>
      <c r="BE131" s="180">
        <v>-309065</v>
      </c>
      <c r="BF131" s="180">
        <v>2906107</v>
      </c>
      <c r="BG131" s="180">
        <v>0</v>
      </c>
      <c r="BH131" s="180">
        <v>0</v>
      </c>
      <c r="BI131" s="180">
        <v>-50262</v>
      </c>
      <c r="BJ131" s="180">
        <v>2492168</v>
      </c>
      <c r="BK131" s="180">
        <v>-10879</v>
      </c>
      <c r="BL131" s="180">
        <v>5375156</v>
      </c>
      <c r="BM131" s="180">
        <v>0</v>
      </c>
      <c r="BN131" s="180">
        <v>1406359</v>
      </c>
      <c r="BO131" s="180">
        <v>1442653</v>
      </c>
      <c r="BP131" s="180">
        <v>0</v>
      </c>
      <c r="BQ131" s="180">
        <v>0</v>
      </c>
      <c r="BR131" s="180">
        <v>0</v>
      </c>
      <c r="BS131" s="180">
        <v>-177434</v>
      </c>
      <c r="BT131" s="180">
        <v>-4154</v>
      </c>
      <c r="BU131" s="180">
        <v>0</v>
      </c>
      <c r="BV131" s="180">
        <v>-543804</v>
      </c>
    </row>
    <row r="132" spans="1:74" x14ac:dyDescent="0.3">
      <c r="A132" s="180">
        <v>377</v>
      </c>
      <c r="C132" s="180"/>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v>0</v>
      </c>
      <c r="Y132" s="180">
        <v>0</v>
      </c>
      <c r="Z132" s="180">
        <v>0</v>
      </c>
      <c r="AA132" s="180">
        <v>0</v>
      </c>
      <c r="AB132" s="180">
        <v>0</v>
      </c>
      <c r="AC132" s="180">
        <v>0</v>
      </c>
      <c r="AD132" s="180">
        <v>0</v>
      </c>
      <c r="AE132" s="180">
        <v>0</v>
      </c>
      <c r="AF132" s="180">
        <v>0</v>
      </c>
      <c r="AG132" s="180">
        <v>0</v>
      </c>
      <c r="AH132" s="180">
        <v>0</v>
      </c>
      <c r="AI132" s="180">
        <v>0</v>
      </c>
      <c r="AJ132" s="180">
        <v>0</v>
      </c>
      <c r="AK132" s="180">
        <v>0</v>
      </c>
      <c r="AL132" s="180">
        <v>0</v>
      </c>
      <c r="AM132" s="180">
        <v>0</v>
      </c>
      <c r="AN132" s="180">
        <v>0</v>
      </c>
      <c r="AO132" s="180">
        <v>0</v>
      </c>
      <c r="AP132" s="180">
        <v>0</v>
      </c>
      <c r="AQ132" s="180">
        <v>0</v>
      </c>
      <c r="AR132" s="180">
        <v>0</v>
      </c>
      <c r="AS132" s="180">
        <v>0</v>
      </c>
      <c r="AT132" s="180">
        <v>0</v>
      </c>
      <c r="AU132" s="180">
        <v>-1</v>
      </c>
      <c r="AV132" s="180">
        <v>0</v>
      </c>
      <c r="AW132" s="180">
        <v>0</v>
      </c>
      <c r="AX132" s="180">
        <v>0</v>
      </c>
      <c r="AY132" s="180">
        <v>0</v>
      </c>
      <c r="AZ132" s="180">
        <v>0</v>
      </c>
      <c r="BA132" s="180">
        <v>0</v>
      </c>
      <c r="BB132" s="180">
        <v>0</v>
      </c>
      <c r="BC132" s="180">
        <v>-1</v>
      </c>
      <c r="BD132" s="180">
        <v>-177300</v>
      </c>
      <c r="BE132" s="180">
        <v>-319843</v>
      </c>
      <c r="BF132" s="180">
        <v>0</v>
      </c>
      <c r="BG132" s="180">
        <v>0</v>
      </c>
      <c r="BH132" s="180">
        <v>0</v>
      </c>
      <c r="BI132" s="180">
        <v>0</v>
      </c>
      <c r="BJ132" s="180">
        <v>0</v>
      </c>
      <c r="BK132" s="180">
        <v>0</v>
      </c>
      <c r="BL132" s="180">
        <v>0</v>
      </c>
      <c r="BM132" s="180">
        <v>0</v>
      </c>
      <c r="BN132" s="180">
        <v>0</v>
      </c>
      <c r="BO132" s="180">
        <v>0</v>
      </c>
      <c r="BP132" s="180">
        <v>0</v>
      </c>
      <c r="BQ132" s="180">
        <v>0</v>
      </c>
      <c r="BR132" s="180">
        <v>0</v>
      </c>
      <c r="BS132" s="180">
        <v>0</v>
      </c>
      <c r="BT132" s="180">
        <v>0</v>
      </c>
      <c r="BU132" s="180">
        <v>0</v>
      </c>
      <c r="BV132" s="180">
        <v>0</v>
      </c>
    </row>
    <row r="133" spans="1:74" x14ac:dyDescent="0.3">
      <c r="A133" s="180">
        <v>537</v>
      </c>
      <c r="C133" s="180"/>
      <c r="D133" s="180">
        <v>1</v>
      </c>
      <c r="E133" s="180">
        <v>2</v>
      </c>
      <c r="F133" s="180">
        <v>0</v>
      </c>
      <c r="G133" s="180">
        <v>2</v>
      </c>
      <c r="H133" s="180">
        <v>2</v>
      </c>
      <c r="I133" s="180">
        <v>0</v>
      </c>
      <c r="J133" s="180">
        <v>2</v>
      </c>
      <c r="K133" s="180">
        <v>2</v>
      </c>
      <c r="L133" s="180">
        <v>2</v>
      </c>
      <c r="M133" s="180">
        <v>2</v>
      </c>
      <c r="N133" s="180">
        <v>2</v>
      </c>
      <c r="O133" s="180">
        <v>1</v>
      </c>
      <c r="P133" s="180">
        <v>0</v>
      </c>
      <c r="Q133" s="180">
        <v>0</v>
      </c>
      <c r="R133" s="180">
        <v>2</v>
      </c>
      <c r="S133" s="180">
        <v>2</v>
      </c>
      <c r="T133" s="180">
        <v>0</v>
      </c>
      <c r="U133" s="180">
        <v>0</v>
      </c>
      <c r="V133" s="180">
        <v>2</v>
      </c>
      <c r="W133" s="180">
        <v>0</v>
      </c>
      <c r="X133" s="180">
        <v>2</v>
      </c>
      <c r="Y133" s="180">
        <v>0</v>
      </c>
      <c r="Z133" s="180">
        <v>2</v>
      </c>
      <c r="AA133" s="180">
        <v>0</v>
      </c>
      <c r="AB133" s="180">
        <v>0</v>
      </c>
      <c r="AC133" s="180">
        <v>2</v>
      </c>
      <c r="AD133" s="180">
        <v>2</v>
      </c>
      <c r="AE133" s="180">
        <v>1</v>
      </c>
      <c r="AF133" s="180">
        <v>2</v>
      </c>
      <c r="AG133" s="180">
        <v>2</v>
      </c>
      <c r="AH133" s="180">
        <v>0</v>
      </c>
      <c r="AI133" s="180">
        <v>0</v>
      </c>
      <c r="AJ133" s="180">
        <v>0</v>
      </c>
      <c r="AK133" s="180">
        <v>0</v>
      </c>
      <c r="AL133" s="180">
        <v>1</v>
      </c>
      <c r="AM133" s="180">
        <v>2</v>
      </c>
      <c r="AN133" s="180">
        <v>2</v>
      </c>
      <c r="AO133" s="180">
        <v>1</v>
      </c>
      <c r="AP133" s="180">
        <v>2</v>
      </c>
      <c r="AQ133" s="180">
        <v>2</v>
      </c>
      <c r="AR133" s="180">
        <v>2</v>
      </c>
      <c r="AS133" s="180">
        <v>1</v>
      </c>
      <c r="AT133" s="180">
        <v>2</v>
      </c>
      <c r="AU133" s="180">
        <v>0</v>
      </c>
      <c r="AV133" s="180">
        <v>2</v>
      </c>
      <c r="AW133" s="180">
        <v>2</v>
      </c>
      <c r="AX133" s="180">
        <v>0</v>
      </c>
      <c r="AY133" s="180">
        <v>2</v>
      </c>
      <c r="AZ133" s="180">
        <v>1</v>
      </c>
      <c r="BA133" s="180">
        <v>2</v>
      </c>
      <c r="BB133" s="180">
        <v>2</v>
      </c>
      <c r="BC133" s="180">
        <v>2</v>
      </c>
      <c r="BD133" s="180">
        <v>2</v>
      </c>
      <c r="BE133" s="180">
        <v>2</v>
      </c>
      <c r="BF133" s="180">
        <v>2</v>
      </c>
      <c r="BG133" s="180">
        <v>0</v>
      </c>
      <c r="BH133" s="180">
        <v>0</v>
      </c>
      <c r="BI133" s="180">
        <v>1</v>
      </c>
      <c r="BJ133" s="180">
        <v>1</v>
      </c>
      <c r="BK133" s="180">
        <v>2</v>
      </c>
      <c r="BL133" s="180">
        <v>1</v>
      </c>
      <c r="BM133" s="180">
        <v>0</v>
      </c>
      <c r="BN133" s="180">
        <v>1</v>
      </c>
      <c r="BO133" s="180">
        <v>1</v>
      </c>
      <c r="BP133" s="180">
        <v>0</v>
      </c>
      <c r="BQ133" s="180">
        <v>0</v>
      </c>
      <c r="BR133" s="180">
        <v>0</v>
      </c>
      <c r="BS133" s="180">
        <v>1</v>
      </c>
      <c r="BT133" s="180">
        <v>2</v>
      </c>
      <c r="BU133" s="180">
        <v>0</v>
      </c>
      <c r="BV133" s="180">
        <v>1</v>
      </c>
    </row>
    <row r="134" spans="1:74" x14ac:dyDescent="0.3">
      <c r="A134" s="180">
        <v>538</v>
      </c>
      <c r="C134" s="180"/>
      <c r="D134" s="180">
        <v>1</v>
      </c>
      <c r="E134" s="180">
        <v>1</v>
      </c>
      <c r="F134" s="180">
        <v>0</v>
      </c>
      <c r="G134" s="180">
        <v>2</v>
      </c>
      <c r="H134" s="180">
        <v>2</v>
      </c>
      <c r="I134" s="180">
        <v>0</v>
      </c>
      <c r="J134" s="180">
        <v>2</v>
      </c>
      <c r="K134" s="180">
        <v>2</v>
      </c>
      <c r="L134" s="180">
        <v>2</v>
      </c>
      <c r="M134" s="180">
        <v>1</v>
      </c>
      <c r="N134" s="180">
        <v>2</v>
      </c>
      <c r="O134" s="180">
        <v>1</v>
      </c>
      <c r="P134" s="180">
        <v>0</v>
      </c>
      <c r="Q134" s="180">
        <v>0</v>
      </c>
      <c r="R134" s="180">
        <v>2</v>
      </c>
      <c r="S134" s="180">
        <v>1</v>
      </c>
      <c r="T134" s="180">
        <v>0</v>
      </c>
      <c r="U134" s="180">
        <v>0</v>
      </c>
      <c r="V134" s="180">
        <v>2</v>
      </c>
      <c r="W134" s="180">
        <v>0</v>
      </c>
      <c r="X134" s="180">
        <v>2</v>
      </c>
      <c r="Y134" s="180">
        <v>0</v>
      </c>
      <c r="Z134" s="180">
        <v>2</v>
      </c>
      <c r="AA134" s="180">
        <v>0</v>
      </c>
      <c r="AB134" s="180">
        <v>0</v>
      </c>
      <c r="AC134" s="180">
        <v>2</v>
      </c>
      <c r="AD134" s="180">
        <v>2</v>
      </c>
      <c r="AE134" s="180">
        <v>1</v>
      </c>
      <c r="AF134" s="180">
        <v>1</v>
      </c>
      <c r="AG134" s="180">
        <v>2</v>
      </c>
      <c r="AH134" s="180">
        <v>0</v>
      </c>
      <c r="AI134" s="180">
        <v>0</v>
      </c>
      <c r="AJ134" s="180">
        <v>0</v>
      </c>
      <c r="AK134" s="180">
        <v>0</v>
      </c>
      <c r="AL134" s="180">
        <v>2</v>
      </c>
      <c r="AM134" s="180">
        <v>1</v>
      </c>
      <c r="AN134" s="180">
        <v>2</v>
      </c>
      <c r="AO134" s="180">
        <v>1</v>
      </c>
      <c r="AP134" s="180">
        <v>2</v>
      </c>
      <c r="AQ134" s="180">
        <v>2</v>
      </c>
      <c r="AR134" s="180">
        <v>2</v>
      </c>
      <c r="AS134" s="180">
        <v>1</v>
      </c>
      <c r="AT134" s="180">
        <v>2</v>
      </c>
      <c r="AU134" s="180">
        <v>0</v>
      </c>
      <c r="AV134" s="180">
        <v>2</v>
      </c>
      <c r="AW134" s="180">
        <v>2</v>
      </c>
      <c r="AX134" s="180">
        <v>0</v>
      </c>
      <c r="AY134" s="180">
        <v>2</v>
      </c>
      <c r="AZ134" s="180">
        <v>1</v>
      </c>
      <c r="BA134" s="180">
        <v>2</v>
      </c>
      <c r="BB134" s="180">
        <v>1</v>
      </c>
      <c r="BC134" s="180">
        <v>2</v>
      </c>
      <c r="BD134" s="180">
        <v>2</v>
      </c>
      <c r="BE134" s="180">
        <v>2</v>
      </c>
      <c r="BF134" s="180">
        <v>1</v>
      </c>
      <c r="BG134" s="180">
        <v>0</v>
      </c>
      <c r="BH134" s="180">
        <v>0</v>
      </c>
      <c r="BI134" s="180">
        <v>1</v>
      </c>
      <c r="BJ134" s="180">
        <v>2</v>
      </c>
      <c r="BK134" s="180">
        <v>2</v>
      </c>
      <c r="BL134" s="180">
        <v>1</v>
      </c>
      <c r="BM134" s="180">
        <v>0</v>
      </c>
      <c r="BN134" s="180">
        <v>1</v>
      </c>
      <c r="BO134" s="180">
        <v>1</v>
      </c>
      <c r="BP134" s="180">
        <v>0</v>
      </c>
      <c r="BQ134" s="180">
        <v>0</v>
      </c>
      <c r="BR134" s="180">
        <v>0</v>
      </c>
      <c r="BS134" s="180">
        <v>1</v>
      </c>
      <c r="BT134" s="180">
        <v>2</v>
      </c>
      <c r="BU134" s="180">
        <v>0</v>
      </c>
      <c r="BV134" s="180">
        <v>1</v>
      </c>
    </row>
    <row r="135" spans="1:74" s="968" customFormat="1" x14ac:dyDescent="0.3">
      <c r="B135" s="968" t="s">
        <v>2841</v>
      </c>
    </row>
    <row r="136" spans="1:74" x14ac:dyDescent="0.3">
      <c r="A136" s="180">
        <v>97</v>
      </c>
      <c r="C136" s="180"/>
      <c r="D136" s="180">
        <v>0</v>
      </c>
      <c r="E136" s="180">
        <v>0</v>
      </c>
      <c r="F136" s="180">
        <v>0</v>
      </c>
      <c r="G136" s="180">
        <v>0</v>
      </c>
      <c r="H136" s="180">
        <v>0</v>
      </c>
      <c r="I136" s="180">
        <v>0</v>
      </c>
      <c r="J136" s="180">
        <v>0</v>
      </c>
      <c r="K136" s="180">
        <v>0</v>
      </c>
      <c r="L136" s="180">
        <v>4106983</v>
      </c>
      <c r="M136" s="180">
        <v>0</v>
      </c>
      <c r="N136" s="180">
        <v>0</v>
      </c>
      <c r="O136" s="180">
        <v>0</v>
      </c>
      <c r="P136" s="180">
        <v>0</v>
      </c>
      <c r="Q136" s="180">
        <v>0</v>
      </c>
      <c r="R136" s="180">
        <v>0</v>
      </c>
      <c r="S136" s="180">
        <v>0</v>
      </c>
      <c r="T136" s="180">
        <v>0</v>
      </c>
      <c r="U136" s="180">
        <v>0</v>
      </c>
      <c r="V136" s="180">
        <v>0</v>
      </c>
      <c r="W136" s="180">
        <v>0</v>
      </c>
      <c r="X136" s="180">
        <v>0</v>
      </c>
      <c r="Y136" s="180">
        <v>0</v>
      </c>
      <c r="Z136" s="180">
        <v>74754278</v>
      </c>
      <c r="AA136" s="180">
        <v>0</v>
      </c>
      <c r="AB136" s="180">
        <v>0</v>
      </c>
      <c r="AC136" s="180">
        <v>0</v>
      </c>
      <c r="AD136" s="180">
        <v>0</v>
      </c>
      <c r="AE136" s="180">
        <v>0</v>
      </c>
      <c r="AF136" s="180">
        <v>0</v>
      </c>
      <c r="AG136" s="180">
        <v>0</v>
      </c>
      <c r="AH136" s="180">
        <v>0</v>
      </c>
      <c r="AI136" s="180">
        <v>0</v>
      </c>
      <c r="AJ136" s="180">
        <v>0</v>
      </c>
      <c r="AK136" s="180">
        <v>0</v>
      </c>
      <c r="AL136" s="180">
        <v>0</v>
      </c>
      <c r="AM136" s="180">
        <v>0</v>
      </c>
      <c r="AN136" s="180">
        <v>0</v>
      </c>
      <c r="AO136" s="180">
        <v>0</v>
      </c>
      <c r="AP136" s="180">
        <v>0</v>
      </c>
      <c r="AQ136" s="180">
        <v>0</v>
      </c>
      <c r="AR136" s="180">
        <v>0</v>
      </c>
      <c r="AS136" s="180">
        <v>0</v>
      </c>
      <c r="AT136" s="180">
        <v>0</v>
      </c>
      <c r="AU136" s="180">
        <v>0</v>
      </c>
      <c r="AV136" s="180">
        <v>3503449</v>
      </c>
      <c r="AW136" s="180">
        <v>0</v>
      </c>
      <c r="AX136" s="180">
        <v>0</v>
      </c>
      <c r="AY136" s="180">
        <v>0</v>
      </c>
      <c r="AZ136" s="180">
        <v>7582833</v>
      </c>
      <c r="BA136" s="180">
        <v>0</v>
      </c>
      <c r="BB136" s="180">
        <v>0</v>
      </c>
      <c r="BC136" s="180">
        <v>0</v>
      </c>
      <c r="BD136" s="180">
        <v>0</v>
      </c>
      <c r="BE136" s="180">
        <v>2293690</v>
      </c>
      <c r="BF136" s="180">
        <v>21814728</v>
      </c>
      <c r="BG136" s="180">
        <v>0</v>
      </c>
      <c r="BH136" s="180">
        <v>0</v>
      </c>
      <c r="BI136" s="180">
        <v>0</v>
      </c>
      <c r="BJ136" s="180">
        <v>15014703</v>
      </c>
      <c r="BK136" s="180">
        <v>0</v>
      </c>
      <c r="BL136" s="180">
        <v>0</v>
      </c>
      <c r="BM136" s="180">
        <v>0</v>
      </c>
      <c r="BN136" s="180">
        <v>7570665</v>
      </c>
      <c r="BO136" s="180">
        <v>0</v>
      </c>
      <c r="BP136" s="180">
        <v>0</v>
      </c>
      <c r="BQ136" s="180">
        <v>0</v>
      </c>
      <c r="BR136" s="180">
        <v>0</v>
      </c>
      <c r="BS136" s="180">
        <v>0</v>
      </c>
      <c r="BT136" s="180">
        <v>0</v>
      </c>
      <c r="BU136" s="180">
        <v>0</v>
      </c>
      <c r="BV136" s="180">
        <v>0</v>
      </c>
    </row>
    <row r="137" spans="1:74" x14ac:dyDescent="0.3">
      <c r="A137" s="180">
        <v>93</v>
      </c>
      <c r="C137" s="180"/>
      <c r="D137" s="180">
        <v>0</v>
      </c>
      <c r="E137" s="180">
        <v>0</v>
      </c>
      <c r="F137" s="180">
        <v>0</v>
      </c>
      <c r="G137" s="180">
        <v>0</v>
      </c>
      <c r="H137" s="180">
        <v>0</v>
      </c>
      <c r="I137" s="180">
        <v>0</v>
      </c>
      <c r="J137" s="180">
        <v>0</v>
      </c>
      <c r="K137" s="180">
        <v>0</v>
      </c>
      <c r="L137" s="180">
        <v>4117131</v>
      </c>
      <c r="M137" s="180">
        <v>0</v>
      </c>
      <c r="N137" s="180">
        <v>0</v>
      </c>
      <c r="O137" s="180">
        <v>0</v>
      </c>
      <c r="P137" s="180">
        <v>0</v>
      </c>
      <c r="Q137" s="180">
        <v>0</v>
      </c>
      <c r="R137" s="180">
        <v>0</v>
      </c>
      <c r="S137" s="180">
        <v>0</v>
      </c>
      <c r="T137" s="180">
        <v>0</v>
      </c>
      <c r="U137" s="180">
        <v>0</v>
      </c>
      <c r="V137" s="180">
        <v>0</v>
      </c>
      <c r="W137" s="180">
        <v>0</v>
      </c>
      <c r="X137" s="180">
        <v>0</v>
      </c>
      <c r="Y137" s="180">
        <v>0</v>
      </c>
      <c r="Z137" s="180">
        <v>75955186</v>
      </c>
      <c r="AA137" s="180">
        <v>0</v>
      </c>
      <c r="AB137" s="180">
        <v>0</v>
      </c>
      <c r="AC137" s="180">
        <v>0</v>
      </c>
      <c r="AD137" s="180">
        <v>0</v>
      </c>
      <c r="AE137" s="180">
        <v>0</v>
      </c>
      <c r="AF137" s="180">
        <v>0</v>
      </c>
      <c r="AG137" s="180">
        <v>0</v>
      </c>
      <c r="AH137" s="180">
        <v>0</v>
      </c>
      <c r="AI137" s="180">
        <v>0</v>
      </c>
      <c r="AJ137" s="180">
        <v>0</v>
      </c>
      <c r="AK137" s="180">
        <v>0</v>
      </c>
      <c r="AL137" s="180">
        <v>0</v>
      </c>
      <c r="AM137" s="180">
        <v>0</v>
      </c>
      <c r="AN137" s="180">
        <v>0</v>
      </c>
      <c r="AO137" s="180">
        <v>0</v>
      </c>
      <c r="AP137" s="180">
        <v>0</v>
      </c>
      <c r="AQ137" s="180">
        <v>0</v>
      </c>
      <c r="AR137" s="180">
        <v>0</v>
      </c>
      <c r="AS137" s="180">
        <v>0</v>
      </c>
      <c r="AT137" s="180">
        <v>0</v>
      </c>
      <c r="AU137" s="180">
        <v>0</v>
      </c>
      <c r="AV137" s="180">
        <v>3503449</v>
      </c>
      <c r="AW137" s="180">
        <v>0</v>
      </c>
      <c r="AX137" s="180">
        <v>0</v>
      </c>
      <c r="AY137" s="180">
        <v>0</v>
      </c>
      <c r="AZ137" s="180">
        <v>7602053</v>
      </c>
      <c r="BA137" s="180">
        <v>0</v>
      </c>
      <c r="BB137" s="180">
        <v>0</v>
      </c>
      <c r="BC137" s="180">
        <v>0</v>
      </c>
      <c r="BD137" s="180">
        <v>0</v>
      </c>
      <c r="BE137" s="180">
        <v>2293690</v>
      </c>
      <c r="BF137" s="180">
        <v>25893519</v>
      </c>
      <c r="BG137" s="180">
        <v>0</v>
      </c>
      <c r="BH137" s="180">
        <v>0</v>
      </c>
      <c r="BI137" s="180">
        <v>0</v>
      </c>
      <c r="BJ137" s="180">
        <v>15262471</v>
      </c>
      <c r="BK137" s="180">
        <v>0</v>
      </c>
      <c r="BL137" s="180">
        <v>0</v>
      </c>
      <c r="BM137" s="180">
        <v>0</v>
      </c>
      <c r="BN137" s="180">
        <v>7622876</v>
      </c>
      <c r="BO137" s="180">
        <v>0</v>
      </c>
      <c r="BP137" s="180">
        <v>0</v>
      </c>
      <c r="BQ137" s="180">
        <v>0</v>
      </c>
      <c r="BR137" s="180">
        <v>0</v>
      </c>
      <c r="BS137" s="180">
        <v>0</v>
      </c>
      <c r="BT137" s="180">
        <v>0</v>
      </c>
      <c r="BU137" s="180">
        <v>0</v>
      </c>
      <c r="BV137" s="180">
        <v>0</v>
      </c>
    </row>
    <row r="138" spans="1:74" x14ac:dyDescent="0.3">
      <c r="A138" s="180">
        <v>99</v>
      </c>
      <c r="C138" s="180"/>
      <c r="D138" s="180">
        <v>0</v>
      </c>
      <c r="E138" s="180">
        <v>0</v>
      </c>
      <c r="F138" s="180">
        <v>0</v>
      </c>
      <c r="G138" s="180">
        <v>0</v>
      </c>
      <c r="H138" s="180">
        <v>0</v>
      </c>
      <c r="I138" s="180">
        <v>0</v>
      </c>
      <c r="J138" s="180">
        <v>0</v>
      </c>
      <c r="K138" s="180">
        <v>0</v>
      </c>
      <c r="L138" s="180">
        <v>2777827</v>
      </c>
      <c r="M138" s="180">
        <v>0</v>
      </c>
      <c r="N138" s="180">
        <v>0</v>
      </c>
      <c r="O138" s="180">
        <v>0</v>
      </c>
      <c r="P138" s="180">
        <v>0</v>
      </c>
      <c r="Q138" s="180">
        <v>0</v>
      </c>
      <c r="R138" s="180">
        <v>0</v>
      </c>
      <c r="S138" s="180">
        <v>0</v>
      </c>
      <c r="T138" s="180">
        <v>0</v>
      </c>
      <c r="U138" s="180">
        <v>0</v>
      </c>
      <c r="V138" s="180">
        <v>0</v>
      </c>
      <c r="W138" s="180">
        <v>0</v>
      </c>
      <c r="X138" s="180">
        <v>0</v>
      </c>
      <c r="Y138" s="180">
        <v>0</v>
      </c>
      <c r="Z138" s="180">
        <v>50980465</v>
      </c>
      <c r="AA138" s="180">
        <v>0</v>
      </c>
      <c r="AB138" s="180">
        <v>0</v>
      </c>
      <c r="AC138" s="180">
        <v>0</v>
      </c>
      <c r="AD138" s="180">
        <v>0</v>
      </c>
      <c r="AE138" s="180">
        <v>0</v>
      </c>
      <c r="AF138" s="180">
        <v>0</v>
      </c>
      <c r="AG138" s="180">
        <v>0</v>
      </c>
      <c r="AH138" s="180">
        <v>0</v>
      </c>
      <c r="AI138" s="180">
        <v>0</v>
      </c>
      <c r="AJ138" s="180">
        <v>0</v>
      </c>
      <c r="AK138" s="180">
        <v>0</v>
      </c>
      <c r="AL138" s="180">
        <v>0</v>
      </c>
      <c r="AM138" s="180">
        <v>0</v>
      </c>
      <c r="AN138" s="180">
        <v>0</v>
      </c>
      <c r="AO138" s="180">
        <v>0</v>
      </c>
      <c r="AP138" s="180">
        <v>0</v>
      </c>
      <c r="AQ138" s="180">
        <v>0</v>
      </c>
      <c r="AR138" s="180">
        <v>0</v>
      </c>
      <c r="AS138" s="180">
        <v>0</v>
      </c>
      <c r="AT138" s="180">
        <v>0</v>
      </c>
      <c r="AU138" s="180">
        <v>0</v>
      </c>
      <c r="AV138" s="180">
        <v>3378624</v>
      </c>
      <c r="AW138" s="180">
        <v>0</v>
      </c>
      <c r="AX138" s="180">
        <v>0</v>
      </c>
      <c r="AY138" s="180">
        <v>0</v>
      </c>
      <c r="AZ138" s="180">
        <v>5354013</v>
      </c>
      <c r="BA138" s="180">
        <v>0</v>
      </c>
      <c r="BB138" s="180">
        <v>0</v>
      </c>
      <c r="BC138" s="180">
        <v>0</v>
      </c>
      <c r="BD138" s="180">
        <v>0</v>
      </c>
      <c r="BE138" s="180">
        <v>960001</v>
      </c>
      <c r="BF138" s="180">
        <v>13799898</v>
      </c>
      <c r="BG138" s="180">
        <v>0</v>
      </c>
      <c r="BH138" s="180">
        <v>0</v>
      </c>
      <c r="BI138" s="180">
        <v>0</v>
      </c>
      <c r="BJ138" s="180">
        <v>11637294</v>
      </c>
      <c r="BK138" s="180">
        <v>0</v>
      </c>
      <c r="BL138" s="180">
        <v>0</v>
      </c>
      <c r="BM138" s="180">
        <v>0</v>
      </c>
      <c r="BN138" s="180">
        <v>6884858</v>
      </c>
      <c r="BO138" s="180">
        <v>0</v>
      </c>
      <c r="BP138" s="180">
        <v>0</v>
      </c>
      <c r="BQ138" s="180">
        <v>0</v>
      </c>
      <c r="BR138" s="180">
        <v>0</v>
      </c>
      <c r="BS138" s="180">
        <v>0</v>
      </c>
      <c r="BT138" s="180">
        <v>0</v>
      </c>
      <c r="BU138" s="180">
        <v>0</v>
      </c>
      <c r="BV138" s="180">
        <v>0</v>
      </c>
    </row>
    <row r="139" spans="1:74" x14ac:dyDescent="0.3">
      <c r="A139" s="180">
        <v>52</v>
      </c>
      <c r="C139" s="180"/>
      <c r="D139" s="180">
        <v>0</v>
      </c>
      <c r="E139" s="180">
        <v>0</v>
      </c>
      <c r="F139" s="180">
        <v>0</v>
      </c>
      <c r="G139" s="180">
        <v>0</v>
      </c>
      <c r="H139" s="180">
        <v>0</v>
      </c>
      <c r="I139" s="180">
        <v>0</v>
      </c>
      <c r="J139" s="180">
        <v>0</v>
      </c>
      <c r="K139" s="180">
        <v>0</v>
      </c>
      <c r="L139" s="180">
        <v>101054</v>
      </c>
      <c r="M139" s="180">
        <v>0</v>
      </c>
      <c r="N139" s="180">
        <v>0</v>
      </c>
      <c r="O139" s="180">
        <v>0</v>
      </c>
      <c r="P139" s="180">
        <v>0</v>
      </c>
      <c r="Q139" s="180">
        <v>0</v>
      </c>
      <c r="R139" s="180">
        <v>0</v>
      </c>
      <c r="S139" s="180">
        <v>0</v>
      </c>
      <c r="T139" s="180">
        <v>0</v>
      </c>
      <c r="U139" s="180">
        <v>0</v>
      </c>
      <c r="V139" s="180">
        <v>0</v>
      </c>
      <c r="W139" s="180">
        <v>0</v>
      </c>
      <c r="X139" s="180">
        <v>0</v>
      </c>
      <c r="Y139" s="180">
        <v>0</v>
      </c>
      <c r="Z139" s="180">
        <v>1989965</v>
      </c>
      <c r="AA139" s="180">
        <v>0</v>
      </c>
      <c r="AB139" s="180">
        <v>0</v>
      </c>
      <c r="AC139" s="180">
        <v>0</v>
      </c>
      <c r="AD139" s="180">
        <v>0</v>
      </c>
      <c r="AE139" s="180">
        <v>0</v>
      </c>
      <c r="AF139" s="180">
        <v>0</v>
      </c>
      <c r="AG139" s="180">
        <v>0</v>
      </c>
      <c r="AH139" s="180">
        <v>0</v>
      </c>
      <c r="AI139" s="180">
        <v>0</v>
      </c>
      <c r="AJ139" s="180">
        <v>0</v>
      </c>
      <c r="AK139" s="180">
        <v>0</v>
      </c>
      <c r="AL139" s="180">
        <v>0</v>
      </c>
      <c r="AM139" s="180">
        <v>0</v>
      </c>
      <c r="AN139" s="180">
        <v>0</v>
      </c>
      <c r="AO139" s="180">
        <v>0</v>
      </c>
      <c r="AP139" s="180">
        <v>0</v>
      </c>
      <c r="AQ139" s="180">
        <v>0</v>
      </c>
      <c r="AR139" s="180">
        <v>0</v>
      </c>
      <c r="AS139" s="180">
        <v>0</v>
      </c>
      <c r="AT139" s="180">
        <v>0</v>
      </c>
      <c r="AU139" s="180">
        <v>0</v>
      </c>
      <c r="AV139" s="180">
        <v>28469</v>
      </c>
      <c r="AW139" s="180">
        <v>0</v>
      </c>
      <c r="AX139" s="180">
        <v>0</v>
      </c>
      <c r="AY139" s="180">
        <v>0</v>
      </c>
      <c r="AZ139" s="180">
        <v>105232</v>
      </c>
      <c r="BA139" s="180">
        <v>0</v>
      </c>
      <c r="BB139" s="180">
        <v>0</v>
      </c>
      <c r="BC139" s="180">
        <v>0</v>
      </c>
      <c r="BD139" s="180">
        <v>0</v>
      </c>
      <c r="BE139" s="180">
        <v>120353</v>
      </c>
      <c r="BF139" s="180">
        <v>731792</v>
      </c>
      <c r="BG139" s="180">
        <v>0</v>
      </c>
      <c r="BH139" s="180">
        <v>0</v>
      </c>
      <c r="BI139" s="180">
        <v>0</v>
      </c>
      <c r="BJ139" s="180">
        <v>574732</v>
      </c>
      <c r="BK139" s="180">
        <v>0</v>
      </c>
      <c r="BL139" s="180">
        <v>0</v>
      </c>
      <c r="BM139" s="180">
        <v>0</v>
      </c>
      <c r="BN139" s="180">
        <v>350897</v>
      </c>
      <c r="BO139" s="180">
        <v>0</v>
      </c>
      <c r="BP139" s="180">
        <v>0</v>
      </c>
      <c r="BQ139" s="180">
        <v>0</v>
      </c>
      <c r="BR139" s="180">
        <v>0</v>
      </c>
      <c r="BS139" s="180">
        <v>0</v>
      </c>
      <c r="BT139" s="180">
        <v>0</v>
      </c>
      <c r="BU139" s="180">
        <v>0</v>
      </c>
      <c r="BV139" s="180">
        <v>0</v>
      </c>
    </row>
    <row r="140" spans="1:74" x14ac:dyDescent="0.3">
      <c r="A140" s="180">
        <v>94</v>
      </c>
      <c r="C140" s="180"/>
      <c r="D140" s="180">
        <v>0</v>
      </c>
      <c r="E140" s="180">
        <v>0</v>
      </c>
      <c r="F140" s="180">
        <v>0</v>
      </c>
      <c r="G140" s="180">
        <v>0</v>
      </c>
      <c r="H140" s="180">
        <v>0</v>
      </c>
      <c r="I140" s="180">
        <v>0</v>
      </c>
      <c r="J140" s="180">
        <v>0</v>
      </c>
      <c r="K140" s="180">
        <v>0</v>
      </c>
      <c r="L140" s="180">
        <v>4070112</v>
      </c>
      <c r="M140" s="180">
        <v>0</v>
      </c>
      <c r="N140" s="180">
        <v>0</v>
      </c>
      <c r="O140" s="180">
        <v>0</v>
      </c>
      <c r="P140" s="180">
        <v>0</v>
      </c>
      <c r="Q140" s="180">
        <v>0</v>
      </c>
      <c r="R140" s="180">
        <v>0</v>
      </c>
      <c r="S140" s="180">
        <v>0</v>
      </c>
      <c r="T140" s="180">
        <v>0</v>
      </c>
      <c r="U140" s="180">
        <v>0</v>
      </c>
      <c r="V140" s="180">
        <v>0</v>
      </c>
      <c r="W140" s="180">
        <v>0</v>
      </c>
      <c r="X140" s="180">
        <v>0</v>
      </c>
      <c r="Y140" s="180">
        <v>0</v>
      </c>
      <c r="Z140" s="180">
        <v>69199316</v>
      </c>
      <c r="AA140" s="180">
        <v>0</v>
      </c>
      <c r="AB140" s="180">
        <v>0</v>
      </c>
      <c r="AC140" s="180">
        <v>0</v>
      </c>
      <c r="AD140" s="180">
        <v>0</v>
      </c>
      <c r="AE140" s="180">
        <v>0</v>
      </c>
      <c r="AF140" s="180">
        <v>0</v>
      </c>
      <c r="AG140" s="180">
        <v>0</v>
      </c>
      <c r="AH140" s="180">
        <v>0</v>
      </c>
      <c r="AI140" s="180">
        <v>0</v>
      </c>
      <c r="AJ140" s="180">
        <v>0</v>
      </c>
      <c r="AK140" s="180">
        <v>0</v>
      </c>
      <c r="AL140" s="180">
        <v>0</v>
      </c>
      <c r="AM140" s="180">
        <v>0</v>
      </c>
      <c r="AN140" s="180">
        <v>0</v>
      </c>
      <c r="AO140" s="180">
        <v>0</v>
      </c>
      <c r="AP140" s="180">
        <v>0</v>
      </c>
      <c r="AQ140" s="180">
        <v>0</v>
      </c>
      <c r="AR140" s="180">
        <v>0</v>
      </c>
      <c r="AS140" s="180">
        <v>0</v>
      </c>
      <c r="AT140" s="180">
        <v>0</v>
      </c>
      <c r="AU140" s="180">
        <v>0</v>
      </c>
      <c r="AV140" s="180">
        <v>3407093</v>
      </c>
      <c r="AW140" s="180">
        <v>0</v>
      </c>
      <c r="AX140" s="180">
        <v>0</v>
      </c>
      <c r="AY140" s="180">
        <v>0</v>
      </c>
      <c r="AZ140" s="180">
        <v>6679812</v>
      </c>
      <c r="BA140" s="180">
        <v>0</v>
      </c>
      <c r="BB140" s="180">
        <v>0</v>
      </c>
      <c r="BC140" s="180">
        <v>0</v>
      </c>
      <c r="BD140" s="180">
        <v>0</v>
      </c>
      <c r="BE140" s="180">
        <v>1836746</v>
      </c>
      <c r="BF140" s="180">
        <v>18603278</v>
      </c>
      <c r="BG140" s="180">
        <v>0</v>
      </c>
      <c r="BH140" s="180">
        <v>0</v>
      </c>
      <c r="BI140" s="180">
        <v>0</v>
      </c>
      <c r="BJ140" s="180">
        <v>14701342</v>
      </c>
      <c r="BK140" s="180">
        <v>0</v>
      </c>
      <c r="BL140" s="180">
        <v>0</v>
      </c>
      <c r="BM140" s="180">
        <v>0</v>
      </c>
      <c r="BN140" s="180">
        <v>7235755</v>
      </c>
      <c r="BO140" s="180">
        <v>0</v>
      </c>
      <c r="BP140" s="180">
        <v>0</v>
      </c>
      <c r="BQ140" s="180">
        <v>0</v>
      </c>
      <c r="BR140" s="180">
        <v>0</v>
      </c>
      <c r="BS140" s="180">
        <v>0</v>
      </c>
      <c r="BT140" s="180">
        <v>0</v>
      </c>
      <c r="BU140" s="180">
        <v>0</v>
      </c>
      <c r="BV140" s="180">
        <v>0</v>
      </c>
    </row>
    <row r="141" spans="1:74" x14ac:dyDescent="0.3">
      <c r="A141" s="180">
        <v>98</v>
      </c>
      <c r="C141" s="180"/>
      <c r="D141" s="180">
        <v>0</v>
      </c>
      <c r="E141" s="180">
        <v>0</v>
      </c>
      <c r="F141" s="180">
        <v>0</v>
      </c>
      <c r="G141" s="180">
        <v>0</v>
      </c>
      <c r="H141" s="180">
        <v>0</v>
      </c>
      <c r="I141" s="180">
        <v>0</v>
      </c>
      <c r="J141" s="180">
        <v>0</v>
      </c>
      <c r="K141" s="180">
        <v>0</v>
      </c>
      <c r="L141" s="180">
        <v>40242</v>
      </c>
      <c r="M141" s="180">
        <v>0</v>
      </c>
      <c r="N141" s="180">
        <v>0</v>
      </c>
      <c r="O141" s="180">
        <v>0</v>
      </c>
      <c r="P141" s="180">
        <v>0</v>
      </c>
      <c r="Q141" s="180">
        <v>0</v>
      </c>
      <c r="R141" s="180">
        <v>0</v>
      </c>
      <c r="S141" s="180">
        <v>0</v>
      </c>
      <c r="T141" s="180">
        <v>0</v>
      </c>
      <c r="U141" s="180">
        <v>0</v>
      </c>
      <c r="V141" s="180">
        <v>0</v>
      </c>
      <c r="W141" s="180">
        <v>0</v>
      </c>
      <c r="X141" s="180">
        <v>0</v>
      </c>
      <c r="Y141" s="180">
        <v>0</v>
      </c>
      <c r="Z141" s="180">
        <v>59910</v>
      </c>
      <c r="AA141" s="180">
        <v>0</v>
      </c>
      <c r="AB141" s="180">
        <v>0</v>
      </c>
      <c r="AC141" s="180">
        <v>0</v>
      </c>
      <c r="AD141" s="180">
        <v>0</v>
      </c>
      <c r="AE141" s="180">
        <v>0</v>
      </c>
      <c r="AF141" s="180">
        <v>0</v>
      </c>
      <c r="AG141" s="180">
        <v>0</v>
      </c>
      <c r="AH141" s="180">
        <v>0</v>
      </c>
      <c r="AI141" s="180">
        <v>0</v>
      </c>
      <c r="AJ141" s="180">
        <v>0</v>
      </c>
      <c r="AK141" s="180">
        <v>0</v>
      </c>
      <c r="AL141" s="180">
        <v>0</v>
      </c>
      <c r="AM141" s="180">
        <v>0</v>
      </c>
      <c r="AN141" s="180">
        <v>0</v>
      </c>
      <c r="AO141" s="180">
        <v>0</v>
      </c>
      <c r="AP141" s="180">
        <v>0</v>
      </c>
      <c r="AQ141" s="180">
        <v>0</v>
      </c>
      <c r="AR141" s="180">
        <v>0</v>
      </c>
      <c r="AS141" s="180">
        <v>0</v>
      </c>
      <c r="AT141" s="180">
        <v>0</v>
      </c>
      <c r="AU141" s="180">
        <v>0</v>
      </c>
      <c r="AV141" s="180">
        <v>0</v>
      </c>
      <c r="AW141" s="180">
        <v>0</v>
      </c>
      <c r="AX141" s="180">
        <v>0</v>
      </c>
      <c r="AY141" s="180">
        <v>0</v>
      </c>
      <c r="AZ141" s="180">
        <v>6363</v>
      </c>
      <c r="BA141" s="180">
        <v>0</v>
      </c>
      <c r="BB141" s="180">
        <v>0</v>
      </c>
      <c r="BC141" s="180">
        <v>0</v>
      </c>
      <c r="BD141" s="180">
        <v>0</v>
      </c>
      <c r="BE141" s="180">
        <v>11809</v>
      </c>
      <c r="BF141" s="180">
        <v>62752</v>
      </c>
      <c r="BG141" s="180">
        <v>0</v>
      </c>
      <c r="BH141" s="180">
        <v>0</v>
      </c>
      <c r="BI141" s="180">
        <v>0</v>
      </c>
      <c r="BJ141" s="180">
        <v>62623</v>
      </c>
      <c r="BK141" s="180">
        <v>0</v>
      </c>
      <c r="BL141" s="180">
        <v>0</v>
      </c>
      <c r="BM141" s="180">
        <v>0</v>
      </c>
      <c r="BN141" s="180">
        <v>0</v>
      </c>
      <c r="BO141" s="180">
        <v>0</v>
      </c>
      <c r="BP141" s="180">
        <v>0</v>
      </c>
      <c r="BQ141" s="180">
        <v>0</v>
      </c>
      <c r="BR141" s="180">
        <v>0</v>
      </c>
      <c r="BS141" s="180">
        <v>0</v>
      </c>
      <c r="BT141" s="180">
        <v>0</v>
      </c>
      <c r="BU141" s="180">
        <v>0</v>
      </c>
      <c r="BV141" s="180">
        <v>0</v>
      </c>
    </row>
    <row r="142" spans="1:74" x14ac:dyDescent="0.3">
      <c r="A142" s="180">
        <v>363</v>
      </c>
      <c r="C142" s="180"/>
      <c r="D142" s="180">
        <v>0</v>
      </c>
      <c r="E142" s="180">
        <v>0</v>
      </c>
      <c r="F142" s="180">
        <v>0</v>
      </c>
      <c r="G142" s="180">
        <v>0</v>
      </c>
      <c r="H142" s="180">
        <v>0</v>
      </c>
      <c r="I142" s="180">
        <v>0</v>
      </c>
      <c r="J142" s="180">
        <v>0</v>
      </c>
      <c r="K142" s="180">
        <v>0</v>
      </c>
      <c r="L142" s="180">
        <v>14</v>
      </c>
      <c r="M142" s="180">
        <v>0</v>
      </c>
      <c r="N142" s="180">
        <v>0</v>
      </c>
      <c r="O142" s="180">
        <v>0</v>
      </c>
      <c r="P142" s="180">
        <v>0</v>
      </c>
      <c r="Q142" s="180">
        <v>0</v>
      </c>
      <c r="R142" s="180">
        <v>0</v>
      </c>
      <c r="S142" s="180">
        <v>0</v>
      </c>
      <c r="T142" s="180">
        <v>0</v>
      </c>
      <c r="U142" s="180">
        <v>0</v>
      </c>
      <c r="V142" s="180">
        <v>0</v>
      </c>
      <c r="W142" s="180">
        <v>0</v>
      </c>
      <c r="X142" s="180">
        <v>0</v>
      </c>
      <c r="Y142" s="180">
        <v>0</v>
      </c>
      <c r="Z142" s="180">
        <v>114496</v>
      </c>
      <c r="AA142" s="180">
        <v>0</v>
      </c>
      <c r="AB142" s="180">
        <v>0</v>
      </c>
      <c r="AC142" s="180">
        <v>0</v>
      </c>
      <c r="AD142" s="180">
        <v>0</v>
      </c>
      <c r="AE142" s="180">
        <v>0</v>
      </c>
      <c r="AF142" s="180">
        <v>0</v>
      </c>
      <c r="AG142" s="180">
        <v>0</v>
      </c>
      <c r="AH142" s="180">
        <v>0</v>
      </c>
      <c r="AI142" s="180">
        <v>0</v>
      </c>
      <c r="AJ142" s="180">
        <v>0</v>
      </c>
      <c r="AK142" s="180">
        <v>0</v>
      </c>
      <c r="AL142" s="180">
        <v>0</v>
      </c>
      <c r="AM142" s="180">
        <v>0</v>
      </c>
      <c r="AN142" s="180">
        <v>0</v>
      </c>
      <c r="AO142" s="180">
        <v>0</v>
      </c>
      <c r="AP142" s="180">
        <v>0</v>
      </c>
      <c r="AQ142" s="180">
        <v>0</v>
      </c>
      <c r="AR142" s="180">
        <v>0</v>
      </c>
      <c r="AS142" s="180">
        <v>0</v>
      </c>
      <c r="AT142" s="180">
        <v>0</v>
      </c>
      <c r="AU142" s="180">
        <v>0</v>
      </c>
      <c r="AV142" s="180">
        <v>0</v>
      </c>
      <c r="AW142" s="180">
        <v>0</v>
      </c>
      <c r="AX142" s="180">
        <v>0</v>
      </c>
      <c r="AY142" s="180">
        <v>0</v>
      </c>
      <c r="AZ142" s="180">
        <v>19250</v>
      </c>
      <c r="BA142" s="180">
        <v>0</v>
      </c>
      <c r="BB142" s="180">
        <v>0</v>
      </c>
      <c r="BC142" s="180">
        <v>0</v>
      </c>
      <c r="BD142" s="180">
        <v>0</v>
      </c>
      <c r="BE142" s="180">
        <v>36052</v>
      </c>
      <c r="BF142" s="180">
        <v>1065</v>
      </c>
      <c r="BG142" s="180">
        <v>0</v>
      </c>
      <c r="BH142" s="180">
        <v>0</v>
      </c>
      <c r="BI142" s="180">
        <v>0</v>
      </c>
      <c r="BJ142" s="180">
        <v>19391</v>
      </c>
      <c r="BK142" s="180">
        <v>0</v>
      </c>
      <c r="BL142" s="180">
        <v>0</v>
      </c>
      <c r="BM142" s="180">
        <v>0</v>
      </c>
      <c r="BN142" s="180">
        <v>1337840</v>
      </c>
      <c r="BO142" s="180">
        <v>0</v>
      </c>
      <c r="BP142" s="180">
        <v>0</v>
      </c>
      <c r="BQ142" s="180">
        <v>0</v>
      </c>
      <c r="BR142" s="180">
        <v>0</v>
      </c>
      <c r="BS142" s="180">
        <v>0</v>
      </c>
      <c r="BT142" s="180">
        <v>0</v>
      </c>
      <c r="BU142" s="180">
        <v>0</v>
      </c>
      <c r="BV142" s="180">
        <v>0</v>
      </c>
    </row>
    <row r="143" spans="1:74" x14ac:dyDescent="0.3">
      <c r="A143" s="180">
        <v>364</v>
      </c>
      <c r="C143" s="180"/>
      <c r="D143" s="180">
        <v>0</v>
      </c>
      <c r="E143" s="180">
        <v>0</v>
      </c>
      <c r="F143" s="180">
        <v>0</v>
      </c>
      <c r="G143" s="180">
        <v>0</v>
      </c>
      <c r="H143" s="180">
        <v>0</v>
      </c>
      <c r="I143" s="180">
        <v>0</v>
      </c>
      <c r="J143" s="180">
        <v>0</v>
      </c>
      <c r="K143" s="180">
        <v>0</v>
      </c>
      <c r="L143" s="180">
        <v>40242</v>
      </c>
      <c r="M143" s="180">
        <v>0</v>
      </c>
      <c r="N143" s="180">
        <v>0</v>
      </c>
      <c r="O143" s="180">
        <v>0</v>
      </c>
      <c r="P143" s="180">
        <v>0</v>
      </c>
      <c r="Q143" s="180">
        <v>0</v>
      </c>
      <c r="R143" s="180">
        <v>0</v>
      </c>
      <c r="S143" s="180">
        <v>0</v>
      </c>
      <c r="T143" s="180">
        <v>0</v>
      </c>
      <c r="U143" s="180">
        <v>0</v>
      </c>
      <c r="V143" s="180">
        <v>0</v>
      </c>
      <c r="W143" s="180">
        <v>0</v>
      </c>
      <c r="X143" s="180">
        <v>0</v>
      </c>
      <c r="Y143" s="180">
        <v>0</v>
      </c>
      <c r="Z143" s="180">
        <v>59910</v>
      </c>
      <c r="AA143" s="180">
        <v>0</v>
      </c>
      <c r="AB143" s="180">
        <v>0</v>
      </c>
      <c r="AC143" s="180">
        <v>0</v>
      </c>
      <c r="AD143" s="180">
        <v>0</v>
      </c>
      <c r="AE143" s="180">
        <v>0</v>
      </c>
      <c r="AF143" s="180">
        <v>0</v>
      </c>
      <c r="AG143" s="180">
        <v>0</v>
      </c>
      <c r="AH143" s="180">
        <v>0</v>
      </c>
      <c r="AI143" s="180">
        <v>0</v>
      </c>
      <c r="AJ143" s="180">
        <v>0</v>
      </c>
      <c r="AK143" s="180">
        <v>0</v>
      </c>
      <c r="AL143" s="180">
        <v>0</v>
      </c>
      <c r="AM143" s="180">
        <v>0</v>
      </c>
      <c r="AN143" s="180">
        <v>0</v>
      </c>
      <c r="AO143" s="180">
        <v>0</v>
      </c>
      <c r="AP143" s="180">
        <v>0</v>
      </c>
      <c r="AQ143" s="180">
        <v>0</v>
      </c>
      <c r="AR143" s="180">
        <v>0</v>
      </c>
      <c r="AS143" s="180">
        <v>0</v>
      </c>
      <c r="AT143" s="180">
        <v>0</v>
      </c>
      <c r="AU143" s="180">
        <v>0</v>
      </c>
      <c r="AV143" s="180">
        <v>0</v>
      </c>
      <c r="AW143" s="180">
        <v>0</v>
      </c>
      <c r="AX143" s="180">
        <v>0</v>
      </c>
      <c r="AY143" s="180">
        <v>0</v>
      </c>
      <c r="AZ143" s="180">
        <v>6363</v>
      </c>
      <c r="BA143" s="180">
        <v>0</v>
      </c>
      <c r="BB143" s="180">
        <v>0</v>
      </c>
      <c r="BC143" s="180">
        <v>0</v>
      </c>
      <c r="BD143" s="180">
        <v>0</v>
      </c>
      <c r="BE143" s="180">
        <v>11809</v>
      </c>
      <c r="BF143" s="180">
        <v>62752</v>
      </c>
      <c r="BG143" s="180">
        <v>0</v>
      </c>
      <c r="BH143" s="180">
        <v>0</v>
      </c>
      <c r="BI143" s="180">
        <v>0</v>
      </c>
      <c r="BJ143" s="180">
        <v>62623</v>
      </c>
      <c r="BK143" s="180">
        <v>0</v>
      </c>
      <c r="BL143" s="180">
        <v>0</v>
      </c>
      <c r="BM143" s="180">
        <v>0</v>
      </c>
      <c r="BN143" s="180">
        <v>0</v>
      </c>
      <c r="BO143" s="180">
        <v>0</v>
      </c>
      <c r="BP143" s="180">
        <v>0</v>
      </c>
      <c r="BQ143" s="180">
        <v>0</v>
      </c>
      <c r="BR143" s="180">
        <v>0</v>
      </c>
      <c r="BS143" s="180">
        <v>0</v>
      </c>
      <c r="BT143" s="180">
        <v>0</v>
      </c>
      <c r="BU143" s="180">
        <v>0</v>
      </c>
      <c r="BV143" s="180">
        <v>0</v>
      </c>
    </row>
    <row r="144" spans="1:74" x14ac:dyDescent="0.3">
      <c r="A144" s="180">
        <v>192</v>
      </c>
      <c r="C144" s="180"/>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0</v>
      </c>
      <c r="T144" s="180">
        <v>0</v>
      </c>
      <c r="U144" s="180">
        <v>0</v>
      </c>
      <c r="V144" s="180">
        <v>0</v>
      </c>
      <c r="W144" s="180">
        <v>0</v>
      </c>
      <c r="X144" s="180">
        <v>0</v>
      </c>
      <c r="Y144" s="180">
        <v>0</v>
      </c>
      <c r="Z144" s="180">
        <v>0</v>
      </c>
      <c r="AA144" s="180">
        <v>0</v>
      </c>
      <c r="AB144" s="180">
        <v>0</v>
      </c>
      <c r="AC144" s="180">
        <v>0</v>
      </c>
      <c r="AD144" s="180">
        <v>0</v>
      </c>
      <c r="AE144" s="180">
        <v>0</v>
      </c>
      <c r="AF144" s="180">
        <v>0</v>
      </c>
      <c r="AG144" s="180">
        <v>0</v>
      </c>
      <c r="AH144" s="180">
        <v>0</v>
      </c>
      <c r="AI144" s="180">
        <v>0</v>
      </c>
      <c r="AJ144" s="180">
        <v>0</v>
      </c>
      <c r="AK144" s="180">
        <v>0</v>
      </c>
      <c r="AL144" s="180">
        <v>0</v>
      </c>
      <c r="AM144" s="180">
        <v>0</v>
      </c>
      <c r="AN144" s="180">
        <v>0</v>
      </c>
      <c r="AO144" s="180">
        <v>0</v>
      </c>
      <c r="AP144" s="180">
        <v>0</v>
      </c>
      <c r="AQ144" s="180">
        <v>0</v>
      </c>
      <c r="AR144" s="180">
        <v>0</v>
      </c>
      <c r="AS144" s="180">
        <v>0</v>
      </c>
      <c r="AT144" s="180">
        <v>0</v>
      </c>
      <c r="AU144" s="180">
        <v>0</v>
      </c>
      <c r="AV144" s="180">
        <v>0</v>
      </c>
      <c r="AW144" s="180">
        <v>0</v>
      </c>
      <c r="AX144" s="180">
        <v>0</v>
      </c>
      <c r="AY144" s="180">
        <v>0</v>
      </c>
      <c r="AZ144" s="180">
        <v>0</v>
      </c>
      <c r="BA144" s="180">
        <v>0</v>
      </c>
      <c r="BB144" s="180">
        <v>0</v>
      </c>
      <c r="BC144" s="180">
        <v>0</v>
      </c>
      <c r="BD144" s="180">
        <v>0</v>
      </c>
      <c r="BE144" s="180">
        <v>0</v>
      </c>
      <c r="BF144" s="180">
        <v>135961</v>
      </c>
      <c r="BG144" s="180">
        <v>0</v>
      </c>
      <c r="BH144" s="180">
        <v>0</v>
      </c>
      <c r="BI144" s="180">
        <v>0</v>
      </c>
      <c r="BJ144" s="180">
        <v>36471</v>
      </c>
      <c r="BK144" s="180">
        <v>0</v>
      </c>
      <c r="BL144" s="180">
        <v>0</v>
      </c>
      <c r="BM144" s="180">
        <v>0</v>
      </c>
      <c r="BN144" s="180">
        <v>0</v>
      </c>
      <c r="BO144" s="180">
        <v>0</v>
      </c>
      <c r="BP144" s="180">
        <v>0</v>
      </c>
      <c r="BQ144" s="180">
        <v>0</v>
      </c>
      <c r="BR144" s="180">
        <v>0</v>
      </c>
      <c r="BS144" s="180">
        <v>0</v>
      </c>
      <c r="BT144" s="180">
        <v>0</v>
      </c>
      <c r="BU144" s="180">
        <v>0</v>
      </c>
      <c r="BV144" s="180">
        <v>0</v>
      </c>
    </row>
    <row r="145" spans="1:74" s="969" customFormat="1" x14ac:dyDescent="0.3">
      <c r="A145" s="969">
        <v>1054</v>
      </c>
      <c r="C145" s="969" t="s">
        <v>2842</v>
      </c>
    </row>
    <row r="146" spans="1:74" x14ac:dyDescent="0.3">
      <c r="A146" s="180">
        <v>365</v>
      </c>
      <c r="C146" s="180"/>
      <c r="D146" s="180">
        <v>0</v>
      </c>
      <c r="E146" s="180">
        <v>0</v>
      </c>
      <c r="F146" s="180">
        <v>0</v>
      </c>
      <c r="G146" s="180">
        <v>0</v>
      </c>
      <c r="H146" s="180">
        <v>0</v>
      </c>
      <c r="I146" s="180">
        <v>0</v>
      </c>
      <c r="J146" s="180">
        <v>0</v>
      </c>
      <c r="K146" s="180">
        <v>0</v>
      </c>
      <c r="L146" s="180">
        <v>0</v>
      </c>
      <c r="M146" s="180">
        <v>0</v>
      </c>
      <c r="N146" s="180">
        <v>0</v>
      </c>
      <c r="O146" s="180">
        <v>0</v>
      </c>
      <c r="P146" s="180">
        <v>0</v>
      </c>
      <c r="Q146" s="180">
        <v>0</v>
      </c>
      <c r="R146" s="180">
        <v>0</v>
      </c>
      <c r="S146" s="180">
        <v>0</v>
      </c>
      <c r="T146" s="180">
        <v>0</v>
      </c>
      <c r="U146" s="180">
        <v>0</v>
      </c>
      <c r="V146" s="180">
        <v>0</v>
      </c>
      <c r="W146" s="180">
        <v>0</v>
      </c>
      <c r="X146" s="180">
        <v>0</v>
      </c>
      <c r="Y146" s="180">
        <v>0</v>
      </c>
      <c r="Z146" s="180">
        <v>0</v>
      </c>
      <c r="AA146" s="180">
        <v>0</v>
      </c>
      <c r="AB146" s="180">
        <v>0</v>
      </c>
      <c r="AC146" s="180">
        <v>0</v>
      </c>
      <c r="AD146" s="180">
        <v>0</v>
      </c>
      <c r="AE146" s="180">
        <v>0</v>
      </c>
      <c r="AF146" s="180">
        <v>0</v>
      </c>
      <c r="AG146" s="180">
        <v>0</v>
      </c>
      <c r="AH146" s="180">
        <v>0</v>
      </c>
      <c r="AI146" s="180">
        <v>0</v>
      </c>
      <c r="AJ146" s="180">
        <v>0</v>
      </c>
      <c r="AK146" s="180">
        <v>0</v>
      </c>
      <c r="AL146" s="180">
        <v>0</v>
      </c>
      <c r="AM146" s="180">
        <v>0</v>
      </c>
      <c r="AN146" s="180">
        <v>0</v>
      </c>
      <c r="AO146" s="180">
        <v>0</v>
      </c>
      <c r="AP146" s="180">
        <v>0</v>
      </c>
      <c r="AQ146" s="180">
        <v>0</v>
      </c>
      <c r="AR146" s="180">
        <v>0</v>
      </c>
      <c r="AS146" s="180">
        <v>0</v>
      </c>
      <c r="AT146" s="180">
        <v>0</v>
      </c>
      <c r="AU146" s="180">
        <v>0</v>
      </c>
      <c r="AV146" s="180">
        <v>0</v>
      </c>
      <c r="AW146" s="180">
        <v>0</v>
      </c>
      <c r="AX146" s="180">
        <v>0</v>
      </c>
      <c r="AY146" s="180">
        <v>0</v>
      </c>
      <c r="AZ146" s="180">
        <v>0</v>
      </c>
      <c r="BA146" s="180">
        <v>0</v>
      </c>
      <c r="BB146" s="180">
        <v>0</v>
      </c>
      <c r="BC146" s="180">
        <v>0</v>
      </c>
      <c r="BD146" s="180">
        <v>0</v>
      </c>
      <c r="BE146" s="180">
        <v>0</v>
      </c>
      <c r="BF146" s="180">
        <v>0</v>
      </c>
      <c r="BG146" s="180">
        <v>0</v>
      </c>
      <c r="BH146" s="180">
        <v>0</v>
      </c>
      <c r="BI146" s="180">
        <v>0</v>
      </c>
      <c r="BJ146" s="180">
        <v>0</v>
      </c>
      <c r="BK146" s="180">
        <v>0</v>
      </c>
      <c r="BL146" s="180">
        <v>0</v>
      </c>
      <c r="BM146" s="180">
        <v>0</v>
      </c>
      <c r="BN146" s="180">
        <v>0</v>
      </c>
      <c r="BO146" s="180">
        <v>0</v>
      </c>
      <c r="BP146" s="180">
        <v>0</v>
      </c>
      <c r="BQ146" s="180">
        <v>0</v>
      </c>
      <c r="BR146" s="180">
        <v>0</v>
      </c>
      <c r="BS146" s="180">
        <v>0</v>
      </c>
      <c r="BT146" s="180">
        <v>0</v>
      </c>
      <c r="BU146" s="180">
        <v>0</v>
      </c>
      <c r="BV146" s="180">
        <v>0</v>
      </c>
    </row>
    <row r="147" spans="1:74" x14ac:dyDescent="0.3">
      <c r="A147" s="180">
        <v>366</v>
      </c>
      <c r="C147" s="180"/>
      <c r="D147" s="180">
        <v>0</v>
      </c>
      <c r="E147" s="180">
        <v>0</v>
      </c>
      <c r="F147" s="180">
        <v>0</v>
      </c>
      <c r="G147" s="180">
        <v>0</v>
      </c>
      <c r="H147" s="180">
        <v>0</v>
      </c>
      <c r="I147" s="180">
        <v>0</v>
      </c>
      <c r="J147" s="180">
        <v>0</v>
      </c>
      <c r="K147" s="180">
        <v>0</v>
      </c>
      <c r="L147" s="180">
        <v>162601</v>
      </c>
      <c r="M147" s="180">
        <v>0</v>
      </c>
      <c r="N147" s="180">
        <v>0</v>
      </c>
      <c r="O147" s="180">
        <v>0</v>
      </c>
      <c r="P147" s="180">
        <v>0</v>
      </c>
      <c r="Q147" s="180">
        <v>0</v>
      </c>
      <c r="R147" s="180">
        <v>0</v>
      </c>
      <c r="S147" s="180">
        <v>0</v>
      </c>
      <c r="T147" s="180">
        <v>0</v>
      </c>
      <c r="U147" s="180">
        <v>0</v>
      </c>
      <c r="V147" s="180">
        <v>0</v>
      </c>
      <c r="W147" s="180">
        <v>0</v>
      </c>
      <c r="X147" s="180">
        <v>0</v>
      </c>
      <c r="Y147" s="180">
        <v>0</v>
      </c>
      <c r="Z147" s="180">
        <v>2485000</v>
      </c>
      <c r="AA147" s="180">
        <v>0</v>
      </c>
      <c r="AB147" s="180">
        <v>0</v>
      </c>
      <c r="AC147" s="180">
        <v>0</v>
      </c>
      <c r="AD147" s="180">
        <v>0</v>
      </c>
      <c r="AE147" s="180">
        <v>0</v>
      </c>
      <c r="AF147" s="180">
        <v>0</v>
      </c>
      <c r="AG147" s="180">
        <v>0</v>
      </c>
      <c r="AH147" s="180">
        <v>0</v>
      </c>
      <c r="AI147" s="180">
        <v>0</v>
      </c>
      <c r="AJ147" s="180">
        <v>0</v>
      </c>
      <c r="AK147" s="180">
        <v>0</v>
      </c>
      <c r="AL147" s="180">
        <v>0</v>
      </c>
      <c r="AM147" s="180">
        <v>0</v>
      </c>
      <c r="AN147" s="180">
        <v>0</v>
      </c>
      <c r="AO147" s="180">
        <v>0</v>
      </c>
      <c r="AP147" s="180">
        <v>0</v>
      </c>
      <c r="AQ147" s="180">
        <v>0</v>
      </c>
      <c r="AR147" s="180">
        <v>0</v>
      </c>
      <c r="AS147" s="180">
        <v>0</v>
      </c>
      <c r="AT147" s="180">
        <v>0</v>
      </c>
      <c r="AU147" s="180">
        <v>0</v>
      </c>
      <c r="AV147" s="180">
        <v>99357</v>
      </c>
      <c r="AW147" s="180">
        <v>0</v>
      </c>
      <c r="AX147" s="180">
        <v>0</v>
      </c>
      <c r="AY147" s="180">
        <v>0</v>
      </c>
      <c r="AZ147" s="180">
        <v>175000</v>
      </c>
      <c r="BA147" s="180">
        <v>0</v>
      </c>
      <c r="BB147" s="180">
        <v>0</v>
      </c>
      <c r="BC147" s="180">
        <v>0</v>
      </c>
      <c r="BD147" s="180">
        <v>0</v>
      </c>
      <c r="BE147" s="180">
        <v>348222</v>
      </c>
      <c r="BF147" s="180">
        <v>1314231</v>
      </c>
      <c r="BG147" s="180">
        <v>0</v>
      </c>
      <c r="BH147" s="180">
        <v>0</v>
      </c>
      <c r="BI147" s="180">
        <v>0</v>
      </c>
      <c r="BJ147" s="180">
        <v>0</v>
      </c>
      <c r="BK147" s="180">
        <v>0</v>
      </c>
      <c r="BL147" s="180">
        <v>0</v>
      </c>
      <c r="BM147" s="180">
        <v>0</v>
      </c>
      <c r="BN147" s="180">
        <v>0</v>
      </c>
      <c r="BO147" s="180">
        <v>0</v>
      </c>
      <c r="BP147" s="180">
        <v>0</v>
      </c>
      <c r="BQ147" s="180">
        <v>0</v>
      </c>
      <c r="BR147" s="180">
        <v>0</v>
      </c>
      <c r="BS147" s="180">
        <v>0</v>
      </c>
      <c r="BT147" s="180">
        <v>0</v>
      </c>
      <c r="BU147" s="180">
        <v>0</v>
      </c>
      <c r="BV147" s="180">
        <v>0</v>
      </c>
    </row>
    <row r="148" spans="1:74" x14ac:dyDescent="0.3">
      <c r="A148" s="180">
        <v>53</v>
      </c>
      <c r="C148" s="180"/>
      <c r="D148" s="180">
        <v>0</v>
      </c>
      <c r="E148" s="180">
        <v>0</v>
      </c>
      <c r="F148" s="180">
        <v>0</v>
      </c>
      <c r="G148" s="180">
        <v>0</v>
      </c>
      <c r="H148" s="180">
        <v>0</v>
      </c>
      <c r="I148" s="180">
        <v>0</v>
      </c>
      <c r="J148" s="180">
        <v>0</v>
      </c>
      <c r="K148" s="180">
        <v>0</v>
      </c>
      <c r="L148" s="180">
        <v>-155810</v>
      </c>
      <c r="M148" s="180">
        <v>0</v>
      </c>
      <c r="N148" s="180">
        <v>0</v>
      </c>
      <c r="O148" s="180">
        <v>0</v>
      </c>
      <c r="P148" s="180">
        <v>0</v>
      </c>
      <c r="Q148" s="180">
        <v>0</v>
      </c>
      <c r="R148" s="180">
        <v>0</v>
      </c>
      <c r="S148" s="180">
        <v>0</v>
      </c>
      <c r="T148" s="180">
        <v>0</v>
      </c>
      <c r="U148" s="180">
        <v>0</v>
      </c>
      <c r="V148" s="180">
        <v>0</v>
      </c>
      <c r="W148" s="180">
        <v>0</v>
      </c>
      <c r="X148" s="180">
        <v>0</v>
      </c>
      <c r="Y148" s="180">
        <v>0</v>
      </c>
      <c r="Z148" s="180">
        <v>4325456</v>
      </c>
      <c r="AA148" s="180">
        <v>0</v>
      </c>
      <c r="AB148" s="180">
        <v>0</v>
      </c>
      <c r="AC148" s="180">
        <v>0</v>
      </c>
      <c r="AD148" s="180">
        <v>0</v>
      </c>
      <c r="AE148" s="180">
        <v>0</v>
      </c>
      <c r="AF148" s="180">
        <v>0</v>
      </c>
      <c r="AG148" s="180">
        <v>0</v>
      </c>
      <c r="AH148" s="180">
        <v>0</v>
      </c>
      <c r="AI148" s="180">
        <v>0</v>
      </c>
      <c r="AJ148" s="180">
        <v>0</v>
      </c>
      <c r="AK148" s="180">
        <v>0</v>
      </c>
      <c r="AL148" s="180">
        <v>0</v>
      </c>
      <c r="AM148" s="180">
        <v>0</v>
      </c>
      <c r="AN148" s="180">
        <v>0</v>
      </c>
      <c r="AO148" s="180">
        <v>0</v>
      </c>
      <c r="AP148" s="180">
        <v>0</v>
      </c>
      <c r="AQ148" s="180">
        <v>0</v>
      </c>
      <c r="AR148" s="180">
        <v>0</v>
      </c>
      <c r="AS148" s="180">
        <v>0</v>
      </c>
      <c r="AT148" s="180">
        <v>0</v>
      </c>
      <c r="AU148" s="180">
        <v>0</v>
      </c>
      <c r="AV148" s="180">
        <v>-3001</v>
      </c>
      <c r="AW148" s="180">
        <v>0</v>
      </c>
      <c r="AX148" s="180">
        <v>0</v>
      </c>
      <c r="AY148" s="180">
        <v>0</v>
      </c>
      <c r="AZ148" s="180">
        <v>760128</v>
      </c>
      <c r="BA148" s="180">
        <v>0</v>
      </c>
      <c r="BB148" s="180">
        <v>0</v>
      </c>
      <c r="BC148" s="180">
        <v>0</v>
      </c>
      <c r="BD148" s="180">
        <v>0</v>
      </c>
      <c r="BE148" s="180">
        <v>132965</v>
      </c>
      <c r="BF148" s="180">
        <v>6050284</v>
      </c>
      <c r="BG148" s="180">
        <v>0</v>
      </c>
      <c r="BH148" s="180">
        <v>0</v>
      </c>
      <c r="BI148" s="180">
        <v>0</v>
      </c>
      <c r="BJ148" s="180">
        <v>554368</v>
      </c>
      <c r="BK148" s="180">
        <v>0</v>
      </c>
      <c r="BL148" s="180">
        <v>0</v>
      </c>
      <c r="BM148" s="180">
        <v>0</v>
      </c>
      <c r="BN148" s="180">
        <v>1724961</v>
      </c>
      <c r="BO148" s="180">
        <v>0</v>
      </c>
      <c r="BP148" s="180">
        <v>0</v>
      </c>
      <c r="BQ148" s="180">
        <v>0</v>
      </c>
      <c r="BR148" s="180">
        <v>0</v>
      </c>
      <c r="BS148" s="180">
        <v>0</v>
      </c>
      <c r="BT148" s="180">
        <v>0</v>
      </c>
      <c r="BU148" s="180">
        <v>0</v>
      </c>
      <c r="BV148" s="180">
        <v>0</v>
      </c>
    </row>
    <row r="149" spans="1:74" x14ac:dyDescent="0.3">
      <c r="A149" s="180">
        <v>378</v>
      </c>
      <c r="C149" s="180"/>
      <c r="D149" s="180">
        <v>0</v>
      </c>
      <c r="E149" s="180">
        <v>0</v>
      </c>
      <c r="F149" s="180">
        <v>0</v>
      </c>
      <c r="G149" s="180">
        <v>0</v>
      </c>
      <c r="H149" s="180">
        <v>0</v>
      </c>
      <c r="I149" s="180">
        <v>0</v>
      </c>
      <c r="J149" s="180">
        <v>0</v>
      </c>
      <c r="K149" s="180">
        <v>0</v>
      </c>
      <c r="L149" s="180">
        <v>0</v>
      </c>
      <c r="M149" s="180">
        <v>0</v>
      </c>
      <c r="N149" s="180">
        <v>0</v>
      </c>
      <c r="O149" s="180">
        <v>0</v>
      </c>
      <c r="P149" s="180">
        <v>0</v>
      </c>
      <c r="Q149" s="180">
        <v>0</v>
      </c>
      <c r="R149" s="180">
        <v>0</v>
      </c>
      <c r="S149" s="180">
        <v>0</v>
      </c>
      <c r="T149" s="180">
        <v>0</v>
      </c>
      <c r="U149" s="180">
        <v>0</v>
      </c>
      <c r="V149" s="180">
        <v>0</v>
      </c>
      <c r="W149" s="180">
        <v>0</v>
      </c>
      <c r="X149" s="180">
        <v>0</v>
      </c>
      <c r="Y149" s="180">
        <v>0</v>
      </c>
      <c r="Z149" s="180">
        <v>0</v>
      </c>
      <c r="AA149" s="180">
        <v>0</v>
      </c>
      <c r="AB149" s="180">
        <v>0</v>
      </c>
      <c r="AC149" s="180">
        <v>0</v>
      </c>
      <c r="AD149" s="180">
        <v>0</v>
      </c>
      <c r="AE149" s="180">
        <v>0</v>
      </c>
      <c r="AF149" s="180">
        <v>0</v>
      </c>
      <c r="AG149" s="180">
        <v>0</v>
      </c>
      <c r="AH149" s="180">
        <v>0</v>
      </c>
      <c r="AI149" s="180">
        <v>0</v>
      </c>
      <c r="AJ149" s="180">
        <v>0</v>
      </c>
      <c r="AK149" s="180">
        <v>0</v>
      </c>
      <c r="AL149" s="180">
        <v>0</v>
      </c>
      <c r="AM149" s="180">
        <v>0</v>
      </c>
      <c r="AN149" s="180">
        <v>0</v>
      </c>
      <c r="AO149" s="180">
        <v>0</v>
      </c>
      <c r="AP149" s="180">
        <v>0</v>
      </c>
      <c r="AQ149" s="180">
        <v>0</v>
      </c>
      <c r="AR149" s="180">
        <v>0</v>
      </c>
      <c r="AS149" s="180">
        <v>0</v>
      </c>
      <c r="AT149" s="180">
        <v>0</v>
      </c>
      <c r="AU149" s="180">
        <v>0</v>
      </c>
      <c r="AV149" s="180">
        <v>0</v>
      </c>
      <c r="AW149" s="180">
        <v>0</v>
      </c>
      <c r="AX149" s="180">
        <v>0</v>
      </c>
      <c r="AY149" s="180">
        <v>0</v>
      </c>
      <c r="AZ149" s="180">
        <v>0</v>
      </c>
      <c r="BA149" s="180">
        <v>0</v>
      </c>
      <c r="BB149" s="180">
        <v>0</v>
      </c>
      <c r="BC149" s="180">
        <v>0</v>
      </c>
      <c r="BD149" s="180">
        <v>0</v>
      </c>
      <c r="BE149" s="180">
        <v>-276759</v>
      </c>
      <c r="BF149" s="180">
        <v>0</v>
      </c>
      <c r="BG149" s="180">
        <v>0</v>
      </c>
      <c r="BH149" s="180">
        <v>0</v>
      </c>
      <c r="BI149" s="180">
        <v>0</v>
      </c>
      <c r="BJ149" s="180">
        <v>0</v>
      </c>
      <c r="BK149" s="180">
        <v>0</v>
      </c>
      <c r="BL149" s="180">
        <v>0</v>
      </c>
      <c r="BM149" s="180">
        <v>0</v>
      </c>
      <c r="BN149" s="180">
        <v>0</v>
      </c>
      <c r="BO149" s="180">
        <v>0</v>
      </c>
      <c r="BP149" s="180">
        <v>0</v>
      </c>
      <c r="BQ149" s="180">
        <v>0</v>
      </c>
      <c r="BR149" s="180">
        <v>0</v>
      </c>
      <c r="BS149" s="180">
        <v>0</v>
      </c>
      <c r="BT149" s="180">
        <v>0</v>
      </c>
      <c r="BU149" s="180">
        <v>0</v>
      </c>
      <c r="BV149" s="180">
        <v>0</v>
      </c>
    </row>
    <row r="150" spans="1:74" s="968" customFormat="1" x14ac:dyDescent="0.3">
      <c r="B150" s="968" t="s">
        <v>2841</v>
      </c>
    </row>
    <row r="151" spans="1:74" s="968" customFormat="1" x14ac:dyDescent="0.3">
      <c r="B151" s="968" t="s">
        <v>2841</v>
      </c>
    </row>
    <row r="152" spans="1:74" s="968" customFormat="1" x14ac:dyDescent="0.3">
      <c r="B152" s="968" t="s">
        <v>2841</v>
      </c>
    </row>
    <row r="153" spans="1:74" s="968" customFormat="1" x14ac:dyDescent="0.3">
      <c r="B153" s="968" t="s">
        <v>2841</v>
      </c>
    </row>
    <row r="154" spans="1:74" x14ac:dyDescent="0.3">
      <c r="A154" s="180">
        <v>51</v>
      </c>
      <c r="C154" s="180"/>
      <c r="D154" s="180">
        <v>1304050</v>
      </c>
      <c r="E154" s="180">
        <v>153586210</v>
      </c>
      <c r="F154" s="180">
        <v>0</v>
      </c>
      <c r="G154" s="180">
        <v>1119167</v>
      </c>
      <c r="H154" s="180">
        <v>-215346</v>
      </c>
      <c r="I154" s="180">
        <v>0</v>
      </c>
      <c r="J154" s="180">
        <v>0</v>
      </c>
      <c r="K154" s="180">
        <v>0</v>
      </c>
      <c r="L154" s="180">
        <v>162974</v>
      </c>
      <c r="M154" s="180">
        <v>2455842</v>
      </c>
      <c r="N154" s="180">
        <v>0</v>
      </c>
      <c r="O154" s="180">
        <v>72676</v>
      </c>
      <c r="P154" s="180">
        <v>0</v>
      </c>
      <c r="Q154" s="180">
        <v>0</v>
      </c>
      <c r="R154" s="180">
        <v>0</v>
      </c>
      <c r="S154" s="180">
        <v>356941</v>
      </c>
      <c r="T154" s="180">
        <v>0</v>
      </c>
      <c r="U154" s="180">
        <v>0</v>
      </c>
      <c r="V154" s="180">
        <v>251003</v>
      </c>
      <c r="W154" s="180">
        <v>0</v>
      </c>
      <c r="X154" s="180">
        <v>840907</v>
      </c>
      <c r="Y154" s="180">
        <v>0</v>
      </c>
      <c r="Z154" s="180">
        <v>2384858</v>
      </c>
      <c r="AA154" s="180">
        <v>0</v>
      </c>
      <c r="AB154" s="180">
        <v>0</v>
      </c>
      <c r="AC154" s="180">
        <v>-145719</v>
      </c>
      <c r="AD154" s="180">
        <v>317374</v>
      </c>
      <c r="AE154" s="180">
        <v>132556</v>
      </c>
      <c r="AF154" s="180">
        <v>130536</v>
      </c>
      <c r="AG154" s="180">
        <v>-36069</v>
      </c>
      <c r="AH154" s="180">
        <v>0</v>
      </c>
      <c r="AI154" s="180">
        <v>0</v>
      </c>
      <c r="AJ154" s="180">
        <v>0</v>
      </c>
      <c r="AK154" s="180">
        <v>0</v>
      </c>
      <c r="AL154" s="180">
        <v>182935</v>
      </c>
      <c r="AM154" s="180">
        <v>91852</v>
      </c>
      <c r="AN154" s="180">
        <v>103761</v>
      </c>
      <c r="AO154" s="180">
        <v>9329013</v>
      </c>
      <c r="AP154" s="180">
        <v>300922</v>
      </c>
      <c r="AQ154" s="180">
        <v>0</v>
      </c>
      <c r="AR154" s="180">
        <v>6020</v>
      </c>
      <c r="AS154" s="180">
        <v>5781058</v>
      </c>
      <c r="AT154" s="180">
        <v>79001</v>
      </c>
      <c r="AU154" s="180">
        <v>374613</v>
      </c>
      <c r="AV154" s="180">
        <v>300620</v>
      </c>
      <c r="AW154" s="180">
        <v>182077</v>
      </c>
      <c r="AX154" s="180">
        <v>0</v>
      </c>
      <c r="AY154" s="180">
        <v>0</v>
      </c>
      <c r="AZ154" s="180">
        <v>900221</v>
      </c>
      <c r="BA154" s="180">
        <v>17447</v>
      </c>
      <c r="BB154" s="180">
        <v>66757</v>
      </c>
      <c r="BC154" s="180">
        <v>43006</v>
      </c>
      <c r="BD154" s="180">
        <v>1277590</v>
      </c>
      <c r="BE154" s="180">
        <v>208862</v>
      </c>
      <c r="BF154" s="180">
        <v>4516025</v>
      </c>
      <c r="BG154" s="180">
        <v>0</v>
      </c>
      <c r="BH154" s="180">
        <v>0</v>
      </c>
      <c r="BI154" s="180">
        <v>7978</v>
      </c>
      <c r="BJ154" s="180">
        <v>3341586</v>
      </c>
      <c r="BK154" s="180">
        <v>119831</v>
      </c>
      <c r="BL154" s="180">
        <v>1929311</v>
      </c>
      <c r="BM154" s="180">
        <v>0</v>
      </c>
      <c r="BN154" s="180">
        <v>1025267</v>
      </c>
      <c r="BO154" s="180">
        <v>95631</v>
      </c>
      <c r="BP154" s="180">
        <v>0</v>
      </c>
      <c r="BQ154" s="180">
        <v>0</v>
      </c>
      <c r="BR154" s="180">
        <v>0</v>
      </c>
      <c r="BS154" s="180">
        <v>1653282</v>
      </c>
      <c r="BT154" s="180">
        <v>67569</v>
      </c>
      <c r="BU154" s="180">
        <v>0</v>
      </c>
      <c r="BV154" s="180">
        <v>148608</v>
      </c>
    </row>
    <row r="155" spans="1:74" x14ac:dyDescent="0.3">
      <c r="A155" s="180">
        <v>332</v>
      </c>
      <c r="C155" s="180"/>
      <c r="D155" s="180">
        <v>1959953</v>
      </c>
      <c r="E155" s="180">
        <v>149386560</v>
      </c>
      <c r="F155" s="180">
        <v>0</v>
      </c>
      <c r="G155" s="180">
        <v>398965</v>
      </c>
      <c r="H155" s="180">
        <v>0</v>
      </c>
      <c r="I155" s="180">
        <v>0</v>
      </c>
      <c r="J155" s="180">
        <v>0</v>
      </c>
      <c r="K155" s="180">
        <v>0</v>
      </c>
      <c r="L155" s="180">
        <v>6100278</v>
      </c>
      <c r="M155" s="180">
        <v>248097</v>
      </c>
      <c r="N155" s="180">
        <v>0</v>
      </c>
      <c r="O155" s="180">
        <v>407572</v>
      </c>
      <c r="P155" s="180">
        <v>0</v>
      </c>
      <c r="Q155" s="180">
        <v>0</v>
      </c>
      <c r="R155" s="180">
        <v>0</v>
      </c>
      <c r="S155" s="180">
        <v>41192</v>
      </c>
      <c r="T155" s="180">
        <v>0</v>
      </c>
      <c r="U155" s="180">
        <v>0</v>
      </c>
      <c r="V155" s="180">
        <v>114856</v>
      </c>
      <c r="W155" s="180">
        <v>0</v>
      </c>
      <c r="X155" s="180">
        <v>294526</v>
      </c>
      <c r="Y155" s="180">
        <v>0</v>
      </c>
      <c r="Z155" s="180">
        <v>4332997</v>
      </c>
      <c r="AA155" s="180">
        <v>0</v>
      </c>
      <c r="AB155" s="180">
        <v>0</v>
      </c>
      <c r="AC155" s="180">
        <v>427411</v>
      </c>
      <c r="AD155" s="180">
        <v>0</v>
      </c>
      <c r="AE155" s="180">
        <v>23442</v>
      </c>
      <c r="AF155" s="180">
        <v>239739</v>
      </c>
      <c r="AG155" s="180">
        <v>0</v>
      </c>
      <c r="AH155" s="180">
        <v>0</v>
      </c>
      <c r="AI155" s="180">
        <v>0</v>
      </c>
      <c r="AJ155" s="180">
        <v>0</v>
      </c>
      <c r="AK155" s="180">
        <v>0</v>
      </c>
      <c r="AL155" s="180">
        <v>122385</v>
      </c>
      <c r="AM155" s="180">
        <v>44301</v>
      </c>
      <c r="AN155" s="180">
        <v>181941</v>
      </c>
      <c r="AO155" s="180">
        <v>15735306</v>
      </c>
      <c r="AP155" s="180">
        <v>328358</v>
      </c>
      <c r="AQ155" s="180">
        <v>0</v>
      </c>
      <c r="AR155" s="180">
        <v>0</v>
      </c>
      <c r="AS155" s="180">
        <v>14509394</v>
      </c>
      <c r="AT155" s="180">
        <v>1139929</v>
      </c>
      <c r="AU155" s="180">
        <v>118793</v>
      </c>
      <c r="AV155" s="180">
        <v>111404</v>
      </c>
      <c r="AW155" s="180">
        <v>1524306</v>
      </c>
      <c r="AX155" s="180">
        <v>0</v>
      </c>
      <c r="AY155" s="180">
        <v>0</v>
      </c>
      <c r="AZ155" s="180">
        <v>807775</v>
      </c>
      <c r="BA155" s="180">
        <v>19863</v>
      </c>
      <c r="BB155" s="180">
        <v>0</v>
      </c>
      <c r="BC155" s="180">
        <v>34850</v>
      </c>
      <c r="BD155" s="180">
        <v>540624</v>
      </c>
      <c r="BE155" s="180">
        <v>193575</v>
      </c>
      <c r="BF155" s="180">
        <v>5102945</v>
      </c>
      <c r="BG155" s="180">
        <v>0</v>
      </c>
      <c r="BH155" s="180">
        <v>0</v>
      </c>
      <c r="BI155" s="180">
        <v>0</v>
      </c>
      <c r="BJ155" s="180">
        <v>2528781</v>
      </c>
      <c r="BK155" s="180">
        <v>382591</v>
      </c>
      <c r="BL155" s="180">
        <v>2337138</v>
      </c>
      <c r="BM155" s="180">
        <v>0</v>
      </c>
      <c r="BN155" s="180">
        <v>1756043</v>
      </c>
      <c r="BO155" s="180">
        <v>2116812</v>
      </c>
      <c r="BP155" s="180">
        <v>0</v>
      </c>
      <c r="BQ155" s="180">
        <v>0</v>
      </c>
      <c r="BR155" s="180">
        <v>0</v>
      </c>
      <c r="BS155" s="180">
        <v>284645</v>
      </c>
      <c r="BT155" s="180">
        <v>0</v>
      </c>
      <c r="BU155" s="180">
        <v>0</v>
      </c>
      <c r="BV155" s="180">
        <v>594241</v>
      </c>
    </row>
    <row r="156" spans="1:74" x14ac:dyDescent="0.3">
      <c r="A156" s="180">
        <v>331</v>
      </c>
      <c r="C156" s="180"/>
      <c r="D156" s="180">
        <v>269480</v>
      </c>
      <c r="E156" s="180">
        <v>35562225</v>
      </c>
      <c r="F156" s="180">
        <v>0</v>
      </c>
      <c r="G156" s="180">
        <v>171786</v>
      </c>
      <c r="H156" s="180">
        <v>0</v>
      </c>
      <c r="I156" s="180">
        <v>0</v>
      </c>
      <c r="J156" s="180">
        <v>0</v>
      </c>
      <c r="K156" s="180">
        <v>0</v>
      </c>
      <c r="L156" s="180">
        <v>161259</v>
      </c>
      <c r="M156" s="180">
        <v>1382064</v>
      </c>
      <c r="N156" s="180">
        <v>0</v>
      </c>
      <c r="O156" s="180">
        <v>4570</v>
      </c>
      <c r="P156" s="180">
        <v>0</v>
      </c>
      <c r="Q156" s="180">
        <v>0</v>
      </c>
      <c r="R156" s="180">
        <v>0</v>
      </c>
      <c r="S156" s="180">
        <v>235000</v>
      </c>
      <c r="T156" s="180">
        <v>0</v>
      </c>
      <c r="U156" s="180">
        <v>0</v>
      </c>
      <c r="V156" s="180">
        <v>90002</v>
      </c>
      <c r="W156" s="180">
        <v>0</v>
      </c>
      <c r="X156" s="180">
        <v>0</v>
      </c>
      <c r="Y156" s="180">
        <v>0</v>
      </c>
      <c r="Z156" s="180">
        <v>1411104</v>
      </c>
      <c r="AA156" s="180">
        <v>0</v>
      </c>
      <c r="AB156" s="180">
        <v>0</v>
      </c>
      <c r="AC156" s="180">
        <v>48971</v>
      </c>
      <c r="AD156" s="180">
        <v>1441031</v>
      </c>
      <c r="AE156" s="180">
        <v>87526</v>
      </c>
      <c r="AF156" s="180">
        <v>50000</v>
      </c>
      <c r="AG156" s="180">
        <v>27000</v>
      </c>
      <c r="AH156" s="180">
        <v>0</v>
      </c>
      <c r="AI156" s="180">
        <v>0</v>
      </c>
      <c r="AJ156" s="180">
        <v>0</v>
      </c>
      <c r="AK156" s="180">
        <v>0</v>
      </c>
      <c r="AL156" s="180">
        <v>51618</v>
      </c>
      <c r="AM156" s="180">
        <v>127660</v>
      </c>
      <c r="AN156" s="180">
        <v>0</v>
      </c>
      <c r="AO156" s="180">
        <v>3243799</v>
      </c>
      <c r="AP156" s="180">
        <v>150601</v>
      </c>
      <c r="AQ156" s="180">
        <v>0</v>
      </c>
      <c r="AR156" s="180">
        <v>0</v>
      </c>
      <c r="AS156" s="180">
        <v>2416975</v>
      </c>
      <c r="AT156" s="180">
        <v>18058</v>
      </c>
      <c r="AU156" s="180">
        <v>82701</v>
      </c>
      <c r="AV156" s="180">
        <v>43000</v>
      </c>
      <c r="AW156" s="180">
        <v>42962</v>
      </c>
      <c r="AX156" s="180">
        <v>0</v>
      </c>
      <c r="AY156" s="180">
        <v>0</v>
      </c>
      <c r="AZ156" s="180">
        <v>111583</v>
      </c>
      <c r="BA156" s="180">
        <v>60841</v>
      </c>
      <c r="BB156" s="180">
        <v>0</v>
      </c>
      <c r="BC156" s="180">
        <v>0</v>
      </c>
      <c r="BD156" s="180">
        <v>39588</v>
      </c>
      <c r="BE156" s="180">
        <v>107771</v>
      </c>
      <c r="BF156" s="180">
        <v>3743395</v>
      </c>
      <c r="BG156" s="180">
        <v>0</v>
      </c>
      <c r="BH156" s="180">
        <v>0</v>
      </c>
      <c r="BI156" s="180">
        <v>0</v>
      </c>
      <c r="BJ156" s="180">
        <v>562383</v>
      </c>
      <c r="BK156" s="180">
        <v>123789</v>
      </c>
      <c r="BL156" s="180">
        <v>371731</v>
      </c>
      <c r="BM156" s="180">
        <v>0</v>
      </c>
      <c r="BN156" s="180">
        <v>103401</v>
      </c>
      <c r="BO156" s="180">
        <v>34270</v>
      </c>
      <c r="BP156" s="180">
        <v>0</v>
      </c>
      <c r="BQ156" s="180">
        <v>0</v>
      </c>
      <c r="BR156" s="180">
        <v>0</v>
      </c>
      <c r="BS156" s="180">
        <v>515679</v>
      </c>
      <c r="BT156" s="180">
        <v>21872</v>
      </c>
      <c r="BU156" s="180">
        <v>0</v>
      </c>
      <c r="BV156" s="180">
        <v>35691</v>
      </c>
    </row>
    <row r="157" spans="1:74" s="968" customFormat="1" x14ac:dyDescent="0.3">
      <c r="B157" s="968" t="s">
        <v>2841</v>
      </c>
    </row>
    <row r="158" spans="1:74" x14ac:dyDescent="0.3">
      <c r="A158" s="180">
        <v>55</v>
      </c>
      <c r="C158" s="180"/>
      <c r="D158" s="180">
        <v>0</v>
      </c>
      <c r="E158" s="180">
        <v>0</v>
      </c>
      <c r="F158" s="180">
        <v>0</v>
      </c>
      <c r="G158" s="180">
        <v>0</v>
      </c>
      <c r="H158" s="180">
        <v>0</v>
      </c>
      <c r="I158" s="180">
        <v>0</v>
      </c>
      <c r="J158" s="180">
        <v>0</v>
      </c>
      <c r="K158" s="180">
        <v>0</v>
      </c>
      <c r="L158" s="180">
        <v>274310</v>
      </c>
      <c r="M158" s="180">
        <v>0</v>
      </c>
      <c r="N158" s="180">
        <v>0</v>
      </c>
      <c r="O158" s="180">
        <v>0</v>
      </c>
      <c r="P158" s="180">
        <v>0</v>
      </c>
      <c r="Q158" s="180">
        <v>0</v>
      </c>
      <c r="R158" s="180">
        <v>0</v>
      </c>
      <c r="S158" s="180">
        <v>0</v>
      </c>
      <c r="T158" s="180">
        <v>0</v>
      </c>
      <c r="U158" s="180">
        <v>0</v>
      </c>
      <c r="V158" s="180">
        <v>0</v>
      </c>
      <c r="W158" s="180">
        <v>0</v>
      </c>
      <c r="X158" s="180">
        <v>0</v>
      </c>
      <c r="Y158" s="180">
        <v>0</v>
      </c>
      <c r="Z158" s="180">
        <v>9830328</v>
      </c>
      <c r="AA158" s="180">
        <v>0</v>
      </c>
      <c r="AB158" s="180">
        <v>0</v>
      </c>
      <c r="AC158" s="180">
        <v>0</v>
      </c>
      <c r="AD158" s="180">
        <v>0</v>
      </c>
      <c r="AE158" s="180">
        <v>0</v>
      </c>
      <c r="AF158" s="180">
        <v>0</v>
      </c>
      <c r="AG158" s="180">
        <v>0</v>
      </c>
      <c r="AH158" s="180">
        <v>0</v>
      </c>
      <c r="AI158" s="180">
        <v>0</v>
      </c>
      <c r="AJ158" s="180">
        <v>0</v>
      </c>
      <c r="AK158" s="180">
        <v>0</v>
      </c>
      <c r="AL158" s="180">
        <v>0</v>
      </c>
      <c r="AM158" s="180">
        <v>0</v>
      </c>
      <c r="AN158" s="180">
        <v>0</v>
      </c>
      <c r="AO158" s="180">
        <v>0</v>
      </c>
      <c r="AP158" s="180">
        <v>0</v>
      </c>
      <c r="AQ158" s="180">
        <v>0</v>
      </c>
      <c r="AR158" s="180">
        <v>0</v>
      </c>
      <c r="AS158" s="180">
        <v>0</v>
      </c>
      <c r="AT158" s="180">
        <v>0</v>
      </c>
      <c r="AU158" s="180">
        <v>0</v>
      </c>
      <c r="AV158" s="180">
        <v>542871</v>
      </c>
      <c r="AW158" s="180">
        <v>0</v>
      </c>
      <c r="AX158" s="180">
        <v>0</v>
      </c>
      <c r="AY158" s="180">
        <v>0</v>
      </c>
      <c r="AZ158" s="180">
        <v>1063261</v>
      </c>
      <c r="BA158" s="180">
        <v>0</v>
      </c>
      <c r="BB158" s="180">
        <v>0</v>
      </c>
      <c r="BC158" s="180">
        <v>0</v>
      </c>
      <c r="BD158" s="180">
        <v>0</v>
      </c>
      <c r="BE158" s="180">
        <v>922756</v>
      </c>
      <c r="BF158" s="180">
        <v>8639393</v>
      </c>
      <c r="BG158" s="180">
        <v>0</v>
      </c>
      <c r="BH158" s="180">
        <v>0</v>
      </c>
      <c r="BI158" s="180">
        <v>0</v>
      </c>
      <c r="BJ158" s="180">
        <v>1780002</v>
      </c>
      <c r="BK158" s="180">
        <v>0</v>
      </c>
      <c r="BL158" s="180">
        <v>0</v>
      </c>
      <c r="BM158" s="180">
        <v>0</v>
      </c>
      <c r="BN158" s="180">
        <v>-148086</v>
      </c>
      <c r="BO158" s="180">
        <v>0</v>
      </c>
      <c r="BP158" s="180">
        <v>0</v>
      </c>
      <c r="BQ158" s="180">
        <v>0</v>
      </c>
      <c r="BR158" s="180">
        <v>0</v>
      </c>
      <c r="BS158" s="180">
        <v>0</v>
      </c>
      <c r="BT158" s="180">
        <v>0</v>
      </c>
      <c r="BU158" s="180">
        <v>0</v>
      </c>
      <c r="BV158" s="180">
        <v>0</v>
      </c>
    </row>
    <row r="159" spans="1:74" x14ac:dyDescent="0.3">
      <c r="A159" s="180">
        <v>101</v>
      </c>
      <c r="C159" s="180"/>
      <c r="D159" s="180">
        <v>0</v>
      </c>
      <c r="E159" s="180">
        <v>0</v>
      </c>
      <c r="F159" s="180">
        <v>0</v>
      </c>
      <c r="G159" s="180">
        <v>0</v>
      </c>
      <c r="H159" s="180">
        <v>0</v>
      </c>
      <c r="I159" s="180">
        <v>0</v>
      </c>
      <c r="J159" s="180">
        <v>0</v>
      </c>
      <c r="K159" s="180">
        <v>0</v>
      </c>
      <c r="L159" s="180">
        <v>0</v>
      </c>
      <c r="M159" s="180">
        <v>0</v>
      </c>
      <c r="N159" s="180">
        <v>0</v>
      </c>
      <c r="O159" s="180">
        <v>0</v>
      </c>
      <c r="P159" s="180">
        <v>0</v>
      </c>
      <c r="Q159" s="180">
        <v>0</v>
      </c>
      <c r="R159" s="180">
        <v>0</v>
      </c>
      <c r="S159" s="180">
        <v>0</v>
      </c>
      <c r="T159" s="180">
        <v>0</v>
      </c>
      <c r="U159" s="180">
        <v>0</v>
      </c>
      <c r="V159" s="180">
        <v>0</v>
      </c>
      <c r="W159" s="180">
        <v>0</v>
      </c>
      <c r="X159" s="180">
        <v>0</v>
      </c>
      <c r="Y159" s="180">
        <v>0</v>
      </c>
      <c r="Z159" s="180">
        <v>2714727</v>
      </c>
      <c r="AA159" s="180">
        <v>0</v>
      </c>
      <c r="AB159" s="180">
        <v>0</v>
      </c>
      <c r="AC159" s="180">
        <v>0</v>
      </c>
      <c r="AD159" s="180">
        <v>0</v>
      </c>
      <c r="AE159" s="180">
        <v>0</v>
      </c>
      <c r="AF159" s="180">
        <v>0</v>
      </c>
      <c r="AG159" s="180">
        <v>0</v>
      </c>
      <c r="AH159" s="180">
        <v>0</v>
      </c>
      <c r="AI159" s="180">
        <v>0</v>
      </c>
      <c r="AJ159" s="180">
        <v>0</v>
      </c>
      <c r="AK159" s="180">
        <v>0</v>
      </c>
      <c r="AL159" s="180">
        <v>0</v>
      </c>
      <c r="AM159" s="180">
        <v>0</v>
      </c>
      <c r="AN159" s="180">
        <v>0</v>
      </c>
      <c r="AO159" s="180">
        <v>0</v>
      </c>
      <c r="AP159" s="180">
        <v>0</v>
      </c>
      <c r="AQ159" s="180">
        <v>0</v>
      </c>
      <c r="AR159" s="180">
        <v>0</v>
      </c>
      <c r="AS159" s="180">
        <v>0</v>
      </c>
      <c r="AT159" s="180">
        <v>0</v>
      </c>
      <c r="AU159" s="180">
        <v>0</v>
      </c>
      <c r="AV159" s="180">
        <v>95388</v>
      </c>
      <c r="AW159" s="180">
        <v>0</v>
      </c>
      <c r="AX159" s="180">
        <v>0</v>
      </c>
      <c r="AY159" s="180">
        <v>0</v>
      </c>
      <c r="AZ159" s="180">
        <v>558011</v>
      </c>
      <c r="BA159" s="180">
        <v>0</v>
      </c>
      <c r="BB159" s="180">
        <v>0</v>
      </c>
      <c r="BC159" s="180">
        <v>0</v>
      </c>
      <c r="BD159" s="180">
        <v>0</v>
      </c>
      <c r="BE159" s="180">
        <v>92544</v>
      </c>
      <c r="BF159" s="180">
        <v>375970</v>
      </c>
      <c r="BG159" s="180">
        <v>0</v>
      </c>
      <c r="BH159" s="180">
        <v>0</v>
      </c>
      <c r="BI159" s="180">
        <v>0</v>
      </c>
      <c r="BJ159" s="180">
        <v>897565</v>
      </c>
      <c r="BK159" s="180">
        <v>0</v>
      </c>
      <c r="BL159" s="180">
        <v>0</v>
      </c>
      <c r="BM159" s="180">
        <v>0</v>
      </c>
      <c r="BN159" s="180">
        <v>1057929</v>
      </c>
      <c r="BO159" s="180">
        <v>0</v>
      </c>
      <c r="BP159" s="180">
        <v>0</v>
      </c>
      <c r="BQ159" s="180">
        <v>0</v>
      </c>
      <c r="BR159" s="180">
        <v>0</v>
      </c>
      <c r="BS159" s="180">
        <v>0</v>
      </c>
      <c r="BT159" s="180">
        <v>0</v>
      </c>
      <c r="BU159" s="180">
        <v>0</v>
      </c>
      <c r="BV159" s="180">
        <v>0</v>
      </c>
    </row>
    <row r="160" spans="1:74" x14ac:dyDescent="0.3">
      <c r="A160" s="180">
        <v>100</v>
      </c>
      <c r="C160" s="180"/>
      <c r="D160" s="180">
        <v>0</v>
      </c>
      <c r="E160" s="180">
        <v>0</v>
      </c>
      <c r="F160" s="180">
        <v>0</v>
      </c>
      <c r="G160" s="180">
        <v>0</v>
      </c>
      <c r="H160" s="180">
        <v>0</v>
      </c>
      <c r="I160" s="180">
        <v>0</v>
      </c>
      <c r="J160" s="180">
        <v>0</v>
      </c>
      <c r="K160" s="180">
        <v>0</v>
      </c>
      <c r="L160" s="180">
        <v>68760</v>
      </c>
      <c r="M160" s="180">
        <v>0</v>
      </c>
      <c r="N160" s="180">
        <v>0</v>
      </c>
      <c r="O160" s="180">
        <v>0</v>
      </c>
      <c r="P160" s="180">
        <v>0</v>
      </c>
      <c r="Q160" s="180">
        <v>0</v>
      </c>
      <c r="R160" s="180">
        <v>0</v>
      </c>
      <c r="S160" s="180">
        <v>0</v>
      </c>
      <c r="T160" s="180">
        <v>0</v>
      </c>
      <c r="U160" s="180">
        <v>0</v>
      </c>
      <c r="V160" s="180">
        <v>0</v>
      </c>
      <c r="W160" s="180">
        <v>0</v>
      </c>
      <c r="X160" s="180">
        <v>0</v>
      </c>
      <c r="Y160" s="180">
        <v>0</v>
      </c>
      <c r="Z160" s="180">
        <v>1909170</v>
      </c>
      <c r="AA160" s="180">
        <v>0</v>
      </c>
      <c r="AB160" s="180">
        <v>0</v>
      </c>
      <c r="AC160" s="180">
        <v>0</v>
      </c>
      <c r="AD160" s="180">
        <v>0</v>
      </c>
      <c r="AE160" s="180">
        <v>0</v>
      </c>
      <c r="AF160" s="180">
        <v>0</v>
      </c>
      <c r="AG160" s="180">
        <v>0</v>
      </c>
      <c r="AH160" s="180">
        <v>0</v>
      </c>
      <c r="AI160" s="180">
        <v>0</v>
      </c>
      <c r="AJ160" s="180">
        <v>0</v>
      </c>
      <c r="AK160" s="180">
        <v>0</v>
      </c>
      <c r="AL160" s="180">
        <v>0</v>
      </c>
      <c r="AM160" s="180">
        <v>0</v>
      </c>
      <c r="AN160" s="180">
        <v>0</v>
      </c>
      <c r="AO160" s="180">
        <v>0</v>
      </c>
      <c r="AP160" s="180">
        <v>0</v>
      </c>
      <c r="AQ160" s="180">
        <v>0</v>
      </c>
      <c r="AR160" s="180">
        <v>0</v>
      </c>
      <c r="AS160" s="180">
        <v>0</v>
      </c>
      <c r="AT160" s="180">
        <v>0</v>
      </c>
      <c r="AU160" s="180">
        <v>0</v>
      </c>
      <c r="AV160" s="180">
        <v>0</v>
      </c>
      <c r="AW160" s="180">
        <v>0</v>
      </c>
      <c r="AX160" s="180">
        <v>0</v>
      </c>
      <c r="AY160" s="180">
        <v>0</v>
      </c>
      <c r="AZ160" s="180">
        <v>341336</v>
      </c>
      <c r="BA160" s="180">
        <v>0</v>
      </c>
      <c r="BB160" s="180">
        <v>0</v>
      </c>
      <c r="BC160" s="180">
        <v>0</v>
      </c>
      <c r="BD160" s="180">
        <v>0</v>
      </c>
      <c r="BE160" s="180">
        <v>12516</v>
      </c>
      <c r="BF160" s="180">
        <v>296399</v>
      </c>
      <c r="BG160" s="180">
        <v>0</v>
      </c>
      <c r="BH160" s="180">
        <v>0</v>
      </c>
      <c r="BI160" s="180">
        <v>0</v>
      </c>
      <c r="BJ160" s="180">
        <v>272783</v>
      </c>
      <c r="BK160" s="180">
        <v>0</v>
      </c>
      <c r="BL160" s="180">
        <v>0</v>
      </c>
      <c r="BM160" s="180">
        <v>0</v>
      </c>
      <c r="BN160" s="180">
        <v>0</v>
      </c>
      <c r="BO160" s="180">
        <v>0</v>
      </c>
      <c r="BP160" s="180">
        <v>0</v>
      </c>
      <c r="BQ160" s="180">
        <v>0</v>
      </c>
      <c r="BR160" s="180">
        <v>0</v>
      </c>
      <c r="BS160" s="180">
        <v>0</v>
      </c>
      <c r="BT160" s="180">
        <v>0</v>
      </c>
      <c r="BU160" s="180">
        <v>0</v>
      </c>
      <c r="BV160" s="180">
        <v>0</v>
      </c>
    </row>
    <row r="161" spans="1:78" s="968" customFormat="1" x14ac:dyDescent="0.3">
      <c r="B161" s="968" t="s">
        <v>2841</v>
      </c>
    </row>
    <row r="162" spans="1:78" s="643" customFormat="1" x14ac:dyDescent="0.3">
      <c r="A162" s="643">
        <v>1060</v>
      </c>
      <c r="C162" s="643" t="s">
        <v>2842</v>
      </c>
    </row>
    <row r="163" spans="1:78" s="643" customFormat="1" x14ac:dyDescent="0.3">
      <c r="A163" s="643">
        <v>1061</v>
      </c>
      <c r="C163" s="643" t="s">
        <v>2842</v>
      </c>
    </row>
    <row r="164" spans="1:78" s="643" customFormat="1" x14ac:dyDescent="0.3">
      <c r="A164" s="643">
        <v>1062</v>
      </c>
      <c r="C164" s="643" t="s">
        <v>2842</v>
      </c>
    </row>
    <row r="165" spans="1:78" s="643" customFormat="1" x14ac:dyDescent="0.3">
      <c r="A165" s="643">
        <v>1063</v>
      </c>
      <c r="C165" s="643" t="s">
        <v>2842</v>
      </c>
    </row>
    <row r="166" spans="1:78" s="968" customFormat="1" x14ac:dyDescent="0.3">
      <c r="B166" s="968" t="s">
        <v>2841</v>
      </c>
    </row>
    <row r="167" spans="1:78" x14ac:dyDescent="0.3">
      <c r="A167" s="180">
        <v>512</v>
      </c>
      <c r="C167" s="180"/>
      <c r="D167" s="180">
        <v>0</v>
      </c>
      <c r="E167" s="180">
        <v>164744792</v>
      </c>
      <c r="F167" s="180">
        <v>0</v>
      </c>
      <c r="G167" s="180">
        <v>126005</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v>0</v>
      </c>
      <c r="Y167" s="180">
        <v>0</v>
      </c>
      <c r="Z167" s="180">
        <v>225465</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v>220842</v>
      </c>
      <c r="AP167" s="180">
        <v>0</v>
      </c>
      <c r="AQ167" s="180">
        <v>0</v>
      </c>
      <c r="AR167" s="180">
        <v>0</v>
      </c>
      <c r="AS167" s="180">
        <v>4491279</v>
      </c>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231235</v>
      </c>
      <c r="BK167" s="180">
        <v>0</v>
      </c>
      <c r="BL167" s="180">
        <v>26518</v>
      </c>
      <c r="BM167" s="180">
        <v>0</v>
      </c>
      <c r="BN167" s="180">
        <v>85755</v>
      </c>
      <c r="BO167" s="180">
        <v>0</v>
      </c>
      <c r="BP167" s="180">
        <v>0</v>
      </c>
      <c r="BQ167" s="180">
        <v>0</v>
      </c>
      <c r="BR167" s="180">
        <v>0</v>
      </c>
      <c r="BS167" s="180">
        <v>0</v>
      </c>
      <c r="BT167" s="180">
        <v>0</v>
      </c>
      <c r="BU167" s="180">
        <v>0</v>
      </c>
      <c r="BV167" s="180">
        <v>0</v>
      </c>
    </row>
    <row r="168" spans="1:78" s="968" customFormat="1" x14ac:dyDescent="0.3">
      <c r="B168" s="968" t="s">
        <v>2841</v>
      </c>
    </row>
    <row r="169" spans="1:78" s="630" customFormat="1" x14ac:dyDescent="0.3">
      <c r="A169" s="630">
        <v>656</v>
      </c>
      <c r="B169" s="180"/>
      <c r="C169" s="180"/>
      <c r="D169" s="180">
        <v>2</v>
      </c>
      <c r="E169" s="180">
        <v>1</v>
      </c>
      <c r="F169" s="180">
        <v>0</v>
      </c>
      <c r="G169" s="180">
        <v>2</v>
      </c>
      <c r="H169" s="180">
        <v>2</v>
      </c>
      <c r="I169" s="180">
        <v>0</v>
      </c>
      <c r="J169" s="180">
        <v>0</v>
      </c>
      <c r="K169" s="180">
        <v>2</v>
      </c>
      <c r="L169" s="180">
        <v>2</v>
      </c>
      <c r="M169" s="180">
        <v>2</v>
      </c>
      <c r="N169" s="180">
        <v>0</v>
      </c>
      <c r="O169" s="180">
        <v>0</v>
      </c>
      <c r="P169" s="180">
        <v>0</v>
      </c>
      <c r="Q169" s="180">
        <v>0</v>
      </c>
      <c r="R169" s="180">
        <v>0</v>
      </c>
      <c r="S169" s="180">
        <v>0</v>
      </c>
      <c r="T169" s="180">
        <v>0</v>
      </c>
      <c r="U169" s="180">
        <v>0</v>
      </c>
      <c r="V169" s="180">
        <v>2</v>
      </c>
      <c r="W169" s="180">
        <v>0</v>
      </c>
      <c r="X169" s="180">
        <v>2</v>
      </c>
      <c r="Y169" s="180">
        <v>0</v>
      </c>
      <c r="Z169" s="180">
        <v>2</v>
      </c>
      <c r="AA169" s="180">
        <v>2</v>
      </c>
      <c r="AB169" s="180">
        <v>0</v>
      </c>
      <c r="AC169" s="180">
        <v>0</v>
      </c>
      <c r="AD169" s="180">
        <v>0</v>
      </c>
      <c r="AE169" s="180">
        <v>2</v>
      </c>
      <c r="AF169" s="180">
        <v>0</v>
      </c>
      <c r="AG169" s="180">
        <v>0</v>
      </c>
      <c r="AH169" s="180">
        <v>0</v>
      </c>
      <c r="AI169" s="180">
        <v>0</v>
      </c>
      <c r="AJ169" s="180">
        <v>2</v>
      </c>
      <c r="AK169" s="180">
        <v>0</v>
      </c>
      <c r="AL169" s="180">
        <v>0</v>
      </c>
      <c r="AM169" s="180">
        <v>2</v>
      </c>
      <c r="AN169" s="180">
        <v>0</v>
      </c>
      <c r="AO169" s="180">
        <v>0</v>
      </c>
      <c r="AP169" s="180">
        <v>0</v>
      </c>
      <c r="AQ169" s="180">
        <v>2</v>
      </c>
      <c r="AR169" s="180">
        <v>0</v>
      </c>
      <c r="AS169" s="180">
        <v>2</v>
      </c>
      <c r="AT169" s="180">
        <v>0</v>
      </c>
      <c r="AU169" s="180">
        <v>0</v>
      </c>
      <c r="AV169" s="180">
        <v>2</v>
      </c>
      <c r="AW169" s="180">
        <v>0</v>
      </c>
      <c r="AX169" s="180">
        <v>0</v>
      </c>
      <c r="AY169" s="180">
        <v>2</v>
      </c>
      <c r="AZ169" s="180">
        <v>2</v>
      </c>
      <c r="BA169" s="180">
        <v>2</v>
      </c>
      <c r="BB169" s="180">
        <v>2</v>
      </c>
      <c r="BC169" s="180">
        <v>0</v>
      </c>
      <c r="BD169" s="180">
        <v>0</v>
      </c>
      <c r="BE169" s="180">
        <v>2</v>
      </c>
      <c r="BF169" s="180">
        <v>2</v>
      </c>
      <c r="BG169" s="180">
        <v>0</v>
      </c>
      <c r="BH169" s="180">
        <v>2</v>
      </c>
      <c r="BI169" s="180">
        <v>0</v>
      </c>
      <c r="BJ169" s="180">
        <v>0</v>
      </c>
      <c r="BK169" s="180">
        <v>2</v>
      </c>
      <c r="BL169" s="180">
        <v>2</v>
      </c>
      <c r="BM169" s="180">
        <v>0</v>
      </c>
      <c r="BN169" s="180">
        <v>2</v>
      </c>
      <c r="BO169" s="180">
        <v>2</v>
      </c>
      <c r="BP169" s="180">
        <v>0</v>
      </c>
      <c r="BQ169" s="180">
        <v>0</v>
      </c>
      <c r="BR169" s="180">
        <v>0</v>
      </c>
      <c r="BS169" s="180">
        <v>2</v>
      </c>
      <c r="BT169" s="180">
        <v>2</v>
      </c>
      <c r="BU169" s="180">
        <v>0</v>
      </c>
      <c r="BV169" s="180">
        <v>2</v>
      </c>
      <c r="BW169" s="180"/>
      <c r="BX169" s="180"/>
      <c r="BY169" s="180"/>
      <c r="BZ169" s="180"/>
    </row>
    <row r="170" spans="1:78" s="968" customFormat="1" x14ac:dyDescent="0.3">
      <c r="B170" s="968" t="s">
        <v>2841</v>
      </c>
    </row>
    <row r="171" spans="1:78" s="630" customFormat="1" x14ac:dyDescent="0.3">
      <c r="A171" s="630">
        <v>535</v>
      </c>
      <c r="B171" s="180"/>
      <c r="C171" s="180"/>
      <c r="D171" s="180">
        <v>0</v>
      </c>
      <c r="E171" s="180">
        <v>120499959</v>
      </c>
      <c r="F171" s="180">
        <v>0</v>
      </c>
      <c r="G171" s="180">
        <v>0</v>
      </c>
      <c r="H171" s="180">
        <v>0</v>
      </c>
      <c r="I171" s="180">
        <v>0</v>
      </c>
      <c r="J171" s="180">
        <v>0</v>
      </c>
      <c r="K171" s="180">
        <v>0</v>
      </c>
      <c r="L171" s="180">
        <v>0</v>
      </c>
      <c r="M171" s="180">
        <v>2672160</v>
      </c>
      <c r="N171" s="180">
        <v>1</v>
      </c>
      <c r="O171" s="180">
        <v>0</v>
      </c>
      <c r="P171" s="180">
        <v>0</v>
      </c>
      <c r="Q171" s="180">
        <v>0</v>
      </c>
      <c r="R171" s="180">
        <v>0</v>
      </c>
      <c r="S171" s="180">
        <v>0</v>
      </c>
      <c r="T171" s="180">
        <v>0</v>
      </c>
      <c r="U171" s="180">
        <v>0</v>
      </c>
      <c r="V171" s="180">
        <v>0</v>
      </c>
      <c r="W171" s="180">
        <v>0</v>
      </c>
      <c r="X171" s="180">
        <v>0</v>
      </c>
      <c r="Y171" s="180">
        <v>0</v>
      </c>
      <c r="Z171" s="180">
        <v>4434076</v>
      </c>
      <c r="AA171" s="180">
        <v>0</v>
      </c>
      <c r="AB171" s="180">
        <v>0</v>
      </c>
      <c r="AC171" s="180">
        <v>0</v>
      </c>
      <c r="AD171" s="180">
        <v>0</v>
      </c>
      <c r="AE171" s="180">
        <v>0</v>
      </c>
      <c r="AF171" s="180">
        <v>0</v>
      </c>
      <c r="AG171" s="180">
        <v>1</v>
      </c>
      <c r="AH171" s="180">
        <v>0</v>
      </c>
      <c r="AI171" s="180">
        <v>0</v>
      </c>
      <c r="AJ171" s="180">
        <v>0</v>
      </c>
      <c r="AK171" s="180">
        <v>0</v>
      </c>
      <c r="AL171" s="180">
        <v>0</v>
      </c>
      <c r="AM171" s="180">
        <v>0</v>
      </c>
      <c r="AN171" s="180">
        <v>0</v>
      </c>
      <c r="AO171" s="180">
        <v>19968647</v>
      </c>
      <c r="AP171" s="180">
        <v>0</v>
      </c>
      <c r="AQ171" s="180">
        <v>0</v>
      </c>
      <c r="AR171" s="180">
        <v>0</v>
      </c>
      <c r="AS171" s="180">
        <v>2062272</v>
      </c>
      <c r="AT171" s="180">
        <v>0</v>
      </c>
      <c r="AU171" s="180">
        <v>0</v>
      </c>
      <c r="AV171" s="180">
        <v>0</v>
      </c>
      <c r="AW171" s="180">
        <v>0</v>
      </c>
      <c r="AX171" s="180">
        <v>0</v>
      </c>
      <c r="AY171" s="180">
        <v>0</v>
      </c>
      <c r="AZ171" s="180">
        <v>0</v>
      </c>
      <c r="BA171" s="180">
        <v>0</v>
      </c>
      <c r="BB171" s="180">
        <v>0</v>
      </c>
      <c r="BC171" s="180">
        <v>0</v>
      </c>
      <c r="BD171" s="180">
        <v>0</v>
      </c>
      <c r="BE171" s="180">
        <v>0</v>
      </c>
      <c r="BF171" s="180">
        <v>575622</v>
      </c>
      <c r="BG171" s="180">
        <v>0</v>
      </c>
      <c r="BH171" s="180">
        <v>0</v>
      </c>
      <c r="BI171" s="180">
        <v>0</v>
      </c>
      <c r="BJ171" s="180">
        <v>774961</v>
      </c>
      <c r="BK171" s="180">
        <v>0</v>
      </c>
      <c r="BL171" s="180">
        <v>0</v>
      </c>
      <c r="BM171" s="180">
        <v>0</v>
      </c>
      <c r="BN171" s="180">
        <v>0</v>
      </c>
      <c r="BO171" s="180">
        <v>0</v>
      </c>
      <c r="BP171" s="180">
        <v>0</v>
      </c>
      <c r="BQ171" s="180">
        <v>2447125</v>
      </c>
      <c r="BR171" s="180">
        <v>0</v>
      </c>
      <c r="BS171" s="180">
        <v>0</v>
      </c>
      <c r="BT171" s="180">
        <v>0</v>
      </c>
      <c r="BU171" s="180">
        <v>0</v>
      </c>
      <c r="BV171" s="180">
        <v>0</v>
      </c>
      <c r="BW171" s="180"/>
      <c r="BX171" s="180"/>
      <c r="BY171" s="180"/>
      <c r="BZ171" s="180"/>
    </row>
    <row r="172" spans="1:78" s="968" customFormat="1" x14ac:dyDescent="0.3">
      <c r="B172" s="968" t="s">
        <v>2841</v>
      </c>
    </row>
    <row r="173" spans="1:78" s="968" customFormat="1" x14ac:dyDescent="0.3">
      <c r="B173" s="968" t="s">
        <v>2841</v>
      </c>
    </row>
    <row r="174" spans="1:78" s="968" customFormat="1" x14ac:dyDescent="0.3">
      <c r="B174" s="968" t="s">
        <v>2841</v>
      </c>
    </row>
    <row r="175" spans="1:78" x14ac:dyDescent="0.3">
      <c r="A175" s="180">
        <v>334</v>
      </c>
      <c r="C175" s="180"/>
      <c r="D175" s="180">
        <v>10904031</v>
      </c>
      <c r="E175" s="180">
        <v>1753471857</v>
      </c>
      <c r="F175" s="180">
        <v>0</v>
      </c>
      <c r="G175" s="180">
        <v>18508326</v>
      </c>
      <c r="H175" s="180">
        <v>5150594</v>
      </c>
      <c r="I175" s="180">
        <v>15918</v>
      </c>
      <c r="J175" s="180">
        <v>380716</v>
      </c>
      <c r="K175" s="180">
        <v>5485997</v>
      </c>
      <c r="L175" s="180">
        <v>7159329</v>
      </c>
      <c r="M175" s="180">
        <v>77770301</v>
      </c>
      <c r="N175" s="180">
        <v>141981</v>
      </c>
      <c r="O175" s="180">
        <v>1187649</v>
      </c>
      <c r="P175" s="180">
        <v>0</v>
      </c>
      <c r="Q175" s="180">
        <v>1068377</v>
      </c>
      <c r="R175" s="180">
        <v>1537642</v>
      </c>
      <c r="S175" s="180">
        <v>5739466</v>
      </c>
      <c r="T175" s="180">
        <v>36350419</v>
      </c>
      <c r="U175" s="180">
        <v>0</v>
      </c>
      <c r="V175" s="180">
        <v>567037</v>
      </c>
      <c r="W175" s="180">
        <v>0</v>
      </c>
      <c r="X175" s="180">
        <v>37309972</v>
      </c>
      <c r="Y175" s="180">
        <v>2906023</v>
      </c>
      <c r="Z175" s="180">
        <v>221463940</v>
      </c>
      <c r="AA175" s="180">
        <v>39282042</v>
      </c>
      <c r="AB175" s="180">
        <v>0</v>
      </c>
      <c r="AC175" s="180">
        <v>1344846</v>
      </c>
      <c r="AD175" s="180">
        <v>3816373</v>
      </c>
      <c r="AE175" s="180">
        <v>2453465</v>
      </c>
      <c r="AF175" s="180">
        <v>902899</v>
      </c>
      <c r="AG175" s="180">
        <v>1854153</v>
      </c>
      <c r="AH175" s="180">
        <v>0</v>
      </c>
      <c r="AI175" s="180">
        <v>128854</v>
      </c>
      <c r="AJ175" s="180">
        <v>9349628</v>
      </c>
      <c r="AK175" s="180">
        <v>128131</v>
      </c>
      <c r="AL175" s="180">
        <v>2063100</v>
      </c>
      <c r="AM175" s="180">
        <v>10873216</v>
      </c>
      <c r="AN175" s="180">
        <v>941957</v>
      </c>
      <c r="AO175" s="180">
        <v>95051958</v>
      </c>
      <c r="AP175" s="180">
        <v>3055103</v>
      </c>
      <c r="AQ175" s="180">
        <v>406781</v>
      </c>
      <c r="AR175" s="180">
        <v>476209</v>
      </c>
      <c r="AS175" s="180">
        <v>88540141</v>
      </c>
      <c r="AT175" s="180">
        <v>763334</v>
      </c>
      <c r="AU175" s="180">
        <v>5367236</v>
      </c>
      <c r="AV175" s="180">
        <v>6467838</v>
      </c>
      <c r="AW175" s="180">
        <v>561470</v>
      </c>
      <c r="AX175" s="180">
        <v>1752788</v>
      </c>
      <c r="AY175" s="180">
        <v>325392</v>
      </c>
      <c r="AZ175" s="180">
        <v>17412838</v>
      </c>
      <c r="BA175" s="180">
        <v>4817779</v>
      </c>
      <c r="BB175" s="180">
        <v>197781</v>
      </c>
      <c r="BC175" s="180">
        <v>345205</v>
      </c>
      <c r="BD175" s="180">
        <v>13340308</v>
      </c>
      <c r="BE175" s="180">
        <v>1519903</v>
      </c>
      <c r="BF175" s="180">
        <v>78213391</v>
      </c>
      <c r="BG175" s="180">
        <v>0</v>
      </c>
      <c r="BH175" s="180">
        <v>408977</v>
      </c>
      <c r="BI175" s="180">
        <v>333619</v>
      </c>
      <c r="BJ175" s="180">
        <v>81812490</v>
      </c>
      <c r="BK175" s="180">
        <v>2411888</v>
      </c>
      <c r="BL175" s="180">
        <v>55962773</v>
      </c>
      <c r="BM175" s="180">
        <v>0</v>
      </c>
      <c r="BN175" s="180">
        <v>19660504</v>
      </c>
      <c r="BO175" s="180">
        <v>2114836</v>
      </c>
      <c r="BP175" s="180">
        <v>24000</v>
      </c>
      <c r="BQ175" s="180">
        <v>9007212</v>
      </c>
      <c r="BR175" s="180">
        <v>0</v>
      </c>
      <c r="BS175" s="180">
        <v>5991089</v>
      </c>
      <c r="BT175" s="180">
        <v>2940057</v>
      </c>
      <c r="BU175" s="180">
        <v>0</v>
      </c>
      <c r="BV175" s="180">
        <v>5612399</v>
      </c>
    </row>
    <row r="176" spans="1:78" x14ac:dyDescent="0.3">
      <c r="A176" s="180">
        <v>373</v>
      </c>
      <c r="C176" s="180"/>
      <c r="D176" s="180">
        <v>6002534</v>
      </c>
      <c r="E176" s="180">
        <v>1018153783</v>
      </c>
      <c r="F176" s="180">
        <v>0</v>
      </c>
      <c r="G176" s="180">
        <v>10410097</v>
      </c>
      <c r="H176" s="180">
        <v>2906363</v>
      </c>
      <c r="I176" s="180">
        <v>11570</v>
      </c>
      <c r="J176" s="180">
        <v>102675</v>
      </c>
      <c r="K176" s="180">
        <v>1732357</v>
      </c>
      <c r="L176" s="180">
        <v>4080831</v>
      </c>
      <c r="M176" s="180">
        <v>53023863</v>
      </c>
      <c r="N176" s="180">
        <v>81816</v>
      </c>
      <c r="O176" s="180">
        <v>671714</v>
      </c>
      <c r="P176" s="180">
        <v>0</v>
      </c>
      <c r="Q176" s="180">
        <v>425258</v>
      </c>
      <c r="R176" s="180">
        <v>792444</v>
      </c>
      <c r="S176" s="180">
        <v>2341518</v>
      </c>
      <c r="T176" s="180">
        <v>18902406</v>
      </c>
      <c r="U176" s="180">
        <v>0</v>
      </c>
      <c r="V176" s="180">
        <v>453371</v>
      </c>
      <c r="W176" s="180">
        <v>0</v>
      </c>
      <c r="X176" s="180">
        <v>12689655</v>
      </c>
      <c r="Y176" s="180">
        <v>2005223</v>
      </c>
      <c r="Z176" s="180">
        <v>107259548</v>
      </c>
      <c r="AA176" s="180">
        <v>13046198</v>
      </c>
      <c r="AB176" s="180">
        <v>0</v>
      </c>
      <c r="AC176" s="180">
        <v>677415</v>
      </c>
      <c r="AD176" s="180">
        <v>2907301</v>
      </c>
      <c r="AE176" s="180">
        <v>1984629</v>
      </c>
      <c r="AF176" s="180">
        <v>375374</v>
      </c>
      <c r="AG176" s="180">
        <v>1615630</v>
      </c>
      <c r="AH176" s="180">
        <v>0</v>
      </c>
      <c r="AI176" s="180">
        <v>59769</v>
      </c>
      <c r="AJ176" s="180">
        <v>5670766</v>
      </c>
      <c r="AK176" s="180">
        <v>98395</v>
      </c>
      <c r="AL176" s="180">
        <v>878792</v>
      </c>
      <c r="AM176" s="180">
        <v>7691496</v>
      </c>
      <c r="AN176" s="180">
        <v>503346</v>
      </c>
      <c r="AO176" s="180">
        <v>63341009</v>
      </c>
      <c r="AP176" s="180">
        <v>1545262</v>
      </c>
      <c r="AQ176" s="180">
        <v>364910</v>
      </c>
      <c r="AR176" s="180">
        <v>145065</v>
      </c>
      <c r="AS176" s="180">
        <v>54332948</v>
      </c>
      <c r="AT176" s="180">
        <v>294888</v>
      </c>
      <c r="AU176" s="180">
        <v>3407515</v>
      </c>
      <c r="AV176" s="180">
        <v>4367596</v>
      </c>
      <c r="AW176" s="180">
        <v>257780</v>
      </c>
      <c r="AX176" s="180">
        <v>466133</v>
      </c>
      <c r="AY176" s="180">
        <v>211081</v>
      </c>
      <c r="AZ176" s="180">
        <v>10619851</v>
      </c>
      <c r="BA176" s="180">
        <v>2526993</v>
      </c>
      <c r="BB176" s="180">
        <v>196963</v>
      </c>
      <c r="BC176" s="180">
        <v>231459</v>
      </c>
      <c r="BD176" s="180">
        <v>5180285</v>
      </c>
      <c r="BE176" s="180">
        <v>996359</v>
      </c>
      <c r="BF176" s="180">
        <v>36283453</v>
      </c>
      <c r="BG176" s="180">
        <v>0</v>
      </c>
      <c r="BH176" s="180">
        <v>359566</v>
      </c>
      <c r="BI176" s="180">
        <v>72331</v>
      </c>
      <c r="BJ176" s="180">
        <v>58944180</v>
      </c>
      <c r="BK176" s="180">
        <v>1200873</v>
      </c>
      <c r="BL176" s="180">
        <v>25914766</v>
      </c>
      <c r="BM176" s="180">
        <v>0</v>
      </c>
      <c r="BN176" s="180">
        <v>9164319</v>
      </c>
      <c r="BO176" s="180">
        <v>1249059</v>
      </c>
      <c r="BP176" s="180">
        <v>11692</v>
      </c>
      <c r="BQ176" s="180">
        <v>4819329</v>
      </c>
      <c r="BR176" s="180">
        <v>0</v>
      </c>
      <c r="BS176" s="180">
        <v>3765932</v>
      </c>
      <c r="BT176" s="180">
        <v>1151134</v>
      </c>
      <c r="BU176" s="180">
        <v>0</v>
      </c>
      <c r="BV176" s="180">
        <v>2967243</v>
      </c>
    </row>
    <row r="177" spans="1:78" x14ac:dyDescent="0.3">
      <c r="A177" s="180">
        <v>987</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row>
    <row r="178" spans="1:78" x14ac:dyDescent="0.3">
      <c r="A178" s="180">
        <v>988</v>
      </c>
      <c r="C178" s="180"/>
      <c r="D178" s="180">
        <v>2</v>
      </c>
      <c r="E178" s="180">
        <v>2</v>
      </c>
      <c r="F178" s="180">
        <v>0</v>
      </c>
      <c r="G178" s="180">
        <v>2</v>
      </c>
      <c r="H178" s="180">
        <v>2</v>
      </c>
      <c r="I178" s="180">
        <v>2</v>
      </c>
      <c r="J178" s="180">
        <v>2</v>
      </c>
      <c r="K178" s="180">
        <v>2</v>
      </c>
      <c r="L178" s="180">
        <v>2</v>
      </c>
      <c r="M178" s="180">
        <v>2</v>
      </c>
      <c r="N178" s="180">
        <v>2</v>
      </c>
      <c r="O178" s="180">
        <v>2</v>
      </c>
      <c r="P178" s="180">
        <v>0</v>
      </c>
      <c r="Q178" s="180">
        <v>0</v>
      </c>
      <c r="R178" s="180">
        <v>2</v>
      </c>
      <c r="S178" s="180">
        <v>2</v>
      </c>
      <c r="T178" s="180">
        <v>2</v>
      </c>
      <c r="U178" s="180">
        <v>0</v>
      </c>
      <c r="V178" s="180">
        <v>2</v>
      </c>
      <c r="W178" s="180">
        <v>0</v>
      </c>
      <c r="X178" s="180">
        <v>0</v>
      </c>
      <c r="Y178" s="180">
        <v>2</v>
      </c>
      <c r="Z178" s="180">
        <v>2</v>
      </c>
      <c r="AA178" s="180">
        <v>2</v>
      </c>
      <c r="AB178" s="180">
        <v>0</v>
      </c>
      <c r="AC178" s="180">
        <v>0</v>
      </c>
      <c r="AD178" s="180">
        <v>2</v>
      </c>
      <c r="AE178" s="180">
        <v>2</v>
      </c>
      <c r="AF178" s="180">
        <v>2</v>
      </c>
      <c r="AG178" s="180">
        <v>2</v>
      </c>
      <c r="AH178" s="180">
        <v>0</v>
      </c>
      <c r="AI178" s="180">
        <v>0</v>
      </c>
      <c r="AJ178" s="180">
        <v>2</v>
      </c>
      <c r="AK178" s="180">
        <v>0</v>
      </c>
      <c r="AL178" s="180">
        <v>2</v>
      </c>
      <c r="AM178" s="180">
        <v>2</v>
      </c>
      <c r="AN178" s="180">
        <v>0</v>
      </c>
      <c r="AO178" s="180">
        <v>2</v>
      </c>
      <c r="AP178" s="180">
        <v>2</v>
      </c>
      <c r="AQ178" s="180">
        <v>2</v>
      </c>
      <c r="AR178" s="180">
        <v>2</v>
      </c>
      <c r="AS178" s="180">
        <v>2</v>
      </c>
      <c r="AT178" s="180">
        <v>2</v>
      </c>
      <c r="AU178" s="180">
        <v>2</v>
      </c>
      <c r="AV178" s="180">
        <v>2</v>
      </c>
      <c r="AW178" s="180">
        <v>0</v>
      </c>
      <c r="AX178" s="180">
        <v>2</v>
      </c>
      <c r="AY178" s="180">
        <v>2</v>
      </c>
      <c r="AZ178" s="180">
        <v>2</v>
      </c>
      <c r="BA178" s="180">
        <v>2</v>
      </c>
      <c r="BB178" s="180">
        <v>2</v>
      </c>
      <c r="BC178" s="180">
        <v>2</v>
      </c>
      <c r="BD178" s="180">
        <v>2</v>
      </c>
      <c r="BE178" s="180">
        <v>2</v>
      </c>
      <c r="BF178" s="180">
        <v>2</v>
      </c>
      <c r="BG178" s="180">
        <v>0</v>
      </c>
      <c r="BH178" s="180">
        <v>2</v>
      </c>
      <c r="BI178" s="180">
        <v>2</v>
      </c>
      <c r="BJ178" s="180">
        <v>2</v>
      </c>
      <c r="BK178" s="180">
        <v>0</v>
      </c>
      <c r="BL178" s="180">
        <v>2</v>
      </c>
      <c r="BM178" s="180">
        <v>0</v>
      </c>
      <c r="BN178" s="180">
        <v>2</v>
      </c>
      <c r="BO178" s="180">
        <v>2</v>
      </c>
      <c r="BP178" s="180">
        <v>0</v>
      </c>
      <c r="BQ178" s="180">
        <v>2</v>
      </c>
      <c r="BR178" s="180">
        <v>0</v>
      </c>
      <c r="BS178" s="180">
        <v>2</v>
      </c>
      <c r="BT178" s="180">
        <v>0</v>
      </c>
      <c r="BU178" s="180">
        <v>0</v>
      </c>
      <c r="BV178" s="180">
        <v>2</v>
      </c>
    </row>
    <row r="179" spans="1:78" x14ac:dyDescent="0.3">
      <c r="A179" s="180">
        <v>989</v>
      </c>
      <c r="C179" s="180"/>
      <c r="D179" s="180">
        <v>0</v>
      </c>
      <c r="E179" s="180">
        <v>3</v>
      </c>
      <c r="F179" s="180">
        <v>0</v>
      </c>
      <c r="G179" s="180">
        <v>0</v>
      </c>
      <c r="H179" s="180">
        <v>3</v>
      </c>
      <c r="I179" s="180">
        <v>3</v>
      </c>
      <c r="J179" s="180">
        <v>3</v>
      </c>
      <c r="K179" s="180">
        <v>0</v>
      </c>
      <c r="L179" s="180">
        <v>3</v>
      </c>
      <c r="M179" s="180">
        <v>3</v>
      </c>
      <c r="N179" s="180">
        <v>3</v>
      </c>
      <c r="O179" s="180">
        <v>0</v>
      </c>
      <c r="P179" s="180">
        <v>0</v>
      </c>
      <c r="Q179" s="180">
        <v>0</v>
      </c>
      <c r="R179" s="180">
        <v>3</v>
      </c>
      <c r="S179" s="180">
        <v>0</v>
      </c>
      <c r="T179" s="180">
        <v>3</v>
      </c>
      <c r="U179" s="180">
        <v>0</v>
      </c>
      <c r="V179" s="180">
        <v>3</v>
      </c>
      <c r="W179" s="180">
        <v>0</v>
      </c>
      <c r="X179" s="180">
        <v>0</v>
      </c>
      <c r="Y179" s="180">
        <v>0</v>
      </c>
      <c r="Z179" s="180">
        <v>3</v>
      </c>
      <c r="AA179" s="180">
        <v>3</v>
      </c>
      <c r="AB179" s="180">
        <v>0</v>
      </c>
      <c r="AC179" s="180">
        <v>0</v>
      </c>
      <c r="AD179" s="180">
        <v>3</v>
      </c>
      <c r="AE179" s="180">
        <v>0</v>
      </c>
      <c r="AF179" s="180">
        <v>0</v>
      </c>
      <c r="AG179" s="180">
        <v>3</v>
      </c>
      <c r="AH179" s="180">
        <v>0</v>
      </c>
      <c r="AI179" s="180">
        <v>0</v>
      </c>
      <c r="AJ179" s="180">
        <v>3</v>
      </c>
      <c r="AK179" s="180">
        <v>3</v>
      </c>
      <c r="AL179" s="180">
        <v>0</v>
      </c>
      <c r="AM179" s="180">
        <v>3</v>
      </c>
      <c r="AN179" s="180">
        <v>0</v>
      </c>
      <c r="AO179" s="180">
        <v>0</v>
      </c>
      <c r="AP179" s="180">
        <v>3</v>
      </c>
      <c r="AQ179" s="180">
        <v>3</v>
      </c>
      <c r="AR179" s="180">
        <v>3</v>
      </c>
      <c r="AS179" s="180">
        <v>3</v>
      </c>
      <c r="AT179" s="180">
        <v>0</v>
      </c>
      <c r="AU179" s="180">
        <v>0</v>
      </c>
      <c r="AV179" s="180">
        <v>0</v>
      </c>
      <c r="AW179" s="180">
        <v>0</v>
      </c>
      <c r="AX179" s="180">
        <v>3</v>
      </c>
      <c r="AY179" s="180">
        <v>3</v>
      </c>
      <c r="AZ179" s="180">
        <v>3</v>
      </c>
      <c r="BA179" s="180">
        <v>3</v>
      </c>
      <c r="BB179" s="180">
        <v>3</v>
      </c>
      <c r="BC179" s="180">
        <v>3</v>
      </c>
      <c r="BD179" s="180">
        <v>0</v>
      </c>
      <c r="BE179" s="180">
        <v>3</v>
      </c>
      <c r="BF179" s="180">
        <v>3</v>
      </c>
      <c r="BG179" s="180">
        <v>0</v>
      </c>
      <c r="BH179" s="180">
        <v>3</v>
      </c>
      <c r="BI179" s="180">
        <v>3</v>
      </c>
      <c r="BJ179" s="180">
        <v>3</v>
      </c>
      <c r="BK179" s="180">
        <v>0</v>
      </c>
      <c r="BL179" s="180">
        <v>3</v>
      </c>
      <c r="BM179" s="180">
        <v>0</v>
      </c>
      <c r="BN179" s="180">
        <v>3</v>
      </c>
      <c r="BO179" s="180">
        <v>3</v>
      </c>
      <c r="BP179" s="180">
        <v>0</v>
      </c>
      <c r="BQ179" s="180">
        <v>3</v>
      </c>
      <c r="BR179" s="180">
        <v>0</v>
      </c>
      <c r="BS179" s="180">
        <v>3</v>
      </c>
      <c r="BT179" s="180">
        <v>0</v>
      </c>
      <c r="BU179" s="180">
        <v>0</v>
      </c>
      <c r="BV179" s="180">
        <v>3</v>
      </c>
    </row>
    <row r="180" spans="1:78" s="968" customFormat="1" x14ac:dyDescent="0.3">
      <c r="B180" s="968" t="s">
        <v>2841</v>
      </c>
    </row>
    <row r="181" spans="1:78" s="968" customFormat="1" x14ac:dyDescent="0.3">
      <c r="B181" s="968" t="s">
        <v>2841</v>
      </c>
    </row>
    <row r="182" spans="1:78" s="968" customFormat="1" x14ac:dyDescent="0.3">
      <c r="B182" s="968" t="s">
        <v>2841</v>
      </c>
    </row>
    <row r="183" spans="1:78" x14ac:dyDescent="0.3">
      <c r="A183" s="180">
        <v>327</v>
      </c>
      <c r="C183" s="180"/>
      <c r="D183" s="180">
        <v>147075</v>
      </c>
      <c r="E183" s="180">
        <v>47383098</v>
      </c>
      <c r="F183" s="180">
        <v>0</v>
      </c>
      <c r="G183" s="180">
        <v>7275</v>
      </c>
      <c r="H183" s="180">
        <v>170615</v>
      </c>
      <c r="I183" s="180">
        <v>0</v>
      </c>
      <c r="J183" s="180">
        <v>0</v>
      </c>
      <c r="K183" s="180">
        <v>0</v>
      </c>
      <c r="L183" s="180">
        <v>120034</v>
      </c>
      <c r="M183" s="180">
        <v>1291926</v>
      </c>
      <c r="N183" s="180">
        <v>0</v>
      </c>
      <c r="O183" s="180">
        <v>0</v>
      </c>
      <c r="P183" s="180">
        <v>0</v>
      </c>
      <c r="Q183" s="180">
        <v>0</v>
      </c>
      <c r="R183" s="180">
        <v>0</v>
      </c>
      <c r="S183" s="180">
        <v>183357</v>
      </c>
      <c r="T183" s="180">
        <v>0</v>
      </c>
      <c r="U183" s="180">
        <v>0</v>
      </c>
      <c r="V183" s="180">
        <v>227497</v>
      </c>
      <c r="W183" s="180">
        <v>0</v>
      </c>
      <c r="X183" s="180">
        <v>574792</v>
      </c>
      <c r="Y183" s="180">
        <v>0</v>
      </c>
      <c r="Z183" s="180">
        <v>1955212</v>
      </c>
      <c r="AA183" s="180">
        <v>0</v>
      </c>
      <c r="AB183" s="180">
        <v>0</v>
      </c>
      <c r="AC183" s="180">
        <v>43900</v>
      </c>
      <c r="AD183" s="180">
        <v>73285</v>
      </c>
      <c r="AE183" s="180">
        <v>51151</v>
      </c>
      <c r="AF183" s="180">
        <v>3500</v>
      </c>
      <c r="AG183" s="180">
        <v>10300</v>
      </c>
      <c r="AH183" s="180">
        <v>0</v>
      </c>
      <c r="AI183" s="180">
        <v>0</v>
      </c>
      <c r="AJ183" s="180">
        <v>0</v>
      </c>
      <c r="AK183" s="180">
        <v>0</v>
      </c>
      <c r="AL183" s="180">
        <v>1699</v>
      </c>
      <c r="AM183" s="180">
        <v>18750</v>
      </c>
      <c r="AN183" s="180">
        <v>25256</v>
      </c>
      <c r="AO183" s="180">
        <v>2278119</v>
      </c>
      <c r="AP183" s="180">
        <v>0</v>
      </c>
      <c r="AQ183" s="180">
        <v>0</v>
      </c>
      <c r="AR183" s="180">
        <v>0</v>
      </c>
      <c r="AS183" s="180">
        <v>2026173</v>
      </c>
      <c r="AT183" s="180">
        <v>31576</v>
      </c>
      <c r="AU183" s="180">
        <v>8436</v>
      </c>
      <c r="AV183" s="180">
        <v>10500</v>
      </c>
      <c r="AW183" s="180">
        <v>325346</v>
      </c>
      <c r="AX183" s="180">
        <v>0</v>
      </c>
      <c r="AY183" s="180">
        <v>0</v>
      </c>
      <c r="AZ183" s="180">
        <v>182438</v>
      </c>
      <c r="BA183" s="180">
        <v>7224</v>
      </c>
      <c r="BB183" s="180">
        <v>0</v>
      </c>
      <c r="BC183" s="180">
        <v>50</v>
      </c>
      <c r="BD183" s="180">
        <v>114950</v>
      </c>
      <c r="BE183" s="180">
        <v>55000</v>
      </c>
      <c r="BF183" s="180">
        <v>243001</v>
      </c>
      <c r="BG183" s="180">
        <v>0</v>
      </c>
      <c r="BH183" s="180">
        <v>0</v>
      </c>
      <c r="BI183" s="180">
        <v>55734</v>
      </c>
      <c r="BJ183" s="180">
        <v>10000</v>
      </c>
      <c r="BK183" s="180">
        <v>31794</v>
      </c>
      <c r="BL183" s="180">
        <v>3712759</v>
      </c>
      <c r="BM183" s="180">
        <v>0</v>
      </c>
      <c r="BN183" s="180">
        <v>2827985</v>
      </c>
      <c r="BO183" s="180">
        <v>218471</v>
      </c>
      <c r="BP183" s="180">
        <v>0</v>
      </c>
      <c r="BQ183" s="180">
        <v>0</v>
      </c>
      <c r="BR183" s="180">
        <v>0</v>
      </c>
      <c r="BS183" s="180">
        <v>38920</v>
      </c>
      <c r="BT183" s="180">
        <v>0</v>
      </c>
      <c r="BU183" s="180">
        <v>0</v>
      </c>
      <c r="BV183" s="180">
        <v>48845</v>
      </c>
    </row>
    <row r="184" spans="1:78" x14ac:dyDescent="0.3">
      <c r="A184" s="180">
        <v>328</v>
      </c>
      <c r="C184" s="180"/>
      <c r="D184" s="180">
        <v>2941418</v>
      </c>
      <c r="E184" s="180">
        <v>694151747</v>
      </c>
      <c r="F184" s="180">
        <v>0</v>
      </c>
      <c r="G184" s="180">
        <v>461259</v>
      </c>
      <c r="H184" s="180">
        <v>0</v>
      </c>
      <c r="I184" s="180">
        <v>0</v>
      </c>
      <c r="J184" s="180">
        <v>0</v>
      </c>
      <c r="K184" s="180">
        <v>0</v>
      </c>
      <c r="L184" s="180">
        <v>8294086</v>
      </c>
      <c r="M184" s="180">
        <v>1434243</v>
      </c>
      <c r="N184" s="180">
        <v>133712</v>
      </c>
      <c r="O184" s="180">
        <v>400172</v>
      </c>
      <c r="P184" s="180">
        <v>0</v>
      </c>
      <c r="Q184" s="180">
        <v>0</v>
      </c>
      <c r="R184" s="180">
        <v>0</v>
      </c>
      <c r="S184" s="180">
        <v>220070</v>
      </c>
      <c r="T184" s="180">
        <v>0</v>
      </c>
      <c r="U184" s="180">
        <v>0</v>
      </c>
      <c r="V184" s="180">
        <v>0</v>
      </c>
      <c r="W184" s="180">
        <v>0</v>
      </c>
      <c r="X184" s="180">
        <v>0</v>
      </c>
      <c r="Y184" s="180">
        <v>0</v>
      </c>
      <c r="Z184" s="180">
        <v>172208</v>
      </c>
      <c r="AA184" s="180">
        <v>0</v>
      </c>
      <c r="AB184" s="180">
        <v>0</v>
      </c>
      <c r="AC184" s="180">
        <v>3598879</v>
      </c>
      <c r="AD184" s="180">
        <v>0</v>
      </c>
      <c r="AE184" s="180">
        <v>0</v>
      </c>
      <c r="AF184" s="180">
        <v>0</v>
      </c>
      <c r="AG184" s="180">
        <v>0</v>
      </c>
      <c r="AH184" s="180">
        <v>0</v>
      </c>
      <c r="AI184" s="180">
        <v>0</v>
      </c>
      <c r="AJ184" s="180">
        <v>0</v>
      </c>
      <c r="AK184" s="180">
        <v>0</v>
      </c>
      <c r="AL184" s="180">
        <v>0</v>
      </c>
      <c r="AM184" s="180">
        <v>2656550</v>
      </c>
      <c r="AN184" s="180">
        <v>121146</v>
      </c>
      <c r="AO184" s="180">
        <v>21456674</v>
      </c>
      <c r="AP184" s="180">
        <v>256446</v>
      </c>
      <c r="AQ184" s="180">
        <v>0</v>
      </c>
      <c r="AR184" s="180">
        <v>0</v>
      </c>
      <c r="AS184" s="180">
        <v>16564572</v>
      </c>
      <c r="AT184" s="180">
        <v>954574</v>
      </c>
      <c r="AU184" s="180">
        <v>0</v>
      </c>
      <c r="AV184" s="180">
        <v>0</v>
      </c>
      <c r="AW184" s="180">
        <v>38012</v>
      </c>
      <c r="AX184" s="180">
        <v>0</v>
      </c>
      <c r="AY184" s="180">
        <v>0</v>
      </c>
      <c r="AZ184" s="180">
        <v>90746</v>
      </c>
      <c r="BA184" s="180">
        <v>0</v>
      </c>
      <c r="BB184" s="180">
        <v>0</v>
      </c>
      <c r="BC184" s="180">
        <v>0</v>
      </c>
      <c r="BD184" s="180">
        <v>183071</v>
      </c>
      <c r="BE184" s="180">
        <v>0</v>
      </c>
      <c r="BF184" s="180">
        <v>56130971</v>
      </c>
      <c r="BG184" s="180">
        <v>0</v>
      </c>
      <c r="BH184" s="180">
        <v>0</v>
      </c>
      <c r="BI184" s="180">
        <v>0</v>
      </c>
      <c r="BJ184" s="180">
        <v>6476257</v>
      </c>
      <c r="BK184" s="180">
        <v>905940</v>
      </c>
      <c r="BL184" s="180">
        <v>5055903</v>
      </c>
      <c r="BM184" s="180">
        <v>0</v>
      </c>
      <c r="BN184" s="180">
        <v>1790767</v>
      </c>
      <c r="BO184" s="180">
        <v>5089020</v>
      </c>
      <c r="BP184" s="180">
        <v>0</v>
      </c>
      <c r="BQ184" s="180">
        <v>0</v>
      </c>
      <c r="BR184" s="180">
        <v>0</v>
      </c>
      <c r="BS184" s="180">
        <v>97929</v>
      </c>
      <c r="BT184" s="180">
        <v>0</v>
      </c>
      <c r="BU184" s="180">
        <v>0</v>
      </c>
      <c r="BV184" s="180">
        <v>391278</v>
      </c>
    </row>
    <row r="185" spans="1:78" s="968" customFormat="1" x14ac:dyDescent="0.3">
      <c r="B185" s="968" t="s">
        <v>2841</v>
      </c>
    </row>
    <row r="186" spans="1:78" s="968" customFormat="1" x14ac:dyDescent="0.3">
      <c r="B186" s="968" t="s">
        <v>2841</v>
      </c>
    </row>
    <row r="187" spans="1:78" s="968" customFormat="1" x14ac:dyDescent="0.3">
      <c r="B187" s="968" t="s">
        <v>2841</v>
      </c>
    </row>
    <row r="188" spans="1:78" x14ac:dyDescent="0.3">
      <c r="A188" s="180">
        <v>515</v>
      </c>
      <c r="C188" s="180"/>
      <c r="D188" s="180">
        <v>8705</v>
      </c>
      <c r="E188" s="180">
        <v>90607911</v>
      </c>
      <c r="F188" s="180">
        <v>0</v>
      </c>
      <c r="G188" s="180">
        <v>2309554</v>
      </c>
      <c r="H188" s="180">
        <v>8770</v>
      </c>
      <c r="I188" s="180">
        <v>0</v>
      </c>
      <c r="J188" s="180">
        <v>0</v>
      </c>
      <c r="K188" s="180">
        <v>0</v>
      </c>
      <c r="L188" s="180">
        <v>0</v>
      </c>
      <c r="M188" s="180">
        <v>0</v>
      </c>
      <c r="N188" s="180">
        <v>0</v>
      </c>
      <c r="O188" s="180">
        <v>0</v>
      </c>
      <c r="P188" s="180">
        <v>0</v>
      </c>
      <c r="Q188" s="180">
        <v>0</v>
      </c>
      <c r="R188" s="180">
        <v>0</v>
      </c>
      <c r="S188" s="180">
        <v>8960</v>
      </c>
      <c r="T188" s="180">
        <v>0</v>
      </c>
      <c r="U188" s="180">
        <v>0</v>
      </c>
      <c r="V188" s="180">
        <v>0</v>
      </c>
      <c r="W188" s="180">
        <v>0</v>
      </c>
      <c r="X188" s="180">
        <v>1141203</v>
      </c>
      <c r="Y188" s="180">
        <v>0</v>
      </c>
      <c r="Z188" s="180">
        <v>52783602</v>
      </c>
      <c r="AA188" s="180">
        <v>0</v>
      </c>
      <c r="AB188" s="180">
        <v>0</v>
      </c>
      <c r="AC188" s="180">
        <v>0</v>
      </c>
      <c r="AD188" s="180">
        <v>0</v>
      </c>
      <c r="AE188" s="180">
        <v>0</v>
      </c>
      <c r="AF188" s="180">
        <v>0</v>
      </c>
      <c r="AG188" s="180">
        <v>0</v>
      </c>
      <c r="AH188" s="180">
        <v>0</v>
      </c>
      <c r="AI188" s="180">
        <v>0</v>
      </c>
      <c r="AJ188" s="180">
        <v>0</v>
      </c>
      <c r="AK188" s="180">
        <v>0</v>
      </c>
      <c r="AL188" s="180">
        <v>16731</v>
      </c>
      <c r="AM188" s="180">
        <v>0</v>
      </c>
      <c r="AN188" s="180">
        <v>0</v>
      </c>
      <c r="AO188" s="180">
        <v>20999557</v>
      </c>
      <c r="AP188" s="180">
        <v>0</v>
      </c>
      <c r="AQ188" s="180">
        <v>0</v>
      </c>
      <c r="AR188" s="180">
        <v>0</v>
      </c>
      <c r="AS188" s="180">
        <v>514524</v>
      </c>
      <c r="AT188" s="180">
        <v>6504</v>
      </c>
      <c r="AU188" s="180">
        <v>0</v>
      </c>
      <c r="AV188" s="180">
        <v>0</v>
      </c>
      <c r="AW188" s="180">
        <v>264433</v>
      </c>
      <c r="AX188" s="180">
        <v>0</v>
      </c>
      <c r="AY188" s="180">
        <v>0</v>
      </c>
      <c r="AZ188" s="180">
        <v>1184728</v>
      </c>
      <c r="BA188" s="180">
        <v>0</v>
      </c>
      <c r="BB188" s="180">
        <v>0</v>
      </c>
      <c r="BC188" s="180">
        <v>949</v>
      </c>
      <c r="BD188" s="180">
        <v>0</v>
      </c>
      <c r="BE188" s="180">
        <v>0</v>
      </c>
      <c r="BF188" s="180">
        <v>30760816</v>
      </c>
      <c r="BG188" s="180">
        <v>0</v>
      </c>
      <c r="BH188" s="180">
        <v>0</v>
      </c>
      <c r="BI188" s="180">
        <v>2863</v>
      </c>
      <c r="BJ188" s="180">
        <v>0</v>
      </c>
      <c r="BK188" s="180">
        <v>250062</v>
      </c>
      <c r="BL188" s="180">
        <v>1424609</v>
      </c>
      <c r="BM188" s="180">
        <v>0</v>
      </c>
      <c r="BN188" s="180">
        <v>0</v>
      </c>
      <c r="BO188" s="180">
        <v>0</v>
      </c>
      <c r="BP188" s="180">
        <v>0</v>
      </c>
      <c r="BQ188" s="180">
        <v>0</v>
      </c>
      <c r="BR188" s="180">
        <v>0</v>
      </c>
      <c r="BS188" s="180">
        <v>2459636</v>
      </c>
      <c r="BT188" s="180">
        <v>0</v>
      </c>
      <c r="BU188" s="180">
        <v>0</v>
      </c>
      <c r="BV188" s="180">
        <v>0</v>
      </c>
    </row>
    <row r="189" spans="1:78" x14ac:dyDescent="0.3">
      <c r="A189" s="180">
        <v>516</v>
      </c>
      <c r="C189" s="180"/>
      <c r="D189" s="180">
        <v>21260461</v>
      </c>
      <c r="E189" s="180">
        <v>1316473328</v>
      </c>
      <c r="F189" s="180">
        <v>0</v>
      </c>
      <c r="G189" s="180">
        <v>7412172</v>
      </c>
      <c r="H189" s="180">
        <v>6839604</v>
      </c>
      <c r="I189" s="180">
        <v>0</v>
      </c>
      <c r="J189" s="180">
        <v>0</v>
      </c>
      <c r="K189" s="180">
        <v>0</v>
      </c>
      <c r="L189" s="180">
        <v>16316591</v>
      </c>
      <c r="M189" s="180">
        <v>85985200</v>
      </c>
      <c r="N189" s="180">
        <v>0</v>
      </c>
      <c r="O189" s="180">
        <v>6484590</v>
      </c>
      <c r="P189" s="180">
        <v>0</v>
      </c>
      <c r="Q189" s="180">
        <v>0</v>
      </c>
      <c r="R189" s="180">
        <v>0</v>
      </c>
      <c r="S189" s="180">
        <v>5818448</v>
      </c>
      <c r="T189" s="180">
        <v>0</v>
      </c>
      <c r="U189" s="180">
        <v>0</v>
      </c>
      <c r="V189" s="180">
        <v>21663736</v>
      </c>
      <c r="W189" s="180">
        <v>0</v>
      </c>
      <c r="X189" s="180">
        <v>34426295</v>
      </c>
      <c r="Y189" s="180">
        <v>0</v>
      </c>
      <c r="Z189" s="180">
        <v>0</v>
      </c>
      <c r="AA189" s="180">
        <v>0</v>
      </c>
      <c r="AB189" s="180">
        <v>0</v>
      </c>
      <c r="AC189" s="180">
        <v>4363430</v>
      </c>
      <c r="AD189" s="180">
        <v>11088548</v>
      </c>
      <c r="AE189" s="180">
        <v>6224171</v>
      </c>
      <c r="AF189" s="180">
        <v>7090698</v>
      </c>
      <c r="AG189" s="180">
        <v>7536225</v>
      </c>
      <c r="AH189" s="180">
        <v>0</v>
      </c>
      <c r="AI189" s="180">
        <v>0</v>
      </c>
      <c r="AJ189" s="180">
        <v>0</v>
      </c>
      <c r="AK189" s="180">
        <v>0</v>
      </c>
      <c r="AL189" s="180">
        <v>5708791</v>
      </c>
      <c r="AM189" s="180">
        <v>10746139</v>
      </c>
      <c r="AN189" s="180">
        <v>2854752</v>
      </c>
      <c r="AO189" s="180">
        <v>186930676</v>
      </c>
      <c r="AP189" s="180">
        <v>5598413</v>
      </c>
      <c r="AQ189" s="180">
        <v>0</v>
      </c>
      <c r="AR189" s="180">
        <v>1289393</v>
      </c>
      <c r="AS189" s="180">
        <v>245916315</v>
      </c>
      <c r="AT189" s="180">
        <v>6050904</v>
      </c>
      <c r="AU189" s="180">
        <v>7130180</v>
      </c>
      <c r="AV189" s="180">
        <v>16472210</v>
      </c>
      <c r="AW189" s="180">
        <v>8428743</v>
      </c>
      <c r="AX189" s="180">
        <v>0</v>
      </c>
      <c r="AY189" s="180">
        <v>0</v>
      </c>
      <c r="AZ189" s="180">
        <v>19006187</v>
      </c>
      <c r="BA189" s="180">
        <v>2988899</v>
      </c>
      <c r="BB189" s="180">
        <v>4110738</v>
      </c>
      <c r="BC189" s="180">
        <v>1641523</v>
      </c>
      <c r="BD189" s="180">
        <v>15608064</v>
      </c>
      <c r="BE189" s="180">
        <v>12732207</v>
      </c>
      <c r="BF189" s="180">
        <v>84685469</v>
      </c>
      <c r="BG189" s="180">
        <v>0</v>
      </c>
      <c r="BH189" s="180">
        <v>0</v>
      </c>
      <c r="BI189" s="180">
        <v>2523166</v>
      </c>
      <c r="BJ189" s="180">
        <v>17851278</v>
      </c>
      <c r="BK189" s="180">
        <v>11397760</v>
      </c>
      <c r="BL189" s="180">
        <v>59232291</v>
      </c>
      <c r="BM189" s="180">
        <v>0</v>
      </c>
      <c r="BN189" s="180">
        <v>18559710</v>
      </c>
      <c r="BO189" s="180">
        <v>7645211</v>
      </c>
      <c r="BP189" s="180">
        <v>0</v>
      </c>
      <c r="BQ189" s="180">
        <v>0</v>
      </c>
      <c r="BR189" s="180">
        <v>0</v>
      </c>
      <c r="BS189" s="180">
        <v>6509513</v>
      </c>
      <c r="BT189" s="180">
        <v>4535873</v>
      </c>
      <c r="BU189" s="180">
        <v>0</v>
      </c>
      <c r="BV189" s="180">
        <v>25290598</v>
      </c>
    </row>
    <row r="190" spans="1:78" s="643" customFormat="1" x14ac:dyDescent="0.3">
      <c r="A190" s="643">
        <v>517</v>
      </c>
      <c r="B190" s="180"/>
      <c r="C190" s="180"/>
      <c r="D190" s="180">
        <v>0</v>
      </c>
      <c r="E190" s="180">
        <v>216355589</v>
      </c>
      <c r="F190" s="180">
        <v>0</v>
      </c>
      <c r="G190" s="180">
        <v>3405999</v>
      </c>
      <c r="H190" s="180">
        <v>0</v>
      </c>
      <c r="I190" s="180">
        <v>0</v>
      </c>
      <c r="J190" s="180">
        <v>0</v>
      </c>
      <c r="K190" s="180">
        <v>0</v>
      </c>
      <c r="L190" s="180">
        <v>0</v>
      </c>
      <c r="M190" s="180">
        <v>0</v>
      </c>
      <c r="N190" s="180">
        <v>0</v>
      </c>
      <c r="O190" s="180">
        <v>0</v>
      </c>
      <c r="P190" s="180">
        <v>0</v>
      </c>
      <c r="Q190" s="180">
        <v>0</v>
      </c>
      <c r="R190" s="180">
        <v>0</v>
      </c>
      <c r="S190" s="180">
        <v>0</v>
      </c>
      <c r="T190" s="180">
        <v>0</v>
      </c>
      <c r="U190" s="180">
        <v>0</v>
      </c>
      <c r="V190" s="180">
        <v>0</v>
      </c>
      <c r="W190" s="180">
        <v>0</v>
      </c>
      <c r="X190" s="180">
        <v>0</v>
      </c>
      <c r="Y190" s="180">
        <v>0</v>
      </c>
      <c r="Z190" s="180">
        <v>69064941</v>
      </c>
      <c r="AA190" s="180">
        <v>0</v>
      </c>
      <c r="AB190" s="180">
        <v>0</v>
      </c>
      <c r="AC190" s="180">
        <v>0</v>
      </c>
      <c r="AD190" s="180">
        <v>0</v>
      </c>
      <c r="AE190" s="180">
        <v>0</v>
      </c>
      <c r="AF190" s="180">
        <v>0</v>
      </c>
      <c r="AG190" s="180">
        <v>0</v>
      </c>
      <c r="AH190" s="180">
        <v>0</v>
      </c>
      <c r="AI190" s="180">
        <v>0</v>
      </c>
      <c r="AJ190" s="180">
        <v>0</v>
      </c>
      <c r="AK190" s="180">
        <v>0</v>
      </c>
      <c r="AL190" s="180">
        <v>0</v>
      </c>
      <c r="AM190" s="180">
        <v>42284</v>
      </c>
      <c r="AN190" s="180">
        <v>0</v>
      </c>
      <c r="AO190" s="180">
        <v>0</v>
      </c>
      <c r="AP190" s="180">
        <v>0</v>
      </c>
      <c r="AQ190" s="180">
        <v>0</v>
      </c>
      <c r="AR190" s="180">
        <v>0</v>
      </c>
      <c r="AS190" s="180">
        <v>0</v>
      </c>
      <c r="AT190" s="180">
        <v>0</v>
      </c>
      <c r="AU190" s="180">
        <v>0</v>
      </c>
      <c r="AV190" s="180">
        <v>0</v>
      </c>
      <c r="AW190" s="180">
        <v>0</v>
      </c>
      <c r="AX190" s="180">
        <v>0</v>
      </c>
      <c r="AY190" s="180">
        <v>0</v>
      </c>
      <c r="AZ190" s="180">
        <v>0</v>
      </c>
      <c r="BA190" s="180">
        <v>0</v>
      </c>
      <c r="BB190" s="180">
        <v>0</v>
      </c>
      <c r="BC190" s="180">
        <v>0</v>
      </c>
      <c r="BD190" s="180">
        <v>0</v>
      </c>
      <c r="BE190" s="180">
        <v>0</v>
      </c>
      <c r="BF190" s="180">
        <v>0</v>
      </c>
      <c r="BG190" s="180">
        <v>0</v>
      </c>
      <c r="BH190" s="180">
        <v>0</v>
      </c>
      <c r="BI190" s="180">
        <v>0</v>
      </c>
      <c r="BJ190" s="180">
        <v>0</v>
      </c>
      <c r="BK190" s="180">
        <v>26691</v>
      </c>
      <c r="BL190" s="180">
        <v>0</v>
      </c>
      <c r="BM190" s="180">
        <v>0</v>
      </c>
      <c r="BN190" s="180">
        <v>0</v>
      </c>
      <c r="BO190" s="180">
        <v>0</v>
      </c>
      <c r="BP190" s="180">
        <v>0</v>
      </c>
      <c r="BQ190" s="180">
        <v>0</v>
      </c>
      <c r="BR190" s="180">
        <v>0</v>
      </c>
      <c r="BS190" s="180">
        <v>12826851</v>
      </c>
      <c r="BT190" s="180">
        <v>0</v>
      </c>
      <c r="BU190" s="180">
        <v>0</v>
      </c>
      <c r="BV190" s="180">
        <v>0</v>
      </c>
      <c r="BW190" s="180"/>
      <c r="BX190" s="180"/>
      <c r="BY190" s="180"/>
      <c r="BZ190" s="180"/>
    </row>
    <row r="191" spans="1:78" x14ac:dyDescent="0.3">
      <c r="A191" s="180">
        <v>518</v>
      </c>
      <c r="C191" s="180"/>
      <c r="D191" s="180">
        <v>4737557</v>
      </c>
      <c r="E191" s="180">
        <v>31944331</v>
      </c>
      <c r="F191" s="180">
        <v>0</v>
      </c>
      <c r="G191" s="180">
        <v>3095134</v>
      </c>
      <c r="H191" s="180">
        <v>668388</v>
      </c>
      <c r="I191" s="180">
        <v>0</v>
      </c>
      <c r="J191" s="180">
        <v>0</v>
      </c>
      <c r="K191" s="180">
        <v>0</v>
      </c>
      <c r="L191" s="180">
        <v>1142312</v>
      </c>
      <c r="M191" s="180">
        <v>3496751</v>
      </c>
      <c r="N191" s="180">
        <v>0</v>
      </c>
      <c r="O191" s="180">
        <v>98365</v>
      </c>
      <c r="P191" s="180">
        <v>0</v>
      </c>
      <c r="Q191" s="180">
        <v>0</v>
      </c>
      <c r="R191" s="180">
        <v>0</v>
      </c>
      <c r="S191" s="180">
        <v>334670</v>
      </c>
      <c r="T191" s="180">
        <v>0</v>
      </c>
      <c r="U191" s="180">
        <v>0</v>
      </c>
      <c r="V191" s="180">
        <v>530058</v>
      </c>
      <c r="W191" s="180">
        <v>0</v>
      </c>
      <c r="X191" s="180">
        <v>4522692</v>
      </c>
      <c r="Y191" s="180">
        <v>0</v>
      </c>
      <c r="Z191" s="180">
        <v>47903981</v>
      </c>
      <c r="AA191" s="180">
        <v>0</v>
      </c>
      <c r="AB191" s="180">
        <v>0</v>
      </c>
      <c r="AC191" s="180">
        <v>31496</v>
      </c>
      <c r="AD191" s="180">
        <v>703893</v>
      </c>
      <c r="AE191" s="180">
        <v>560827</v>
      </c>
      <c r="AF191" s="180">
        <v>253507</v>
      </c>
      <c r="AG191" s="180">
        <v>458407</v>
      </c>
      <c r="AH191" s="180">
        <v>0</v>
      </c>
      <c r="AI191" s="180">
        <v>0</v>
      </c>
      <c r="AJ191" s="180">
        <v>0</v>
      </c>
      <c r="AK191" s="180">
        <v>0</v>
      </c>
      <c r="AL191" s="180">
        <v>302440</v>
      </c>
      <c r="AM191" s="180">
        <v>652651</v>
      </c>
      <c r="AN191" s="180">
        <v>329927</v>
      </c>
      <c r="AO191" s="180">
        <v>12877604</v>
      </c>
      <c r="AP191" s="180">
        <v>487691</v>
      </c>
      <c r="AQ191" s="180">
        <v>0</v>
      </c>
      <c r="AR191" s="180">
        <v>3360</v>
      </c>
      <c r="AS191" s="180">
        <v>4846221</v>
      </c>
      <c r="AT191" s="180">
        <v>98355</v>
      </c>
      <c r="AU191" s="180">
        <v>1320690</v>
      </c>
      <c r="AV191" s="180">
        <v>587074</v>
      </c>
      <c r="AW191" s="180">
        <v>48503</v>
      </c>
      <c r="AX191" s="180">
        <v>0</v>
      </c>
      <c r="AY191" s="180">
        <v>0</v>
      </c>
      <c r="AZ191" s="180">
        <v>1469096</v>
      </c>
      <c r="BA191" s="180">
        <v>407814</v>
      </c>
      <c r="BB191" s="180">
        <v>88914</v>
      </c>
      <c r="BC191" s="180">
        <v>162057</v>
      </c>
      <c r="BD191" s="180">
        <v>1266982</v>
      </c>
      <c r="BE191" s="180">
        <v>571379</v>
      </c>
      <c r="BF191" s="180">
        <v>5127100</v>
      </c>
      <c r="BG191" s="180">
        <v>0</v>
      </c>
      <c r="BH191" s="180">
        <v>0</v>
      </c>
      <c r="BI191" s="180">
        <v>34710</v>
      </c>
      <c r="BJ191" s="180">
        <v>3046890</v>
      </c>
      <c r="BK191" s="180">
        <v>534445</v>
      </c>
      <c r="BL191" s="180">
        <v>4518639</v>
      </c>
      <c r="BM191" s="180">
        <v>0</v>
      </c>
      <c r="BN191" s="180">
        <v>1650067</v>
      </c>
      <c r="BO191" s="180">
        <v>217643</v>
      </c>
      <c r="BP191" s="180">
        <v>0</v>
      </c>
      <c r="BQ191" s="180">
        <v>0</v>
      </c>
      <c r="BR191" s="180">
        <v>0</v>
      </c>
      <c r="BS191" s="180">
        <v>1088852</v>
      </c>
      <c r="BT191" s="180">
        <v>101460</v>
      </c>
      <c r="BU191" s="180">
        <v>0</v>
      </c>
      <c r="BV191" s="180">
        <v>584897</v>
      </c>
    </row>
    <row r="192" spans="1:78" s="968" customFormat="1" x14ac:dyDescent="0.3">
      <c r="B192" s="968" t="s">
        <v>2841</v>
      </c>
    </row>
    <row r="193" spans="1:78" s="968" customFormat="1" x14ac:dyDescent="0.3">
      <c r="B193" s="968" t="s">
        <v>2841</v>
      </c>
    </row>
    <row r="194" spans="1:78" x14ac:dyDescent="0.3">
      <c r="A194" s="180">
        <v>519</v>
      </c>
      <c r="C194" s="180"/>
      <c r="D194" s="180">
        <v>304</v>
      </c>
      <c r="E194" s="180">
        <v>2001541</v>
      </c>
      <c r="F194" s="180">
        <v>0</v>
      </c>
      <c r="G194" s="180">
        <v>69121</v>
      </c>
      <c r="H194" s="180">
        <v>0</v>
      </c>
      <c r="I194" s="180">
        <v>0</v>
      </c>
      <c r="J194" s="180">
        <v>0</v>
      </c>
      <c r="K194" s="180">
        <v>0</v>
      </c>
      <c r="L194" s="180">
        <v>0</v>
      </c>
      <c r="M194" s="180">
        <v>0</v>
      </c>
      <c r="N194" s="180">
        <v>0</v>
      </c>
      <c r="O194" s="180">
        <v>0</v>
      </c>
      <c r="P194" s="180">
        <v>0</v>
      </c>
      <c r="Q194" s="180">
        <v>0</v>
      </c>
      <c r="R194" s="180">
        <v>0</v>
      </c>
      <c r="S194" s="180">
        <v>224</v>
      </c>
      <c r="T194" s="180">
        <v>0</v>
      </c>
      <c r="U194" s="180">
        <v>0</v>
      </c>
      <c r="V194" s="180">
        <v>0</v>
      </c>
      <c r="W194" s="180">
        <v>0</v>
      </c>
      <c r="X194" s="180">
        <v>35921</v>
      </c>
      <c r="Y194" s="180">
        <v>0</v>
      </c>
      <c r="Z194" s="180">
        <v>949959</v>
      </c>
      <c r="AA194" s="180">
        <v>0</v>
      </c>
      <c r="AB194" s="180">
        <v>0</v>
      </c>
      <c r="AC194" s="180">
        <v>0</v>
      </c>
      <c r="AD194" s="180">
        <v>0</v>
      </c>
      <c r="AE194" s="180">
        <v>0</v>
      </c>
      <c r="AF194" s="180">
        <v>0</v>
      </c>
      <c r="AG194" s="180">
        <v>0</v>
      </c>
      <c r="AH194" s="180">
        <v>0</v>
      </c>
      <c r="AI194" s="180">
        <v>0</v>
      </c>
      <c r="AJ194" s="180">
        <v>0</v>
      </c>
      <c r="AK194" s="180">
        <v>0</v>
      </c>
      <c r="AL194" s="180">
        <v>0</v>
      </c>
      <c r="AM194" s="180">
        <v>0</v>
      </c>
      <c r="AN194" s="180">
        <v>0</v>
      </c>
      <c r="AO194" s="180">
        <v>370319</v>
      </c>
      <c r="AP194" s="180">
        <v>0</v>
      </c>
      <c r="AQ194" s="180">
        <v>0</v>
      </c>
      <c r="AR194" s="180">
        <v>0</v>
      </c>
      <c r="AS194" s="180">
        <v>12754</v>
      </c>
      <c r="AT194" s="180">
        <v>163</v>
      </c>
      <c r="AU194" s="180">
        <v>0</v>
      </c>
      <c r="AV194" s="180">
        <v>0</v>
      </c>
      <c r="AW194" s="180">
        <v>7565</v>
      </c>
      <c r="AX194" s="180">
        <v>0</v>
      </c>
      <c r="AY194" s="180">
        <v>0</v>
      </c>
      <c r="AZ194" s="180">
        <v>16435</v>
      </c>
      <c r="BA194" s="180">
        <v>0</v>
      </c>
      <c r="BB194" s="180">
        <v>0</v>
      </c>
      <c r="BC194" s="180">
        <v>0</v>
      </c>
      <c r="BD194" s="180">
        <v>0</v>
      </c>
      <c r="BE194" s="180">
        <v>0</v>
      </c>
      <c r="BF194" s="180">
        <v>518702</v>
      </c>
      <c r="BG194" s="180">
        <v>0</v>
      </c>
      <c r="BH194" s="180">
        <v>0</v>
      </c>
      <c r="BI194" s="180">
        <v>143</v>
      </c>
      <c r="BJ194" s="180">
        <v>0</v>
      </c>
      <c r="BK194" s="180">
        <v>7725</v>
      </c>
      <c r="BL194" s="180">
        <v>28492</v>
      </c>
      <c r="BM194" s="180">
        <v>0</v>
      </c>
      <c r="BN194" s="180">
        <v>0</v>
      </c>
      <c r="BO194" s="180">
        <v>0</v>
      </c>
      <c r="BP194" s="180">
        <v>0</v>
      </c>
      <c r="BQ194" s="180">
        <v>0</v>
      </c>
      <c r="BR194" s="180">
        <v>0</v>
      </c>
      <c r="BS194" s="180">
        <v>49016</v>
      </c>
      <c r="BT194" s="180">
        <v>0</v>
      </c>
      <c r="BU194" s="180">
        <v>0</v>
      </c>
      <c r="BV194" s="180">
        <v>0</v>
      </c>
    </row>
    <row r="195" spans="1:78" x14ac:dyDescent="0.3">
      <c r="A195" s="180">
        <v>520</v>
      </c>
      <c r="C195" s="180"/>
      <c r="D195" s="180">
        <v>527759</v>
      </c>
      <c r="E195" s="180">
        <v>27286380</v>
      </c>
      <c r="F195" s="180">
        <v>0</v>
      </c>
      <c r="G195" s="180">
        <v>129805</v>
      </c>
      <c r="H195" s="180">
        <v>150673</v>
      </c>
      <c r="I195" s="180">
        <v>0</v>
      </c>
      <c r="J195" s="180">
        <v>0</v>
      </c>
      <c r="K195" s="180">
        <v>0</v>
      </c>
      <c r="L195" s="180">
        <v>382299</v>
      </c>
      <c r="M195" s="180">
        <v>1771729</v>
      </c>
      <c r="N195" s="180">
        <v>0</v>
      </c>
      <c r="O195" s="180">
        <v>165635</v>
      </c>
      <c r="P195" s="180">
        <v>0</v>
      </c>
      <c r="Q195" s="180">
        <v>0</v>
      </c>
      <c r="R195" s="180">
        <v>0</v>
      </c>
      <c r="S195" s="180">
        <v>193665</v>
      </c>
      <c r="T195" s="180">
        <v>0</v>
      </c>
      <c r="U195" s="180">
        <v>0</v>
      </c>
      <c r="V195" s="180">
        <v>482089</v>
      </c>
      <c r="W195" s="180">
        <v>0</v>
      </c>
      <c r="X195" s="180">
        <v>805871</v>
      </c>
      <c r="Y195" s="180">
        <v>0</v>
      </c>
      <c r="Z195" s="180">
        <v>0</v>
      </c>
      <c r="AA195" s="180">
        <v>0</v>
      </c>
      <c r="AB195" s="180">
        <v>0</v>
      </c>
      <c r="AC195" s="180">
        <v>106491</v>
      </c>
      <c r="AD195" s="180">
        <v>277214</v>
      </c>
      <c r="AE195" s="180">
        <v>152817</v>
      </c>
      <c r="AF195" s="180">
        <v>173630</v>
      </c>
      <c r="AG195" s="180">
        <v>140019</v>
      </c>
      <c r="AH195" s="180">
        <v>0</v>
      </c>
      <c r="AI195" s="180">
        <v>0</v>
      </c>
      <c r="AJ195" s="180">
        <v>0</v>
      </c>
      <c r="AK195" s="180">
        <v>0</v>
      </c>
      <c r="AL195" s="180">
        <v>131141</v>
      </c>
      <c r="AM195" s="180">
        <v>277963</v>
      </c>
      <c r="AN195" s="180">
        <v>61635</v>
      </c>
      <c r="AO195" s="180">
        <v>4325243</v>
      </c>
      <c r="AP195" s="180">
        <v>97454</v>
      </c>
      <c r="AQ195" s="180">
        <v>0</v>
      </c>
      <c r="AR195" s="180">
        <v>25788</v>
      </c>
      <c r="AS195" s="180">
        <v>5543883</v>
      </c>
      <c r="AT195" s="180">
        <v>137685</v>
      </c>
      <c r="AU195" s="180">
        <v>140769</v>
      </c>
      <c r="AV195" s="180">
        <v>524114</v>
      </c>
      <c r="AW195" s="180">
        <v>95176</v>
      </c>
      <c r="AX195" s="180">
        <v>0</v>
      </c>
      <c r="AY195" s="180">
        <v>0</v>
      </c>
      <c r="AZ195" s="180">
        <v>584533</v>
      </c>
      <c r="BA195" s="180">
        <v>61369</v>
      </c>
      <c r="BB195" s="180">
        <v>102055</v>
      </c>
      <c r="BC195" s="180">
        <v>43692</v>
      </c>
      <c r="BD195" s="180">
        <v>416951</v>
      </c>
      <c r="BE195" s="180">
        <v>248135</v>
      </c>
      <c r="BF195" s="180">
        <v>1791963</v>
      </c>
      <c r="BG195" s="180">
        <v>0</v>
      </c>
      <c r="BH195" s="180">
        <v>0</v>
      </c>
      <c r="BI195" s="180">
        <v>49569</v>
      </c>
      <c r="BJ195" s="180">
        <v>466875</v>
      </c>
      <c r="BK195" s="180">
        <v>277010</v>
      </c>
      <c r="BL195" s="180">
        <v>1271989</v>
      </c>
      <c r="BM195" s="180">
        <v>0</v>
      </c>
      <c r="BN195" s="180">
        <v>419992</v>
      </c>
      <c r="BO195" s="180">
        <v>139813</v>
      </c>
      <c r="BP195" s="180">
        <v>0</v>
      </c>
      <c r="BQ195" s="180">
        <v>0</v>
      </c>
      <c r="BR195" s="180">
        <v>0</v>
      </c>
      <c r="BS195" s="180">
        <v>204166</v>
      </c>
      <c r="BT195" s="180">
        <v>108939</v>
      </c>
      <c r="BU195" s="180">
        <v>0</v>
      </c>
      <c r="BV195" s="180">
        <v>588438</v>
      </c>
    </row>
    <row r="196" spans="1:78" x14ac:dyDescent="0.3">
      <c r="A196" s="180">
        <v>521</v>
      </c>
      <c r="C196" s="180"/>
      <c r="D196" s="180">
        <v>0</v>
      </c>
      <c r="E196" s="180">
        <v>11126635</v>
      </c>
      <c r="F196" s="180">
        <v>0</v>
      </c>
      <c r="G196" s="180">
        <v>128269</v>
      </c>
      <c r="H196" s="180">
        <v>0</v>
      </c>
      <c r="I196" s="180">
        <v>0</v>
      </c>
      <c r="J196" s="180">
        <v>0</v>
      </c>
      <c r="K196" s="180">
        <v>0</v>
      </c>
      <c r="L196" s="180">
        <v>0</v>
      </c>
      <c r="M196" s="180">
        <v>0</v>
      </c>
      <c r="N196" s="180">
        <v>0</v>
      </c>
      <c r="O196" s="180">
        <v>0</v>
      </c>
      <c r="P196" s="180">
        <v>0</v>
      </c>
      <c r="Q196" s="180">
        <v>0</v>
      </c>
      <c r="R196" s="180">
        <v>0</v>
      </c>
      <c r="S196" s="180">
        <v>0</v>
      </c>
      <c r="T196" s="180">
        <v>0</v>
      </c>
      <c r="U196" s="180">
        <v>0</v>
      </c>
      <c r="V196" s="180">
        <v>0</v>
      </c>
      <c r="W196" s="180">
        <v>0</v>
      </c>
      <c r="X196" s="180">
        <v>0</v>
      </c>
      <c r="Y196" s="180">
        <v>0</v>
      </c>
      <c r="Z196" s="180">
        <v>897905</v>
      </c>
      <c r="AA196" s="180">
        <v>0</v>
      </c>
      <c r="AB196" s="180">
        <v>0</v>
      </c>
      <c r="AC196" s="180">
        <v>0</v>
      </c>
      <c r="AD196" s="180">
        <v>0</v>
      </c>
      <c r="AE196" s="180">
        <v>0</v>
      </c>
      <c r="AF196" s="180">
        <v>0</v>
      </c>
      <c r="AG196" s="180">
        <v>0</v>
      </c>
      <c r="AH196" s="180">
        <v>0</v>
      </c>
      <c r="AI196" s="180">
        <v>0</v>
      </c>
      <c r="AJ196" s="180">
        <v>0</v>
      </c>
      <c r="AK196" s="180">
        <v>0</v>
      </c>
      <c r="AL196" s="180">
        <v>0</v>
      </c>
      <c r="AM196" s="180">
        <v>1791</v>
      </c>
      <c r="AN196" s="180">
        <v>0</v>
      </c>
      <c r="AO196" s="180">
        <v>0</v>
      </c>
      <c r="AP196" s="180">
        <v>0</v>
      </c>
      <c r="AQ196" s="180">
        <v>0</v>
      </c>
      <c r="AR196" s="180">
        <v>0</v>
      </c>
      <c r="AS196" s="180">
        <v>0</v>
      </c>
      <c r="AT196" s="180">
        <v>0</v>
      </c>
      <c r="AU196" s="180">
        <v>0</v>
      </c>
      <c r="AV196" s="180">
        <v>0</v>
      </c>
      <c r="AW196" s="180">
        <v>0</v>
      </c>
      <c r="AX196" s="180">
        <v>0</v>
      </c>
      <c r="AY196" s="180">
        <v>0</v>
      </c>
      <c r="AZ196" s="180">
        <v>0</v>
      </c>
      <c r="BA196" s="180">
        <v>0</v>
      </c>
      <c r="BB196" s="180">
        <v>0</v>
      </c>
      <c r="BC196" s="180">
        <v>0</v>
      </c>
      <c r="BD196" s="180">
        <v>0</v>
      </c>
      <c r="BE196" s="180">
        <v>0</v>
      </c>
      <c r="BF196" s="180">
        <v>0</v>
      </c>
      <c r="BG196" s="180">
        <v>0</v>
      </c>
      <c r="BH196" s="180">
        <v>0</v>
      </c>
      <c r="BI196" s="180">
        <v>0</v>
      </c>
      <c r="BJ196" s="180">
        <v>0</v>
      </c>
      <c r="BK196" s="180">
        <v>1446</v>
      </c>
      <c r="BL196" s="180">
        <v>0</v>
      </c>
      <c r="BM196" s="180">
        <v>0</v>
      </c>
      <c r="BN196" s="180">
        <v>0</v>
      </c>
      <c r="BO196" s="180">
        <v>0</v>
      </c>
      <c r="BP196" s="180">
        <v>0</v>
      </c>
      <c r="BQ196" s="180">
        <v>0</v>
      </c>
      <c r="BR196" s="180">
        <v>0</v>
      </c>
      <c r="BS196" s="180">
        <v>267620</v>
      </c>
      <c r="BT196" s="180">
        <v>0</v>
      </c>
      <c r="BU196" s="180">
        <v>0</v>
      </c>
      <c r="BV196" s="180">
        <v>0</v>
      </c>
    </row>
    <row r="197" spans="1:78" x14ac:dyDescent="0.3">
      <c r="A197" s="180">
        <v>522</v>
      </c>
      <c r="C197" s="180"/>
      <c r="D197" s="180">
        <v>377946</v>
      </c>
      <c r="E197" s="180">
        <v>2166569</v>
      </c>
      <c r="F197" s="180">
        <v>0</v>
      </c>
      <c r="G197" s="180">
        <v>112374</v>
      </c>
      <c r="H197" s="180">
        <v>45364</v>
      </c>
      <c r="I197" s="180">
        <v>0</v>
      </c>
      <c r="J197" s="180">
        <v>0</v>
      </c>
      <c r="K197" s="180">
        <v>0</v>
      </c>
      <c r="L197" s="180">
        <v>98478</v>
      </c>
      <c r="M197" s="180">
        <v>177034</v>
      </c>
      <c r="N197" s="180">
        <v>0</v>
      </c>
      <c r="O197" s="180">
        <v>5616</v>
      </c>
      <c r="P197" s="180">
        <v>0</v>
      </c>
      <c r="Q197" s="180">
        <v>0</v>
      </c>
      <c r="R197" s="180">
        <v>0</v>
      </c>
      <c r="S197" s="180">
        <v>18398</v>
      </c>
      <c r="T197" s="180">
        <v>0</v>
      </c>
      <c r="U197" s="180">
        <v>0</v>
      </c>
      <c r="V197" s="180">
        <v>18352</v>
      </c>
      <c r="W197" s="180">
        <v>0</v>
      </c>
      <c r="X197" s="180">
        <v>297589</v>
      </c>
      <c r="Y197" s="180">
        <v>0</v>
      </c>
      <c r="Z197" s="180">
        <v>1650021</v>
      </c>
      <c r="AA197" s="180">
        <v>0</v>
      </c>
      <c r="AB197" s="180">
        <v>0</v>
      </c>
      <c r="AC197" s="180">
        <v>433</v>
      </c>
      <c r="AD197" s="180">
        <v>79168</v>
      </c>
      <c r="AE197" s="180">
        <v>26873</v>
      </c>
      <c r="AF197" s="180">
        <v>33360</v>
      </c>
      <c r="AG197" s="180">
        <v>0</v>
      </c>
      <c r="AH197" s="180">
        <v>0</v>
      </c>
      <c r="AI197" s="180">
        <v>0</v>
      </c>
      <c r="AJ197" s="180">
        <v>0</v>
      </c>
      <c r="AK197" s="180">
        <v>0</v>
      </c>
      <c r="AL197" s="180">
        <v>10864</v>
      </c>
      <c r="AM197" s="180">
        <v>62498</v>
      </c>
      <c r="AN197" s="180">
        <v>23134</v>
      </c>
      <c r="AO197" s="180">
        <v>478814</v>
      </c>
      <c r="AP197" s="180">
        <v>39477</v>
      </c>
      <c r="AQ197" s="180">
        <v>0</v>
      </c>
      <c r="AR197" s="180">
        <v>28</v>
      </c>
      <c r="AS197" s="180">
        <v>386070</v>
      </c>
      <c r="AT197" s="180">
        <v>8689</v>
      </c>
      <c r="AU197" s="180">
        <v>31246</v>
      </c>
      <c r="AV197" s="180">
        <v>12015</v>
      </c>
      <c r="AW197" s="180">
        <v>3345</v>
      </c>
      <c r="AX197" s="180">
        <v>0</v>
      </c>
      <c r="AY197" s="180">
        <v>0</v>
      </c>
      <c r="AZ197" s="180">
        <v>60045</v>
      </c>
      <c r="BA197" s="180">
        <v>17659</v>
      </c>
      <c r="BB197" s="180">
        <v>9790</v>
      </c>
      <c r="BC197" s="180">
        <v>4313</v>
      </c>
      <c r="BD197" s="180">
        <v>94653</v>
      </c>
      <c r="BE197" s="180">
        <v>41747</v>
      </c>
      <c r="BF197" s="180">
        <v>144072</v>
      </c>
      <c r="BG197" s="180">
        <v>0</v>
      </c>
      <c r="BH197" s="180">
        <v>0</v>
      </c>
      <c r="BI197" s="180">
        <v>1921</v>
      </c>
      <c r="BJ197" s="180">
        <v>161083</v>
      </c>
      <c r="BK197" s="180">
        <v>33021</v>
      </c>
      <c r="BL197" s="180">
        <v>343116</v>
      </c>
      <c r="BM197" s="180">
        <v>0</v>
      </c>
      <c r="BN197" s="180">
        <v>21476</v>
      </c>
      <c r="BO197" s="180">
        <v>4619</v>
      </c>
      <c r="BP197" s="180">
        <v>0</v>
      </c>
      <c r="BQ197" s="180">
        <v>0</v>
      </c>
      <c r="BR197" s="180">
        <v>0</v>
      </c>
      <c r="BS197" s="180">
        <v>40220</v>
      </c>
      <c r="BT197" s="180">
        <v>93</v>
      </c>
      <c r="BU197" s="180">
        <v>0</v>
      </c>
      <c r="BV197" s="180">
        <v>38842</v>
      </c>
    </row>
    <row r="198" spans="1:78" s="968" customFormat="1" x14ac:dyDescent="0.3">
      <c r="B198" s="968" t="s">
        <v>2841</v>
      </c>
    </row>
    <row r="199" spans="1:78" s="968" customFormat="1" x14ac:dyDescent="0.3">
      <c r="B199" s="968" t="s">
        <v>2841</v>
      </c>
    </row>
    <row r="200" spans="1:78" s="646" customFormat="1" x14ac:dyDescent="0.3">
      <c r="A200" s="646">
        <v>523</v>
      </c>
      <c r="B200" s="180"/>
      <c r="C200" s="180"/>
      <c r="D200" s="180">
        <v>1891</v>
      </c>
      <c r="E200" s="180">
        <v>52691160</v>
      </c>
      <c r="F200" s="180">
        <v>0</v>
      </c>
      <c r="G200" s="180">
        <v>1896296</v>
      </c>
      <c r="H200" s="180">
        <v>8770</v>
      </c>
      <c r="I200" s="180">
        <v>0</v>
      </c>
      <c r="J200" s="180">
        <v>0</v>
      </c>
      <c r="K200" s="180">
        <v>0</v>
      </c>
      <c r="L200" s="180">
        <v>0</v>
      </c>
      <c r="M200" s="180">
        <v>0</v>
      </c>
      <c r="N200" s="180">
        <v>0</v>
      </c>
      <c r="O200" s="180">
        <v>0</v>
      </c>
      <c r="P200" s="180">
        <v>0</v>
      </c>
      <c r="Q200" s="180">
        <v>0</v>
      </c>
      <c r="R200" s="180">
        <v>0</v>
      </c>
      <c r="S200" s="180">
        <v>2464</v>
      </c>
      <c r="T200" s="180">
        <v>0</v>
      </c>
      <c r="U200" s="180">
        <v>0</v>
      </c>
      <c r="V200" s="180">
        <v>0</v>
      </c>
      <c r="W200" s="180">
        <v>0</v>
      </c>
      <c r="X200" s="180">
        <v>923157</v>
      </c>
      <c r="Y200" s="180">
        <v>0</v>
      </c>
      <c r="Z200" s="180">
        <v>28395552</v>
      </c>
      <c r="AA200" s="180">
        <v>0</v>
      </c>
      <c r="AB200" s="180">
        <v>0</v>
      </c>
      <c r="AC200" s="180">
        <v>0</v>
      </c>
      <c r="AD200" s="180">
        <v>0</v>
      </c>
      <c r="AE200" s="180">
        <v>0</v>
      </c>
      <c r="AF200" s="180">
        <v>0</v>
      </c>
      <c r="AG200" s="180">
        <v>0</v>
      </c>
      <c r="AH200" s="180">
        <v>0</v>
      </c>
      <c r="AI200" s="180">
        <v>0</v>
      </c>
      <c r="AJ200" s="180">
        <v>0</v>
      </c>
      <c r="AK200" s="180">
        <v>0</v>
      </c>
      <c r="AL200" s="180">
        <v>16731</v>
      </c>
      <c r="AM200" s="180">
        <v>0</v>
      </c>
      <c r="AN200" s="180">
        <v>0</v>
      </c>
      <c r="AO200" s="180">
        <v>12850434</v>
      </c>
      <c r="AP200" s="180">
        <v>0</v>
      </c>
      <c r="AQ200" s="180">
        <v>0</v>
      </c>
      <c r="AR200" s="180">
        <v>0</v>
      </c>
      <c r="AS200" s="180">
        <v>352375</v>
      </c>
      <c r="AT200" s="180">
        <v>2114</v>
      </c>
      <c r="AU200" s="180">
        <v>0</v>
      </c>
      <c r="AV200" s="180">
        <v>0</v>
      </c>
      <c r="AW200" s="180">
        <v>75661</v>
      </c>
      <c r="AX200" s="180">
        <v>0</v>
      </c>
      <c r="AY200" s="180">
        <v>0</v>
      </c>
      <c r="AZ200" s="180">
        <v>1016426</v>
      </c>
      <c r="BA200" s="180">
        <v>0</v>
      </c>
      <c r="BB200" s="180">
        <v>0</v>
      </c>
      <c r="BC200" s="180">
        <v>949</v>
      </c>
      <c r="BD200" s="180">
        <v>0</v>
      </c>
      <c r="BE200" s="180">
        <v>0</v>
      </c>
      <c r="BF200" s="180">
        <v>17286776</v>
      </c>
      <c r="BG200" s="180">
        <v>0</v>
      </c>
      <c r="BH200" s="180">
        <v>0</v>
      </c>
      <c r="BI200" s="180">
        <v>2577</v>
      </c>
      <c r="BJ200" s="180">
        <v>0</v>
      </c>
      <c r="BK200" s="180">
        <v>144494</v>
      </c>
      <c r="BL200" s="180">
        <v>458249</v>
      </c>
      <c r="BM200" s="180">
        <v>0</v>
      </c>
      <c r="BN200" s="180">
        <v>0</v>
      </c>
      <c r="BO200" s="180">
        <v>0</v>
      </c>
      <c r="BP200" s="180">
        <v>0</v>
      </c>
      <c r="BQ200" s="180">
        <v>0</v>
      </c>
      <c r="BR200" s="180">
        <v>0</v>
      </c>
      <c r="BS200" s="180">
        <v>1822429</v>
      </c>
      <c r="BT200" s="180">
        <v>0</v>
      </c>
      <c r="BU200" s="180">
        <v>0</v>
      </c>
      <c r="BV200" s="180">
        <v>0</v>
      </c>
      <c r="BW200" s="180"/>
      <c r="BX200" s="180"/>
      <c r="BY200" s="180"/>
      <c r="BZ200" s="180"/>
    </row>
    <row r="201" spans="1:78" s="646" customFormat="1" x14ac:dyDescent="0.3">
      <c r="A201" s="646">
        <v>524</v>
      </c>
      <c r="B201" s="180"/>
      <c r="C201" s="180"/>
      <c r="D201" s="180">
        <v>13546000</v>
      </c>
      <c r="E201" s="180">
        <v>509107573</v>
      </c>
      <c r="F201" s="180">
        <v>0</v>
      </c>
      <c r="G201" s="180">
        <v>5591078</v>
      </c>
      <c r="H201" s="180">
        <v>3533273</v>
      </c>
      <c r="I201" s="180">
        <v>0</v>
      </c>
      <c r="J201" s="180">
        <v>0</v>
      </c>
      <c r="K201" s="180">
        <v>0</v>
      </c>
      <c r="L201" s="180">
        <v>9903591</v>
      </c>
      <c r="M201" s="180">
        <v>36856870</v>
      </c>
      <c r="N201" s="180">
        <v>0</v>
      </c>
      <c r="O201" s="180">
        <v>1922297</v>
      </c>
      <c r="P201" s="180">
        <v>0</v>
      </c>
      <c r="Q201" s="180">
        <v>0</v>
      </c>
      <c r="R201" s="180">
        <v>0</v>
      </c>
      <c r="S201" s="180">
        <v>4845367</v>
      </c>
      <c r="T201" s="180">
        <v>0</v>
      </c>
      <c r="U201" s="180">
        <v>0</v>
      </c>
      <c r="V201" s="180">
        <v>7316036</v>
      </c>
      <c r="W201" s="180">
        <v>0</v>
      </c>
      <c r="X201" s="180">
        <v>23517426</v>
      </c>
      <c r="Y201" s="180">
        <v>0</v>
      </c>
      <c r="Z201" s="180">
        <v>0</v>
      </c>
      <c r="AA201" s="180">
        <v>0</v>
      </c>
      <c r="AB201" s="180">
        <v>0</v>
      </c>
      <c r="AC201" s="180">
        <v>2184273</v>
      </c>
      <c r="AD201" s="180">
        <v>3705002</v>
      </c>
      <c r="AE201" s="180">
        <v>3798009</v>
      </c>
      <c r="AF201" s="180">
        <v>2585946</v>
      </c>
      <c r="AG201" s="180">
        <v>3810680</v>
      </c>
      <c r="AH201" s="180">
        <v>0</v>
      </c>
      <c r="AI201" s="180">
        <v>0</v>
      </c>
      <c r="AJ201" s="180">
        <v>0</v>
      </c>
      <c r="AK201" s="180">
        <v>0</v>
      </c>
      <c r="AL201" s="180">
        <v>2598605</v>
      </c>
      <c r="AM201" s="180">
        <v>5229914</v>
      </c>
      <c r="AN201" s="180">
        <v>1943497</v>
      </c>
      <c r="AO201" s="180">
        <v>95654807</v>
      </c>
      <c r="AP201" s="180">
        <v>1227842</v>
      </c>
      <c r="AQ201" s="180">
        <v>0</v>
      </c>
      <c r="AR201" s="180">
        <v>257879</v>
      </c>
      <c r="AS201" s="180">
        <v>88726132</v>
      </c>
      <c r="AT201" s="180">
        <v>1719512</v>
      </c>
      <c r="AU201" s="180">
        <v>2658696</v>
      </c>
      <c r="AV201" s="180">
        <v>9865000</v>
      </c>
      <c r="AW201" s="180">
        <v>2444148</v>
      </c>
      <c r="AX201" s="180">
        <v>0</v>
      </c>
      <c r="AY201" s="180">
        <v>0</v>
      </c>
      <c r="AZ201" s="180">
        <v>10845311</v>
      </c>
      <c r="BA201" s="180">
        <v>904679</v>
      </c>
      <c r="BB201" s="180">
        <v>1622903</v>
      </c>
      <c r="BC201" s="180">
        <v>964218</v>
      </c>
      <c r="BD201" s="180">
        <v>5584943</v>
      </c>
      <c r="BE201" s="180">
        <v>3837719</v>
      </c>
      <c r="BF201" s="180">
        <v>24048469</v>
      </c>
      <c r="BG201" s="180">
        <v>0</v>
      </c>
      <c r="BH201" s="180">
        <v>0</v>
      </c>
      <c r="BI201" s="180">
        <v>1051042</v>
      </c>
      <c r="BJ201" s="180">
        <v>10695701</v>
      </c>
      <c r="BK201" s="180">
        <v>6779411</v>
      </c>
      <c r="BL201" s="180">
        <v>29289167</v>
      </c>
      <c r="BM201" s="180">
        <v>0</v>
      </c>
      <c r="BN201" s="180">
        <v>7515047</v>
      </c>
      <c r="BO201" s="180">
        <v>3599932</v>
      </c>
      <c r="BP201" s="180">
        <v>0</v>
      </c>
      <c r="BQ201" s="180">
        <v>0</v>
      </c>
      <c r="BR201" s="180">
        <v>0</v>
      </c>
      <c r="BS201" s="180">
        <v>3031583</v>
      </c>
      <c r="BT201" s="180">
        <v>1261020</v>
      </c>
      <c r="BU201" s="180">
        <v>0</v>
      </c>
      <c r="BV201" s="180">
        <v>11014207</v>
      </c>
      <c r="BW201" s="180"/>
      <c r="BX201" s="180"/>
      <c r="BY201" s="180"/>
      <c r="BZ201" s="180"/>
    </row>
    <row r="202" spans="1:78" x14ac:dyDescent="0.3">
      <c r="A202" s="180">
        <v>525</v>
      </c>
      <c r="C202" s="180"/>
      <c r="D202" s="180">
        <v>0</v>
      </c>
      <c r="E202" s="180">
        <v>98283957</v>
      </c>
      <c r="F202" s="180">
        <v>0</v>
      </c>
      <c r="G202" s="180">
        <v>1463389</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v>0</v>
      </c>
      <c r="X202" s="180">
        <v>0</v>
      </c>
      <c r="Y202" s="180">
        <v>0</v>
      </c>
      <c r="Z202" s="180">
        <v>24980976</v>
      </c>
      <c r="AA202" s="180">
        <v>0</v>
      </c>
      <c r="AB202" s="180">
        <v>0</v>
      </c>
      <c r="AC202" s="180">
        <v>0</v>
      </c>
      <c r="AD202" s="180">
        <v>0</v>
      </c>
      <c r="AE202" s="180">
        <v>0</v>
      </c>
      <c r="AF202" s="180">
        <v>0</v>
      </c>
      <c r="AG202" s="180">
        <v>0</v>
      </c>
      <c r="AH202" s="180">
        <v>0</v>
      </c>
      <c r="AI202" s="180">
        <v>0</v>
      </c>
      <c r="AJ202" s="180">
        <v>0</v>
      </c>
      <c r="AK202" s="180">
        <v>0</v>
      </c>
      <c r="AL202" s="180">
        <v>0</v>
      </c>
      <c r="AM202" s="180">
        <v>10042</v>
      </c>
      <c r="AN202" s="180">
        <v>0</v>
      </c>
      <c r="AO202" s="180">
        <v>0</v>
      </c>
      <c r="AP202" s="180">
        <v>0</v>
      </c>
      <c r="AQ202" s="180">
        <v>0</v>
      </c>
      <c r="AR202" s="180">
        <v>0</v>
      </c>
      <c r="AS202" s="180">
        <v>0</v>
      </c>
      <c r="AT202" s="180">
        <v>0</v>
      </c>
      <c r="AU202" s="180">
        <v>0</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v>10326</v>
      </c>
      <c r="BL202" s="180">
        <v>0</v>
      </c>
      <c r="BM202" s="180">
        <v>0</v>
      </c>
      <c r="BN202" s="180">
        <v>0</v>
      </c>
      <c r="BO202" s="180">
        <v>0</v>
      </c>
      <c r="BP202" s="180">
        <v>0</v>
      </c>
      <c r="BQ202" s="180">
        <v>0</v>
      </c>
      <c r="BR202" s="180">
        <v>0</v>
      </c>
      <c r="BS202" s="180">
        <v>2530593</v>
      </c>
      <c r="BT202" s="180">
        <v>0</v>
      </c>
      <c r="BU202" s="180">
        <v>0</v>
      </c>
      <c r="BV202" s="180">
        <v>0</v>
      </c>
    </row>
    <row r="203" spans="1:78" x14ac:dyDescent="0.3">
      <c r="A203" s="180">
        <v>526</v>
      </c>
      <c r="C203" s="180"/>
      <c r="D203" s="180">
        <v>2240192</v>
      </c>
      <c r="E203" s="180">
        <v>24671827</v>
      </c>
      <c r="F203" s="180">
        <v>0</v>
      </c>
      <c r="G203" s="180">
        <v>1375889</v>
      </c>
      <c r="H203" s="180">
        <v>352046</v>
      </c>
      <c r="I203" s="180">
        <v>0</v>
      </c>
      <c r="J203" s="180">
        <v>0</v>
      </c>
      <c r="K203" s="180">
        <v>0</v>
      </c>
      <c r="L203" s="180">
        <v>533880</v>
      </c>
      <c r="M203" s="180">
        <v>2323982</v>
      </c>
      <c r="N203" s="180">
        <v>0</v>
      </c>
      <c r="O203" s="180">
        <v>65384</v>
      </c>
      <c r="P203" s="180">
        <v>0</v>
      </c>
      <c r="Q203" s="180">
        <v>0</v>
      </c>
      <c r="R203" s="180">
        <v>0</v>
      </c>
      <c r="S203" s="180">
        <v>273686</v>
      </c>
      <c r="T203" s="180">
        <v>0</v>
      </c>
      <c r="U203" s="180">
        <v>0</v>
      </c>
      <c r="V203" s="180">
        <v>377974</v>
      </c>
      <c r="W203" s="180">
        <v>0</v>
      </c>
      <c r="X203" s="180">
        <v>2761127</v>
      </c>
      <c r="Y203" s="180">
        <v>0</v>
      </c>
      <c r="Z203" s="180">
        <v>36057838</v>
      </c>
      <c r="AA203" s="180">
        <v>0</v>
      </c>
      <c r="AB203" s="180">
        <v>0</v>
      </c>
      <c r="AC203" s="180">
        <v>30846</v>
      </c>
      <c r="AD203" s="180">
        <v>435046</v>
      </c>
      <c r="AE203" s="180">
        <v>416024</v>
      </c>
      <c r="AF203" s="180">
        <v>161909</v>
      </c>
      <c r="AG203" s="180">
        <v>458024</v>
      </c>
      <c r="AH203" s="180">
        <v>0</v>
      </c>
      <c r="AI203" s="180">
        <v>0</v>
      </c>
      <c r="AJ203" s="180">
        <v>0</v>
      </c>
      <c r="AK203" s="180">
        <v>0</v>
      </c>
      <c r="AL203" s="180">
        <v>146886</v>
      </c>
      <c r="AM203" s="180">
        <v>406098</v>
      </c>
      <c r="AN203" s="180">
        <v>254607</v>
      </c>
      <c r="AO203" s="180">
        <v>11603358</v>
      </c>
      <c r="AP203" s="180">
        <v>355972</v>
      </c>
      <c r="AQ203" s="180">
        <v>0</v>
      </c>
      <c r="AR203" s="180">
        <v>3360</v>
      </c>
      <c r="AS203" s="180">
        <v>3155311</v>
      </c>
      <c r="AT203" s="180">
        <v>67990</v>
      </c>
      <c r="AU203" s="180">
        <v>314574</v>
      </c>
      <c r="AV203" s="180">
        <v>455320</v>
      </c>
      <c r="AW203" s="180">
        <v>21463</v>
      </c>
      <c r="AX203" s="180">
        <v>0</v>
      </c>
      <c r="AY203" s="180">
        <v>0</v>
      </c>
      <c r="AZ203" s="180">
        <v>1098813</v>
      </c>
      <c r="BA203" s="180">
        <v>351511</v>
      </c>
      <c r="BB203" s="180">
        <v>41285</v>
      </c>
      <c r="BC203" s="180">
        <v>142694</v>
      </c>
      <c r="BD203" s="180">
        <v>720900</v>
      </c>
      <c r="BE203" s="180">
        <v>453523</v>
      </c>
      <c r="BF203" s="180">
        <v>4693880</v>
      </c>
      <c r="BG203" s="180">
        <v>0</v>
      </c>
      <c r="BH203" s="180">
        <v>0</v>
      </c>
      <c r="BI203" s="180">
        <v>22229</v>
      </c>
      <c r="BJ203" s="180">
        <v>2217020</v>
      </c>
      <c r="BK203" s="180">
        <v>463269</v>
      </c>
      <c r="BL203" s="180">
        <v>2723029</v>
      </c>
      <c r="BM203" s="180">
        <v>0</v>
      </c>
      <c r="BN203" s="180">
        <v>1023686</v>
      </c>
      <c r="BO203" s="180">
        <v>183427</v>
      </c>
      <c r="BP203" s="180">
        <v>0</v>
      </c>
      <c r="BQ203" s="180">
        <v>0</v>
      </c>
      <c r="BR203" s="180">
        <v>0</v>
      </c>
      <c r="BS203" s="180">
        <v>727085</v>
      </c>
      <c r="BT203" s="180">
        <v>101459</v>
      </c>
      <c r="BU203" s="180">
        <v>0</v>
      </c>
      <c r="BV203" s="180">
        <v>456284</v>
      </c>
    </row>
    <row r="204" spans="1:78" s="968" customFormat="1" x14ac:dyDescent="0.3">
      <c r="B204" s="968" t="s">
        <v>2841</v>
      </c>
    </row>
    <row r="205" spans="1:78" s="968" customFormat="1" x14ac:dyDescent="0.3">
      <c r="B205" s="968" t="s">
        <v>2841</v>
      </c>
    </row>
    <row r="206" spans="1:78" s="968" customFormat="1" x14ac:dyDescent="0.3">
      <c r="B206" s="968" t="s">
        <v>2841</v>
      </c>
    </row>
    <row r="207" spans="1:78" s="968" customFormat="1" x14ac:dyDescent="0.3">
      <c r="B207" s="968" t="s">
        <v>2841</v>
      </c>
    </row>
    <row r="208" spans="1:78" x14ac:dyDescent="0.3">
      <c r="A208" s="180">
        <v>527</v>
      </c>
      <c r="C208" s="180"/>
      <c r="D208" s="180">
        <v>0</v>
      </c>
      <c r="E208" s="180">
        <v>0</v>
      </c>
      <c r="F208" s="180">
        <v>0</v>
      </c>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W208" s="180">
        <v>0</v>
      </c>
      <c r="X208" s="180">
        <v>0</v>
      </c>
      <c r="Y208" s="180">
        <v>0</v>
      </c>
      <c r="Z208" s="180">
        <v>550752</v>
      </c>
      <c r="AA208" s="180">
        <v>0</v>
      </c>
      <c r="AB208" s="180">
        <v>0</v>
      </c>
      <c r="AC208" s="180">
        <v>0</v>
      </c>
      <c r="AD208" s="180">
        <v>0</v>
      </c>
      <c r="AE208" s="180">
        <v>0</v>
      </c>
      <c r="AF208" s="180">
        <v>0</v>
      </c>
      <c r="AG208" s="180">
        <v>0</v>
      </c>
      <c r="AH208" s="180">
        <v>0</v>
      </c>
      <c r="AI208" s="180">
        <v>0</v>
      </c>
      <c r="AJ208" s="180">
        <v>0</v>
      </c>
      <c r="AK208" s="180">
        <v>0</v>
      </c>
      <c r="AL208" s="180">
        <v>0</v>
      </c>
      <c r="AM208" s="180">
        <v>0</v>
      </c>
      <c r="AN208" s="180">
        <v>0</v>
      </c>
      <c r="AO208" s="180">
        <v>0</v>
      </c>
      <c r="AP208" s="180">
        <v>0</v>
      </c>
      <c r="AQ208" s="180">
        <v>0</v>
      </c>
      <c r="AR208" s="180">
        <v>0</v>
      </c>
      <c r="AS208" s="180">
        <v>0</v>
      </c>
      <c r="AT208" s="180">
        <v>0</v>
      </c>
      <c r="AU208" s="180">
        <v>0</v>
      </c>
      <c r="AV208" s="180">
        <v>11543</v>
      </c>
      <c r="AW208" s="180">
        <v>0</v>
      </c>
      <c r="AX208" s="180">
        <v>0</v>
      </c>
      <c r="AY208" s="180">
        <v>0</v>
      </c>
      <c r="AZ208" s="180">
        <v>672033</v>
      </c>
      <c r="BA208" s="180">
        <v>0</v>
      </c>
      <c r="BB208" s="180">
        <v>0</v>
      </c>
      <c r="BC208" s="180">
        <v>0</v>
      </c>
      <c r="BD208" s="180">
        <v>0</v>
      </c>
      <c r="BE208" s="180">
        <v>0</v>
      </c>
      <c r="BF208" s="180">
        <v>625594</v>
      </c>
      <c r="BG208" s="180">
        <v>0</v>
      </c>
      <c r="BH208" s="180">
        <v>0</v>
      </c>
      <c r="BI208" s="180">
        <v>0</v>
      </c>
      <c r="BJ208" s="180">
        <v>2276179</v>
      </c>
      <c r="BK208" s="180">
        <v>0</v>
      </c>
      <c r="BL208" s="180">
        <v>0</v>
      </c>
      <c r="BM208" s="180">
        <v>0</v>
      </c>
      <c r="BN208" s="180">
        <v>1854714</v>
      </c>
      <c r="BO208" s="180">
        <v>0</v>
      </c>
      <c r="BP208" s="180">
        <v>0</v>
      </c>
      <c r="BQ208" s="180">
        <v>0</v>
      </c>
      <c r="BR208" s="180">
        <v>0</v>
      </c>
      <c r="BS208" s="180">
        <v>0</v>
      </c>
      <c r="BT208" s="180">
        <v>0</v>
      </c>
      <c r="BU208" s="180">
        <v>0</v>
      </c>
      <c r="BV208" s="180">
        <v>0</v>
      </c>
    </row>
    <row r="209" spans="1:78" s="630" customFormat="1" x14ac:dyDescent="0.3">
      <c r="A209" s="630">
        <v>356</v>
      </c>
      <c r="B209" s="180"/>
      <c r="C209" s="180"/>
      <c r="D209" s="180">
        <v>0</v>
      </c>
      <c r="E209" s="180">
        <v>0</v>
      </c>
      <c r="F209" s="180">
        <v>0</v>
      </c>
      <c r="G209" s="180">
        <v>0</v>
      </c>
      <c r="H209" s="180">
        <v>0</v>
      </c>
      <c r="I209" s="180">
        <v>0</v>
      </c>
      <c r="J209" s="180">
        <v>0</v>
      </c>
      <c r="K209" s="180">
        <v>0</v>
      </c>
      <c r="L209" s="180">
        <v>3904086</v>
      </c>
      <c r="M209" s="180">
        <v>0</v>
      </c>
      <c r="N209" s="180">
        <v>0</v>
      </c>
      <c r="O209" s="180">
        <v>0</v>
      </c>
      <c r="P209" s="180">
        <v>0</v>
      </c>
      <c r="Q209" s="180">
        <v>0</v>
      </c>
      <c r="R209" s="180">
        <v>0</v>
      </c>
      <c r="S209" s="180">
        <v>0</v>
      </c>
      <c r="T209" s="180">
        <v>0</v>
      </c>
      <c r="U209" s="180">
        <v>0</v>
      </c>
      <c r="V209" s="180">
        <v>0</v>
      </c>
      <c r="W209" s="180">
        <v>0</v>
      </c>
      <c r="X209" s="180">
        <v>0</v>
      </c>
      <c r="Y209" s="180">
        <v>0</v>
      </c>
      <c r="Z209" s="180">
        <v>87215010</v>
      </c>
      <c r="AA209" s="180">
        <v>0</v>
      </c>
      <c r="AB209" s="180">
        <v>0</v>
      </c>
      <c r="AC209" s="180">
        <v>0</v>
      </c>
      <c r="AD209" s="180">
        <v>0</v>
      </c>
      <c r="AE209" s="180">
        <v>0</v>
      </c>
      <c r="AF209" s="180">
        <v>0</v>
      </c>
      <c r="AG209" s="180">
        <v>0</v>
      </c>
      <c r="AH209" s="180">
        <v>0</v>
      </c>
      <c r="AI209" s="180">
        <v>0</v>
      </c>
      <c r="AJ209" s="180">
        <v>0</v>
      </c>
      <c r="AK209" s="180">
        <v>0</v>
      </c>
      <c r="AL209" s="180">
        <v>0</v>
      </c>
      <c r="AM209" s="180">
        <v>0</v>
      </c>
      <c r="AN209" s="180">
        <v>0</v>
      </c>
      <c r="AO209" s="180">
        <v>0</v>
      </c>
      <c r="AP209" s="180">
        <v>0</v>
      </c>
      <c r="AQ209" s="180">
        <v>0</v>
      </c>
      <c r="AR209" s="180">
        <v>0</v>
      </c>
      <c r="AS209" s="180">
        <v>0</v>
      </c>
      <c r="AT209" s="180">
        <v>0</v>
      </c>
      <c r="AU209" s="180">
        <v>0</v>
      </c>
      <c r="AV209" s="180">
        <v>1952627</v>
      </c>
      <c r="AW209" s="180">
        <v>0</v>
      </c>
      <c r="AX209" s="180">
        <v>0</v>
      </c>
      <c r="AY209" s="180">
        <v>0</v>
      </c>
      <c r="AZ209" s="180">
        <v>8463708</v>
      </c>
      <c r="BA209" s="180">
        <v>0</v>
      </c>
      <c r="BB209" s="180">
        <v>0</v>
      </c>
      <c r="BC209" s="180">
        <v>0</v>
      </c>
      <c r="BD209" s="180">
        <v>0</v>
      </c>
      <c r="BE209" s="180">
        <v>3315463</v>
      </c>
      <c r="BF209" s="180">
        <v>34303415</v>
      </c>
      <c r="BG209" s="180">
        <v>0</v>
      </c>
      <c r="BH209" s="180">
        <v>0</v>
      </c>
      <c r="BI209" s="180">
        <v>0</v>
      </c>
      <c r="BJ209" s="180">
        <v>17814234</v>
      </c>
      <c r="BK209" s="180">
        <v>0</v>
      </c>
      <c r="BL209" s="180">
        <v>0</v>
      </c>
      <c r="BM209" s="180">
        <v>0</v>
      </c>
      <c r="BN209" s="180">
        <v>13440693</v>
      </c>
      <c r="BO209" s="180">
        <v>0</v>
      </c>
      <c r="BP209" s="180">
        <v>0</v>
      </c>
      <c r="BQ209" s="180">
        <v>0</v>
      </c>
      <c r="BR209" s="180">
        <v>0</v>
      </c>
      <c r="BS209" s="180">
        <v>0</v>
      </c>
      <c r="BT209" s="180">
        <v>0</v>
      </c>
      <c r="BU209" s="180">
        <v>0</v>
      </c>
      <c r="BV209" s="180">
        <v>0</v>
      </c>
      <c r="BW209" s="180"/>
      <c r="BX209" s="180"/>
      <c r="BY209" s="180"/>
      <c r="BZ209" s="180"/>
    </row>
    <row r="210" spans="1:78" x14ac:dyDescent="0.3">
      <c r="A210" s="180">
        <v>357</v>
      </c>
      <c r="C210" s="180"/>
      <c r="D210" s="180">
        <v>0</v>
      </c>
      <c r="E210" s="180">
        <v>0</v>
      </c>
      <c r="F210" s="180">
        <v>0</v>
      </c>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W210" s="180">
        <v>0</v>
      </c>
      <c r="X210" s="180">
        <v>0</v>
      </c>
      <c r="Y210" s="180">
        <v>0</v>
      </c>
      <c r="Z210" s="180">
        <v>38972961</v>
      </c>
      <c r="AA210" s="180">
        <v>0</v>
      </c>
      <c r="AB210" s="180">
        <v>0</v>
      </c>
      <c r="AC210" s="180">
        <v>0</v>
      </c>
      <c r="AD210" s="180">
        <v>0</v>
      </c>
      <c r="AE210" s="180">
        <v>0</v>
      </c>
      <c r="AF210" s="180">
        <v>0</v>
      </c>
      <c r="AG210" s="180">
        <v>0</v>
      </c>
      <c r="AH210" s="180">
        <v>0</v>
      </c>
      <c r="AI210" s="180">
        <v>0</v>
      </c>
      <c r="AJ210" s="180">
        <v>0</v>
      </c>
      <c r="AK210" s="180">
        <v>0</v>
      </c>
      <c r="AL210" s="180">
        <v>0</v>
      </c>
      <c r="AM210" s="180">
        <v>0</v>
      </c>
      <c r="AN210" s="180">
        <v>0</v>
      </c>
      <c r="AO210" s="180">
        <v>0</v>
      </c>
      <c r="AP210" s="180">
        <v>0</v>
      </c>
      <c r="AQ210" s="180">
        <v>0</v>
      </c>
      <c r="AR210" s="180">
        <v>0</v>
      </c>
      <c r="AS210" s="180">
        <v>0</v>
      </c>
      <c r="AT210" s="180">
        <v>0</v>
      </c>
      <c r="AU210" s="180">
        <v>0</v>
      </c>
      <c r="AV210" s="180">
        <v>1669314</v>
      </c>
      <c r="AW210" s="180">
        <v>0</v>
      </c>
      <c r="AX210" s="180">
        <v>0</v>
      </c>
      <c r="AY210" s="180">
        <v>0</v>
      </c>
      <c r="AZ210" s="180">
        <v>7388946</v>
      </c>
      <c r="BA210" s="180">
        <v>0</v>
      </c>
      <c r="BB210" s="180">
        <v>0</v>
      </c>
      <c r="BC210" s="180">
        <v>0</v>
      </c>
      <c r="BD210" s="180">
        <v>0</v>
      </c>
      <c r="BE210" s="180">
        <v>2585533</v>
      </c>
      <c r="BF210" s="180">
        <v>15278475</v>
      </c>
      <c r="BG210" s="180">
        <v>0</v>
      </c>
      <c r="BH210" s="180">
        <v>0</v>
      </c>
      <c r="BI210" s="180">
        <v>0</v>
      </c>
      <c r="BJ210" s="180">
        <v>9844712</v>
      </c>
      <c r="BK210" s="180">
        <v>0</v>
      </c>
      <c r="BL210" s="180">
        <v>0</v>
      </c>
      <c r="BM210" s="180">
        <v>0</v>
      </c>
      <c r="BN210" s="180">
        <v>5225505</v>
      </c>
      <c r="BO210" s="180">
        <v>0</v>
      </c>
      <c r="BP210" s="180">
        <v>0</v>
      </c>
      <c r="BQ210" s="180">
        <v>0</v>
      </c>
      <c r="BR210" s="180">
        <v>0</v>
      </c>
      <c r="BS210" s="180">
        <v>0</v>
      </c>
      <c r="BT210" s="180">
        <v>0</v>
      </c>
      <c r="BU210" s="180">
        <v>0</v>
      </c>
      <c r="BV210" s="180">
        <v>0</v>
      </c>
    </row>
    <row r="211" spans="1:78" s="968" customFormat="1" x14ac:dyDescent="0.3">
      <c r="B211" s="968" t="s">
        <v>2841</v>
      </c>
    </row>
    <row r="212" spans="1:78" x14ac:dyDescent="0.3">
      <c r="A212" s="180">
        <v>337</v>
      </c>
      <c r="C212" s="180"/>
      <c r="D212" s="180">
        <v>1004722</v>
      </c>
      <c r="E212" s="180">
        <v>603985652</v>
      </c>
      <c r="F212" s="180">
        <v>0</v>
      </c>
      <c r="G212" s="180">
        <v>957378</v>
      </c>
      <c r="H212" s="180">
        <v>116900</v>
      </c>
      <c r="I212" s="180">
        <v>0</v>
      </c>
      <c r="J212" s="180">
        <v>0</v>
      </c>
      <c r="K212" s="180">
        <v>0</v>
      </c>
      <c r="L212" s="180">
        <v>133984</v>
      </c>
      <c r="M212" s="180">
        <v>6256416</v>
      </c>
      <c r="N212" s="180">
        <v>0</v>
      </c>
      <c r="O212" s="180">
        <v>95225</v>
      </c>
      <c r="P212" s="180">
        <v>0</v>
      </c>
      <c r="Q212" s="180">
        <v>0</v>
      </c>
      <c r="R212" s="180">
        <v>113271</v>
      </c>
      <c r="S212" s="180">
        <v>0</v>
      </c>
      <c r="T212" s="180">
        <v>0</v>
      </c>
      <c r="U212" s="180">
        <v>0</v>
      </c>
      <c r="V212" s="180">
        <v>0</v>
      </c>
      <c r="W212" s="180">
        <v>0</v>
      </c>
      <c r="X212" s="180">
        <v>6166698</v>
      </c>
      <c r="Y212" s="180">
        <v>503577</v>
      </c>
      <c r="Z212" s="180">
        <v>44594560</v>
      </c>
      <c r="AA212" s="180">
        <v>4342000</v>
      </c>
      <c r="AB212" s="180">
        <v>0</v>
      </c>
      <c r="AC212" s="180">
        <v>0</v>
      </c>
      <c r="AD212" s="180">
        <v>0</v>
      </c>
      <c r="AE212" s="180">
        <v>16403</v>
      </c>
      <c r="AF212" s="180">
        <v>197080</v>
      </c>
      <c r="AG212" s="180">
        <v>71673</v>
      </c>
      <c r="AH212" s="180">
        <v>0</v>
      </c>
      <c r="AI212" s="180">
        <v>0</v>
      </c>
      <c r="AJ212" s="180">
        <v>0</v>
      </c>
      <c r="AK212" s="180">
        <v>0</v>
      </c>
      <c r="AL212" s="180">
        <v>831934</v>
      </c>
      <c r="AM212" s="180">
        <v>358156</v>
      </c>
      <c r="AN212" s="180">
        <v>0</v>
      </c>
      <c r="AO212" s="180">
        <v>7883494</v>
      </c>
      <c r="AP212" s="180">
        <v>327870</v>
      </c>
      <c r="AQ212" s="180">
        <v>0</v>
      </c>
      <c r="AR212" s="180">
        <v>283128</v>
      </c>
      <c r="AS212" s="180">
        <v>12432128</v>
      </c>
      <c r="AT212" s="180">
        <v>24076</v>
      </c>
      <c r="AU212" s="180">
        <v>0</v>
      </c>
      <c r="AV212" s="180">
        <v>0</v>
      </c>
      <c r="AW212" s="180">
        <v>0</v>
      </c>
      <c r="AX212" s="180">
        <v>0</v>
      </c>
      <c r="AY212" s="180">
        <v>0</v>
      </c>
      <c r="AZ212" s="180">
        <v>1803234</v>
      </c>
      <c r="BA212" s="180">
        <v>928125</v>
      </c>
      <c r="BB212" s="180">
        <v>0</v>
      </c>
      <c r="BC212" s="180">
        <v>0</v>
      </c>
      <c r="BD212" s="180">
        <v>4728023</v>
      </c>
      <c r="BE212" s="180">
        <v>264678</v>
      </c>
      <c r="BF212" s="180">
        <v>15623350</v>
      </c>
      <c r="BG212" s="180">
        <v>0</v>
      </c>
      <c r="BH212" s="180">
        <v>0</v>
      </c>
      <c r="BI212" s="180">
        <v>0</v>
      </c>
      <c r="BJ212" s="180">
        <v>7588150</v>
      </c>
      <c r="BK212" s="180">
        <v>0</v>
      </c>
      <c r="BL212" s="180">
        <v>7940748</v>
      </c>
      <c r="BM212" s="180">
        <v>0</v>
      </c>
      <c r="BN212" s="180">
        <v>2015301</v>
      </c>
      <c r="BO212" s="180">
        <v>0</v>
      </c>
      <c r="BP212" s="180">
        <v>0</v>
      </c>
      <c r="BQ212" s="180">
        <v>2909150</v>
      </c>
      <c r="BR212" s="180">
        <v>0</v>
      </c>
      <c r="BS212" s="180">
        <v>0</v>
      </c>
      <c r="BT212" s="180">
        <v>600097</v>
      </c>
      <c r="BU212" s="180">
        <v>0</v>
      </c>
      <c r="BV212" s="180">
        <v>174353</v>
      </c>
    </row>
    <row r="213" spans="1:78" x14ac:dyDescent="0.3">
      <c r="A213" s="180">
        <v>343</v>
      </c>
      <c r="C213" s="180"/>
      <c r="D213" s="180">
        <v>265491</v>
      </c>
      <c r="E213" s="180">
        <v>55082755</v>
      </c>
      <c r="F213" s="180">
        <v>0</v>
      </c>
      <c r="G213" s="180">
        <v>160791</v>
      </c>
      <c r="H213" s="180">
        <v>0</v>
      </c>
      <c r="I213" s="180">
        <v>0</v>
      </c>
      <c r="J213" s="180">
        <v>0</v>
      </c>
      <c r="K213" s="180">
        <v>0</v>
      </c>
      <c r="L213" s="180">
        <v>577216</v>
      </c>
      <c r="M213" s="180">
        <v>232456</v>
      </c>
      <c r="N213" s="180">
        <v>0</v>
      </c>
      <c r="O213" s="180">
        <v>14302</v>
      </c>
      <c r="P213" s="180">
        <v>0</v>
      </c>
      <c r="Q213" s="180">
        <v>0</v>
      </c>
      <c r="R213" s="180">
        <v>36106</v>
      </c>
      <c r="S213" s="180">
        <v>0</v>
      </c>
      <c r="T213" s="180">
        <v>0</v>
      </c>
      <c r="U213" s="180">
        <v>0</v>
      </c>
      <c r="V213" s="180">
        <v>0</v>
      </c>
      <c r="W213" s="180">
        <v>0</v>
      </c>
      <c r="X213" s="180">
        <v>2818280</v>
      </c>
      <c r="Y213" s="180">
        <v>231518</v>
      </c>
      <c r="Z213" s="180">
        <v>4233899</v>
      </c>
      <c r="AA213" s="180">
        <v>332500</v>
      </c>
      <c r="AB213" s="180">
        <v>0</v>
      </c>
      <c r="AC213" s="180">
        <v>0</v>
      </c>
      <c r="AD213" s="180">
        <v>0</v>
      </c>
      <c r="AE213" s="180">
        <v>32301</v>
      </c>
      <c r="AF213" s="180">
        <v>9596</v>
      </c>
      <c r="AG213" s="180">
        <v>27070</v>
      </c>
      <c r="AH213" s="180">
        <v>0</v>
      </c>
      <c r="AI213" s="180">
        <v>0</v>
      </c>
      <c r="AJ213" s="180">
        <v>0</v>
      </c>
      <c r="AK213" s="180">
        <v>0</v>
      </c>
      <c r="AL213" s="180">
        <v>16012</v>
      </c>
      <c r="AM213" s="180">
        <v>188258</v>
      </c>
      <c r="AN213" s="180">
        <v>0</v>
      </c>
      <c r="AO213" s="180">
        <v>1340504</v>
      </c>
      <c r="AP213" s="180">
        <v>24437</v>
      </c>
      <c r="AQ213" s="180">
        <v>3738</v>
      </c>
      <c r="AR213" s="180">
        <v>8268</v>
      </c>
      <c r="AS213" s="180">
        <v>10700035</v>
      </c>
      <c r="AT213" s="180">
        <v>11762</v>
      </c>
      <c r="AU213" s="180">
        <v>0</v>
      </c>
      <c r="AV213" s="180">
        <v>0</v>
      </c>
      <c r="AW213" s="180">
        <v>0</v>
      </c>
      <c r="AX213" s="180">
        <v>0</v>
      </c>
      <c r="AY213" s="180">
        <v>0</v>
      </c>
      <c r="AZ213" s="180">
        <v>235927</v>
      </c>
      <c r="BA213" s="180">
        <v>0</v>
      </c>
      <c r="BB213" s="180">
        <v>0</v>
      </c>
      <c r="BC213" s="180">
        <v>0</v>
      </c>
      <c r="BD213" s="180">
        <v>388890</v>
      </c>
      <c r="BE213" s="180">
        <v>41234</v>
      </c>
      <c r="BF213" s="180">
        <v>2194331</v>
      </c>
      <c r="BG213" s="180">
        <v>0</v>
      </c>
      <c r="BH213" s="180">
        <v>0</v>
      </c>
      <c r="BI213" s="180">
        <v>0</v>
      </c>
      <c r="BJ213" s="180">
        <v>784157</v>
      </c>
      <c r="BK213" s="180">
        <v>0</v>
      </c>
      <c r="BL213" s="180">
        <v>906983</v>
      </c>
      <c r="BM213" s="180">
        <v>0</v>
      </c>
      <c r="BN213" s="180">
        <v>327975</v>
      </c>
      <c r="BO213" s="180">
        <v>0</v>
      </c>
      <c r="BP213" s="180">
        <v>0</v>
      </c>
      <c r="BQ213" s="180">
        <v>40094</v>
      </c>
      <c r="BR213" s="180">
        <v>0</v>
      </c>
      <c r="BS213" s="180">
        <v>0</v>
      </c>
      <c r="BT213" s="180">
        <v>35115</v>
      </c>
      <c r="BU213" s="180">
        <v>0</v>
      </c>
      <c r="BV213" s="180">
        <v>60242</v>
      </c>
    </row>
    <row r="214" spans="1:78" s="643" customFormat="1" x14ac:dyDescent="0.3">
      <c r="A214" s="643">
        <v>82</v>
      </c>
      <c r="B214" s="180"/>
      <c r="C214" s="180"/>
      <c r="D214" s="180">
        <v>1453655</v>
      </c>
      <c r="E214" s="180">
        <v>775706898</v>
      </c>
      <c r="F214" s="180">
        <v>0</v>
      </c>
      <c r="G214" s="180">
        <v>1894106</v>
      </c>
      <c r="H214" s="180">
        <v>0</v>
      </c>
      <c r="I214" s="180">
        <v>0</v>
      </c>
      <c r="J214" s="180">
        <v>0</v>
      </c>
      <c r="K214" s="180">
        <v>0</v>
      </c>
      <c r="L214" s="180">
        <v>93470</v>
      </c>
      <c r="M214" s="180">
        <v>19147015</v>
      </c>
      <c r="N214" s="180">
        <v>0</v>
      </c>
      <c r="O214" s="180">
        <v>160554</v>
      </c>
      <c r="P214" s="180">
        <v>0</v>
      </c>
      <c r="Q214" s="180">
        <v>0</v>
      </c>
      <c r="R214" s="180">
        <v>0</v>
      </c>
      <c r="S214" s="180">
        <v>1481870</v>
      </c>
      <c r="T214" s="180">
        <v>0</v>
      </c>
      <c r="U214" s="180">
        <v>0</v>
      </c>
      <c r="V214" s="180">
        <v>2601726</v>
      </c>
      <c r="W214" s="180">
        <v>0</v>
      </c>
      <c r="X214" s="180">
        <v>0</v>
      </c>
      <c r="Y214" s="180">
        <v>0</v>
      </c>
      <c r="Z214" s="180">
        <v>7354382</v>
      </c>
      <c r="AA214" s="180">
        <v>0</v>
      </c>
      <c r="AB214" s="180">
        <v>0</v>
      </c>
      <c r="AC214" s="180">
        <v>881476</v>
      </c>
      <c r="AD214" s="180">
        <v>140198</v>
      </c>
      <c r="AE214" s="180">
        <v>376340</v>
      </c>
      <c r="AF214" s="180">
        <v>150000</v>
      </c>
      <c r="AG214" s="180">
        <v>626700</v>
      </c>
      <c r="AH214" s="180">
        <v>0</v>
      </c>
      <c r="AI214" s="180">
        <v>0</v>
      </c>
      <c r="AJ214" s="180">
        <v>0</v>
      </c>
      <c r="AK214" s="180">
        <v>0</v>
      </c>
      <c r="AL214" s="180">
        <v>1454680</v>
      </c>
      <c r="AM214" s="180">
        <v>1796368</v>
      </c>
      <c r="AN214" s="180">
        <v>0</v>
      </c>
      <c r="AO214" s="180">
        <v>50318443</v>
      </c>
      <c r="AP214" s="180">
        <v>2201847</v>
      </c>
      <c r="AQ214" s="180">
        <v>0</v>
      </c>
      <c r="AR214" s="180">
        <v>0</v>
      </c>
      <c r="AS214" s="180">
        <v>56919800</v>
      </c>
      <c r="AT214" s="180">
        <v>1132395</v>
      </c>
      <c r="AU214" s="180">
        <v>376106</v>
      </c>
      <c r="AV214" s="180">
        <v>226000</v>
      </c>
      <c r="AW214" s="180">
        <v>0</v>
      </c>
      <c r="AX214" s="180">
        <v>0</v>
      </c>
      <c r="AY214" s="180">
        <v>0</v>
      </c>
      <c r="AZ214" s="180">
        <v>2506359</v>
      </c>
      <c r="BA214" s="180">
        <v>95583</v>
      </c>
      <c r="BB214" s="180">
        <v>0</v>
      </c>
      <c r="BC214" s="180">
        <v>0</v>
      </c>
      <c r="BD214" s="180">
        <v>481908</v>
      </c>
      <c r="BE214" s="180">
        <v>2666822</v>
      </c>
      <c r="BF214" s="180">
        <v>63207680</v>
      </c>
      <c r="BG214" s="180">
        <v>0</v>
      </c>
      <c r="BH214" s="180">
        <v>0</v>
      </c>
      <c r="BI214" s="180">
        <v>0</v>
      </c>
      <c r="BJ214" s="180">
        <v>1578910</v>
      </c>
      <c r="BK214" s="180">
        <v>873528</v>
      </c>
      <c r="BL214" s="180">
        <v>343994</v>
      </c>
      <c r="BM214" s="180">
        <v>0</v>
      </c>
      <c r="BN214" s="180">
        <v>692589</v>
      </c>
      <c r="BO214" s="180">
        <v>3405136</v>
      </c>
      <c r="BP214" s="180">
        <v>0</v>
      </c>
      <c r="BQ214" s="180">
        <v>0</v>
      </c>
      <c r="BR214" s="180">
        <v>0</v>
      </c>
      <c r="BS214" s="180">
        <v>7595224</v>
      </c>
      <c r="BT214" s="180">
        <v>730688</v>
      </c>
      <c r="BU214" s="180">
        <v>0</v>
      </c>
      <c r="BV214" s="180">
        <v>738028</v>
      </c>
      <c r="BW214" s="180"/>
      <c r="BX214" s="180"/>
      <c r="BY214" s="180"/>
      <c r="BZ214" s="180"/>
    </row>
    <row r="215" spans="1:78" s="639" customFormat="1" x14ac:dyDescent="0.3">
      <c r="A215" s="639">
        <v>359</v>
      </c>
      <c r="B215" s="180"/>
      <c r="C215" s="180"/>
      <c r="D215" s="180">
        <v>0</v>
      </c>
      <c r="E215" s="180">
        <v>0</v>
      </c>
      <c r="F215" s="180">
        <v>0</v>
      </c>
      <c r="G215" s="180">
        <v>0</v>
      </c>
      <c r="H215" s="180">
        <v>0</v>
      </c>
      <c r="I215" s="180">
        <v>0</v>
      </c>
      <c r="J215" s="180">
        <v>0</v>
      </c>
      <c r="K215" s="180">
        <v>0</v>
      </c>
      <c r="L215" s="180">
        <v>54564</v>
      </c>
      <c r="M215" s="180">
        <v>0</v>
      </c>
      <c r="N215" s="180">
        <v>0</v>
      </c>
      <c r="O215" s="180">
        <v>0</v>
      </c>
      <c r="P215" s="180">
        <v>0</v>
      </c>
      <c r="Q215" s="180">
        <v>0</v>
      </c>
      <c r="R215" s="180">
        <v>0</v>
      </c>
      <c r="S215" s="180">
        <v>0</v>
      </c>
      <c r="T215" s="180">
        <v>0</v>
      </c>
      <c r="U215" s="180">
        <v>0</v>
      </c>
      <c r="V215" s="180">
        <v>0</v>
      </c>
      <c r="W215" s="180">
        <v>0</v>
      </c>
      <c r="X215" s="180">
        <v>0</v>
      </c>
      <c r="Y215" s="180">
        <v>0</v>
      </c>
      <c r="Z215" s="180">
        <v>5324564</v>
      </c>
      <c r="AA215" s="180">
        <v>0</v>
      </c>
      <c r="AB215" s="180">
        <v>0</v>
      </c>
      <c r="AC215" s="180">
        <v>0</v>
      </c>
      <c r="AD215" s="180">
        <v>0</v>
      </c>
      <c r="AE215" s="180">
        <v>0</v>
      </c>
      <c r="AF215" s="180">
        <v>0</v>
      </c>
      <c r="AG215" s="180">
        <v>0</v>
      </c>
      <c r="AH215" s="180">
        <v>0</v>
      </c>
      <c r="AI215" s="180">
        <v>0</v>
      </c>
      <c r="AJ215" s="180">
        <v>0</v>
      </c>
      <c r="AK215" s="180">
        <v>0</v>
      </c>
      <c r="AL215" s="180">
        <v>0</v>
      </c>
      <c r="AM215" s="180">
        <v>0</v>
      </c>
      <c r="AN215" s="180">
        <v>0</v>
      </c>
      <c r="AO215" s="180">
        <v>0</v>
      </c>
      <c r="AP215" s="180">
        <v>0</v>
      </c>
      <c r="AQ215" s="180">
        <v>0</v>
      </c>
      <c r="AR215" s="180">
        <v>0</v>
      </c>
      <c r="AS215" s="180">
        <v>0</v>
      </c>
      <c r="AT215" s="180">
        <v>0</v>
      </c>
      <c r="AU215" s="180">
        <v>0</v>
      </c>
      <c r="AV215" s="180">
        <v>0</v>
      </c>
      <c r="AW215" s="180">
        <v>0</v>
      </c>
      <c r="AX215" s="180">
        <v>0</v>
      </c>
      <c r="AY215" s="180">
        <v>0</v>
      </c>
      <c r="AZ215" s="180">
        <v>79451</v>
      </c>
      <c r="BA215" s="180">
        <v>0</v>
      </c>
      <c r="BB215" s="180">
        <v>0</v>
      </c>
      <c r="BC215" s="180">
        <v>0</v>
      </c>
      <c r="BD215" s="180">
        <v>0</v>
      </c>
      <c r="BE215" s="180">
        <v>163178</v>
      </c>
      <c r="BF215" s="180">
        <v>2399897</v>
      </c>
      <c r="BG215" s="180">
        <v>0</v>
      </c>
      <c r="BH215" s="180">
        <v>0</v>
      </c>
      <c r="BI215" s="180">
        <v>0</v>
      </c>
      <c r="BJ215" s="180">
        <v>2143083</v>
      </c>
      <c r="BK215" s="180">
        <v>0</v>
      </c>
      <c r="BL215" s="180">
        <v>0</v>
      </c>
      <c r="BM215" s="180">
        <v>0</v>
      </c>
      <c r="BN215" s="180">
        <v>0</v>
      </c>
      <c r="BO215" s="180">
        <v>0</v>
      </c>
      <c r="BP215" s="180">
        <v>0</v>
      </c>
      <c r="BQ215" s="180">
        <v>0</v>
      </c>
      <c r="BR215" s="180">
        <v>0</v>
      </c>
      <c r="BS215" s="180">
        <v>0</v>
      </c>
      <c r="BT215" s="180">
        <v>0</v>
      </c>
      <c r="BU215" s="180">
        <v>0</v>
      </c>
      <c r="BV215" s="180">
        <v>0</v>
      </c>
      <c r="BW215" s="180"/>
      <c r="BX215" s="180"/>
      <c r="BY215" s="180"/>
      <c r="BZ215" s="180"/>
    </row>
    <row r="216" spans="1:78" s="968" customFormat="1" x14ac:dyDescent="0.3">
      <c r="B216" s="968" t="s">
        <v>2841</v>
      </c>
    </row>
    <row r="217" spans="1:78" x14ac:dyDescent="0.3">
      <c r="A217" s="180">
        <v>622</v>
      </c>
      <c r="C217" s="180"/>
      <c r="D217" s="180">
        <v>1110621</v>
      </c>
      <c r="E217" s="180">
        <v>134615246</v>
      </c>
      <c r="F217" s="180">
        <v>0</v>
      </c>
      <c r="G217" s="180">
        <v>0</v>
      </c>
      <c r="H217" s="180">
        <v>564244</v>
      </c>
      <c r="I217" s="180">
        <v>0</v>
      </c>
      <c r="J217" s="180">
        <v>0</v>
      </c>
      <c r="K217" s="180">
        <v>0</v>
      </c>
      <c r="L217" s="180">
        <v>936595</v>
      </c>
      <c r="M217" s="180">
        <v>4298474</v>
      </c>
      <c r="N217" s="180">
        <v>0</v>
      </c>
      <c r="O217" s="180">
        <v>87549</v>
      </c>
      <c r="P217" s="180">
        <v>0</v>
      </c>
      <c r="Q217" s="180">
        <v>0</v>
      </c>
      <c r="R217" s="180">
        <v>310173</v>
      </c>
      <c r="S217" s="180">
        <v>522435</v>
      </c>
      <c r="T217" s="180">
        <v>0</v>
      </c>
      <c r="U217" s="180">
        <v>0</v>
      </c>
      <c r="V217" s="180">
        <v>222267</v>
      </c>
      <c r="W217" s="180">
        <v>0</v>
      </c>
      <c r="X217" s="180">
        <v>2990243</v>
      </c>
      <c r="Y217" s="180">
        <v>189034</v>
      </c>
      <c r="Z217" s="180">
        <v>23782578</v>
      </c>
      <c r="AA217" s="180">
        <v>1373982</v>
      </c>
      <c r="AB217" s="180">
        <v>0</v>
      </c>
      <c r="AC217" s="180">
        <v>38236</v>
      </c>
      <c r="AD217" s="180">
        <v>370564</v>
      </c>
      <c r="AE217" s="180">
        <v>126499</v>
      </c>
      <c r="AF217" s="180">
        <v>0</v>
      </c>
      <c r="AG217" s="180">
        <v>159732</v>
      </c>
      <c r="AH217" s="180">
        <v>0</v>
      </c>
      <c r="AI217" s="180">
        <v>0</v>
      </c>
      <c r="AJ217" s="180">
        <v>482058</v>
      </c>
      <c r="AK217" s="180">
        <v>0</v>
      </c>
      <c r="AL217" s="180">
        <v>128286</v>
      </c>
      <c r="AM217" s="180">
        <v>1022001</v>
      </c>
      <c r="AN217" s="180">
        <v>89693</v>
      </c>
      <c r="AO217" s="180">
        <v>12227905</v>
      </c>
      <c r="AP217" s="180">
        <v>234774</v>
      </c>
      <c r="AQ217" s="180">
        <v>0</v>
      </c>
      <c r="AR217" s="180">
        <v>0</v>
      </c>
      <c r="AS217" s="180">
        <v>8734168</v>
      </c>
      <c r="AT217" s="180">
        <v>0</v>
      </c>
      <c r="AU217" s="180">
        <v>244065</v>
      </c>
      <c r="AV217" s="180">
        <v>487058</v>
      </c>
      <c r="AW217" s="180">
        <v>0</v>
      </c>
      <c r="AX217" s="180">
        <v>23942</v>
      </c>
      <c r="AY217" s="180">
        <v>0</v>
      </c>
      <c r="AZ217" s="180">
        <v>1824948</v>
      </c>
      <c r="BA217" s="180">
        <v>323395</v>
      </c>
      <c r="BB217" s="180">
        <v>0</v>
      </c>
      <c r="BC217" s="180">
        <v>0</v>
      </c>
      <c r="BD217" s="180">
        <v>1532285</v>
      </c>
      <c r="BE217" s="180">
        <v>462402</v>
      </c>
      <c r="BF217" s="180">
        <v>8292492</v>
      </c>
      <c r="BG217" s="180">
        <v>0</v>
      </c>
      <c r="BH217" s="180">
        <v>0</v>
      </c>
      <c r="BI217" s="180">
        <v>0</v>
      </c>
      <c r="BJ217" s="180">
        <v>3549841</v>
      </c>
      <c r="BK217" s="180">
        <v>368420</v>
      </c>
      <c r="BL217" s="180">
        <v>4934901</v>
      </c>
      <c r="BM217" s="180">
        <v>790084</v>
      </c>
      <c r="BN217" s="180">
        <v>1322525</v>
      </c>
      <c r="BO217" s="180">
        <v>135790</v>
      </c>
      <c r="BP217" s="180">
        <v>0</v>
      </c>
      <c r="BQ217" s="180">
        <v>469191</v>
      </c>
      <c r="BR217" s="180">
        <v>0</v>
      </c>
      <c r="BS217" s="180">
        <v>730051</v>
      </c>
      <c r="BT217" s="180">
        <v>243708</v>
      </c>
      <c r="BU217" s="180">
        <v>0</v>
      </c>
      <c r="BV217" s="180">
        <v>596405</v>
      </c>
    </row>
    <row r="218" spans="1:78" s="643" customFormat="1" x14ac:dyDescent="0.3">
      <c r="A218" s="643">
        <v>577</v>
      </c>
      <c r="C218" s="643" t="s">
        <v>2843</v>
      </c>
    </row>
    <row r="219" spans="1:78" s="968" customFormat="1" x14ac:dyDescent="0.3">
      <c r="B219" s="968" t="s">
        <v>2841</v>
      </c>
    </row>
    <row r="220" spans="1:78" x14ac:dyDescent="0.3">
      <c r="A220" s="180">
        <v>598</v>
      </c>
      <c r="C220" s="180"/>
      <c r="D220" s="180">
        <v>1620</v>
      </c>
      <c r="E220" s="180">
        <v>0</v>
      </c>
      <c r="F220" s="180">
        <v>0</v>
      </c>
      <c r="G220" s="180">
        <v>0</v>
      </c>
      <c r="H220" s="180">
        <v>0</v>
      </c>
      <c r="I220" s="180">
        <v>0</v>
      </c>
      <c r="J220" s="180">
        <v>0</v>
      </c>
      <c r="K220" s="180">
        <v>0</v>
      </c>
      <c r="L220" s="180">
        <v>12571</v>
      </c>
      <c r="M220" s="180">
        <v>100786</v>
      </c>
      <c r="N220" s="180">
        <v>0</v>
      </c>
      <c r="O220" s="180">
        <v>0</v>
      </c>
      <c r="P220" s="180">
        <v>0</v>
      </c>
      <c r="Q220" s="180">
        <v>0</v>
      </c>
      <c r="R220" s="180">
        <v>0</v>
      </c>
      <c r="S220" s="180">
        <v>8191</v>
      </c>
      <c r="T220" s="180">
        <v>125627</v>
      </c>
      <c r="U220" s="180">
        <v>0</v>
      </c>
      <c r="V220" s="180">
        <v>0</v>
      </c>
      <c r="W220" s="180">
        <v>0</v>
      </c>
      <c r="X220" s="180">
        <v>13124</v>
      </c>
      <c r="Y220" s="180">
        <v>6354</v>
      </c>
      <c r="Z220" s="180">
        <v>465254</v>
      </c>
      <c r="AA220" s="180">
        <v>0</v>
      </c>
      <c r="AB220" s="180">
        <v>0</v>
      </c>
      <c r="AC220" s="180">
        <v>0</v>
      </c>
      <c r="AD220" s="180">
        <v>9721</v>
      </c>
      <c r="AE220" s="180">
        <v>0</v>
      </c>
      <c r="AF220" s="180">
        <v>0</v>
      </c>
      <c r="AG220" s="180">
        <v>16577</v>
      </c>
      <c r="AH220" s="180">
        <v>0</v>
      </c>
      <c r="AI220" s="180">
        <v>0</v>
      </c>
      <c r="AJ220" s="180">
        <v>0</v>
      </c>
      <c r="AK220" s="180">
        <v>0</v>
      </c>
      <c r="AL220" s="180">
        <v>0</v>
      </c>
      <c r="AM220" s="180">
        <v>9795</v>
      </c>
      <c r="AN220" s="180">
        <v>0</v>
      </c>
      <c r="AO220" s="180">
        <v>248179</v>
      </c>
      <c r="AP220" s="180">
        <v>0</v>
      </c>
      <c r="AQ220" s="180">
        <v>0</v>
      </c>
      <c r="AR220" s="180">
        <v>0</v>
      </c>
      <c r="AS220" s="180">
        <v>341658</v>
      </c>
      <c r="AT220" s="180">
        <v>0</v>
      </c>
      <c r="AU220" s="180">
        <v>0</v>
      </c>
      <c r="AV220" s="180">
        <v>0</v>
      </c>
      <c r="AW220" s="180">
        <v>0</v>
      </c>
      <c r="AX220" s="180">
        <v>0</v>
      </c>
      <c r="AY220" s="180">
        <v>0</v>
      </c>
      <c r="AZ220" s="180">
        <v>86017</v>
      </c>
      <c r="BA220" s="180">
        <v>0</v>
      </c>
      <c r="BB220" s="180">
        <v>0</v>
      </c>
      <c r="BC220" s="180">
        <v>0</v>
      </c>
      <c r="BD220" s="180">
        <v>26689</v>
      </c>
      <c r="BE220" s="180">
        <v>0</v>
      </c>
      <c r="BF220" s="180">
        <v>154773</v>
      </c>
      <c r="BG220" s="180">
        <v>0</v>
      </c>
      <c r="BH220" s="180">
        <v>0</v>
      </c>
      <c r="BI220" s="180">
        <v>0</v>
      </c>
      <c r="BJ220" s="180">
        <v>87446</v>
      </c>
      <c r="BK220" s="180">
        <v>4684</v>
      </c>
      <c r="BL220" s="180">
        <v>37294</v>
      </c>
      <c r="BM220" s="180">
        <v>21908</v>
      </c>
      <c r="BN220" s="180">
        <v>12820</v>
      </c>
      <c r="BO220" s="180">
        <v>7077</v>
      </c>
      <c r="BP220" s="180">
        <v>0</v>
      </c>
      <c r="BQ220" s="180">
        <v>0</v>
      </c>
      <c r="BR220" s="180">
        <v>0</v>
      </c>
      <c r="BS220" s="180">
        <v>13096</v>
      </c>
      <c r="BT220" s="180">
        <v>11330</v>
      </c>
      <c r="BU220" s="180">
        <v>0</v>
      </c>
      <c r="BV220" s="180">
        <v>19892</v>
      </c>
    </row>
    <row r="221" spans="1:78" x14ac:dyDescent="0.3">
      <c r="A221" s="180">
        <v>599</v>
      </c>
      <c r="C221" s="180"/>
      <c r="D221" s="180">
        <v>368898</v>
      </c>
      <c r="E221" s="180">
        <v>0</v>
      </c>
      <c r="F221" s="180">
        <v>0</v>
      </c>
      <c r="G221" s="180">
        <v>543728</v>
      </c>
      <c r="H221" s="180">
        <v>453929</v>
      </c>
      <c r="I221" s="180">
        <v>0</v>
      </c>
      <c r="J221" s="180">
        <v>0</v>
      </c>
      <c r="K221" s="180">
        <v>0</v>
      </c>
      <c r="L221" s="180">
        <v>267156</v>
      </c>
      <c r="M221" s="180">
        <v>2193587</v>
      </c>
      <c r="N221" s="180">
        <v>0</v>
      </c>
      <c r="O221" s="180">
        <v>123</v>
      </c>
      <c r="P221" s="180">
        <v>0</v>
      </c>
      <c r="Q221" s="180">
        <v>0</v>
      </c>
      <c r="R221" s="180">
        <v>144425</v>
      </c>
      <c r="S221" s="180">
        <v>226362</v>
      </c>
      <c r="T221" s="180">
        <v>1654129</v>
      </c>
      <c r="U221" s="180">
        <v>0</v>
      </c>
      <c r="V221" s="180">
        <v>0</v>
      </c>
      <c r="W221" s="180">
        <v>0</v>
      </c>
      <c r="X221" s="180">
        <v>1574598</v>
      </c>
      <c r="Y221" s="180">
        <v>211379</v>
      </c>
      <c r="Z221" s="180">
        <v>9644868</v>
      </c>
      <c r="AA221" s="180">
        <v>795332</v>
      </c>
      <c r="AB221" s="180">
        <v>0</v>
      </c>
      <c r="AC221" s="180">
        <v>0</v>
      </c>
      <c r="AD221" s="180">
        <v>244507</v>
      </c>
      <c r="AE221" s="180">
        <v>0</v>
      </c>
      <c r="AF221" s="180">
        <v>0</v>
      </c>
      <c r="AG221" s="180">
        <v>172582</v>
      </c>
      <c r="AH221" s="180">
        <v>0</v>
      </c>
      <c r="AI221" s="180">
        <v>0</v>
      </c>
      <c r="AJ221" s="180">
        <v>0</v>
      </c>
      <c r="AK221" s="180">
        <v>0</v>
      </c>
      <c r="AL221" s="180">
        <v>0</v>
      </c>
      <c r="AM221" s="180">
        <v>384167</v>
      </c>
      <c r="AN221" s="180">
        <v>0</v>
      </c>
      <c r="AO221" s="180">
        <v>4008996</v>
      </c>
      <c r="AP221" s="180">
        <v>3356</v>
      </c>
      <c r="AQ221" s="180">
        <v>0</v>
      </c>
      <c r="AR221" s="180">
        <v>0</v>
      </c>
      <c r="AS221" s="180">
        <v>5662346</v>
      </c>
      <c r="AT221" s="180">
        <v>0</v>
      </c>
      <c r="AU221" s="180">
        <v>0</v>
      </c>
      <c r="AV221" s="180">
        <v>168974</v>
      </c>
      <c r="AW221" s="180">
        <v>0</v>
      </c>
      <c r="AX221" s="180">
        <v>4279</v>
      </c>
      <c r="AY221" s="180">
        <v>0</v>
      </c>
      <c r="AZ221" s="180">
        <v>1009044</v>
      </c>
      <c r="BA221" s="180">
        <v>223629</v>
      </c>
      <c r="BB221" s="180">
        <v>0</v>
      </c>
      <c r="BC221" s="180">
        <v>0</v>
      </c>
      <c r="BD221" s="180">
        <v>463826</v>
      </c>
      <c r="BE221" s="180">
        <v>63529</v>
      </c>
      <c r="BF221" s="180">
        <v>3994593</v>
      </c>
      <c r="BG221" s="180">
        <v>0</v>
      </c>
      <c r="BH221" s="180">
        <v>0</v>
      </c>
      <c r="BI221" s="180">
        <v>0</v>
      </c>
      <c r="BJ221" s="180">
        <v>1950581</v>
      </c>
      <c r="BK221" s="180">
        <v>103404</v>
      </c>
      <c r="BL221" s="180">
        <v>2467605</v>
      </c>
      <c r="BM221" s="180">
        <v>713229</v>
      </c>
      <c r="BN221" s="180">
        <v>409347</v>
      </c>
      <c r="BO221" s="180">
        <v>67746</v>
      </c>
      <c r="BP221" s="180">
        <v>0</v>
      </c>
      <c r="BQ221" s="180">
        <v>149552</v>
      </c>
      <c r="BR221" s="180">
        <v>0</v>
      </c>
      <c r="BS221" s="180">
        <v>352857</v>
      </c>
      <c r="BT221" s="180">
        <v>226571</v>
      </c>
      <c r="BU221" s="180">
        <v>0</v>
      </c>
      <c r="BV221" s="180">
        <v>450103</v>
      </c>
    </row>
    <row r="222" spans="1:78" x14ac:dyDescent="0.3">
      <c r="A222" s="180">
        <v>602</v>
      </c>
      <c r="C222" s="180"/>
      <c r="D222" s="180">
        <v>0</v>
      </c>
      <c r="E222" s="180">
        <v>0</v>
      </c>
      <c r="F222" s="180">
        <v>0</v>
      </c>
      <c r="G222" s="180">
        <v>0</v>
      </c>
      <c r="H222" s="180">
        <v>0</v>
      </c>
      <c r="I222" s="180">
        <v>0</v>
      </c>
      <c r="J222" s="180">
        <v>0</v>
      </c>
      <c r="K222" s="180">
        <v>0</v>
      </c>
      <c r="L222" s="180">
        <v>0</v>
      </c>
      <c r="M222" s="180">
        <v>0</v>
      </c>
      <c r="N222" s="180">
        <v>0</v>
      </c>
      <c r="O222" s="180">
        <v>0</v>
      </c>
      <c r="P222" s="180">
        <v>0</v>
      </c>
      <c r="Q222" s="180">
        <v>0</v>
      </c>
      <c r="R222" s="180">
        <v>0</v>
      </c>
      <c r="S222" s="180">
        <v>0</v>
      </c>
      <c r="T222" s="180">
        <v>0</v>
      </c>
      <c r="U222" s="180">
        <v>0</v>
      </c>
      <c r="V222" s="180">
        <v>0</v>
      </c>
      <c r="W222" s="180">
        <v>0</v>
      </c>
      <c r="X222" s="180">
        <v>0</v>
      </c>
      <c r="Y222" s="180">
        <v>0</v>
      </c>
      <c r="Z222" s="180">
        <v>0</v>
      </c>
      <c r="AA222" s="180">
        <v>0</v>
      </c>
      <c r="AB222" s="180">
        <v>0</v>
      </c>
      <c r="AC222" s="180">
        <v>0</v>
      </c>
      <c r="AD222" s="180">
        <v>0</v>
      </c>
      <c r="AE222" s="180">
        <v>0</v>
      </c>
      <c r="AF222" s="180">
        <v>0</v>
      </c>
      <c r="AG222" s="180">
        <v>0</v>
      </c>
      <c r="AH222" s="180">
        <v>0</v>
      </c>
      <c r="AI222" s="180">
        <v>0</v>
      </c>
      <c r="AJ222" s="180">
        <v>0</v>
      </c>
      <c r="AK222" s="180">
        <v>0</v>
      </c>
      <c r="AL222" s="180">
        <v>0</v>
      </c>
      <c r="AM222" s="180">
        <v>0</v>
      </c>
      <c r="AN222" s="180">
        <v>0</v>
      </c>
      <c r="AO222" s="180">
        <v>0</v>
      </c>
      <c r="AP222" s="180">
        <v>0</v>
      </c>
      <c r="AQ222" s="180">
        <v>0</v>
      </c>
      <c r="AR222" s="180">
        <v>0</v>
      </c>
      <c r="AS222" s="180">
        <v>0</v>
      </c>
      <c r="AT222" s="180">
        <v>0</v>
      </c>
      <c r="AU222" s="180">
        <v>0</v>
      </c>
      <c r="AV222" s="180">
        <v>0</v>
      </c>
      <c r="AW222" s="180">
        <v>0</v>
      </c>
      <c r="AX222" s="180">
        <v>0</v>
      </c>
      <c r="AY222" s="180">
        <v>0</v>
      </c>
      <c r="AZ222" s="180">
        <v>0</v>
      </c>
      <c r="BA222" s="180">
        <v>0</v>
      </c>
      <c r="BB222" s="180">
        <v>0</v>
      </c>
      <c r="BC222" s="180">
        <v>0</v>
      </c>
      <c r="BD222" s="180">
        <v>0</v>
      </c>
      <c r="BE222" s="180">
        <v>0</v>
      </c>
      <c r="BF222" s="180">
        <v>0</v>
      </c>
      <c r="BG222" s="180">
        <v>0</v>
      </c>
      <c r="BH222" s="180">
        <v>0</v>
      </c>
      <c r="BI222" s="180">
        <v>0</v>
      </c>
      <c r="BJ222" s="180">
        <v>0</v>
      </c>
      <c r="BK222" s="180">
        <v>0</v>
      </c>
      <c r="BL222" s="180">
        <v>0</v>
      </c>
      <c r="BM222" s="180">
        <v>0</v>
      </c>
      <c r="BN222" s="180">
        <v>0</v>
      </c>
      <c r="BO222" s="180">
        <v>0</v>
      </c>
      <c r="BP222" s="180">
        <v>0</v>
      </c>
      <c r="BQ222" s="180">
        <v>0</v>
      </c>
      <c r="BR222" s="180">
        <v>0</v>
      </c>
      <c r="BS222" s="180">
        <v>0</v>
      </c>
      <c r="BT222" s="180">
        <v>0</v>
      </c>
      <c r="BU222" s="180">
        <v>0</v>
      </c>
      <c r="BV222" s="180">
        <v>0</v>
      </c>
    </row>
    <row r="223" spans="1:78" x14ac:dyDescent="0.3">
      <c r="A223" s="180">
        <v>619</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O223" s="180">
        <v>0</v>
      </c>
      <c r="AP223" s="180">
        <v>0</v>
      </c>
      <c r="AQ223" s="180">
        <v>0</v>
      </c>
      <c r="AR223" s="180">
        <v>0</v>
      </c>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row>
    <row r="224" spans="1:78" s="968" customFormat="1" x14ac:dyDescent="0.3">
      <c r="B224" s="968" t="s">
        <v>2841</v>
      </c>
    </row>
    <row r="225" spans="1:74" x14ac:dyDescent="0.3">
      <c r="A225" s="180">
        <v>621</v>
      </c>
      <c r="C225" s="180"/>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v>4332381</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v>0</v>
      </c>
      <c r="AS225" s="180">
        <v>0</v>
      </c>
      <c r="AT225" s="180">
        <v>0</v>
      </c>
      <c r="AU225" s="180">
        <v>0</v>
      </c>
      <c r="AV225" s="180">
        <v>0</v>
      </c>
      <c r="AW225" s="180">
        <v>0</v>
      </c>
      <c r="AX225" s="180">
        <v>0</v>
      </c>
      <c r="AY225" s="180">
        <v>0</v>
      </c>
      <c r="AZ225" s="180">
        <v>0</v>
      </c>
      <c r="BA225" s="180">
        <v>0</v>
      </c>
      <c r="BB225" s="180">
        <v>0</v>
      </c>
      <c r="BC225" s="180">
        <v>0</v>
      </c>
      <c r="BD225" s="180">
        <v>305864</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row>
    <row r="226" spans="1:74" x14ac:dyDescent="0.3">
      <c r="A226" s="180">
        <v>547</v>
      </c>
      <c r="C226" s="180"/>
      <c r="D226" s="180">
        <v>3</v>
      </c>
      <c r="E226" s="180">
        <v>3</v>
      </c>
      <c r="F226" s="180">
        <v>0</v>
      </c>
      <c r="G226" s="180">
        <v>3</v>
      </c>
      <c r="H226" s="180">
        <v>2</v>
      </c>
      <c r="I226" s="180">
        <v>2</v>
      </c>
      <c r="J226" s="180">
        <v>2</v>
      </c>
      <c r="K226" s="180">
        <v>2</v>
      </c>
      <c r="L226" s="180">
        <v>3</v>
      </c>
      <c r="M226" s="180">
        <v>3</v>
      </c>
      <c r="N226" s="180">
        <v>2</v>
      </c>
      <c r="O226" s="180">
        <v>2</v>
      </c>
      <c r="P226" s="180">
        <v>0</v>
      </c>
      <c r="Q226" s="180">
        <v>2</v>
      </c>
      <c r="R226" s="180">
        <v>2</v>
      </c>
      <c r="S226" s="180">
        <v>2</v>
      </c>
      <c r="T226" s="180">
        <v>1</v>
      </c>
      <c r="U226" s="180">
        <v>0</v>
      </c>
      <c r="V226" s="180">
        <v>2</v>
      </c>
      <c r="W226" s="180">
        <v>0</v>
      </c>
      <c r="X226" s="180">
        <v>3</v>
      </c>
      <c r="Y226" s="180">
        <v>2</v>
      </c>
      <c r="Z226" s="180">
        <v>3</v>
      </c>
      <c r="AA226" s="180">
        <v>3</v>
      </c>
      <c r="AB226" s="180">
        <v>0</v>
      </c>
      <c r="AC226" s="180">
        <v>0</v>
      </c>
      <c r="AD226" s="180">
        <v>3</v>
      </c>
      <c r="AE226" s="180">
        <v>2</v>
      </c>
      <c r="AF226" s="180">
        <v>2</v>
      </c>
      <c r="AG226" s="180">
        <v>3</v>
      </c>
      <c r="AH226" s="180">
        <v>0</v>
      </c>
      <c r="AI226" s="180">
        <v>0</v>
      </c>
      <c r="AJ226" s="180">
        <v>3</v>
      </c>
      <c r="AK226" s="180">
        <v>2</v>
      </c>
      <c r="AL226" s="180">
        <v>2</v>
      </c>
      <c r="AM226" s="180">
        <v>2</v>
      </c>
      <c r="AN226" s="180">
        <v>2</v>
      </c>
      <c r="AO226" s="180">
        <v>1</v>
      </c>
      <c r="AP226" s="180">
        <v>2</v>
      </c>
      <c r="AQ226" s="180">
        <v>2</v>
      </c>
      <c r="AR226" s="180">
        <v>2</v>
      </c>
      <c r="AS226" s="180">
        <v>3</v>
      </c>
      <c r="AT226" s="180">
        <v>2</v>
      </c>
      <c r="AU226" s="180">
        <v>2</v>
      </c>
      <c r="AV226" s="180">
        <v>2</v>
      </c>
      <c r="AW226" s="180">
        <v>2</v>
      </c>
      <c r="AX226" s="180">
        <v>2</v>
      </c>
      <c r="AY226" s="180">
        <v>2</v>
      </c>
      <c r="AZ226" s="180">
        <v>3</v>
      </c>
      <c r="BA226" s="180">
        <v>2</v>
      </c>
      <c r="BB226" s="180">
        <v>2</v>
      </c>
      <c r="BC226" s="180">
        <v>2</v>
      </c>
      <c r="BD226" s="180">
        <v>1</v>
      </c>
      <c r="BE226" s="180">
        <v>2</v>
      </c>
      <c r="BF226" s="180">
        <v>3</v>
      </c>
      <c r="BG226" s="180">
        <v>0</v>
      </c>
      <c r="BH226" s="180">
        <v>2</v>
      </c>
      <c r="BI226" s="180">
        <v>2</v>
      </c>
      <c r="BJ226" s="180">
        <v>3</v>
      </c>
      <c r="BK226" s="180">
        <v>2</v>
      </c>
      <c r="BL226" s="180">
        <v>2</v>
      </c>
      <c r="BM226" s="180">
        <v>3</v>
      </c>
      <c r="BN226" s="180">
        <v>1</v>
      </c>
      <c r="BO226" s="180">
        <v>2</v>
      </c>
      <c r="BP226" s="180">
        <v>2</v>
      </c>
      <c r="BQ226" s="180">
        <v>2</v>
      </c>
      <c r="BR226" s="180">
        <v>0</v>
      </c>
      <c r="BS226" s="180">
        <v>3</v>
      </c>
      <c r="BT226" s="180">
        <v>2</v>
      </c>
      <c r="BU226" s="180">
        <v>0</v>
      </c>
      <c r="BV226" s="180">
        <v>2</v>
      </c>
    </row>
    <row r="227" spans="1:74" x14ac:dyDescent="0.3">
      <c r="A227" s="180">
        <v>659</v>
      </c>
      <c r="C227" s="180"/>
      <c r="D227" s="180">
        <v>3046188</v>
      </c>
      <c r="E227" s="180">
        <v>260364370</v>
      </c>
      <c r="F227" s="180">
        <v>0</v>
      </c>
      <c r="G227" s="180">
        <v>1736959</v>
      </c>
      <c r="H227" s="180">
        <v>0</v>
      </c>
      <c r="I227" s="180">
        <v>0</v>
      </c>
      <c r="J227" s="180">
        <v>0</v>
      </c>
      <c r="K227" s="180">
        <v>0</v>
      </c>
      <c r="L227" s="180">
        <v>2680972</v>
      </c>
      <c r="M227" s="180">
        <v>7874920</v>
      </c>
      <c r="N227" s="180">
        <v>0</v>
      </c>
      <c r="O227" s="180">
        <v>0</v>
      </c>
      <c r="P227" s="180">
        <v>0</v>
      </c>
      <c r="Q227" s="180">
        <v>0</v>
      </c>
      <c r="R227" s="180">
        <v>0</v>
      </c>
      <c r="S227" s="180">
        <v>0</v>
      </c>
      <c r="T227" s="180">
        <v>6379708</v>
      </c>
      <c r="U227" s="180">
        <v>0</v>
      </c>
      <c r="V227" s="180">
        <v>0</v>
      </c>
      <c r="W227" s="180">
        <v>0</v>
      </c>
      <c r="X227" s="180">
        <v>4332381</v>
      </c>
      <c r="Y227" s="180">
        <v>0</v>
      </c>
      <c r="Z227" s="180">
        <v>43720660</v>
      </c>
      <c r="AA227" s="180">
        <v>1932550</v>
      </c>
      <c r="AB227" s="180">
        <v>0</v>
      </c>
      <c r="AC227" s="180">
        <v>0</v>
      </c>
      <c r="AD227" s="180">
        <v>566039</v>
      </c>
      <c r="AE227" s="180">
        <v>0</v>
      </c>
      <c r="AF227" s="180">
        <v>0</v>
      </c>
      <c r="AG227" s="180">
        <v>0</v>
      </c>
      <c r="AH227" s="180">
        <v>0</v>
      </c>
      <c r="AI227" s="180">
        <v>0</v>
      </c>
      <c r="AJ227" s="180">
        <v>1562736</v>
      </c>
      <c r="AK227" s="180">
        <v>0</v>
      </c>
      <c r="AL227" s="180">
        <v>0</v>
      </c>
      <c r="AM227" s="180">
        <v>0</v>
      </c>
      <c r="AN227" s="180">
        <v>0</v>
      </c>
      <c r="AO227" s="180">
        <v>11571548</v>
      </c>
      <c r="AP227" s="180">
        <v>0</v>
      </c>
      <c r="AQ227" s="180">
        <v>0</v>
      </c>
      <c r="AR227" s="180">
        <v>0</v>
      </c>
      <c r="AS227" s="180">
        <v>61452463</v>
      </c>
      <c r="AT227" s="180">
        <v>0</v>
      </c>
      <c r="AU227" s="180">
        <v>0</v>
      </c>
      <c r="AV227" s="180">
        <v>0</v>
      </c>
      <c r="AW227" s="180">
        <v>0</v>
      </c>
      <c r="AX227" s="180">
        <v>0</v>
      </c>
      <c r="AY227" s="180">
        <v>0</v>
      </c>
      <c r="AZ227" s="180">
        <v>8301339</v>
      </c>
      <c r="BA227" s="180">
        <v>0</v>
      </c>
      <c r="BB227" s="180">
        <v>0</v>
      </c>
      <c r="BC227" s="180">
        <v>0</v>
      </c>
      <c r="BD227" s="180">
        <v>305864</v>
      </c>
      <c r="BE227" s="180">
        <v>0</v>
      </c>
      <c r="BF227" s="180">
        <v>18818304</v>
      </c>
      <c r="BG227" s="180">
        <v>0</v>
      </c>
      <c r="BH227" s="180">
        <v>0</v>
      </c>
      <c r="BI227" s="180">
        <v>0</v>
      </c>
      <c r="BJ227" s="180">
        <v>13853620</v>
      </c>
      <c r="BK227" s="180">
        <v>0</v>
      </c>
      <c r="BL227" s="180">
        <v>0</v>
      </c>
      <c r="BM227" s="180">
        <v>1640367</v>
      </c>
      <c r="BN227" s="180">
        <v>5644453</v>
      </c>
      <c r="BO227" s="180">
        <v>0</v>
      </c>
      <c r="BP227" s="180">
        <v>0</v>
      </c>
      <c r="BQ227" s="180">
        <v>0</v>
      </c>
      <c r="BR227" s="180">
        <v>0</v>
      </c>
      <c r="BS227" s="180">
        <v>2270762</v>
      </c>
      <c r="BT227" s="180">
        <v>0</v>
      </c>
      <c r="BU227" s="180">
        <v>0</v>
      </c>
      <c r="BV227" s="180">
        <v>0</v>
      </c>
    </row>
    <row r="228" spans="1:74" x14ac:dyDescent="0.3">
      <c r="A228" s="180">
        <v>660</v>
      </c>
      <c r="C228" s="180"/>
      <c r="D228" s="180">
        <v>0</v>
      </c>
      <c r="E228" s="180">
        <v>70430272</v>
      </c>
      <c r="F228" s="180">
        <v>0</v>
      </c>
      <c r="G228" s="180">
        <v>0</v>
      </c>
      <c r="H228" s="180">
        <v>0</v>
      </c>
      <c r="I228" s="180">
        <v>0</v>
      </c>
      <c r="J228" s="180">
        <v>0</v>
      </c>
      <c r="K228" s="180">
        <v>0</v>
      </c>
      <c r="L228" s="180">
        <v>0</v>
      </c>
      <c r="M228" s="180">
        <v>0</v>
      </c>
      <c r="N228" s="180">
        <v>0</v>
      </c>
      <c r="O228" s="180">
        <v>0</v>
      </c>
      <c r="P228" s="180">
        <v>0</v>
      </c>
      <c r="Q228" s="180">
        <v>0</v>
      </c>
      <c r="R228" s="180">
        <v>0</v>
      </c>
      <c r="S228" s="180">
        <v>0</v>
      </c>
      <c r="T228" s="180">
        <v>0</v>
      </c>
      <c r="U228" s="180">
        <v>0</v>
      </c>
      <c r="V228" s="180">
        <v>0</v>
      </c>
      <c r="W228" s="180">
        <v>0</v>
      </c>
      <c r="X228" s="180">
        <v>0</v>
      </c>
      <c r="Y228" s="180">
        <v>0</v>
      </c>
      <c r="Z228" s="180">
        <v>0</v>
      </c>
      <c r="AA228" s="180">
        <v>0</v>
      </c>
      <c r="AB228" s="180">
        <v>0</v>
      </c>
      <c r="AC228" s="180">
        <v>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0</v>
      </c>
      <c r="AR228" s="180">
        <v>0</v>
      </c>
      <c r="AS228" s="180">
        <v>4223505</v>
      </c>
      <c r="AT228" s="180">
        <v>0</v>
      </c>
      <c r="AU228" s="180">
        <v>0</v>
      </c>
      <c r="AV228" s="180">
        <v>0</v>
      </c>
      <c r="AW228" s="180">
        <v>0</v>
      </c>
      <c r="AX228" s="180">
        <v>0</v>
      </c>
      <c r="AY228" s="180">
        <v>0</v>
      </c>
      <c r="AZ228" s="180">
        <v>0</v>
      </c>
      <c r="BA228" s="180">
        <v>0</v>
      </c>
      <c r="BB228" s="180">
        <v>0</v>
      </c>
      <c r="BC228" s="180">
        <v>0</v>
      </c>
      <c r="BD228" s="180">
        <v>0</v>
      </c>
      <c r="BE228" s="180">
        <v>0</v>
      </c>
      <c r="BF228" s="180">
        <v>0</v>
      </c>
      <c r="BG228" s="180">
        <v>0</v>
      </c>
      <c r="BH228" s="180">
        <v>0</v>
      </c>
      <c r="BI228" s="180">
        <v>0</v>
      </c>
      <c r="BJ228" s="180">
        <v>0</v>
      </c>
      <c r="BK228" s="180">
        <v>0</v>
      </c>
      <c r="BL228" s="180">
        <v>0</v>
      </c>
      <c r="BM228" s="180">
        <v>0</v>
      </c>
      <c r="BN228" s="180">
        <v>0</v>
      </c>
      <c r="BO228" s="180">
        <v>0</v>
      </c>
      <c r="BP228" s="180">
        <v>0</v>
      </c>
      <c r="BQ228" s="180">
        <v>0</v>
      </c>
      <c r="BR228" s="180">
        <v>0</v>
      </c>
      <c r="BS228" s="180">
        <v>0</v>
      </c>
      <c r="BT228" s="180">
        <v>0</v>
      </c>
      <c r="BU228" s="180">
        <v>0</v>
      </c>
      <c r="BV228" s="180">
        <v>0</v>
      </c>
    </row>
    <row r="229" spans="1:74" x14ac:dyDescent="0.3">
      <c r="A229" s="180">
        <v>661</v>
      </c>
      <c r="C229" s="180"/>
      <c r="D229" s="180">
        <v>0</v>
      </c>
      <c r="E229" s="180">
        <v>27.1</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0</v>
      </c>
      <c r="AR229" s="180">
        <v>0</v>
      </c>
      <c r="AS229" s="180">
        <v>6.9</v>
      </c>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row>
    <row r="230" spans="1:74" s="968" customFormat="1" x14ac:dyDescent="0.3">
      <c r="B230" s="968" t="s">
        <v>2841</v>
      </c>
    </row>
    <row r="231" spans="1:74" s="968" customFormat="1" x14ac:dyDescent="0.3">
      <c r="B231" s="968" t="s">
        <v>2841</v>
      </c>
    </row>
    <row r="232" spans="1:74" x14ac:dyDescent="0.3">
      <c r="A232" s="180">
        <v>371</v>
      </c>
      <c r="C232" s="180"/>
      <c r="D232" s="180">
        <v>0</v>
      </c>
      <c r="E232" s="180">
        <v>68132799</v>
      </c>
      <c r="F232" s="180">
        <v>0</v>
      </c>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0</v>
      </c>
      <c r="Z232" s="180">
        <v>0</v>
      </c>
      <c r="AA232" s="180">
        <v>0</v>
      </c>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S232" s="180">
        <v>0</v>
      </c>
      <c r="AT232" s="180">
        <v>0</v>
      </c>
      <c r="AU232" s="180">
        <v>0</v>
      </c>
      <c r="AV232" s="180">
        <v>0</v>
      </c>
      <c r="AW232" s="180">
        <v>0</v>
      </c>
      <c r="AX232" s="180">
        <v>0</v>
      </c>
      <c r="AY232" s="180">
        <v>0</v>
      </c>
      <c r="AZ232" s="180">
        <v>0</v>
      </c>
      <c r="BA232" s="180">
        <v>0</v>
      </c>
      <c r="BB232" s="180">
        <v>0</v>
      </c>
      <c r="BC232" s="180">
        <v>0</v>
      </c>
      <c r="BD232" s="180">
        <v>0</v>
      </c>
      <c r="BE232" s="180">
        <v>0</v>
      </c>
      <c r="BF232" s="180">
        <v>0</v>
      </c>
      <c r="BG232" s="180">
        <v>0</v>
      </c>
      <c r="BH232" s="180">
        <v>0</v>
      </c>
      <c r="BI232" s="180">
        <v>0</v>
      </c>
      <c r="BJ232" s="180">
        <v>0</v>
      </c>
      <c r="BK232" s="180">
        <v>0</v>
      </c>
      <c r="BL232" s="180">
        <v>0</v>
      </c>
      <c r="BM232" s="180">
        <v>0</v>
      </c>
      <c r="BN232" s="180">
        <v>0</v>
      </c>
      <c r="BO232" s="180">
        <v>0</v>
      </c>
      <c r="BP232" s="180">
        <v>0</v>
      </c>
      <c r="BQ232" s="180">
        <v>0</v>
      </c>
      <c r="BR232" s="180">
        <v>0</v>
      </c>
      <c r="BS232" s="180">
        <v>0</v>
      </c>
      <c r="BT232" s="180">
        <v>0</v>
      </c>
      <c r="BU232" s="180">
        <v>0</v>
      </c>
      <c r="BV232" s="180">
        <v>0</v>
      </c>
    </row>
    <row r="233" spans="1:74" x14ac:dyDescent="0.3">
      <c r="A233" s="180">
        <v>513</v>
      </c>
      <c r="C233" s="180"/>
      <c r="D233" s="180">
        <v>0</v>
      </c>
      <c r="E233" s="180">
        <v>0</v>
      </c>
      <c r="F233" s="180">
        <v>0</v>
      </c>
      <c r="G233" s="180">
        <v>0</v>
      </c>
      <c r="H233" s="180">
        <v>0</v>
      </c>
      <c r="I233" s="180">
        <v>0</v>
      </c>
      <c r="J233" s="180">
        <v>0</v>
      </c>
      <c r="K233" s="180">
        <v>0</v>
      </c>
      <c r="L233" s="180">
        <v>35382</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row>
    <row r="234" spans="1:74" x14ac:dyDescent="0.3">
      <c r="A234" s="180">
        <v>514</v>
      </c>
      <c r="C234" s="180"/>
      <c r="D234" s="180">
        <v>0</v>
      </c>
      <c r="E234" s="180">
        <v>0</v>
      </c>
      <c r="F234" s="180">
        <v>0</v>
      </c>
      <c r="G234" s="180">
        <v>0</v>
      </c>
      <c r="H234" s="180">
        <v>0</v>
      </c>
      <c r="I234" s="180">
        <v>0</v>
      </c>
      <c r="J234" s="180">
        <v>0</v>
      </c>
      <c r="K234" s="180">
        <v>0</v>
      </c>
      <c r="L234" s="180">
        <v>164490</v>
      </c>
      <c r="M234" s="180">
        <v>0</v>
      </c>
      <c r="N234" s="180">
        <v>0</v>
      </c>
      <c r="O234" s="180">
        <v>0</v>
      </c>
      <c r="P234" s="180">
        <v>0</v>
      </c>
      <c r="Q234" s="180">
        <v>0</v>
      </c>
      <c r="R234" s="180">
        <v>0</v>
      </c>
      <c r="S234" s="180">
        <v>0</v>
      </c>
      <c r="T234" s="180">
        <v>0</v>
      </c>
      <c r="U234" s="180">
        <v>0</v>
      </c>
      <c r="V234" s="180">
        <v>0</v>
      </c>
      <c r="W234" s="180">
        <v>0</v>
      </c>
      <c r="X234" s="180">
        <v>0</v>
      </c>
      <c r="Y234" s="180">
        <v>0</v>
      </c>
      <c r="Z234" s="180">
        <v>2485000</v>
      </c>
      <c r="AA234" s="180">
        <v>0</v>
      </c>
      <c r="AB234" s="180">
        <v>0</v>
      </c>
      <c r="AC234" s="180">
        <v>0</v>
      </c>
      <c r="AD234" s="180">
        <v>0</v>
      </c>
      <c r="AE234" s="180">
        <v>0</v>
      </c>
      <c r="AF234" s="180">
        <v>0</v>
      </c>
      <c r="AG234" s="180">
        <v>0</v>
      </c>
      <c r="AH234" s="180">
        <v>0</v>
      </c>
      <c r="AI234" s="180">
        <v>0</v>
      </c>
      <c r="AJ234" s="180">
        <v>0</v>
      </c>
      <c r="AK234" s="180">
        <v>0</v>
      </c>
      <c r="AL234" s="180">
        <v>0</v>
      </c>
      <c r="AM234" s="180">
        <v>0</v>
      </c>
      <c r="AN234" s="180">
        <v>0</v>
      </c>
      <c r="AO234" s="180">
        <v>0</v>
      </c>
      <c r="AP234" s="180">
        <v>0</v>
      </c>
      <c r="AQ234" s="180">
        <v>0</v>
      </c>
      <c r="AR234" s="180">
        <v>0</v>
      </c>
      <c r="AS234" s="180">
        <v>0</v>
      </c>
      <c r="AT234" s="180">
        <v>0</v>
      </c>
      <c r="AU234" s="180">
        <v>0</v>
      </c>
      <c r="AV234" s="180">
        <v>99357</v>
      </c>
      <c r="AW234" s="180">
        <v>0</v>
      </c>
      <c r="AX234" s="180">
        <v>0</v>
      </c>
      <c r="AY234" s="180">
        <v>0</v>
      </c>
      <c r="AZ234" s="180">
        <v>175000</v>
      </c>
      <c r="BA234" s="180">
        <v>0</v>
      </c>
      <c r="BB234" s="180">
        <v>0</v>
      </c>
      <c r="BC234" s="180">
        <v>0</v>
      </c>
      <c r="BD234" s="180">
        <v>0</v>
      </c>
      <c r="BE234" s="180">
        <v>348222</v>
      </c>
      <c r="BF234" s="180">
        <v>900000</v>
      </c>
      <c r="BG234" s="180">
        <v>0</v>
      </c>
      <c r="BH234" s="180">
        <v>0</v>
      </c>
      <c r="BI234" s="180">
        <v>0</v>
      </c>
      <c r="BJ234" s="180">
        <v>0</v>
      </c>
      <c r="BK234" s="180">
        <v>0</v>
      </c>
      <c r="BL234" s="180">
        <v>0</v>
      </c>
      <c r="BM234" s="180">
        <v>0</v>
      </c>
      <c r="BN234" s="180">
        <v>0</v>
      </c>
      <c r="BO234" s="180">
        <v>0</v>
      </c>
      <c r="BP234" s="180">
        <v>0</v>
      </c>
      <c r="BQ234" s="180">
        <v>0</v>
      </c>
      <c r="BR234" s="180">
        <v>0</v>
      </c>
      <c r="BS234" s="180">
        <v>0</v>
      </c>
      <c r="BT234" s="180">
        <v>0</v>
      </c>
      <c r="BU234" s="180">
        <v>0</v>
      </c>
      <c r="BV234" s="180">
        <v>0</v>
      </c>
    </row>
    <row r="235" spans="1:74" x14ac:dyDescent="0.3">
      <c r="A235" s="180">
        <v>990</v>
      </c>
      <c r="C235" s="180"/>
      <c r="D235" s="180">
        <v>0</v>
      </c>
      <c r="E235" s="180">
        <v>0</v>
      </c>
      <c r="F235" s="180">
        <v>0</v>
      </c>
      <c r="G235" s="180">
        <v>0</v>
      </c>
      <c r="H235" s="180">
        <v>0</v>
      </c>
      <c r="I235" s="180">
        <v>0</v>
      </c>
      <c r="J235" s="180">
        <v>0</v>
      </c>
      <c r="K235" s="180">
        <v>0</v>
      </c>
      <c r="L235" s="180">
        <v>0</v>
      </c>
      <c r="M235" s="180">
        <v>0</v>
      </c>
      <c r="N235" s="180">
        <v>0</v>
      </c>
      <c r="O235" s="180">
        <v>0</v>
      </c>
      <c r="P235" s="180">
        <v>0</v>
      </c>
      <c r="Q235" s="180">
        <v>0</v>
      </c>
      <c r="R235" s="180">
        <v>0</v>
      </c>
      <c r="S235" s="180">
        <v>0</v>
      </c>
      <c r="T235" s="180">
        <v>0</v>
      </c>
      <c r="U235" s="180">
        <v>0</v>
      </c>
      <c r="V235" s="180">
        <v>0</v>
      </c>
      <c r="W235" s="180">
        <v>0</v>
      </c>
      <c r="X235" s="180">
        <v>0</v>
      </c>
      <c r="Y235" s="180">
        <v>0</v>
      </c>
      <c r="Z235" s="180">
        <v>567520</v>
      </c>
      <c r="AA235" s="180">
        <v>0</v>
      </c>
      <c r="AB235" s="180">
        <v>0</v>
      </c>
      <c r="AC235" s="180">
        <v>0</v>
      </c>
      <c r="AD235" s="180">
        <v>0</v>
      </c>
      <c r="AE235" s="180">
        <v>0</v>
      </c>
      <c r="AF235" s="180">
        <v>0</v>
      </c>
      <c r="AG235" s="180">
        <v>0</v>
      </c>
      <c r="AH235" s="180">
        <v>0</v>
      </c>
      <c r="AI235" s="180">
        <v>0</v>
      </c>
      <c r="AJ235" s="180">
        <v>0</v>
      </c>
      <c r="AK235" s="180">
        <v>0</v>
      </c>
      <c r="AL235" s="180">
        <v>0</v>
      </c>
      <c r="AM235" s="180">
        <v>0</v>
      </c>
      <c r="AN235" s="180">
        <v>0</v>
      </c>
      <c r="AO235" s="180">
        <v>0</v>
      </c>
      <c r="AP235" s="180">
        <v>0</v>
      </c>
      <c r="AQ235" s="180">
        <v>0</v>
      </c>
      <c r="AR235" s="180">
        <v>0</v>
      </c>
      <c r="AS235" s="180">
        <v>0</v>
      </c>
      <c r="AT235" s="180">
        <v>0</v>
      </c>
      <c r="AU235" s="180">
        <v>0</v>
      </c>
      <c r="AV235" s="180">
        <v>0</v>
      </c>
      <c r="AW235" s="180">
        <v>0</v>
      </c>
      <c r="AX235" s="180">
        <v>0</v>
      </c>
      <c r="AY235" s="180">
        <v>0</v>
      </c>
      <c r="AZ235" s="180">
        <v>0</v>
      </c>
      <c r="BA235" s="180">
        <v>0</v>
      </c>
      <c r="BB235" s="180">
        <v>0</v>
      </c>
      <c r="BC235" s="180">
        <v>0</v>
      </c>
      <c r="BD235" s="180">
        <v>0</v>
      </c>
      <c r="BE235" s="180">
        <v>0</v>
      </c>
      <c r="BF235" s="180">
        <v>0</v>
      </c>
      <c r="BG235" s="180">
        <v>0</v>
      </c>
      <c r="BH235" s="180">
        <v>0</v>
      </c>
      <c r="BI235" s="180">
        <v>0</v>
      </c>
      <c r="BJ235" s="180">
        <v>0</v>
      </c>
      <c r="BK235" s="180">
        <v>0</v>
      </c>
      <c r="BL235" s="180">
        <v>0</v>
      </c>
      <c r="BM235" s="180">
        <v>0</v>
      </c>
      <c r="BN235" s="180">
        <v>0</v>
      </c>
      <c r="BO235" s="180">
        <v>0</v>
      </c>
      <c r="BP235" s="180">
        <v>0</v>
      </c>
      <c r="BQ235" s="180">
        <v>0</v>
      </c>
      <c r="BR235" s="180">
        <v>0</v>
      </c>
      <c r="BS235" s="180">
        <v>0</v>
      </c>
      <c r="BT235" s="180">
        <v>0</v>
      </c>
      <c r="BU235" s="180">
        <v>0</v>
      </c>
      <c r="BV235" s="180">
        <v>0</v>
      </c>
    </row>
    <row r="236" spans="1:74" s="969" customFormat="1" x14ac:dyDescent="0.3">
      <c r="A236" s="969">
        <v>1051</v>
      </c>
      <c r="C236" s="969" t="s">
        <v>2842</v>
      </c>
    </row>
    <row r="237" spans="1:74" s="968" customFormat="1" x14ac:dyDescent="0.3">
      <c r="A237" s="968" t="s">
        <v>2841</v>
      </c>
    </row>
    <row r="238" spans="1:74" x14ac:dyDescent="0.3">
      <c r="A238" s="180">
        <v>6</v>
      </c>
      <c r="C238" s="180"/>
      <c r="D238" s="180">
        <v>0</v>
      </c>
      <c r="E238" s="180">
        <v>9095877</v>
      </c>
      <c r="F238" s="180">
        <v>0</v>
      </c>
      <c r="G238" s="180">
        <v>0</v>
      </c>
      <c r="H238" s="180">
        <v>0</v>
      </c>
      <c r="I238" s="180">
        <v>0</v>
      </c>
      <c r="J238" s="180">
        <v>0</v>
      </c>
      <c r="K238" s="180">
        <v>0</v>
      </c>
      <c r="L238" s="180">
        <v>0</v>
      </c>
      <c r="M238" s="180">
        <v>2461965</v>
      </c>
      <c r="N238" s="180">
        <v>0</v>
      </c>
      <c r="O238" s="180">
        <v>0</v>
      </c>
      <c r="P238" s="180">
        <v>0</v>
      </c>
      <c r="Q238" s="180">
        <v>0</v>
      </c>
      <c r="R238" s="180">
        <v>0</v>
      </c>
      <c r="S238" s="180">
        <v>0</v>
      </c>
      <c r="T238" s="180">
        <v>0</v>
      </c>
      <c r="U238" s="180">
        <v>0</v>
      </c>
      <c r="V238" s="180">
        <v>0</v>
      </c>
      <c r="W238" s="180">
        <v>0</v>
      </c>
      <c r="X238" s="180">
        <v>0</v>
      </c>
      <c r="Y238" s="180">
        <v>0</v>
      </c>
      <c r="Z238" s="180">
        <v>0</v>
      </c>
      <c r="AA238" s="180">
        <v>0</v>
      </c>
      <c r="AB238" s="180">
        <v>0</v>
      </c>
      <c r="AC238" s="180">
        <v>0</v>
      </c>
      <c r="AD238" s="180">
        <v>0</v>
      </c>
      <c r="AE238" s="180">
        <v>0</v>
      </c>
      <c r="AF238" s="180">
        <v>0</v>
      </c>
      <c r="AG238" s="180">
        <v>0</v>
      </c>
      <c r="AH238" s="180">
        <v>0</v>
      </c>
      <c r="AI238" s="180">
        <v>0</v>
      </c>
      <c r="AJ238" s="180">
        <v>0</v>
      </c>
      <c r="AK238" s="180">
        <v>0</v>
      </c>
      <c r="AL238" s="180">
        <v>0</v>
      </c>
      <c r="AM238" s="180">
        <v>0</v>
      </c>
      <c r="AN238" s="180">
        <v>0</v>
      </c>
      <c r="AO238" s="180">
        <v>0</v>
      </c>
      <c r="AP238" s="180">
        <v>0</v>
      </c>
      <c r="AQ238" s="180">
        <v>0</v>
      </c>
      <c r="AR238" s="180">
        <v>0</v>
      </c>
      <c r="AS238" s="180">
        <v>1224040</v>
      </c>
      <c r="AT238" s="180">
        <v>0</v>
      </c>
      <c r="AU238" s="180">
        <v>0</v>
      </c>
      <c r="AV238" s="180">
        <v>0</v>
      </c>
      <c r="AW238" s="180">
        <v>0</v>
      </c>
      <c r="AX238" s="180">
        <v>0</v>
      </c>
      <c r="AY238" s="180">
        <v>0</v>
      </c>
      <c r="AZ238" s="180">
        <v>0</v>
      </c>
      <c r="BA238" s="180">
        <v>0</v>
      </c>
      <c r="BB238" s="180">
        <v>0</v>
      </c>
      <c r="BC238" s="180">
        <v>0</v>
      </c>
      <c r="BD238" s="180">
        <v>0</v>
      </c>
      <c r="BE238" s="180">
        <v>0</v>
      </c>
      <c r="BF238" s="180">
        <v>0</v>
      </c>
      <c r="BG238" s="180">
        <v>0</v>
      </c>
      <c r="BH238" s="180">
        <v>0</v>
      </c>
      <c r="BI238" s="180">
        <v>0</v>
      </c>
      <c r="BJ238" s="180">
        <v>750467</v>
      </c>
      <c r="BK238" s="180">
        <v>0</v>
      </c>
      <c r="BL238" s="180">
        <v>0</v>
      </c>
      <c r="BM238" s="180">
        <v>247520</v>
      </c>
      <c r="BN238" s="180">
        <v>123121</v>
      </c>
      <c r="BO238" s="180">
        <v>0</v>
      </c>
      <c r="BP238" s="180">
        <v>0</v>
      </c>
      <c r="BQ238" s="180">
        <v>0</v>
      </c>
      <c r="BR238" s="180">
        <v>0</v>
      </c>
      <c r="BS238" s="180">
        <v>0</v>
      </c>
      <c r="BT238" s="180">
        <v>0</v>
      </c>
      <c r="BU238" s="180">
        <v>0</v>
      </c>
      <c r="BV238" s="180">
        <v>0</v>
      </c>
    </row>
    <row r="239" spans="1:74" s="968" customFormat="1" x14ac:dyDescent="0.3">
      <c r="A239" s="968" t="s">
        <v>2841</v>
      </c>
    </row>
    <row r="240" spans="1:74" x14ac:dyDescent="0.3">
      <c r="A240" s="180">
        <v>541</v>
      </c>
      <c r="C240" s="180"/>
      <c r="D240" s="180">
        <v>561241</v>
      </c>
      <c r="E240" s="180">
        <v>106022147</v>
      </c>
      <c r="F240" s="180">
        <v>0</v>
      </c>
      <c r="G240" s="180">
        <v>605447</v>
      </c>
      <c r="H240" s="180">
        <v>-95931</v>
      </c>
      <c r="I240" s="180">
        <v>0</v>
      </c>
      <c r="J240" s="180">
        <v>0</v>
      </c>
      <c r="K240" s="180">
        <v>0</v>
      </c>
      <c r="L240" s="180">
        <v>139240</v>
      </c>
      <c r="M240" s="180">
        <v>1537520</v>
      </c>
      <c r="N240" s="180">
        <v>0</v>
      </c>
      <c r="O240" s="180">
        <v>93946</v>
      </c>
      <c r="P240" s="180">
        <v>0</v>
      </c>
      <c r="Q240" s="180">
        <v>0</v>
      </c>
      <c r="R240" s="180">
        <v>0</v>
      </c>
      <c r="S240" s="180">
        <v>36973</v>
      </c>
      <c r="T240" s="180">
        <v>0</v>
      </c>
      <c r="U240" s="180">
        <v>0</v>
      </c>
      <c r="V240" s="180">
        <v>116503</v>
      </c>
      <c r="W240" s="180">
        <v>0</v>
      </c>
      <c r="X240" s="180">
        <v>1039443</v>
      </c>
      <c r="Y240" s="180">
        <v>0</v>
      </c>
      <c r="Z240" s="180">
        <v>-2973214</v>
      </c>
      <c r="AA240" s="180">
        <v>0</v>
      </c>
      <c r="AB240" s="180">
        <v>0</v>
      </c>
      <c r="AC240" s="180">
        <v>-26798</v>
      </c>
      <c r="AD240" s="180">
        <v>-1153479</v>
      </c>
      <c r="AE240" s="180">
        <v>63376</v>
      </c>
      <c r="AF240" s="180">
        <v>-39705</v>
      </c>
      <c r="AG240" s="180">
        <v>6614</v>
      </c>
      <c r="AH240" s="180">
        <v>0</v>
      </c>
      <c r="AI240" s="180">
        <v>0</v>
      </c>
      <c r="AJ240" s="180">
        <v>0</v>
      </c>
      <c r="AK240" s="180">
        <v>0</v>
      </c>
      <c r="AL240" s="180">
        <v>-57869</v>
      </c>
      <c r="AM240" s="180">
        <v>-35178</v>
      </c>
      <c r="AN240" s="180">
        <v>-86626</v>
      </c>
      <c r="AO240" s="180">
        <v>2553411</v>
      </c>
      <c r="AP240" s="180">
        <v>-166768</v>
      </c>
      <c r="AQ240" s="180">
        <v>0</v>
      </c>
      <c r="AR240" s="180">
        <v>6020</v>
      </c>
      <c r="AS240" s="180">
        <v>4216980</v>
      </c>
      <c r="AT240" s="180">
        <v>5176</v>
      </c>
      <c r="AU240" s="180">
        <v>374438</v>
      </c>
      <c r="AV240" s="180">
        <v>67305</v>
      </c>
      <c r="AW240" s="180">
        <v>1560018</v>
      </c>
      <c r="AX240" s="180">
        <v>0</v>
      </c>
      <c r="AY240" s="180">
        <v>2</v>
      </c>
      <c r="AZ240" s="180">
        <v>8563</v>
      </c>
      <c r="BA240" s="180">
        <v>111749</v>
      </c>
      <c r="BB240" s="180">
        <v>52426</v>
      </c>
      <c r="BC240" s="180">
        <v>0</v>
      </c>
      <c r="BD240" s="180">
        <v>643409</v>
      </c>
      <c r="BE240" s="180">
        <v>-310855</v>
      </c>
      <c r="BF240" s="180">
        <v>718647</v>
      </c>
      <c r="BG240" s="180">
        <v>0</v>
      </c>
      <c r="BH240" s="180">
        <v>0</v>
      </c>
      <c r="BI240" s="180">
        <v>1371</v>
      </c>
      <c r="BJ240" s="180">
        <v>2360347</v>
      </c>
      <c r="BK240" s="180">
        <v>105827</v>
      </c>
      <c r="BL240" s="180">
        <v>1526086</v>
      </c>
      <c r="BM240" s="180">
        <v>0</v>
      </c>
      <c r="BN240" s="180">
        <v>1001797</v>
      </c>
      <c r="BO240" s="180">
        <v>-28081</v>
      </c>
      <c r="BP240" s="180">
        <v>0</v>
      </c>
      <c r="BQ240" s="180">
        <v>0</v>
      </c>
      <c r="BR240" s="180">
        <v>0</v>
      </c>
      <c r="BS240" s="180">
        <v>-148173</v>
      </c>
      <c r="BT240" s="180">
        <v>93628</v>
      </c>
      <c r="BU240" s="180">
        <v>0</v>
      </c>
      <c r="BV240" s="180">
        <v>-112377</v>
      </c>
    </row>
    <row r="241" spans="1:78" s="968" customFormat="1" x14ac:dyDescent="0.3">
      <c r="A241" s="968" t="s">
        <v>2841</v>
      </c>
    </row>
    <row r="242" spans="1:78" x14ac:dyDescent="0.3">
      <c r="A242" s="180">
        <v>542</v>
      </c>
      <c r="C242" s="180"/>
      <c r="D242" s="180">
        <v>0</v>
      </c>
      <c r="E242" s="180">
        <v>102568072</v>
      </c>
      <c r="F242" s="180">
        <v>0</v>
      </c>
      <c r="G242" s="180">
        <v>0</v>
      </c>
      <c r="H242" s="180">
        <v>0</v>
      </c>
      <c r="I242" s="180">
        <v>0</v>
      </c>
      <c r="J242" s="180">
        <v>0</v>
      </c>
      <c r="K242" s="180">
        <v>0</v>
      </c>
      <c r="L242" s="180">
        <v>0</v>
      </c>
      <c r="M242" s="180">
        <v>0</v>
      </c>
      <c r="N242" s="180">
        <v>0</v>
      </c>
      <c r="O242" s="180">
        <v>0</v>
      </c>
      <c r="P242" s="180">
        <v>0</v>
      </c>
      <c r="Q242" s="180">
        <v>0</v>
      </c>
      <c r="R242" s="180">
        <v>0</v>
      </c>
      <c r="S242" s="180">
        <v>129758</v>
      </c>
      <c r="T242" s="180">
        <v>0</v>
      </c>
      <c r="U242" s="180">
        <v>0</v>
      </c>
      <c r="V242" s="180">
        <v>0</v>
      </c>
      <c r="W242" s="180">
        <v>0</v>
      </c>
      <c r="X242" s="180">
        <v>0</v>
      </c>
      <c r="Y242" s="180">
        <v>0</v>
      </c>
      <c r="Z242" s="180">
        <v>1015527</v>
      </c>
      <c r="AA242" s="180">
        <v>0</v>
      </c>
      <c r="AB242" s="180">
        <v>0</v>
      </c>
      <c r="AC242" s="180">
        <v>0</v>
      </c>
      <c r="AD242" s="180">
        <v>0</v>
      </c>
      <c r="AE242" s="180">
        <v>0</v>
      </c>
      <c r="AF242" s="180">
        <v>20000</v>
      </c>
      <c r="AG242" s="180">
        <v>0</v>
      </c>
      <c r="AH242" s="180">
        <v>0</v>
      </c>
      <c r="AI242" s="180">
        <v>0</v>
      </c>
      <c r="AJ242" s="180">
        <v>0</v>
      </c>
      <c r="AK242" s="180">
        <v>0</v>
      </c>
      <c r="AL242" s="180">
        <v>108950</v>
      </c>
      <c r="AM242" s="180">
        <v>0</v>
      </c>
      <c r="AN242" s="180">
        <v>0</v>
      </c>
      <c r="AO242" s="180">
        <v>750000</v>
      </c>
      <c r="AP242" s="180">
        <v>0</v>
      </c>
      <c r="AQ242" s="180">
        <v>0</v>
      </c>
      <c r="AR242" s="180">
        <v>9350</v>
      </c>
      <c r="AS242" s="180">
        <v>0</v>
      </c>
      <c r="AT242" s="180">
        <v>0</v>
      </c>
      <c r="AU242" s="180">
        <v>0</v>
      </c>
      <c r="AV242" s="180">
        <v>0</v>
      </c>
      <c r="AW242" s="180">
        <v>0</v>
      </c>
      <c r="AX242" s="180">
        <v>0</v>
      </c>
      <c r="AY242" s="180">
        <v>0</v>
      </c>
      <c r="AZ242" s="180">
        <v>0</v>
      </c>
      <c r="BA242" s="180">
        <v>0</v>
      </c>
      <c r="BB242" s="180">
        <v>0</v>
      </c>
      <c r="BC242" s="180">
        <v>0</v>
      </c>
      <c r="BD242" s="180">
        <v>0</v>
      </c>
      <c r="BE242" s="180">
        <v>0</v>
      </c>
      <c r="BF242" s="180">
        <v>275174</v>
      </c>
      <c r="BG242" s="180">
        <v>0</v>
      </c>
      <c r="BH242" s="180">
        <v>0</v>
      </c>
      <c r="BI242" s="180">
        <v>10000</v>
      </c>
      <c r="BJ242" s="180">
        <v>0</v>
      </c>
      <c r="BK242" s="180">
        <v>0</v>
      </c>
      <c r="BL242" s="180">
        <v>325567</v>
      </c>
      <c r="BM242" s="180">
        <v>0</v>
      </c>
      <c r="BN242" s="180">
        <v>7370</v>
      </c>
      <c r="BO242" s="180">
        <v>0</v>
      </c>
      <c r="BP242" s="180">
        <v>0</v>
      </c>
      <c r="BQ242" s="180">
        <v>0</v>
      </c>
      <c r="BR242" s="180">
        <v>0</v>
      </c>
      <c r="BS242" s="180">
        <v>0</v>
      </c>
      <c r="BT242" s="180">
        <v>0</v>
      </c>
      <c r="BU242" s="180">
        <v>0</v>
      </c>
      <c r="BV242" s="180">
        <v>0</v>
      </c>
    </row>
    <row r="243" spans="1:78" s="968" customFormat="1" x14ac:dyDescent="0.3">
      <c r="A243" s="968" t="s">
        <v>2841</v>
      </c>
    </row>
    <row r="244" spans="1:78" s="968" customFormat="1" x14ac:dyDescent="0.3">
      <c r="A244" s="968" t="s">
        <v>2841</v>
      </c>
    </row>
    <row r="245" spans="1:78" x14ac:dyDescent="0.3">
      <c r="A245" s="180">
        <v>528</v>
      </c>
      <c r="C245" s="180"/>
      <c r="D245" s="180">
        <v>2341051</v>
      </c>
      <c r="E245" s="180">
        <v>257331325</v>
      </c>
      <c r="F245" s="180">
        <v>0</v>
      </c>
      <c r="G245" s="180">
        <v>2567167</v>
      </c>
      <c r="H245" s="180">
        <v>1048399</v>
      </c>
      <c r="I245" s="180">
        <v>1249</v>
      </c>
      <c r="J245" s="180">
        <v>79682</v>
      </c>
      <c r="K245" s="180">
        <v>0</v>
      </c>
      <c r="L245" s="180">
        <v>1053689</v>
      </c>
      <c r="M245" s="180">
        <v>8174527</v>
      </c>
      <c r="N245" s="180">
        <v>9737</v>
      </c>
      <c r="O245" s="180">
        <v>212695</v>
      </c>
      <c r="P245" s="180">
        <v>0</v>
      </c>
      <c r="Q245" s="180">
        <v>144596</v>
      </c>
      <c r="R245" s="180">
        <v>589617</v>
      </c>
      <c r="S245" s="180">
        <v>712299</v>
      </c>
      <c r="T245" s="180">
        <v>7426178</v>
      </c>
      <c r="U245" s="180">
        <v>0</v>
      </c>
      <c r="V245" s="180">
        <v>303064</v>
      </c>
      <c r="W245" s="180">
        <v>0</v>
      </c>
      <c r="X245" s="180">
        <v>3643348</v>
      </c>
      <c r="Y245" s="180">
        <v>821318</v>
      </c>
      <c r="Z245" s="180">
        <v>25633766</v>
      </c>
      <c r="AA245" s="180">
        <v>5326348</v>
      </c>
      <c r="AB245" s="180">
        <v>0</v>
      </c>
      <c r="AC245" s="180">
        <v>122699</v>
      </c>
      <c r="AD245" s="180">
        <v>455706</v>
      </c>
      <c r="AE245" s="180">
        <v>491480</v>
      </c>
      <c r="AF245" s="180">
        <v>91567</v>
      </c>
      <c r="AG245" s="180">
        <v>362220</v>
      </c>
      <c r="AH245" s="180">
        <v>0</v>
      </c>
      <c r="AI245" s="180">
        <v>23227</v>
      </c>
      <c r="AJ245" s="180">
        <v>1255353</v>
      </c>
      <c r="AK245" s="180">
        <v>82148</v>
      </c>
      <c r="AL245" s="180">
        <v>154732</v>
      </c>
      <c r="AM245" s="180">
        <v>1958964</v>
      </c>
      <c r="AN245" s="180">
        <v>93176</v>
      </c>
      <c r="AO245" s="180">
        <v>21029707</v>
      </c>
      <c r="AP245" s="180">
        <v>759333</v>
      </c>
      <c r="AQ245" s="180">
        <v>35167</v>
      </c>
      <c r="AR245" s="180">
        <v>54492</v>
      </c>
      <c r="AS245" s="180">
        <v>16118170</v>
      </c>
      <c r="AT245" s="180">
        <v>134869</v>
      </c>
      <c r="AU245" s="180">
        <v>448360</v>
      </c>
      <c r="AV245" s="180">
        <v>578489</v>
      </c>
      <c r="AW245" s="180">
        <v>107905</v>
      </c>
      <c r="AX245" s="180">
        <v>200134</v>
      </c>
      <c r="AY245" s="180">
        <v>131318</v>
      </c>
      <c r="AZ245" s="180">
        <v>2910352</v>
      </c>
      <c r="BA245" s="180">
        <v>810027</v>
      </c>
      <c r="BB245" s="180">
        <v>13425</v>
      </c>
      <c r="BC245" s="180">
        <v>210539</v>
      </c>
      <c r="BD245" s="180">
        <v>2289189</v>
      </c>
      <c r="BE245" s="180">
        <v>317076</v>
      </c>
      <c r="BF245" s="180">
        <v>12474365</v>
      </c>
      <c r="BG245" s="180">
        <v>0</v>
      </c>
      <c r="BH245" s="180">
        <v>97089</v>
      </c>
      <c r="BI245" s="180">
        <v>89295</v>
      </c>
      <c r="BJ245" s="180">
        <v>6587837</v>
      </c>
      <c r="BK245" s="180">
        <v>335954</v>
      </c>
      <c r="BL245" s="180">
        <v>10495867</v>
      </c>
      <c r="BM245" s="180">
        <v>3094703</v>
      </c>
      <c r="BN245" s="180">
        <v>3051750</v>
      </c>
      <c r="BO245" s="180">
        <v>627278</v>
      </c>
      <c r="BP245" s="180">
        <v>12207</v>
      </c>
      <c r="BQ245" s="180">
        <v>1482478</v>
      </c>
      <c r="BR245" s="180">
        <v>0</v>
      </c>
      <c r="BS245" s="180">
        <v>1256160</v>
      </c>
      <c r="BT245" s="180">
        <v>522629</v>
      </c>
      <c r="BU245" s="180">
        <v>0</v>
      </c>
      <c r="BV245" s="180">
        <v>1310030</v>
      </c>
    </row>
    <row r="246" spans="1:78" s="630" customFormat="1" x14ac:dyDescent="0.3">
      <c r="A246" s="630">
        <v>529</v>
      </c>
      <c r="B246" s="180"/>
      <c r="C246" s="180"/>
      <c r="D246" s="180">
        <v>218816</v>
      </c>
      <c r="E246" s="180">
        <v>18222782</v>
      </c>
      <c r="F246" s="180">
        <v>0</v>
      </c>
      <c r="G246" s="180">
        <v>250706</v>
      </c>
      <c r="H246" s="180">
        <v>158372</v>
      </c>
      <c r="I246" s="180">
        <v>220</v>
      </c>
      <c r="J246" s="180">
        <v>15748</v>
      </c>
      <c r="K246" s="180">
        <v>0</v>
      </c>
      <c r="L246" s="180">
        <v>137243</v>
      </c>
      <c r="M246" s="180">
        <v>776211</v>
      </c>
      <c r="N246" s="180">
        <v>2379</v>
      </c>
      <c r="O246" s="180">
        <v>26015</v>
      </c>
      <c r="P246" s="180">
        <v>0</v>
      </c>
      <c r="Q246" s="180">
        <v>18938</v>
      </c>
      <c r="R246" s="180">
        <v>63957</v>
      </c>
      <c r="S246" s="180">
        <v>91517</v>
      </c>
      <c r="T246" s="180">
        <v>965003</v>
      </c>
      <c r="U246" s="180">
        <v>0</v>
      </c>
      <c r="V246" s="180">
        <v>16690</v>
      </c>
      <c r="W246" s="180">
        <v>0</v>
      </c>
      <c r="X246" s="180">
        <v>377465</v>
      </c>
      <c r="Y246" s="180">
        <v>98793</v>
      </c>
      <c r="Z246" s="180">
        <v>3182160</v>
      </c>
      <c r="AA246" s="180">
        <v>605613</v>
      </c>
      <c r="AB246" s="180">
        <v>0</v>
      </c>
      <c r="AC246" s="180">
        <v>19277</v>
      </c>
      <c r="AD246" s="180">
        <v>100398</v>
      </c>
      <c r="AE246" s="180">
        <v>50692</v>
      </c>
      <c r="AF246" s="180">
        <v>12138</v>
      </c>
      <c r="AG246" s="180">
        <v>37320</v>
      </c>
      <c r="AH246" s="180">
        <v>0</v>
      </c>
      <c r="AI246" s="180">
        <v>4039</v>
      </c>
      <c r="AJ246" s="180">
        <v>94505</v>
      </c>
      <c r="AK246" s="180">
        <v>7833</v>
      </c>
      <c r="AL246" s="180">
        <v>13362</v>
      </c>
      <c r="AM246" s="180">
        <v>178560</v>
      </c>
      <c r="AN246" s="180">
        <v>13123</v>
      </c>
      <c r="AO246" s="180">
        <v>2208558</v>
      </c>
      <c r="AP246" s="180">
        <v>43808</v>
      </c>
      <c r="AQ246" s="180">
        <v>6515</v>
      </c>
      <c r="AR246" s="180">
        <v>12325</v>
      </c>
      <c r="AS246" s="180">
        <v>1585949</v>
      </c>
      <c r="AT246" s="180">
        <v>15824</v>
      </c>
      <c r="AU246" s="180">
        <v>84004</v>
      </c>
      <c r="AV246" s="180">
        <v>84661</v>
      </c>
      <c r="AW246" s="180">
        <v>20670</v>
      </c>
      <c r="AX246" s="180">
        <v>14033</v>
      </c>
      <c r="AY246" s="180">
        <v>16251</v>
      </c>
      <c r="AZ246" s="180">
        <v>214573</v>
      </c>
      <c r="BA246" s="180">
        <v>22858</v>
      </c>
      <c r="BB246" s="180">
        <v>1694</v>
      </c>
      <c r="BC246" s="180">
        <v>13266</v>
      </c>
      <c r="BD246" s="180">
        <v>227821</v>
      </c>
      <c r="BE246" s="180">
        <v>69052</v>
      </c>
      <c r="BF246" s="180">
        <v>889292</v>
      </c>
      <c r="BG246" s="180">
        <v>0</v>
      </c>
      <c r="BH246" s="180">
        <v>15696</v>
      </c>
      <c r="BI246" s="180">
        <v>16832</v>
      </c>
      <c r="BJ246" s="180">
        <v>703717</v>
      </c>
      <c r="BK246" s="180">
        <v>63790</v>
      </c>
      <c r="BL246" s="180">
        <v>719103</v>
      </c>
      <c r="BM246" s="180">
        <v>113415</v>
      </c>
      <c r="BN246" s="180">
        <v>170952</v>
      </c>
      <c r="BO246" s="180">
        <v>56265</v>
      </c>
      <c r="BP246" s="180">
        <v>2372</v>
      </c>
      <c r="BQ246" s="180">
        <v>152769</v>
      </c>
      <c r="BR246" s="180">
        <v>0</v>
      </c>
      <c r="BS246" s="180">
        <v>149045</v>
      </c>
      <c r="BT246" s="180">
        <v>74710</v>
      </c>
      <c r="BU246" s="180">
        <v>0</v>
      </c>
      <c r="BV246" s="180">
        <v>96643</v>
      </c>
      <c r="BW246" s="180"/>
      <c r="BX246" s="180"/>
      <c r="BY246" s="180"/>
      <c r="BZ246" s="180"/>
    </row>
    <row r="247" spans="1:78" s="630" customFormat="1" x14ac:dyDescent="0.3">
      <c r="A247" s="630">
        <v>530</v>
      </c>
      <c r="B247" s="180"/>
      <c r="C247" s="180"/>
      <c r="D247" s="180">
        <v>62508</v>
      </c>
      <c r="E247" s="180">
        <v>706040</v>
      </c>
      <c r="F247" s="180">
        <v>0</v>
      </c>
      <c r="G247" s="180">
        <v>18505</v>
      </c>
      <c r="H247" s="180">
        <v>33107</v>
      </c>
      <c r="I247" s="180">
        <v>30</v>
      </c>
      <c r="J247" s="180">
        <v>3029</v>
      </c>
      <c r="K247" s="180">
        <v>0</v>
      </c>
      <c r="L247" s="180">
        <v>62167</v>
      </c>
      <c r="M247" s="180">
        <v>104580</v>
      </c>
      <c r="N247" s="180">
        <v>832</v>
      </c>
      <c r="O247" s="180">
        <v>11096</v>
      </c>
      <c r="P247" s="180">
        <v>0</v>
      </c>
      <c r="Q247" s="180">
        <v>2816</v>
      </c>
      <c r="R247" s="180">
        <v>3165</v>
      </c>
      <c r="S247" s="180">
        <v>2336</v>
      </c>
      <c r="T247" s="180">
        <v>76661</v>
      </c>
      <c r="U247" s="180">
        <v>0</v>
      </c>
      <c r="V247" s="180">
        <v>7499</v>
      </c>
      <c r="W247" s="180">
        <v>0</v>
      </c>
      <c r="X247" s="180">
        <v>25715</v>
      </c>
      <c r="Y247" s="180">
        <v>13488</v>
      </c>
      <c r="Z247" s="180">
        <v>1112524</v>
      </c>
      <c r="AA247" s="180">
        <v>15630</v>
      </c>
      <c r="AB247" s="180">
        <v>0</v>
      </c>
      <c r="AC247" s="180">
        <v>21727</v>
      </c>
      <c r="AD247" s="180">
        <v>15949</v>
      </c>
      <c r="AE247" s="180">
        <v>24000</v>
      </c>
      <c r="AF247" s="180">
        <v>235</v>
      </c>
      <c r="AG247" s="180">
        <v>20609</v>
      </c>
      <c r="AH247" s="180">
        <v>0</v>
      </c>
      <c r="AI247" s="180">
        <v>999</v>
      </c>
      <c r="AJ247" s="180">
        <v>5615</v>
      </c>
      <c r="AK247" s="180">
        <v>1153</v>
      </c>
      <c r="AL247" s="180">
        <v>2764</v>
      </c>
      <c r="AM247" s="180">
        <v>26687</v>
      </c>
      <c r="AN247" s="180">
        <v>467</v>
      </c>
      <c r="AO247" s="180">
        <v>437990</v>
      </c>
      <c r="AP247" s="180">
        <v>5394</v>
      </c>
      <c r="AQ247" s="180">
        <v>1291</v>
      </c>
      <c r="AR247" s="180">
        <v>2207</v>
      </c>
      <c r="AS247" s="180">
        <v>149158</v>
      </c>
      <c r="AT247" s="180">
        <v>2453</v>
      </c>
      <c r="AU247" s="180">
        <v>14579</v>
      </c>
      <c r="AV247" s="180">
        <v>25320</v>
      </c>
      <c r="AW247" s="180">
        <v>12956</v>
      </c>
      <c r="AX247" s="180">
        <v>846</v>
      </c>
      <c r="AY247" s="180">
        <v>4421</v>
      </c>
      <c r="AZ247" s="180">
        <v>7737</v>
      </c>
      <c r="BA247" s="180">
        <v>1669</v>
      </c>
      <c r="BB247" s="180">
        <v>843</v>
      </c>
      <c r="BC247" s="180">
        <v>1587</v>
      </c>
      <c r="BD247" s="180">
        <v>38465</v>
      </c>
      <c r="BE247" s="180">
        <v>12241</v>
      </c>
      <c r="BF247" s="180">
        <v>203286</v>
      </c>
      <c r="BG247" s="180">
        <v>0</v>
      </c>
      <c r="BH247" s="180">
        <v>2297</v>
      </c>
      <c r="BI247" s="180">
        <v>532</v>
      </c>
      <c r="BJ247" s="180">
        <v>16991</v>
      </c>
      <c r="BK247" s="180">
        <v>11936</v>
      </c>
      <c r="BL247" s="180">
        <v>27541</v>
      </c>
      <c r="BM247" s="180">
        <v>5887</v>
      </c>
      <c r="BN247" s="180">
        <v>29684</v>
      </c>
      <c r="BO247" s="180">
        <v>9242</v>
      </c>
      <c r="BP247" s="180">
        <v>2018</v>
      </c>
      <c r="BQ247" s="180">
        <v>30312</v>
      </c>
      <c r="BR247" s="180">
        <v>0</v>
      </c>
      <c r="BS247" s="180">
        <v>48792</v>
      </c>
      <c r="BT247" s="180">
        <v>5582</v>
      </c>
      <c r="BU247" s="180">
        <v>0</v>
      </c>
      <c r="BV247" s="180">
        <v>27705</v>
      </c>
      <c r="BW247" s="180"/>
      <c r="BX247" s="180"/>
      <c r="BY247" s="180"/>
      <c r="BZ247" s="180"/>
    </row>
    <row r="248" spans="1:78" s="632" customFormat="1" x14ac:dyDescent="0.3">
      <c r="A248" s="632">
        <v>531</v>
      </c>
      <c r="B248" s="180"/>
      <c r="C248" s="180"/>
      <c r="D248" s="180">
        <v>0</v>
      </c>
      <c r="E248" s="180">
        <v>0</v>
      </c>
      <c r="F248" s="180">
        <v>0</v>
      </c>
      <c r="G248" s="180">
        <v>0</v>
      </c>
      <c r="H248" s="180">
        <v>0</v>
      </c>
      <c r="I248" s="180">
        <v>0</v>
      </c>
      <c r="J248" s="180">
        <v>14</v>
      </c>
      <c r="K248" s="180">
        <v>0</v>
      </c>
      <c r="L248" s="180">
        <v>0</v>
      </c>
      <c r="M248" s="180">
        <v>0</v>
      </c>
      <c r="N248" s="180">
        <v>0</v>
      </c>
      <c r="O248" s="180">
        <v>0</v>
      </c>
      <c r="P248" s="180">
        <v>0</v>
      </c>
      <c r="Q248" s="180">
        <v>0</v>
      </c>
      <c r="R248" s="180">
        <v>0</v>
      </c>
      <c r="S248" s="180">
        <v>0</v>
      </c>
      <c r="T248" s="180">
        <v>2979</v>
      </c>
      <c r="U248" s="180">
        <v>0</v>
      </c>
      <c r="V248" s="180">
        <v>0</v>
      </c>
      <c r="W248" s="180">
        <v>0</v>
      </c>
      <c r="X248" s="180">
        <v>0</v>
      </c>
      <c r="Y248" s="180">
        <v>0</v>
      </c>
      <c r="Z248" s="180">
        <v>11879</v>
      </c>
      <c r="AA248" s="180">
        <v>0</v>
      </c>
      <c r="AB248" s="180">
        <v>0</v>
      </c>
      <c r="AC248" s="180">
        <v>126</v>
      </c>
      <c r="AD248" s="180">
        <v>0</v>
      </c>
      <c r="AE248" s="180">
        <v>0</v>
      </c>
      <c r="AF248" s="180">
        <v>0</v>
      </c>
      <c r="AG248" s="180">
        <v>0</v>
      </c>
      <c r="AH248" s="180">
        <v>0</v>
      </c>
      <c r="AI248" s="180">
        <v>0</v>
      </c>
      <c r="AJ248" s="180">
        <v>0</v>
      </c>
      <c r="AK248" s="180">
        <v>0</v>
      </c>
      <c r="AL248" s="180">
        <v>0</v>
      </c>
      <c r="AM248" s="180">
        <v>0</v>
      </c>
      <c r="AN248" s="180">
        <v>0</v>
      </c>
      <c r="AO248" s="180">
        <v>5173</v>
      </c>
      <c r="AP248" s="180">
        <v>0</v>
      </c>
      <c r="AQ248" s="180">
        <v>0</v>
      </c>
      <c r="AR248" s="180">
        <v>0</v>
      </c>
      <c r="AS248" s="180">
        <v>30845</v>
      </c>
      <c r="AT248" s="180">
        <v>0</v>
      </c>
      <c r="AU248" s="180">
        <v>0</v>
      </c>
      <c r="AV248" s="180">
        <v>0</v>
      </c>
      <c r="AW248" s="180">
        <v>0</v>
      </c>
      <c r="AX248" s="180">
        <v>0</v>
      </c>
      <c r="AY248" s="180">
        <v>0</v>
      </c>
      <c r="AZ248" s="180">
        <v>0</v>
      </c>
      <c r="BA248" s="180">
        <v>0</v>
      </c>
      <c r="BB248" s="180">
        <v>0</v>
      </c>
      <c r="BC248" s="180">
        <v>0</v>
      </c>
      <c r="BD248" s="180">
        <v>0</v>
      </c>
      <c r="BE248" s="180">
        <v>0</v>
      </c>
      <c r="BF248" s="180">
        <v>0</v>
      </c>
      <c r="BG248" s="180">
        <v>0</v>
      </c>
      <c r="BH248" s="180">
        <v>0</v>
      </c>
      <c r="BI248" s="180">
        <v>0</v>
      </c>
      <c r="BJ248" s="180">
        <v>0</v>
      </c>
      <c r="BK248" s="180">
        <v>0</v>
      </c>
      <c r="BL248" s="180">
        <v>0</v>
      </c>
      <c r="BM248" s="180">
        <v>0</v>
      </c>
      <c r="BN248" s="180">
        <v>444</v>
      </c>
      <c r="BO248" s="180">
        <v>0</v>
      </c>
      <c r="BP248" s="180">
        <v>0</v>
      </c>
      <c r="BQ248" s="180">
        <v>0</v>
      </c>
      <c r="BR248" s="180">
        <v>0</v>
      </c>
      <c r="BS248" s="180">
        <v>0</v>
      </c>
      <c r="BT248" s="180">
        <v>0</v>
      </c>
      <c r="BU248" s="180">
        <v>0</v>
      </c>
      <c r="BV248" s="180">
        <v>0</v>
      </c>
      <c r="BW248" s="180"/>
      <c r="BX248" s="180"/>
      <c r="BY248" s="180"/>
      <c r="BZ248" s="180"/>
    </row>
    <row r="249" spans="1:78" s="632" customFormat="1" x14ac:dyDescent="0.3">
      <c r="A249" s="632">
        <v>61</v>
      </c>
      <c r="B249" s="180"/>
      <c r="C249" s="180"/>
      <c r="D249" s="180">
        <v>97.56</v>
      </c>
      <c r="E249" s="180">
        <v>99.74</v>
      </c>
      <c r="F249" s="180">
        <v>0</v>
      </c>
      <c r="G249" s="180">
        <v>99.34</v>
      </c>
      <c r="H249" s="180">
        <v>97.26</v>
      </c>
      <c r="I249" s="180">
        <v>97.96</v>
      </c>
      <c r="J249" s="180">
        <v>96.81</v>
      </c>
      <c r="K249" s="180">
        <v>0</v>
      </c>
      <c r="L249" s="180">
        <v>94.78</v>
      </c>
      <c r="M249" s="180">
        <v>98.83</v>
      </c>
      <c r="N249" s="180">
        <v>93.13</v>
      </c>
      <c r="O249" s="180">
        <v>95.35</v>
      </c>
      <c r="P249" s="180">
        <v>0</v>
      </c>
      <c r="Q249" s="180">
        <v>98.3</v>
      </c>
      <c r="R249" s="180">
        <v>99.52</v>
      </c>
      <c r="S249" s="180">
        <v>99.71</v>
      </c>
      <c r="T249" s="180">
        <v>99.05</v>
      </c>
      <c r="U249" s="180">
        <v>0</v>
      </c>
      <c r="V249" s="180">
        <v>97.65</v>
      </c>
      <c r="W249" s="180">
        <v>0</v>
      </c>
      <c r="X249" s="180">
        <v>99.36</v>
      </c>
      <c r="Y249" s="180">
        <v>98.53</v>
      </c>
      <c r="Z249" s="180">
        <v>96.1</v>
      </c>
      <c r="AA249" s="180">
        <v>99.74</v>
      </c>
      <c r="AB249" s="180">
        <v>0</v>
      </c>
      <c r="AC249" s="180">
        <v>84.61</v>
      </c>
      <c r="AD249" s="180">
        <v>97.13</v>
      </c>
      <c r="AE249" s="180">
        <v>95.57</v>
      </c>
      <c r="AF249" s="180">
        <v>99.77</v>
      </c>
      <c r="AG249" s="180">
        <v>94.84</v>
      </c>
      <c r="AH249" s="180">
        <v>0</v>
      </c>
      <c r="AI249" s="180">
        <v>96.34</v>
      </c>
      <c r="AJ249" s="180">
        <v>99.58</v>
      </c>
      <c r="AK249" s="180">
        <v>98.72</v>
      </c>
      <c r="AL249" s="180">
        <v>98.36</v>
      </c>
      <c r="AM249" s="180">
        <v>98.75</v>
      </c>
      <c r="AN249" s="180">
        <v>99.56</v>
      </c>
      <c r="AO249" s="180">
        <v>98.09</v>
      </c>
      <c r="AP249" s="180">
        <v>99.33</v>
      </c>
      <c r="AQ249" s="180">
        <v>96.9</v>
      </c>
      <c r="AR249" s="180">
        <v>96.7</v>
      </c>
      <c r="AS249" s="180">
        <v>98.98</v>
      </c>
      <c r="AT249" s="180">
        <v>98.37</v>
      </c>
      <c r="AU249" s="180">
        <v>97.26</v>
      </c>
      <c r="AV249" s="180">
        <v>96.18</v>
      </c>
      <c r="AW249" s="180">
        <v>89.92</v>
      </c>
      <c r="AX249" s="180">
        <v>99.6</v>
      </c>
      <c r="AY249" s="180">
        <v>97</v>
      </c>
      <c r="AZ249" s="180">
        <v>99.75</v>
      </c>
      <c r="BA249" s="180">
        <v>99.8</v>
      </c>
      <c r="BB249" s="180">
        <v>94.42</v>
      </c>
      <c r="BC249" s="180">
        <v>99.29</v>
      </c>
      <c r="BD249" s="180">
        <v>98.47</v>
      </c>
      <c r="BE249" s="180">
        <v>96.83</v>
      </c>
      <c r="BF249" s="180">
        <v>98.48</v>
      </c>
      <c r="BG249" s="180">
        <v>0</v>
      </c>
      <c r="BH249" s="180">
        <v>97.96</v>
      </c>
      <c r="BI249" s="180">
        <v>99.5</v>
      </c>
      <c r="BJ249" s="180">
        <v>99.77</v>
      </c>
      <c r="BK249" s="180">
        <v>97.01</v>
      </c>
      <c r="BL249" s="180">
        <v>99.75</v>
      </c>
      <c r="BM249" s="180">
        <v>99.82</v>
      </c>
      <c r="BN249" s="180">
        <v>99.07</v>
      </c>
      <c r="BO249" s="180">
        <v>98.65</v>
      </c>
      <c r="BP249" s="180">
        <v>86.16</v>
      </c>
      <c r="BQ249" s="180">
        <v>98.15</v>
      </c>
      <c r="BR249" s="180">
        <v>0</v>
      </c>
      <c r="BS249" s="180">
        <v>96.54</v>
      </c>
      <c r="BT249" s="180">
        <v>99.07</v>
      </c>
      <c r="BU249" s="180">
        <v>0</v>
      </c>
      <c r="BV249" s="180">
        <v>98.03</v>
      </c>
      <c r="BW249" s="180"/>
      <c r="BX249" s="180"/>
      <c r="BY249" s="180"/>
      <c r="BZ249" s="180"/>
    </row>
    <row r="250" spans="1:78" x14ac:dyDescent="0.3">
      <c r="A250" s="180">
        <v>102</v>
      </c>
      <c r="C250" s="180"/>
      <c r="D250" s="180">
        <v>97.33</v>
      </c>
      <c r="E250" s="180">
        <v>99.73</v>
      </c>
      <c r="F250" s="180">
        <v>0</v>
      </c>
      <c r="G250" s="180">
        <v>99.28</v>
      </c>
      <c r="H250" s="180">
        <v>96.84</v>
      </c>
      <c r="I250" s="180">
        <v>97.6</v>
      </c>
      <c r="J250" s="180">
        <v>96.2</v>
      </c>
      <c r="K250" s="180">
        <v>0</v>
      </c>
      <c r="L250" s="180">
        <v>94.1</v>
      </c>
      <c r="M250" s="180">
        <v>98.72</v>
      </c>
      <c r="N250" s="180">
        <v>91.46</v>
      </c>
      <c r="O250" s="180">
        <v>94.78</v>
      </c>
      <c r="P250" s="180">
        <v>0</v>
      </c>
      <c r="Q250" s="180">
        <v>98.1</v>
      </c>
      <c r="R250" s="180">
        <v>99.46</v>
      </c>
      <c r="S250" s="180">
        <v>99.67</v>
      </c>
      <c r="T250" s="180">
        <v>98.97</v>
      </c>
      <c r="U250" s="180">
        <v>0</v>
      </c>
      <c r="V250" s="180">
        <v>97.53</v>
      </c>
      <c r="W250" s="180">
        <v>0</v>
      </c>
      <c r="X250" s="180">
        <v>99.29</v>
      </c>
      <c r="Y250" s="180">
        <v>98.36</v>
      </c>
      <c r="Z250" s="180">
        <v>95.66</v>
      </c>
      <c r="AA250" s="180">
        <v>99.71</v>
      </c>
      <c r="AB250" s="180">
        <v>0</v>
      </c>
      <c r="AC250" s="180">
        <v>82.19</v>
      </c>
      <c r="AD250" s="180">
        <v>96.5</v>
      </c>
      <c r="AE250" s="180">
        <v>95.12</v>
      </c>
      <c r="AF250" s="180">
        <v>99.74</v>
      </c>
      <c r="AG250" s="180">
        <v>94.31</v>
      </c>
      <c r="AH250" s="180">
        <v>0</v>
      </c>
      <c r="AI250" s="180">
        <v>95.7</v>
      </c>
      <c r="AJ250" s="180">
        <v>99.55</v>
      </c>
      <c r="AK250" s="180">
        <v>98.6</v>
      </c>
      <c r="AL250" s="180">
        <v>98.21</v>
      </c>
      <c r="AM250" s="180">
        <v>98.64</v>
      </c>
      <c r="AN250" s="180">
        <v>99.5</v>
      </c>
      <c r="AO250" s="180">
        <v>97.92</v>
      </c>
      <c r="AP250" s="180">
        <v>99.29</v>
      </c>
      <c r="AQ250" s="180">
        <v>96.33</v>
      </c>
      <c r="AR250" s="180">
        <v>95.95</v>
      </c>
      <c r="AS250" s="180">
        <v>99.07</v>
      </c>
      <c r="AT250" s="180">
        <v>98.18</v>
      </c>
      <c r="AU250" s="180">
        <v>96.75</v>
      </c>
      <c r="AV250" s="180">
        <v>95.62</v>
      </c>
      <c r="AW250" s="180">
        <v>87.99</v>
      </c>
      <c r="AX250" s="180">
        <v>99.58</v>
      </c>
      <c r="AY250" s="180">
        <v>96.63</v>
      </c>
      <c r="AZ250" s="180">
        <v>99.73</v>
      </c>
      <c r="BA250" s="180">
        <v>99.79</v>
      </c>
      <c r="BB250" s="180">
        <v>93.72</v>
      </c>
      <c r="BC250" s="180">
        <v>99.25</v>
      </c>
      <c r="BD250" s="180">
        <v>98.32</v>
      </c>
      <c r="BE250" s="180">
        <v>96.14</v>
      </c>
      <c r="BF250" s="180">
        <v>98.37</v>
      </c>
      <c r="BG250" s="180">
        <v>0</v>
      </c>
      <c r="BH250" s="180">
        <v>97.63</v>
      </c>
      <c r="BI250" s="180">
        <v>99.4</v>
      </c>
      <c r="BJ250" s="180">
        <v>99.74</v>
      </c>
      <c r="BK250" s="180">
        <v>96.45</v>
      </c>
      <c r="BL250" s="180">
        <v>99.74</v>
      </c>
      <c r="BM250" s="180">
        <v>99.81</v>
      </c>
      <c r="BN250" s="180">
        <v>99.03</v>
      </c>
      <c r="BO250" s="180">
        <v>98.53</v>
      </c>
      <c r="BP250" s="180">
        <v>83.47</v>
      </c>
      <c r="BQ250" s="180">
        <v>97.96</v>
      </c>
      <c r="BR250" s="180">
        <v>0</v>
      </c>
      <c r="BS250" s="180">
        <v>96.13</v>
      </c>
      <c r="BT250" s="180">
        <v>98.93</v>
      </c>
      <c r="BU250" s="180">
        <v>0</v>
      </c>
      <c r="BV250" s="180">
        <v>97.89</v>
      </c>
    </row>
    <row r="251" spans="1:78" x14ac:dyDescent="0.3">
      <c r="A251" s="180">
        <v>103</v>
      </c>
      <c r="C251" s="180"/>
      <c r="D251" s="180">
        <v>100</v>
      </c>
      <c r="E251" s="180">
        <v>100</v>
      </c>
      <c r="F251" s="180">
        <v>0</v>
      </c>
      <c r="G251" s="180">
        <v>100</v>
      </c>
      <c r="H251" s="180">
        <v>100</v>
      </c>
      <c r="I251" s="180">
        <v>100</v>
      </c>
      <c r="J251" s="180">
        <v>99.91</v>
      </c>
      <c r="K251" s="180">
        <v>0</v>
      </c>
      <c r="L251" s="180">
        <v>100</v>
      </c>
      <c r="M251" s="180">
        <v>100</v>
      </c>
      <c r="N251" s="180">
        <v>100</v>
      </c>
      <c r="O251" s="180">
        <v>100</v>
      </c>
      <c r="P251" s="180">
        <v>0</v>
      </c>
      <c r="Q251" s="180">
        <v>100</v>
      </c>
      <c r="R251" s="180">
        <v>100</v>
      </c>
      <c r="S251" s="180">
        <v>100</v>
      </c>
      <c r="T251" s="180">
        <v>99.69</v>
      </c>
      <c r="U251" s="180">
        <v>0</v>
      </c>
      <c r="V251" s="180">
        <v>100</v>
      </c>
      <c r="W251" s="180">
        <v>0</v>
      </c>
      <c r="X251" s="180">
        <v>100</v>
      </c>
      <c r="Y251" s="180">
        <v>100</v>
      </c>
      <c r="Z251" s="180">
        <v>99.63</v>
      </c>
      <c r="AA251" s="180">
        <v>100</v>
      </c>
      <c r="AB251" s="180">
        <v>0</v>
      </c>
      <c r="AC251" s="180">
        <v>99.35</v>
      </c>
      <c r="AD251" s="180">
        <v>100</v>
      </c>
      <c r="AE251" s="180">
        <v>100</v>
      </c>
      <c r="AF251" s="180">
        <v>100</v>
      </c>
      <c r="AG251" s="180">
        <v>100</v>
      </c>
      <c r="AH251" s="180">
        <v>0</v>
      </c>
      <c r="AI251" s="180">
        <v>100</v>
      </c>
      <c r="AJ251" s="180">
        <v>100</v>
      </c>
      <c r="AK251" s="180">
        <v>100</v>
      </c>
      <c r="AL251" s="180">
        <v>100</v>
      </c>
      <c r="AM251" s="180">
        <v>100</v>
      </c>
      <c r="AN251" s="180">
        <v>100</v>
      </c>
      <c r="AO251" s="180">
        <v>99.77</v>
      </c>
      <c r="AP251" s="180">
        <v>100</v>
      </c>
      <c r="AQ251" s="180">
        <v>100</v>
      </c>
      <c r="AR251" s="180">
        <v>100</v>
      </c>
      <c r="AS251" s="180">
        <v>98.06</v>
      </c>
      <c r="AT251" s="180">
        <v>100</v>
      </c>
      <c r="AU251" s="180">
        <v>100</v>
      </c>
      <c r="AV251" s="180">
        <v>100</v>
      </c>
      <c r="AW251" s="180">
        <v>100</v>
      </c>
      <c r="AX251" s="180">
        <v>100</v>
      </c>
      <c r="AY251" s="180">
        <v>100</v>
      </c>
      <c r="AZ251" s="180">
        <v>100</v>
      </c>
      <c r="BA251" s="180">
        <v>100</v>
      </c>
      <c r="BB251" s="180">
        <v>100</v>
      </c>
      <c r="BC251" s="180">
        <v>100</v>
      </c>
      <c r="BD251" s="180">
        <v>100</v>
      </c>
      <c r="BE251" s="180">
        <v>100</v>
      </c>
      <c r="BF251" s="180">
        <v>100</v>
      </c>
      <c r="BG251" s="180">
        <v>0</v>
      </c>
      <c r="BH251" s="180">
        <v>100</v>
      </c>
      <c r="BI251" s="180">
        <v>100</v>
      </c>
      <c r="BJ251" s="180">
        <v>0</v>
      </c>
      <c r="BK251" s="180">
        <v>100</v>
      </c>
      <c r="BL251" s="180">
        <v>100</v>
      </c>
      <c r="BM251" s="180">
        <v>100</v>
      </c>
      <c r="BN251" s="180">
        <v>99.74</v>
      </c>
      <c r="BO251" s="180">
        <v>100</v>
      </c>
      <c r="BP251" s="180">
        <v>100</v>
      </c>
      <c r="BQ251" s="180">
        <v>100</v>
      </c>
      <c r="BR251" s="180">
        <v>0</v>
      </c>
      <c r="BS251" s="180">
        <v>100</v>
      </c>
      <c r="BT251" s="180">
        <v>100</v>
      </c>
      <c r="BU251" s="180">
        <v>0</v>
      </c>
      <c r="BV251" s="180">
        <v>100</v>
      </c>
    </row>
    <row r="252" spans="1:78" s="643" customFormat="1" x14ac:dyDescent="0.3">
      <c r="A252" s="643">
        <v>544</v>
      </c>
      <c r="C252" s="643" t="s">
        <v>2843</v>
      </c>
    </row>
    <row r="253" spans="1:78" s="643" customFormat="1" x14ac:dyDescent="0.3">
      <c r="A253" s="643">
        <v>545</v>
      </c>
      <c r="C253" s="643" t="s">
        <v>2843</v>
      </c>
    </row>
    <row r="254" spans="1:78" s="632" customFormat="1" x14ac:dyDescent="0.3">
      <c r="A254" s="632">
        <v>624</v>
      </c>
      <c r="B254" s="180"/>
      <c r="C254" s="180"/>
      <c r="D254" s="180">
        <v>2</v>
      </c>
      <c r="E254" s="180">
        <v>1</v>
      </c>
      <c r="F254" s="180">
        <v>0</v>
      </c>
      <c r="G254" s="180">
        <v>2</v>
      </c>
      <c r="H254" s="180">
        <v>1</v>
      </c>
      <c r="I254" s="180">
        <v>1</v>
      </c>
      <c r="J254" s="180">
        <v>1</v>
      </c>
      <c r="K254" s="180">
        <v>2</v>
      </c>
      <c r="L254" s="180">
        <v>1</v>
      </c>
      <c r="M254" s="180">
        <v>1</v>
      </c>
      <c r="N254" s="180">
        <v>1</v>
      </c>
      <c r="O254" s="180">
        <v>1</v>
      </c>
      <c r="P254" s="180">
        <v>0</v>
      </c>
      <c r="Q254" s="180">
        <v>1</v>
      </c>
      <c r="R254" s="180">
        <v>1</v>
      </c>
      <c r="S254" s="180">
        <v>1</v>
      </c>
      <c r="T254" s="180">
        <v>1</v>
      </c>
      <c r="U254" s="180">
        <v>0</v>
      </c>
      <c r="V254" s="180">
        <v>1</v>
      </c>
      <c r="W254" s="180">
        <v>0</v>
      </c>
      <c r="X254" s="180">
        <v>2</v>
      </c>
      <c r="Y254" s="180">
        <v>1</v>
      </c>
      <c r="Z254" s="180">
        <v>2</v>
      </c>
      <c r="AA254" s="180">
        <v>1</v>
      </c>
      <c r="AB254" s="180">
        <v>0</v>
      </c>
      <c r="AC254" s="180">
        <v>1</v>
      </c>
      <c r="AD254" s="180">
        <v>2</v>
      </c>
      <c r="AE254" s="180">
        <v>1</v>
      </c>
      <c r="AF254" s="180">
        <v>1</v>
      </c>
      <c r="AG254" s="180">
        <v>1</v>
      </c>
      <c r="AH254" s="180">
        <v>0</v>
      </c>
      <c r="AI254" s="180">
        <v>1</v>
      </c>
      <c r="AJ254" s="180">
        <v>1</v>
      </c>
      <c r="AK254" s="180">
        <v>1</v>
      </c>
      <c r="AL254" s="180">
        <v>2</v>
      </c>
      <c r="AM254" s="180">
        <v>1</v>
      </c>
      <c r="AN254" s="180">
        <v>2</v>
      </c>
      <c r="AO254" s="180">
        <v>1</v>
      </c>
      <c r="AP254" s="180">
        <v>1</v>
      </c>
      <c r="AQ254" s="180">
        <v>1</v>
      </c>
      <c r="AR254" s="180">
        <v>1</v>
      </c>
      <c r="AS254" s="180">
        <v>1</v>
      </c>
      <c r="AT254" s="180">
        <v>1</v>
      </c>
      <c r="AU254" s="180">
        <v>1</v>
      </c>
      <c r="AV254" s="180">
        <v>1</v>
      </c>
      <c r="AW254" s="180">
        <v>1</v>
      </c>
      <c r="AX254" s="180">
        <v>1</v>
      </c>
      <c r="AY254" s="180">
        <v>1</v>
      </c>
      <c r="AZ254" s="180">
        <v>1</v>
      </c>
      <c r="BA254" s="180">
        <v>2</v>
      </c>
      <c r="BB254" s="180">
        <v>1</v>
      </c>
      <c r="BC254" s="180">
        <v>0</v>
      </c>
      <c r="BD254" s="180">
        <v>1</v>
      </c>
      <c r="BE254" s="180">
        <v>1</v>
      </c>
      <c r="BF254" s="180">
        <v>1</v>
      </c>
      <c r="BG254" s="180">
        <v>0</v>
      </c>
      <c r="BH254" s="180">
        <v>1</v>
      </c>
      <c r="BI254" s="180">
        <v>1</v>
      </c>
      <c r="BJ254" s="180">
        <v>1</v>
      </c>
      <c r="BK254" s="180">
        <v>1</v>
      </c>
      <c r="BL254" s="180">
        <v>2</v>
      </c>
      <c r="BM254" s="180">
        <v>1</v>
      </c>
      <c r="BN254" s="180">
        <v>1</v>
      </c>
      <c r="BO254" s="180">
        <v>1</v>
      </c>
      <c r="BP254" s="180">
        <v>2</v>
      </c>
      <c r="BQ254" s="180">
        <v>2</v>
      </c>
      <c r="BR254" s="180">
        <v>0</v>
      </c>
      <c r="BS254" s="180">
        <v>1</v>
      </c>
      <c r="BT254" s="180">
        <v>2</v>
      </c>
      <c r="BU254" s="180">
        <v>0</v>
      </c>
      <c r="BV254" s="180">
        <v>2</v>
      </c>
      <c r="BW254" s="180"/>
      <c r="BX254" s="180"/>
      <c r="BY254" s="180"/>
      <c r="BZ254" s="180"/>
    </row>
    <row r="255" spans="1:78" x14ac:dyDescent="0.3">
      <c r="A255" s="180">
        <v>648</v>
      </c>
      <c r="C255" s="180"/>
      <c r="D255" s="180">
        <v>0.48</v>
      </c>
      <c r="E255" s="180">
        <v>0</v>
      </c>
      <c r="F255" s="180">
        <v>0</v>
      </c>
      <c r="G255" s="180">
        <v>0.63</v>
      </c>
      <c r="H255" s="180">
        <v>0.4</v>
      </c>
      <c r="I255" s="180">
        <v>5.0000000000000001E-3</v>
      </c>
      <c r="J255" s="180">
        <v>0.16</v>
      </c>
      <c r="K255" s="180">
        <v>0</v>
      </c>
      <c r="L255" s="180">
        <v>0.64</v>
      </c>
      <c r="M255" s="180">
        <v>7.4000000000000003E-3</v>
      </c>
      <c r="N255" s="180">
        <v>1E-3</v>
      </c>
      <c r="O255" s="180">
        <v>0.55000000000000004</v>
      </c>
      <c r="P255" s="180">
        <v>0</v>
      </c>
      <c r="Q255" s="180">
        <v>0.22</v>
      </c>
      <c r="R255" s="180">
        <v>0</v>
      </c>
      <c r="S255" s="180">
        <v>0.26</v>
      </c>
      <c r="T255" s="180">
        <v>0.65100000000000002</v>
      </c>
      <c r="U255" s="180">
        <v>0</v>
      </c>
      <c r="V255" s="180">
        <v>0.6</v>
      </c>
      <c r="W255" s="180">
        <v>0</v>
      </c>
      <c r="X255" s="180">
        <v>0.57999999999999996</v>
      </c>
      <c r="Y255" s="180">
        <v>0.46</v>
      </c>
      <c r="Z255" s="180">
        <v>0.68500000000000005</v>
      </c>
      <c r="AA255" s="180">
        <v>0.46</v>
      </c>
      <c r="AB255" s="180">
        <v>0</v>
      </c>
      <c r="AC255" s="180">
        <v>0.82</v>
      </c>
      <c r="AD255" s="180">
        <v>0.75</v>
      </c>
      <c r="AE255" s="180">
        <v>0.65</v>
      </c>
      <c r="AF255" s="180">
        <v>0.44</v>
      </c>
      <c r="AG255" s="180">
        <v>0.79</v>
      </c>
      <c r="AH255" s="180">
        <v>0</v>
      </c>
      <c r="AI255" s="180">
        <v>2.5000000000000001E-3</v>
      </c>
      <c r="AJ255" s="180">
        <v>0.31</v>
      </c>
      <c r="AK255" s="180">
        <v>0.28000000000000003</v>
      </c>
      <c r="AL255" s="180">
        <v>0.12</v>
      </c>
      <c r="AM255" s="180">
        <v>0.54</v>
      </c>
      <c r="AN255" s="180">
        <v>0.3</v>
      </c>
      <c r="AO255" s="180">
        <v>0.71960000000000002</v>
      </c>
      <c r="AP255" s="180">
        <v>0.66500000000000004</v>
      </c>
      <c r="AQ255" s="180">
        <v>0.25</v>
      </c>
      <c r="AR255" s="180">
        <v>0.35</v>
      </c>
      <c r="AS255" s="180">
        <v>0.6</v>
      </c>
      <c r="AT255" s="180">
        <v>0.57999999999999996</v>
      </c>
      <c r="AU255" s="180">
        <v>0</v>
      </c>
      <c r="AV255" s="180">
        <v>0.78500000000000003</v>
      </c>
      <c r="AW255" s="180">
        <v>0</v>
      </c>
      <c r="AX255" s="180">
        <v>0.44</v>
      </c>
      <c r="AY255" s="180">
        <v>0.27500000000000002</v>
      </c>
      <c r="AZ255" s="180">
        <v>0.56999999999999995</v>
      </c>
      <c r="BA255" s="180">
        <v>0.51</v>
      </c>
      <c r="BB255" s="180">
        <v>0.54</v>
      </c>
      <c r="BC255" s="180">
        <v>0.35</v>
      </c>
      <c r="BD255" s="180">
        <v>0.35249999999999998</v>
      </c>
      <c r="BE255" s="180">
        <v>0.55000000000000004</v>
      </c>
      <c r="BF255" s="180">
        <v>0.52249999999999996</v>
      </c>
      <c r="BG255" s="180">
        <v>0</v>
      </c>
      <c r="BH255" s="180">
        <v>0.45</v>
      </c>
      <c r="BI255" s="180">
        <v>0.5</v>
      </c>
      <c r="BJ255" s="180">
        <v>0.56999999999999995</v>
      </c>
      <c r="BK255" s="180">
        <v>0</v>
      </c>
      <c r="BL255" s="180">
        <v>0.4</v>
      </c>
      <c r="BM255" s="180">
        <v>0.1958</v>
      </c>
      <c r="BN255" s="180">
        <v>0.29559999999999997</v>
      </c>
      <c r="BO255" s="180">
        <v>0.39</v>
      </c>
      <c r="BP255" s="180">
        <v>0.3</v>
      </c>
      <c r="BQ255" s="180">
        <v>0</v>
      </c>
      <c r="BR255" s="180">
        <v>0</v>
      </c>
      <c r="BS255" s="180">
        <v>0.59299999999999997</v>
      </c>
      <c r="BT255" s="180">
        <v>0</v>
      </c>
      <c r="BU255" s="180">
        <v>0</v>
      </c>
      <c r="BV255" s="180">
        <v>0.51</v>
      </c>
    </row>
    <row r="256" spans="1:78" s="632" customFormat="1" x14ac:dyDescent="0.3">
      <c r="A256" s="632">
        <v>991</v>
      </c>
      <c r="B256" s="180"/>
      <c r="C256" s="180"/>
      <c r="D256" s="180">
        <v>20</v>
      </c>
      <c r="E256" s="180">
        <v>0</v>
      </c>
      <c r="F256" s="180">
        <v>0</v>
      </c>
      <c r="G256" s="180">
        <v>23</v>
      </c>
      <c r="H256" s="180">
        <v>23</v>
      </c>
      <c r="I256" s="180">
        <v>22</v>
      </c>
      <c r="J256" s="180">
        <v>20</v>
      </c>
      <c r="K256" s="180">
        <v>23</v>
      </c>
      <c r="L256" s="180">
        <v>23</v>
      </c>
      <c r="M256" s="180">
        <v>22</v>
      </c>
      <c r="N256" s="180">
        <v>22</v>
      </c>
      <c r="O256" s="180">
        <v>23</v>
      </c>
      <c r="P256" s="180">
        <v>0</v>
      </c>
      <c r="Q256" s="180">
        <v>23</v>
      </c>
      <c r="R256" s="180">
        <v>20</v>
      </c>
      <c r="S256" s="180">
        <v>0</v>
      </c>
      <c r="T256" s="180">
        <v>23</v>
      </c>
      <c r="U256" s="180">
        <v>0</v>
      </c>
      <c r="V256" s="180">
        <v>22</v>
      </c>
      <c r="W256" s="180">
        <v>0</v>
      </c>
      <c r="X256" s="180">
        <v>22</v>
      </c>
      <c r="Y256" s="180">
        <v>23</v>
      </c>
      <c r="Z256" s="180">
        <v>23</v>
      </c>
      <c r="AA256" s="180">
        <v>23</v>
      </c>
      <c r="AB256" s="180">
        <v>0</v>
      </c>
      <c r="AC256" s="180">
        <v>23</v>
      </c>
      <c r="AD256" s="180">
        <v>20</v>
      </c>
      <c r="AE256" s="180">
        <v>23</v>
      </c>
      <c r="AF256" s="180">
        <v>0</v>
      </c>
      <c r="AG256" s="180">
        <v>22</v>
      </c>
      <c r="AH256" s="180">
        <v>0</v>
      </c>
      <c r="AI256" s="180">
        <v>0</v>
      </c>
      <c r="AJ256" s="180">
        <v>23</v>
      </c>
      <c r="AK256" s="180">
        <v>23</v>
      </c>
      <c r="AL256" s="180">
        <v>23</v>
      </c>
      <c r="AM256" s="180">
        <v>0</v>
      </c>
      <c r="AN256" s="180">
        <v>23</v>
      </c>
      <c r="AO256" s="180">
        <v>23</v>
      </c>
      <c r="AP256" s="180">
        <v>23</v>
      </c>
      <c r="AQ256" s="180">
        <v>23</v>
      </c>
      <c r="AR256" s="180">
        <v>23</v>
      </c>
      <c r="AS256" s="180">
        <v>23</v>
      </c>
      <c r="AT256" s="180">
        <v>0</v>
      </c>
      <c r="AU256" s="180">
        <v>0</v>
      </c>
      <c r="AV256" s="180">
        <v>22</v>
      </c>
      <c r="AW256" s="180">
        <v>0</v>
      </c>
      <c r="AX256" s="180">
        <v>23</v>
      </c>
      <c r="AY256" s="180">
        <v>23</v>
      </c>
      <c r="AZ256" s="180">
        <v>23</v>
      </c>
      <c r="BA256" s="180">
        <v>20</v>
      </c>
      <c r="BB256" s="180">
        <v>23</v>
      </c>
      <c r="BC256" s="180">
        <v>22</v>
      </c>
      <c r="BD256" s="180">
        <v>23</v>
      </c>
      <c r="BE256" s="180">
        <v>0</v>
      </c>
      <c r="BF256" s="180">
        <v>23</v>
      </c>
      <c r="BG256" s="180">
        <v>0</v>
      </c>
      <c r="BH256" s="180">
        <v>23</v>
      </c>
      <c r="BI256" s="180">
        <v>23</v>
      </c>
      <c r="BJ256" s="180">
        <v>0</v>
      </c>
      <c r="BK256" s="180">
        <v>0</v>
      </c>
      <c r="BL256" s="180">
        <v>23</v>
      </c>
      <c r="BM256" s="180">
        <v>0</v>
      </c>
      <c r="BN256" s="180">
        <v>23</v>
      </c>
      <c r="BO256" s="180">
        <v>23</v>
      </c>
      <c r="BP256" s="180">
        <v>0</v>
      </c>
      <c r="BQ256" s="180">
        <v>23</v>
      </c>
      <c r="BR256" s="180">
        <v>0</v>
      </c>
      <c r="BS256" s="180">
        <v>23</v>
      </c>
      <c r="BT256" s="180">
        <v>0</v>
      </c>
      <c r="BU256" s="180">
        <v>0</v>
      </c>
      <c r="BV256" s="180">
        <v>20</v>
      </c>
      <c r="BW256" s="180"/>
      <c r="BX256" s="180"/>
      <c r="BY256" s="180"/>
      <c r="BZ256" s="180"/>
    </row>
    <row r="257" spans="1:74" s="968" customFormat="1" x14ac:dyDescent="0.3">
      <c r="A257" s="968" t="s">
        <v>2841</v>
      </c>
    </row>
    <row r="258" spans="1:74" s="643" customFormat="1" x14ac:dyDescent="0.3">
      <c r="A258" s="643">
        <v>620</v>
      </c>
      <c r="C258" s="643" t="s">
        <v>2843</v>
      </c>
    </row>
    <row r="259" spans="1:74" x14ac:dyDescent="0.3">
      <c r="C259" s="180"/>
    </row>
    <row r="260" spans="1:74" s="632"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74" x14ac:dyDescent="0.3">
      <c r="C261" s="180"/>
    </row>
    <row r="262" spans="1:74" s="632"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74" x14ac:dyDescent="0.3">
      <c r="C263" s="180"/>
    </row>
    <row r="264" spans="1:74" x14ac:dyDescent="0.3">
      <c r="C264" s="180"/>
    </row>
    <row r="265" spans="1:74" x14ac:dyDescent="0.3">
      <c r="C265" s="180"/>
    </row>
    <row r="266" spans="1:74" s="632"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74" x14ac:dyDescent="0.3">
      <c r="C267" s="180"/>
    </row>
    <row r="268" spans="1:74" x14ac:dyDescent="0.3">
      <c r="C268" s="180"/>
    </row>
    <row r="269" spans="1:74" s="632"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74" s="632"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74" s="632"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74" s="632"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2"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2"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2"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39"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9"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9"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KaN+pCL+mDHCQadKY82a+0jaggA8qlxdHP1oqGFk/zONJ+4vJj2DEbRblINNdbyRV0u0i1t6SHIh7SuJd/dI0g==" saltValue="LPwdhsVCzw6tkJC5deKrk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45"/>
  <sheetViews>
    <sheetView zoomScaleNormal="100" workbookViewId="0">
      <selection activeCell="C9" sqref="C9"/>
    </sheetView>
  </sheetViews>
  <sheetFormatPr defaultRowHeight="14.4" x14ac:dyDescent="0.3"/>
  <cols>
    <col min="1" max="1" width="5.88671875" style="155" customWidth="1"/>
    <col min="2" max="2" width="86.33203125" customWidth="1"/>
    <col min="3" max="3" width="19" customWidth="1"/>
    <col min="4" max="4" width="50.33203125" style="565" customWidth="1"/>
    <col min="5" max="5" width="13.5546875" customWidth="1"/>
    <col min="7" max="9" width="8.88671875" style="791"/>
    <col min="10" max="10" width="1.6640625" style="791" customWidth="1"/>
    <col min="11" max="12" width="8.88671875" style="791" hidden="1" customWidth="1"/>
    <col min="13" max="13" width="13" style="791" customWidth="1"/>
  </cols>
  <sheetData>
    <row r="1" spans="1:13" s="637" customFormat="1" ht="12" customHeight="1" thickBot="1" x14ac:dyDescent="0.35">
      <c r="A1" s="636"/>
      <c r="D1" s="773"/>
      <c r="E1"/>
      <c r="F1"/>
      <c r="G1" s="790"/>
      <c r="H1" s="790"/>
      <c r="I1" s="790"/>
      <c r="J1" s="790"/>
      <c r="K1" s="790"/>
      <c r="L1" s="790"/>
      <c r="M1" s="790"/>
    </row>
    <row r="2" spans="1:13" ht="57" customHeight="1" thickBot="1" x14ac:dyDescent="0.35">
      <c r="A2" s="992" t="s">
        <v>2029</v>
      </c>
      <c r="B2" s="993"/>
      <c r="C2" s="993"/>
      <c r="D2" s="993"/>
    </row>
    <row r="3" spans="1:13" s="637" customFormat="1" ht="15" customHeight="1" thickBot="1" x14ac:dyDescent="0.35">
      <c r="A3" s="772"/>
      <c r="D3" s="773"/>
      <c r="E3"/>
      <c r="F3"/>
      <c r="G3" s="790"/>
      <c r="H3" s="790"/>
      <c r="I3" s="790"/>
      <c r="J3" s="790"/>
      <c r="K3" s="790"/>
      <c r="L3" s="790"/>
      <c r="M3" s="790"/>
    </row>
    <row r="4" spans="1:13" ht="34.950000000000003" customHeight="1" thickBot="1" x14ac:dyDescent="0.35">
      <c r="A4" s="994" t="s">
        <v>2030</v>
      </c>
      <c r="B4" s="995"/>
      <c r="C4" s="995"/>
      <c r="D4" s="995"/>
    </row>
    <row r="5" spans="1:13" s="637" customFormat="1" ht="13.2" customHeight="1" thickBot="1" x14ac:dyDescent="0.35">
      <c r="A5" s="774"/>
      <c r="B5" s="777"/>
      <c r="C5" s="777"/>
      <c r="D5" s="788"/>
      <c r="E5"/>
      <c r="F5"/>
      <c r="G5" s="790"/>
      <c r="H5" s="790"/>
      <c r="I5" s="790"/>
      <c r="J5" s="790"/>
      <c r="K5" s="790"/>
      <c r="L5" s="790"/>
      <c r="M5" s="790"/>
    </row>
    <row r="6" spans="1:13" ht="28.95" customHeight="1" thickBot="1" x14ac:dyDescent="0.35">
      <c r="A6" s="996" t="s">
        <v>1009</v>
      </c>
      <c r="B6" s="997"/>
      <c r="C6" s="997"/>
      <c r="D6" s="997"/>
    </row>
    <row r="7" spans="1:13" s="637" customFormat="1" ht="13.95" customHeight="1" thickBot="1" x14ac:dyDescent="0.35">
      <c r="A7" s="775"/>
      <c r="B7" s="776"/>
      <c r="C7" s="776"/>
      <c r="D7" s="789"/>
      <c r="E7"/>
      <c r="F7"/>
      <c r="G7" s="790"/>
      <c r="H7" s="790"/>
      <c r="I7" s="790"/>
      <c r="J7" s="790"/>
      <c r="K7" s="790"/>
      <c r="L7" s="790"/>
      <c r="M7" s="790"/>
    </row>
    <row r="8" spans="1:13" ht="35.4" customHeight="1" x14ac:dyDescent="0.3">
      <c r="A8" s="964" t="s">
        <v>942</v>
      </c>
      <c r="B8" s="965"/>
      <c r="C8" s="965"/>
      <c r="D8" s="966"/>
    </row>
    <row r="9" spans="1:13" s="611" customFormat="1" ht="40.200000000000003" customHeight="1" x14ac:dyDescent="0.3">
      <c r="A9" s="832">
        <v>906</v>
      </c>
      <c r="B9" s="833" t="s">
        <v>473</v>
      </c>
      <c r="C9" s="947"/>
      <c r="D9" s="914" t="str">
        <f t="shared" ref="D9:D28" si="0">IF(C9="","This Question must be answered before uploading, the report will not be processed if left blank","")</f>
        <v>This Question must be answered before uploading, the report will not be processed if left blank</v>
      </c>
      <c r="E9"/>
      <c r="F9"/>
      <c r="G9" s="792"/>
      <c r="H9" s="792"/>
      <c r="I9" s="792"/>
      <c r="J9" s="792"/>
      <c r="K9" s="792"/>
      <c r="L9" s="792"/>
      <c r="M9" s="792"/>
    </row>
    <row r="10" spans="1:13" ht="40.200000000000003" customHeight="1" x14ac:dyDescent="0.3">
      <c r="A10" s="832">
        <v>907</v>
      </c>
      <c r="B10" s="833" t="s">
        <v>2010</v>
      </c>
      <c r="C10" s="947"/>
      <c r="D10" s="914" t="str">
        <f t="shared" si="0"/>
        <v>This Question must be answered before uploading, the report will not be processed if left blank</v>
      </c>
      <c r="G10" s="792"/>
      <c r="H10" s="792"/>
      <c r="I10" s="792"/>
      <c r="J10" s="792"/>
      <c r="K10" s="792"/>
      <c r="L10" s="792"/>
    </row>
    <row r="11" spans="1:13" s="180" customFormat="1" ht="40.200000000000003" customHeight="1" x14ac:dyDescent="0.3">
      <c r="A11" s="781">
        <v>1055</v>
      </c>
      <c r="B11" s="782" t="s">
        <v>2006</v>
      </c>
      <c r="C11" s="947"/>
      <c r="D11" s="914" t="str">
        <f t="shared" si="0"/>
        <v>This Question must be answered before uploading, the report will not be processed if left blank</v>
      </c>
      <c r="E11"/>
      <c r="F11"/>
      <c r="G11" s="792"/>
      <c r="H11" s="792"/>
      <c r="I11" s="792"/>
      <c r="J11" s="792"/>
      <c r="K11" s="792"/>
      <c r="L11" s="792"/>
      <c r="M11" s="791"/>
    </row>
    <row r="12" spans="1:13" s="180" customFormat="1" ht="40.200000000000003" customHeight="1" x14ac:dyDescent="0.3">
      <c r="A12" s="781">
        <v>1056</v>
      </c>
      <c r="B12" s="782" t="s">
        <v>2007</v>
      </c>
      <c r="C12" s="947"/>
      <c r="D12" s="914" t="str">
        <f t="shared" si="0"/>
        <v>This Question must be answered before uploading, the report will not be processed if left blank</v>
      </c>
      <c r="E12"/>
      <c r="F12"/>
      <c r="G12" s="792"/>
      <c r="H12" s="792"/>
      <c r="I12" s="792"/>
      <c r="J12" s="792"/>
      <c r="K12" s="792"/>
      <c r="L12" s="792"/>
      <c r="M12" s="791"/>
    </row>
    <row r="13" spans="1:13" s="180" customFormat="1" ht="40.200000000000003" customHeight="1" x14ac:dyDescent="0.3">
      <c r="A13" s="781">
        <v>1057</v>
      </c>
      <c r="B13" s="782" t="s">
        <v>2008</v>
      </c>
      <c r="C13" s="947"/>
      <c r="D13" s="914" t="str">
        <f t="shared" si="0"/>
        <v>This Question must be answered before uploading, the report will not be processed if left blank</v>
      </c>
      <c r="E13"/>
      <c r="F13"/>
      <c r="G13" s="792"/>
      <c r="H13" s="792"/>
      <c r="I13" s="792"/>
      <c r="J13" s="792"/>
      <c r="K13" s="792"/>
      <c r="L13" s="792"/>
      <c r="M13" s="791"/>
    </row>
    <row r="14" spans="1:13" ht="44.4" customHeight="1" x14ac:dyDescent="0.3">
      <c r="A14" s="781">
        <v>1058</v>
      </c>
      <c r="B14" s="782" t="s">
        <v>2009</v>
      </c>
      <c r="C14" s="947"/>
      <c r="D14" s="914" t="str">
        <f t="shared" si="0"/>
        <v>This Question must be answered before uploading, the report will not be processed if left blank</v>
      </c>
    </row>
    <row r="15" spans="1:13" ht="40.200000000000003" customHeight="1" x14ac:dyDescent="0.3">
      <c r="A15" s="793">
        <v>1059</v>
      </c>
      <c r="B15" s="784" t="s">
        <v>2139</v>
      </c>
      <c r="C15" s="947"/>
      <c r="D15" s="914" t="str">
        <f t="shared" si="0"/>
        <v>This Question must be answered before uploading, the report will not be processed if left blank</v>
      </c>
      <c r="G15" s="792"/>
      <c r="H15" s="792"/>
      <c r="I15" s="792"/>
      <c r="J15" s="792"/>
      <c r="K15" s="792"/>
      <c r="L15" s="792"/>
    </row>
    <row r="16" spans="1:13" ht="40.200000000000003" customHeight="1" x14ac:dyDescent="0.3">
      <c r="A16" s="832">
        <v>951</v>
      </c>
      <c r="B16" s="833" t="s">
        <v>2011</v>
      </c>
      <c r="C16" s="947"/>
      <c r="D16" s="914" t="str">
        <f t="shared" si="0"/>
        <v>This Question must be answered before uploading, the report will not be processed if left blank</v>
      </c>
      <c r="G16" s="792"/>
      <c r="H16" s="792"/>
      <c r="I16" s="792"/>
      <c r="J16" s="792"/>
      <c r="K16" s="792"/>
      <c r="L16" s="792"/>
    </row>
    <row r="17" spans="1:13" ht="40.200000000000003" customHeight="1" x14ac:dyDescent="0.3">
      <c r="A17" s="832">
        <v>953</v>
      </c>
      <c r="B17" s="833" t="s">
        <v>2012</v>
      </c>
      <c r="C17" s="947"/>
      <c r="D17" s="914" t="str">
        <f t="shared" si="0"/>
        <v>This Question must be answered before uploading, the report will not be processed if left blank</v>
      </c>
      <c r="G17" s="792"/>
      <c r="H17" s="792"/>
      <c r="I17" s="792"/>
      <c r="J17" s="792"/>
      <c r="K17" s="792"/>
      <c r="L17" s="792"/>
    </row>
    <row r="18" spans="1:13" ht="40.200000000000003" customHeight="1" x14ac:dyDescent="0.3">
      <c r="A18" s="832">
        <v>955</v>
      </c>
      <c r="B18" s="972" t="s">
        <v>2845</v>
      </c>
      <c r="C18" s="947"/>
      <c r="D18" s="914" t="str">
        <f t="shared" si="0"/>
        <v>This Question must be answered before uploading, the report will not be processed if left blank</v>
      </c>
      <c r="G18" s="792"/>
      <c r="H18" s="792"/>
      <c r="I18" s="792"/>
      <c r="J18" s="792"/>
      <c r="K18" s="792"/>
      <c r="L18" s="792"/>
    </row>
    <row r="19" spans="1:13" ht="40.200000000000003" customHeight="1" x14ac:dyDescent="0.3">
      <c r="A19" s="832">
        <v>957</v>
      </c>
      <c r="B19" s="972" t="s">
        <v>2846</v>
      </c>
      <c r="C19" s="947"/>
      <c r="D19" s="914" t="str">
        <f t="shared" si="0"/>
        <v>This Question must be answered before uploading, the report will not be processed if left blank</v>
      </c>
      <c r="G19" s="792"/>
      <c r="H19" s="792"/>
      <c r="I19" s="792"/>
      <c r="J19" s="792"/>
      <c r="K19" s="792"/>
      <c r="L19" s="792"/>
    </row>
    <row r="20" spans="1:13" s="180" customFormat="1" ht="148.80000000000001" customHeight="1" x14ac:dyDescent="0.3">
      <c r="A20" s="832">
        <v>973</v>
      </c>
      <c r="B20" s="972" t="s">
        <v>2847</v>
      </c>
      <c r="C20" s="947"/>
      <c r="D20" s="914" t="str">
        <f>IF(C20="","This Question must be answered before uploading, the report will not be processed if left blank","")</f>
        <v>This Question must be answered before uploading, the report will not be processed if left blank</v>
      </c>
      <c r="E20"/>
      <c r="F20"/>
      <c r="G20" s="792"/>
      <c r="H20" s="792"/>
      <c r="I20" s="792"/>
      <c r="J20" s="792"/>
      <c r="K20" s="792"/>
      <c r="L20" s="792"/>
      <c r="M20" s="791"/>
    </row>
    <row r="21" spans="1:13" s="180" customFormat="1" ht="46.2" customHeight="1" x14ac:dyDescent="0.3">
      <c r="A21" s="832">
        <v>959</v>
      </c>
      <c r="B21" s="833" t="s">
        <v>781</v>
      </c>
      <c r="C21" s="947"/>
      <c r="D21" s="914" t="str">
        <f t="shared" si="0"/>
        <v>This Question must be answered before uploading, the report will not be processed if left blank</v>
      </c>
      <c r="E21"/>
      <c r="F21"/>
      <c r="G21" s="792"/>
      <c r="H21" s="792"/>
      <c r="I21" s="792"/>
      <c r="J21" s="792"/>
      <c r="K21" s="792"/>
      <c r="L21" s="792"/>
      <c r="M21" s="791"/>
    </row>
    <row r="22" spans="1:13" ht="67.2" customHeight="1" x14ac:dyDescent="0.3">
      <c r="A22" s="832">
        <v>974</v>
      </c>
      <c r="B22" s="833" t="s">
        <v>784</v>
      </c>
      <c r="C22" s="947"/>
      <c r="D22" s="914" t="str">
        <f>IF(C22="","This Question must be answered before uploading, the report will not be processed if left blank","")</f>
        <v>This Question must be answered before uploading, the report will not be processed if left blank</v>
      </c>
      <c r="G22" s="792"/>
      <c r="H22" s="792"/>
      <c r="I22" s="792"/>
      <c r="J22" s="792"/>
      <c r="K22" s="792"/>
      <c r="L22" s="792"/>
    </row>
    <row r="23" spans="1:13" ht="40.200000000000003" customHeight="1" x14ac:dyDescent="0.3">
      <c r="A23" s="832" t="s">
        <v>624</v>
      </c>
      <c r="B23" s="833" t="s">
        <v>474</v>
      </c>
      <c r="C23" s="947"/>
      <c r="D23" s="914" t="str">
        <f t="shared" si="0"/>
        <v>This Question must be answered before uploading, the report will not be processed if left blank</v>
      </c>
      <c r="G23" s="792"/>
      <c r="H23" s="792"/>
      <c r="I23" s="792"/>
      <c r="J23" s="792"/>
      <c r="K23" s="792"/>
      <c r="L23" s="792"/>
    </row>
    <row r="24" spans="1:13" ht="40.200000000000003" customHeight="1" x14ac:dyDescent="0.3">
      <c r="A24" s="832" t="s">
        <v>625</v>
      </c>
      <c r="B24" s="833" t="s">
        <v>475</v>
      </c>
      <c r="C24" s="947"/>
      <c r="D24" s="914" t="str">
        <f t="shared" si="0"/>
        <v>This Question must be answered before uploading, the report will not be processed if left blank</v>
      </c>
      <c r="G24" s="792"/>
      <c r="H24" s="792"/>
      <c r="I24" s="792"/>
      <c r="J24" s="792"/>
      <c r="K24" s="792"/>
      <c r="L24" s="792"/>
    </row>
    <row r="25" spans="1:13" ht="40.200000000000003" customHeight="1" x14ac:dyDescent="0.3">
      <c r="A25" s="832" t="s">
        <v>626</v>
      </c>
      <c r="B25" s="833" t="s">
        <v>476</v>
      </c>
      <c r="C25" s="947"/>
      <c r="D25" s="914" t="str">
        <f t="shared" si="0"/>
        <v>This Question must be answered before uploading, the report will not be processed if left blank</v>
      </c>
      <c r="G25" s="792"/>
      <c r="H25" s="792"/>
      <c r="I25" s="792"/>
      <c r="J25" s="792"/>
      <c r="K25" s="792"/>
      <c r="L25" s="792"/>
    </row>
    <row r="26" spans="1:13" ht="40.200000000000003" customHeight="1" x14ac:dyDescent="0.3">
      <c r="A26" s="832">
        <v>979</v>
      </c>
      <c r="B26" s="833" t="s">
        <v>1004</v>
      </c>
      <c r="C26" s="947"/>
      <c r="D26" s="914" t="str">
        <f t="shared" si="0"/>
        <v>This Question must be answered before uploading, the report will not be processed if left blank</v>
      </c>
      <c r="G26" s="792"/>
      <c r="H26" s="792"/>
      <c r="I26" s="792"/>
      <c r="J26" s="792"/>
      <c r="K26" s="792"/>
      <c r="L26" s="792"/>
    </row>
    <row r="27" spans="1:13" ht="52.95" customHeight="1" x14ac:dyDescent="0.3">
      <c r="A27" s="832">
        <v>980</v>
      </c>
      <c r="B27" s="833" t="s">
        <v>2825</v>
      </c>
      <c r="C27" s="948"/>
      <c r="D27" s="914" t="str">
        <f t="shared" si="0"/>
        <v>This Question must be answered before uploading, the report will not be processed if left blank</v>
      </c>
      <c r="G27"/>
      <c r="H27"/>
      <c r="I27"/>
      <c r="J27"/>
      <c r="K27"/>
      <c r="L27"/>
      <c r="M27"/>
    </row>
    <row r="28" spans="1:13" ht="40.200000000000003" customHeight="1" x14ac:dyDescent="0.3">
      <c r="A28" s="832">
        <v>975</v>
      </c>
      <c r="B28" s="833" t="s">
        <v>607</v>
      </c>
      <c r="C28" s="947"/>
      <c r="D28" s="914" t="str">
        <f t="shared" si="0"/>
        <v>This Question must be answered before uploading, the report will not be processed if left blank</v>
      </c>
      <c r="G28" s="792"/>
      <c r="H28" s="792"/>
      <c r="I28" s="792"/>
      <c r="J28" s="792"/>
      <c r="K28" s="792"/>
      <c r="L28" s="792"/>
    </row>
    <row r="29" spans="1:13" x14ac:dyDescent="0.3">
      <c r="A29" s="778"/>
      <c r="B29" s="779"/>
      <c r="C29" s="780"/>
      <c r="D29" s="779"/>
    </row>
    <row r="30" spans="1:13" s="180" customFormat="1" ht="40.200000000000003" customHeight="1" x14ac:dyDescent="0.3">
      <c r="A30" s="832" t="s">
        <v>627</v>
      </c>
      <c r="B30" s="914" t="str">
        <f>IF(D30="","This Question must be answered before uploading, the report will not be processed if left blank","")</f>
        <v>This Question must be answered before uploading, the report will not be processed if left blank</v>
      </c>
      <c r="C30" s="844" t="s">
        <v>477</v>
      </c>
      <c r="D30" s="949"/>
      <c r="E30"/>
      <c r="F30"/>
      <c r="G30" s="791"/>
      <c r="H30" s="791"/>
      <c r="I30" s="791"/>
      <c r="J30" s="791"/>
      <c r="K30" s="791"/>
      <c r="L30" s="791"/>
      <c r="M30" s="791"/>
    </row>
    <row r="31" spans="1:13" ht="14.4" customHeight="1" x14ac:dyDescent="0.3">
      <c r="A31" s="636"/>
      <c r="B31" s="773"/>
      <c r="C31" s="637"/>
      <c r="D31" s="834"/>
    </row>
    <row r="32" spans="1:13" ht="40.200000000000003" customHeight="1" x14ac:dyDescent="0.3">
      <c r="A32" s="832" t="s">
        <v>628</v>
      </c>
      <c r="B32" s="914" t="str">
        <f>IF(D32="","This Question must be answered before uploading, the report will not be processed if left blank","")</f>
        <v>This Question must be answered before uploading, the report will not be processed if left blank</v>
      </c>
      <c r="C32" s="844" t="s">
        <v>478</v>
      </c>
      <c r="D32" s="949"/>
    </row>
    <row r="33" spans="1:13" ht="14.4" customHeight="1" x14ac:dyDescent="0.3">
      <c r="A33" s="636"/>
      <c r="B33" s="773"/>
      <c r="C33" s="637"/>
      <c r="D33" s="834"/>
    </row>
    <row r="34" spans="1:13" s="180" customFormat="1" ht="40.200000000000003" customHeight="1" x14ac:dyDescent="0.3">
      <c r="A34" s="832" t="s">
        <v>1007</v>
      </c>
      <c r="B34" s="914" t="str">
        <f>IF(D34="","This Question must be answered before uploading, the report will not be processed if left blank","")</f>
        <v>This Question must be answered before uploading, the report will not be processed if left blank</v>
      </c>
      <c r="C34" s="844" t="s">
        <v>2013</v>
      </c>
      <c r="D34" s="967"/>
      <c r="E34"/>
      <c r="F34"/>
      <c r="G34" s="791"/>
      <c r="H34" s="791"/>
      <c r="I34" s="791"/>
      <c r="J34" s="791"/>
      <c r="K34" s="791"/>
      <c r="L34" s="791"/>
      <c r="M34" s="791"/>
    </row>
    <row r="38" spans="1:13" x14ac:dyDescent="0.3">
      <c r="D38" s="565" t="s">
        <v>352</v>
      </c>
    </row>
    <row r="42" spans="1:13" x14ac:dyDescent="0.3">
      <c r="A42" s="950">
        <f>SUM(A9:A37)</f>
        <v>16754</v>
      </c>
      <c r="B42" s="951" t="s">
        <v>479</v>
      </c>
      <c r="C42" s="952">
        <v>1.1000000000000001</v>
      </c>
      <c r="D42" s="953"/>
    </row>
    <row r="43" spans="1:13" x14ac:dyDescent="0.3">
      <c r="A43" s="954"/>
      <c r="B43" s="955" t="s">
        <v>480</v>
      </c>
      <c r="C43" s="956">
        <v>44853</v>
      </c>
      <c r="D43" s="957"/>
    </row>
    <row r="44" spans="1:13" x14ac:dyDescent="0.3">
      <c r="B44" s="637"/>
      <c r="C44" s="773"/>
    </row>
    <row r="45" spans="1:13" x14ac:dyDescent="0.3">
      <c r="B45" s="637"/>
      <c r="C45" s="773"/>
    </row>
  </sheetData>
  <sheetProtection algorithmName="SHA-512" hashValue="1+ZcyFyqMwmk+yKjz6n96JC8jHTYxSZSP2XG60xyfszMwr5pvUjlYKKsxeLgWTdsAxs54cMzTtPxz0F/Q1+mPA==" saltValue="HUn3qfvpaBPkVKbiZPMxCw==" spinCount="100000" sheet="1" objects="1" scenarios="1"/>
  <mergeCells count="3">
    <mergeCell ref="A2:D2"/>
    <mergeCell ref="A4:D4"/>
    <mergeCell ref="A6:D6"/>
  </mergeCells>
  <dataValidations count="10">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 type="list" allowBlank="1" showInputMessage="1" showErrorMessage="1" prompt="Please select Yes or No from the drop down list" sqref="C21" xr:uid="{C0840E4D-A4F7-4799-B300-7B0B69A66EF6}">
      <formula1>"Yes, No, N/A"</formula1>
    </dataValidation>
  </dataValidations>
  <pageMargins left="0.7" right="0.7" top="0.75" bottom="0.75" header="0.3" footer="0.3"/>
  <pageSetup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2"/>
  <sheetViews>
    <sheetView zoomScaleNormal="100" workbookViewId="0">
      <pane xSplit="3" ySplit="3" topLeftCell="H4" activePane="bottomRight" state="frozen"/>
      <selection activeCell="K179" sqref="K179"/>
      <selection pane="topRight" activeCell="K179" sqref="K179"/>
      <selection pane="bottomLeft" activeCell="K179" sqref="K179"/>
      <selection pane="bottomRight" activeCell="L232" sqref="L232"/>
    </sheetView>
  </sheetViews>
  <sheetFormatPr defaultColWidth="9.109375" defaultRowHeight="14.4" x14ac:dyDescent="0.3"/>
  <cols>
    <col min="1" max="1" width="8.88671875" style="3" customWidth="1"/>
    <col min="2" max="2" width="17.5546875" style="46" bestFit="1" customWidth="1"/>
    <col min="3" max="3" width="36.6640625" style="376" customWidth="1"/>
    <col min="4" max="4" width="20.88671875" style="3" bestFit="1" customWidth="1"/>
    <col min="5" max="5" width="17.5546875" style="3" customWidth="1"/>
    <col min="6" max="6" width="22.6640625" style="3" customWidth="1"/>
    <col min="7" max="7" width="17.44140625" style="284" customWidth="1"/>
    <col min="8" max="8" width="9.6640625" style="3" customWidth="1"/>
    <col min="9" max="9" width="1" style="316" customWidth="1"/>
    <col min="10" max="10" width="18.109375" style="5" customWidth="1"/>
    <col min="11" max="11" width="36.88671875" style="9" customWidth="1"/>
    <col min="12" max="12" width="26.21875" style="383" customWidth="1"/>
    <col min="13" max="13" width="8.44140625" customWidth="1"/>
    <col min="14" max="14" width="18.109375" style="3" customWidth="1"/>
    <col min="15" max="15" width="17.88671875" style="3" customWidth="1"/>
    <col min="16" max="16" width="9.109375" style="191" customWidth="1"/>
    <col min="17" max="17" width="10.33203125" style="286"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417</v>
      </c>
      <c r="D1" s="13">
        <f>L51-(L38+L39-L43-L44-L196)-L47</f>
        <v>0</v>
      </c>
      <c r="I1" s="285"/>
      <c r="J1" s="42"/>
      <c r="K1" s="14" t="s">
        <v>46</v>
      </c>
      <c r="L1" s="56"/>
      <c r="S1" s="3">
        <v>100</v>
      </c>
      <c r="T1" s="3">
        <v>1</v>
      </c>
    </row>
    <row r="2" spans="1:28" ht="44.4" x14ac:dyDescent="0.4">
      <c r="C2" s="67" t="str">
        <f>'Unit Data from Audit Worksheet'!D2</f>
        <v>Select Unit Name from Drop Down List</v>
      </c>
      <c r="D2" s="135">
        <v>2022</v>
      </c>
      <c r="E2" s="12">
        <v>2022</v>
      </c>
      <c r="F2" s="12"/>
      <c r="G2" s="63"/>
      <c r="H2" s="12"/>
      <c r="I2" s="285"/>
      <c r="J2" s="37" t="s">
        <v>42</v>
      </c>
      <c r="K2" s="8" t="s">
        <v>41</v>
      </c>
      <c r="L2" s="61" t="s">
        <v>30</v>
      </c>
      <c r="S2" s="3">
        <v>200</v>
      </c>
      <c r="T2" s="3">
        <v>2</v>
      </c>
      <c r="X2" s="318" t="s">
        <v>1027</v>
      </c>
      <c r="Y2" s="318" t="s">
        <v>1026</v>
      </c>
    </row>
    <row r="3" spans="1:28" ht="31.2" x14ac:dyDescent="0.3">
      <c r="A3" s="287" t="s">
        <v>42</v>
      </c>
      <c r="B3" s="288"/>
      <c r="C3" s="40" t="s">
        <v>1</v>
      </c>
      <c r="D3" s="15" t="s">
        <v>43</v>
      </c>
      <c r="E3" s="15" t="s">
        <v>44</v>
      </c>
      <c r="F3" s="16" t="s">
        <v>48</v>
      </c>
      <c r="G3" s="68" t="s">
        <v>313</v>
      </c>
      <c r="H3" s="16" t="s">
        <v>348</v>
      </c>
      <c r="I3" s="285"/>
      <c r="J3" s="289"/>
      <c r="K3" s="136"/>
      <c r="L3" s="290"/>
      <c r="O3" s="3" t="s">
        <v>281</v>
      </c>
      <c r="Q3" s="79" t="s">
        <v>314</v>
      </c>
      <c r="S3" s="3">
        <v>300</v>
      </c>
      <c r="T3" s="3">
        <v>3</v>
      </c>
      <c r="Y3" s="3" t="s">
        <v>786</v>
      </c>
    </row>
    <row r="4" spans="1:28" ht="25.8" customHeight="1" x14ac:dyDescent="0.35">
      <c r="A4" s="291"/>
      <c r="B4" s="292"/>
      <c r="C4" s="44"/>
      <c r="D4" s="7"/>
      <c r="E4" s="7"/>
      <c r="F4" s="7"/>
      <c r="G4" s="64"/>
      <c r="H4" s="7"/>
      <c r="I4" s="285"/>
      <c r="J4" s="39">
        <v>999</v>
      </c>
      <c r="K4" s="11" t="s">
        <v>278</v>
      </c>
      <c r="L4" s="918" t="e">
        <f>'Unit Data from Audit Worksheet'!D3</f>
        <v>#N/A</v>
      </c>
      <c r="S4" s="3">
        <v>400</v>
      </c>
      <c r="T4" s="3">
        <v>4</v>
      </c>
      <c r="X4" s="293"/>
      <c r="Y4" s="293"/>
    </row>
    <row r="5" spans="1:28" ht="57" customHeight="1" x14ac:dyDescent="0.3">
      <c r="A5" s="294">
        <f>'Unit Data from Audit Worksheet'!A7</f>
        <v>333</v>
      </c>
      <c r="B5" s="48" t="str">
        <f>'Unit Data from Audit Worksheet'!C7</f>
        <v>Net Position-Governmental Activities</v>
      </c>
      <c r="C5" s="295" t="str">
        <f>'Unit Data from Audit Worksheet'!D7</f>
        <v xml:space="preserve"> All unrestricted Cash and investments.  
Exclude: restricted cash 
                   cash held by a third party. </v>
      </c>
      <c r="D5" s="134"/>
      <c r="E5" s="142">
        <f>'Unit Data from Audit Worksheet'!F7</f>
        <v>0</v>
      </c>
      <c r="F5" s="229">
        <f>IF(L5&lt;0,"Error: Number is normally positive.",)</f>
        <v>0</v>
      </c>
      <c r="G5" s="65"/>
      <c r="H5" s="228"/>
      <c r="I5" s="32"/>
      <c r="J5" s="36">
        <v>333</v>
      </c>
      <c r="K5" s="45" t="s">
        <v>176</v>
      </c>
      <c r="L5" s="296">
        <f>IF(D5="",E5,D5)</f>
        <v>0</v>
      </c>
      <c r="P5" s="200"/>
      <c r="X5" s="626">
        <v>333</v>
      </c>
      <c r="Y5" s="293">
        <v>333</v>
      </c>
      <c r="AA5" s="3">
        <f>A5-J5</f>
        <v>0</v>
      </c>
      <c r="AB5" s="293">
        <f>E5-L5</f>
        <v>0</v>
      </c>
    </row>
    <row r="6" spans="1:28" ht="39.75" customHeight="1" x14ac:dyDescent="0.3">
      <c r="A6" s="217">
        <f>'Unit Data from Audit Worksheet'!A8</f>
        <v>500</v>
      </c>
      <c r="B6" s="230" t="str">
        <f>'Unit Data from Audit Worksheet'!C8</f>
        <v>Net Position-Governmental Activities</v>
      </c>
      <c r="C6" s="216" t="str">
        <f>'Unit Data from Audit Worksheet'!D8</f>
        <v xml:space="preserve"> All restricted Cash and investments</v>
      </c>
      <c r="D6" s="134"/>
      <c r="E6" s="236">
        <f>'Unit Data from Audit Worksheet'!F8</f>
        <v>0</v>
      </c>
      <c r="F6" s="229">
        <f>IF(L6&lt;0,"Error: Number is normally positive.",)</f>
        <v>0</v>
      </c>
      <c r="G6" s="231"/>
      <c r="H6" s="228"/>
      <c r="I6" s="32"/>
      <c r="J6" s="227">
        <v>500</v>
      </c>
      <c r="K6" s="226" t="s">
        <v>175</v>
      </c>
      <c r="L6" s="296">
        <f>IF(D6="",E6,D6)</f>
        <v>0</v>
      </c>
      <c r="P6" s="201"/>
      <c r="X6" s="626">
        <v>500</v>
      </c>
      <c r="Y6" s="293">
        <v>500</v>
      </c>
      <c r="AA6" s="415">
        <f t="shared" ref="AA6:AA71" si="0">A6-J6</f>
        <v>0</v>
      </c>
      <c r="AB6" s="293">
        <f t="shared" ref="AB6:AB71" si="1">E6-L6</f>
        <v>0</v>
      </c>
    </row>
    <row r="7" spans="1:28" ht="43.5" customHeight="1" x14ac:dyDescent="0.3">
      <c r="A7" s="217">
        <f>'Unit Data from Audit Worksheet'!A9</f>
        <v>385</v>
      </c>
      <c r="B7" s="230" t="str">
        <f>'Unit Data from Audit Worksheet'!C9</f>
        <v>Net Position-Governmental Activities</v>
      </c>
      <c r="C7" s="216" t="str">
        <f>'Unit Data from Audit Worksheet'!D9</f>
        <v>Total Assets and deferred outflows</v>
      </c>
      <c r="D7" s="134"/>
      <c r="E7" s="236">
        <f>'Unit Data from Audit Worksheet'!F9</f>
        <v>0</v>
      </c>
      <c r="F7" s="126">
        <f>IF((L5+L6)&gt;L7,"Error: Please review accts (333 + 500) &gt; 385",)</f>
        <v>0</v>
      </c>
      <c r="G7" s="231" t="str">
        <f>IF(Q7=1," Included in error count"," ")</f>
        <v xml:space="preserve"> </v>
      </c>
      <c r="H7" s="228"/>
      <c r="I7" s="32"/>
      <c r="J7" s="69">
        <v>385</v>
      </c>
      <c r="K7" s="70" t="s">
        <v>107</v>
      </c>
      <c r="L7" s="297">
        <f>IF(D7="",E7,D7)+IF(D9="",E9,D9)</f>
        <v>0</v>
      </c>
      <c r="N7" s="71" t="s">
        <v>300</v>
      </c>
      <c r="P7" s="201"/>
      <c r="X7" s="626">
        <v>385</v>
      </c>
      <c r="Y7" s="293">
        <v>385</v>
      </c>
      <c r="AA7" s="415">
        <f t="shared" si="0"/>
        <v>0</v>
      </c>
      <c r="AB7" s="293">
        <f t="shared" si="1"/>
        <v>0</v>
      </c>
    </row>
    <row r="8" spans="1:28" ht="90.75" customHeight="1" x14ac:dyDescent="0.3">
      <c r="A8" s="217">
        <f>'Unit Data from Audit Worksheet'!A10</f>
        <v>575</v>
      </c>
      <c r="B8" s="230" t="str">
        <f>'Unit Data from Audit Worksheet'!C10</f>
        <v>Net Position-Governmental Activities</v>
      </c>
      <c r="C8" s="216" t="str">
        <f>'Unit Data from Audit Worksheet'!D10</f>
        <v>Record any positive Internal balances on the net position statements that appear in the Asset Section of the Net Position Statement</v>
      </c>
      <c r="D8" s="134"/>
      <c r="E8" s="236">
        <f>'Unit Data from Audit Worksheet'!F10</f>
        <v>0</v>
      </c>
      <c r="F8" s="229">
        <f>IF(L8&lt;0,"Error: Number is normally positive.",)</f>
        <v>0</v>
      </c>
      <c r="G8" s="231"/>
      <c r="H8" s="228"/>
      <c r="I8" s="32"/>
      <c r="J8" s="227">
        <v>575</v>
      </c>
      <c r="K8" s="233" t="s">
        <v>303</v>
      </c>
      <c r="L8" s="296">
        <f>IF(D8="",E8,D8)</f>
        <v>0</v>
      </c>
      <c r="N8" s="57"/>
      <c r="P8" s="201"/>
      <c r="X8" s="626">
        <v>575</v>
      </c>
      <c r="Y8" s="293">
        <v>575</v>
      </c>
      <c r="AA8" s="415">
        <f t="shared" si="0"/>
        <v>0</v>
      </c>
      <c r="AB8" s="293">
        <f t="shared" si="1"/>
        <v>0</v>
      </c>
    </row>
    <row r="9" spans="1:28" ht="103.5" customHeight="1" x14ac:dyDescent="0.3">
      <c r="A9" s="217">
        <f>'Unit Data from Audit Worksheet'!A11</f>
        <v>576</v>
      </c>
      <c r="B9" s="230" t="str">
        <f>'Unit Data from Audit Worksheet'!C11</f>
        <v>Net Position-Governmental Activities</v>
      </c>
      <c r="C9" s="298" t="str">
        <f>'Unit Data from Audit Worksheet'!D11</f>
        <v>Record any negative Internal balances on the net position statements that appear in the Asset Section of the Net Position Statement.
Enter as a positive</v>
      </c>
      <c r="D9" s="102"/>
      <c r="E9" s="145">
        <f>'Unit Data from Audit Worksheet'!F11</f>
        <v>0</v>
      </c>
      <c r="F9" s="225">
        <f>IF(E9&lt;0,"Error: Enter as positive.",)</f>
        <v>0</v>
      </c>
      <c r="G9" s="104"/>
      <c r="H9" s="105"/>
      <c r="I9" s="32"/>
      <c r="J9" s="97">
        <v>576</v>
      </c>
      <c r="K9" s="233" t="s">
        <v>304</v>
      </c>
      <c r="L9" s="296">
        <f>IF(D9="",E9,D9)</f>
        <v>0</v>
      </c>
      <c r="N9" s="57"/>
      <c r="P9" s="202"/>
      <c r="X9" s="626">
        <v>576</v>
      </c>
      <c r="Y9" s="293">
        <v>576</v>
      </c>
      <c r="AA9" s="415">
        <f t="shared" si="0"/>
        <v>0</v>
      </c>
      <c r="AB9" s="293">
        <f t="shared" si="1"/>
        <v>0</v>
      </c>
    </row>
    <row r="10" spans="1:28" s="18" customFormat="1" ht="100.5" customHeight="1" x14ac:dyDescent="0.3">
      <c r="A10" s="217">
        <f>'Unit Data from Audit Worksheet'!A12</f>
        <v>626</v>
      </c>
      <c r="B10" s="222" t="str">
        <f>'Unit Data from Audit Worksheet'!C12</f>
        <v>Net Position-Governmental Activities</v>
      </c>
      <c r="C10" s="221" t="str">
        <f>'Unit Data from Audit Worksheet'!D12</f>
        <v xml:space="preserve">Total Current liabilities (as reported on Statement of Net Position)
Include:   Current liabilities including current portion of long-term debt.  Deferred inflows should not be included in Current Liabilities  </v>
      </c>
      <c r="D10" s="102"/>
      <c r="E10" s="850">
        <f>'Unit Data from Audit Worksheet'!F12</f>
        <v>0</v>
      </c>
      <c r="F10"/>
      <c r="G10"/>
      <c r="H10"/>
      <c r="I10" s="32"/>
      <c r="J10" s="806">
        <v>626</v>
      </c>
      <c r="K10" s="807" t="s">
        <v>373</v>
      </c>
      <c r="L10" s="808">
        <f>IF(D10="",E10,D10)+IF(D9="",E9,D9)</f>
        <v>0</v>
      </c>
      <c r="M10"/>
      <c r="N10" s="167" t="s">
        <v>300</v>
      </c>
      <c r="O10" s="299"/>
      <c r="P10" s="203"/>
      <c r="Q10" s="300"/>
      <c r="R10" s="3"/>
      <c r="X10" s="626">
        <v>626</v>
      </c>
      <c r="Y10" s="301">
        <v>626</v>
      </c>
      <c r="AA10" s="415">
        <f t="shared" si="0"/>
        <v>0</v>
      </c>
      <c r="AB10" s="293">
        <f t="shared" si="1"/>
        <v>0</v>
      </c>
    </row>
    <row r="11" spans="1:28" s="18" customFormat="1" ht="86.25" customHeight="1" x14ac:dyDescent="0.3">
      <c r="A11" s="217">
        <f>'Unit Data from Audit Worksheet'!A13</f>
        <v>627</v>
      </c>
      <c r="B11" s="222" t="str">
        <f>'Unit Data from Audit Worksheet'!C13</f>
        <v>Net Position-Governmental Activities</v>
      </c>
      <c r="C11" s="221" t="str">
        <f>'Unit Data from Audit Worksheet'!D13</f>
        <v>Please enter any bond anticipation notes that are classified as current liabilities and included in account 626 above (amounts entered should agree to the current amount included in the changes to long-term debt note)</v>
      </c>
      <c r="D11" s="102"/>
      <c r="E11" s="239">
        <f>'Unit Data from Audit Worksheet'!F13</f>
        <v>0</v>
      </c>
      <c r="F11" s="849"/>
      <c r="G11" s="848"/>
      <c r="H11" s="849"/>
      <c r="I11" s="32"/>
      <c r="J11" s="223">
        <v>627</v>
      </c>
      <c r="K11" s="197" t="s">
        <v>365</v>
      </c>
      <c r="L11" s="302">
        <f t="shared" ref="L11:L16" si="2">IF(D11="",E11,D11)</f>
        <v>0</v>
      </c>
      <c r="M11"/>
      <c r="N11" s="166"/>
      <c r="O11" s="299"/>
      <c r="P11" s="203"/>
      <c r="Q11" s="300"/>
      <c r="R11" s="3"/>
      <c r="X11" s="626">
        <v>627</v>
      </c>
      <c r="Y11" s="301">
        <v>627</v>
      </c>
      <c r="AA11" s="415">
        <f t="shared" si="0"/>
        <v>0</v>
      </c>
      <c r="AB11" s="293">
        <f t="shared" si="1"/>
        <v>0</v>
      </c>
    </row>
    <row r="12" spans="1:28" s="18" customFormat="1" ht="86.25" customHeight="1" x14ac:dyDescent="0.3">
      <c r="A12" s="217">
        <f>'Unit Data from Audit Worksheet'!A14</f>
        <v>628</v>
      </c>
      <c r="B12" s="222" t="str">
        <f>'Unit Data from Audit Worksheet'!C14</f>
        <v>Net Position-Governmental Activities</v>
      </c>
      <c r="C12" s="221" t="str">
        <f>'Unit Data from Audit Worksheet'!D14</f>
        <v>Please enter any compensated absences that are classified as current liabilities and included in account 626 above (amounts entered should agree to the current amount included in the changes to long-term debt note)</v>
      </c>
      <c r="D12" s="102"/>
      <c r="E12" s="239">
        <f>'Unit Data from Audit Worksheet'!F14</f>
        <v>0</v>
      </c>
      <c r="F12" s="224"/>
      <c r="G12" s="212"/>
      <c r="H12" s="224"/>
      <c r="I12" s="32"/>
      <c r="J12" s="223">
        <v>628</v>
      </c>
      <c r="K12" s="197" t="s">
        <v>370</v>
      </c>
      <c r="L12" s="302">
        <f t="shared" si="2"/>
        <v>0</v>
      </c>
      <c r="M12"/>
      <c r="N12" s="166"/>
      <c r="O12" s="299"/>
      <c r="P12" s="203"/>
      <c r="Q12" s="300"/>
      <c r="R12" s="3"/>
      <c r="X12" s="626">
        <v>628</v>
      </c>
      <c r="Y12" s="301">
        <v>628</v>
      </c>
      <c r="AA12" s="415">
        <f t="shared" si="0"/>
        <v>0</v>
      </c>
      <c r="AB12" s="293">
        <f t="shared" si="1"/>
        <v>0</v>
      </c>
    </row>
    <row r="13" spans="1:28" s="18" customFormat="1" ht="93" customHeight="1" x14ac:dyDescent="0.3">
      <c r="A13" s="217">
        <f>'Unit Data from Audit Worksheet'!A15</f>
        <v>629</v>
      </c>
      <c r="B13" s="222" t="str">
        <f>'Unit Data from Audit Worksheet'!C15</f>
        <v>Net Position-Governmental Activities</v>
      </c>
      <c r="C13" s="221" t="str">
        <f>'Unit Data from Audit Worksheet'!D15</f>
        <v>Please enter any pension liabilities that are classified as current liabilities and included in account 626 above (amounts entered should agree to the current amount included in the changes to long-term debt note)</v>
      </c>
      <c r="D13" s="102"/>
      <c r="E13" s="239">
        <f>'Unit Data from Audit Worksheet'!F15</f>
        <v>0</v>
      </c>
      <c r="F13" s="224"/>
      <c r="G13" s="212"/>
      <c r="H13" s="224"/>
      <c r="I13" s="32"/>
      <c r="J13" s="223">
        <v>629</v>
      </c>
      <c r="K13" s="197" t="s">
        <v>369</v>
      </c>
      <c r="L13" s="302">
        <f t="shared" si="2"/>
        <v>0</v>
      </c>
      <c r="M13"/>
      <c r="N13" s="166"/>
      <c r="O13" s="299"/>
      <c r="P13" s="203"/>
      <c r="Q13" s="300"/>
      <c r="R13" s="3"/>
      <c r="X13" s="626">
        <v>629</v>
      </c>
      <c r="Y13" s="301">
        <v>629</v>
      </c>
      <c r="AA13" s="415">
        <f t="shared" si="0"/>
        <v>0</v>
      </c>
      <c r="AB13" s="293">
        <f t="shared" si="1"/>
        <v>0</v>
      </c>
    </row>
    <row r="14" spans="1:28" s="18" customFormat="1" ht="67.5" customHeight="1" x14ac:dyDescent="0.3">
      <c r="A14" s="217">
        <f>'Unit Data from Audit Worksheet'!A16</f>
        <v>630</v>
      </c>
      <c r="B14" s="222" t="str">
        <f>'Unit Data from Audit Worksheet'!C16</f>
        <v>Net Position-Governmental Activities</v>
      </c>
      <c r="C14" s="221" t="str">
        <f>'Unit Data from Audit Worksheet'!D16</f>
        <v>Please enter any current liabilities that are payable from restricted assets and included in account 626 above</v>
      </c>
      <c r="D14" s="102"/>
      <c r="E14" s="239">
        <f>'Unit Data from Audit Worksheet'!F16</f>
        <v>0</v>
      </c>
      <c r="F14" s="224"/>
      <c r="G14" s="212"/>
      <c r="H14" s="224"/>
      <c r="I14" s="32"/>
      <c r="J14" s="223">
        <v>630</v>
      </c>
      <c r="K14" s="197" t="s">
        <v>368</v>
      </c>
      <c r="L14" s="302">
        <f t="shared" si="2"/>
        <v>0</v>
      </c>
      <c r="M14"/>
      <c r="N14" s="166"/>
      <c r="O14" s="299"/>
      <c r="P14" s="203"/>
      <c r="Q14" s="300"/>
      <c r="R14" s="3"/>
      <c r="X14" s="626">
        <v>630</v>
      </c>
      <c r="Y14" s="301">
        <v>630</v>
      </c>
      <c r="AA14" s="415">
        <f t="shared" si="0"/>
        <v>0</v>
      </c>
      <c r="AB14" s="293">
        <f t="shared" si="1"/>
        <v>0</v>
      </c>
    </row>
    <row r="15" spans="1:28" s="18" customFormat="1" ht="102.75" customHeight="1" x14ac:dyDescent="0.3">
      <c r="A15" s="217">
        <f>'Unit Data from Audit Worksheet'!A17</f>
        <v>631</v>
      </c>
      <c r="B15" s="230" t="str">
        <f>'Unit Data from Audit Worksheet'!C17</f>
        <v>Net Position-Governmental Activities</v>
      </c>
      <c r="C15" s="213" t="str">
        <f>'Unit Data from Audit Worksheet'!D17</f>
        <v>Please enter any OPEB liabilities that are classified as current liabilities and included in account 626 above (amounts entered should agree to the current amount included in the changes to long-term debt note)</v>
      </c>
      <c r="D15" s="102"/>
      <c r="E15" s="239">
        <f>'Unit Data from Audit Worksheet'!F17</f>
        <v>0</v>
      </c>
      <c r="F15" s="224"/>
      <c r="G15" s="212"/>
      <c r="H15" s="224"/>
      <c r="I15" s="32"/>
      <c r="J15" s="223">
        <v>631</v>
      </c>
      <c r="K15" s="197" t="s">
        <v>367</v>
      </c>
      <c r="L15" s="302">
        <f t="shared" si="2"/>
        <v>0</v>
      </c>
      <c r="M15"/>
      <c r="N15" s="166"/>
      <c r="O15" s="299"/>
      <c r="P15" s="203"/>
      <c r="Q15" s="300"/>
      <c r="R15" s="3"/>
      <c r="X15" s="626">
        <v>631</v>
      </c>
      <c r="Y15" s="301">
        <v>631</v>
      </c>
      <c r="AA15" s="415">
        <f t="shared" si="0"/>
        <v>0</v>
      </c>
      <c r="AB15" s="293">
        <f t="shared" si="1"/>
        <v>0</v>
      </c>
    </row>
    <row r="16" spans="1:28" s="18" customFormat="1" ht="119.25" customHeight="1" x14ac:dyDescent="0.3">
      <c r="A16" s="217">
        <f>'Unit Data from Audit Worksheet'!A18</f>
        <v>632</v>
      </c>
      <c r="B16" s="230" t="str">
        <f>'Unit Data from Audit Worksheet'!C18</f>
        <v>Net Position-Governmental Activities</v>
      </c>
      <c r="C16" s="213"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2"/>
      <c r="E16" s="239">
        <f>'Unit Data from Audit Worksheet'!F18</f>
        <v>0</v>
      </c>
      <c r="F16" s="224"/>
      <c r="G16" s="212"/>
      <c r="H16" s="224"/>
      <c r="I16" s="32"/>
      <c r="J16" s="223">
        <v>632</v>
      </c>
      <c r="K16" s="197" t="s">
        <v>366</v>
      </c>
      <c r="L16" s="302">
        <f t="shared" si="2"/>
        <v>0</v>
      </c>
      <c r="M16"/>
      <c r="N16" s="166"/>
      <c r="O16" s="299"/>
      <c r="P16" s="203"/>
      <c r="Q16" s="300"/>
      <c r="R16" s="3"/>
      <c r="X16" s="626">
        <v>632</v>
      </c>
      <c r="Y16" s="301">
        <v>632</v>
      </c>
      <c r="AA16" s="415">
        <f t="shared" si="0"/>
        <v>0</v>
      </c>
      <c r="AB16" s="293">
        <f t="shared" si="1"/>
        <v>0</v>
      </c>
    </row>
    <row r="17" spans="1:28" ht="30.6" x14ac:dyDescent="0.3">
      <c r="A17" s="625">
        <f>'Unit Data from Audit Worksheet'!A19</f>
        <v>338</v>
      </c>
      <c r="B17" s="230" t="str">
        <f>'Unit Data from Audit Worksheet'!C19</f>
        <v>Net Position-Governmental Activities</v>
      </c>
      <c r="C17" s="216" t="str">
        <f>'Unit Data from Audit Worksheet'!D19</f>
        <v>Total Liabilities and total deferred inflows</v>
      </c>
      <c r="D17" s="102"/>
      <c r="E17" s="142">
        <f>'Unit Data from Audit Worksheet'!F19</f>
        <v>0</v>
      </c>
      <c r="F17" s="126" t="str">
        <f>IF(L10&gt;L17,"Please review accounts 626 greater than 338","")</f>
        <v/>
      </c>
      <c r="G17" s="65"/>
      <c r="H17" s="228"/>
      <c r="I17" s="32"/>
      <c r="J17" s="106">
        <v>338</v>
      </c>
      <c r="K17" s="107" t="s">
        <v>108</v>
      </c>
      <c r="L17" s="297">
        <f>IF(D17="",E17,D17)+IF(D9="",E9,D9)</f>
        <v>0</v>
      </c>
      <c r="N17" s="71" t="s">
        <v>300</v>
      </c>
      <c r="P17" s="200"/>
      <c r="X17" s="626">
        <v>338</v>
      </c>
      <c r="Y17" s="293">
        <v>338</v>
      </c>
      <c r="AA17" s="415">
        <f t="shared" si="0"/>
        <v>0</v>
      </c>
      <c r="AB17" s="293">
        <f t="shared" si="1"/>
        <v>0</v>
      </c>
    </row>
    <row r="18" spans="1:28" ht="100.5" customHeight="1" x14ac:dyDescent="0.3">
      <c r="A18" s="217">
        <f>'Unit Data from Audit Worksheet'!A20</f>
        <v>335</v>
      </c>
      <c r="B18" s="230" t="str">
        <f>'Unit Data from Audit Worksheet'!C20</f>
        <v>Net Position-Governmental Activities</v>
      </c>
      <c r="C18" s="216" t="str">
        <f>'Unit Data from Audit Worksheet'!D20</f>
        <v>Unearned revenues that were included in current liabilities in your audit report or entered in acct # 626 above. 
Exclude - unearned revenues that are listed in deferred inflows.</v>
      </c>
      <c r="D18" s="102"/>
      <c r="E18" s="236">
        <f>'Unit Data from Audit Worksheet'!F20</f>
        <v>0</v>
      </c>
      <c r="F18" s="229">
        <f>IF(L18&lt;0,"Error: Enter as a positive.",)</f>
        <v>0</v>
      </c>
      <c r="G18" s="231"/>
      <c r="H18" s="228"/>
      <c r="I18" s="32"/>
      <c r="J18" s="227">
        <v>335</v>
      </c>
      <c r="K18" s="226" t="s">
        <v>109</v>
      </c>
      <c r="L18" s="296">
        <f>IF(D18="",E18,D18)</f>
        <v>0</v>
      </c>
      <c r="P18" s="201"/>
      <c r="X18" s="626">
        <v>335</v>
      </c>
      <c r="Y18" s="293">
        <v>335</v>
      </c>
      <c r="AA18" s="415">
        <f t="shared" si="0"/>
        <v>0</v>
      </c>
      <c r="AB18" s="293">
        <f t="shared" si="1"/>
        <v>0</v>
      </c>
    </row>
    <row r="19" spans="1:28" ht="20.399999999999999" x14ac:dyDescent="0.3">
      <c r="A19" s="217">
        <f>'Unit Data from Audit Worksheet'!A21</f>
        <v>252</v>
      </c>
      <c r="B19" s="230" t="str">
        <f>'Unit Data from Audit Worksheet'!C21</f>
        <v>Net Position-Governmental Activities</v>
      </c>
      <c r="C19" s="216" t="str">
        <f>'Unit Data from Audit Worksheet'!D21</f>
        <v xml:space="preserve"> Total Net investment in capital assets</v>
      </c>
      <c r="D19" s="102"/>
      <c r="E19" s="236">
        <f>'Unit Data from Audit Worksheet'!F21</f>
        <v>0</v>
      </c>
      <c r="F19" s="229"/>
      <c r="G19" s="231"/>
      <c r="H19" s="228"/>
      <c r="I19" s="32"/>
      <c r="J19" s="227">
        <v>252</v>
      </c>
      <c r="K19" s="226" t="s">
        <v>95</v>
      </c>
      <c r="L19" s="296">
        <f t="shared" ref="L19:L37" si="3">IF(D19="",E19,D19)</f>
        <v>0</v>
      </c>
      <c r="O19" s="303" t="e">
        <f>'Unit Data from Audit Worksheet'!E21</f>
        <v>#N/A</v>
      </c>
      <c r="P19" s="201"/>
      <c r="X19" s="626">
        <v>252</v>
      </c>
      <c r="Y19" s="293">
        <v>252</v>
      </c>
      <c r="AA19" s="415">
        <f t="shared" si="0"/>
        <v>0</v>
      </c>
      <c r="AB19" s="293">
        <f t="shared" si="1"/>
        <v>0</v>
      </c>
    </row>
    <row r="20" spans="1:28" ht="20.399999999999999" x14ac:dyDescent="0.3">
      <c r="A20" s="217">
        <f>'Unit Data from Audit Worksheet'!A22</f>
        <v>253</v>
      </c>
      <c r="B20" s="230" t="str">
        <f>'Unit Data from Audit Worksheet'!C22</f>
        <v>Net Position-Governmental Activities</v>
      </c>
      <c r="C20" s="216" t="str">
        <f>'Unit Data from Audit Worksheet'!D22</f>
        <v xml:space="preserve"> Total Net Position, Restricted</v>
      </c>
      <c r="D20" s="102"/>
      <c r="E20" s="236">
        <f>'Unit Data from Audit Worksheet'!F22</f>
        <v>0</v>
      </c>
      <c r="F20" s="229"/>
      <c r="G20" s="231"/>
      <c r="H20" s="228"/>
      <c r="I20" s="32"/>
      <c r="J20" s="227">
        <v>253</v>
      </c>
      <c r="K20" s="226" t="s">
        <v>96</v>
      </c>
      <c r="L20" s="296">
        <f t="shared" si="3"/>
        <v>0</v>
      </c>
      <c r="O20" s="303" t="e">
        <f>'Unit Data from Audit Worksheet'!E22</f>
        <v>#N/A</v>
      </c>
      <c r="P20" s="201"/>
      <c r="X20" s="626">
        <v>253</v>
      </c>
      <c r="Y20" s="293">
        <v>253</v>
      </c>
      <c r="AA20" s="415">
        <f t="shared" si="0"/>
        <v>0</v>
      </c>
      <c r="AB20" s="293">
        <f t="shared" si="1"/>
        <v>0</v>
      </c>
    </row>
    <row r="21" spans="1:28" ht="73.5" customHeight="1" x14ac:dyDescent="0.3">
      <c r="A21" s="217">
        <f>'Unit Data from Audit Worksheet'!A23</f>
        <v>254</v>
      </c>
      <c r="B21" s="230" t="str">
        <f>'Unit Data from Audit Worksheet'!C23</f>
        <v>Net Position-Governmental Activities</v>
      </c>
      <c r="C21" s="216" t="str">
        <f>'Unit Data from Audit Worksheet'!D23</f>
        <v>Total Net Position, Unrestricted - enter negative unrestricted net position as a negative)</v>
      </c>
      <c r="D21" s="102"/>
      <c r="E21" s="236">
        <f>'Unit Data from Audit Worksheet'!F23</f>
        <v>0</v>
      </c>
      <c r="F21" s="229">
        <f>IF((L7-L17-L19-L20-L21)=0,,"Error: Total assets and deferred outflows less total liabilities and deferred inflows do not equal total net position accts 385-338-252-253-254")</f>
        <v>0</v>
      </c>
      <c r="G21" s="83">
        <f>+L7-L17-L19-L20-L21</f>
        <v>0</v>
      </c>
      <c r="H21" s="228"/>
      <c r="I21" s="32"/>
      <c r="J21" s="227">
        <v>254</v>
      </c>
      <c r="K21" s="226" t="s">
        <v>97</v>
      </c>
      <c r="L21" s="296">
        <f t="shared" si="3"/>
        <v>0</v>
      </c>
      <c r="O21" s="303" t="e">
        <f>'Unit Data from Audit Worksheet'!E23</f>
        <v>#N/A</v>
      </c>
      <c r="P21" s="201"/>
      <c r="X21" s="626">
        <v>254</v>
      </c>
      <c r="Y21" s="293">
        <v>254</v>
      </c>
      <c r="AA21" s="415">
        <f t="shared" si="0"/>
        <v>0</v>
      </c>
      <c r="AB21" s="293">
        <f t="shared" si="1"/>
        <v>0</v>
      </c>
    </row>
    <row r="22" spans="1:28" ht="51.75" customHeight="1" x14ac:dyDescent="0.3">
      <c r="A22" s="217">
        <f>'Unit Data from Audit Worksheet'!A25</f>
        <v>502</v>
      </c>
      <c r="B22" s="230" t="str">
        <f>'Unit Data from Audit Worksheet'!C25</f>
        <v>Net Position-Business Activities</v>
      </c>
      <c r="C22" s="216" t="str">
        <f>'Unit Data from Audit Worksheet'!D25</f>
        <v xml:space="preserve">All unrestricted Cash and investments. 
Exclude restricted cash and cash held by a third party. </v>
      </c>
      <c r="D22" s="102"/>
      <c r="E22" s="236">
        <f>'Unit Data from Audit Worksheet'!F25</f>
        <v>0</v>
      </c>
      <c r="F22" s="229">
        <f>IF(L22&lt;0,"Error: Number is normally positive.",)</f>
        <v>0</v>
      </c>
      <c r="G22" s="231"/>
      <c r="H22" s="228"/>
      <c r="I22" s="32"/>
      <c r="J22" s="227">
        <v>502</v>
      </c>
      <c r="K22" s="226" t="s">
        <v>177</v>
      </c>
      <c r="L22" s="296">
        <f t="shared" si="3"/>
        <v>0</v>
      </c>
      <c r="P22" s="201"/>
      <c r="X22" s="626">
        <v>502</v>
      </c>
      <c r="Y22" s="293">
        <v>502</v>
      </c>
      <c r="AA22" s="415">
        <f t="shared" si="0"/>
        <v>0</v>
      </c>
      <c r="AB22" s="293">
        <f t="shared" si="1"/>
        <v>0</v>
      </c>
    </row>
    <row r="23" spans="1:28" ht="40.5" customHeight="1" x14ac:dyDescent="0.3">
      <c r="A23" s="217">
        <f>'Unit Data from Audit Worksheet'!A26</f>
        <v>503</v>
      </c>
      <c r="B23" s="230" t="str">
        <f>'Unit Data from Audit Worksheet'!C26</f>
        <v>Net Position-Business Activities</v>
      </c>
      <c r="C23" s="216" t="str">
        <f>'Unit Data from Audit Worksheet'!D26</f>
        <v>All restricted Cash and investments</v>
      </c>
      <c r="D23" s="102"/>
      <c r="E23" s="236">
        <f>'Unit Data from Audit Worksheet'!F26</f>
        <v>0</v>
      </c>
      <c r="F23" s="229">
        <f>IF(L23&lt;0,"Error: Number is normally positive.",)</f>
        <v>0</v>
      </c>
      <c r="G23" s="231"/>
      <c r="H23" s="228"/>
      <c r="I23" s="32"/>
      <c r="J23" s="227">
        <v>503</v>
      </c>
      <c r="K23" s="226" t="s">
        <v>178</v>
      </c>
      <c r="L23" s="296">
        <f t="shared" si="3"/>
        <v>0</v>
      </c>
      <c r="P23" s="201"/>
      <c r="X23" s="626">
        <v>503</v>
      </c>
      <c r="Y23" s="293">
        <v>503</v>
      </c>
      <c r="AA23" s="415">
        <f t="shared" si="0"/>
        <v>0</v>
      </c>
      <c r="AB23" s="293">
        <f t="shared" si="1"/>
        <v>0</v>
      </c>
    </row>
    <row r="24" spans="1:28" ht="39" customHeight="1" x14ac:dyDescent="0.3">
      <c r="A24" s="217">
        <f>'Unit Data from Audit Worksheet'!A28</f>
        <v>344</v>
      </c>
      <c r="B24" s="230" t="str">
        <f>'Unit Data from Audit Worksheet'!C28</f>
        <v>Statement of Activities - Governmental</v>
      </c>
      <c r="C24" s="216" t="str">
        <f>'Unit Data from Audit Worksheet'!D28</f>
        <v xml:space="preserve">Total Interest expense on Long-Term Debt </v>
      </c>
      <c r="D24" s="102"/>
      <c r="E24" s="236">
        <f>'Unit Data from Audit Worksheet'!F28</f>
        <v>0</v>
      </c>
      <c r="F24" s="229">
        <f>IF(L24&lt;0,"Error: Enter as a positive.",)</f>
        <v>0</v>
      </c>
      <c r="G24" s="231"/>
      <c r="H24" s="228"/>
      <c r="I24" s="32"/>
      <c r="J24" s="227">
        <v>344</v>
      </c>
      <c r="K24" s="226" t="s">
        <v>179</v>
      </c>
      <c r="L24" s="296">
        <f t="shared" si="3"/>
        <v>0</v>
      </c>
      <c r="P24" s="201"/>
      <c r="X24" s="626">
        <v>344</v>
      </c>
      <c r="Y24" s="293">
        <v>344</v>
      </c>
      <c r="AA24" s="415">
        <f t="shared" si="0"/>
        <v>0</v>
      </c>
      <c r="AB24" s="293">
        <f t="shared" si="1"/>
        <v>0</v>
      </c>
    </row>
    <row r="25" spans="1:28" ht="39" customHeight="1" x14ac:dyDescent="0.3">
      <c r="A25" s="217">
        <f>'Unit Data from Audit Worksheet'!A29</f>
        <v>388</v>
      </c>
      <c r="B25" s="230" t="str">
        <f>'Unit Data from Audit Worksheet'!C29</f>
        <v>Statement of Activities - Governmental</v>
      </c>
      <c r="C25" s="216" t="str">
        <f>'Unit Data from Audit Worksheet'!D29</f>
        <v>Total Expenses</v>
      </c>
      <c r="D25" s="102"/>
      <c r="E25" s="236">
        <f>'Unit Data from Audit Worksheet'!F29</f>
        <v>0</v>
      </c>
      <c r="F25" s="229">
        <f t="shared" ref="F25:F30" si="4">IF(L25&lt;0,"Error: Number is normally positive.",)</f>
        <v>0</v>
      </c>
      <c r="G25" s="231"/>
      <c r="H25" s="228"/>
      <c r="I25" s="32"/>
      <c r="J25" s="227">
        <v>388</v>
      </c>
      <c r="K25" s="226" t="s">
        <v>180</v>
      </c>
      <c r="L25" s="296">
        <f t="shared" si="3"/>
        <v>0</v>
      </c>
      <c r="P25" s="201"/>
      <c r="X25" s="626">
        <v>388</v>
      </c>
      <c r="Y25" s="293">
        <v>388</v>
      </c>
      <c r="AA25" s="415">
        <f t="shared" si="0"/>
        <v>0</v>
      </c>
      <c r="AB25" s="293">
        <f t="shared" si="1"/>
        <v>0</v>
      </c>
    </row>
    <row r="26" spans="1:28" ht="39" customHeight="1" x14ac:dyDescent="0.3">
      <c r="A26" s="217">
        <f>'Unit Data from Audit Worksheet'!A30</f>
        <v>339</v>
      </c>
      <c r="B26" s="230" t="str">
        <f>'Unit Data from Audit Worksheet'!C30</f>
        <v>Statement of Activities - Governmental</v>
      </c>
      <c r="C26" s="216" t="str">
        <f>'Unit Data from Audit Worksheet'!D30</f>
        <v xml:space="preserve">Charges for services </v>
      </c>
      <c r="D26" s="102"/>
      <c r="E26" s="236">
        <f>'Unit Data from Audit Worksheet'!F30</f>
        <v>0</v>
      </c>
      <c r="F26" s="229">
        <f t="shared" si="4"/>
        <v>0</v>
      </c>
      <c r="G26" s="231"/>
      <c r="H26" s="228"/>
      <c r="I26" s="32"/>
      <c r="J26" s="227">
        <v>339</v>
      </c>
      <c r="K26" s="226" t="s">
        <v>181</v>
      </c>
      <c r="L26" s="296">
        <f t="shared" si="3"/>
        <v>0</v>
      </c>
      <c r="P26" s="201"/>
      <c r="X26" s="626">
        <v>339</v>
      </c>
      <c r="Y26" s="293">
        <v>339</v>
      </c>
      <c r="AA26" s="415">
        <f t="shared" si="0"/>
        <v>0</v>
      </c>
      <c r="AB26" s="293">
        <f t="shared" si="1"/>
        <v>0</v>
      </c>
    </row>
    <row r="27" spans="1:28" ht="39" customHeight="1" x14ac:dyDescent="0.3">
      <c r="A27" s="217">
        <f>'Unit Data from Audit Worksheet'!A31</f>
        <v>504</v>
      </c>
      <c r="B27" s="230" t="str">
        <f>'Unit Data from Audit Worksheet'!C31</f>
        <v>Statement of Activities - Governmental</v>
      </c>
      <c r="C27" s="216" t="str">
        <f>'Unit Data from Audit Worksheet'!D31</f>
        <v>Operating grants and contributions</v>
      </c>
      <c r="D27" s="102"/>
      <c r="E27" s="236">
        <f>'Unit Data from Audit Worksheet'!F31</f>
        <v>0</v>
      </c>
      <c r="F27" s="229">
        <f t="shared" si="4"/>
        <v>0</v>
      </c>
      <c r="G27" s="231"/>
      <c r="H27" s="228"/>
      <c r="I27" s="32"/>
      <c r="J27" s="227">
        <v>504</v>
      </c>
      <c r="K27" s="226" t="s">
        <v>182</v>
      </c>
      <c r="L27" s="296">
        <f t="shared" si="3"/>
        <v>0</v>
      </c>
      <c r="P27" s="201"/>
      <c r="X27" s="626">
        <v>504</v>
      </c>
      <c r="Y27" s="293">
        <v>504</v>
      </c>
      <c r="AA27" s="415">
        <f t="shared" si="0"/>
        <v>0</v>
      </c>
      <c r="AB27" s="293">
        <f t="shared" si="1"/>
        <v>0</v>
      </c>
    </row>
    <row r="28" spans="1:28" ht="39" customHeight="1" x14ac:dyDescent="0.3">
      <c r="A28" s="217">
        <f>'Unit Data from Audit Worksheet'!A32</f>
        <v>505</v>
      </c>
      <c r="B28" s="230" t="str">
        <f>'Unit Data from Audit Worksheet'!C32</f>
        <v>Statement of Activities - Governmental</v>
      </c>
      <c r="C28" s="216" t="str">
        <f>'Unit Data from Audit Worksheet'!D32</f>
        <v>Capital grants and contributions</v>
      </c>
      <c r="D28" s="102"/>
      <c r="E28" s="236">
        <f>'Unit Data from Audit Worksheet'!F32</f>
        <v>0</v>
      </c>
      <c r="F28" s="229">
        <f t="shared" si="4"/>
        <v>0</v>
      </c>
      <c r="G28" s="231"/>
      <c r="H28" s="228"/>
      <c r="I28" s="32"/>
      <c r="J28" s="227">
        <v>505</v>
      </c>
      <c r="K28" s="226" t="s">
        <v>183</v>
      </c>
      <c r="L28" s="296">
        <f t="shared" si="3"/>
        <v>0</v>
      </c>
      <c r="P28" s="201"/>
      <c r="X28" s="626">
        <v>505</v>
      </c>
      <c r="Y28" s="293">
        <v>505</v>
      </c>
      <c r="AA28" s="415">
        <f t="shared" si="0"/>
        <v>0</v>
      </c>
      <c r="AB28" s="293">
        <f t="shared" si="1"/>
        <v>0</v>
      </c>
    </row>
    <row r="29" spans="1:28" ht="82.5" customHeight="1" x14ac:dyDescent="0.3">
      <c r="A29" s="217">
        <f>'Unit Data from Audit Worksheet'!A33</f>
        <v>341</v>
      </c>
      <c r="B29" s="230" t="str">
        <f>'Unit Data from Audit Worksheet'!C33</f>
        <v>Statement of Activities - Governmental</v>
      </c>
      <c r="C29" s="216" t="str">
        <f>'Unit Data from Audit Worksheet'!D33</f>
        <v>Total General revenues
Exclude: transfers-in or out,
                 special items,
                 extraordinary amounts</v>
      </c>
      <c r="D29" s="102"/>
      <c r="E29" s="236">
        <f>'Unit Data from Audit Worksheet'!F33</f>
        <v>0</v>
      </c>
      <c r="F29" s="229">
        <f t="shared" si="4"/>
        <v>0</v>
      </c>
      <c r="G29" s="231"/>
      <c r="H29" s="228"/>
      <c r="I29" s="32"/>
      <c r="J29" s="227">
        <v>341</v>
      </c>
      <c r="K29" s="226" t="s">
        <v>184</v>
      </c>
      <c r="L29" s="296">
        <f t="shared" si="3"/>
        <v>0</v>
      </c>
      <c r="P29" s="201"/>
      <c r="X29" s="626">
        <v>341</v>
      </c>
      <c r="Y29" s="293">
        <v>341</v>
      </c>
      <c r="AA29" s="415">
        <f t="shared" si="0"/>
        <v>0</v>
      </c>
      <c r="AB29" s="293">
        <f t="shared" si="1"/>
        <v>0</v>
      </c>
    </row>
    <row r="30" spans="1:28" ht="82.5" customHeight="1" x14ac:dyDescent="0.3">
      <c r="A30" s="217">
        <f>'Unit Data from Audit Worksheet'!A34</f>
        <v>386</v>
      </c>
      <c r="B30" s="230" t="str">
        <f>'Unit Data from Audit Worksheet'!C34</f>
        <v>Statement of Activities - Governmental</v>
      </c>
      <c r="C30" s="216" t="str">
        <f>'Unit Data from Audit Worksheet'!D34</f>
        <v>Total Transfers in    (Preference is that transfers-in  are not netted against transfers-out)</v>
      </c>
      <c r="D30" s="102"/>
      <c r="E30" s="236">
        <f>'Unit Data from Audit Worksheet'!F34</f>
        <v>0</v>
      </c>
      <c r="F30" s="229">
        <f t="shared" si="4"/>
        <v>0</v>
      </c>
      <c r="G30" s="231"/>
      <c r="H30" s="228"/>
      <c r="I30" s="32"/>
      <c r="J30" s="227">
        <v>386</v>
      </c>
      <c r="K30" s="226" t="s">
        <v>185</v>
      </c>
      <c r="L30" s="296">
        <f t="shared" si="3"/>
        <v>0</v>
      </c>
      <c r="P30" s="201"/>
      <c r="X30" s="626">
        <v>386</v>
      </c>
      <c r="Y30" s="293">
        <v>386</v>
      </c>
      <c r="AA30" s="415">
        <f t="shared" si="0"/>
        <v>0</v>
      </c>
      <c r="AB30" s="293">
        <f t="shared" si="1"/>
        <v>0</v>
      </c>
    </row>
    <row r="31" spans="1:28" ht="82.5" customHeight="1" x14ac:dyDescent="0.3">
      <c r="A31" s="217">
        <f>'Unit Data from Audit Worksheet'!A35</f>
        <v>387</v>
      </c>
      <c r="B31" s="230" t="str">
        <f>'Unit Data from Audit Worksheet'!C35</f>
        <v>Statement of Activities - Governmental</v>
      </c>
      <c r="C31" s="216" t="str">
        <f>'Unit Data from Audit Worksheet'!D35</f>
        <v>Total Transfers out    (Preference is that transfers-in  are not netted against transfers-out)</v>
      </c>
      <c r="D31" s="102"/>
      <c r="E31" s="236">
        <f>'Unit Data from Audit Worksheet'!F35</f>
        <v>0</v>
      </c>
      <c r="F31" s="229">
        <f>IF(L31&lt;0,"Error: Enter as a positive.",)</f>
        <v>0</v>
      </c>
      <c r="G31" s="231"/>
      <c r="H31" s="228"/>
      <c r="I31" s="32"/>
      <c r="J31" s="227">
        <v>387</v>
      </c>
      <c r="K31" s="226" t="s">
        <v>186</v>
      </c>
      <c r="L31" s="296">
        <f t="shared" si="3"/>
        <v>0</v>
      </c>
      <c r="P31" s="201"/>
      <c r="X31" s="626">
        <v>387</v>
      </c>
      <c r="Y31" s="293">
        <v>387</v>
      </c>
      <c r="AA31" s="415">
        <f t="shared" si="0"/>
        <v>0</v>
      </c>
      <c r="AB31" s="293">
        <f t="shared" si="1"/>
        <v>0</v>
      </c>
    </row>
    <row r="32" spans="1:28" ht="82.5" customHeight="1" x14ac:dyDescent="0.3">
      <c r="A32" s="217">
        <f>'Unit Data from Audit Worksheet'!A36</f>
        <v>389</v>
      </c>
      <c r="B32" s="230" t="str">
        <f>'Unit Data from Audit Worksheet'!C36</f>
        <v>Statement of Activities - Governmental</v>
      </c>
      <c r="C32" s="216" t="str">
        <f>'Unit Data from Audit Worksheet'!D36</f>
        <v>Total Special and Extraordinary items.    (Amounts that increase net position are recorded as positive and amounts that decrease net position are recorded as negative)</v>
      </c>
      <c r="D32" s="102"/>
      <c r="E32" s="236">
        <f>'Unit Data from Audit Worksheet'!F36</f>
        <v>0</v>
      </c>
      <c r="F32" s="229"/>
      <c r="G32" s="231"/>
      <c r="H32" s="228"/>
      <c r="I32" s="32"/>
      <c r="J32" s="227">
        <v>389</v>
      </c>
      <c r="K32" s="226" t="s">
        <v>187</v>
      </c>
      <c r="L32" s="296">
        <f t="shared" si="3"/>
        <v>0</v>
      </c>
      <c r="N32" s="304"/>
      <c r="P32" s="201"/>
      <c r="X32" s="626">
        <v>389</v>
      </c>
      <c r="Y32" s="293">
        <v>389</v>
      </c>
      <c r="AA32" s="415">
        <f t="shared" si="0"/>
        <v>0</v>
      </c>
      <c r="AB32" s="293">
        <f t="shared" si="1"/>
        <v>0</v>
      </c>
    </row>
    <row r="33" spans="1:28" ht="79.5" customHeight="1" x14ac:dyDescent="0.3">
      <c r="A33" s="217">
        <f>'Unit Data from Audit Worksheet'!A37</f>
        <v>255</v>
      </c>
      <c r="B33" s="230" t="str">
        <f>'Unit Data from Audit Worksheet'!C37</f>
        <v>Statement of Activities - Governmental</v>
      </c>
      <c r="C33" s="216" t="str">
        <f>'Unit Data from Audit Worksheet'!D37</f>
        <v>Total Change in net position - (Increase in net position is recorded as a positive and a decrease in net position is recorded as a negative)</v>
      </c>
      <c r="D33" s="102"/>
      <c r="E33" s="236">
        <f>'Unit Data from Audit Worksheet'!F37</f>
        <v>0</v>
      </c>
      <c r="F33" s="229">
        <f>IF((L26+L27+L28+L29+L30-L31+L32-L25-L33)=0,,"Total revenues less total expenses do not equal total change in net position. Acct 339+504+505+341+386-387+389-388-255=0")</f>
        <v>0</v>
      </c>
      <c r="G33" s="84">
        <f>L26+L27+L28+L29+L30-L31+L32-L25-L33</f>
        <v>0</v>
      </c>
      <c r="H33" s="228"/>
      <c r="I33" s="32"/>
      <c r="J33" s="227">
        <v>255</v>
      </c>
      <c r="K33" s="226" t="s">
        <v>188</v>
      </c>
      <c r="L33" s="296">
        <f t="shared" si="3"/>
        <v>0</v>
      </c>
      <c r="O33" s="303" t="e">
        <f>'Unit Data from Audit Worksheet'!E37</f>
        <v>#N/A</v>
      </c>
      <c r="P33" s="201"/>
      <c r="X33" s="626">
        <v>255</v>
      </c>
      <c r="Y33" s="293">
        <v>255</v>
      </c>
      <c r="AA33" s="415">
        <f t="shared" si="0"/>
        <v>0</v>
      </c>
      <c r="AB33" s="293">
        <f t="shared" si="1"/>
        <v>0</v>
      </c>
    </row>
    <row r="34" spans="1:28" ht="89.25" customHeight="1" x14ac:dyDescent="0.3">
      <c r="A34" s="217">
        <f>'Unit Data from Audit Worksheet'!A38</f>
        <v>376</v>
      </c>
      <c r="B34" s="230" t="str">
        <f>'Unit Data from Audit Worksheet'!C38</f>
        <v>Statement of Activities - Governmental</v>
      </c>
      <c r="C34" s="216" t="str">
        <f>'Unit Data from Audit Worksheet'!D38</f>
        <v>Any adjustment to beginning net position including rounding, prior period adjustments and restatements.   (Increases to net position are positive; decreases to net position are negative)</v>
      </c>
      <c r="D34" s="102"/>
      <c r="E34" s="236">
        <f>'Unit Data from Audit Worksheet'!F38</f>
        <v>0</v>
      </c>
      <c r="F34" s="80" t="e">
        <f>IF(L19+L20+L21-L33-L34=O19+O20+O21,,"Beginning Balance does not agree with our records acct (252+253+254-255-376=PY252+PY253+PY254)")</f>
        <v>#N/A</v>
      </c>
      <c r="G34" s="85" t="e">
        <f>L19+L20+L21-L33-L34-(O19+O20+O21)</f>
        <v>#N/A</v>
      </c>
      <c r="H34" s="228" t="str">
        <f>'Unit Data from Audit Worksheet'!I38</f>
        <v>Please do not enter prior's years beginning balance as an adjustment in column F to balance.  Column F is only for year 2021-2022 adjustments.</v>
      </c>
      <c r="I34" s="32"/>
      <c r="J34" s="227">
        <v>376</v>
      </c>
      <c r="K34" s="226" t="s">
        <v>100</v>
      </c>
      <c r="L34" s="296">
        <f t="shared" si="3"/>
        <v>0</v>
      </c>
      <c r="O34" s="303" t="e">
        <f>'Unit Data from Audit Worksheet'!E38</f>
        <v>#N/A</v>
      </c>
      <c r="P34" s="201"/>
      <c r="R34" s="413"/>
      <c r="S34" s="413"/>
      <c r="T34" s="413"/>
      <c r="U34" s="413"/>
      <c r="V34" s="413"/>
      <c r="W34" s="413"/>
      <c r="X34" s="626">
        <v>376</v>
      </c>
      <c r="Y34" s="293">
        <v>376</v>
      </c>
      <c r="Z34" s="413"/>
      <c r="AA34" s="415">
        <f t="shared" si="0"/>
        <v>0</v>
      </c>
      <c r="AB34" s="293">
        <f t="shared" si="1"/>
        <v>0</v>
      </c>
    </row>
    <row r="35" spans="1:28" ht="157.5" customHeight="1" x14ac:dyDescent="0.3">
      <c r="A35" s="217">
        <f>'Unit Data from Audit Worksheet'!A39</f>
        <v>597</v>
      </c>
      <c r="B35" s="230" t="str">
        <f>'Unit Data from Audit Worksheet'!C39</f>
        <v>Statement of Activities                               (all governmental and business funds)</v>
      </c>
      <c r="C35" s="21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6">
        <f>'Unit Data from Audit Worksheet'!F39</f>
        <v>0</v>
      </c>
      <c r="F35" s="229">
        <f>IF(L35&lt;0,"Error: Number is normally positive.",)</f>
        <v>0</v>
      </c>
      <c r="G35" s="231"/>
      <c r="H35" s="228"/>
      <c r="I35" s="32"/>
      <c r="J35" s="227">
        <v>597</v>
      </c>
      <c r="K35" s="226" t="s">
        <v>339</v>
      </c>
      <c r="L35" s="296">
        <f t="shared" si="3"/>
        <v>0</v>
      </c>
      <c r="O35" s="303"/>
      <c r="P35" s="201"/>
      <c r="R35" s="413"/>
      <c r="S35" s="413"/>
      <c r="T35" s="413"/>
      <c r="U35" s="413"/>
      <c r="V35" s="413"/>
      <c r="W35" s="413"/>
      <c r="X35" s="626">
        <v>597</v>
      </c>
      <c r="Y35" s="293">
        <v>597</v>
      </c>
      <c r="Z35" s="413"/>
      <c r="AA35" s="415">
        <f t="shared" si="0"/>
        <v>0</v>
      </c>
      <c r="AB35" s="293">
        <f t="shared" si="1"/>
        <v>0</v>
      </c>
    </row>
    <row r="36" spans="1:28" ht="90" customHeight="1" x14ac:dyDescent="0.3">
      <c r="A36" s="217">
        <f>'Unit Data from Audit Worksheet'!A41</f>
        <v>592</v>
      </c>
      <c r="B36" s="230" t="str">
        <f>'Unit Data from Audit Worksheet'!C41</f>
        <v>Statement of Activities - Business Activities</v>
      </c>
      <c r="C36" s="216" t="str">
        <f>'Unit Data from Audit Worksheet'!D41</f>
        <v>Total Change in net position Business Type 
(Increase in net position is recorded as a positive and a decrease in net position is recorded as a negative)</v>
      </c>
      <c r="D36" s="102"/>
      <c r="E36" s="236">
        <f>'Unit Data from Audit Worksheet'!F41</f>
        <v>0</v>
      </c>
      <c r="F36" s="229"/>
      <c r="G36" s="231"/>
      <c r="H36" s="228"/>
      <c r="I36" s="32"/>
      <c r="J36" s="227">
        <v>592</v>
      </c>
      <c r="K36" s="226" t="s">
        <v>334</v>
      </c>
      <c r="L36" s="296">
        <f t="shared" si="3"/>
        <v>0</v>
      </c>
      <c r="O36" s="303"/>
      <c r="P36" s="201"/>
      <c r="R36" s="413"/>
      <c r="S36" s="413"/>
      <c r="T36" s="413"/>
      <c r="U36" s="413"/>
      <c r="V36" s="413"/>
      <c r="W36" s="413"/>
      <c r="X36" s="626">
        <v>592</v>
      </c>
      <c r="Y36" s="293">
        <v>592</v>
      </c>
      <c r="Z36" s="413"/>
      <c r="AA36" s="415">
        <f t="shared" si="0"/>
        <v>0</v>
      </c>
      <c r="AB36" s="293">
        <f t="shared" si="1"/>
        <v>0</v>
      </c>
    </row>
    <row r="37" spans="1:28" ht="66" customHeight="1" x14ac:dyDescent="0.3">
      <c r="A37" s="217">
        <f>'Unit Data from Audit Worksheet'!A42</f>
        <v>591</v>
      </c>
      <c r="B37" s="230" t="str">
        <f>'Unit Data from Audit Worksheet'!C42</f>
        <v>Statement of Activities - Business Activities</v>
      </c>
      <c r="C37" s="216" t="str">
        <f>'Unit Data from Audit Worksheet'!D42</f>
        <v>Total Expenses - Exclude Transfers</v>
      </c>
      <c r="D37" s="102"/>
      <c r="E37" s="236">
        <f>'Unit Data from Audit Worksheet'!F42</f>
        <v>0</v>
      </c>
      <c r="F37" s="229">
        <f>IF(L37&lt;0,"Error: Enter as a positive.",)</f>
        <v>0</v>
      </c>
      <c r="G37" s="231"/>
      <c r="H37" s="228"/>
      <c r="I37" s="32"/>
      <c r="J37" s="227">
        <v>591</v>
      </c>
      <c r="K37" s="226" t="s">
        <v>333</v>
      </c>
      <c r="L37" s="296">
        <f t="shared" si="3"/>
        <v>0</v>
      </c>
      <c r="O37" s="303"/>
      <c r="P37" s="201"/>
      <c r="R37" s="413"/>
      <c r="S37" s="413"/>
      <c r="T37" s="413"/>
      <c r="U37" s="413"/>
      <c r="V37" s="413"/>
      <c r="W37" s="413"/>
      <c r="X37" s="626">
        <v>591</v>
      </c>
      <c r="Y37" s="293">
        <v>591</v>
      </c>
      <c r="Z37" s="413"/>
      <c r="AA37" s="415">
        <f t="shared" si="0"/>
        <v>0</v>
      </c>
      <c r="AB37" s="293">
        <f t="shared" si="1"/>
        <v>0</v>
      </c>
    </row>
    <row r="38" spans="1:28" ht="54" customHeight="1" x14ac:dyDescent="0.3">
      <c r="A38" s="217">
        <f>'Unit Data from Audit Worksheet'!A44</f>
        <v>506</v>
      </c>
      <c r="B38" s="47" t="str">
        <f>'Unit Data from Audit Worksheet'!C44</f>
        <v>General Fund-Balance Sheet</v>
      </c>
      <c r="C38" s="305" t="str">
        <f>'Unit Data from Audit Worksheet'!D44</f>
        <v xml:space="preserve">All unrestricted cash and investments.  
Exclude restricted cash and cash held by a third party. </v>
      </c>
      <c r="D38" s="102"/>
      <c r="E38" s="144">
        <f>'Unit Data from Audit Worksheet'!F44</f>
        <v>0</v>
      </c>
      <c r="F38" s="31">
        <f>IF(L38&lt;0,"Error: Number is normally positive.",)</f>
        <v>0</v>
      </c>
      <c r="G38" s="66"/>
      <c r="H38" s="228"/>
      <c r="I38" s="32"/>
      <c r="J38" s="35">
        <v>506</v>
      </c>
      <c r="K38" s="226" t="s">
        <v>189</v>
      </c>
      <c r="L38" s="306">
        <f t="shared" ref="L38:L51" si="5">IF(D38="",E38,D38)</f>
        <v>0</v>
      </c>
      <c r="P38" s="202"/>
      <c r="X38" s="626">
        <v>506</v>
      </c>
      <c r="Y38" s="293">
        <v>506</v>
      </c>
      <c r="AA38" s="415">
        <f t="shared" si="0"/>
        <v>0</v>
      </c>
      <c r="AB38" s="293">
        <f t="shared" si="1"/>
        <v>0</v>
      </c>
    </row>
    <row r="39" spans="1:28" ht="45.75" customHeight="1" x14ac:dyDescent="0.3">
      <c r="A39" s="217">
        <f>'Unit Data from Audit Worksheet'!A45</f>
        <v>536</v>
      </c>
      <c r="B39" s="47" t="str">
        <f>'Unit Data from Audit Worksheet'!C45</f>
        <v>General Fund-Balance Sheet</v>
      </c>
      <c r="C39" s="305" t="str">
        <f>'Unit Data from Audit Worksheet'!D45</f>
        <v>All restricted cash and investments</v>
      </c>
      <c r="D39" s="102"/>
      <c r="E39" s="144">
        <f>'Unit Data from Audit Worksheet'!F45</f>
        <v>0</v>
      </c>
      <c r="F39" s="31">
        <f>IF(L39&lt;0,"Error: Number is normally positive.",)</f>
        <v>0</v>
      </c>
      <c r="G39" s="66"/>
      <c r="H39" s="228"/>
      <c r="I39" s="32"/>
      <c r="J39" s="35">
        <v>536</v>
      </c>
      <c r="K39" s="226" t="s">
        <v>190</v>
      </c>
      <c r="L39" s="306">
        <f t="shared" si="5"/>
        <v>0</v>
      </c>
      <c r="P39" s="203"/>
      <c r="Q39" s="300"/>
      <c r="S39" s="299"/>
      <c r="T39" s="299"/>
      <c r="U39" s="299"/>
      <c r="V39" s="299"/>
      <c r="W39" s="18"/>
      <c r="X39" s="626">
        <v>536</v>
      </c>
      <c r="Y39" s="293">
        <v>536</v>
      </c>
      <c r="Z39" s="18"/>
      <c r="AA39" s="415">
        <f t="shared" si="0"/>
        <v>0</v>
      </c>
      <c r="AB39" s="293">
        <f t="shared" si="1"/>
        <v>0</v>
      </c>
    </row>
    <row r="40" spans="1:28" ht="56.25" customHeight="1" x14ac:dyDescent="0.3">
      <c r="A40" s="217">
        <f>'Unit Data from Audit Worksheet'!A46</f>
        <v>586</v>
      </c>
      <c r="B40" s="230" t="str">
        <f>'Unit Data from Audit Worksheet'!C46</f>
        <v>General Fund-Balance Sheet</v>
      </c>
      <c r="C40" s="216" t="str">
        <f>'Unit Data from Audit Worksheet'!D46</f>
        <v>Advance To: Interfund loan receivable-portion of repayment plan longer than 12 months</v>
      </c>
      <c r="D40" s="134"/>
      <c r="E40" s="236">
        <f>'Unit Data from Audit Worksheet'!F46</f>
        <v>0</v>
      </c>
      <c r="F40" s="229"/>
      <c r="G40" s="231"/>
      <c r="H40" s="228"/>
      <c r="I40" s="32"/>
      <c r="J40" s="227">
        <v>586</v>
      </c>
      <c r="K40" s="216" t="s">
        <v>318</v>
      </c>
      <c r="L40" s="296">
        <f t="shared" si="5"/>
        <v>0</v>
      </c>
      <c r="P40" s="203"/>
      <c r="Q40" s="300"/>
      <c r="S40" s="299"/>
      <c r="T40" s="299"/>
      <c r="U40" s="299"/>
      <c r="V40" s="299"/>
      <c r="W40" s="18"/>
      <c r="X40" s="626">
        <v>586</v>
      </c>
      <c r="Y40" s="293">
        <v>586</v>
      </c>
      <c r="Z40" s="18"/>
      <c r="AA40" s="415">
        <f t="shared" si="0"/>
        <v>0</v>
      </c>
      <c r="AB40" s="293">
        <f t="shared" si="1"/>
        <v>0</v>
      </c>
    </row>
    <row r="41" spans="1:28" ht="28.8" x14ac:dyDescent="0.3">
      <c r="A41" s="217">
        <f>'Unit Data from Audit Worksheet'!A47</f>
        <v>379</v>
      </c>
      <c r="B41" s="230" t="str">
        <f>'Unit Data from Audit Worksheet'!C47</f>
        <v>General Fund-Balance Sheet</v>
      </c>
      <c r="C41" s="216" t="str">
        <f>'Unit Data from Audit Worksheet'!D47</f>
        <v>Total Assets and deferred outflows</v>
      </c>
      <c r="D41" s="134"/>
      <c r="E41" s="236">
        <f>'Unit Data from Audit Worksheet'!F47</f>
        <v>0</v>
      </c>
      <c r="F41" s="77">
        <f>IF((L38+L39)&gt;L41,"Error: Please review accts (506+536)&gt;379",)</f>
        <v>0</v>
      </c>
      <c r="G41" s="231"/>
      <c r="H41" s="228"/>
      <c r="I41" s="32"/>
      <c r="J41" s="227">
        <v>379</v>
      </c>
      <c r="K41" s="226" t="s">
        <v>110</v>
      </c>
      <c r="L41" s="296">
        <f t="shared" si="5"/>
        <v>0</v>
      </c>
      <c r="P41" s="200"/>
      <c r="X41" s="626">
        <v>379</v>
      </c>
      <c r="Y41" s="293">
        <v>379</v>
      </c>
      <c r="AA41" s="415">
        <f t="shared" si="0"/>
        <v>0</v>
      </c>
      <c r="AB41" s="293">
        <f t="shared" si="1"/>
        <v>0</v>
      </c>
    </row>
    <row r="42" spans="1:28" ht="106.5" customHeight="1" x14ac:dyDescent="0.3">
      <c r="A42" s="217">
        <f>'Unit Data from Audit Worksheet'!A48</f>
        <v>368</v>
      </c>
      <c r="B42" s="230" t="str">
        <f>'Unit Data from Audit Worksheet'!C48</f>
        <v>General Fund-Balance Sheet</v>
      </c>
      <c r="C42" s="216" t="str">
        <f>'Unit Data from Audit Worksheet'!D48</f>
        <v>Total Liabilities payable from restricted assets (only complete if this is listed in your financial statements for the general fund and the auditor has listed the cash to be used to pay the liabilities as restricted)</v>
      </c>
      <c r="D42" s="134"/>
      <c r="E42" s="236">
        <f>'Unit Data from Audit Worksheet'!F48</f>
        <v>0</v>
      </c>
      <c r="F42" s="229">
        <f>IF(L42&lt;0,"Error: Enter as a positive.",)</f>
        <v>0</v>
      </c>
      <c r="G42" s="231"/>
      <c r="H42" s="228"/>
      <c r="I42" s="32"/>
      <c r="J42" s="227">
        <v>368</v>
      </c>
      <c r="K42" s="226" t="s">
        <v>191</v>
      </c>
      <c r="L42" s="296">
        <f t="shared" si="5"/>
        <v>0</v>
      </c>
      <c r="P42" s="201"/>
      <c r="S42" s="18"/>
      <c r="T42" s="18"/>
      <c r="U42" s="18"/>
      <c r="V42" s="18"/>
      <c r="X42" s="626">
        <v>368</v>
      </c>
      <c r="Y42" s="293">
        <v>368</v>
      </c>
      <c r="Z42" s="18"/>
      <c r="AA42" s="415">
        <f t="shared" si="0"/>
        <v>0</v>
      </c>
      <c r="AB42" s="293">
        <f t="shared" si="1"/>
        <v>0</v>
      </c>
    </row>
    <row r="43" spans="1:28" ht="90.75" customHeight="1" x14ac:dyDescent="0.3">
      <c r="A43" s="217">
        <f>'Unit Data from Audit Worksheet'!A49</f>
        <v>4</v>
      </c>
      <c r="B43" s="47" t="str">
        <f>'Unit Data from Audit Worksheet'!C49</f>
        <v>General Fund-Balance Sheet</v>
      </c>
      <c r="C43" s="305" t="str">
        <f>'Unit Data from Audit Worksheet'!D49</f>
        <v>Current Liabilities (as reported on the Balance Sheet)
Exclude all deferred inflows. 
Include advance from(long-term portion of interfund loans)</v>
      </c>
      <c r="D43" s="134"/>
      <c r="E43" s="144">
        <f>'Unit Data from Audit Worksheet'!F49</f>
        <v>0</v>
      </c>
      <c r="F43" s="31">
        <f t="shared" ref="F43:F52" si="6">IF(L43&lt;0,"Error: Enter as a positive.",)</f>
        <v>0</v>
      </c>
      <c r="G43" s="66"/>
      <c r="H43" s="228"/>
      <c r="I43" s="32"/>
      <c r="J43" s="35">
        <v>4</v>
      </c>
      <c r="K43" s="226" t="s">
        <v>111</v>
      </c>
      <c r="L43" s="306">
        <f t="shared" si="5"/>
        <v>0</v>
      </c>
      <c r="P43" s="201"/>
      <c r="S43" s="18"/>
      <c r="T43" s="18"/>
      <c r="U43" s="18"/>
      <c r="V43" s="18"/>
      <c r="X43" s="626">
        <v>4</v>
      </c>
      <c r="Y43" s="293">
        <v>4</v>
      </c>
      <c r="Z43" s="18"/>
      <c r="AA43" s="415">
        <f t="shared" si="0"/>
        <v>0</v>
      </c>
      <c r="AB43" s="293">
        <f t="shared" si="1"/>
        <v>0</v>
      </c>
    </row>
    <row r="44" spans="1:28" ht="131.25" customHeight="1" x14ac:dyDescent="0.3">
      <c r="A44" s="217">
        <f>'Unit Data from Audit Worksheet'!A50</f>
        <v>5</v>
      </c>
      <c r="B44" s="47" t="str">
        <f>'Unit Data from Audit Worksheet'!C50</f>
        <v>General Fund-Balance Sheet</v>
      </c>
      <c r="C44" s="305"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Worksheet'!F50</f>
        <v>0</v>
      </c>
      <c r="F44" s="31">
        <f t="shared" si="6"/>
        <v>0</v>
      </c>
      <c r="G44" s="66"/>
      <c r="H44" s="228"/>
      <c r="I44" s="32"/>
      <c r="J44" s="35">
        <v>5</v>
      </c>
      <c r="K44" s="226" t="s">
        <v>112</v>
      </c>
      <c r="L44" s="306">
        <f t="shared" si="5"/>
        <v>0</v>
      </c>
      <c r="P44" s="201"/>
      <c r="S44" s="18"/>
      <c r="T44" s="18"/>
      <c r="U44" s="18"/>
      <c r="V44" s="18"/>
      <c r="X44" s="626">
        <v>5</v>
      </c>
      <c r="Y44" s="293">
        <v>5</v>
      </c>
      <c r="Z44" s="18"/>
      <c r="AA44" s="415">
        <f t="shared" si="0"/>
        <v>0</v>
      </c>
      <c r="AB44" s="293">
        <f t="shared" si="1"/>
        <v>0</v>
      </c>
    </row>
    <row r="45" spans="1:28" ht="104.25" customHeight="1" x14ac:dyDescent="0.3">
      <c r="A45" s="217">
        <f>'Unit Data from Audit Worksheet'!A51</f>
        <v>380</v>
      </c>
      <c r="B45" s="230" t="str">
        <f>'Unit Data from Audit Worksheet'!C51</f>
        <v>General Fund-Balance Sheet</v>
      </c>
      <c r="C45" s="216" t="str">
        <f>'Unit Data from Audit Worksheet'!D51</f>
        <v>Total Deferred inflows not derived from cash receipts.  Deferred inflows on the face of the statements can include cash and non-cash.  You may have to refer to the note disclosure where the cash and non-cash is broken out.</v>
      </c>
      <c r="D45" s="134"/>
      <c r="E45" s="236">
        <f>'Unit Data from Audit Worksheet'!F51</f>
        <v>0</v>
      </c>
      <c r="F45" s="229">
        <f t="shared" si="6"/>
        <v>0</v>
      </c>
      <c r="G45" s="231"/>
      <c r="H45" s="228"/>
      <c r="I45" s="32"/>
      <c r="J45" s="227">
        <v>380</v>
      </c>
      <c r="K45" s="226" t="s">
        <v>113</v>
      </c>
      <c r="L45" s="296">
        <f t="shared" si="5"/>
        <v>0</v>
      </c>
      <c r="P45" s="201"/>
      <c r="X45" s="626">
        <v>380</v>
      </c>
      <c r="Y45" s="293">
        <v>380</v>
      </c>
      <c r="AA45" s="415">
        <f t="shared" si="0"/>
        <v>0</v>
      </c>
      <c r="AB45" s="293">
        <f t="shared" si="1"/>
        <v>0</v>
      </c>
    </row>
    <row r="46" spans="1:28" ht="41.25" customHeight="1" x14ac:dyDescent="0.3">
      <c r="A46" s="217">
        <f>'Unit Data from Audit Worksheet'!A52</f>
        <v>391</v>
      </c>
      <c r="B46" s="230" t="str">
        <f>'Unit Data from Audit Worksheet'!C52</f>
        <v>General Fund-Balance Sheet</v>
      </c>
      <c r="C46" s="216" t="str">
        <f>'Unit Data from Audit Worksheet'!D52</f>
        <v xml:space="preserve">Fund balance, Restricted for Stabilization by State Statute </v>
      </c>
      <c r="D46" s="134"/>
      <c r="E46" s="236">
        <f>'Unit Data from Audit Worksheet'!F52</f>
        <v>0</v>
      </c>
      <c r="F46" s="229">
        <f t="shared" si="6"/>
        <v>0</v>
      </c>
      <c r="G46" s="231"/>
      <c r="H46" s="228"/>
      <c r="I46" s="32"/>
      <c r="J46" s="227">
        <v>391</v>
      </c>
      <c r="K46" s="226" t="s">
        <v>192</v>
      </c>
      <c r="L46" s="296">
        <f t="shared" si="5"/>
        <v>0</v>
      </c>
      <c r="P46" s="201"/>
      <c r="X46" s="626">
        <v>391</v>
      </c>
      <c r="Y46" s="293">
        <v>391</v>
      </c>
      <c r="AA46" s="415">
        <f t="shared" si="0"/>
        <v>0</v>
      </c>
      <c r="AB46" s="293">
        <f t="shared" si="1"/>
        <v>0</v>
      </c>
    </row>
    <row r="47" spans="1:28" ht="28.8" x14ac:dyDescent="0.3">
      <c r="A47" s="217">
        <f>'Unit Data from Audit Worksheet'!A53</f>
        <v>7</v>
      </c>
      <c r="B47" s="47" t="str">
        <f>'Unit Data from Audit Worksheet'!C53</f>
        <v>General Fund-Balance Sheet</v>
      </c>
      <c r="C47" s="305" t="str">
        <f>'Unit Data from Audit Worksheet'!D53</f>
        <v>Fund balance, Nonspendable-  inventory/prepaids/etc.</v>
      </c>
      <c r="D47" s="134"/>
      <c r="E47" s="144">
        <f>'Unit Data from Audit Worksheet'!F53</f>
        <v>0</v>
      </c>
      <c r="F47" s="31">
        <f t="shared" si="6"/>
        <v>0</v>
      </c>
      <c r="G47" s="66"/>
      <c r="H47" s="228"/>
      <c r="I47" s="32"/>
      <c r="J47" s="35">
        <v>7</v>
      </c>
      <c r="K47" s="226" t="s">
        <v>193</v>
      </c>
      <c r="L47" s="306">
        <f t="shared" si="5"/>
        <v>0</v>
      </c>
      <c r="P47" s="201"/>
      <c r="X47" s="626">
        <v>7</v>
      </c>
      <c r="Y47" s="293">
        <v>7</v>
      </c>
      <c r="AA47" s="415">
        <f t="shared" si="0"/>
        <v>0</v>
      </c>
      <c r="AB47" s="293">
        <f t="shared" si="1"/>
        <v>0</v>
      </c>
    </row>
    <row r="48" spans="1:28" ht="89.25" customHeight="1" x14ac:dyDescent="0.3">
      <c r="A48" s="307">
        <f>'Unit Data from Audit Worksheet'!A54</f>
        <v>11</v>
      </c>
      <c r="B48" s="109" t="str">
        <f>'Unit Data from Audit Worksheet'!C54</f>
        <v>General Fund-Balance Sheet</v>
      </c>
      <c r="C48" s="298" t="str">
        <f>'Unit Data from Audit Worksheet'!D54</f>
        <v>Fund balance, Restricted for Streets (unspent Powell Bill balance).  You may have to refer to the note disclosure where restricted fund balance is described.</v>
      </c>
      <c r="D48" s="102"/>
      <c r="E48" s="145">
        <f>'Unit Data from Audit Worksheet'!F54</f>
        <v>0</v>
      </c>
      <c r="F48" s="103">
        <f t="shared" si="6"/>
        <v>0</v>
      </c>
      <c r="G48" s="104"/>
      <c r="H48" s="105"/>
      <c r="I48" s="32"/>
      <c r="J48" s="97">
        <v>11</v>
      </c>
      <c r="K48" s="38" t="s">
        <v>194</v>
      </c>
      <c r="L48" s="296">
        <f t="shared" si="5"/>
        <v>0</v>
      </c>
      <c r="P48" s="201"/>
      <c r="X48" s="626">
        <v>11</v>
      </c>
      <c r="Y48" s="293">
        <v>11</v>
      </c>
      <c r="AA48" s="415">
        <f t="shared" si="0"/>
        <v>0</v>
      </c>
      <c r="AB48" s="293">
        <f t="shared" si="1"/>
        <v>0</v>
      </c>
    </row>
    <row r="49" spans="1:28" s="18" customFormat="1" ht="48.75" customHeight="1" x14ac:dyDescent="0.3">
      <c r="A49" s="194">
        <f>'Unit Data from Audit Worksheet'!A55</f>
        <v>645</v>
      </c>
      <c r="B49" s="240" t="str">
        <f>'Unit Data from Audit Worksheet'!C55</f>
        <v>General Fund-Balance Sheet</v>
      </c>
      <c r="C49" s="194" t="str">
        <f>'Unit Data from Audit Worksheet'!D55</f>
        <v>Fund balance, Assigned (total of all assigned components)</v>
      </c>
      <c r="D49" s="108"/>
      <c r="E49" s="239">
        <f>'Unit Data from Audit Worksheet'!F55</f>
        <v>0</v>
      </c>
      <c r="F49" s="224">
        <f>IF(L49&lt;0,"Error: Enter as a positive.",)</f>
        <v>0</v>
      </c>
      <c r="G49" s="212"/>
      <c r="H49" s="224"/>
      <c r="I49" s="308"/>
      <c r="J49" s="223">
        <v>645</v>
      </c>
      <c r="K49" s="194" t="s">
        <v>384</v>
      </c>
      <c r="L49" s="309">
        <f t="shared" si="5"/>
        <v>0</v>
      </c>
      <c r="M49"/>
      <c r="N49" s="299"/>
      <c r="O49" s="299"/>
      <c r="P49" s="201"/>
      <c r="Q49" s="286"/>
      <c r="R49" s="3"/>
      <c r="S49" s="3"/>
      <c r="T49" s="3"/>
      <c r="U49" s="3"/>
      <c r="V49" s="3"/>
      <c r="W49" s="3"/>
      <c r="X49" s="626">
        <v>645</v>
      </c>
      <c r="Y49" s="293">
        <v>645</v>
      </c>
      <c r="Z49" s="3"/>
      <c r="AA49" s="415">
        <f t="shared" si="0"/>
        <v>0</v>
      </c>
      <c r="AB49" s="293">
        <f t="shared" si="1"/>
        <v>0</v>
      </c>
    </row>
    <row r="50" spans="1:28" s="18" customFormat="1" ht="45.75" customHeight="1" x14ac:dyDescent="0.3">
      <c r="A50" s="194">
        <f>'Unit Data from Audit Worksheet'!A56</f>
        <v>646</v>
      </c>
      <c r="B50" s="240" t="str">
        <f>'Unit Data from Audit Worksheet'!C56</f>
        <v>General Fund-Balance Sheet</v>
      </c>
      <c r="C50" s="194" t="str">
        <f>'Unit Data from Audit Worksheet'!D56</f>
        <v>Fund Balance, Unassigned</v>
      </c>
      <c r="D50" s="108"/>
      <c r="E50" s="239">
        <f>'Unit Data from Audit Worksheet'!F56</f>
        <v>0</v>
      </c>
      <c r="F50" s="224">
        <f>IF(L50&lt;0,"Error: Enter as a positive.",)</f>
        <v>0</v>
      </c>
      <c r="G50" s="212"/>
      <c r="H50" s="224"/>
      <c r="I50" s="308"/>
      <c r="J50" s="223">
        <v>646</v>
      </c>
      <c r="K50" s="194" t="s">
        <v>385</v>
      </c>
      <c r="L50" s="309">
        <f t="shared" si="5"/>
        <v>0</v>
      </c>
      <c r="M50"/>
      <c r="N50" s="299"/>
      <c r="O50" s="299"/>
      <c r="P50" s="201"/>
      <c r="Q50" s="286"/>
      <c r="R50" s="3"/>
      <c r="S50" s="3"/>
      <c r="T50" s="3"/>
      <c r="U50" s="3"/>
      <c r="V50" s="3"/>
      <c r="W50" s="3"/>
      <c r="X50" s="626">
        <v>646</v>
      </c>
      <c r="Y50" s="293">
        <v>646</v>
      </c>
      <c r="Z50" s="3"/>
      <c r="AA50" s="415">
        <f t="shared" si="0"/>
        <v>0</v>
      </c>
      <c r="AB50" s="293">
        <f t="shared" si="1"/>
        <v>0</v>
      </c>
    </row>
    <row r="51" spans="1:28" ht="55.5" customHeight="1" x14ac:dyDescent="0.3">
      <c r="A51" s="294">
        <f>'Unit Data from Audit Worksheet'!A57</f>
        <v>9</v>
      </c>
      <c r="B51" s="110" t="str">
        <f>'Unit Data from Audit Worksheet'!C57</f>
        <v>General Fund-Balance Sheet</v>
      </c>
      <c r="C51" s="310" t="str">
        <f>'Unit Data from Audit Worksheet'!D57</f>
        <v>Total Fund balance (enter fund deficits as negative)</v>
      </c>
      <c r="D51" s="134"/>
      <c r="E51" s="143">
        <f>'Unit Data from Audit Worksheet'!F57</f>
        <v>0</v>
      </c>
      <c r="F51" s="111">
        <f>IF(L41-L43-L44-L45-L51=0,,"Error: Total assets less total liabilities do not equal Acct +379-4-5-380-9=0")</f>
        <v>0</v>
      </c>
      <c r="G51" s="112">
        <f>L41-L43-L44-L45-L51</f>
        <v>0</v>
      </c>
      <c r="H51" s="228"/>
      <c r="I51" s="32"/>
      <c r="J51" s="113">
        <v>9</v>
      </c>
      <c r="K51" s="45" t="s">
        <v>195</v>
      </c>
      <c r="L51" s="306">
        <f t="shared" si="5"/>
        <v>0</v>
      </c>
      <c r="O51" s="303" t="e">
        <f>'Unit Data from Audit Worksheet'!E57</f>
        <v>#N/A</v>
      </c>
      <c r="P51" s="201"/>
      <c r="X51" s="626">
        <v>9</v>
      </c>
      <c r="Y51" s="293">
        <v>9</v>
      </c>
      <c r="AA51" s="415">
        <f t="shared" si="0"/>
        <v>0</v>
      </c>
      <c r="AB51" s="293">
        <f t="shared" si="1"/>
        <v>0</v>
      </c>
    </row>
    <row r="52" spans="1:28" s="18" customFormat="1" ht="73.5" customHeight="1" x14ac:dyDescent="0.3">
      <c r="A52" s="217">
        <f>'Unit Data from Audit Worksheet'!A58</f>
        <v>540</v>
      </c>
      <c r="B52" s="230" t="str">
        <f>'Unit Data from Audit Worksheet'!C58</f>
        <v>General Fund - Budget Actual Statement</v>
      </c>
      <c r="C52" s="216" t="str">
        <f>'Unit Data from Audit Worksheet'!D58</f>
        <v>Amount of the General Fund Balance appropriated in next year's budget. As reported on the General Fund Balance Sheet.</v>
      </c>
      <c r="D52" s="134"/>
      <c r="E52" s="236">
        <f>'Unit Data from Audit Worksheet'!F58</f>
        <v>0</v>
      </c>
      <c r="F52" s="229">
        <f t="shared" si="6"/>
        <v>0</v>
      </c>
      <c r="G52" s="231"/>
      <c r="H52" s="228"/>
      <c r="I52" s="32"/>
      <c r="J52" s="227">
        <v>540</v>
      </c>
      <c r="K52" s="226" t="s">
        <v>253</v>
      </c>
      <c r="L52" s="296">
        <f t="shared" ref="L52:L79" si="7">IF(D52="",E52,D52)</f>
        <v>0</v>
      </c>
      <c r="M52"/>
      <c r="P52" s="201"/>
      <c r="Q52" s="286"/>
      <c r="R52" s="3"/>
      <c r="S52" s="3"/>
      <c r="T52" s="3"/>
      <c r="U52" s="3"/>
      <c r="V52" s="3"/>
      <c r="W52" s="3"/>
      <c r="X52" s="626">
        <v>540</v>
      </c>
      <c r="Y52" s="293">
        <v>540</v>
      </c>
      <c r="Z52" s="3"/>
      <c r="AA52" s="415">
        <f t="shared" si="0"/>
        <v>0</v>
      </c>
      <c r="AB52" s="293">
        <f t="shared" si="1"/>
        <v>0</v>
      </c>
    </row>
    <row r="53" spans="1:28" s="18" customFormat="1" ht="73.5" customHeight="1" x14ac:dyDescent="0.3">
      <c r="A53" s="311">
        <f>'Unit Data from Audit Worksheet'!A59</f>
        <v>1052</v>
      </c>
      <c r="B53" s="234" t="str">
        <f>'Unit Data from Audit Worksheet'!C59</f>
        <v>General Fund-Rev, Exp. Change in Fund Balance</v>
      </c>
      <c r="C53" s="312" t="str">
        <f>'Unit Data from Audit Worksheet'!D59</f>
        <v>Mark to Market unrealized losses in the General Fund. (enter as a negative number)</v>
      </c>
      <c r="D53" s="134"/>
      <c r="E53" s="237">
        <f>'Unit Data from Audit Worksheet'!F59</f>
        <v>0</v>
      </c>
      <c r="F53" s="229"/>
      <c r="G53" s="231"/>
      <c r="H53" s="228"/>
      <c r="I53" s="32"/>
      <c r="J53" s="241">
        <v>1052</v>
      </c>
      <c r="K53" s="118" t="s">
        <v>2137</v>
      </c>
      <c r="L53" s="313">
        <f t="shared" si="7"/>
        <v>0</v>
      </c>
      <c r="M53"/>
      <c r="P53" s="201"/>
      <c r="Q53" s="286"/>
      <c r="R53" s="415"/>
      <c r="S53" s="415"/>
      <c r="T53" s="415"/>
      <c r="U53" s="415"/>
      <c r="V53" s="415"/>
      <c r="W53" s="415"/>
      <c r="X53" s="626"/>
      <c r="Y53" s="293"/>
      <c r="Z53" s="415"/>
      <c r="AA53" s="415">
        <f t="shared" si="0"/>
        <v>0</v>
      </c>
      <c r="AB53" s="293"/>
    </row>
    <row r="54" spans="1:28" s="18" customFormat="1" ht="73.5" customHeight="1" x14ac:dyDescent="0.3">
      <c r="A54" s="217">
        <f>'Unit Data from Audit Worksheet'!A61</f>
        <v>984</v>
      </c>
      <c r="B54" s="230" t="str">
        <f>'Unit Data from Audit Worksheet'!C61</f>
        <v>General Fund - Budget Actual Statement</v>
      </c>
      <c r="C54" s="216" t="str">
        <f>'Unit Data from Audit Worksheet'!D61</f>
        <v>Amount of Ad valorem tax collected (including motor vehicle and prior years) reported on budget actual statement</v>
      </c>
      <c r="D54" s="134"/>
      <c r="E54" s="236">
        <f>'Unit Data from Audit Worksheet'!F61</f>
        <v>0</v>
      </c>
      <c r="F54" s="229"/>
      <c r="G54" s="231"/>
      <c r="H54" s="228"/>
      <c r="I54" s="32"/>
      <c r="J54" s="227">
        <v>984</v>
      </c>
      <c r="K54" s="226" t="s">
        <v>615</v>
      </c>
      <c r="L54" s="302">
        <f t="shared" si="7"/>
        <v>0</v>
      </c>
      <c r="M54"/>
      <c r="P54" s="201"/>
      <c r="Q54" s="286"/>
      <c r="R54" s="3"/>
      <c r="S54" s="3"/>
      <c r="T54" s="3"/>
      <c r="U54" s="3"/>
      <c r="V54" s="3"/>
      <c r="W54" s="3"/>
      <c r="X54" s="626">
        <v>984</v>
      </c>
      <c r="Y54" s="293">
        <v>984</v>
      </c>
      <c r="Z54" s="3"/>
      <c r="AA54" s="415">
        <f t="shared" si="0"/>
        <v>0</v>
      </c>
      <c r="AB54" s="293">
        <f t="shared" si="1"/>
        <v>0</v>
      </c>
    </row>
    <row r="55" spans="1:28" s="18" customFormat="1" ht="73.5" customHeight="1" x14ac:dyDescent="0.3">
      <c r="A55" s="217">
        <f>'Unit Data from Audit Worksheet'!A62</f>
        <v>985</v>
      </c>
      <c r="B55" s="230" t="str">
        <f>'Unit Data from Audit Worksheet'!C62</f>
        <v>General Fund - Budget Actual Statement</v>
      </c>
      <c r="C55" s="216" t="str">
        <f>'Unit Data from Audit Worksheet'!D62</f>
        <v>Amount of Ad valorem tax budgeted (including motor vehicle and prior years) reported on budget actual statement</v>
      </c>
      <c r="D55" s="134"/>
      <c r="E55" s="236">
        <f>'Unit Data from Audit Worksheet'!F62</f>
        <v>0</v>
      </c>
      <c r="F55" s="229"/>
      <c r="G55" s="231"/>
      <c r="H55" s="228"/>
      <c r="I55" s="32"/>
      <c r="J55" s="227">
        <v>985</v>
      </c>
      <c r="K55" s="226" t="s">
        <v>616</v>
      </c>
      <c r="L55" s="302">
        <f t="shared" si="7"/>
        <v>0</v>
      </c>
      <c r="M55"/>
      <c r="P55" s="202"/>
      <c r="Q55" s="286"/>
      <c r="R55" s="3"/>
      <c r="S55" s="3"/>
      <c r="T55" s="3"/>
      <c r="U55" s="3"/>
      <c r="V55" s="3"/>
      <c r="W55" s="3"/>
      <c r="X55" s="626">
        <v>985</v>
      </c>
      <c r="Y55" s="293">
        <v>985</v>
      </c>
      <c r="Z55" s="3"/>
      <c r="AA55" s="415">
        <f t="shared" si="0"/>
        <v>0</v>
      </c>
      <c r="AB55" s="293">
        <f t="shared" si="1"/>
        <v>0</v>
      </c>
    </row>
    <row r="56" spans="1:28" ht="73.5" customHeight="1" x14ac:dyDescent="0.3">
      <c r="A56" s="217">
        <f>'Unit Data from Audit Worksheet'!A63</f>
        <v>369</v>
      </c>
      <c r="B56" s="230" t="str">
        <f>'Unit Data from Audit Worksheet'!C63</f>
        <v>General Fund-Rev, Exp. Change in Fund Balance</v>
      </c>
      <c r="C56" s="216" t="str">
        <f>'Unit Data from Audit Worksheet'!D63</f>
        <v>Total Intergovernmental revenue 
Include restricted and unrestricted revenues</v>
      </c>
      <c r="D56" s="134"/>
      <c r="E56" s="236">
        <f>'Unit Data from Audit Worksheet'!F63</f>
        <v>0</v>
      </c>
      <c r="F56" s="229"/>
      <c r="G56" s="231"/>
      <c r="H56" s="228"/>
      <c r="I56" s="32"/>
      <c r="J56" s="227">
        <v>369</v>
      </c>
      <c r="K56" s="226" t="s">
        <v>196</v>
      </c>
      <c r="L56" s="296">
        <f t="shared" si="7"/>
        <v>0</v>
      </c>
      <c r="P56" s="210"/>
      <c r="X56" s="626">
        <v>369</v>
      </c>
      <c r="Y56" s="301">
        <v>369</v>
      </c>
      <c r="AA56" s="415">
        <f t="shared" si="0"/>
        <v>0</v>
      </c>
      <c r="AB56" s="293">
        <f t="shared" si="1"/>
        <v>0</v>
      </c>
    </row>
    <row r="57" spans="1:28" ht="73.5" customHeight="1" x14ac:dyDescent="0.3">
      <c r="A57" s="217">
        <f>'Unit Data from Audit Worksheet'!A64</f>
        <v>16</v>
      </c>
      <c r="B57" s="230" t="str">
        <f>'Unit Data from Audit Worksheet'!C64</f>
        <v>General Fund-Rev, Exp. Change in Fund Balance</v>
      </c>
      <c r="C57" s="216" t="str">
        <f>'Unit Data from Audit Worksheet'!D64</f>
        <v>Total revenues</v>
      </c>
      <c r="D57" s="134"/>
      <c r="E57" s="236">
        <f>'Unit Data from Audit Worksheet'!F64</f>
        <v>0</v>
      </c>
      <c r="F57" s="229"/>
      <c r="G57" s="231"/>
      <c r="H57" s="228"/>
      <c r="I57" s="32"/>
      <c r="J57" s="227">
        <v>16</v>
      </c>
      <c r="K57" s="226" t="s">
        <v>197</v>
      </c>
      <c r="L57" s="296">
        <f t="shared" si="7"/>
        <v>0</v>
      </c>
      <c r="P57" s="210"/>
      <c r="X57" s="626">
        <v>16</v>
      </c>
      <c r="Y57" s="301">
        <v>16</v>
      </c>
      <c r="AA57" s="415">
        <f t="shared" si="0"/>
        <v>0</v>
      </c>
      <c r="AB57" s="293">
        <f t="shared" si="1"/>
        <v>0</v>
      </c>
    </row>
    <row r="58" spans="1:28" ht="73.5" customHeight="1" x14ac:dyDescent="0.3">
      <c r="A58" s="217">
        <f>'Unit Data from Audit Worksheet'!A65</f>
        <v>370</v>
      </c>
      <c r="B58" s="230" t="str">
        <f>'Unit Data from Audit Worksheet'!C65</f>
        <v>General Fund-Rev, Exp. Change in Fund Balance</v>
      </c>
      <c r="C58" s="216" t="str">
        <f>'Unit Data from Audit Worksheet'!D65</f>
        <v>Debt service expenditures. 
Include principal, interest paid, and bond/debt issuance costs on long-term debt</v>
      </c>
      <c r="D58" s="134"/>
      <c r="E58" s="236">
        <f>'Unit Data from Audit Worksheet'!F65</f>
        <v>0</v>
      </c>
      <c r="F58" s="229">
        <f t="shared" ref="F58:F65" si="8">IF(L58&lt;0,"Error: Enter as a positive.",)</f>
        <v>0</v>
      </c>
      <c r="G58" s="231"/>
      <c r="H58" s="228"/>
      <c r="I58" s="32"/>
      <c r="J58" s="227">
        <v>370</v>
      </c>
      <c r="K58" s="226" t="s">
        <v>198</v>
      </c>
      <c r="L58" s="296">
        <f t="shared" si="7"/>
        <v>0</v>
      </c>
      <c r="P58" s="210"/>
      <c r="X58" s="626">
        <v>370</v>
      </c>
      <c r="Y58" s="293">
        <v>370</v>
      </c>
      <c r="AA58" s="415">
        <f t="shared" si="0"/>
        <v>0</v>
      </c>
      <c r="AB58" s="293">
        <f t="shared" si="1"/>
        <v>0</v>
      </c>
    </row>
    <row r="59" spans="1:28" ht="73.5" customHeight="1" x14ac:dyDescent="0.3">
      <c r="A59" s="217">
        <f>'Unit Data from Audit Worksheet'!A66</f>
        <v>532</v>
      </c>
      <c r="B59" s="230" t="str">
        <f>'Unit Data from Audit Worksheet'!C66</f>
        <v>General Fund-Rev, Exp. Change in Fund Balance</v>
      </c>
      <c r="C59" s="216" t="str">
        <f>'Unit Data from Audit Worksheet'!D66</f>
        <v xml:space="preserve">Total expenditures  
Exclude expenditures in the "other financing sources (uses)" section.
</v>
      </c>
      <c r="D59" s="134"/>
      <c r="E59" s="236">
        <f>'Unit Data from Audit Worksheet'!F66</f>
        <v>0</v>
      </c>
      <c r="F59" s="229">
        <f t="shared" si="8"/>
        <v>0</v>
      </c>
      <c r="G59" s="231"/>
      <c r="H59" s="228"/>
      <c r="I59" s="32"/>
      <c r="J59" s="227">
        <v>532</v>
      </c>
      <c r="K59" s="314" t="s">
        <v>199</v>
      </c>
      <c r="L59" s="296">
        <f t="shared" si="7"/>
        <v>0</v>
      </c>
      <c r="P59" s="210"/>
      <c r="X59" s="626">
        <v>532</v>
      </c>
      <c r="Y59" s="293">
        <v>532</v>
      </c>
      <c r="AA59" s="415">
        <f t="shared" si="0"/>
        <v>0</v>
      </c>
      <c r="AB59" s="293">
        <f t="shared" si="1"/>
        <v>0</v>
      </c>
    </row>
    <row r="60" spans="1:28" s="415" customFormat="1" ht="73.5" customHeight="1" x14ac:dyDescent="0.3">
      <c r="A60" s="311">
        <f>'Unit Data from Audit Worksheet'!A67</f>
        <v>1050</v>
      </c>
      <c r="B60" s="234" t="str">
        <f>'Unit Data from Audit Worksheet'!C67</f>
        <v>General Fund-Rev, Exp. Change in Fund Balance</v>
      </c>
      <c r="C60" s="312" t="str">
        <f>'Unit Data from Audit Worksheet'!D67</f>
        <v>Amount expended for Powell Bill expenditures in the General Fund</v>
      </c>
      <c r="D60" s="134"/>
      <c r="E60" s="237">
        <f>'Unit Data from Audit Worksheet'!F67</f>
        <v>0</v>
      </c>
      <c r="F60" s="229"/>
      <c r="G60" s="231"/>
      <c r="H60" s="228"/>
      <c r="I60" s="32"/>
      <c r="J60" s="241">
        <v>1050</v>
      </c>
      <c r="K60" s="312" t="s">
        <v>1998</v>
      </c>
      <c r="L60" s="313">
        <f t="shared" si="7"/>
        <v>0</v>
      </c>
      <c r="M60"/>
      <c r="P60" s="210"/>
      <c r="Q60" s="286"/>
      <c r="X60" s="626"/>
      <c r="Y60" s="293"/>
      <c r="AA60" s="415">
        <f t="shared" si="0"/>
        <v>0</v>
      </c>
      <c r="AB60" s="293"/>
    </row>
    <row r="61" spans="1:28" ht="73.5" customHeight="1" x14ac:dyDescent="0.3">
      <c r="A61" s="217">
        <f>'Unit Data from Audit Worksheet'!A68</f>
        <v>17</v>
      </c>
      <c r="B61" s="230" t="str">
        <f>'Unit Data from Audit Worksheet'!C68</f>
        <v>General Fund-Rev, Exp. Change in Fund Balance</v>
      </c>
      <c r="C61" s="216" t="str">
        <f>'Unit Data from Audit Worksheet'!D68</f>
        <v>Total Transfers in    (Preference is that transfers-in  are not netted against transfers-out)</v>
      </c>
      <c r="D61" s="134"/>
      <c r="E61" s="236">
        <f>'Unit Data from Audit Worksheet'!F68</f>
        <v>0</v>
      </c>
      <c r="F61" s="229">
        <f t="shared" si="8"/>
        <v>0</v>
      </c>
      <c r="G61" s="231"/>
      <c r="H61" s="228"/>
      <c r="I61" s="32"/>
      <c r="J61" s="227">
        <v>17</v>
      </c>
      <c r="K61" s="226" t="s">
        <v>200</v>
      </c>
      <c r="L61" s="296">
        <f t="shared" si="7"/>
        <v>0</v>
      </c>
      <c r="P61" s="210"/>
      <c r="X61" s="626">
        <v>17</v>
      </c>
      <c r="Y61" s="293">
        <v>17</v>
      </c>
      <c r="AA61" s="415">
        <f t="shared" si="0"/>
        <v>0</v>
      </c>
      <c r="AB61" s="293">
        <f t="shared" si="1"/>
        <v>0</v>
      </c>
    </row>
    <row r="62" spans="1:28" ht="54.75" customHeight="1" x14ac:dyDescent="0.3">
      <c r="A62" s="217">
        <f>'Unit Data from Audit Worksheet'!A69</f>
        <v>20</v>
      </c>
      <c r="B62" s="230" t="str">
        <f>'Unit Data from Audit Worksheet'!C69</f>
        <v>General Fund-Rev, Exp. Change in Fund Balance</v>
      </c>
      <c r="C62" s="216" t="str">
        <f>'Unit Data from Audit Worksheet'!D69</f>
        <v>Total Transfers out    (Preference is that transfers-in  are not netted against transfers-out)</v>
      </c>
      <c r="D62" s="134"/>
      <c r="E62" s="236">
        <f>'Unit Data from Audit Worksheet'!F69</f>
        <v>0</v>
      </c>
      <c r="F62" s="229">
        <f t="shared" si="8"/>
        <v>0</v>
      </c>
      <c r="G62" s="231"/>
      <c r="H62" s="228"/>
      <c r="I62" s="32"/>
      <c r="J62" s="227">
        <v>20</v>
      </c>
      <c r="K62" s="226" t="s">
        <v>201</v>
      </c>
      <c r="L62" s="296">
        <f t="shared" si="7"/>
        <v>0</v>
      </c>
      <c r="P62" s="210"/>
      <c r="X62" s="626">
        <v>20</v>
      </c>
      <c r="Y62" s="293">
        <v>20</v>
      </c>
      <c r="AA62" s="415">
        <f t="shared" si="0"/>
        <v>0</v>
      </c>
      <c r="AB62" s="293">
        <f t="shared" si="1"/>
        <v>0</v>
      </c>
    </row>
    <row r="63" spans="1:28" ht="54.75" customHeight="1" x14ac:dyDescent="0.3">
      <c r="A63" s="217">
        <f>'Unit Data from Audit Worksheet'!A70</f>
        <v>533</v>
      </c>
      <c r="B63" s="230" t="str">
        <f>'Unit Data from Audit Worksheet'!C70</f>
        <v>General Fund-Rev, Exp. Change in Fund Balance</v>
      </c>
      <c r="C63" s="216" t="str">
        <f>'Unit Data from Audit Worksheet'!D70</f>
        <v>Total Proceeds from all long-term debt issuances 
Exclude proceeds from refundings</v>
      </c>
      <c r="D63" s="134"/>
      <c r="E63" s="236">
        <f>'Unit Data from Audit Worksheet'!F70</f>
        <v>0</v>
      </c>
      <c r="F63" s="229">
        <f t="shared" si="8"/>
        <v>0</v>
      </c>
      <c r="G63" s="231"/>
      <c r="H63" s="228"/>
      <c r="I63" s="32"/>
      <c r="J63" s="227">
        <v>533</v>
      </c>
      <c r="K63" s="314" t="s">
        <v>202</v>
      </c>
      <c r="L63" s="296">
        <f t="shared" si="7"/>
        <v>0</v>
      </c>
      <c r="P63" s="210"/>
      <c r="X63" s="626">
        <v>533</v>
      </c>
      <c r="Y63" s="293">
        <v>533</v>
      </c>
      <c r="AA63" s="415">
        <f t="shared" si="0"/>
        <v>0</v>
      </c>
      <c r="AB63" s="293">
        <f t="shared" si="1"/>
        <v>0</v>
      </c>
    </row>
    <row r="64" spans="1:28" ht="54.75" customHeight="1" x14ac:dyDescent="0.3">
      <c r="A64" s="217">
        <f>'Unit Data from Audit Worksheet'!A71</f>
        <v>508</v>
      </c>
      <c r="B64" s="230" t="str">
        <f>'Unit Data from Audit Worksheet'!C71</f>
        <v>General Fund-Rev, Exp. Change in Fund Balance</v>
      </c>
      <c r="C64" s="216" t="str">
        <f>'Unit Data from Audit Worksheet'!D71</f>
        <v>Debt Refunding - Net refunding proceeds against debt payoff and if positive place results on this line.</v>
      </c>
      <c r="D64" s="134"/>
      <c r="E64" s="236">
        <f>'Unit Data from Audit Worksheet'!F71</f>
        <v>0</v>
      </c>
      <c r="F64" s="229">
        <f t="shared" si="8"/>
        <v>0</v>
      </c>
      <c r="G64" s="231"/>
      <c r="H64" s="228"/>
      <c r="I64" s="32"/>
      <c r="J64" s="227">
        <v>508</v>
      </c>
      <c r="K64" s="226" t="s">
        <v>204</v>
      </c>
      <c r="L64" s="296">
        <f t="shared" si="7"/>
        <v>0</v>
      </c>
      <c r="N64" s="651"/>
      <c r="P64" s="203"/>
      <c r="X64" s="626">
        <v>508</v>
      </c>
      <c r="Y64" s="293">
        <v>508</v>
      </c>
      <c r="AA64" s="415">
        <f t="shared" si="0"/>
        <v>0</v>
      </c>
      <c r="AB64" s="293">
        <f t="shared" si="1"/>
        <v>0</v>
      </c>
    </row>
    <row r="65" spans="1:28" ht="54.75" customHeight="1" x14ac:dyDescent="0.3">
      <c r="A65" s="217">
        <f>'Unit Data from Audit Worksheet'!A72</f>
        <v>509</v>
      </c>
      <c r="B65" s="230" t="str">
        <f>'Unit Data from Audit Worksheet'!C72</f>
        <v>General Fund-Rev, Exp. Change in Fund Balance</v>
      </c>
      <c r="C65" s="216" t="str">
        <f>'Unit Data from Audit Worksheet'!D72</f>
        <v>Debt Refunding - Net refunding proceeds against debt payoff and if negative place results on this line.</v>
      </c>
      <c r="D65" s="134"/>
      <c r="E65" s="236">
        <f>'Unit Data from Audit Worksheet'!F72</f>
        <v>0</v>
      </c>
      <c r="F65" s="229">
        <f t="shared" si="8"/>
        <v>0</v>
      </c>
      <c r="G65" s="231"/>
      <c r="H65" s="228"/>
      <c r="I65" s="32"/>
      <c r="J65" s="227">
        <v>509</v>
      </c>
      <c r="K65" s="226" t="s">
        <v>205</v>
      </c>
      <c r="L65" s="296">
        <f t="shared" si="7"/>
        <v>0</v>
      </c>
      <c r="N65" s="652"/>
      <c r="P65" s="210"/>
      <c r="Q65" s="300"/>
      <c r="S65" s="299"/>
      <c r="T65" s="299"/>
      <c r="U65" s="299"/>
      <c r="V65" s="299"/>
      <c r="W65" s="18"/>
      <c r="X65" s="626">
        <v>509</v>
      </c>
      <c r="Y65" s="293">
        <v>509</v>
      </c>
      <c r="Z65" s="18"/>
      <c r="AA65" s="415">
        <f t="shared" si="0"/>
        <v>0</v>
      </c>
      <c r="AB65" s="293">
        <f t="shared" si="1"/>
        <v>0</v>
      </c>
    </row>
    <row r="66" spans="1:28" ht="84.75" customHeight="1" x14ac:dyDescent="0.3">
      <c r="A66" s="217">
        <f>'Unit Data from Audit Worksheet'!A73</f>
        <v>22</v>
      </c>
      <c r="B66" s="230" t="str">
        <f>'Unit Data from Audit Worksheet'!C73</f>
        <v>General Fund-Rev, Exp. Change in Fund Balance</v>
      </c>
      <c r="C66" s="216" t="str">
        <f>'Unit Data from Audit Worksheet'!D73</f>
        <v xml:space="preserve">All other items on this statement that were not included in total revenues, total expenditures, transfers in or out, or proceeds from long-term debt above.  </v>
      </c>
      <c r="D66" s="134"/>
      <c r="E66" s="236">
        <f>'Unit Data from Audit Worksheet'!F73</f>
        <v>0</v>
      </c>
      <c r="F66" s="229"/>
      <c r="G66" s="231"/>
      <c r="H66" s="228"/>
      <c r="I66" s="32"/>
      <c r="J66" s="227">
        <v>22</v>
      </c>
      <c r="K66" s="226" t="s">
        <v>203</v>
      </c>
      <c r="L66" s="296">
        <f t="shared" si="7"/>
        <v>0</v>
      </c>
      <c r="N66" s="652"/>
      <c r="P66" s="200"/>
      <c r="Q66" s="317"/>
      <c r="S66" s="316"/>
      <c r="T66" s="316"/>
      <c r="U66" s="316"/>
      <c r="V66" s="316"/>
      <c r="W66" s="316"/>
      <c r="X66" s="626">
        <v>22</v>
      </c>
      <c r="Y66" s="293">
        <v>22</v>
      </c>
      <c r="Z66" s="18"/>
      <c r="AA66" s="415">
        <f t="shared" si="0"/>
        <v>0</v>
      </c>
      <c r="AB66" s="293">
        <f t="shared" si="1"/>
        <v>0</v>
      </c>
    </row>
    <row r="67" spans="1:28" ht="74.25" customHeight="1" x14ac:dyDescent="0.3">
      <c r="A67" s="217">
        <f>'Unit Data from Audit Worksheet'!A74</f>
        <v>23</v>
      </c>
      <c r="B67" s="230" t="str">
        <f>'Unit Data from Audit Worksheet'!C74</f>
        <v>General Fund-Rev, Exp. Change in Fund Balance</v>
      </c>
      <c r="C67" s="216" t="str">
        <f>'Unit Data from Audit Worksheet'!D74</f>
        <v>Change in fund balance - (Increase in Fund balance is recorded as a positive and a decrease in fund balance is recorded as a negative)</v>
      </c>
      <c r="D67" s="134"/>
      <c r="E67" s="236">
        <f>'Unit Data from Audit Worksheet'!F74</f>
        <v>0</v>
      </c>
      <c r="F67" s="229">
        <f>IF(+L57-L59+L61-L62+L63+L64-L65+L66-L67=0,,"Error:Total revenues less toal Expenditures do not equal change in fund balance")</f>
        <v>0</v>
      </c>
      <c r="G67" s="84">
        <f>+L57-L59+L61-L62+L63+L66+L64-L65-L67</f>
        <v>0</v>
      </c>
      <c r="H67" s="228"/>
      <c r="I67" s="32"/>
      <c r="J67" s="227">
        <v>23</v>
      </c>
      <c r="K67" s="226" t="s">
        <v>206</v>
      </c>
      <c r="L67" s="296">
        <f t="shared" si="7"/>
        <v>0</v>
      </c>
      <c r="P67" s="200"/>
      <c r="X67" s="626">
        <v>23</v>
      </c>
      <c r="Y67" s="293">
        <v>23</v>
      </c>
      <c r="AA67" s="415">
        <f t="shared" si="0"/>
        <v>0</v>
      </c>
      <c r="AB67" s="293">
        <f t="shared" si="1"/>
        <v>0</v>
      </c>
    </row>
    <row r="68" spans="1:28" ht="123" customHeight="1" x14ac:dyDescent="0.3">
      <c r="A68" s="307">
        <f>'Unit Data from Audit Worksheet'!A76</f>
        <v>507</v>
      </c>
      <c r="B68" s="109" t="str">
        <f>'Unit Data from Audit Worksheet'!C76</f>
        <v>General Fund-Rev, Exp. Change in Fund Balance</v>
      </c>
      <c r="C68" s="211" t="str">
        <f>'Unit Data from Audit Worksheet'!D76</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Worksheet'!F76</f>
        <v>0</v>
      </c>
      <c r="F68" s="103" t="e">
        <f>IF(+L51-L67-L68=O51,,"Error: Beginning Fund Bal does not equal our records Accts 9-23-507= PY9")</f>
        <v>#N/A</v>
      </c>
      <c r="G68" s="114" t="e">
        <f>L51-L67-L68-O51</f>
        <v>#N/A</v>
      </c>
      <c r="H68" s="105" t="str">
        <f>'Unit Data from Audit Worksheet'!I76</f>
        <v>Please do not enter prior's years beginning balance as an adjustment in column F to balance.  Column F is only for year 2021-2022 adjustments.</v>
      </c>
      <c r="I68" s="32"/>
      <c r="J68" s="97">
        <v>507</v>
      </c>
      <c r="K68" s="38" t="s">
        <v>207</v>
      </c>
      <c r="L68" s="296">
        <f t="shared" si="7"/>
        <v>0</v>
      </c>
      <c r="N68" s="304"/>
      <c r="O68" s="303"/>
      <c r="P68" s="200"/>
      <c r="R68" s="415"/>
      <c r="S68" s="415"/>
      <c r="T68" s="415"/>
      <c r="U68" s="415"/>
      <c r="V68" s="415"/>
      <c r="W68" s="316"/>
      <c r="X68" s="626">
        <v>507</v>
      </c>
      <c r="Y68" s="293">
        <v>507</v>
      </c>
      <c r="Z68" s="415"/>
      <c r="AA68" s="415">
        <f t="shared" si="0"/>
        <v>0</v>
      </c>
      <c r="AB68" s="293">
        <f t="shared" si="1"/>
        <v>0</v>
      </c>
    </row>
    <row r="69" spans="1:28" s="18" customFormat="1" ht="40.5" customHeight="1" x14ac:dyDescent="0.3">
      <c r="A69" s="194">
        <f>'Unit Data from Audit Worksheet'!A77</f>
        <v>647</v>
      </c>
      <c r="B69" s="240" t="str">
        <f>'Unit Data from Audit Worksheet'!C77</f>
        <v>Debt Service Fund</v>
      </c>
      <c r="C69" s="194" t="str">
        <f>'Unit Data from Audit Worksheet'!D77</f>
        <v>Please enter the Total Fund Balance for any Debt Service Funds from the Budgeted to Actual statement</v>
      </c>
      <c r="D69" s="108"/>
      <c r="E69" s="239">
        <f>'Unit Data from Audit Worksheet'!F77</f>
        <v>0</v>
      </c>
      <c r="F69" s="224"/>
      <c r="G69" s="220"/>
      <c r="H69" s="224"/>
      <c r="I69" s="308"/>
      <c r="J69" s="223">
        <v>647</v>
      </c>
      <c r="K69" s="197" t="s">
        <v>934</v>
      </c>
      <c r="L69" s="309">
        <f>IF(D69="",E69,D69)</f>
        <v>0</v>
      </c>
      <c r="M69"/>
      <c r="N69" s="299"/>
      <c r="O69" s="315"/>
      <c r="P69" s="200"/>
      <c r="Q69" s="286"/>
      <c r="R69" s="3"/>
      <c r="S69" s="3"/>
      <c r="T69" s="3"/>
      <c r="U69" s="3"/>
      <c r="V69" s="3"/>
      <c r="W69" s="3"/>
      <c r="X69" s="626">
        <v>647</v>
      </c>
      <c r="Y69" s="293">
        <v>647</v>
      </c>
      <c r="Z69" s="3"/>
      <c r="AA69" s="415">
        <f t="shared" si="0"/>
        <v>0</v>
      </c>
      <c r="AB69" s="293">
        <f t="shared" si="1"/>
        <v>0</v>
      </c>
    </row>
    <row r="70" spans="1:28" ht="60" customHeight="1" x14ac:dyDescent="0.3">
      <c r="A70" s="294">
        <f>'Unit Data from Audit Worksheet'!A79</f>
        <v>171</v>
      </c>
      <c r="B70" s="48" t="str">
        <f>'Unit Data from Audit Worksheet'!C79</f>
        <v>Fund Statements - all Governmental Funds</v>
      </c>
      <c r="C70" s="295" t="str">
        <f>'Unit Data from Audit Worksheet'!D79</f>
        <v>Debt service expenditures from all governmental funds.  Include principal, interest paid, and debt issuance costs on long-term debt.</v>
      </c>
      <c r="D70" s="235"/>
      <c r="E70" s="142">
        <f>'Unit Data from Audit Worksheet'!F79</f>
        <v>0</v>
      </c>
      <c r="F70" s="41">
        <f>IF(L70&lt;0,"Error: Enter as a positive.",)</f>
        <v>0</v>
      </c>
      <c r="G70" s="65"/>
      <c r="H70" s="228"/>
      <c r="I70" s="32"/>
      <c r="J70" s="36">
        <v>171</v>
      </c>
      <c r="K70" s="45" t="s">
        <v>208</v>
      </c>
      <c r="L70" s="296">
        <f t="shared" si="7"/>
        <v>0</v>
      </c>
      <c r="P70" s="200"/>
      <c r="X70" s="626">
        <v>171</v>
      </c>
      <c r="Y70" s="293">
        <v>171</v>
      </c>
      <c r="AA70" s="415">
        <f t="shared" si="0"/>
        <v>0</v>
      </c>
      <c r="AB70" s="293">
        <f t="shared" si="1"/>
        <v>0</v>
      </c>
    </row>
    <row r="71" spans="1:28" ht="69" customHeight="1" x14ac:dyDescent="0.3">
      <c r="A71" s="217">
        <f>'Unit Data from Audit Worksheet'!A83</f>
        <v>596</v>
      </c>
      <c r="B71" s="230"/>
      <c r="C71" s="216" t="str">
        <f>'Unit Data from Audit Worksheet'!D83</f>
        <v>Indicate if your water/sewer system:
50 - Became Operational
51 - Ceased Operations
52 - No Change
Select from drop down.</v>
      </c>
      <c r="D71" s="134"/>
      <c r="E71" s="236">
        <f>'Unit Data from Audit Worksheet'!F83</f>
        <v>0</v>
      </c>
      <c r="F71" s="229"/>
      <c r="G71" s="229">
        <f>'Unit Data from Audit Worksheet'!G83</f>
        <v>0</v>
      </c>
      <c r="H71" s="228"/>
      <c r="I71" s="32"/>
      <c r="J71" s="227">
        <v>596</v>
      </c>
      <c r="K71" s="226" t="s">
        <v>336</v>
      </c>
      <c r="L71" s="296">
        <f t="shared" si="7"/>
        <v>0</v>
      </c>
      <c r="P71" s="201"/>
      <c r="X71" s="626">
        <v>596</v>
      </c>
      <c r="Y71" s="293">
        <v>596</v>
      </c>
      <c r="AA71" s="415">
        <f t="shared" si="0"/>
        <v>0</v>
      </c>
      <c r="AB71" s="293">
        <f t="shared" si="1"/>
        <v>0</v>
      </c>
    </row>
    <row r="72" spans="1:28" ht="82.2" customHeight="1" x14ac:dyDescent="0.3">
      <c r="A72" s="217">
        <f>'Unit Data from Audit Worksheet'!A84</f>
        <v>80</v>
      </c>
      <c r="B72" s="230" t="str">
        <f>'Unit Data from Audit Worksheet'!C84</f>
        <v>Water Sewer Net Position Statement</v>
      </c>
      <c r="C72" s="216" t="str">
        <f>'Unit Data from Audit Worksheet'!D84</f>
        <v>Unrestricted Cash and investments 
Exclude restricted cash and/or restricted investments.</v>
      </c>
      <c r="D72" s="134"/>
      <c r="E72" s="236">
        <f>'Unit Data from Audit Worksheet'!F84</f>
        <v>0</v>
      </c>
      <c r="F72" s="229">
        <f>IF(L72&lt;0,"Error: Number is normally positive.",)</f>
        <v>0</v>
      </c>
      <c r="G72" s="229" t="e">
        <f>'Unit Data from Audit Worksheet'!G84</f>
        <v>#N/A</v>
      </c>
      <c r="H72" s="228"/>
      <c r="I72" s="32"/>
      <c r="J72" s="227">
        <v>80</v>
      </c>
      <c r="K72" s="226" t="s">
        <v>209</v>
      </c>
      <c r="L72" s="296">
        <f t="shared" si="7"/>
        <v>0</v>
      </c>
      <c r="P72" s="201"/>
      <c r="X72" s="626">
        <v>80</v>
      </c>
      <c r="Y72" s="293">
        <v>80</v>
      </c>
      <c r="AA72" s="415">
        <f t="shared" ref="AA72:AA137" si="9">A72-J72</f>
        <v>0</v>
      </c>
      <c r="AB72" s="293">
        <f t="shared" ref="AB72:AB137" si="10">E72-L72</f>
        <v>0</v>
      </c>
    </row>
    <row r="73" spans="1:28" ht="43.2" x14ac:dyDescent="0.3">
      <c r="A73" s="217">
        <f>'Unit Data from Audit Worksheet'!A85</f>
        <v>81</v>
      </c>
      <c r="B73" s="230" t="str">
        <f>'Unit Data from Audit Worksheet'!C85</f>
        <v>Water Sewer Net Position Statement</v>
      </c>
      <c r="C73" s="216" t="str">
        <f>'Unit Data from Audit Worksheet'!D85</f>
        <v>Customer accounts receivable (net of allowance accounts). 
Include both billed and unbilled amounts.</v>
      </c>
      <c r="D73" s="134"/>
      <c r="E73" s="236">
        <f>'Unit Data from Audit Worksheet'!F85</f>
        <v>0</v>
      </c>
      <c r="F73" s="229">
        <f>IF(L73&lt;0,"Error: Number is normally positive.",)</f>
        <v>0</v>
      </c>
      <c r="G73" s="231"/>
      <c r="H73" s="228"/>
      <c r="I73" s="32"/>
      <c r="J73" s="227">
        <v>81</v>
      </c>
      <c r="K73" s="226" t="s">
        <v>210</v>
      </c>
      <c r="L73" s="296">
        <f t="shared" si="7"/>
        <v>0</v>
      </c>
      <c r="P73" s="201"/>
      <c r="X73" s="626">
        <v>81</v>
      </c>
      <c r="Y73" s="293">
        <v>81</v>
      </c>
      <c r="AA73" s="415">
        <f t="shared" si="9"/>
        <v>0</v>
      </c>
      <c r="AB73" s="293">
        <f t="shared" si="10"/>
        <v>0</v>
      </c>
    </row>
    <row r="74" spans="1:28" ht="68.25" customHeight="1" x14ac:dyDescent="0.3">
      <c r="A74" s="217">
        <f>'Unit Data from Audit Worksheet'!A86</f>
        <v>579</v>
      </c>
      <c r="B74" s="230" t="str">
        <f>'Unit Data from Audit Worksheet'!C86</f>
        <v>Water Sewer Net Position Statement</v>
      </c>
      <c r="C74" s="216" t="str">
        <f>'Unit Data from Audit Worksheet'!D86</f>
        <v>Water Sewer - Advance To:
Interfund loan receivable-portion of repayment plan longer than 12 months</v>
      </c>
      <c r="D74" s="134"/>
      <c r="E74" s="236">
        <f>'Unit Data from Audit Worksheet'!F86</f>
        <v>0</v>
      </c>
      <c r="F74" s="229"/>
      <c r="G74" s="231"/>
      <c r="H74" s="228"/>
      <c r="I74" s="32"/>
      <c r="J74" s="227">
        <v>579</v>
      </c>
      <c r="K74" s="226" t="s">
        <v>319</v>
      </c>
      <c r="L74" s="296">
        <f t="shared" si="7"/>
        <v>0</v>
      </c>
      <c r="N74" s="318"/>
      <c r="P74" s="201"/>
      <c r="X74" s="626">
        <v>579</v>
      </c>
      <c r="Y74" s="293">
        <v>579</v>
      </c>
      <c r="AA74" s="415">
        <f t="shared" si="9"/>
        <v>0</v>
      </c>
      <c r="AB74" s="293">
        <f t="shared" si="10"/>
        <v>0</v>
      </c>
    </row>
    <row r="75" spans="1:28" ht="47.25" customHeight="1" x14ac:dyDescent="0.3">
      <c r="A75" s="217">
        <f>'Unit Data from Audit Worksheet'!A87</f>
        <v>510</v>
      </c>
      <c r="B75" s="230" t="str">
        <f>'Unit Data from Audit Worksheet'!C87</f>
        <v>Water Sewer Net Position Statement</v>
      </c>
      <c r="C75" s="216" t="str">
        <f>'Unit Data from Audit Worksheet'!D87</f>
        <v>Amount of Inventories and Prepaid expenses in current assets</v>
      </c>
      <c r="D75" s="134"/>
      <c r="E75" s="236">
        <f>'Unit Data from Audit Worksheet'!F87</f>
        <v>0</v>
      </c>
      <c r="F75" s="229"/>
      <c r="G75" s="231"/>
      <c r="H75" s="228"/>
      <c r="I75" s="32"/>
      <c r="J75" s="227">
        <v>510</v>
      </c>
      <c r="K75" s="226" t="s">
        <v>211</v>
      </c>
      <c r="L75" s="296">
        <f t="shared" si="7"/>
        <v>0</v>
      </c>
      <c r="P75" s="201"/>
      <c r="X75" s="626">
        <v>510</v>
      </c>
      <c r="Y75" s="293">
        <v>510</v>
      </c>
      <c r="AA75" s="415">
        <f t="shared" si="9"/>
        <v>0</v>
      </c>
      <c r="AB75" s="293">
        <f t="shared" si="10"/>
        <v>0</v>
      </c>
    </row>
    <row r="76" spans="1:28" ht="43.2" x14ac:dyDescent="0.3">
      <c r="A76" s="217">
        <f>'Unit Data from Audit Worksheet'!A88</f>
        <v>654</v>
      </c>
      <c r="B76" s="230" t="str">
        <f>'Unit Data from Audit Worksheet'!C88</f>
        <v>Water Sewer Net Position Statement</v>
      </c>
      <c r="C76" s="216" t="str">
        <f>'Unit Data from Audit Worksheet'!D88</f>
        <v xml:space="preserve">Total Current assets as listed on the WS Net Position Statement.  
</v>
      </c>
      <c r="D76" s="134"/>
      <c r="E76" s="236">
        <f>'Unit Data from Audit Worksheet'!F88</f>
        <v>0</v>
      </c>
      <c r="F76" s="229">
        <f>IF((+L72+L73+L75)&gt;L76,"Please review components of current assets above Acct. (80+81+510&gt;654",)</f>
        <v>0</v>
      </c>
      <c r="G76" s="231"/>
      <c r="H76" s="228"/>
      <c r="I76" s="32"/>
      <c r="J76" s="227">
        <v>654</v>
      </c>
      <c r="K76" s="233" t="s">
        <v>418</v>
      </c>
      <c r="L76" s="296">
        <f t="shared" si="7"/>
        <v>0</v>
      </c>
      <c r="P76" s="201"/>
      <c r="X76" s="626">
        <v>654</v>
      </c>
      <c r="Y76" s="293">
        <v>654</v>
      </c>
      <c r="AA76" s="415">
        <f t="shared" si="9"/>
        <v>0</v>
      </c>
      <c r="AB76" s="293">
        <f t="shared" si="10"/>
        <v>0</v>
      </c>
    </row>
    <row r="77" spans="1:28" ht="43.2" x14ac:dyDescent="0.3">
      <c r="A77" s="217">
        <f>'Unit Data from Audit Worksheet'!A89</f>
        <v>655</v>
      </c>
      <c r="B77" s="230" t="str">
        <f>'Unit Data from Audit Worksheet'!C89</f>
        <v>Water Sewer Net Position Statement</v>
      </c>
      <c r="C77" s="216" t="str">
        <f>'Unit Data from Audit Worksheet'!D89</f>
        <v>WS-Any current assets that are restricted (Cash, Accounts Rec., etc..) and included in account 654 above</v>
      </c>
      <c r="D77" s="134"/>
      <c r="E77" s="236">
        <f>'Unit Data from Audit Worksheet'!F89</f>
        <v>0</v>
      </c>
      <c r="F77" s="229"/>
      <c r="G77" s="231"/>
      <c r="H77" s="228"/>
      <c r="I77" s="32"/>
      <c r="J77" s="227">
        <v>655</v>
      </c>
      <c r="K77" s="233" t="s">
        <v>453</v>
      </c>
      <c r="L77" s="296">
        <f t="shared" si="7"/>
        <v>0</v>
      </c>
      <c r="P77" s="201"/>
      <c r="X77" s="626">
        <v>655</v>
      </c>
      <c r="Y77" s="293">
        <v>655</v>
      </c>
      <c r="AA77" s="415">
        <f t="shared" si="9"/>
        <v>0</v>
      </c>
      <c r="AB77" s="293">
        <f t="shared" si="10"/>
        <v>0</v>
      </c>
    </row>
    <row r="78" spans="1:28" ht="42.75" customHeight="1" x14ac:dyDescent="0.3">
      <c r="A78" s="217">
        <f>'Unit Data from Audit Worksheet'!A90</f>
        <v>381</v>
      </c>
      <c r="B78" s="230" t="str">
        <f>'Unit Data from Audit Worksheet'!C90</f>
        <v>Water Sewer Net Position Statement</v>
      </c>
      <c r="C78" s="216" t="str">
        <f>'Unit Data from Audit Worksheet'!D90</f>
        <v>Total Assets and deferred outflows</v>
      </c>
      <c r="D78" s="134"/>
      <c r="E78" s="236">
        <f>'Unit Data from Audit Worksheet'!F90</f>
        <v>0</v>
      </c>
      <c r="F78" s="229" t="str">
        <f>IF(L78&lt;L76,"Please review components of current assets above acct. 381&lt;654"," ")</f>
        <v xml:space="preserve"> </v>
      </c>
      <c r="G78" s="231"/>
      <c r="H78" s="228"/>
      <c r="I78" s="32"/>
      <c r="J78" s="227">
        <v>381</v>
      </c>
      <c r="K78" s="226" t="s">
        <v>105</v>
      </c>
      <c r="L78" s="296">
        <f t="shared" si="7"/>
        <v>0</v>
      </c>
      <c r="P78" s="201"/>
      <c r="X78" s="626">
        <v>381</v>
      </c>
      <c r="Y78" s="293">
        <v>381</v>
      </c>
      <c r="AA78" s="415">
        <f t="shared" si="9"/>
        <v>0</v>
      </c>
      <c r="AB78" s="293">
        <f t="shared" si="10"/>
        <v>0</v>
      </c>
    </row>
    <row r="79" spans="1:28" ht="60.75" customHeight="1" x14ac:dyDescent="0.3">
      <c r="A79" s="307">
        <f>'Unit Data from Audit Worksheet'!A91</f>
        <v>578</v>
      </c>
      <c r="B79" s="109" t="str">
        <f>'Unit Data from Audit Worksheet'!C91</f>
        <v>Water Sewer Net Position Statement</v>
      </c>
      <c r="C79" s="298" t="str">
        <f>'Unit Data from Audit Worksheet'!D91</f>
        <v>Water Sewer - Advance From: 
Interfund loan Payable-portion of repayment plan longer than 12 months</v>
      </c>
      <c r="D79" s="102"/>
      <c r="E79" s="145">
        <f>'Unit Data from Audit Worksheet'!F91</f>
        <v>0</v>
      </c>
      <c r="F79" s="103"/>
      <c r="G79" s="104"/>
      <c r="H79" s="105"/>
      <c r="I79" s="32"/>
      <c r="J79" s="97">
        <v>578</v>
      </c>
      <c r="K79" s="38" t="s">
        <v>320</v>
      </c>
      <c r="L79" s="296">
        <f t="shared" si="7"/>
        <v>0</v>
      </c>
      <c r="P79" s="201"/>
      <c r="X79" s="626">
        <v>578</v>
      </c>
      <c r="Y79" s="293">
        <v>578</v>
      </c>
      <c r="AA79" s="415">
        <f t="shared" si="9"/>
        <v>0</v>
      </c>
      <c r="AB79" s="293">
        <f t="shared" si="10"/>
        <v>0</v>
      </c>
    </row>
    <row r="80" spans="1:28" s="18" customFormat="1" ht="169.8" customHeight="1" x14ac:dyDescent="0.3">
      <c r="A80" s="194">
        <v>633</v>
      </c>
      <c r="B80" s="240" t="str">
        <f>'Unit Data from Audit Worksheet'!C92</f>
        <v>Water Sewer Net Position Statement</v>
      </c>
      <c r="C80" s="194" t="str">
        <f>'Unit Data from Audit Worksheet'!D92</f>
        <v>Current liabilities (as reported on the Statement of Fund Net Position)
Include:   Current liabilities including current portion of long-term debt.  Deferred inflows should not be included in Current Liabilities  
Enter as positive</v>
      </c>
      <c r="D80" s="102"/>
      <c r="E80" s="850">
        <f>'Unit Data from Audit Worksheet'!F92</f>
        <v>0</v>
      </c>
      <c r="F80"/>
      <c r="G80"/>
      <c r="H80"/>
      <c r="I80" s="847"/>
      <c r="J80" s="223">
        <v>633</v>
      </c>
      <c r="K80" s="197" t="s">
        <v>374</v>
      </c>
      <c r="L80" s="309">
        <f>IF(D80="",E80,D80)</f>
        <v>0</v>
      </c>
      <c r="M80"/>
      <c r="N80" s="299"/>
      <c r="O80" s="299"/>
      <c r="P80" s="201"/>
      <c r="Q80" s="286"/>
      <c r="R80" s="3"/>
      <c r="X80" s="626">
        <v>633</v>
      </c>
      <c r="Y80" s="293">
        <v>633</v>
      </c>
      <c r="AA80" s="415">
        <f t="shared" si="9"/>
        <v>0</v>
      </c>
      <c r="AB80" s="293">
        <f t="shared" si="10"/>
        <v>0</v>
      </c>
    </row>
    <row r="81" spans="1:28" s="18" customFormat="1" ht="130.5" customHeight="1" x14ac:dyDescent="0.3">
      <c r="A81" s="194">
        <v>634</v>
      </c>
      <c r="B81" s="240" t="str">
        <f>'Unit Data from Audit Worksheet'!C93</f>
        <v>Water Sewer Net Position Statement</v>
      </c>
      <c r="C81" s="194" t="str">
        <f>'Unit Data from Audit Worksheet'!D93</f>
        <v>Please enter any bond anticipation notes that are classified as current liabilities and included in account 633 above (amounts entered should agree to the current amount included in the changes to long-term debt note)
Enter as positive</v>
      </c>
      <c r="D81" s="102"/>
      <c r="E81" s="239">
        <f>'Unit Data from Audit Worksheet'!F93</f>
        <v>0</v>
      </c>
      <c r="F81" s="849"/>
      <c r="G81" s="848"/>
      <c r="H81" s="849"/>
      <c r="I81" s="308"/>
      <c r="J81" s="223">
        <v>634</v>
      </c>
      <c r="K81" s="197" t="s">
        <v>375</v>
      </c>
      <c r="L81" s="309">
        <f>IF(D81="",E81,D81)</f>
        <v>0</v>
      </c>
      <c r="M81"/>
      <c r="N81" s="299"/>
      <c r="O81" s="299"/>
      <c r="P81" s="201"/>
      <c r="Q81" s="286"/>
      <c r="R81" s="3"/>
      <c r="X81" s="626">
        <v>634</v>
      </c>
      <c r="Y81" s="293">
        <v>634</v>
      </c>
      <c r="AA81" s="415">
        <f t="shared" si="9"/>
        <v>0</v>
      </c>
      <c r="AB81" s="293">
        <f t="shared" si="10"/>
        <v>0</v>
      </c>
    </row>
    <row r="82" spans="1:28" s="18" customFormat="1" ht="105.75" customHeight="1" x14ac:dyDescent="0.3">
      <c r="A82" s="194">
        <v>635</v>
      </c>
      <c r="B82" s="240" t="str">
        <f>'Unit Data from Audit Worksheet'!C94</f>
        <v>Water Sewer Net Position Statement</v>
      </c>
      <c r="C82" s="194" t="str">
        <f>'Unit Data from Audit Worksheet'!D94</f>
        <v>Please enter any compensated absences that are classified as current liabilities and included in account 633 above (amounts entered should agree to the current amount included in the changes to long-term debt note)
Enter as positive</v>
      </c>
      <c r="D82" s="102"/>
      <c r="E82" s="239">
        <f>'Unit Data from Audit Worksheet'!F94</f>
        <v>0</v>
      </c>
      <c r="F82" s="224"/>
      <c r="G82" s="212"/>
      <c r="H82" s="224"/>
      <c r="I82" s="308"/>
      <c r="J82" s="223">
        <v>635</v>
      </c>
      <c r="K82" s="197" t="s">
        <v>376</v>
      </c>
      <c r="L82" s="309">
        <f>IF(D82="",E82,D82)</f>
        <v>0</v>
      </c>
      <c r="M82"/>
      <c r="N82" s="299"/>
      <c r="O82" s="299"/>
      <c r="P82" s="201"/>
      <c r="Q82" s="286"/>
      <c r="R82" s="3"/>
      <c r="X82" s="626">
        <v>635</v>
      </c>
      <c r="Y82" s="293">
        <v>635</v>
      </c>
      <c r="AA82" s="415">
        <f t="shared" si="9"/>
        <v>0</v>
      </c>
      <c r="AB82" s="293">
        <f t="shared" si="10"/>
        <v>0</v>
      </c>
    </row>
    <row r="83" spans="1:28" s="18" customFormat="1" ht="105.75" customHeight="1" x14ac:dyDescent="0.3">
      <c r="A83" s="194">
        <v>636</v>
      </c>
      <c r="B83" s="240" t="str">
        <f>'Unit Data from Audit Worksheet'!C95</f>
        <v>Water Sewer Net Position Statement</v>
      </c>
      <c r="C83" s="194" t="str">
        <f>'Unit Data from Audit Worksheet'!D95</f>
        <v>Please enter any pension liabilities that are classified as current liabilities and included in account 633 above (amounts entered should agree to the current amount included in the changes to long-term debt note)
Enter as positive</v>
      </c>
      <c r="D83" s="102"/>
      <c r="E83" s="239">
        <f>'Unit Data from Audit Worksheet'!F95</f>
        <v>0</v>
      </c>
      <c r="F83" s="224"/>
      <c r="G83" s="212"/>
      <c r="H83" s="224"/>
      <c r="I83" s="308"/>
      <c r="J83" s="223">
        <v>636</v>
      </c>
      <c r="K83" s="197" t="s">
        <v>371</v>
      </c>
      <c r="L83" s="309">
        <f t="shared" ref="L83:L93" si="11">IF(D83="",E83,D83)</f>
        <v>0</v>
      </c>
      <c r="M83"/>
      <c r="N83" s="299"/>
      <c r="O83" s="299"/>
      <c r="P83" s="201"/>
      <c r="Q83" s="286"/>
      <c r="R83" s="3"/>
      <c r="X83" s="626">
        <v>636</v>
      </c>
      <c r="Y83" s="293">
        <v>636</v>
      </c>
      <c r="AA83" s="415">
        <f t="shared" si="9"/>
        <v>0</v>
      </c>
      <c r="AB83" s="293">
        <f t="shared" si="10"/>
        <v>0</v>
      </c>
    </row>
    <row r="84" spans="1:28" s="18" customFormat="1" ht="59.25" customHeight="1" x14ac:dyDescent="0.3">
      <c r="A84" s="194">
        <v>637</v>
      </c>
      <c r="B84" s="240" t="str">
        <f>'Unit Data from Audit Worksheet'!C96</f>
        <v>Water Sewer Net Position Statement</v>
      </c>
      <c r="C84" s="194" t="str">
        <f>'Unit Data from Audit Worksheet'!D96</f>
        <v>Please enter any current liabilities that are payable from restricted assets and included in account 633 above.
Enter as positive</v>
      </c>
      <c r="D84" s="102"/>
      <c r="E84" s="239">
        <f>'Unit Data from Audit Worksheet'!F96</f>
        <v>0</v>
      </c>
      <c r="F84" s="224"/>
      <c r="G84" s="212"/>
      <c r="H84" s="224"/>
      <c r="I84" s="308"/>
      <c r="J84" s="223">
        <v>637</v>
      </c>
      <c r="K84" s="197" t="s">
        <v>372</v>
      </c>
      <c r="L84" s="309">
        <f t="shared" si="11"/>
        <v>0</v>
      </c>
      <c r="M84"/>
      <c r="N84" s="299"/>
      <c r="O84" s="299"/>
      <c r="P84" s="204"/>
      <c r="Q84" s="286"/>
      <c r="R84" s="3"/>
      <c r="X84" s="626">
        <v>637</v>
      </c>
      <c r="Y84" s="293">
        <v>637</v>
      </c>
      <c r="AA84" s="415">
        <f t="shared" si="9"/>
        <v>0</v>
      </c>
      <c r="AB84" s="293">
        <f t="shared" si="10"/>
        <v>0</v>
      </c>
    </row>
    <row r="85" spans="1:28" s="18" customFormat="1" ht="103.5" customHeight="1" x14ac:dyDescent="0.3">
      <c r="A85" s="194">
        <v>638</v>
      </c>
      <c r="B85" s="240" t="str">
        <f>'Unit Data from Audit Worksheet'!C97</f>
        <v>Water Sewer Net Position Statement</v>
      </c>
      <c r="C85" s="194" t="str">
        <f>'Unit Data from Audit Worksheet'!D97</f>
        <v>Please enter any OPEB liabilities that are classified as current liabilities and included in account 633 above (amounts entered should agree to the current amount included in the changes to long-term debt note)
Enter as positive</v>
      </c>
      <c r="D85" s="102"/>
      <c r="E85" s="239">
        <f>'Unit Data from Audit Worksheet'!F97</f>
        <v>0</v>
      </c>
      <c r="F85" s="224"/>
      <c r="G85" s="212"/>
      <c r="H85" s="224"/>
      <c r="I85" s="308"/>
      <c r="J85" s="223">
        <v>638</v>
      </c>
      <c r="K85" s="197" t="s">
        <v>377</v>
      </c>
      <c r="L85" s="309">
        <f t="shared" si="11"/>
        <v>0</v>
      </c>
      <c r="M85"/>
      <c r="N85" s="299"/>
      <c r="O85" s="299"/>
      <c r="P85" s="201"/>
      <c r="Q85" s="286"/>
      <c r="R85" s="3"/>
      <c r="X85" s="626">
        <v>638</v>
      </c>
      <c r="Y85" s="293">
        <v>638</v>
      </c>
      <c r="AA85" s="415">
        <f t="shared" si="9"/>
        <v>0</v>
      </c>
      <c r="AB85" s="293">
        <f t="shared" si="10"/>
        <v>0</v>
      </c>
    </row>
    <row r="86" spans="1:28" ht="76.5" customHeight="1" x14ac:dyDescent="0.3">
      <c r="A86" s="294">
        <f>'Unit Data from Audit Worksheet'!A98</f>
        <v>383</v>
      </c>
      <c r="B86" s="48" t="str">
        <f>'Unit Data from Audit Worksheet'!C98</f>
        <v>Water Sewer Net Position Statement</v>
      </c>
      <c r="C86" s="295" t="str">
        <f>'Unit Data from Audit Worksheet'!D98</f>
        <v>Unearned revenue (arising from cash receipts) that were included in Current Liabilities in the question in account 633 above.
Enter as positive</v>
      </c>
      <c r="D86" s="134"/>
      <c r="E86" s="142">
        <f>'Unit Data from Audit Worksheet'!F98</f>
        <v>0</v>
      </c>
      <c r="F86" s="41">
        <f>IF(L86&lt;0,"Error: Enter as a positive.",)</f>
        <v>0</v>
      </c>
      <c r="G86" s="65"/>
      <c r="H86" s="228"/>
      <c r="I86" s="32"/>
      <c r="J86" s="36">
        <v>383</v>
      </c>
      <c r="K86" s="45" t="s">
        <v>212</v>
      </c>
      <c r="L86" s="296">
        <f t="shared" si="11"/>
        <v>0</v>
      </c>
      <c r="P86" s="201"/>
      <c r="X86" s="626">
        <v>383</v>
      </c>
      <c r="Y86" s="293">
        <v>383</v>
      </c>
      <c r="AA86" s="415">
        <f t="shared" si="9"/>
        <v>0</v>
      </c>
      <c r="AB86" s="293">
        <f t="shared" si="10"/>
        <v>0</v>
      </c>
    </row>
    <row r="87" spans="1:28" ht="54" customHeight="1" x14ac:dyDescent="0.3">
      <c r="A87" s="217">
        <f>'Unit Data from Audit Worksheet'!A99</f>
        <v>349</v>
      </c>
      <c r="B87" s="230" t="str">
        <f>'Unit Data from Audit Worksheet'!C99</f>
        <v>Water Sewer Net Position Statement</v>
      </c>
      <c r="C87" s="216" t="str">
        <f>'Unit Data from Audit Worksheet'!D99</f>
        <v>Total Liabilities and deferred inflows</v>
      </c>
      <c r="D87" s="134"/>
      <c r="E87" s="236">
        <f>'Unit Data from Audit Worksheet'!F99</f>
        <v>0</v>
      </c>
      <c r="F87" s="229">
        <f>IF(L80&gt;L87,"Error: Please review accts 633&gt;349",)</f>
        <v>0</v>
      </c>
      <c r="G87" s="231"/>
      <c r="H87" s="228"/>
      <c r="I87" s="32"/>
      <c r="J87" s="227">
        <v>349</v>
      </c>
      <c r="K87" s="226" t="s">
        <v>114</v>
      </c>
      <c r="L87" s="296">
        <f t="shared" si="11"/>
        <v>0</v>
      </c>
      <c r="P87" s="201"/>
      <c r="X87" s="626">
        <v>349</v>
      </c>
      <c r="Y87" s="293">
        <v>349</v>
      </c>
      <c r="AA87" s="415">
        <f t="shared" si="9"/>
        <v>0</v>
      </c>
      <c r="AB87" s="293">
        <f t="shared" si="10"/>
        <v>0</v>
      </c>
    </row>
    <row r="88" spans="1:28" ht="56.25" customHeight="1" x14ac:dyDescent="0.3">
      <c r="A88" s="217">
        <f>'Unit Data from Audit Worksheet'!A100</f>
        <v>375</v>
      </c>
      <c r="B88" s="230" t="str">
        <f>'Unit Data from Audit Worksheet'!C100</f>
        <v>Water Sewer Net Position Statement</v>
      </c>
      <c r="C88" s="216" t="str">
        <f>'Unit Data from Audit Worksheet'!D100</f>
        <v>Total Net position, Unrestricted - enter negative unrestricted net position as a negative</v>
      </c>
      <c r="D88" s="134"/>
      <c r="E88" s="236">
        <f>'Unit Data from Audit Worksheet'!F100</f>
        <v>0</v>
      </c>
      <c r="F88" s="229"/>
      <c r="G88" s="231"/>
      <c r="H88" s="228"/>
      <c r="I88" s="32"/>
      <c r="J88" s="227">
        <v>375</v>
      </c>
      <c r="K88" s="226" t="s">
        <v>213</v>
      </c>
      <c r="L88" s="296">
        <f t="shared" si="11"/>
        <v>0</v>
      </c>
      <c r="P88" s="201"/>
      <c r="X88" s="626">
        <v>375</v>
      </c>
      <c r="Y88" s="293">
        <v>375</v>
      </c>
      <c r="AA88" s="415">
        <f t="shared" si="9"/>
        <v>0</v>
      </c>
      <c r="AB88" s="293">
        <f t="shared" si="10"/>
        <v>0</v>
      </c>
    </row>
    <row r="89" spans="1:28" ht="56.25" customHeight="1" x14ac:dyDescent="0.3">
      <c r="A89" s="217">
        <f>'Unit Data from Audit Worksheet'!A101</f>
        <v>83</v>
      </c>
      <c r="B89" s="230" t="str">
        <f>'Unit Data from Audit Worksheet'!C101</f>
        <v>Water Sewer Net Position Statement</v>
      </c>
      <c r="C89" s="216" t="str">
        <f>'Unit Data from Audit Worksheet'!D101</f>
        <v>Total Net position</v>
      </c>
      <c r="D89" s="134"/>
      <c r="E89" s="236">
        <f>'Unit Data from Audit Worksheet'!F101</f>
        <v>0</v>
      </c>
      <c r="F89" s="229">
        <f>IF(+L78-L87-L89=0,,"Error: Total assets less total liabilities do not equal net position acct 381-349-83=0")</f>
        <v>0</v>
      </c>
      <c r="G89" s="84">
        <f>L78-L87-L89</f>
        <v>0</v>
      </c>
      <c r="H89" s="228"/>
      <c r="I89" s="32"/>
      <c r="J89" s="227">
        <v>83</v>
      </c>
      <c r="K89" s="226" t="s">
        <v>94</v>
      </c>
      <c r="L89" s="296">
        <f t="shared" si="11"/>
        <v>0</v>
      </c>
      <c r="O89" s="303" t="e">
        <f>'Unit Data from Audit Worksheet'!E101</f>
        <v>#N/A</v>
      </c>
      <c r="P89" s="201"/>
      <c r="Q89" s="232"/>
      <c r="X89" s="626">
        <v>83</v>
      </c>
      <c r="Y89" s="293">
        <v>83</v>
      </c>
      <c r="AA89" s="415">
        <f t="shared" si="9"/>
        <v>0</v>
      </c>
      <c r="AB89" s="293">
        <f t="shared" si="10"/>
        <v>0</v>
      </c>
    </row>
    <row r="90" spans="1:28" ht="56.25" customHeight="1" x14ac:dyDescent="0.3">
      <c r="A90" s="217">
        <f>'Unit Data from Audit Worksheet'!A103</f>
        <v>90</v>
      </c>
      <c r="B90" s="230" t="str">
        <f>'Unit Data from Audit Worksheet'!C103</f>
        <v>Electric Fund Net Position Statement</v>
      </c>
      <c r="C90" s="216" t="str">
        <f>'Unit Data from Audit Worksheet'!D103</f>
        <v>All Unrestricted Cash and Investments.  
Exclude any restricted cash and investments.</v>
      </c>
      <c r="D90" s="134"/>
      <c r="E90" s="236">
        <f>'Unit Data from Audit Worksheet'!F103</f>
        <v>0</v>
      </c>
      <c r="F90" s="229">
        <f>IF(L90&lt;0,"Error: Number is normally positive.",)</f>
        <v>0</v>
      </c>
      <c r="G90" s="231"/>
      <c r="H90" s="228"/>
      <c r="I90" s="32"/>
      <c r="J90" s="227">
        <v>90</v>
      </c>
      <c r="K90" s="226" t="s">
        <v>214</v>
      </c>
      <c r="L90" s="296">
        <f t="shared" si="11"/>
        <v>0</v>
      </c>
      <c r="P90" s="201"/>
      <c r="X90" s="626">
        <v>90</v>
      </c>
      <c r="Y90" s="293">
        <v>90</v>
      </c>
      <c r="AA90" s="415">
        <f t="shared" si="9"/>
        <v>0</v>
      </c>
      <c r="AB90" s="293">
        <f t="shared" si="10"/>
        <v>0</v>
      </c>
    </row>
    <row r="91" spans="1:28" ht="56.25" customHeight="1" x14ac:dyDescent="0.3">
      <c r="A91" s="217">
        <f>'Unit Data from Audit Worksheet'!A104</f>
        <v>91</v>
      </c>
      <c r="B91" s="230" t="str">
        <f>'Unit Data from Audit Worksheet'!C104</f>
        <v>Electric Fund Net Position Statement</v>
      </c>
      <c r="C91" s="216" t="str">
        <f>'Unit Data from Audit Worksheet'!D104</f>
        <v xml:space="preserve">Customer accounts receivable (net of allowance accounts)
Include billed and unbilled amounts </v>
      </c>
      <c r="D91" s="134"/>
      <c r="E91" s="236">
        <f>'Unit Data from Audit Worksheet'!F104</f>
        <v>0</v>
      </c>
      <c r="F91" s="229">
        <f>IF(L91&lt;0,"Error: Number is normally positive.",)</f>
        <v>0</v>
      </c>
      <c r="G91" s="231"/>
      <c r="H91" s="228"/>
      <c r="I91" s="32"/>
      <c r="J91" s="227">
        <v>91</v>
      </c>
      <c r="K91" s="226" t="s">
        <v>215</v>
      </c>
      <c r="L91" s="296">
        <f t="shared" si="11"/>
        <v>0</v>
      </c>
      <c r="P91" s="201"/>
      <c r="X91" s="626">
        <v>91</v>
      </c>
      <c r="Y91" s="293">
        <v>91</v>
      </c>
      <c r="AA91" s="415">
        <f t="shared" si="9"/>
        <v>0</v>
      </c>
      <c r="AB91" s="293">
        <f t="shared" si="10"/>
        <v>0</v>
      </c>
    </row>
    <row r="92" spans="1:28" ht="56.25" customHeight="1" x14ac:dyDescent="0.3">
      <c r="A92" s="217">
        <f>'Unit Data from Audit Worksheet'!A105</f>
        <v>581</v>
      </c>
      <c r="B92" s="230" t="str">
        <f>'Unit Data from Audit Worksheet'!C105</f>
        <v>Electric Fund Net Position Statement</v>
      </c>
      <c r="C92" s="216" t="str">
        <f>'Unit Data from Audit Worksheet'!D105</f>
        <v>Electric Fund - Advance To:
Interfund loan receivable-portion of repayment plan longer than 12 months</v>
      </c>
      <c r="D92" s="134"/>
      <c r="E92" s="236">
        <f>'Unit Data from Audit Worksheet'!F105</f>
        <v>0</v>
      </c>
      <c r="F92" s="229"/>
      <c r="G92" s="231"/>
      <c r="H92" s="228"/>
      <c r="I92" s="32"/>
      <c r="J92" s="227">
        <v>581</v>
      </c>
      <c r="K92" s="226" t="s">
        <v>321</v>
      </c>
      <c r="L92" s="296">
        <f t="shared" si="11"/>
        <v>0</v>
      </c>
      <c r="P92" s="201"/>
      <c r="X92" s="626">
        <v>581</v>
      </c>
      <c r="Y92" s="293">
        <v>581</v>
      </c>
      <c r="AA92" s="415">
        <f t="shared" si="9"/>
        <v>0</v>
      </c>
      <c r="AB92" s="293">
        <f t="shared" si="10"/>
        <v>0</v>
      </c>
    </row>
    <row r="93" spans="1:28" ht="56.25" customHeight="1" x14ac:dyDescent="0.3">
      <c r="A93" s="217">
        <f>'Unit Data from Audit Worksheet'!A106</f>
        <v>511</v>
      </c>
      <c r="B93" s="230" t="str">
        <f>'Unit Data from Audit Worksheet'!C106</f>
        <v>Electric Fund Net Position Statement</v>
      </c>
      <c r="C93" s="216" t="str">
        <f>'Unit Data from Audit Worksheet'!D106</f>
        <v>Amount of inventories and prepaids</v>
      </c>
      <c r="D93" s="134"/>
      <c r="E93" s="236">
        <f>'Unit Data from Audit Worksheet'!F106</f>
        <v>0</v>
      </c>
      <c r="F93" s="229">
        <f t="shared" ref="F93:F98" si="12">IF(L93&lt;0,"Error: Number is normally positive.",)</f>
        <v>0</v>
      </c>
      <c r="G93" s="231"/>
      <c r="H93" s="228"/>
      <c r="I93" s="32"/>
      <c r="J93" s="227">
        <v>511</v>
      </c>
      <c r="K93" s="226" t="s">
        <v>216</v>
      </c>
      <c r="L93" s="296">
        <f t="shared" si="11"/>
        <v>0</v>
      </c>
      <c r="P93" s="201"/>
      <c r="X93" s="626">
        <v>511</v>
      </c>
      <c r="Y93" s="293">
        <v>511</v>
      </c>
      <c r="AA93" s="415">
        <f t="shared" si="9"/>
        <v>0</v>
      </c>
      <c r="AB93" s="293">
        <f t="shared" si="10"/>
        <v>0</v>
      </c>
    </row>
    <row r="94" spans="1:28" ht="62.25" customHeight="1" x14ac:dyDescent="0.3">
      <c r="A94" s="217">
        <f>'Unit Data from Audit Worksheet'!A107</f>
        <v>657</v>
      </c>
      <c r="B94" s="230" t="str">
        <f>'Unit Data from Audit Worksheet'!C107</f>
        <v>Electric Fund Net Position Statement</v>
      </c>
      <c r="C94" s="216" t="str">
        <f>'Unit Data from Audit Worksheet'!D107</f>
        <v xml:space="preserve">Total Current assets as listed on the Electric Net Position Statement.  
</v>
      </c>
      <c r="D94" s="134"/>
      <c r="E94" s="236">
        <f>'Unit Data from Audit Worksheet'!F107</f>
        <v>0</v>
      </c>
      <c r="F94" s="229">
        <f t="shared" si="12"/>
        <v>0</v>
      </c>
      <c r="G94" s="231"/>
      <c r="H94" s="228"/>
      <c r="I94" s="32"/>
      <c r="J94" s="227">
        <v>657</v>
      </c>
      <c r="K94" s="226" t="s">
        <v>422</v>
      </c>
      <c r="L94" s="309">
        <f>IF(D94="",E94,D94)</f>
        <v>0</v>
      </c>
      <c r="P94" s="201"/>
      <c r="X94" s="626">
        <v>657</v>
      </c>
      <c r="Y94" s="293">
        <v>657</v>
      </c>
      <c r="AA94" s="415">
        <f t="shared" si="9"/>
        <v>0</v>
      </c>
      <c r="AB94" s="293">
        <f t="shared" si="10"/>
        <v>0</v>
      </c>
    </row>
    <row r="95" spans="1:28" ht="62.25" customHeight="1" x14ac:dyDescent="0.3">
      <c r="A95" s="217">
        <f>'Unit Data from Audit Worksheet'!A108</f>
        <v>658</v>
      </c>
      <c r="B95" s="230" t="str">
        <f>'Unit Data from Audit Worksheet'!C108</f>
        <v>Electric Fund Net Position Statement</v>
      </c>
      <c r="C95" s="216" t="str">
        <f>'Unit Data from Audit Worksheet'!D108</f>
        <v>Electric-Any current assets that are restricted (Cash, Accounts Rec., etc..) and included in account 657 above</v>
      </c>
      <c r="D95" s="134"/>
      <c r="E95" s="236">
        <f>'Unit Data from Audit Worksheet'!F108</f>
        <v>0</v>
      </c>
      <c r="F95" s="229">
        <f t="shared" si="12"/>
        <v>0</v>
      </c>
      <c r="G95" s="231"/>
      <c r="H95" s="228"/>
      <c r="I95" s="32"/>
      <c r="J95" s="227">
        <v>658</v>
      </c>
      <c r="K95" s="226" t="s">
        <v>452</v>
      </c>
      <c r="L95" s="309">
        <f>IF(D95="",E95,D95)</f>
        <v>0</v>
      </c>
      <c r="P95" s="201"/>
      <c r="X95" s="626">
        <v>658</v>
      </c>
      <c r="Y95" s="293">
        <v>658</v>
      </c>
      <c r="AA95" s="415">
        <f t="shared" si="9"/>
        <v>0</v>
      </c>
      <c r="AB95" s="293">
        <f t="shared" si="10"/>
        <v>0</v>
      </c>
    </row>
    <row r="96" spans="1:28" ht="39.75" customHeight="1" x14ac:dyDescent="0.3">
      <c r="A96" s="217">
        <f>'Unit Data from Audit Worksheet'!A109</f>
        <v>382</v>
      </c>
      <c r="B96" s="230" t="str">
        <f>'Unit Data from Audit Worksheet'!C109</f>
        <v>Electric Fund Net Position Statement</v>
      </c>
      <c r="C96" s="216" t="str">
        <f>'Unit Data from Audit Worksheet'!D109</f>
        <v>Total Assets and deferred outflows</v>
      </c>
      <c r="D96" s="134"/>
      <c r="E96" s="236">
        <f>'Unit Data from Audit Worksheet'!F109</f>
        <v>0</v>
      </c>
      <c r="F96" s="229">
        <f t="shared" si="12"/>
        <v>0</v>
      </c>
      <c r="G96" s="231"/>
      <c r="H96" s="228"/>
      <c r="I96" s="32"/>
      <c r="J96" s="227">
        <v>382</v>
      </c>
      <c r="K96" s="226" t="s">
        <v>106</v>
      </c>
      <c r="L96" s="296">
        <f>IF(D96="",E96,D96)</f>
        <v>0</v>
      </c>
      <c r="P96" s="201"/>
      <c r="X96" s="626">
        <v>382</v>
      </c>
      <c r="Y96" s="293">
        <v>382</v>
      </c>
      <c r="AA96" s="415">
        <f t="shared" si="9"/>
        <v>0</v>
      </c>
      <c r="AB96" s="293">
        <f t="shared" si="10"/>
        <v>0</v>
      </c>
    </row>
    <row r="97" spans="1:28" ht="39.75" customHeight="1" x14ac:dyDescent="0.3">
      <c r="A97" s="217">
        <f>'Unit Data from Audit Worksheet'!A110</f>
        <v>360</v>
      </c>
      <c r="B97" s="230" t="str">
        <f>'Unit Data from Audit Worksheet'!C110</f>
        <v>Electric Fund Net Position Statement</v>
      </c>
      <c r="C97" s="216" t="str">
        <f>'Unit Data from Audit Worksheet'!D110</f>
        <v>Total liabilities and total deferred inflows</v>
      </c>
      <c r="D97" s="134"/>
      <c r="E97" s="236">
        <f>'Unit Data from Audit Worksheet'!F110</f>
        <v>0</v>
      </c>
      <c r="F97" s="229">
        <f t="shared" si="12"/>
        <v>0</v>
      </c>
      <c r="G97" s="231"/>
      <c r="H97" s="228"/>
      <c r="I97" s="32"/>
      <c r="J97" s="227">
        <v>360</v>
      </c>
      <c r="K97" s="101" t="s">
        <v>117</v>
      </c>
      <c r="L97" s="296">
        <f>IF(D97="",E97,D97)</f>
        <v>0</v>
      </c>
      <c r="P97" s="201"/>
      <c r="X97" s="626">
        <v>360</v>
      </c>
      <c r="Y97" s="293">
        <v>360</v>
      </c>
      <c r="AA97" s="415">
        <f t="shared" si="9"/>
        <v>0</v>
      </c>
      <c r="AB97" s="293">
        <f t="shared" si="10"/>
        <v>0</v>
      </c>
    </row>
    <row r="98" spans="1:28" ht="58.5" customHeight="1" x14ac:dyDescent="0.3">
      <c r="A98" s="217">
        <f>'Unit Data from Audit Worksheet'!A111</f>
        <v>580</v>
      </c>
      <c r="B98" s="230" t="str">
        <f>'Unit Data from Audit Worksheet'!C111</f>
        <v>Electric Fund Net Position Statement</v>
      </c>
      <c r="C98" s="216" t="str">
        <f>'Unit Data from Audit Worksheet'!D111</f>
        <v>Electric Fund - Advance From:
Interfund loans payable-portion of repayment plan longer than 12 months</v>
      </c>
      <c r="D98" s="134"/>
      <c r="E98" s="236">
        <f>'Unit Data from Audit Worksheet'!F111</f>
        <v>0</v>
      </c>
      <c r="F98" s="103">
        <f t="shared" si="12"/>
        <v>0</v>
      </c>
      <c r="G98" s="104"/>
      <c r="H98" s="105"/>
      <c r="I98" s="32"/>
      <c r="J98" s="227">
        <v>580</v>
      </c>
      <c r="K98" s="101" t="s">
        <v>322</v>
      </c>
      <c r="L98" s="296">
        <f>IF(D98="",E98,D98)</f>
        <v>0</v>
      </c>
      <c r="N98" s="304"/>
      <c r="P98" s="205"/>
      <c r="X98" s="626">
        <v>580</v>
      </c>
      <c r="Y98" s="293">
        <v>580</v>
      </c>
      <c r="AA98" s="415">
        <f t="shared" si="9"/>
        <v>0</v>
      </c>
      <c r="AB98" s="293">
        <f t="shared" si="10"/>
        <v>0</v>
      </c>
    </row>
    <row r="99" spans="1:28" s="18" customFormat="1" ht="128.4" customHeight="1" x14ac:dyDescent="0.3">
      <c r="A99" s="217">
        <f>'Unit Data from Audit Worksheet'!A112</f>
        <v>639</v>
      </c>
      <c r="B99" s="230" t="str">
        <f>'Unit Data from Audit Worksheet'!C112</f>
        <v>Electric Fund Net Position Statement</v>
      </c>
      <c r="C99" s="216" t="str">
        <f>'Unit Data from Audit Worksheet'!D112</f>
        <v>Current liabilities (as reported on the Statement of Fund Net Position)
Include:   Current liabilities including current portion of long-term debt.  Deferred inflows should not be included in Current Liabilities   
Enter as a positive</v>
      </c>
      <c r="D99" s="134"/>
      <c r="E99" s="851">
        <f>'Unit Data from Audit Worksheet'!F112</f>
        <v>0</v>
      </c>
      <c r="F99"/>
      <c r="G99"/>
      <c r="H99"/>
      <c r="I99" s="32"/>
      <c r="J99" s="227">
        <v>639</v>
      </c>
      <c r="K99" s="226" t="s">
        <v>378</v>
      </c>
      <c r="L99" s="309">
        <f t="shared" ref="L99:L123" si="13">IF(D99="",E99,D99)</f>
        <v>0</v>
      </c>
      <c r="M99"/>
      <c r="P99" s="201"/>
      <c r="Q99" s="286"/>
      <c r="R99" s="3"/>
      <c r="S99" s="3"/>
      <c r="T99" s="3"/>
      <c r="U99" s="3"/>
      <c r="V99" s="3"/>
      <c r="W99" s="3"/>
      <c r="X99" s="626">
        <v>639</v>
      </c>
      <c r="Y99" s="293">
        <v>639</v>
      </c>
      <c r="Z99" s="3"/>
      <c r="AA99" s="415">
        <f t="shared" si="9"/>
        <v>0</v>
      </c>
      <c r="AB99" s="293">
        <f t="shared" si="10"/>
        <v>0</v>
      </c>
    </row>
    <row r="100" spans="1:28" s="18" customFormat="1" ht="132" customHeight="1" x14ac:dyDescent="0.3">
      <c r="A100" s="217">
        <f>'Unit Data from Audit Worksheet'!A113</f>
        <v>640</v>
      </c>
      <c r="B100" s="230" t="str">
        <f>'Unit Data from Audit Worksheet'!C113</f>
        <v>Electric Fund Net Position Statement</v>
      </c>
      <c r="C100" s="216" t="str">
        <f>'Unit Data from Audit Worksheet'!D113</f>
        <v>Please enter any bond anticipation notes that are classified as current liabilities and included in account 639 above (amounts entered should agree to the current amount included in the changes to long-term debt note)
Enter as a positive</v>
      </c>
      <c r="D100" s="134"/>
      <c r="E100" s="236">
        <f>'Unit Data from Audit Worksheet'!F113</f>
        <v>0</v>
      </c>
      <c r="F100" s="41">
        <f t="shared" ref="F100:F105" si="14">IF(L100&lt;0,"Error: Number is normally positive.",)</f>
        <v>0</v>
      </c>
      <c r="G100" s="65"/>
      <c r="H100" s="228"/>
      <c r="I100" s="32"/>
      <c r="J100" s="227">
        <v>640</v>
      </c>
      <c r="K100" s="226" t="s">
        <v>379</v>
      </c>
      <c r="L100" s="309">
        <f t="shared" si="13"/>
        <v>0</v>
      </c>
      <c r="M100"/>
      <c r="P100" s="201"/>
      <c r="Q100" s="286"/>
      <c r="R100" s="3"/>
      <c r="S100" s="3"/>
      <c r="T100" s="3"/>
      <c r="U100" s="3"/>
      <c r="V100" s="3"/>
      <c r="W100" s="3"/>
      <c r="X100" s="626">
        <v>640</v>
      </c>
      <c r="Y100" s="293">
        <v>640</v>
      </c>
      <c r="Z100" s="3"/>
      <c r="AA100" s="415">
        <f t="shared" si="9"/>
        <v>0</v>
      </c>
      <c r="AB100" s="293">
        <f t="shared" si="10"/>
        <v>0</v>
      </c>
    </row>
    <row r="101" spans="1:28" s="18" customFormat="1" ht="128.4" customHeight="1" x14ac:dyDescent="0.3">
      <c r="A101" s="217">
        <f>'Unit Data from Audit Worksheet'!A114</f>
        <v>641</v>
      </c>
      <c r="B101" s="230" t="str">
        <f>'Unit Data from Audit Worksheet'!C114</f>
        <v>Electric Fund Net Position Statement</v>
      </c>
      <c r="C101" s="216" t="str">
        <f>'Unit Data from Audit Worksheet'!D114</f>
        <v>Please enter any compensated absences that are classified as current liabilities and included in account 639 above (amounts entered should agree to the current amount included in the changes to long-term debt note)
Enter as a positive</v>
      </c>
      <c r="D101" s="134"/>
      <c r="E101" s="236">
        <f>'Unit Data from Audit Worksheet'!F114</f>
        <v>0</v>
      </c>
      <c r="F101" s="229">
        <f t="shared" si="14"/>
        <v>0</v>
      </c>
      <c r="G101" s="231"/>
      <c r="H101" s="228"/>
      <c r="I101" s="32"/>
      <c r="J101" s="227">
        <v>641</v>
      </c>
      <c r="K101" s="226" t="s">
        <v>380</v>
      </c>
      <c r="L101" s="309">
        <f t="shared" si="13"/>
        <v>0</v>
      </c>
      <c r="M101"/>
      <c r="P101" s="206"/>
      <c r="Q101" s="286"/>
      <c r="R101" s="3"/>
      <c r="S101" s="3"/>
      <c r="T101" s="3"/>
      <c r="U101" s="3"/>
      <c r="V101" s="3"/>
      <c r="W101" s="3"/>
      <c r="X101" s="626">
        <v>641</v>
      </c>
      <c r="Y101" s="293">
        <v>641</v>
      </c>
      <c r="Z101" s="3"/>
      <c r="AA101" s="415">
        <f t="shared" si="9"/>
        <v>0</v>
      </c>
      <c r="AB101" s="293">
        <f t="shared" si="10"/>
        <v>0</v>
      </c>
    </row>
    <row r="102" spans="1:28" s="18" customFormat="1" ht="104.25" customHeight="1" x14ac:dyDescent="0.3">
      <c r="A102" s="217">
        <f>'Unit Data from Audit Worksheet'!A115</f>
        <v>642</v>
      </c>
      <c r="B102" s="230" t="str">
        <f>'Unit Data from Audit Worksheet'!C115</f>
        <v>Electric Fund Net Position Statement</v>
      </c>
      <c r="C102" s="216" t="str">
        <f>'Unit Data from Audit Worksheet'!D115</f>
        <v>Please enter any pension liabilities that are classified as current liabilities and included account in 639 above (amounts entered should agree to the current amount included in the changes to long-term debt note)
Enter as a positive</v>
      </c>
      <c r="D102" s="134"/>
      <c r="E102" s="236">
        <f>'Unit Data from Audit Worksheet'!F115</f>
        <v>0</v>
      </c>
      <c r="F102" s="229">
        <f t="shared" si="14"/>
        <v>0</v>
      </c>
      <c r="G102" s="231"/>
      <c r="H102" s="228"/>
      <c r="I102" s="32"/>
      <c r="J102" s="227">
        <v>642</v>
      </c>
      <c r="K102" s="226" t="s">
        <v>381</v>
      </c>
      <c r="L102" s="309">
        <f t="shared" si="13"/>
        <v>0</v>
      </c>
      <c r="M102"/>
      <c r="P102" s="206"/>
      <c r="Q102" s="286"/>
      <c r="R102" s="3"/>
      <c r="S102" s="3"/>
      <c r="T102" s="3"/>
      <c r="U102" s="3"/>
      <c r="V102" s="3"/>
      <c r="W102" s="3"/>
      <c r="X102" s="626">
        <v>642</v>
      </c>
      <c r="Y102" s="293">
        <v>642</v>
      </c>
      <c r="Z102" s="3"/>
      <c r="AA102" s="415">
        <f t="shared" si="9"/>
        <v>0</v>
      </c>
      <c r="AB102" s="293">
        <f t="shared" si="10"/>
        <v>0</v>
      </c>
    </row>
    <row r="103" spans="1:28" s="18" customFormat="1" ht="97.8" customHeight="1" x14ac:dyDescent="0.3">
      <c r="A103" s="217">
        <f>'Unit Data from Audit Worksheet'!A116</f>
        <v>643</v>
      </c>
      <c r="B103" s="230" t="str">
        <f>'Unit Data from Audit Worksheet'!C116</f>
        <v>Electric Fund Net Position Statement</v>
      </c>
      <c r="C103" s="216" t="str">
        <f>'Unit Data from Audit Worksheet'!D116</f>
        <v>Please enter any current liabilities that are payable from restricted assets and included in account 639 above. 
Enter as a positive</v>
      </c>
      <c r="D103" s="134"/>
      <c r="E103" s="236">
        <f>'Unit Data from Audit Worksheet'!F116</f>
        <v>0</v>
      </c>
      <c r="F103" s="229">
        <f t="shared" si="14"/>
        <v>0</v>
      </c>
      <c r="G103" s="231"/>
      <c r="H103" s="228"/>
      <c r="I103" s="32"/>
      <c r="J103" s="227">
        <v>643</v>
      </c>
      <c r="K103" s="226" t="s">
        <v>382</v>
      </c>
      <c r="L103" s="309">
        <f t="shared" si="13"/>
        <v>0</v>
      </c>
      <c r="M103"/>
      <c r="P103" s="201"/>
      <c r="Q103" s="286"/>
      <c r="R103" s="3"/>
      <c r="S103" s="3"/>
      <c r="T103" s="3"/>
      <c r="U103" s="3"/>
      <c r="V103" s="3"/>
      <c r="W103" s="3"/>
      <c r="X103" s="626">
        <v>643</v>
      </c>
      <c r="Y103" s="293">
        <v>643</v>
      </c>
      <c r="Z103" s="3"/>
      <c r="AA103" s="415">
        <f t="shared" si="9"/>
        <v>0</v>
      </c>
      <c r="AB103" s="293">
        <f t="shared" si="10"/>
        <v>0</v>
      </c>
    </row>
    <row r="104" spans="1:28" s="18" customFormat="1" ht="102" customHeight="1" x14ac:dyDescent="0.3">
      <c r="A104" s="217">
        <f>'Unit Data from Audit Worksheet'!A117</f>
        <v>644</v>
      </c>
      <c r="B104" s="230" t="str">
        <f>'Unit Data from Audit Worksheet'!C117</f>
        <v>Electric Fund Net Position Statement</v>
      </c>
      <c r="C104" s="216" t="str">
        <f>'Unit Data from Audit Worksheet'!D117</f>
        <v>Please enter any OPEB liabilities that are classified as current liabilities and included in account 639 above (amounts entered should agree to the current amount included in the changes to long-term debt note)
Enter as a positive</v>
      </c>
      <c r="D104" s="134"/>
      <c r="E104" s="236">
        <f>'Unit Data from Audit Worksheet'!F117</f>
        <v>0</v>
      </c>
      <c r="F104" s="229">
        <f t="shared" si="14"/>
        <v>0</v>
      </c>
      <c r="G104" s="231"/>
      <c r="H104" s="228"/>
      <c r="I104" s="32"/>
      <c r="J104" s="183">
        <v>644</v>
      </c>
      <c r="K104" s="226" t="s">
        <v>383</v>
      </c>
      <c r="L104" s="309">
        <f t="shared" si="13"/>
        <v>0</v>
      </c>
      <c r="M104"/>
      <c r="P104" s="201"/>
      <c r="Q104" s="286"/>
      <c r="R104" s="3"/>
      <c r="S104" s="3"/>
      <c r="T104" s="3"/>
      <c r="U104" s="3"/>
      <c r="V104" s="3"/>
      <c r="W104" s="3"/>
      <c r="X104" s="626">
        <v>644</v>
      </c>
      <c r="Y104" s="293">
        <v>644</v>
      </c>
      <c r="Z104" s="3"/>
      <c r="AA104" s="415">
        <f t="shared" si="9"/>
        <v>0</v>
      </c>
      <c r="AB104" s="293">
        <f t="shared" si="10"/>
        <v>0</v>
      </c>
    </row>
    <row r="105" spans="1:28" ht="96" customHeight="1" x14ac:dyDescent="0.3">
      <c r="A105" s="217">
        <f>+'Unit Data from Audit Worksheet'!A118</f>
        <v>384</v>
      </c>
      <c r="B105" s="217" t="str">
        <f>+'Unit Data from Audit Worksheet'!C118</f>
        <v>Electric Fund Net Position Statement</v>
      </c>
      <c r="C105" s="217" t="str">
        <f>+'Unit Data from Audit Worksheet'!D118</f>
        <v>Unearned revenue (arising from cash receipts) that were included in Current Liabilities in account 639 above.
Enter as a positive</v>
      </c>
      <c r="D105" s="134"/>
      <c r="E105" s="236">
        <f>+'Unit Data from Audit Worksheet'!F118</f>
        <v>0</v>
      </c>
      <c r="F105" s="229">
        <f t="shared" si="14"/>
        <v>0</v>
      </c>
      <c r="G105" s="231"/>
      <c r="H105" s="228"/>
      <c r="I105" s="32"/>
      <c r="J105" s="227">
        <v>384</v>
      </c>
      <c r="K105" s="52" t="s">
        <v>116</v>
      </c>
      <c r="L105" s="296">
        <f t="shared" si="13"/>
        <v>0</v>
      </c>
      <c r="P105" s="201"/>
      <c r="X105" s="626">
        <v>384</v>
      </c>
      <c r="Y105" s="293">
        <v>384</v>
      </c>
      <c r="AA105" s="415">
        <f t="shared" si="9"/>
        <v>0</v>
      </c>
      <c r="AB105" s="293">
        <f t="shared" si="10"/>
        <v>0</v>
      </c>
    </row>
    <row r="106" spans="1:28" ht="86.4" x14ac:dyDescent="0.3">
      <c r="A106" s="217">
        <f>+'Unit Data from Audit Worksheet'!A119</f>
        <v>361</v>
      </c>
      <c r="B106" s="217" t="str">
        <f>+'Unit Data from Audit Worksheet'!C119</f>
        <v>Electric Fund Net Position Statement</v>
      </c>
      <c r="C106" s="217" t="str">
        <f>+'Unit Data from Audit Worksheet'!D119</f>
        <v>Total net position, unrestricted - Amount of negative unrestricted net position should be entered as a negative amount and the amount of positive unrestricted net position should be entered as a positive amount.</v>
      </c>
      <c r="D106" s="134"/>
      <c r="E106" s="236">
        <f>+'Unit Data from Audit Worksheet'!F119</f>
        <v>0</v>
      </c>
      <c r="F106" s="229"/>
      <c r="G106" s="231"/>
      <c r="H106" s="228"/>
      <c r="I106" s="32"/>
      <c r="J106" s="227">
        <v>361</v>
      </c>
      <c r="K106" s="226" t="s">
        <v>98</v>
      </c>
      <c r="L106" s="296">
        <f t="shared" si="13"/>
        <v>0</v>
      </c>
      <c r="P106" s="201"/>
      <c r="X106" s="626">
        <v>361</v>
      </c>
      <c r="Y106" s="293">
        <v>361</v>
      </c>
      <c r="AA106" s="415">
        <f t="shared" si="9"/>
        <v>0</v>
      </c>
      <c r="AB106" s="293">
        <f t="shared" si="10"/>
        <v>0</v>
      </c>
    </row>
    <row r="107" spans="1:28" ht="46.5" customHeight="1" x14ac:dyDescent="0.3">
      <c r="A107" s="217">
        <f>'Unit Data from Audit Worksheet'!A120</f>
        <v>362</v>
      </c>
      <c r="B107" s="230" t="str">
        <f>'Unit Data from Audit Worksheet'!C120</f>
        <v>Electric Fund Net Position Statement</v>
      </c>
      <c r="C107" s="216" t="str">
        <f>'Unit Data from Audit Worksheet'!D120</f>
        <v>Total net position</v>
      </c>
      <c r="D107" s="134"/>
      <c r="E107" s="236">
        <f>'Unit Data from Audit Worksheet'!F120</f>
        <v>0</v>
      </c>
      <c r="F107" s="229">
        <f>IF(L96-L97-L107=0,,"Error: Total assets less total liabilities do not equal net position acct 382-360-362=0")</f>
        <v>0</v>
      </c>
      <c r="G107" s="84">
        <f>+L96-L97-L107</f>
        <v>0</v>
      </c>
      <c r="H107" s="228"/>
      <c r="I107" s="32"/>
      <c r="J107" s="227">
        <v>362</v>
      </c>
      <c r="K107" s="226" t="s">
        <v>99</v>
      </c>
      <c r="L107" s="296">
        <f t="shared" si="13"/>
        <v>0</v>
      </c>
      <c r="O107" s="303" t="e">
        <f>'Unit Data from Audit Worksheet'!E120</f>
        <v>#N/A</v>
      </c>
      <c r="P107" s="201"/>
      <c r="X107" s="626">
        <v>362</v>
      </c>
      <c r="Y107" s="293">
        <v>362</v>
      </c>
      <c r="AA107" s="415">
        <f t="shared" si="9"/>
        <v>0</v>
      </c>
      <c r="AB107" s="293">
        <f t="shared" si="10"/>
        <v>0</v>
      </c>
    </row>
    <row r="108" spans="1:28" ht="61.5" customHeight="1" x14ac:dyDescent="0.3">
      <c r="A108" s="217">
        <f>'Unit Data from Audit Worksheet'!A123</f>
        <v>88</v>
      </c>
      <c r="B108" s="230" t="str">
        <f>'Unit Data from Audit Worksheet'!C123</f>
        <v>Water Sewer Revenue, Expenses &amp; Changes in Fund Net Position</v>
      </c>
      <c r="C108" s="216" t="str">
        <f>'Unit Data from Audit Worksheet'!D123</f>
        <v>Charges for services. 
Exclude tap, capacity fees and other misc. income .</v>
      </c>
      <c r="D108" s="134"/>
      <c r="E108" s="236">
        <f>'Unit Data from Audit Worksheet'!F123</f>
        <v>0</v>
      </c>
      <c r="F108" s="229"/>
      <c r="G108" s="231"/>
      <c r="H108" s="228"/>
      <c r="I108" s="32"/>
      <c r="J108" s="227">
        <v>88</v>
      </c>
      <c r="K108" s="226" t="s">
        <v>217</v>
      </c>
      <c r="L108" s="296">
        <f t="shared" si="13"/>
        <v>0</v>
      </c>
      <c r="P108" s="201"/>
      <c r="X108" s="626">
        <v>88</v>
      </c>
      <c r="Y108" s="293">
        <v>88</v>
      </c>
      <c r="AA108" s="415">
        <f t="shared" si="9"/>
        <v>0</v>
      </c>
      <c r="AB108" s="293">
        <f t="shared" si="10"/>
        <v>0</v>
      </c>
    </row>
    <row r="109" spans="1:28" ht="72" customHeight="1" x14ac:dyDescent="0.3">
      <c r="A109" s="217">
        <f>'Unit Data from Audit Worksheet'!A124</f>
        <v>84</v>
      </c>
      <c r="B109" s="230" t="str">
        <f>'Unit Data from Audit Worksheet'!C124</f>
        <v>Water Sewer Revenue, Expenses &amp; Changes in Fund Net Position</v>
      </c>
      <c r="C109" s="216" t="str">
        <f>'Unit Data from Audit Worksheet'!D124</f>
        <v>Total Operating revenues</v>
      </c>
      <c r="D109" s="134"/>
      <c r="E109" s="236">
        <f>'Unit Data from Audit Worksheet'!F124</f>
        <v>0</v>
      </c>
      <c r="F109" s="229" t="str">
        <f>IF(L108&gt;L109,"Error: Charges for services exceed total operating revenues. Acct # 88&gt;84"," ")</f>
        <v xml:space="preserve"> </v>
      </c>
      <c r="G109" s="231" t="str">
        <f>IF(Q90=1," Included in error count"," ")</f>
        <v xml:space="preserve"> </v>
      </c>
      <c r="H109" s="228"/>
      <c r="I109" s="32"/>
      <c r="J109" s="227">
        <v>84</v>
      </c>
      <c r="K109" s="226" t="s">
        <v>218</v>
      </c>
      <c r="L109" s="296">
        <f t="shared" si="13"/>
        <v>0</v>
      </c>
      <c r="P109" s="201"/>
      <c r="X109" s="626">
        <v>84</v>
      </c>
      <c r="Y109" s="293">
        <v>84</v>
      </c>
      <c r="AA109" s="415">
        <f t="shared" si="9"/>
        <v>0</v>
      </c>
      <c r="AB109" s="293">
        <f t="shared" si="10"/>
        <v>0</v>
      </c>
    </row>
    <row r="110" spans="1:28" ht="72" customHeight="1" x14ac:dyDescent="0.3">
      <c r="A110" s="217">
        <f>'Unit Data from Audit Worksheet'!A125</f>
        <v>49</v>
      </c>
      <c r="B110" s="230" t="str">
        <f>'Unit Data from Audit Worksheet'!C125</f>
        <v>Water Sewer Revenue, Expenses &amp; Changes in Fund Net Position</v>
      </c>
      <c r="C110" s="216" t="str">
        <f>'Unit Data from Audit Worksheet'!D125</f>
        <v>Depreciation and amortization expense</v>
      </c>
      <c r="D110" s="134"/>
      <c r="E110" s="236">
        <f>'Unit Data from Audit Worksheet'!F125</f>
        <v>0</v>
      </c>
      <c r="F110" s="229">
        <f>IF(L110&lt;0,"Error: Number is normally positive.",)</f>
        <v>0</v>
      </c>
      <c r="G110" s="231"/>
      <c r="H110" s="228"/>
      <c r="I110" s="32"/>
      <c r="J110" s="227">
        <v>49</v>
      </c>
      <c r="K110" s="226" t="s">
        <v>219</v>
      </c>
      <c r="L110" s="296">
        <f t="shared" si="13"/>
        <v>0</v>
      </c>
      <c r="O110" s="303"/>
      <c r="P110" s="201"/>
      <c r="X110" s="626">
        <v>49</v>
      </c>
      <c r="Y110" s="293">
        <v>49</v>
      </c>
      <c r="AA110" s="415">
        <f t="shared" si="9"/>
        <v>0</v>
      </c>
      <c r="AB110" s="293">
        <f t="shared" si="10"/>
        <v>0</v>
      </c>
    </row>
    <row r="111" spans="1:28" ht="48" customHeight="1" x14ac:dyDescent="0.3">
      <c r="A111" s="217">
        <f>'Unit Data from Audit Worksheet'!A126</f>
        <v>85</v>
      </c>
      <c r="B111" s="230" t="str">
        <f>'Unit Data from Audit Worksheet'!C126</f>
        <v>Water Sewer Revenue, Expenses &amp; Changes in Fund Net Position</v>
      </c>
      <c r="C111" s="216" t="str">
        <f>'Unit Data from Audit Worksheet'!D126</f>
        <v>Total Operating expenses</v>
      </c>
      <c r="D111" s="134"/>
      <c r="E111" s="236">
        <f>'Unit Data from Audit Worksheet'!F126</f>
        <v>0</v>
      </c>
      <c r="F111" s="229"/>
      <c r="G111" s="231"/>
      <c r="H111" s="228"/>
      <c r="I111" s="32"/>
      <c r="J111" s="227">
        <v>85</v>
      </c>
      <c r="K111" s="226" t="s">
        <v>220</v>
      </c>
      <c r="L111" s="296">
        <f t="shared" si="13"/>
        <v>0</v>
      </c>
      <c r="P111" s="201"/>
      <c r="X111" s="626">
        <v>85</v>
      </c>
      <c r="Y111" s="293">
        <v>85</v>
      </c>
      <c r="AA111" s="415">
        <f t="shared" si="9"/>
        <v>0</v>
      </c>
      <c r="AB111" s="293">
        <f t="shared" si="10"/>
        <v>0</v>
      </c>
    </row>
    <row r="112" spans="1:28" ht="48" customHeight="1" x14ac:dyDescent="0.3">
      <c r="A112" s="217">
        <f>'Unit Data from Audit Worksheet'!A127</f>
        <v>89</v>
      </c>
      <c r="B112" s="230" t="str">
        <f>'Unit Data from Audit Worksheet'!C127</f>
        <v>Water Sewer Revenue, Expenses &amp; Changes in Fund Net Position</v>
      </c>
      <c r="C112" s="216" t="str">
        <f>'Unit Data from Audit Worksheet'!D127</f>
        <v>Interest expense</v>
      </c>
      <c r="D112" s="134"/>
      <c r="E112" s="236">
        <f>'Unit Data from Audit Worksheet'!F127</f>
        <v>0</v>
      </c>
      <c r="F112" s="229"/>
      <c r="G112" s="231"/>
      <c r="H112" s="228"/>
      <c r="I112" s="32"/>
      <c r="J112" s="227">
        <v>89</v>
      </c>
      <c r="K112" s="226" t="s">
        <v>221</v>
      </c>
      <c r="L112" s="296">
        <f t="shared" si="13"/>
        <v>0</v>
      </c>
      <c r="P112" s="201"/>
      <c r="X112" s="626">
        <v>89</v>
      </c>
      <c r="Y112" s="293">
        <v>89</v>
      </c>
      <c r="AA112" s="415">
        <f t="shared" si="9"/>
        <v>0</v>
      </c>
      <c r="AB112" s="293">
        <f t="shared" si="10"/>
        <v>0</v>
      </c>
    </row>
    <row r="113" spans="1:28" ht="48" customHeight="1" x14ac:dyDescent="0.3">
      <c r="A113" s="217">
        <f>'Unit Data from Audit Worksheet'!A128</f>
        <v>350</v>
      </c>
      <c r="B113" s="230" t="str">
        <f>'Unit Data from Audit Worksheet'!C128</f>
        <v>Water Sewer Revenue, Expenses &amp; Changes in Fund Net Position</v>
      </c>
      <c r="C113" s="216" t="str">
        <f>'Unit Data from Audit Worksheet'!D128</f>
        <v>Total all non-operating revenues  
Exclude Capital contributions.</v>
      </c>
      <c r="D113" s="134"/>
      <c r="E113" s="236">
        <f>'Unit Data from Audit Worksheet'!F128</f>
        <v>0</v>
      </c>
      <c r="F113" s="229"/>
      <c r="G113" s="231"/>
      <c r="H113" s="228"/>
      <c r="I113" s="32"/>
      <c r="J113" s="227">
        <v>350</v>
      </c>
      <c r="K113" s="226" t="s">
        <v>222</v>
      </c>
      <c r="L113" s="296">
        <f t="shared" si="13"/>
        <v>0</v>
      </c>
      <c r="P113" s="201"/>
      <c r="X113" s="626">
        <v>350</v>
      </c>
      <c r="Y113" s="293">
        <v>350</v>
      </c>
      <c r="AA113" s="415">
        <f t="shared" si="9"/>
        <v>0</v>
      </c>
      <c r="AB113" s="293">
        <f t="shared" si="10"/>
        <v>0</v>
      </c>
    </row>
    <row r="114" spans="1:28" ht="48" customHeight="1" x14ac:dyDescent="0.3">
      <c r="A114" s="217">
        <f>'Unit Data from Audit Worksheet'!A129</f>
        <v>351</v>
      </c>
      <c r="B114" s="230" t="str">
        <f>'Unit Data from Audit Worksheet'!C129</f>
        <v>Water Sewer Revenue, Expenses &amp; Changes in Fund Net Position</v>
      </c>
      <c r="C114" s="216" t="str">
        <f>'Unit Data from Audit Worksheet'!D129</f>
        <v>Total all non-operating expenses.  
Include any negative special, extraordinary, or capital contribution.</v>
      </c>
      <c r="D114" s="134"/>
      <c r="E114" s="236">
        <f>'Unit Data from Audit Worksheet'!F129</f>
        <v>0</v>
      </c>
      <c r="F114" s="229"/>
      <c r="G114" s="231"/>
      <c r="H114" s="228"/>
      <c r="I114" s="32"/>
      <c r="J114" s="227">
        <v>351</v>
      </c>
      <c r="K114" s="226" t="s">
        <v>223</v>
      </c>
      <c r="L114" s="296">
        <f t="shared" si="13"/>
        <v>0</v>
      </c>
      <c r="P114" s="201"/>
      <c r="X114" s="626">
        <v>351</v>
      </c>
      <c r="Y114" s="293">
        <v>351</v>
      </c>
      <c r="AA114" s="415">
        <f t="shared" si="9"/>
        <v>0</v>
      </c>
      <c r="AB114" s="293">
        <f t="shared" si="10"/>
        <v>0</v>
      </c>
    </row>
    <row r="115" spans="1:28" ht="66" customHeight="1" x14ac:dyDescent="0.3">
      <c r="A115" s="217">
        <f>'Unit Data from Audit Worksheet'!A130</f>
        <v>191</v>
      </c>
      <c r="B115" s="230" t="str">
        <f>'Unit Data from Audit Worksheet'!C130</f>
        <v>Water Sewer Revenue, Expenses &amp; Changes in Fund Net Position</v>
      </c>
      <c r="C115" s="216" t="str">
        <f>'Unit Data from Audit Worksheet'!D130</f>
        <v>Capital contributions. Only include positive capital contributions.  Negative capital contributions should be included with 'Total all non-operating expenses.'</v>
      </c>
      <c r="D115" s="134"/>
      <c r="E115" s="236">
        <f>'Unit Data from Audit Worksheet'!F130</f>
        <v>0</v>
      </c>
      <c r="F115" s="229">
        <f>IF(L115&lt;0,"Error: Enter as a positive.",)</f>
        <v>0</v>
      </c>
      <c r="G115" s="231"/>
      <c r="H115" s="228"/>
      <c r="I115" s="32"/>
      <c r="J115" s="227">
        <v>191</v>
      </c>
      <c r="K115" s="226" t="s">
        <v>224</v>
      </c>
      <c r="L115" s="296">
        <f t="shared" si="13"/>
        <v>0</v>
      </c>
      <c r="P115" s="201"/>
      <c r="S115" s="18"/>
      <c r="T115" s="18"/>
      <c r="U115" s="18"/>
      <c r="V115" s="18"/>
      <c r="X115" s="626">
        <v>191</v>
      </c>
      <c r="Y115" s="293">
        <v>191</v>
      </c>
      <c r="Z115" s="18"/>
      <c r="AA115" s="415">
        <f t="shared" si="9"/>
        <v>0</v>
      </c>
      <c r="AB115" s="293">
        <f t="shared" si="10"/>
        <v>0</v>
      </c>
    </row>
    <row r="116" spans="1:28" s="415" customFormat="1" ht="66.599999999999994" customHeight="1" x14ac:dyDescent="0.3">
      <c r="A116" s="837">
        <f>'Unit Data from Audit Worksheet'!A131</f>
        <v>1053</v>
      </c>
      <c r="B116" s="838" t="str">
        <f>'Unit Data from Audit Worksheet'!C131</f>
        <v>Water &amp; Sewer Revenue, Expenses &amp; Changes in Fund Net Position</v>
      </c>
      <c r="C116" s="839" t="str">
        <f>'Unit Data from Audit Worksheet'!D131</f>
        <v>Mark to Market unrealized losses in the Water and Sewer Fund. (enter as a negative number)</v>
      </c>
      <c r="D116" s="134"/>
      <c r="E116" s="237">
        <f>'Unit Data from Audit Worksheet'!F131</f>
        <v>0</v>
      </c>
      <c r="F116" s="229"/>
      <c r="G116" s="231"/>
      <c r="H116" s="228"/>
      <c r="I116" s="32"/>
      <c r="J116" s="241">
        <v>1053</v>
      </c>
      <c r="K116" s="312" t="s">
        <v>2138</v>
      </c>
      <c r="L116" s="313">
        <f t="shared" si="13"/>
        <v>0</v>
      </c>
      <c r="M116"/>
      <c r="P116" s="201"/>
      <c r="Q116" s="286"/>
      <c r="S116" s="18"/>
      <c r="T116" s="18"/>
      <c r="U116" s="18"/>
      <c r="V116" s="18"/>
      <c r="X116" s="626"/>
      <c r="Y116" s="293"/>
      <c r="Z116" s="18"/>
      <c r="AA116" s="415">
        <f t="shared" si="9"/>
        <v>0</v>
      </c>
      <c r="AB116" s="293"/>
    </row>
    <row r="117" spans="1:28" ht="47.25" customHeight="1" x14ac:dyDescent="0.3">
      <c r="A117" s="217">
        <f>'Unit Data from Audit Worksheet'!A132</f>
        <v>352</v>
      </c>
      <c r="B117" s="230" t="str">
        <f>'Unit Data from Audit Worksheet'!C132</f>
        <v>Water Sewer Revenue, Expenses &amp; Changes in Fund Net Position</v>
      </c>
      <c r="C117" s="216" t="str">
        <f>'Unit Data from Audit Worksheet'!D132</f>
        <v>Total Transfers in - all funds (operating and capital)</v>
      </c>
      <c r="D117" s="134"/>
      <c r="E117" s="236">
        <f>'Unit Data from Audit Worksheet'!F132</f>
        <v>0</v>
      </c>
      <c r="F117" s="229"/>
      <c r="G117" s="231"/>
      <c r="H117" s="228"/>
      <c r="I117" s="32"/>
      <c r="J117" s="227">
        <v>352</v>
      </c>
      <c r="K117" s="226" t="s">
        <v>225</v>
      </c>
      <c r="L117" s="296">
        <f t="shared" si="13"/>
        <v>0</v>
      </c>
      <c r="P117" s="201"/>
      <c r="X117" s="626">
        <v>352</v>
      </c>
      <c r="Y117" s="293">
        <v>352</v>
      </c>
      <c r="AA117" s="415">
        <f t="shared" si="9"/>
        <v>0</v>
      </c>
      <c r="AB117" s="293">
        <f t="shared" si="10"/>
        <v>0</v>
      </c>
    </row>
    <row r="118" spans="1:28" ht="70.5" customHeight="1" x14ac:dyDescent="0.3">
      <c r="A118" s="217">
        <f>'Unit Data from Audit Worksheet'!A133</f>
        <v>986</v>
      </c>
      <c r="B118" s="230" t="str">
        <f>'Unit Data from Audit Worksheet'!C133</f>
        <v>Water Sewer Revenue, Expenses &amp; Changes in Fund Net Position</v>
      </c>
      <c r="C118" s="216" t="str">
        <f>'Unit Data from Audit Worksheet'!D133</f>
        <v>Of the transfers-in above in acct # 352, list amount of transfers-in that were used to support Water Sewer operations  (exclude capital transfers)</v>
      </c>
      <c r="D118" s="134"/>
      <c r="E118" s="236">
        <f>'Unit Data from Audit Worksheet'!F133</f>
        <v>0</v>
      </c>
      <c r="F118" s="229"/>
      <c r="G118" s="231"/>
      <c r="H118" s="228"/>
      <c r="I118" s="32"/>
      <c r="J118" s="227">
        <v>986</v>
      </c>
      <c r="K118" s="216" t="s">
        <v>608</v>
      </c>
      <c r="L118" s="302">
        <f t="shared" si="13"/>
        <v>0</v>
      </c>
      <c r="P118" s="201"/>
      <c r="X118" s="626">
        <v>986</v>
      </c>
      <c r="Y118" s="293">
        <v>986</v>
      </c>
      <c r="AA118" s="415">
        <f t="shared" si="9"/>
        <v>0</v>
      </c>
      <c r="AB118" s="293">
        <f t="shared" si="10"/>
        <v>0</v>
      </c>
    </row>
    <row r="119" spans="1:28" ht="47.25" customHeight="1" x14ac:dyDescent="0.3">
      <c r="A119" s="217">
        <f>'Unit Data from Audit Worksheet'!A134</f>
        <v>353</v>
      </c>
      <c r="B119" s="230" t="str">
        <f>'Unit Data from Audit Worksheet'!C134</f>
        <v>Water Sewer Revenue, Expenses &amp; Changes in Fund Net Position</v>
      </c>
      <c r="C119" s="216" t="str">
        <f>'Unit Data from Audit Worksheet'!D134</f>
        <v>Total Transfers out</v>
      </c>
      <c r="D119" s="134"/>
      <c r="E119" s="236">
        <f>'Unit Data from Audit Worksheet'!F134</f>
        <v>0</v>
      </c>
      <c r="F119" s="229">
        <f>IF(L119&lt;0,"Error: Enter as a positive.",)</f>
        <v>0</v>
      </c>
      <c r="G119" s="231"/>
      <c r="H119" s="228"/>
      <c r="I119" s="32"/>
      <c r="J119" s="34">
        <v>353</v>
      </c>
      <c r="K119" s="226" t="s">
        <v>226</v>
      </c>
      <c r="L119" s="296">
        <f t="shared" si="13"/>
        <v>0</v>
      </c>
      <c r="P119" s="201"/>
      <c r="X119" s="626">
        <v>353</v>
      </c>
      <c r="Y119" s="293">
        <v>353</v>
      </c>
      <c r="AA119" s="415">
        <f t="shared" si="9"/>
        <v>0</v>
      </c>
      <c r="AB119" s="293">
        <f t="shared" si="10"/>
        <v>0</v>
      </c>
    </row>
    <row r="120" spans="1:28" ht="72.75" customHeight="1" x14ac:dyDescent="0.3">
      <c r="A120" s="217">
        <f>'Unit Data from Audit Worksheet'!A135</f>
        <v>50</v>
      </c>
      <c r="B120" s="230" t="str">
        <f>'Unit Data from Audit Worksheet'!C135</f>
        <v>Water Sewer Revenue, Expenses &amp; Changes in Fund Net Position</v>
      </c>
      <c r="C120" s="216" t="str">
        <f>'Unit Data from Audit Worksheet'!D135</f>
        <v>Change in net position - Increase in net position is recorded as a positive and a (Decrease) in net position is recorded as a negative.</v>
      </c>
      <c r="D120" s="134"/>
      <c r="E120" s="139">
        <f>'Unit Data from Audit Worksheet'!F135</f>
        <v>0</v>
      </c>
      <c r="F120" s="229">
        <f>IF(L109-L111+L113-L114+L117+L115-L119-L120=0,,"Error:Total revenues less total expenses do not equal total change in net position. Acct # 84-85+350-351+191+352-353-50")</f>
        <v>0</v>
      </c>
      <c r="G120" s="84">
        <f>+L109-L111+L113-L114+L117+L115-L119-L120</f>
        <v>0</v>
      </c>
      <c r="H120" s="228"/>
      <c r="I120" s="32"/>
      <c r="J120" s="227">
        <v>50</v>
      </c>
      <c r="K120" s="226" t="s">
        <v>92</v>
      </c>
      <c r="L120" s="296">
        <f t="shared" si="13"/>
        <v>0</v>
      </c>
      <c r="P120" s="201"/>
      <c r="X120" s="626">
        <v>50</v>
      </c>
      <c r="Y120" s="293">
        <v>50</v>
      </c>
      <c r="AA120" s="415">
        <f t="shared" si="9"/>
        <v>0</v>
      </c>
      <c r="AB120" s="293">
        <f t="shared" si="10"/>
        <v>0</v>
      </c>
    </row>
    <row r="121" spans="1:28" ht="144" customHeight="1" x14ac:dyDescent="0.3">
      <c r="A121" s="217">
        <f>'Unit Data from Audit Worksheet'!A136</f>
        <v>377</v>
      </c>
      <c r="B121" s="230" t="str">
        <f>'Unit Data from Audit Worksheet'!C136</f>
        <v>Water Sewer Revenue, Expenses &amp; Changes in Fund Net Position</v>
      </c>
      <c r="C121" s="216" t="str">
        <f>'Unit Data from Audit Worksheet'!D136</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Worksheet'!F136</f>
        <v>0</v>
      </c>
      <c r="F121" s="80" t="e">
        <f>IF(L89-L120-L121=O89,,"Error:Beginning Balance does not agree with out records.Acct # 83-50-377 = PY83")</f>
        <v>#N/A</v>
      </c>
      <c r="G121" s="84" t="e">
        <f>+L89-L120-L121-O89</f>
        <v>#N/A</v>
      </c>
      <c r="H121" s="228" t="str">
        <f>'Unit Data from Audit Worksheet'!I136</f>
        <v>Please do not enter prior's years beginning balance as an adjustment in column F to balance.  Column F is only for year 2021-2022 adjustments.</v>
      </c>
      <c r="I121" s="32"/>
      <c r="J121" s="227">
        <v>377</v>
      </c>
      <c r="K121" s="226" t="s">
        <v>101</v>
      </c>
      <c r="L121" s="296">
        <f t="shared" si="13"/>
        <v>0</v>
      </c>
      <c r="P121" s="201"/>
      <c r="X121" s="626">
        <v>377</v>
      </c>
      <c r="Y121" s="293">
        <v>377</v>
      </c>
      <c r="AA121" s="415">
        <f t="shared" si="9"/>
        <v>0</v>
      </c>
      <c r="AB121" s="293">
        <f t="shared" si="10"/>
        <v>0</v>
      </c>
    </row>
    <row r="122" spans="1:28" ht="63" customHeight="1" x14ac:dyDescent="0.3">
      <c r="A122" s="319">
        <f>'Unit Data from Audit Worksheet'!A137</f>
        <v>537</v>
      </c>
      <c r="B122" s="230" t="str">
        <f>'Unit Data from Audit Worksheet'!C137</f>
        <v>Water Sewer Revenue, Expenses &amp; Changes in Fund Net Position</v>
      </c>
      <c r="C122" s="216" t="str">
        <f>'Unit Data from Audit Worksheet'!D137</f>
        <v>Did unit raise Water Sewer rates during the audited fiscal period? - answer Yes =1 or No= 2</v>
      </c>
      <c r="D122" s="129"/>
      <c r="E122" s="236">
        <f>'Unit Data from Audit Worksheet'!F137</f>
        <v>0</v>
      </c>
      <c r="F122" s="229" t="s">
        <v>312</v>
      </c>
      <c r="G122" s="231"/>
      <c r="H122" s="228"/>
      <c r="I122" s="32"/>
      <c r="J122" s="60">
        <v>537</v>
      </c>
      <c r="K122" s="58" t="s">
        <v>280</v>
      </c>
      <c r="L122" s="296">
        <f t="shared" si="13"/>
        <v>0</v>
      </c>
      <c r="N122" s="54" t="s">
        <v>302</v>
      </c>
      <c r="P122" s="201"/>
      <c r="X122" s="626">
        <v>537</v>
      </c>
      <c r="Y122" s="293">
        <v>537</v>
      </c>
      <c r="AA122" s="415">
        <f t="shared" si="9"/>
        <v>0</v>
      </c>
      <c r="AB122" s="293">
        <f t="shared" si="10"/>
        <v>0</v>
      </c>
    </row>
    <row r="123" spans="1:28" ht="63.75" customHeight="1" x14ac:dyDescent="0.3">
      <c r="A123" s="319">
        <f>'Unit Data from Audit Worksheet'!A138</f>
        <v>538</v>
      </c>
      <c r="B123" s="230" t="str">
        <f>'Unit Data from Audit Worksheet'!C138</f>
        <v>Water Sewer Revenue, Expenses &amp; Changes in Fund Net Position</v>
      </c>
      <c r="C123" s="216" t="str">
        <f>'Unit Data from Audit Worksheet'!D138</f>
        <v>Did unit raise Water Sewer rates during the budget year following the audited fiscal year? - answer Yes=1 or No=2</v>
      </c>
      <c r="D123" s="129"/>
      <c r="E123" s="236">
        <f>'Unit Data from Audit Worksheet'!F138</f>
        <v>0</v>
      </c>
      <c r="F123" s="229" t="s">
        <v>312</v>
      </c>
      <c r="G123" s="231"/>
      <c r="H123" s="228"/>
      <c r="I123" s="32"/>
      <c r="J123" s="60">
        <v>538</v>
      </c>
      <c r="K123" s="58" t="s">
        <v>279</v>
      </c>
      <c r="L123" s="296">
        <f t="shared" si="13"/>
        <v>0</v>
      </c>
      <c r="N123" s="54" t="s">
        <v>302</v>
      </c>
      <c r="P123" s="201"/>
      <c r="X123" s="626">
        <v>538</v>
      </c>
      <c r="Y123" s="293">
        <v>538</v>
      </c>
      <c r="AA123" s="415">
        <f t="shared" si="9"/>
        <v>0</v>
      </c>
      <c r="AB123" s="293">
        <f t="shared" si="10"/>
        <v>0</v>
      </c>
    </row>
    <row r="124" spans="1:28" ht="47.25" customHeight="1" x14ac:dyDescent="0.3">
      <c r="A124" s="217">
        <f>'Unit Data from Audit Worksheet'!A140</f>
        <v>97</v>
      </c>
      <c r="B124" s="230" t="str">
        <f>'Unit Data from Audit Worksheet'!C140</f>
        <v>Electric Fund Revenue, Expenses &amp; Changes in Fund Net Position</v>
      </c>
      <c r="C124" s="216" t="str">
        <f>'Unit Data from Audit Worksheet'!D140</f>
        <v>Charges for services</v>
      </c>
      <c r="D124" s="235"/>
      <c r="E124" s="236">
        <f>'Unit Data from Audit Worksheet'!F140</f>
        <v>0</v>
      </c>
      <c r="F124" s="229">
        <f>IF(L124&lt;0,"Error: Enter as a positive.",)</f>
        <v>0</v>
      </c>
      <c r="G124" s="231"/>
      <c r="H124" s="228"/>
      <c r="I124" s="32"/>
      <c r="J124" s="227">
        <v>97</v>
      </c>
      <c r="K124" s="226" t="s">
        <v>227</v>
      </c>
      <c r="L124" s="296">
        <f t="shared" ref="L124:L197" si="15">IF(D124="",E124,D124)</f>
        <v>0</v>
      </c>
      <c r="P124" s="201"/>
      <c r="X124" s="626">
        <v>97</v>
      </c>
      <c r="Y124" s="293">
        <v>97</v>
      </c>
      <c r="AA124" s="415">
        <f t="shared" si="9"/>
        <v>0</v>
      </c>
      <c r="AB124" s="293">
        <f t="shared" si="10"/>
        <v>0</v>
      </c>
    </row>
    <row r="125" spans="1:28" ht="45.75" customHeight="1" x14ac:dyDescent="0.3">
      <c r="A125" s="217">
        <f>'Unit Data from Audit Worksheet'!A141</f>
        <v>93</v>
      </c>
      <c r="B125" s="230" t="str">
        <f>'Unit Data from Audit Worksheet'!C141</f>
        <v>Electric Fund Revenue, Expenses &amp; Changes in Fund Net Position</v>
      </c>
      <c r="C125" s="216" t="str">
        <f>'Unit Data from Audit Worksheet'!D141</f>
        <v>Total Operating revenues</v>
      </c>
      <c r="D125" s="235"/>
      <c r="E125" s="236">
        <f>'Unit Data from Audit Worksheet'!F141</f>
        <v>0</v>
      </c>
      <c r="F125" s="229" t="str">
        <f>IF(L124&gt;L125,"Error: Charges for services exceeds total operating revenues Acct 97&gt;=93"," ")</f>
        <v xml:space="preserve"> </v>
      </c>
      <c r="G125" s="231" t="str">
        <f>IF(Q105=1," Included in error count"," ")</f>
        <v xml:space="preserve"> </v>
      </c>
      <c r="H125" s="228"/>
      <c r="I125" s="32"/>
      <c r="J125" s="227">
        <v>93</v>
      </c>
      <c r="K125" s="226" t="s">
        <v>228</v>
      </c>
      <c r="L125" s="296">
        <f t="shared" si="15"/>
        <v>0</v>
      </c>
      <c r="P125" s="201"/>
      <c r="X125" s="626">
        <v>93</v>
      </c>
      <c r="Y125" s="293">
        <v>93</v>
      </c>
      <c r="AA125" s="415">
        <f t="shared" si="9"/>
        <v>0</v>
      </c>
      <c r="AB125" s="293">
        <f t="shared" si="10"/>
        <v>0</v>
      </c>
    </row>
    <row r="126" spans="1:28" ht="45.75" customHeight="1" x14ac:dyDescent="0.3">
      <c r="A126" s="217">
        <f>'Unit Data from Audit Worksheet'!A142</f>
        <v>99</v>
      </c>
      <c r="B126" s="230" t="str">
        <f>'Unit Data from Audit Worksheet'!C142</f>
        <v>Electric Fund Revenue, Expenses &amp; Changes in Fund Net Position</v>
      </c>
      <c r="C126" s="216" t="str">
        <f>'Unit Data from Audit Worksheet'!D142</f>
        <v>Electrical power purchases</v>
      </c>
      <c r="D126" s="235"/>
      <c r="E126" s="236">
        <f>'Unit Data from Audit Worksheet'!F142</f>
        <v>0</v>
      </c>
      <c r="F126" s="229">
        <f>IF(L126&lt;0,"Error: Enter as a positive.",)</f>
        <v>0</v>
      </c>
      <c r="G126" s="231"/>
      <c r="H126" s="228"/>
      <c r="I126" s="32"/>
      <c r="J126" s="227">
        <v>99</v>
      </c>
      <c r="K126" s="226" t="s">
        <v>229</v>
      </c>
      <c r="L126" s="296">
        <f t="shared" si="15"/>
        <v>0</v>
      </c>
      <c r="P126" s="201"/>
      <c r="S126" s="18"/>
      <c r="T126" s="18"/>
      <c r="U126" s="18"/>
      <c r="V126" s="18"/>
      <c r="X126" s="626">
        <v>99</v>
      </c>
      <c r="Y126" s="293">
        <v>99</v>
      </c>
      <c r="Z126" s="18"/>
      <c r="AA126" s="415">
        <f t="shared" si="9"/>
        <v>0</v>
      </c>
      <c r="AB126" s="293">
        <f t="shared" si="10"/>
        <v>0</v>
      </c>
    </row>
    <row r="127" spans="1:28" ht="45.75" customHeight="1" x14ac:dyDescent="0.3">
      <c r="A127" s="217">
        <f>'Unit Data from Audit Worksheet'!A143</f>
        <v>52</v>
      </c>
      <c r="B127" s="230" t="str">
        <f>'Unit Data from Audit Worksheet'!C143</f>
        <v>Electric Fund Revenue, Expenses &amp; Changes in Fund Net Position</v>
      </c>
      <c r="C127" s="216" t="str">
        <f>'Unit Data from Audit Worksheet'!D143</f>
        <v>Depreciation and amortization expense</v>
      </c>
      <c r="D127" s="235"/>
      <c r="E127" s="236">
        <f>'Unit Data from Audit Worksheet'!F143</f>
        <v>0</v>
      </c>
      <c r="F127" s="229">
        <f>IF(L127&lt;0,"Error: Enter as a positive.",)</f>
        <v>0</v>
      </c>
      <c r="G127" s="231"/>
      <c r="H127" s="228"/>
      <c r="I127" s="32"/>
      <c r="J127" s="227">
        <v>52</v>
      </c>
      <c r="K127" s="226" t="s">
        <v>230</v>
      </c>
      <c r="L127" s="296">
        <f t="shared" si="15"/>
        <v>0</v>
      </c>
      <c r="P127" s="201"/>
      <c r="X127" s="626">
        <v>52</v>
      </c>
      <c r="Y127" s="293">
        <v>52</v>
      </c>
      <c r="AA127" s="415">
        <f t="shared" si="9"/>
        <v>0</v>
      </c>
      <c r="AB127" s="293">
        <f t="shared" si="10"/>
        <v>0</v>
      </c>
    </row>
    <row r="128" spans="1:28" ht="45.75" customHeight="1" x14ac:dyDescent="0.3">
      <c r="A128" s="217">
        <f>'Unit Data from Audit Worksheet'!A144</f>
        <v>94</v>
      </c>
      <c r="B128" s="230" t="str">
        <f>'Unit Data from Audit Worksheet'!C144</f>
        <v>Electric Fund Revenue, Expenses &amp; Changes in Fund Net Position</v>
      </c>
      <c r="C128" s="216" t="str">
        <f>'Unit Data from Audit Worksheet'!D144</f>
        <v>Total Operating expenses</v>
      </c>
      <c r="D128" s="235"/>
      <c r="E128" s="236">
        <f>'Unit Data from Audit Worksheet'!F144</f>
        <v>0</v>
      </c>
      <c r="F128" s="229">
        <f>IF(L128&lt;0,"Error: Enter as a positive.",)</f>
        <v>0</v>
      </c>
      <c r="G128" s="231"/>
      <c r="H128" s="228"/>
      <c r="I128" s="32"/>
      <c r="J128" s="227">
        <v>94</v>
      </c>
      <c r="K128" s="226" t="s">
        <v>231</v>
      </c>
      <c r="L128" s="296">
        <f t="shared" si="15"/>
        <v>0</v>
      </c>
      <c r="P128" s="201"/>
      <c r="X128" s="626">
        <v>94</v>
      </c>
      <c r="Y128" s="293">
        <v>94</v>
      </c>
      <c r="AA128" s="415">
        <f t="shared" si="9"/>
        <v>0</v>
      </c>
      <c r="AB128" s="293">
        <f t="shared" si="10"/>
        <v>0</v>
      </c>
    </row>
    <row r="129" spans="1:28" ht="46.5" customHeight="1" x14ac:dyDescent="0.3">
      <c r="A129" s="217">
        <f>'Unit Data from Audit Worksheet'!A145</f>
        <v>98</v>
      </c>
      <c r="B129" s="230" t="str">
        <f>'Unit Data from Audit Worksheet'!C145</f>
        <v>Electric Fund Revenue, Expenses &amp; Changes in Fund Net Position</v>
      </c>
      <c r="C129" s="216" t="str">
        <f>'Unit Data from Audit Worksheet'!D145</f>
        <v>Interest expense</v>
      </c>
      <c r="D129" s="235"/>
      <c r="E129" s="236">
        <f>'Unit Data from Audit Worksheet'!F145</f>
        <v>0</v>
      </c>
      <c r="F129" s="229">
        <f>IF(L129&lt;0,"Error: Enter as a positive.",)</f>
        <v>0</v>
      </c>
      <c r="G129" s="231"/>
      <c r="H129" s="228"/>
      <c r="I129" s="32"/>
      <c r="J129" s="227">
        <v>98</v>
      </c>
      <c r="K129" s="226" t="s">
        <v>232</v>
      </c>
      <c r="L129" s="296">
        <f t="shared" si="15"/>
        <v>0</v>
      </c>
      <c r="P129" s="201"/>
      <c r="X129" s="626">
        <v>98</v>
      </c>
      <c r="Y129" s="293">
        <v>98</v>
      </c>
      <c r="AA129" s="415">
        <f t="shared" si="9"/>
        <v>0</v>
      </c>
      <c r="AB129" s="293">
        <f t="shared" si="10"/>
        <v>0</v>
      </c>
    </row>
    <row r="130" spans="1:28" ht="51" customHeight="1" x14ac:dyDescent="0.3">
      <c r="A130" s="217">
        <f>'Unit Data from Audit Worksheet'!A146</f>
        <v>363</v>
      </c>
      <c r="B130" s="230" t="str">
        <f>'Unit Data from Audit Worksheet'!C146</f>
        <v>Electric Fund Revenue, Expenses &amp; Changes in Fund Net Position</v>
      </c>
      <c r="C130" s="216" t="str">
        <f>'Unit Data from Audit Worksheet'!D146</f>
        <v>Total all the non-operating revenues  
Exclude Capital Contributions.</v>
      </c>
      <c r="D130" s="235"/>
      <c r="E130" s="236">
        <f>'Unit Data from Audit Worksheet'!F146</f>
        <v>0</v>
      </c>
      <c r="F130" s="229"/>
      <c r="G130" s="231"/>
      <c r="H130" s="228"/>
      <c r="I130" s="32"/>
      <c r="J130" s="227">
        <v>363</v>
      </c>
      <c r="K130" s="226" t="s">
        <v>233</v>
      </c>
      <c r="L130" s="296">
        <f t="shared" si="15"/>
        <v>0</v>
      </c>
      <c r="P130" s="201"/>
      <c r="X130" s="626">
        <v>363</v>
      </c>
      <c r="Y130" s="293">
        <v>363</v>
      </c>
      <c r="AA130" s="415">
        <f t="shared" si="9"/>
        <v>0</v>
      </c>
      <c r="AB130" s="293">
        <f t="shared" si="10"/>
        <v>0</v>
      </c>
    </row>
    <row r="131" spans="1:28" ht="60" customHeight="1" x14ac:dyDescent="0.3">
      <c r="A131" s="217">
        <f>'Unit Data from Audit Worksheet'!A147</f>
        <v>364</v>
      </c>
      <c r="B131" s="230" t="str">
        <f>'Unit Data from Audit Worksheet'!C147</f>
        <v>Electric Fund Revenue, Expenses &amp; Changes in Fund Net Position</v>
      </c>
      <c r="C131" s="216" t="str">
        <f>'Unit Data from Audit Worksheet'!D147</f>
        <v>Total all non-operating expenses.  
Include negative special, extraordinary, or capital contribution.</v>
      </c>
      <c r="D131" s="235"/>
      <c r="E131" s="236">
        <f>'Unit Data from Audit Worksheet'!F147</f>
        <v>0</v>
      </c>
      <c r="F131" s="229">
        <f>IF(L131&lt;0,"Error: Enter as a positive.",)</f>
        <v>0</v>
      </c>
      <c r="G131" s="231"/>
      <c r="H131" s="228"/>
      <c r="I131" s="32"/>
      <c r="J131" s="227">
        <v>364</v>
      </c>
      <c r="K131" s="226" t="s">
        <v>234</v>
      </c>
      <c r="L131" s="296">
        <f t="shared" si="15"/>
        <v>0</v>
      </c>
      <c r="P131" s="201"/>
      <c r="X131" s="626">
        <v>364</v>
      </c>
      <c r="Y131" s="293">
        <v>364</v>
      </c>
      <c r="AA131" s="415">
        <f t="shared" si="9"/>
        <v>0</v>
      </c>
      <c r="AB131" s="293">
        <f t="shared" si="10"/>
        <v>0</v>
      </c>
    </row>
    <row r="132" spans="1:28" ht="89.25" customHeight="1" x14ac:dyDescent="0.3">
      <c r="A132" s="217">
        <f>'Unit Data from Audit Worksheet'!A148</f>
        <v>192</v>
      </c>
      <c r="B132" s="230" t="str">
        <f>'Unit Data from Audit Worksheet'!C148</f>
        <v>Electric Fund Revenue, Expenses &amp; Changes in Fund Net Position</v>
      </c>
      <c r="C132" s="216" t="str">
        <f>'Unit Data from Audit Worksheet'!D148</f>
        <v>Capital Contributions.  
Include only positive capital Contributions.  Negative capital contributions should be included with 'Total all non-operating expenses.'</v>
      </c>
      <c r="D132" s="235"/>
      <c r="E132" s="236">
        <f>'Unit Data from Audit Worksheet'!F148</f>
        <v>0</v>
      </c>
      <c r="F132" s="229">
        <f>IF(L132&lt;0,"Error: Enter as a positive.",)</f>
        <v>0</v>
      </c>
      <c r="G132" s="231"/>
      <c r="H132" s="228"/>
      <c r="I132" s="32"/>
      <c r="J132" s="227">
        <v>192</v>
      </c>
      <c r="K132" s="226" t="s">
        <v>235</v>
      </c>
      <c r="L132" s="296">
        <f t="shared" si="15"/>
        <v>0</v>
      </c>
      <c r="P132" s="201"/>
      <c r="X132" s="626">
        <v>192</v>
      </c>
      <c r="Y132" s="293">
        <v>192</v>
      </c>
      <c r="AA132" s="415">
        <f t="shared" si="9"/>
        <v>0</v>
      </c>
      <c r="AB132" s="293">
        <f t="shared" si="10"/>
        <v>0</v>
      </c>
    </row>
    <row r="133" spans="1:28" s="415" customFormat="1" ht="89.25" customHeight="1" x14ac:dyDescent="0.3">
      <c r="A133" s="837">
        <f>'Unit Data from Audit Worksheet'!A149</f>
        <v>1054</v>
      </c>
      <c r="B133" s="838" t="str">
        <f>'Unit Data from Audit Worksheet'!C149</f>
        <v>Electric Fund Revenue, Expenses &amp; Changes in Fund Net Position</v>
      </c>
      <c r="C133" s="839" t="str">
        <f>'Unit Data from Audit Worksheet'!D149</f>
        <v xml:space="preserve"> Mark to Market unrealized losses in the Electric Fund. (enter as a negative number)</v>
      </c>
      <c r="D133" s="235"/>
      <c r="E133" s="236">
        <f>'Unit Data from Audit Worksheet'!F149</f>
        <v>0</v>
      </c>
      <c r="F133" s="229"/>
      <c r="G133" s="231"/>
      <c r="H133" s="228"/>
      <c r="I133" s="32"/>
      <c r="J133" s="227">
        <v>1054</v>
      </c>
      <c r="K133" s="216" t="s">
        <v>2003</v>
      </c>
      <c r="L133" s="296">
        <f t="shared" si="15"/>
        <v>0</v>
      </c>
      <c r="M133"/>
      <c r="P133" s="201"/>
      <c r="Q133" s="286"/>
      <c r="X133" s="626"/>
      <c r="Y133" s="293"/>
      <c r="AA133" s="415">
        <f t="shared" si="9"/>
        <v>0</v>
      </c>
      <c r="AB133" s="293"/>
    </row>
    <row r="134" spans="1:28" ht="42.75" customHeight="1" x14ac:dyDescent="0.3">
      <c r="A134" s="217">
        <f>'Unit Data from Audit Worksheet'!A150</f>
        <v>365</v>
      </c>
      <c r="B134" s="230" t="str">
        <f>'Unit Data from Audit Worksheet'!C150</f>
        <v>Electric Fund Revenue, Expenses &amp; Changes in Fund Net Position</v>
      </c>
      <c r="C134" s="216" t="str">
        <f>'Unit Data from Audit Worksheet'!D150</f>
        <v>Total Transfers In (From all Funds)</v>
      </c>
      <c r="D134" s="235"/>
      <c r="E134" s="236">
        <f>'Unit Data from Audit Worksheet'!F150</f>
        <v>0</v>
      </c>
      <c r="F134" s="229"/>
      <c r="G134" s="231"/>
      <c r="H134" s="228"/>
      <c r="I134" s="32"/>
      <c r="J134" s="227">
        <v>365</v>
      </c>
      <c r="K134" s="226" t="s">
        <v>236</v>
      </c>
      <c r="L134" s="296">
        <f t="shared" si="15"/>
        <v>0</v>
      </c>
      <c r="P134" s="201"/>
      <c r="X134" s="626">
        <v>365</v>
      </c>
      <c r="Y134" s="293">
        <v>365</v>
      </c>
      <c r="AA134" s="415">
        <f t="shared" si="9"/>
        <v>0</v>
      </c>
      <c r="AB134" s="293">
        <f t="shared" si="10"/>
        <v>0</v>
      </c>
    </row>
    <row r="135" spans="1:28" ht="42.75" customHeight="1" x14ac:dyDescent="0.3">
      <c r="A135" s="217">
        <f>'Unit Data from Audit Worksheet'!A151</f>
        <v>366</v>
      </c>
      <c r="B135" s="230" t="str">
        <f>'Unit Data from Audit Worksheet'!C151</f>
        <v>Electric Fund Revenue, Expenses &amp; Changes in Fund Net Position</v>
      </c>
      <c r="C135" s="216" t="str">
        <f>'Unit Data from Audit Worksheet'!D151</f>
        <v>Total Transfers Out (To all funds)</v>
      </c>
      <c r="D135" s="235"/>
      <c r="E135" s="236">
        <f>'Unit Data from Audit Worksheet'!F151</f>
        <v>0</v>
      </c>
      <c r="F135" s="229">
        <f>IF(L135&lt;0,"Error: Enter as a positive.",)</f>
        <v>0</v>
      </c>
      <c r="G135" s="231"/>
      <c r="H135" s="228"/>
      <c r="I135" s="32"/>
      <c r="J135" s="227">
        <v>366</v>
      </c>
      <c r="K135" s="226" t="s">
        <v>294</v>
      </c>
      <c r="L135" s="296">
        <f t="shared" si="15"/>
        <v>0</v>
      </c>
      <c r="P135" s="201"/>
      <c r="X135" s="626">
        <v>366</v>
      </c>
      <c r="Y135" s="293">
        <v>366</v>
      </c>
      <c r="AA135" s="415">
        <f t="shared" si="9"/>
        <v>0</v>
      </c>
      <c r="AB135" s="293">
        <f t="shared" si="10"/>
        <v>0</v>
      </c>
    </row>
    <row r="136" spans="1:28" s="18" customFormat="1" ht="76.5" customHeight="1" x14ac:dyDescent="0.3">
      <c r="A136" s="217">
        <f>'Unit Data from Audit Worksheet'!A152</f>
        <v>53</v>
      </c>
      <c r="B136" s="230" t="str">
        <f>'Unit Data from Audit Worksheet'!C152</f>
        <v>Electric Fund Revenue, Expenses &amp; Changes in Fund Net Position</v>
      </c>
      <c r="C136" s="216" t="str">
        <f>'Unit Data from Audit Worksheet'!D152</f>
        <v>Change in net position - Increase in net position is recorded as a positive and a (decrease) in net position is recorded as a negative.</v>
      </c>
      <c r="D136" s="235"/>
      <c r="E136" s="236">
        <f>'Unit Data from Audit Worksheet'!F152</f>
        <v>0</v>
      </c>
      <c r="F136" s="229">
        <f>IF(L125-L128+L130-L131+L132+L134-L135-L136=0,,"Error: Total revenues less total exp. does not equal change in net position Acct 93-94+363-364+192+365-366-53=0")</f>
        <v>0</v>
      </c>
      <c r="G136" s="84">
        <f>+L125-L128+L130-L131+L132+L134-L135-L136</f>
        <v>0</v>
      </c>
      <c r="H136" s="228"/>
      <c r="I136" s="32"/>
      <c r="J136" s="227">
        <v>53</v>
      </c>
      <c r="K136" s="226" t="s">
        <v>93</v>
      </c>
      <c r="L136" s="296">
        <f t="shared" si="15"/>
        <v>0</v>
      </c>
      <c r="M136"/>
      <c r="P136" s="201"/>
      <c r="Q136" s="286"/>
      <c r="R136" s="3"/>
      <c r="S136" s="3"/>
      <c r="T136" s="3"/>
      <c r="U136" s="3"/>
      <c r="V136" s="3"/>
      <c r="W136" s="3"/>
      <c r="X136" s="626">
        <v>53</v>
      </c>
      <c r="Y136" s="293">
        <v>53</v>
      </c>
      <c r="Z136" s="3"/>
      <c r="AA136" s="415">
        <f t="shared" si="9"/>
        <v>0</v>
      </c>
      <c r="AB136" s="293">
        <f t="shared" si="10"/>
        <v>0</v>
      </c>
    </row>
    <row r="137" spans="1:28" ht="140.25" customHeight="1" x14ac:dyDescent="0.3">
      <c r="A137" s="217">
        <f>'Unit Data from Audit Worksheet'!A153</f>
        <v>378</v>
      </c>
      <c r="B137" s="230" t="str">
        <f>'Unit Data from Audit Worksheet'!C153</f>
        <v>Electric Fund Revenue, Expenses &amp; Changes in Fund Net Position</v>
      </c>
      <c r="C137" s="216" t="str">
        <f>'Unit Data from Audit Worksheet'!D153</f>
        <v>Increases or (decreases) to beginning electric net position due to rounding, prior period adjustments and restatements.  Increase amounts to beginning net position should be entered as a positive amount and (decreases) should be entered as a negative amount.</v>
      </c>
      <c r="D137" s="235"/>
      <c r="E137" s="236">
        <f>+'Unit Data from Audit Worksheet'!F153</f>
        <v>0</v>
      </c>
      <c r="F137" s="229" t="e">
        <f>IF(L107-L136-L137=O107,,"Error: Beg. Bal does not agree with our records Acct 362-53-378= pr yr 362")</f>
        <v>#N/A</v>
      </c>
      <c r="G137" s="84" t="e">
        <f>L107-L136-L137-O107</f>
        <v>#N/A</v>
      </c>
      <c r="H137" s="228" t="str">
        <f>'Unit Data from Audit Worksheet'!I153</f>
        <v>Please do not enter prior's years beginning balance as an adjustment in column F to balance.  Column F is only for year 2021-2022 adjustments.</v>
      </c>
      <c r="I137" s="32"/>
      <c r="J137" s="227">
        <v>378</v>
      </c>
      <c r="K137" s="226" t="s">
        <v>102</v>
      </c>
      <c r="L137" s="296">
        <f t="shared" si="15"/>
        <v>0</v>
      </c>
      <c r="P137" s="201"/>
      <c r="X137" s="626">
        <v>378</v>
      </c>
      <c r="Y137" s="293">
        <v>378</v>
      </c>
      <c r="AA137" s="415">
        <f t="shared" si="9"/>
        <v>0</v>
      </c>
      <c r="AB137" s="293">
        <f t="shared" si="10"/>
        <v>0</v>
      </c>
    </row>
    <row r="138" spans="1:28" ht="28.8" x14ac:dyDescent="0.3">
      <c r="A138" s="217">
        <f>'Unit Data from Audit Worksheet'!A158</f>
        <v>51</v>
      </c>
      <c r="B138" s="230" t="str">
        <f>'Unit Data from Audit Worksheet'!C158</f>
        <v>Water Sewer Cash Flow Statement</v>
      </c>
      <c r="C138" s="216" t="str">
        <f>'Unit Data from Audit Worksheet'!D158</f>
        <v>Total Cash flow from operating activities  - (Enter negative cash flows as negative)</v>
      </c>
      <c r="D138" s="235"/>
      <c r="E138" s="236">
        <f>'Unit Data from Audit Worksheet'!F158</f>
        <v>0</v>
      </c>
      <c r="F138" s="229"/>
      <c r="G138" s="231"/>
      <c r="H138" s="228"/>
      <c r="I138" s="32"/>
      <c r="J138" s="227">
        <v>51</v>
      </c>
      <c r="K138" s="226" t="s">
        <v>237</v>
      </c>
      <c r="L138" s="296">
        <f t="shared" si="15"/>
        <v>0</v>
      </c>
      <c r="P138" s="201"/>
      <c r="X138" s="626">
        <v>51</v>
      </c>
      <c r="Y138" s="293">
        <v>51</v>
      </c>
      <c r="AA138" s="415">
        <f t="shared" ref="AA138:AA206" si="16">A138-J138</f>
        <v>0</v>
      </c>
      <c r="AB138" s="293">
        <f t="shared" ref="AB138:AB206" si="17">E138-L138</f>
        <v>0</v>
      </c>
    </row>
    <row r="139" spans="1:28" ht="64.5" customHeight="1" x14ac:dyDescent="0.3">
      <c r="A139" s="217">
        <f>'Unit Data from Audit Worksheet'!A159</f>
        <v>332</v>
      </c>
      <c r="B139" s="230" t="str">
        <f>'Unit Data from Audit Worksheet'!C159</f>
        <v>Water Sewer Cash Flow Statement</v>
      </c>
      <c r="C139" s="216" t="str">
        <f>'Unit Data from Audit Worksheet'!D159</f>
        <v>Total Capital outlay. 
Include acquisition and construction of capital assets.</v>
      </c>
      <c r="D139" s="235"/>
      <c r="E139" s="236">
        <f>'Unit Data from Audit Worksheet'!F159</f>
        <v>0</v>
      </c>
      <c r="F139" s="229">
        <f>IF(L139&lt;0,"Error: Enter as a positive.",)</f>
        <v>0</v>
      </c>
      <c r="G139" s="231"/>
      <c r="H139" s="228"/>
      <c r="I139" s="32"/>
      <c r="J139" s="227">
        <v>332</v>
      </c>
      <c r="K139" s="226" t="s">
        <v>239</v>
      </c>
      <c r="L139" s="296">
        <f t="shared" si="15"/>
        <v>0</v>
      </c>
      <c r="O139" s="303"/>
      <c r="P139" s="201"/>
      <c r="X139" s="626">
        <v>332</v>
      </c>
      <c r="Y139" s="293">
        <v>332</v>
      </c>
      <c r="AA139" s="415">
        <f t="shared" si="16"/>
        <v>0</v>
      </c>
      <c r="AB139" s="293">
        <f t="shared" si="17"/>
        <v>0</v>
      </c>
    </row>
    <row r="140" spans="1:28" ht="58.5" customHeight="1" x14ac:dyDescent="0.3">
      <c r="A140" s="217">
        <f>'Unit Data from Audit Worksheet'!A160</f>
        <v>331</v>
      </c>
      <c r="B140" s="230" t="str">
        <f>'Unit Data from Audit Worksheet'!C160</f>
        <v>Water Sewer Cash Flow Statement</v>
      </c>
      <c r="C140" s="216" t="str">
        <f>'Unit Data from Audit Worksheet'!D160</f>
        <v>Principal paid on long-term debt.  Amount should be reduced by principal payments for debt refunding.</v>
      </c>
      <c r="D140" s="235"/>
      <c r="E140" s="236">
        <f>'Unit Data from Audit Worksheet'!F160</f>
        <v>0</v>
      </c>
      <c r="F140" s="229">
        <f>IF(L140&lt;0,"Error: Enter as a positive.",)</f>
        <v>0</v>
      </c>
      <c r="G140" s="231"/>
      <c r="H140" s="228"/>
      <c r="I140" s="32"/>
      <c r="J140" s="227">
        <v>331</v>
      </c>
      <c r="K140" s="226" t="s">
        <v>238</v>
      </c>
      <c r="L140" s="296">
        <f t="shared" si="15"/>
        <v>0</v>
      </c>
      <c r="O140" s="303"/>
      <c r="P140" s="201"/>
      <c r="X140" s="626">
        <v>331</v>
      </c>
      <c r="Y140" s="293">
        <v>331</v>
      </c>
      <c r="AA140" s="415">
        <f t="shared" si="16"/>
        <v>0</v>
      </c>
      <c r="AB140" s="293">
        <f t="shared" si="17"/>
        <v>0</v>
      </c>
    </row>
    <row r="141" spans="1:28" ht="51.75" customHeight="1" x14ac:dyDescent="0.3">
      <c r="A141" s="217">
        <f>'Unit Data from Audit Worksheet'!A162</f>
        <v>55</v>
      </c>
      <c r="B141" s="230" t="str">
        <f>'Unit Data from Audit Worksheet'!C162</f>
        <v>Electric Fund Cash Flow Statement</v>
      </c>
      <c r="C141" s="216" t="str">
        <f>'Unit Data from Audit Worksheet'!D162</f>
        <v>Cash flow from operating activities - (enter negative cash flows as negative)</v>
      </c>
      <c r="D141" s="235"/>
      <c r="E141" s="236">
        <f>'Unit Data from Audit Worksheet'!F162</f>
        <v>0</v>
      </c>
      <c r="F141" s="229"/>
      <c r="G141" s="231"/>
      <c r="H141" s="228"/>
      <c r="I141" s="32"/>
      <c r="J141" s="227">
        <v>55</v>
      </c>
      <c r="K141" s="226" t="s">
        <v>240</v>
      </c>
      <c r="L141" s="296">
        <f t="shared" si="15"/>
        <v>0</v>
      </c>
      <c r="P141" s="201"/>
      <c r="X141" s="626">
        <v>55</v>
      </c>
      <c r="Y141" s="293">
        <v>55</v>
      </c>
      <c r="AA141" s="415">
        <f t="shared" si="16"/>
        <v>0</v>
      </c>
      <c r="AB141" s="293">
        <f t="shared" si="17"/>
        <v>0</v>
      </c>
    </row>
    <row r="142" spans="1:28" ht="58.5" customHeight="1" x14ac:dyDescent="0.3">
      <c r="A142" s="217">
        <f>'Unit Data from Audit Worksheet'!A163</f>
        <v>101</v>
      </c>
      <c r="B142" s="230" t="str">
        <f>'Unit Data from Audit Worksheet'!C163</f>
        <v>Electric Fund Cash Flow Statement</v>
      </c>
      <c r="C142" s="216" t="str">
        <f>'Unit Data from Audit Worksheet'!D163</f>
        <v>Total Capital outlay.  
Include acquisition and construction of capital assets.</v>
      </c>
      <c r="D142" s="235"/>
      <c r="E142" s="236">
        <f>'Unit Data from Audit Worksheet'!F163</f>
        <v>0</v>
      </c>
      <c r="F142" s="229">
        <f>IF(L142&lt;0,"Error: Enter as a positive.",)</f>
        <v>0</v>
      </c>
      <c r="G142" s="231"/>
      <c r="H142" s="228"/>
      <c r="I142" s="32"/>
      <c r="J142" s="227">
        <v>101</v>
      </c>
      <c r="K142" s="226" t="s">
        <v>241</v>
      </c>
      <c r="L142" s="296">
        <f t="shared" si="15"/>
        <v>0</v>
      </c>
      <c r="P142" s="201"/>
      <c r="X142" s="626">
        <v>101</v>
      </c>
      <c r="Y142" s="293">
        <v>101</v>
      </c>
      <c r="AA142" s="415">
        <f t="shared" si="16"/>
        <v>0</v>
      </c>
      <c r="AB142" s="293">
        <f t="shared" si="17"/>
        <v>0</v>
      </c>
    </row>
    <row r="143" spans="1:28" ht="60.75" customHeight="1" x14ac:dyDescent="0.3">
      <c r="A143" s="217">
        <f>'Unit Data from Audit Worksheet'!A164</f>
        <v>100</v>
      </c>
      <c r="B143" s="230" t="str">
        <f>'Unit Data from Audit Worksheet'!C164</f>
        <v>Electric Fund Cash Flow Statement</v>
      </c>
      <c r="C143" s="216" t="str">
        <f>'Unit Data from Audit Worksheet'!D164</f>
        <v>Principal paid on long-term debt.  Amount should be reduced by principal payments for debt refunding.</v>
      </c>
      <c r="D143" s="235"/>
      <c r="E143" s="236">
        <f>'Unit Data from Audit Worksheet'!F164</f>
        <v>0</v>
      </c>
      <c r="F143" s="229">
        <f>IF(L143&lt;0,"Error: Enter as a positive.",)</f>
        <v>0</v>
      </c>
      <c r="G143" s="231"/>
      <c r="H143" s="228"/>
      <c r="I143" s="32"/>
      <c r="J143" s="227">
        <v>100</v>
      </c>
      <c r="K143" s="226" t="s">
        <v>242</v>
      </c>
      <c r="L143" s="296">
        <f t="shared" si="15"/>
        <v>0</v>
      </c>
      <c r="P143" s="201"/>
      <c r="X143" s="626">
        <v>100</v>
      </c>
      <c r="Y143" s="293">
        <v>100</v>
      </c>
      <c r="AA143" s="415">
        <f t="shared" si="16"/>
        <v>0</v>
      </c>
      <c r="AB143" s="293">
        <f t="shared" si="17"/>
        <v>0</v>
      </c>
    </row>
    <row r="144" spans="1:28" s="415" customFormat="1" ht="95.4" customHeight="1" x14ac:dyDescent="0.3">
      <c r="A144" s="837">
        <f>'Unit Data from Audit Worksheet'!A166</f>
        <v>1060</v>
      </c>
      <c r="B144" s="838">
        <f>'Unit Data from Audit Worksheet'!C166</f>
        <v>0</v>
      </c>
      <c r="C144" s="839" t="str">
        <f>'Unit Data from Audit Worksheet'!D166</f>
        <v>Total American Rescue Plan Act (ARPA) of 2021-Coronavrius State &amp; Local Fiscal Recovery Funds actually expended since inception as of June 30th.  Do not include encumbered funds in this number.</v>
      </c>
      <c r="D144" s="235"/>
      <c r="E144" s="236">
        <f>'Unit Data from Audit Worksheet'!F166</f>
        <v>0</v>
      </c>
      <c r="F144" s="229"/>
      <c r="G144" s="231"/>
      <c r="H144" s="228"/>
      <c r="I144" s="32"/>
      <c r="J144" s="227">
        <v>1060</v>
      </c>
      <c r="K144" s="216" t="s">
        <v>2004</v>
      </c>
      <c r="L144" s="296">
        <f t="shared" si="15"/>
        <v>0</v>
      </c>
      <c r="M144"/>
      <c r="P144" s="201"/>
      <c r="Q144" s="286"/>
      <c r="X144" s="626"/>
      <c r="Y144" s="293"/>
      <c r="AB144" s="293"/>
    </row>
    <row r="145" spans="1:28" s="415" customFormat="1" ht="85.8" customHeight="1" x14ac:dyDescent="0.3">
      <c r="A145" s="837">
        <f>'Unit Data from Audit Worksheet'!A167</f>
        <v>1061</v>
      </c>
      <c r="B145" s="838">
        <f>'Unit Data from Audit Worksheet'!C167</f>
        <v>0</v>
      </c>
      <c r="C145" s="839" t="str">
        <f>'Unit Data from Audit Worksheet'!D167</f>
        <v>Total American Rescue Plan Act (ARPA) of 2021-Coronavrius State &amp; Local Fiscal Recovery Funds encumbered or obligated and not yet expended since inception as of June 30th.</v>
      </c>
      <c r="D145" s="235"/>
      <c r="E145" s="236">
        <f>'Unit Data from Audit Worksheet'!F167</f>
        <v>0</v>
      </c>
      <c r="F145" s="229"/>
      <c r="G145" s="231"/>
      <c r="H145" s="228"/>
      <c r="I145" s="32"/>
      <c r="J145" s="227">
        <v>1061</v>
      </c>
      <c r="K145" s="216" t="s">
        <v>2119</v>
      </c>
      <c r="L145" s="296">
        <f t="shared" si="15"/>
        <v>0</v>
      </c>
      <c r="M145"/>
      <c r="P145" s="201"/>
      <c r="Q145" s="286"/>
      <c r="X145" s="626"/>
      <c r="Y145" s="293"/>
      <c r="AB145" s="293"/>
    </row>
    <row r="146" spans="1:28" s="415" customFormat="1" ht="81.599999999999994" customHeight="1" x14ac:dyDescent="0.3">
      <c r="A146" s="837">
        <f>'Unit Data from Audit Worksheet'!A168</f>
        <v>1062</v>
      </c>
      <c r="B146" s="838">
        <f>'Unit Data from Audit Worksheet'!C168</f>
        <v>0</v>
      </c>
      <c r="C146" s="839" t="str">
        <f>'Unit Data from Audit Worksheet'!D168</f>
        <v>Are the American Rescue Plan Act (ARPA) of 2021-Coronavrius State &amp; Local Fiscal Recovery Funds on target to be committed by December 31, 2024? (Yes or No or N/A if unit did not receive funds)</v>
      </c>
      <c r="D146" s="235"/>
      <c r="E146" s="236">
        <f>IF(+'Unit Data from Audit Worksheet'!F168="Yes",1,IF(+'Unit Data from Audit Worksheet'!F168="No",2,IF(+'Unit Data from Audit Worksheet'!F168="N/A",3,0)))</f>
        <v>0</v>
      </c>
      <c r="F146" s="229"/>
      <c r="G146" s="229"/>
      <c r="H146" s="228"/>
      <c r="I146" s="32"/>
      <c r="J146" s="227">
        <v>1062</v>
      </c>
      <c r="K146" s="216" t="s">
        <v>2118</v>
      </c>
      <c r="L146" s="296">
        <f t="shared" si="15"/>
        <v>0</v>
      </c>
      <c r="M146"/>
      <c r="P146" s="201"/>
      <c r="Q146" s="286"/>
      <c r="X146" s="626"/>
      <c r="Y146" s="293"/>
      <c r="AB146" s="293"/>
    </row>
    <row r="147" spans="1:28" s="415" customFormat="1" ht="99.6" customHeight="1" x14ac:dyDescent="0.3">
      <c r="A147" s="837">
        <f>'Unit Data from Audit Worksheet'!A169</f>
        <v>1063</v>
      </c>
      <c r="B147" s="838">
        <f>'Unit Data from Audit Worksheet'!C169</f>
        <v>0</v>
      </c>
      <c r="C147" s="839" t="str">
        <f>'Unit Data from Audit Worksheet'!D169</f>
        <v>Are the American Rescue Plan Act (ARPA) of 2021-Coronavrius State &amp; Local Fiscal Recovery Funds on target to be completely expended by December 31, 2026? (Yes or No or N/A if unit did not receive funds)</v>
      </c>
      <c r="D147" s="235"/>
      <c r="E147" s="236">
        <f>IF(+'Unit Data from Audit Worksheet'!F169="Yes",1,IF(+'Unit Data from Audit Worksheet'!F169="No",2,IF(+'Unit Data from Audit Worksheet'!F169="N/A",3,0)))</f>
        <v>0</v>
      </c>
      <c r="F147" s="229"/>
      <c r="G147" s="231"/>
      <c r="H147" s="228"/>
      <c r="I147" s="32"/>
      <c r="J147" s="227">
        <v>1063</v>
      </c>
      <c r="K147" s="216" t="s">
        <v>2120</v>
      </c>
      <c r="L147" s="296">
        <f t="shared" si="15"/>
        <v>0</v>
      </c>
      <c r="M147"/>
      <c r="P147" s="201"/>
      <c r="Q147" s="286"/>
      <c r="X147" s="626"/>
      <c r="Y147" s="293"/>
      <c r="AB147" s="293"/>
    </row>
    <row r="148" spans="1:28" ht="71.25" customHeight="1" x14ac:dyDescent="0.3">
      <c r="A148" s="217">
        <f>'Unit Data from Audit Worksheet'!A171</f>
        <v>512</v>
      </c>
      <c r="B148" s="230" t="str">
        <f>'Unit Data from Audit Worksheet'!C171</f>
        <v>Fiduciary Statements</v>
      </c>
      <c r="C148" s="216" t="str">
        <f>'Unit Data from Audit Worksheet'!D171</f>
        <v>Cash and investments.  
Include:  unrestricted and restricted.  
                   cash and investments held 
                   by a third party</v>
      </c>
      <c r="D148" s="235"/>
      <c r="E148" s="236">
        <f>'Unit Data from Audit Worksheet'!F171</f>
        <v>0</v>
      </c>
      <c r="F148" s="229">
        <f>IF(L148&lt;0,"Error: Number is normally positive.",)</f>
        <v>0</v>
      </c>
      <c r="G148" s="231"/>
      <c r="H148" s="228"/>
      <c r="I148" s="32"/>
      <c r="J148" s="227">
        <v>512</v>
      </c>
      <c r="K148" s="226" t="s">
        <v>243</v>
      </c>
      <c r="L148" s="296">
        <f t="shared" si="15"/>
        <v>0</v>
      </c>
      <c r="P148" s="201"/>
      <c r="X148" s="626">
        <v>512</v>
      </c>
      <c r="Y148" s="293">
        <v>512</v>
      </c>
      <c r="AA148" s="415">
        <f t="shared" si="16"/>
        <v>0</v>
      </c>
      <c r="AB148" s="293">
        <f t="shared" si="17"/>
        <v>0</v>
      </c>
    </row>
    <row r="149" spans="1:28" ht="62.25" customHeight="1" x14ac:dyDescent="0.3">
      <c r="A149" s="217">
        <f>'Unit Data from Audit Worksheet'!A173</f>
        <v>656</v>
      </c>
      <c r="B149" s="230">
        <f>'Unit Data from Audit Worksheet'!C173</f>
        <v>0</v>
      </c>
      <c r="C149" s="216" t="str">
        <f>'Unit Data from Audit Worksheet'!D173</f>
        <v>Do you use prepared food/occupancy tax revenue stream to support debt?  Select "1" for Yes and "2" for No from drop down list.</v>
      </c>
      <c r="D149" s="129"/>
      <c r="E149" s="236">
        <f>'Unit Data from Audit Worksheet'!F173</f>
        <v>0</v>
      </c>
      <c r="F149" s="229"/>
      <c r="G149" s="231"/>
      <c r="H149" s="228"/>
      <c r="I149" s="32"/>
      <c r="J149" s="227">
        <v>656</v>
      </c>
      <c r="K149" s="233" t="s">
        <v>424</v>
      </c>
      <c r="L149" s="320">
        <f>E149</f>
        <v>0</v>
      </c>
      <c r="N149" s="18"/>
      <c r="O149" s="18"/>
      <c r="P149" s="201"/>
      <c r="X149" s="626">
        <v>656</v>
      </c>
      <c r="Y149" s="293">
        <v>656</v>
      </c>
      <c r="AA149" s="415">
        <f t="shared" si="16"/>
        <v>0</v>
      </c>
      <c r="AB149" s="293">
        <f t="shared" si="17"/>
        <v>0</v>
      </c>
    </row>
    <row r="150" spans="1:28" s="18" customFormat="1" ht="102.75" customHeight="1" x14ac:dyDescent="0.3">
      <c r="A150" s="217">
        <f>'Unit Data from Audit Worksheet'!A175</f>
        <v>535</v>
      </c>
      <c r="B150" s="230" t="str">
        <f>'Unit Data from Audit Worksheet'!C175</f>
        <v>Cash and Investment Note</v>
      </c>
      <c r="C150" s="216" t="str">
        <f>'Unit Data from Audit Worksheet'!D175</f>
        <v>Cash and Investment - Please list the book value of any unspent debt proceeds (bonds, installment, etc.) in any funds as of June 30.  This information may be on the face of your statements or in the notes</v>
      </c>
      <c r="D150" s="235"/>
      <c r="E150" s="236">
        <f>'Unit Data from Audit Worksheet'!F175</f>
        <v>0</v>
      </c>
      <c r="F150" s="80" t="str">
        <f>IF(L150&gt;1,,"Reminder: Please make sure you have entered all cash and investments from bond proceeds, if applicable")</f>
        <v>Reminder: Please make sure you have entered all cash and investments from bond proceeds, if applicable</v>
      </c>
      <c r="G150" s="231"/>
      <c r="H150" s="228"/>
      <c r="I150" s="32"/>
      <c r="J150" s="227">
        <v>535</v>
      </c>
      <c r="K150" s="55" t="s">
        <v>244</v>
      </c>
      <c r="L150" s="296">
        <f t="shared" si="15"/>
        <v>0</v>
      </c>
      <c r="M150"/>
      <c r="P150" s="201"/>
      <c r="Q150" s="286"/>
      <c r="R150" s="3"/>
      <c r="S150" s="3"/>
      <c r="T150" s="3"/>
      <c r="U150" s="3"/>
      <c r="V150" s="3"/>
      <c r="W150" s="3"/>
      <c r="X150" s="626">
        <v>535</v>
      </c>
      <c r="Y150" s="293">
        <v>535</v>
      </c>
      <c r="Z150" s="3"/>
      <c r="AA150" s="415">
        <f t="shared" si="16"/>
        <v>0</v>
      </c>
      <c r="AB150" s="293">
        <f t="shared" si="17"/>
        <v>0</v>
      </c>
    </row>
    <row r="151" spans="1:28" ht="45.75" customHeight="1" x14ac:dyDescent="0.3">
      <c r="A151" s="217">
        <f>'Unit Data from Audit Worksheet'!A179</f>
        <v>334</v>
      </c>
      <c r="B151" s="230" t="str">
        <f>'Unit Data from Audit Worksheet'!C179</f>
        <v>Gov.-Capital Assets Schedule in the Notes</v>
      </c>
      <c r="C151" s="216" t="str">
        <f>'Unit Data from Audit Worksheet'!D179</f>
        <v>Gross value.  
Exclude non-depreciable.</v>
      </c>
      <c r="D151" s="235"/>
      <c r="E151" s="236">
        <f>'Unit Data from Audit Worksheet'!F179</f>
        <v>0</v>
      </c>
      <c r="F151" s="80"/>
      <c r="G151" s="231"/>
      <c r="H151" s="228"/>
      <c r="I151" s="32"/>
      <c r="J151" s="227">
        <v>334</v>
      </c>
      <c r="K151" s="55" t="s">
        <v>261</v>
      </c>
      <c r="L151" s="296">
        <f t="shared" si="15"/>
        <v>0</v>
      </c>
      <c r="P151" s="201"/>
      <c r="X151" s="626">
        <v>334</v>
      </c>
      <c r="Y151" s="293">
        <v>334</v>
      </c>
      <c r="AA151" s="415">
        <f t="shared" si="16"/>
        <v>0</v>
      </c>
      <c r="AB151" s="293">
        <f t="shared" si="17"/>
        <v>0</v>
      </c>
    </row>
    <row r="152" spans="1:28" ht="57" customHeight="1" x14ac:dyDescent="0.3">
      <c r="A152" s="217">
        <f>'Unit Data from Audit Worksheet'!A180</f>
        <v>373</v>
      </c>
      <c r="B152" s="230" t="str">
        <f>'Unit Data from Audit Worksheet'!C180</f>
        <v>Gov.-Capital Assets Schedule in the Notes</v>
      </c>
      <c r="C152" s="216" t="str">
        <f>'Unit Data from Audit Worksheet'!D180</f>
        <v>Accumulated depreciation</v>
      </c>
      <c r="D152" s="235"/>
      <c r="E152" s="236">
        <f>'Unit Data from Audit Worksheet'!F180</f>
        <v>0</v>
      </c>
      <c r="F152" s="80"/>
      <c r="G152" s="231"/>
      <c r="H152" s="228"/>
      <c r="I152" s="32"/>
      <c r="J152" s="227">
        <v>373</v>
      </c>
      <c r="K152" s="52" t="s">
        <v>305</v>
      </c>
      <c r="L152" s="296">
        <f t="shared" si="15"/>
        <v>0</v>
      </c>
      <c r="P152" s="201"/>
      <c r="X152" s="626">
        <v>373</v>
      </c>
      <c r="Y152" s="293">
        <v>373</v>
      </c>
      <c r="AA152" s="415">
        <f t="shared" si="16"/>
        <v>0</v>
      </c>
      <c r="AB152" s="293">
        <f t="shared" si="17"/>
        <v>0</v>
      </c>
    </row>
    <row r="153" spans="1:28" ht="102.75" customHeight="1" x14ac:dyDescent="0.3">
      <c r="A153" s="217">
        <f>'Unit Data from Audit Worksheet'!A181</f>
        <v>987</v>
      </c>
      <c r="B153" s="230">
        <f>'Unit Data from Audit Worksheet'!C181</f>
        <v>0</v>
      </c>
      <c r="C153" s="216" t="str">
        <f>'Unit Data from Audit Worksheet'!D181</f>
        <v xml:space="preserve">Estimated cost not yet budgeted of any mandate placed on unit by DEQ, a court order or some similar requirement (that has no realistic appeal path). </v>
      </c>
      <c r="D153" s="235"/>
      <c r="E153" s="236">
        <f>'Unit Data from Audit Worksheet'!F181</f>
        <v>0</v>
      </c>
      <c r="F153" s="80"/>
      <c r="G153" s="231"/>
      <c r="H153" s="228"/>
      <c r="I153" s="32"/>
      <c r="J153" s="227">
        <v>987</v>
      </c>
      <c r="K153" s="52" t="s">
        <v>770</v>
      </c>
      <c r="L153" s="302">
        <f t="shared" si="15"/>
        <v>0</v>
      </c>
      <c r="P153" s="201"/>
      <c r="X153" s="626">
        <v>987</v>
      </c>
      <c r="Y153" s="293">
        <v>987</v>
      </c>
      <c r="AA153" s="415">
        <f t="shared" si="16"/>
        <v>0</v>
      </c>
      <c r="AB153" s="293">
        <f t="shared" si="17"/>
        <v>0</v>
      </c>
    </row>
    <row r="154" spans="1:28" ht="69" customHeight="1" x14ac:dyDescent="0.3">
      <c r="A154" s="217">
        <f>'Unit Data from Audit Worksheet'!A182</f>
        <v>988</v>
      </c>
      <c r="B154" s="230">
        <f>'Unit Data from Audit Worksheet'!C182</f>
        <v>0</v>
      </c>
      <c r="C154" s="216" t="str">
        <f>'Unit Data from Audit Worksheet'!D182</f>
        <v>Do you operate a landfill that will be closing  or have a significant portion closing within the next 5 years?  Select "1" for Yes and "2" for No</v>
      </c>
      <c r="D154" s="235"/>
      <c r="E154" s="236">
        <f>'Unit Data from Audit Worksheet'!F182</f>
        <v>0</v>
      </c>
      <c r="F154" s="80"/>
      <c r="G154" s="231"/>
      <c r="H154" s="228"/>
      <c r="I154" s="32"/>
      <c r="J154" s="227">
        <v>988</v>
      </c>
      <c r="K154" s="52" t="s">
        <v>1008</v>
      </c>
      <c r="L154" s="302">
        <f t="shared" si="15"/>
        <v>0</v>
      </c>
      <c r="P154" s="201"/>
      <c r="X154" s="626">
        <v>988</v>
      </c>
      <c r="Y154" s="293">
        <v>988</v>
      </c>
      <c r="AA154" s="415">
        <f t="shared" si="16"/>
        <v>0</v>
      </c>
      <c r="AB154" s="293">
        <f t="shared" si="17"/>
        <v>0</v>
      </c>
    </row>
    <row r="155" spans="1:28" ht="95.25" customHeight="1" x14ac:dyDescent="0.3">
      <c r="A155" s="217">
        <f>'Unit Data from Audit Worksheet'!A183</f>
        <v>989</v>
      </c>
      <c r="B155" s="230">
        <f>'Unit Data from Audit Worksheet'!C183</f>
        <v>0</v>
      </c>
      <c r="C155" s="216" t="str">
        <f>'Unit Data from Audit Worksheet'!D183</f>
        <v>If you answered "yes" to question #988 above, will you have the closure/postclosure cost fully funded by the date of closure?  Select "1" for Yes,  "2" for No, or "3" for N/A.</v>
      </c>
      <c r="D155" s="235"/>
      <c r="E155" s="236">
        <f>'Unit Data from Audit Worksheet'!F183</f>
        <v>0</v>
      </c>
      <c r="F155" s="80"/>
      <c r="G155" s="231"/>
      <c r="H155" s="228"/>
      <c r="I155" s="32"/>
      <c r="J155" s="227">
        <v>989</v>
      </c>
      <c r="K155" s="52" t="s">
        <v>937</v>
      </c>
      <c r="L155" s="302">
        <f t="shared" si="15"/>
        <v>0</v>
      </c>
      <c r="P155" s="201"/>
      <c r="X155" s="626">
        <v>989</v>
      </c>
      <c r="Y155" s="293">
        <v>989</v>
      </c>
      <c r="AA155" s="415">
        <f t="shared" si="16"/>
        <v>0</v>
      </c>
      <c r="AB155" s="293">
        <f t="shared" si="17"/>
        <v>0</v>
      </c>
    </row>
    <row r="156" spans="1:28" ht="57" customHeight="1" x14ac:dyDescent="0.3">
      <c r="A156" s="217">
        <f>'Unit Data from Audit Worksheet'!A187</f>
        <v>327</v>
      </c>
      <c r="B156" s="230" t="str">
        <f>'Unit Data from Audit Worksheet'!C187</f>
        <v>WS-Capital Assets Schedule in the Notes</v>
      </c>
      <c r="C156" s="216" t="str">
        <f>'Unit Data from Audit Worksheet'!D187</f>
        <v>Land and all other non depreciable capital assets 
Exclude construction in progress</v>
      </c>
      <c r="D156" s="235"/>
      <c r="E156" s="236">
        <f>'Unit Data from Audit Worksheet'!F187</f>
        <v>0</v>
      </c>
      <c r="F156" s="80"/>
      <c r="G156" s="231"/>
      <c r="H156" s="228"/>
      <c r="I156" s="32"/>
      <c r="J156" s="227">
        <v>327</v>
      </c>
      <c r="K156" s="52" t="s">
        <v>306</v>
      </c>
      <c r="L156" s="296">
        <f t="shared" si="15"/>
        <v>0</v>
      </c>
      <c r="P156" s="201"/>
      <c r="X156" s="626">
        <v>327</v>
      </c>
      <c r="Y156" s="293">
        <v>327</v>
      </c>
      <c r="AA156" s="415">
        <f t="shared" si="16"/>
        <v>0</v>
      </c>
      <c r="AB156" s="293">
        <f t="shared" si="17"/>
        <v>0</v>
      </c>
    </row>
    <row r="157" spans="1:28" ht="57" customHeight="1" x14ac:dyDescent="0.3">
      <c r="A157" s="217">
        <f>'Unit Data from Audit Worksheet'!A188</f>
        <v>328</v>
      </c>
      <c r="B157" s="230" t="str">
        <f>'Unit Data from Audit Worksheet'!C188</f>
        <v>WS-Capital Assets Schedule in the Notes</v>
      </c>
      <c r="C157" s="216" t="str">
        <f>'Unit Data from Audit Worksheet'!D188</f>
        <v>Construction in progress</v>
      </c>
      <c r="D157" s="235"/>
      <c r="E157" s="236">
        <f>'Unit Data from Audit Worksheet'!F188</f>
        <v>0</v>
      </c>
      <c r="F157" s="80"/>
      <c r="G157" s="231"/>
      <c r="H157" s="228"/>
      <c r="I157" s="32"/>
      <c r="J157" s="227">
        <v>328</v>
      </c>
      <c r="K157" s="52" t="s">
        <v>307</v>
      </c>
      <c r="L157" s="296">
        <f t="shared" si="15"/>
        <v>0</v>
      </c>
      <c r="P157" s="201"/>
      <c r="X157" s="626">
        <v>328</v>
      </c>
      <c r="Y157" s="293">
        <v>328</v>
      </c>
      <c r="AA157" s="415">
        <f t="shared" si="16"/>
        <v>0</v>
      </c>
      <c r="AB157" s="293">
        <f t="shared" si="17"/>
        <v>0</v>
      </c>
    </row>
    <row r="158" spans="1:28" ht="46.5" customHeight="1" x14ac:dyDescent="0.3">
      <c r="A158" s="217">
        <f>'Unit Data from Audit Worksheet'!A192</f>
        <v>515</v>
      </c>
      <c r="B158" s="230" t="str">
        <f>'Unit Data from Audit Worksheet'!C192</f>
        <v>WS Capital Assets Schedule-Gross Value</v>
      </c>
      <c r="C158" s="216" t="str">
        <f>'Unit Data from Audit Worksheet'!D192</f>
        <v>Buildings</v>
      </c>
      <c r="D158" s="235"/>
      <c r="E158" s="236">
        <f>'Unit Data from Audit Worksheet'!F192</f>
        <v>0</v>
      </c>
      <c r="F158" s="80"/>
      <c r="G158" s="231"/>
      <c r="H158" s="228"/>
      <c r="I158" s="32"/>
      <c r="J158" s="227">
        <v>515</v>
      </c>
      <c r="K158" s="52" t="s">
        <v>262</v>
      </c>
      <c r="L158" s="296">
        <f t="shared" si="15"/>
        <v>0</v>
      </c>
      <c r="P158" s="201"/>
      <c r="X158" s="626">
        <v>515</v>
      </c>
      <c r="Y158" s="293">
        <v>515</v>
      </c>
      <c r="AA158" s="415">
        <f t="shared" si="16"/>
        <v>0</v>
      </c>
      <c r="AB158" s="293">
        <f t="shared" si="17"/>
        <v>0</v>
      </c>
    </row>
    <row r="159" spans="1:28" ht="46.5" customHeight="1" x14ac:dyDescent="0.3">
      <c r="A159" s="217">
        <f>'Unit Data from Audit Worksheet'!A193</f>
        <v>516</v>
      </c>
      <c r="B159" s="230" t="str">
        <f>'Unit Data from Audit Worksheet'!C193</f>
        <v>WS Capital Assets Schedule-Gross Value</v>
      </c>
      <c r="C159" s="216" t="str">
        <f>'Unit Data from Audit Worksheet'!D193</f>
        <v>Plant / distributions systems / water lines</v>
      </c>
      <c r="D159" s="235"/>
      <c r="E159" s="236">
        <f>'Unit Data from Audit Worksheet'!F193</f>
        <v>0</v>
      </c>
      <c r="F159" s="80"/>
      <c r="G159" s="231"/>
      <c r="H159" s="228"/>
      <c r="I159" s="32"/>
      <c r="J159" s="227">
        <v>516</v>
      </c>
      <c r="K159" s="52" t="s">
        <v>263</v>
      </c>
      <c r="L159" s="296">
        <f t="shared" si="15"/>
        <v>0</v>
      </c>
      <c r="P159" s="201"/>
      <c r="X159" s="626">
        <v>516</v>
      </c>
      <c r="Y159" s="293">
        <v>516</v>
      </c>
      <c r="AA159" s="415">
        <f t="shared" si="16"/>
        <v>0</v>
      </c>
      <c r="AB159" s="293">
        <f t="shared" si="17"/>
        <v>0</v>
      </c>
    </row>
    <row r="160" spans="1:28" ht="46.5" customHeight="1" x14ac:dyDescent="0.3">
      <c r="A160" s="217">
        <f>'Unit Data from Audit Worksheet'!A194</f>
        <v>517</v>
      </c>
      <c r="B160" s="230" t="str">
        <f>'Unit Data from Audit Worksheet'!C194</f>
        <v>WS Capital Assets Schedule-Gross Value</v>
      </c>
      <c r="C160" s="216" t="str">
        <f>'Unit Data from Audit Worksheet'!D194</f>
        <v>Infrastructure(other infrastructure)</v>
      </c>
      <c r="D160" s="235"/>
      <c r="E160" s="236">
        <f>'Unit Data from Audit Worksheet'!F194</f>
        <v>0</v>
      </c>
      <c r="F160" s="80"/>
      <c r="G160" s="231"/>
      <c r="H160" s="228"/>
      <c r="I160" s="32"/>
      <c r="J160" s="227">
        <v>517</v>
      </c>
      <c r="K160" s="321" t="s">
        <v>264</v>
      </c>
      <c r="L160" s="296">
        <f t="shared" si="15"/>
        <v>0</v>
      </c>
      <c r="P160" s="201"/>
      <c r="X160" s="626">
        <v>517</v>
      </c>
      <c r="Y160" s="293">
        <v>517</v>
      </c>
      <c r="AA160" s="415">
        <f t="shared" si="16"/>
        <v>0</v>
      </c>
      <c r="AB160" s="293">
        <f t="shared" si="17"/>
        <v>0</v>
      </c>
    </row>
    <row r="161" spans="1:28" ht="46.5" customHeight="1" x14ac:dyDescent="0.3">
      <c r="A161" s="217">
        <f>'Unit Data from Audit Worksheet'!A195</f>
        <v>518</v>
      </c>
      <c r="B161" s="230" t="str">
        <f>'Unit Data from Audit Worksheet'!C195</f>
        <v>WS Capital Assets Schedule-Gross Value</v>
      </c>
      <c r="C161" s="216" t="str">
        <f>'Unit Data from Audit Worksheet'!D195</f>
        <v>All other depreciable capital assets</v>
      </c>
      <c r="D161" s="235"/>
      <c r="E161" s="236">
        <f>'Unit Data from Audit Worksheet'!F195</f>
        <v>0</v>
      </c>
      <c r="F161" s="80"/>
      <c r="G161" s="231"/>
      <c r="H161" s="228"/>
      <c r="I161" s="32"/>
      <c r="J161" s="227">
        <v>518</v>
      </c>
      <c r="K161" s="321" t="s">
        <v>265</v>
      </c>
      <c r="L161" s="296">
        <f t="shared" si="15"/>
        <v>0</v>
      </c>
      <c r="P161" s="201"/>
      <c r="X161" s="626">
        <v>518</v>
      </c>
      <c r="Y161" s="293">
        <v>518</v>
      </c>
      <c r="AA161" s="415">
        <f t="shared" si="16"/>
        <v>0</v>
      </c>
      <c r="AB161" s="293">
        <f t="shared" si="17"/>
        <v>0</v>
      </c>
    </row>
    <row r="162" spans="1:28" ht="52.5" customHeight="1" x14ac:dyDescent="0.3">
      <c r="A162" s="217">
        <f>'Unit Data from Audit Worksheet'!A198</f>
        <v>519</v>
      </c>
      <c r="B162" s="230" t="str">
        <f>'Unit Data from Audit Worksheet'!C198</f>
        <v>WS Capital Assets Schedule-Annual Depreciation</v>
      </c>
      <c r="C162" s="216" t="str">
        <f>'Unit Data from Audit Worksheet'!D198</f>
        <v>Buildings annual depreciation</v>
      </c>
      <c r="D162" s="235"/>
      <c r="E162" s="236">
        <f>'Unit Data from Audit Worksheet'!F198</f>
        <v>0</v>
      </c>
      <c r="F162" s="80"/>
      <c r="G162" s="231"/>
      <c r="H162" s="228"/>
      <c r="I162" s="32"/>
      <c r="J162" s="227">
        <v>519</v>
      </c>
      <c r="K162" s="321" t="s">
        <v>266</v>
      </c>
      <c r="L162" s="296">
        <f t="shared" si="15"/>
        <v>0</v>
      </c>
      <c r="P162" s="324"/>
      <c r="X162" s="626">
        <v>519</v>
      </c>
      <c r="Y162" s="293">
        <v>519</v>
      </c>
      <c r="AA162" s="415">
        <f t="shared" si="16"/>
        <v>0</v>
      </c>
      <c r="AB162" s="293">
        <f t="shared" si="17"/>
        <v>0</v>
      </c>
    </row>
    <row r="163" spans="1:28" ht="52.5" customHeight="1" x14ac:dyDescent="0.3">
      <c r="A163" s="217">
        <f>'Unit Data from Audit Worksheet'!A199</f>
        <v>520</v>
      </c>
      <c r="B163" s="230" t="str">
        <f>'Unit Data from Audit Worksheet'!C199</f>
        <v>WS Capital Assets Schedule-Annual Depreciation</v>
      </c>
      <c r="C163" s="216" t="str">
        <f>'Unit Data from Audit Worksheet'!D199</f>
        <v>Plant / distributions systems / water lines annual depreciation</v>
      </c>
      <c r="D163" s="235"/>
      <c r="E163" s="236">
        <f>'Unit Data from Audit Worksheet'!F199</f>
        <v>0</v>
      </c>
      <c r="F163" s="80"/>
      <c r="G163" s="231"/>
      <c r="H163" s="228"/>
      <c r="I163" s="32"/>
      <c r="J163" s="227">
        <v>520</v>
      </c>
      <c r="K163" s="321" t="s">
        <v>267</v>
      </c>
      <c r="L163" s="296">
        <f t="shared" si="15"/>
        <v>0</v>
      </c>
      <c r="P163" s="327"/>
      <c r="Q163" s="325"/>
      <c r="X163" s="626">
        <v>520</v>
      </c>
      <c r="Y163" s="293">
        <v>520</v>
      </c>
      <c r="AA163" s="415">
        <f t="shared" si="16"/>
        <v>0</v>
      </c>
      <c r="AB163" s="293">
        <f t="shared" si="17"/>
        <v>0</v>
      </c>
    </row>
    <row r="164" spans="1:28" ht="52.5" customHeight="1" x14ac:dyDescent="0.3">
      <c r="A164" s="217">
        <f>'Unit Data from Audit Worksheet'!A200</f>
        <v>521</v>
      </c>
      <c r="B164" s="230" t="str">
        <f>'Unit Data from Audit Worksheet'!C200</f>
        <v>WS Capital Assets Schedule-Annual Depreciation</v>
      </c>
      <c r="C164" s="216" t="str">
        <f>'Unit Data from Audit Worksheet'!D200</f>
        <v>Infrastructure(other infrastructure) annual depreciation</v>
      </c>
      <c r="D164" s="235"/>
      <c r="E164" s="236">
        <f>'Unit Data from Audit Worksheet'!F200</f>
        <v>0</v>
      </c>
      <c r="F164" s="80"/>
      <c r="G164" s="231"/>
      <c r="H164" s="228"/>
      <c r="I164" s="32"/>
      <c r="J164" s="227">
        <v>521</v>
      </c>
      <c r="K164" s="52" t="s">
        <v>268</v>
      </c>
      <c r="L164" s="296">
        <f t="shared" si="15"/>
        <v>0</v>
      </c>
      <c r="P164" s="201"/>
      <c r="Q164" s="190"/>
      <c r="X164" s="626">
        <v>521</v>
      </c>
      <c r="Y164" s="293">
        <v>521</v>
      </c>
      <c r="AA164" s="415">
        <f t="shared" si="16"/>
        <v>0</v>
      </c>
      <c r="AB164" s="293">
        <f t="shared" si="17"/>
        <v>0</v>
      </c>
    </row>
    <row r="165" spans="1:28" ht="42.75" customHeight="1" x14ac:dyDescent="0.3">
      <c r="A165" s="217">
        <f>'Unit Data from Audit Worksheet'!A201</f>
        <v>522</v>
      </c>
      <c r="B165" s="230" t="str">
        <f>'Unit Data from Audit Worksheet'!C201</f>
        <v>WS Capital Assets Schedule-Annual Depreciation</v>
      </c>
      <c r="C165" s="216" t="str">
        <f>'Unit Data from Audit Worksheet'!D201</f>
        <v>All other depreciable capital assets annual depreciation</v>
      </c>
      <c r="D165" s="235"/>
      <c r="E165" s="236">
        <f>'Unit Data from Audit Worksheet'!F201</f>
        <v>0</v>
      </c>
      <c r="F165" s="80"/>
      <c r="G165" s="231"/>
      <c r="H165" s="228"/>
      <c r="I165" s="32"/>
      <c r="J165" s="227">
        <v>522</v>
      </c>
      <c r="K165" s="52" t="s">
        <v>269</v>
      </c>
      <c r="L165" s="296">
        <f t="shared" si="15"/>
        <v>0</v>
      </c>
      <c r="P165" s="324"/>
      <c r="S165" s="18"/>
      <c r="T165" s="18"/>
      <c r="U165" s="18"/>
      <c r="V165" s="18"/>
      <c r="X165" s="626">
        <v>522</v>
      </c>
      <c r="Y165" s="293">
        <v>522</v>
      </c>
      <c r="Z165" s="18"/>
      <c r="AA165" s="415">
        <f t="shared" si="16"/>
        <v>0</v>
      </c>
      <c r="AB165" s="293">
        <f t="shared" si="17"/>
        <v>0</v>
      </c>
    </row>
    <row r="166" spans="1:28" ht="42.75" customHeight="1" x14ac:dyDescent="0.3">
      <c r="A166" s="217">
        <f>'Unit Data from Audit Worksheet'!A204</f>
        <v>523</v>
      </c>
      <c r="B166" s="230" t="str">
        <f>'Unit Data from Audit Worksheet'!C204</f>
        <v>WS Capital Assets Schedule-Accumulated Depreciation</v>
      </c>
      <c r="C166" s="216" t="str">
        <f>'Unit Data from Audit Worksheet'!D204</f>
        <v>Building accumulated depreciation</v>
      </c>
      <c r="D166" s="235"/>
      <c r="E166" s="236">
        <f>'Unit Data from Audit Worksheet'!F204</f>
        <v>0</v>
      </c>
      <c r="F166" s="80"/>
      <c r="G166" s="231"/>
      <c r="H166" s="228"/>
      <c r="I166" s="32"/>
      <c r="J166" s="227">
        <v>523</v>
      </c>
      <c r="K166" s="52" t="s">
        <v>270</v>
      </c>
      <c r="L166" s="296">
        <f t="shared" si="15"/>
        <v>0</v>
      </c>
      <c r="P166" s="324"/>
      <c r="S166" s="18"/>
      <c r="T166" s="18"/>
      <c r="U166" s="18"/>
      <c r="V166" s="18"/>
      <c r="X166" s="626">
        <v>523</v>
      </c>
      <c r="Y166" s="293">
        <v>523</v>
      </c>
      <c r="Z166" s="18"/>
      <c r="AA166" s="415">
        <f t="shared" si="16"/>
        <v>0</v>
      </c>
      <c r="AB166" s="293">
        <f t="shared" si="17"/>
        <v>0</v>
      </c>
    </row>
    <row r="167" spans="1:28" ht="51" customHeight="1" x14ac:dyDescent="0.3">
      <c r="A167" s="217">
        <f>'Unit Data from Audit Worksheet'!A205</f>
        <v>524</v>
      </c>
      <c r="B167" s="230" t="str">
        <f>'Unit Data from Audit Worksheet'!C205</f>
        <v>WS Capital Assets Schedule-Accumulated Depreciation</v>
      </c>
      <c r="C167" s="216" t="str">
        <f>'Unit Data from Audit Worksheet'!D205</f>
        <v>Plant / distributions systems / water lines accumulated depreciation</v>
      </c>
      <c r="D167" s="235"/>
      <c r="E167" s="236">
        <f>'Unit Data from Audit Worksheet'!F205</f>
        <v>0</v>
      </c>
      <c r="F167" s="80"/>
      <c r="G167" s="231"/>
      <c r="H167" s="228"/>
      <c r="I167" s="32"/>
      <c r="J167" s="227">
        <v>524</v>
      </c>
      <c r="K167" s="52" t="s">
        <v>271</v>
      </c>
      <c r="L167" s="296">
        <f t="shared" si="15"/>
        <v>0</v>
      </c>
      <c r="P167" s="324"/>
      <c r="S167" s="18"/>
      <c r="T167" s="18"/>
      <c r="U167" s="18"/>
      <c r="V167" s="18"/>
      <c r="X167" s="626">
        <v>524</v>
      </c>
      <c r="Y167" s="293">
        <v>524</v>
      </c>
      <c r="Z167" s="18"/>
      <c r="AA167" s="415">
        <f t="shared" si="16"/>
        <v>0</v>
      </c>
      <c r="AB167" s="293">
        <f t="shared" si="17"/>
        <v>0</v>
      </c>
    </row>
    <row r="168" spans="1:28" ht="57.75" customHeight="1" x14ac:dyDescent="0.3">
      <c r="A168" s="217">
        <f>'Unit Data from Audit Worksheet'!A206</f>
        <v>525</v>
      </c>
      <c r="B168" s="230" t="str">
        <f>'Unit Data from Audit Worksheet'!C206</f>
        <v>WS Capital Assets Schedule-Accumulated Depreciation</v>
      </c>
      <c r="C168" s="216" t="str">
        <f>'Unit Data from Audit Worksheet'!D206</f>
        <v>Infrastructure(other infrastructure) accumulated depreciation</v>
      </c>
      <c r="D168" s="235"/>
      <c r="E168" s="236">
        <f>'Unit Data from Audit Worksheet'!F206</f>
        <v>0</v>
      </c>
      <c r="F168" s="80"/>
      <c r="G168" s="231"/>
      <c r="H168" s="228"/>
      <c r="I168" s="32"/>
      <c r="J168" s="227">
        <v>525</v>
      </c>
      <c r="K168" s="52" t="s">
        <v>272</v>
      </c>
      <c r="L168" s="296">
        <f t="shared" si="15"/>
        <v>0</v>
      </c>
      <c r="P168" s="207"/>
      <c r="Q168" s="325"/>
      <c r="X168" s="626">
        <v>525</v>
      </c>
      <c r="Y168" s="293">
        <v>525</v>
      </c>
      <c r="AA168" s="415">
        <f t="shared" si="16"/>
        <v>0</v>
      </c>
      <c r="AB168" s="293">
        <f t="shared" si="17"/>
        <v>0</v>
      </c>
    </row>
    <row r="169" spans="1:28" ht="48" customHeight="1" x14ac:dyDescent="0.3">
      <c r="A169" s="217">
        <f>'Unit Data from Audit Worksheet'!A207</f>
        <v>526</v>
      </c>
      <c r="B169" s="230" t="str">
        <f>'Unit Data from Audit Worksheet'!C207</f>
        <v>WS Capital Assets Schedule-Accumulated Depreciation</v>
      </c>
      <c r="C169" s="216" t="str">
        <f>'Unit Data from Audit Worksheet'!D207</f>
        <v>All other depreciable capital assets accumulated depreciation</v>
      </c>
      <c r="D169" s="235"/>
      <c r="E169" s="236">
        <f>'Unit Data from Audit Worksheet'!F207</f>
        <v>0</v>
      </c>
      <c r="F169" s="80"/>
      <c r="G169" s="231"/>
      <c r="H169" s="228"/>
      <c r="I169" s="32"/>
      <c r="J169" s="227">
        <v>526</v>
      </c>
      <c r="K169" s="52" t="s">
        <v>273</v>
      </c>
      <c r="L169" s="296">
        <f t="shared" si="15"/>
        <v>0</v>
      </c>
      <c r="P169" s="201"/>
      <c r="Q169" s="3"/>
      <c r="X169" s="626">
        <v>526</v>
      </c>
      <c r="Y169" s="293">
        <v>526</v>
      </c>
      <c r="AA169" s="415">
        <f t="shared" si="16"/>
        <v>0</v>
      </c>
      <c r="AB169" s="293">
        <f t="shared" si="17"/>
        <v>0</v>
      </c>
    </row>
    <row r="170" spans="1:28" ht="50.25" customHeight="1" x14ac:dyDescent="0.3">
      <c r="A170" s="217">
        <f>'Unit Data from Audit Worksheet'!A212</f>
        <v>527</v>
      </c>
      <c r="B170" s="230" t="str">
        <f>'Unit Data from Audit Worksheet'!C212</f>
        <v>Electric Assets</v>
      </c>
      <c r="C170" s="216" t="str">
        <f>'Unit Data from Audit Worksheet'!D212</f>
        <v>Total Assets Gross value not being depreciated for Electric Fund</v>
      </c>
      <c r="D170" s="235"/>
      <c r="E170" s="236">
        <f>'Unit Data from Audit Worksheet'!F212</f>
        <v>0</v>
      </c>
      <c r="F170" s="80"/>
      <c r="G170" s="231"/>
      <c r="H170" s="228"/>
      <c r="I170" s="32"/>
      <c r="J170" s="227">
        <v>527</v>
      </c>
      <c r="K170" s="52" t="s">
        <v>274</v>
      </c>
      <c r="L170" s="296">
        <f t="shared" si="15"/>
        <v>0</v>
      </c>
      <c r="P170" s="201"/>
      <c r="X170" s="626">
        <v>527</v>
      </c>
      <c r="Y170" s="293">
        <v>527</v>
      </c>
      <c r="AA170" s="415">
        <f t="shared" si="16"/>
        <v>0</v>
      </c>
      <c r="AB170" s="293">
        <f t="shared" si="17"/>
        <v>0</v>
      </c>
    </row>
    <row r="171" spans="1:28" ht="54.75" customHeight="1" x14ac:dyDescent="0.3">
      <c r="A171" s="217">
        <f>'Unit Data from Audit Worksheet'!A213</f>
        <v>356</v>
      </c>
      <c r="B171" s="230" t="str">
        <f>'Unit Data from Audit Worksheet'!C213</f>
        <v>Electric Assets</v>
      </c>
      <c r="C171" s="216" t="str">
        <f>'Unit Data from Audit Worksheet'!D213</f>
        <v>Total Assets Gross value of assets being depreciated for Electric Fund</v>
      </c>
      <c r="D171" s="235"/>
      <c r="E171" s="236">
        <f>'Unit Data from Audit Worksheet'!F213</f>
        <v>0</v>
      </c>
      <c r="F171" s="80"/>
      <c r="G171" s="231"/>
      <c r="H171" s="228"/>
      <c r="I171" s="32"/>
      <c r="J171" s="227">
        <v>356</v>
      </c>
      <c r="K171" s="52" t="s">
        <v>308</v>
      </c>
      <c r="L171" s="296">
        <f t="shared" si="15"/>
        <v>0</v>
      </c>
      <c r="P171" s="201"/>
      <c r="X171" s="626">
        <v>356</v>
      </c>
      <c r="Y171" s="293">
        <v>356</v>
      </c>
      <c r="AA171" s="415">
        <f t="shared" si="16"/>
        <v>0</v>
      </c>
      <c r="AB171" s="293">
        <f t="shared" si="17"/>
        <v>0</v>
      </c>
    </row>
    <row r="172" spans="1:28" ht="54.75" customHeight="1" x14ac:dyDescent="0.3">
      <c r="A172" s="217">
        <f>'Unit Data from Audit Worksheet'!A214</f>
        <v>357</v>
      </c>
      <c r="B172" s="230" t="str">
        <f>'Unit Data from Audit Worksheet'!C214</f>
        <v>Electric Accumulated Depreciation</v>
      </c>
      <c r="C172" s="216" t="str">
        <f>'Unit Data from Audit Worksheet'!D214</f>
        <v>Total accumulated depreciation for Electric Fund assets</v>
      </c>
      <c r="D172" s="235"/>
      <c r="E172" s="236">
        <f>'Unit Data from Audit Worksheet'!F214</f>
        <v>0</v>
      </c>
      <c r="F172" s="80"/>
      <c r="G172" s="231"/>
      <c r="H172" s="228"/>
      <c r="I172" s="32"/>
      <c r="J172" s="227">
        <v>357</v>
      </c>
      <c r="K172" s="52" t="s">
        <v>309</v>
      </c>
      <c r="L172" s="296">
        <f t="shared" si="15"/>
        <v>0</v>
      </c>
      <c r="P172" s="201"/>
      <c r="X172" s="626">
        <v>357</v>
      </c>
      <c r="Y172" s="293">
        <v>357</v>
      </c>
      <c r="AA172" s="415">
        <f t="shared" si="16"/>
        <v>0</v>
      </c>
      <c r="AB172" s="293">
        <f t="shared" si="17"/>
        <v>0</v>
      </c>
    </row>
    <row r="173" spans="1:28" ht="191.25" customHeight="1" x14ac:dyDescent="0.3">
      <c r="A173" s="217">
        <f>'Unit Data from Audit Worksheet'!A216</f>
        <v>337</v>
      </c>
      <c r="B173" s="230" t="str">
        <f>'Unit Data from Audit Worksheet'!C216</f>
        <v>Long-Term Liability Note - Governmental Activities</v>
      </c>
      <c r="C173" s="23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5"/>
      <c r="E173" s="236">
        <f>'Unit Data from Audit Worksheet'!F216</f>
        <v>0</v>
      </c>
      <c r="F173" s="229">
        <f>IF(L173&lt;0,"Error: Enter as a positive.",)</f>
        <v>0</v>
      </c>
      <c r="G173" s="231"/>
      <c r="H173" s="228"/>
      <c r="I173" s="32"/>
      <c r="J173" s="227">
        <v>337</v>
      </c>
      <c r="K173" s="226" t="s">
        <v>245</v>
      </c>
      <c r="L173" s="296">
        <f t="shared" si="15"/>
        <v>0</v>
      </c>
      <c r="P173" s="201"/>
      <c r="X173" s="626">
        <v>337</v>
      </c>
      <c r="Y173" s="293">
        <v>337</v>
      </c>
      <c r="AA173" s="415">
        <f t="shared" si="16"/>
        <v>0</v>
      </c>
      <c r="AB173" s="293">
        <f t="shared" si="17"/>
        <v>0</v>
      </c>
    </row>
    <row r="174" spans="1:28" ht="76.5" customHeight="1" x14ac:dyDescent="0.3">
      <c r="A174" s="217">
        <f>'Unit Data from Audit Worksheet'!A217</f>
        <v>343</v>
      </c>
      <c r="B174" s="230" t="str">
        <f>'Unit Data from Audit Worksheet'!C217</f>
        <v>Long-Term Liability Note - Governmental Activities</v>
      </c>
      <c r="C174" s="216" t="str">
        <f>'Unit Data from Audit Worksheet'!D217</f>
        <v>Decreases made (principal paid) on Long-Term Debt in current fiscal year.  Reduce for debt refunding.</v>
      </c>
      <c r="D174" s="235"/>
      <c r="E174" s="236">
        <f>'Unit Data from Audit Worksheet'!F217</f>
        <v>0</v>
      </c>
      <c r="F174" s="229">
        <f>IF(L174&lt;0,"Error: Enter as a positive.",)</f>
        <v>0</v>
      </c>
      <c r="G174" s="231"/>
      <c r="H174" s="228"/>
      <c r="I174" s="32"/>
      <c r="J174" s="227">
        <v>343</v>
      </c>
      <c r="K174" s="226" t="s">
        <v>246</v>
      </c>
      <c r="L174" s="296">
        <f t="shared" si="15"/>
        <v>0</v>
      </c>
      <c r="P174" s="201"/>
      <c r="X174" s="626">
        <v>343</v>
      </c>
      <c r="Y174" s="301">
        <v>343</v>
      </c>
      <c r="AA174" s="415">
        <f t="shared" si="16"/>
        <v>0</v>
      </c>
      <c r="AB174" s="293">
        <f t="shared" si="17"/>
        <v>0</v>
      </c>
    </row>
    <row r="175" spans="1:28" ht="193.5" customHeight="1" x14ac:dyDescent="0.3">
      <c r="A175" s="217">
        <f>'Unit Data from Audit Worksheet'!A218</f>
        <v>82</v>
      </c>
      <c r="B175" s="230" t="str">
        <f>'Unit Data from Audit Worksheet'!C218</f>
        <v>Long-Term Liability Note - Water Sewer Activities</v>
      </c>
      <c r="C175" s="230"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5"/>
      <c r="E175" s="236">
        <f>'Unit Data from Audit Worksheet'!F218</f>
        <v>0</v>
      </c>
      <c r="F175" s="229">
        <f>IF(L175&lt;0,"Error: Enter as a positive.",)</f>
        <v>0</v>
      </c>
      <c r="G175" s="231"/>
      <c r="H175" s="228"/>
      <c r="I175" s="32"/>
      <c r="J175" s="227">
        <v>82</v>
      </c>
      <c r="K175" s="62" t="s">
        <v>310</v>
      </c>
      <c r="L175" s="296">
        <f t="shared" si="15"/>
        <v>0</v>
      </c>
      <c r="P175" s="201"/>
      <c r="X175" s="626">
        <v>82</v>
      </c>
      <c r="Y175" s="293">
        <v>82</v>
      </c>
      <c r="AA175" s="415">
        <f t="shared" si="16"/>
        <v>0</v>
      </c>
      <c r="AB175" s="293">
        <f t="shared" si="17"/>
        <v>0</v>
      </c>
    </row>
    <row r="176" spans="1:28" ht="206.25" customHeight="1" x14ac:dyDescent="0.3">
      <c r="A176" s="217">
        <f>'Unit Data from Audit Worksheet'!A219</f>
        <v>359</v>
      </c>
      <c r="B176" s="230" t="str">
        <f>'Unit Data from Audit Worksheet'!C219</f>
        <v>Long-Term Liability Note - Electric Activities</v>
      </c>
      <c r="C176" s="230" t="str">
        <f>'Unit Data from Audit Worksheet'!D219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5"/>
      <c r="E176" s="236">
        <f>'Unit Data from Audit Worksheet'!F219</f>
        <v>0</v>
      </c>
      <c r="F176" s="229">
        <f>IF(L176&lt;0,"Error: Enter as a positive.",)</f>
        <v>0</v>
      </c>
      <c r="G176" s="231"/>
      <c r="H176" s="228"/>
      <c r="I176" s="32"/>
      <c r="J176" s="227">
        <v>359</v>
      </c>
      <c r="K176" s="226" t="s">
        <v>247</v>
      </c>
      <c r="L176" s="296">
        <f t="shared" si="15"/>
        <v>0</v>
      </c>
      <c r="P176" s="201"/>
      <c r="X176" s="626">
        <v>359</v>
      </c>
      <c r="Y176" s="293">
        <v>359</v>
      </c>
      <c r="AA176" s="415">
        <f t="shared" si="16"/>
        <v>0</v>
      </c>
      <c r="AB176" s="293">
        <f t="shared" si="17"/>
        <v>0</v>
      </c>
    </row>
    <row r="177" spans="1:28" ht="76.5" customHeight="1" x14ac:dyDescent="0.3">
      <c r="A177" s="217">
        <f>'Unit Data from Audit Worksheet'!A221</f>
        <v>622</v>
      </c>
      <c r="B177" s="230" t="str">
        <f>'Unit Data from Audit Worksheet'!C221</f>
        <v>FS., Pension note or RSI</v>
      </c>
      <c r="C177" s="230" t="str">
        <f>'Unit Data from Audit Worksheet'!D221</f>
        <v xml:space="preserve">Unit's Share of Net Pension Liability ($s)
- unit of government is a participating employer in the State's TSERS (Teachers' and State Employees' Retirement System) or the LGERS (Local Governmental Employees' Retirement System).  </v>
      </c>
      <c r="D177" s="235"/>
      <c r="E177" s="236">
        <f>'Unit Data from Audit Worksheet'!F221</f>
        <v>0</v>
      </c>
      <c r="F177" s="229"/>
      <c r="G177" s="231"/>
      <c r="H177" s="228"/>
      <c r="I177" s="32"/>
      <c r="J177" s="227">
        <v>622</v>
      </c>
      <c r="K177" s="233" t="s">
        <v>360</v>
      </c>
      <c r="L177" s="296">
        <f t="shared" si="15"/>
        <v>0</v>
      </c>
      <c r="P177" s="201"/>
      <c r="S177" s="18"/>
      <c r="T177" s="18"/>
      <c r="U177" s="18"/>
      <c r="V177" s="18"/>
      <c r="X177" s="626">
        <v>622</v>
      </c>
      <c r="Y177" s="293">
        <v>622</v>
      </c>
      <c r="Z177" s="18"/>
      <c r="AA177" s="415">
        <f t="shared" si="16"/>
        <v>0</v>
      </c>
      <c r="AB177" s="293">
        <f t="shared" si="17"/>
        <v>0</v>
      </c>
    </row>
    <row r="178" spans="1:28" ht="138.75" customHeight="1" x14ac:dyDescent="0.3">
      <c r="A178" s="217">
        <f>'Unit Data from Audit Worksheet'!A222</f>
        <v>577</v>
      </c>
      <c r="B178" s="230" t="str">
        <f>'Unit Data from Audit Worksheet'!C222</f>
        <v>Pension Notes</v>
      </c>
      <c r="C178" s="230" t="str">
        <f>'Unit Data from Audit Worksheet'!D222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5"/>
      <c r="E178" s="236">
        <f>'Unit Data from Audit Worksheet'!F222</f>
        <v>0</v>
      </c>
      <c r="F178" s="229"/>
      <c r="G178" s="231"/>
      <c r="H178" s="228"/>
      <c r="I178" s="32"/>
      <c r="J178" s="227">
        <v>577</v>
      </c>
      <c r="K178" s="233" t="s">
        <v>335</v>
      </c>
      <c r="L178" s="296">
        <f t="shared" si="15"/>
        <v>0</v>
      </c>
      <c r="P178" s="201"/>
      <c r="S178" s="18"/>
      <c r="T178" s="18"/>
      <c r="U178" s="18"/>
      <c r="V178" s="18"/>
      <c r="X178" s="626">
        <v>577</v>
      </c>
      <c r="Y178" s="293">
        <v>577</v>
      </c>
      <c r="Z178" s="18"/>
      <c r="AA178" s="415">
        <f t="shared" si="16"/>
        <v>0</v>
      </c>
      <c r="AB178" s="293">
        <f t="shared" si="17"/>
        <v>0</v>
      </c>
    </row>
    <row r="179" spans="1:28" ht="115.5" customHeight="1" x14ac:dyDescent="0.3">
      <c r="A179" s="322">
        <f>'Unit Data from Audit Worksheet'!A224</f>
        <v>598</v>
      </c>
      <c r="B179" s="230" t="str">
        <f>'Unit Data from Audit Worksheet'!C224</f>
        <v>LEO Note</v>
      </c>
      <c r="C179" s="216" t="str">
        <f>'Unit Data from Audit Worksheet'!D224</f>
        <v>Amount the unit paid out in benefits under LEO special separation allowance to retired law enforcement officers this fiscal year if you report under GASB 68 or GASB 73.</v>
      </c>
      <c r="D179" s="235"/>
      <c r="E179" s="236">
        <f>'Unit Data from Audit Worksheet'!F224</f>
        <v>0</v>
      </c>
      <c r="F179" s="229">
        <f>IF(L179&lt;0,"Error: Enter as a positive.",)</f>
        <v>0</v>
      </c>
      <c r="G179" s="231"/>
      <c r="H179" s="228"/>
      <c r="I179" s="32"/>
      <c r="J179" s="227">
        <v>598</v>
      </c>
      <c r="K179" s="87" t="s">
        <v>344</v>
      </c>
      <c r="L179" s="296">
        <f t="shared" si="15"/>
        <v>0</v>
      </c>
      <c r="P179" s="201"/>
      <c r="S179" s="18"/>
      <c r="T179" s="18"/>
      <c r="U179" s="18"/>
      <c r="V179" s="18"/>
      <c r="X179" s="626">
        <v>598</v>
      </c>
      <c r="Y179" s="293">
        <v>598</v>
      </c>
      <c r="Z179" s="18"/>
      <c r="AA179" s="415">
        <f t="shared" si="16"/>
        <v>0</v>
      </c>
      <c r="AB179" s="293">
        <f t="shared" si="17"/>
        <v>0</v>
      </c>
    </row>
    <row r="180" spans="1:28" ht="84" customHeight="1" x14ac:dyDescent="0.3">
      <c r="A180" s="217">
        <f>'Unit Data from Audit Worksheet'!A225</f>
        <v>599</v>
      </c>
      <c r="B180" s="230" t="str">
        <f>'Unit Data from Audit Worksheet'!C225</f>
        <v>LEO Note</v>
      </c>
      <c r="C180" s="216" t="str">
        <f>'Unit Data from Audit Worksheet'!D225</f>
        <v>The total LEO pension liability if you report under GASB 68 or GASB 73.</v>
      </c>
      <c r="D180" s="235"/>
      <c r="E180" s="236">
        <f>'Unit Data from Audit Worksheet'!F225</f>
        <v>0</v>
      </c>
      <c r="F180" s="229">
        <f>IF(L180&lt;0,"Error: Enter as a positive.",)</f>
        <v>0</v>
      </c>
      <c r="G180" s="231"/>
      <c r="H180" s="228"/>
      <c r="I180" s="32"/>
      <c r="J180" s="227">
        <v>599</v>
      </c>
      <c r="K180" s="86" t="s">
        <v>343</v>
      </c>
      <c r="L180" s="296">
        <f t="shared" si="15"/>
        <v>0</v>
      </c>
      <c r="P180" s="201"/>
      <c r="X180" s="626">
        <v>599</v>
      </c>
      <c r="Y180" s="293">
        <v>599</v>
      </c>
      <c r="AA180" s="415">
        <f t="shared" si="16"/>
        <v>0</v>
      </c>
      <c r="AB180" s="293">
        <f t="shared" si="17"/>
        <v>0</v>
      </c>
    </row>
    <row r="181" spans="1:28" ht="102.75" customHeight="1" x14ac:dyDescent="0.3">
      <c r="A181" s="217">
        <f>'Unit Data from Audit Worksheet'!A226</f>
        <v>602</v>
      </c>
      <c r="B181" s="230" t="str">
        <f>'Unit Data from Audit Worksheet'!C226</f>
        <v>LEO Note</v>
      </c>
      <c r="C181" s="216" t="str">
        <f>'Unit Data from Audit Worksheet'!D226</f>
        <v>If you have LEO pension assets and are reporting under GASB 68 please enter "Plan Fiduciary Net Position" which can be found on your RSI schedules and the Notes.</v>
      </c>
      <c r="D181" s="235"/>
      <c r="E181" s="236">
        <f>'Unit Data from Audit Worksheet'!F226</f>
        <v>0</v>
      </c>
      <c r="F181" s="229">
        <f>IF(L181&lt;0,"Error: Enter as a positive.",)</f>
        <v>0</v>
      </c>
      <c r="G181" s="231"/>
      <c r="H181" s="228"/>
      <c r="I181" s="32"/>
      <c r="J181" s="227">
        <v>602</v>
      </c>
      <c r="K181" s="23" t="s">
        <v>345</v>
      </c>
      <c r="L181" s="296">
        <f t="shared" si="15"/>
        <v>0</v>
      </c>
      <c r="P181" s="201"/>
      <c r="X181" s="626">
        <v>602</v>
      </c>
      <c r="Y181" s="293">
        <v>602</v>
      </c>
      <c r="AA181" s="415">
        <f t="shared" si="16"/>
        <v>0</v>
      </c>
      <c r="AB181" s="293">
        <f t="shared" si="17"/>
        <v>0</v>
      </c>
    </row>
    <row r="182" spans="1:28" ht="123" customHeight="1" x14ac:dyDescent="0.3">
      <c r="A182" s="217">
        <f>'Unit Data from Audit Worksheet'!A227</f>
        <v>619</v>
      </c>
      <c r="B182" s="230" t="str">
        <f>'Unit Data from Audit Worksheet'!C227</f>
        <v>LEO
RSI</v>
      </c>
      <c r="C182" s="87" t="str">
        <f>'Unit Data from Audit Worksheet'!D227</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Worksheet'!F227</f>
        <v>0</v>
      </c>
      <c r="F182" s="229" t="str">
        <f>IF(H182=L182,"","Column L does not equal Column H")</f>
        <v/>
      </c>
      <c r="G182" s="231"/>
      <c r="H182" s="95">
        <f>ROUND(IFERROR((L181/L180)*100,0),1)</f>
        <v>0</v>
      </c>
      <c r="I182" s="32"/>
      <c r="J182" s="219">
        <v>619</v>
      </c>
      <c r="K182" s="94" t="s">
        <v>454</v>
      </c>
      <c r="L182" s="922">
        <f t="shared" si="15"/>
        <v>0</v>
      </c>
      <c r="P182" s="201"/>
      <c r="X182" s="626">
        <v>619</v>
      </c>
      <c r="Y182" s="293">
        <v>619</v>
      </c>
      <c r="AA182" s="415">
        <f t="shared" si="16"/>
        <v>0</v>
      </c>
      <c r="AB182" s="293">
        <f t="shared" si="17"/>
        <v>0</v>
      </c>
    </row>
    <row r="183" spans="1:28" ht="113.25" customHeight="1" x14ac:dyDescent="0.3">
      <c r="A183" s="217">
        <v>621</v>
      </c>
      <c r="B183" s="51" t="s">
        <v>354</v>
      </c>
      <c r="C183" s="326" t="str">
        <f>'Unit Data from Audit Worksheet'!D229</f>
        <v xml:space="preserve">Unit's share of Retirement Health Benefit Fund Net OPEB Liability ($s)
- unit of government is a participating employer in the State's RHBF </v>
      </c>
      <c r="D183" s="88"/>
      <c r="E183" s="236">
        <f>'Unit Data from Audit Worksheet'!F229</f>
        <v>0</v>
      </c>
      <c r="F183" s="229">
        <f>IF(L183&lt;0,"Error: Enter as a positive.",)</f>
        <v>0</v>
      </c>
      <c r="G183" s="120"/>
      <c r="H183" s="228"/>
      <c r="I183" s="32"/>
      <c r="J183" s="327">
        <v>621</v>
      </c>
      <c r="K183" s="121" t="s">
        <v>459</v>
      </c>
      <c r="L183" s="296">
        <f t="shared" si="15"/>
        <v>0</v>
      </c>
      <c r="P183" s="202"/>
      <c r="X183" s="626">
        <v>621</v>
      </c>
      <c r="Y183" s="293">
        <v>621</v>
      </c>
      <c r="AA183" s="415">
        <f t="shared" si="16"/>
        <v>0</v>
      </c>
      <c r="AB183" s="293">
        <f t="shared" si="17"/>
        <v>0</v>
      </c>
    </row>
    <row r="184" spans="1:28" s="18" customFormat="1" ht="127.5" customHeight="1" x14ac:dyDescent="0.3">
      <c r="A184" s="322">
        <f>'Unit Data from Audit Worksheet'!A230</f>
        <v>547</v>
      </c>
      <c r="B184" s="230" t="str">
        <f>'Unit Data from Audit Worksheet'!C230</f>
        <v>OPEB Note</v>
      </c>
      <c r="C184" s="230" t="str">
        <f>'Unit Data from Audit Worksheet'!D230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5"/>
      <c r="E184" s="236">
        <f>'Unit Data from Audit Worksheet'!F230</f>
        <v>0</v>
      </c>
      <c r="F184" s="229" t="str">
        <f>IF(L187&lt;1,"Please answer this question","")</f>
        <v>Please answer this question</v>
      </c>
      <c r="G184" s="231"/>
      <c r="H184" s="228"/>
      <c r="I184" s="32"/>
      <c r="J184" s="227">
        <v>547</v>
      </c>
      <c r="K184" s="328" t="s">
        <v>298</v>
      </c>
      <c r="L184" s="296">
        <f t="shared" si="15"/>
        <v>0</v>
      </c>
      <c r="M184"/>
      <c r="P184" s="202"/>
      <c r="Q184" s="286"/>
      <c r="R184" s="3"/>
      <c r="S184" s="3"/>
      <c r="T184" s="3"/>
      <c r="U184" s="3"/>
      <c r="V184" s="3"/>
      <c r="W184" s="3"/>
      <c r="X184" s="626">
        <v>547</v>
      </c>
      <c r="Y184" s="293">
        <v>547</v>
      </c>
      <c r="Z184" s="3"/>
      <c r="AA184" s="415">
        <f t="shared" si="16"/>
        <v>0</v>
      </c>
      <c r="AB184" s="293">
        <f t="shared" si="17"/>
        <v>0</v>
      </c>
    </row>
    <row r="185" spans="1:28" s="18" customFormat="1" ht="99" customHeight="1" x14ac:dyDescent="0.3">
      <c r="A185" s="217">
        <f>'Unit Data from Audit Worksheet'!A231</f>
        <v>659</v>
      </c>
      <c r="B185" s="230" t="str">
        <f>'Unit Data from Audit Worksheet'!C231</f>
        <v>OPEB
 Note or RSI</v>
      </c>
      <c r="C185" s="216" t="str">
        <f>'Unit Data from Audit Worksheet'!D231</f>
        <v>Total OPEB benefits - total OPEB liability
If you do not provide benefit, please enter 0</v>
      </c>
      <c r="D185" s="235"/>
      <c r="E185" s="236">
        <f>'Unit Data from Audit Worksheet'!F231</f>
        <v>0</v>
      </c>
      <c r="F185" s="229">
        <f>IF(L185&lt;0,"Error: Enter as a positive.",)</f>
        <v>0</v>
      </c>
      <c r="G185" s="329" t="s">
        <v>2068</v>
      </c>
      <c r="H185" s="228"/>
      <c r="I185" s="32"/>
      <c r="J185" s="219">
        <v>659</v>
      </c>
      <c r="K185" s="218" t="s">
        <v>420</v>
      </c>
      <c r="L185" s="309">
        <f t="shared" si="15"/>
        <v>0</v>
      </c>
      <c r="M185"/>
      <c r="P185" s="202"/>
      <c r="Q185" s="286"/>
      <c r="R185" s="3"/>
      <c r="S185" s="3"/>
      <c r="T185" s="3"/>
      <c r="U185" s="3"/>
      <c r="V185" s="3"/>
      <c r="W185" s="3"/>
      <c r="X185" s="626">
        <v>659</v>
      </c>
      <c r="Y185" s="293">
        <v>659</v>
      </c>
      <c r="Z185" s="3"/>
      <c r="AA185" s="415">
        <f t="shared" si="16"/>
        <v>0</v>
      </c>
      <c r="AB185" s="293">
        <f t="shared" si="17"/>
        <v>0</v>
      </c>
    </row>
    <row r="186" spans="1:28" s="18" customFormat="1" ht="131.25" customHeight="1" x14ac:dyDescent="0.3">
      <c r="A186" s="217">
        <f>'Unit Data from Audit Worksheet'!A232</f>
        <v>660</v>
      </c>
      <c r="B186" s="230" t="str">
        <f>'Unit Data from Audit Worksheet'!C232</f>
        <v>OPEB
 Note or RSI</v>
      </c>
      <c r="C186" s="216" t="str">
        <f>'Unit Data from Audit Worksheet'!D232</f>
        <v>Total OPEB benefits- OPEB plan fiduciary net position
If no fiduciary net position, enter 0</v>
      </c>
      <c r="D186" s="235"/>
      <c r="E186" s="236">
        <f>'Unit Data from Audit Worksheet'!F232</f>
        <v>0</v>
      </c>
      <c r="F186" s="225">
        <f>IF(L186&lt;0,"Note: Number is normally positive.",)</f>
        <v>0</v>
      </c>
      <c r="G186" s="329" t="s">
        <v>2068</v>
      </c>
      <c r="H186" s="228"/>
      <c r="I186" s="32"/>
      <c r="J186" s="219">
        <v>660</v>
      </c>
      <c r="K186" s="218" t="s">
        <v>421</v>
      </c>
      <c r="L186" s="309">
        <f t="shared" si="15"/>
        <v>0</v>
      </c>
      <c r="M186"/>
      <c r="P186" s="202"/>
      <c r="Q186" s="286"/>
      <c r="R186" s="3"/>
      <c r="S186" s="3"/>
      <c r="T186" s="3"/>
      <c r="U186" s="3"/>
      <c r="V186" s="3"/>
      <c r="W186" s="3"/>
      <c r="X186" s="626">
        <v>660</v>
      </c>
      <c r="Y186" s="293">
        <v>660</v>
      </c>
      <c r="Z186" s="3"/>
      <c r="AA186" s="415">
        <f t="shared" si="16"/>
        <v>0</v>
      </c>
      <c r="AB186" s="293">
        <f t="shared" si="17"/>
        <v>0</v>
      </c>
    </row>
    <row r="187" spans="1:28" ht="134.25" customHeight="1" x14ac:dyDescent="0.3">
      <c r="A187" s="217">
        <f>'Unit Data from Audit Worksheet'!A233</f>
        <v>661</v>
      </c>
      <c r="B187" s="230" t="str">
        <f>'Unit Data from Audit Worksheet'!C233</f>
        <v>OPEB
RSI</v>
      </c>
      <c r="C187" s="216" t="str">
        <f>'Unit Data from Audit Worksheet'!D233</f>
        <v>Total OPEB benefits - What is the plan’s fiduciary net position as a percentage of the total OPEB liability?  Please enter as percentage value; for example, 83.5% should be entered as 83.5.  If assets have not been set aside in a trust, please enter 0.0</v>
      </c>
      <c r="D187" s="88"/>
      <c r="E187" s="215">
        <f>'Unit Data from Audit Worksheet'!F233</f>
        <v>0</v>
      </c>
      <c r="F187" s="229" t="str">
        <f>IF(H187=L187,"","Column L does not equal Column H")</f>
        <v/>
      </c>
      <c r="G187" s="329" t="s">
        <v>2068</v>
      </c>
      <c r="H187" s="160">
        <f>ROUND(IFERROR((L186/L185)*100,0),1)</f>
        <v>0</v>
      </c>
      <c r="I187" s="32"/>
      <c r="J187" s="219">
        <v>661</v>
      </c>
      <c r="K187" s="233" t="s">
        <v>423</v>
      </c>
      <c r="L187" s="923">
        <f>IF(D187="",E187,D187)</f>
        <v>0</v>
      </c>
      <c r="P187" s="202"/>
      <c r="X187" s="626">
        <v>661</v>
      </c>
      <c r="Y187" s="3">
        <v>661</v>
      </c>
      <c r="AA187" s="415">
        <f t="shared" si="16"/>
        <v>0</v>
      </c>
      <c r="AB187" s="293">
        <f t="shared" si="17"/>
        <v>0</v>
      </c>
    </row>
    <row r="188" spans="1:28" ht="65.25" customHeight="1" x14ac:dyDescent="0.3">
      <c r="A188" s="217">
        <f>'Unit Data from Audit Worksheet'!A236</f>
        <v>371</v>
      </c>
      <c r="B188" s="230" t="str">
        <f>'Unit Data from Audit Worksheet'!C236</f>
        <v>Transfer Note</v>
      </c>
      <c r="C188" s="216" t="str">
        <f>'Unit Data from Audit Worksheet'!D236</f>
        <v>Amount of Transfers from the General Fund to the Debt Service Fund (Enter as positive)</v>
      </c>
      <c r="D188" s="235"/>
      <c r="E188" s="236">
        <f>'Unit Data from Audit Worksheet'!F236</f>
        <v>0</v>
      </c>
      <c r="F188" s="229">
        <f>IF(L188&lt;0,"Error: Enter as a positive.",)</f>
        <v>0</v>
      </c>
      <c r="G188" s="231"/>
      <c r="H188" s="228"/>
      <c r="I188" s="32"/>
      <c r="J188" s="33">
        <v>371</v>
      </c>
      <c r="K188" s="226" t="s">
        <v>248</v>
      </c>
      <c r="L188" s="296">
        <f t="shared" si="15"/>
        <v>0</v>
      </c>
      <c r="P188" s="204"/>
      <c r="X188" s="626">
        <v>371</v>
      </c>
      <c r="Y188" s="3">
        <v>371</v>
      </c>
      <c r="AA188" s="415">
        <f t="shared" si="16"/>
        <v>0</v>
      </c>
      <c r="AB188" s="293">
        <f t="shared" si="17"/>
        <v>0</v>
      </c>
    </row>
    <row r="189" spans="1:28" ht="63" customHeight="1" x14ac:dyDescent="0.3">
      <c r="A189" s="217">
        <f>'Unit Data from Audit Worksheet'!A237</f>
        <v>513</v>
      </c>
      <c r="B189" s="230" t="str">
        <f>'Unit Data from Audit Worksheet'!C237</f>
        <v>Transfer Note</v>
      </c>
      <c r="C189" s="216" t="str">
        <f>'Unit Data from Audit Worksheet'!D237</f>
        <v>Amount of Transfers from the General Fund to the Electric Fund  (Enter as positive)</v>
      </c>
      <c r="D189" s="235"/>
      <c r="E189" s="236">
        <f>'Unit Data from Audit Worksheet'!F237</f>
        <v>0</v>
      </c>
      <c r="F189" s="229">
        <f>IF(L189&lt;0,"Error: Enter as a positive.",)</f>
        <v>0</v>
      </c>
      <c r="G189" s="231"/>
      <c r="H189" s="228"/>
      <c r="I189" s="32"/>
      <c r="J189" s="227">
        <v>513</v>
      </c>
      <c r="K189" s="226" t="s">
        <v>249</v>
      </c>
      <c r="L189" s="296">
        <f t="shared" si="15"/>
        <v>0</v>
      </c>
      <c r="P189" s="204"/>
      <c r="X189" s="626">
        <v>513</v>
      </c>
      <c r="Y189" s="3">
        <v>513</v>
      </c>
      <c r="AA189" s="415">
        <f t="shared" si="16"/>
        <v>0</v>
      </c>
      <c r="AB189" s="293">
        <f t="shared" si="17"/>
        <v>0</v>
      </c>
    </row>
    <row r="190" spans="1:28" ht="89.25" customHeight="1" x14ac:dyDescent="0.3">
      <c r="A190" s="217">
        <f>'Unit Data from Audit Worksheet'!A238</f>
        <v>514</v>
      </c>
      <c r="B190" s="230" t="str">
        <f>'Unit Data from Audit Worksheet'!C238</f>
        <v>Transfer Note</v>
      </c>
      <c r="C190" s="216" t="str">
        <f>'Unit Data from Audit Worksheet'!D238</f>
        <v>Amount of Transfers from the Electric Fund to the General Fund  (Enter as positive)
Include:  Payment in Lieu of Taxes (PILOT)</v>
      </c>
      <c r="D190" s="235"/>
      <c r="E190" s="236">
        <f>'Unit Data from Audit Worksheet'!F238</f>
        <v>0</v>
      </c>
      <c r="F190" s="229">
        <f>IF(L190&lt;0,"Error: Enter as a positive.",)</f>
        <v>0</v>
      </c>
      <c r="G190" s="231"/>
      <c r="H190" s="228"/>
      <c r="I190" s="32"/>
      <c r="J190" s="227">
        <v>514</v>
      </c>
      <c r="K190" s="226" t="s">
        <v>250</v>
      </c>
      <c r="L190" s="296">
        <f t="shared" si="15"/>
        <v>0</v>
      </c>
      <c r="P190" s="204"/>
      <c r="X190" s="626">
        <v>514</v>
      </c>
      <c r="Y190" s="3">
        <v>514</v>
      </c>
      <c r="AA190" s="415">
        <f t="shared" si="16"/>
        <v>0</v>
      </c>
      <c r="AB190" s="293">
        <f t="shared" si="17"/>
        <v>0</v>
      </c>
    </row>
    <row r="191" spans="1:28" ht="89.25" customHeight="1" x14ac:dyDescent="0.3">
      <c r="A191" s="217">
        <f>'Unit Data from Audit Worksheet'!A239</f>
        <v>990</v>
      </c>
      <c r="B191" s="230" t="str">
        <f>'Unit Data from Audit Worksheet'!C239</f>
        <v>Transfer Note</v>
      </c>
      <c r="C191" s="216" t="str">
        <f>'Unit Data from Audit Worksheet'!D239</f>
        <v>Amount of transfer out of the Electric to the General Fund that is for Payment in Lieu of Taxes (PILOT)</v>
      </c>
      <c r="D191" s="235"/>
      <c r="E191" s="236">
        <f>'Unit Data from Audit Worksheet'!F239</f>
        <v>0</v>
      </c>
      <c r="F191" s="229"/>
      <c r="G191" s="231"/>
      <c r="H191" s="228"/>
      <c r="I191" s="32"/>
      <c r="J191" s="227">
        <v>990</v>
      </c>
      <c r="K191" s="226" t="s">
        <v>594</v>
      </c>
      <c r="L191" s="296">
        <f t="shared" si="15"/>
        <v>0</v>
      </c>
      <c r="P191" s="204"/>
      <c r="X191" s="626">
        <v>990</v>
      </c>
      <c r="Y191" s="3">
        <v>990</v>
      </c>
      <c r="AA191" s="415">
        <f t="shared" si="16"/>
        <v>0</v>
      </c>
      <c r="AB191" s="293">
        <f t="shared" si="17"/>
        <v>0</v>
      </c>
    </row>
    <row r="192" spans="1:28" s="415" customFormat="1" ht="89.25" customHeight="1" x14ac:dyDescent="0.3">
      <c r="A192" s="311">
        <f>'Unit Data from Audit Worksheet'!A240</f>
        <v>1051</v>
      </c>
      <c r="B192" s="234" t="str">
        <f>'Unit Data from Audit Worksheet'!C240</f>
        <v>Electric Fund Revenue, Expenses &amp; Changes in Fund Net Position or Notes to Financial Statements</v>
      </c>
      <c r="C192" s="312" t="str">
        <f>'Unit Data from Audit Worksheet'!D240</f>
        <v>Transfers to Electric Capital Projects</v>
      </c>
      <c r="D192" s="235"/>
      <c r="E192" s="237">
        <f>'Unit Data from Audit Worksheet'!F240</f>
        <v>0</v>
      </c>
      <c r="F192" s="229"/>
      <c r="G192" s="231"/>
      <c r="H192" s="228"/>
      <c r="I192" s="32"/>
      <c r="J192" s="241">
        <v>1051</v>
      </c>
      <c r="K192" s="118" t="s">
        <v>1989</v>
      </c>
      <c r="L192" s="313">
        <f t="shared" si="15"/>
        <v>0</v>
      </c>
      <c r="M192"/>
      <c r="P192" s="204"/>
      <c r="Q192" s="286"/>
      <c r="X192" s="626"/>
      <c r="AB192" s="293"/>
    </row>
    <row r="193" spans="1:28" ht="84.75" customHeight="1" x14ac:dyDescent="0.3">
      <c r="A193" s="330">
        <f>'Unit Data from Audit Worksheet'!A242</f>
        <v>6</v>
      </c>
      <c r="B193" s="47" t="str">
        <f>'Unit Data from Audit Worksheet'!C242</f>
        <v>Fund Balance Note</v>
      </c>
      <c r="C193" s="305" t="str">
        <f>'Unit Data from Audit Worksheet'!D242</f>
        <v>General Fund -  Total Encumbrances.  You will probably have to refer to the note disclosure where the amount of encumbrances is listed.</v>
      </c>
      <c r="D193" s="235"/>
      <c r="E193" s="144">
        <f>'Unit Data from Audit Worksheet'!F242</f>
        <v>0</v>
      </c>
      <c r="F193" s="31">
        <f>IF(L193&lt;0,"Error: Enter as a positive.",)</f>
        <v>0</v>
      </c>
      <c r="G193" s="66"/>
      <c r="H193" s="228"/>
      <c r="I193" s="32"/>
      <c r="J193" s="35">
        <v>6</v>
      </c>
      <c r="K193" s="125" t="s">
        <v>251</v>
      </c>
      <c r="L193" s="296">
        <f t="shared" si="15"/>
        <v>0</v>
      </c>
      <c r="P193" s="204"/>
      <c r="X193" s="626">
        <v>6</v>
      </c>
      <c r="Y193" s="3">
        <v>6</v>
      </c>
      <c r="AA193" s="415">
        <f t="shared" si="16"/>
        <v>0</v>
      </c>
      <c r="AB193" s="293">
        <f t="shared" si="17"/>
        <v>0</v>
      </c>
    </row>
    <row r="194" spans="1:28" ht="117.75" customHeight="1" x14ac:dyDescent="0.3">
      <c r="A194" s="217">
        <f>'Unit Data from Audit Worksheet'!A244</f>
        <v>541</v>
      </c>
      <c r="B194" s="230" t="str">
        <f>'Unit Data from Audit Worksheet'!C244</f>
        <v>Water Sewer - Budget Actual Statement</v>
      </c>
      <c r="C194" s="23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4" s="235"/>
      <c r="E194" s="236">
        <f>'Unit Data from Audit Worksheet'!F244</f>
        <v>0</v>
      </c>
      <c r="F194" s="229"/>
      <c r="G194" s="231"/>
      <c r="H194" s="228"/>
      <c r="I194" s="32"/>
      <c r="J194" s="227">
        <v>541</v>
      </c>
      <c r="K194" s="81" t="s">
        <v>311</v>
      </c>
      <c r="L194" s="296">
        <f t="shared" si="15"/>
        <v>0</v>
      </c>
      <c r="P194" s="204"/>
      <c r="X194" s="626">
        <v>541</v>
      </c>
      <c r="Y194" s="3">
        <v>541</v>
      </c>
      <c r="AA194" s="415">
        <f t="shared" si="16"/>
        <v>0</v>
      </c>
      <c r="AB194" s="293">
        <f t="shared" si="17"/>
        <v>0</v>
      </c>
    </row>
    <row r="195" spans="1:28" ht="94.5" customHeight="1" x14ac:dyDescent="0.3">
      <c r="A195" s="217">
        <f>'Unit Data from Audit Worksheet'!A246</f>
        <v>542</v>
      </c>
      <c r="B195" s="230" t="str">
        <f>'Unit Data from Audit Worksheet'!C246</f>
        <v>Water Sewer - Disclosed in the Notes or in the recently approved Budget for next year.</v>
      </c>
      <c r="C195" s="216" t="str">
        <f>'Unit Data from Audit Worksheet'!D246</f>
        <v>Amount of the Water Sewer Fund Balance appropriated in next year's budget?</v>
      </c>
      <c r="D195" s="235"/>
      <c r="E195" s="236">
        <f>'Unit Data from Audit Worksheet'!F246</f>
        <v>0</v>
      </c>
      <c r="F195" s="229"/>
      <c r="G195" s="231"/>
      <c r="H195" s="228"/>
      <c r="I195" s="32"/>
      <c r="J195" s="227">
        <v>542</v>
      </c>
      <c r="K195" s="226" t="s">
        <v>252</v>
      </c>
      <c r="L195" s="296">
        <f t="shared" si="15"/>
        <v>0</v>
      </c>
      <c r="N195" s="54" t="s">
        <v>302</v>
      </c>
      <c r="P195" s="204"/>
      <c r="X195" s="626">
        <v>542</v>
      </c>
      <c r="Y195" s="3">
        <v>542</v>
      </c>
      <c r="AA195" s="415">
        <f t="shared" si="16"/>
        <v>0</v>
      </c>
      <c r="AB195" s="293">
        <f t="shared" si="17"/>
        <v>0</v>
      </c>
    </row>
    <row r="196" spans="1:28" ht="93.75" customHeight="1" x14ac:dyDescent="0.3">
      <c r="A196" s="217">
        <f>'Unit Data from Audit Worksheet'!A249</f>
        <v>528</v>
      </c>
      <c r="B196" s="230" t="str">
        <f>'Unit Data from Audit Worksheet'!C249</f>
        <v>Analysis of Current Tax Levy Schedule</v>
      </c>
      <c r="C196" s="216" t="str">
        <f>'Unit Data from Audit Worksheet'!D249</f>
        <v>Please enter the Net Current year's levy for property excluding registered motor vehicles-- (after adjusting for discoveries and abatements)
Exclude Supplemental Taxes</v>
      </c>
      <c r="D196" s="235"/>
      <c r="E196" s="236">
        <f>'Unit Data from Audit Worksheet'!F249</f>
        <v>0</v>
      </c>
      <c r="F196" s="75" t="str">
        <f>IF(L196=0,"Must be completed if unit levys taxes","")</f>
        <v>Must be completed if unit levys taxes</v>
      </c>
      <c r="G196" s="231"/>
      <c r="H196" s="228"/>
      <c r="I196" s="32"/>
      <c r="J196" s="227">
        <v>528</v>
      </c>
      <c r="K196" s="331" t="s">
        <v>257</v>
      </c>
      <c r="L196" s="296">
        <f t="shared" si="15"/>
        <v>0</v>
      </c>
      <c r="N196" s="76"/>
      <c r="P196" s="204"/>
      <c r="X196" s="626">
        <v>528</v>
      </c>
      <c r="Y196" s="3">
        <v>528</v>
      </c>
      <c r="AA196" s="415">
        <f t="shared" si="16"/>
        <v>0</v>
      </c>
      <c r="AB196" s="293">
        <f t="shared" si="17"/>
        <v>0</v>
      </c>
    </row>
    <row r="197" spans="1:28" s="18" customFormat="1" ht="79.5" customHeight="1" x14ac:dyDescent="0.3">
      <c r="A197" s="217">
        <f>'Unit Data from Audit Worksheet'!A250</f>
        <v>529</v>
      </c>
      <c r="B197" s="230" t="str">
        <f>'Unit Data from Audit Worksheet'!C250</f>
        <v>Analysis of Current Tax Levy Schedule</v>
      </c>
      <c r="C197" s="216" t="str">
        <f>'Unit Data from Audit Worksheet'!D250</f>
        <v>Please enter the Net Current year's levy -- Motor vehicles (only) (after adjusting for discoveries and abatements)
Exclude supplemental taxes</v>
      </c>
      <c r="D197" s="235"/>
      <c r="E197" s="236">
        <f>'Unit Data from Audit Worksheet'!F250</f>
        <v>0</v>
      </c>
      <c r="F197" s="75" t="str">
        <f>IF(L197=0,"Must be completed if unit levys taxes","")</f>
        <v>Must be completed if unit levys taxes</v>
      </c>
      <c r="G197" s="231"/>
      <c r="H197" s="228"/>
      <c r="I197" s="32"/>
      <c r="J197" s="227">
        <v>529</v>
      </c>
      <c r="K197" s="331" t="s">
        <v>258</v>
      </c>
      <c r="L197" s="296">
        <f t="shared" si="15"/>
        <v>0</v>
      </c>
      <c r="M197"/>
      <c r="N197" s="76"/>
      <c r="P197" s="204"/>
      <c r="Q197" s="286"/>
      <c r="R197" s="3"/>
      <c r="S197" s="3"/>
      <c r="T197" s="3"/>
      <c r="U197" s="3"/>
      <c r="V197" s="3"/>
      <c r="W197" s="3"/>
      <c r="X197" s="626">
        <v>529</v>
      </c>
      <c r="Y197" s="3">
        <v>529</v>
      </c>
      <c r="Z197" s="3"/>
      <c r="AA197" s="415">
        <f t="shared" si="16"/>
        <v>0</v>
      </c>
      <c r="AB197" s="293">
        <f t="shared" si="17"/>
        <v>0</v>
      </c>
    </row>
    <row r="198" spans="1:28" s="18" customFormat="1" ht="75" customHeight="1" x14ac:dyDescent="0.3">
      <c r="A198" s="217">
        <f>'Unit Data from Audit Worksheet'!A251</f>
        <v>530</v>
      </c>
      <c r="B198" s="230" t="str">
        <f>'Unit Data from Audit Worksheet'!C251</f>
        <v>Analysis of Current Tax Levy Schedule</v>
      </c>
      <c r="C198" s="216" t="str">
        <f>'Unit Data from Audit Worksheet'!D251</f>
        <v>Uncollected Taxes - Curr Year's Levy Exclude Motor Vehicles
Exclude supplemental taxes</v>
      </c>
      <c r="D198" s="235"/>
      <c r="E198" s="236">
        <f>'Unit Data from Audit Worksheet'!F251</f>
        <v>0</v>
      </c>
      <c r="F198" s="75" t="str">
        <f>IF(L198=0,"Must be completed if unit levys taxes","")</f>
        <v>Must be completed if unit levys taxes</v>
      </c>
      <c r="G198" s="231"/>
      <c r="H198" s="228"/>
      <c r="I198" s="32"/>
      <c r="J198" s="227">
        <v>530</v>
      </c>
      <c r="K198" s="331" t="s">
        <v>259</v>
      </c>
      <c r="L198" s="296">
        <f t="shared" ref="L198:L204" si="18">IF(D198="",E198,D198)</f>
        <v>0</v>
      </c>
      <c r="M198"/>
      <c r="N198" s="76"/>
      <c r="P198" s="204"/>
      <c r="Q198" s="286"/>
      <c r="R198" s="3"/>
      <c r="S198" s="3"/>
      <c r="T198" s="3"/>
      <c r="U198" s="3"/>
      <c r="V198" s="3"/>
      <c r="W198" s="3"/>
      <c r="X198" s="626">
        <v>530</v>
      </c>
      <c r="Y198" s="3">
        <v>530</v>
      </c>
      <c r="Z198" s="3"/>
      <c r="AA198" s="415">
        <f t="shared" si="16"/>
        <v>0</v>
      </c>
      <c r="AB198" s="293">
        <f t="shared" si="17"/>
        <v>0</v>
      </c>
    </row>
    <row r="199" spans="1:28" s="18" customFormat="1" ht="68.25" customHeight="1" x14ac:dyDescent="0.3">
      <c r="A199" s="217">
        <f>'Unit Data from Audit Worksheet'!A252</f>
        <v>531</v>
      </c>
      <c r="B199" s="230" t="str">
        <f>'Unit Data from Audit Worksheet'!C252</f>
        <v>Analysis of Current Tax Levy Schedule</v>
      </c>
      <c r="C199" s="216" t="str">
        <f>'Unit Data from Audit Worksheet'!D252</f>
        <v>Uncollected Taxes - Curr Year's Levy Motor Vehicles
Exclude supplemental taxes</v>
      </c>
      <c r="D199" s="235"/>
      <c r="E199" s="236">
        <f>'Unit Data from Audit Worksheet'!F252</f>
        <v>0</v>
      </c>
      <c r="F199" s="75"/>
      <c r="G199" s="231"/>
      <c r="H199" s="228"/>
      <c r="I199" s="32"/>
      <c r="J199" s="227">
        <v>531</v>
      </c>
      <c r="K199" s="331" t="s">
        <v>260</v>
      </c>
      <c r="L199" s="296">
        <f t="shared" si="18"/>
        <v>0</v>
      </c>
      <c r="M199"/>
      <c r="N199" s="76" t="str">
        <f>IF(T183=0,"Must be completed if unit levys taxes, zero acceptable if Motor Vehicle collection rate is 100%","")</f>
        <v>Must be completed if unit levys taxes, zero acceptable if Motor Vehicle collection rate is 100%</v>
      </c>
      <c r="P199" s="204"/>
      <c r="Q199" s="286"/>
      <c r="R199" s="3"/>
      <c r="S199" s="3"/>
      <c r="T199" s="3"/>
      <c r="U199" s="3"/>
      <c r="V199" s="3"/>
      <c r="W199" s="3"/>
      <c r="X199" s="626">
        <v>531</v>
      </c>
      <c r="Y199" s="3">
        <v>531</v>
      </c>
      <c r="Z199" s="3"/>
      <c r="AA199" s="415">
        <f t="shared" si="16"/>
        <v>0</v>
      </c>
      <c r="AB199" s="293">
        <f t="shared" si="17"/>
        <v>0</v>
      </c>
    </row>
    <row r="200" spans="1:28" ht="90.75" customHeight="1" x14ac:dyDescent="0.3">
      <c r="A200" s="217">
        <f>'Unit Data from Audit Worksheet'!A253</f>
        <v>61</v>
      </c>
      <c r="B200" s="230" t="str">
        <f>'Unit Data from Audit Worksheet'!C253</f>
        <v>Analysis of Current Tax Levy Schedule</v>
      </c>
      <c r="C200" s="216" t="str">
        <f>'Unit Data from Audit Worksheet'!D253</f>
        <v>Tax collection rate- Total Levy UNIT-WIDE
Exclude supplemental taxes
(Enter as a percentage with two decimal places)</v>
      </c>
      <c r="D200" s="82"/>
      <c r="E200" s="141">
        <f>'Unit Data from Audit Worksheet'!F253</f>
        <v>0</v>
      </c>
      <c r="F200" s="80" t="str">
        <f>IF(L200=H200,"","Column H calculates the percentage using accounts 528, 529, 530, 531, please enter the correct amounts from the audit schedule for these cells")</f>
        <v/>
      </c>
      <c r="G200" s="231" t="str">
        <f>IF(Q180=1," Included in error count"," ")</f>
        <v xml:space="preserve"> </v>
      </c>
      <c r="H200" s="231">
        <f>ROUND(IFERROR(((L196+L197)-(L198+L199))/(L196+L197)*100,0),2)</f>
        <v>0</v>
      </c>
      <c r="I200" s="32"/>
      <c r="J200" s="227">
        <v>61</v>
      </c>
      <c r="K200" s="52" t="s">
        <v>254</v>
      </c>
      <c r="L200" s="924">
        <f t="shared" si="18"/>
        <v>0</v>
      </c>
      <c r="N200" s="76"/>
      <c r="P200" s="204"/>
      <c r="X200" s="626">
        <v>61</v>
      </c>
      <c r="Y200" s="3">
        <v>61</v>
      </c>
      <c r="AA200" s="415">
        <f t="shared" si="16"/>
        <v>0</v>
      </c>
      <c r="AB200" s="293">
        <f t="shared" si="17"/>
        <v>0</v>
      </c>
    </row>
    <row r="201" spans="1:28" ht="89.25" customHeight="1" x14ac:dyDescent="0.3">
      <c r="A201" s="217">
        <f>'Unit Data from Audit Worksheet'!A254</f>
        <v>102</v>
      </c>
      <c r="B201" s="230" t="str">
        <f>'Unit Data from Audit Worksheet'!C254</f>
        <v>Analysis of Current Tax Levy Schedule</v>
      </c>
      <c r="C201" s="216" t="str">
        <f>'Unit Data from Audit Worksheet'!D254</f>
        <v>Tax collection rate - Excluding Registered motor vehicles
Exclude supplemental taxes
(Enter as a percentage with two decimal places)</v>
      </c>
      <c r="D201" s="82"/>
      <c r="E201" s="141">
        <f>'Unit Data from Audit Worksheet'!F254</f>
        <v>0</v>
      </c>
      <c r="F201" s="80" t="str">
        <f>IF(L201=H201,"","Column H calculates the percentage using accounts 528 and 530,  please enter the correct amounts from the audit schedule for these cells")</f>
        <v/>
      </c>
      <c r="G201" s="231" t="str">
        <f>IF(Q181=1," Included in error count"," ")</f>
        <v xml:space="preserve"> </v>
      </c>
      <c r="H201" s="231">
        <f>ROUND(IFERROR(((L196)-(L198))/(L196)*100,0),2)</f>
        <v>0</v>
      </c>
      <c r="I201" s="32"/>
      <c r="J201" s="227">
        <v>102</v>
      </c>
      <c r="K201" s="52" t="s">
        <v>255</v>
      </c>
      <c r="L201" s="924">
        <f t="shared" si="18"/>
        <v>0</v>
      </c>
      <c r="N201" s="76"/>
      <c r="P201" s="204"/>
      <c r="X201" s="626">
        <v>102</v>
      </c>
      <c r="Y201" s="3">
        <v>102</v>
      </c>
      <c r="AA201" s="415">
        <f t="shared" si="16"/>
        <v>0</v>
      </c>
      <c r="AB201" s="293">
        <f t="shared" si="17"/>
        <v>0</v>
      </c>
    </row>
    <row r="202" spans="1:28" ht="87.75" customHeight="1" x14ac:dyDescent="0.3">
      <c r="A202" s="217">
        <f>'Unit Data from Audit Worksheet'!A255</f>
        <v>103</v>
      </c>
      <c r="B202" s="230" t="str">
        <f>'Unit Data from Audit Worksheet'!C255</f>
        <v>Analysis of Current Tax Levy Schedule</v>
      </c>
      <c r="C202" s="216" t="str">
        <f>'Unit Data from Audit Worksheet'!D255</f>
        <v>Tax collection rate - Registered motor vehicles
Exclude supplemental taxes
(Enter as a percentage with two decimal places)</v>
      </c>
      <c r="D202" s="82"/>
      <c r="E202" s="141">
        <f>'Unit Data from Audit Worksheet'!F255</f>
        <v>0</v>
      </c>
      <c r="F202" s="80" t="str">
        <f>IF(L202=H202,"","Column H calculates the percentage using accounts 529 and 531, please enter the correct amounts from the audit schedule for these cells")</f>
        <v/>
      </c>
      <c r="G202" s="231" t="str">
        <f>IF(Q182=1," Included in error count"," ")</f>
        <v xml:space="preserve"> </v>
      </c>
      <c r="H202" s="231">
        <f>ROUND(IFERROR(((L197)-(L199))/(L197)*100,0),2)</f>
        <v>0</v>
      </c>
      <c r="I202" s="32"/>
      <c r="J202" s="227">
        <v>103</v>
      </c>
      <c r="K202" s="52" t="s">
        <v>256</v>
      </c>
      <c r="L202" s="924">
        <f t="shared" si="18"/>
        <v>0</v>
      </c>
      <c r="N202" s="76"/>
      <c r="P202" s="204"/>
      <c r="X202" s="626">
        <v>103</v>
      </c>
      <c r="Y202" s="3">
        <v>103</v>
      </c>
      <c r="AA202" s="415">
        <f t="shared" si="16"/>
        <v>0</v>
      </c>
      <c r="AB202" s="293">
        <f t="shared" si="17"/>
        <v>0</v>
      </c>
    </row>
    <row r="203" spans="1:28" ht="86.25" customHeight="1" x14ac:dyDescent="0.3">
      <c r="A203" s="217">
        <f>'Unit Data from Audit Worksheet'!A256</f>
        <v>544</v>
      </c>
      <c r="B203" s="230" t="str">
        <f>'Unit Data from Audit Worksheet'!C256</f>
        <v>Analysis of Current Tax Levy Schedule</v>
      </c>
      <c r="C203" s="216" t="str">
        <f>'Unit Data from Audit Worksheet'!D256</f>
        <v>Property Tax Increase for Year Audited- enter amount of  increase in cents per $100 - leave blank if no increase 
Exclude supplemental taxes</v>
      </c>
      <c r="D203" s="235"/>
      <c r="E203" s="138">
        <f>'Unit Data from Audit Worksheet'!F256</f>
        <v>0</v>
      </c>
      <c r="F203" s="96"/>
      <c r="G203" s="231"/>
      <c r="H203" s="228">
        <f>'Unit Data from Audit Worksheet'!I256</f>
        <v>0</v>
      </c>
      <c r="I203" s="32"/>
      <c r="J203" s="227">
        <v>544</v>
      </c>
      <c r="K203" s="52" t="s">
        <v>52</v>
      </c>
      <c r="L203" s="332">
        <f t="shared" si="18"/>
        <v>0</v>
      </c>
      <c r="N203" s="54" t="s">
        <v>302</v>
      </c>
      <c r="P203" s="204"/>
      <c r="X203" s="626">
        <v>544</v>
      </c>
      <c r="Y203" s="3">
        <v>544</v>
      </c>
      <c r="AA203" s="415">
        <f t="shared" si="16"/>
        <v>0</v>
      </c>
      <c r="AB203" s="293">
        <f t="shared" si="17"/>
        <v>0</v>
      </c>
    </row>
    <row r="204" spans="1:28" ht="93.75" customHeight="1" x14ac:dyDescent="0.3">
      <c r="A204" s="217">
        <f>'Unit Data from Audit Worksheet'!A257</f>
        <v>545</v>
      </c>
      <c r="B204" s="230" t="str">
        <f>'Unit Data from Audit Worksheet'!C257</f>
        <v>Analysis of Current Tax Levy Schedule</v>
      </c>
      <c r="C204" s="216" t="str">
        <f>'Unit Data from Audit Worksheet'!D257</f>
        <v>Property Tax Increase for budget year after fiscal year being reported - enter amount of increase in cents per $100- leave blank if no increase
Exclude supplemental taxes</v>
      </c>
      <c r="D204" s="235"/>
      <c r="E204" s="138">
        <f>'Unit Data from Audit Worksheet'!F257</f>
        <v>0</v>
      </c>
      <c r="F204" s="229"/>
      <c r="G204" s="231"/>
      <c r="H204" s="228">
        <f>'Unit Data from Audit Worksheet'!I257</f>
        <v>0</v>
      </c>
      <c r="I204" s="32"/>
      <c r="J204" s="97">
        <v>545</v>
      </c>
      <c r="K204" s="52" t="s">
        <v>53</v>
      </c>
      <c r="L204" s="332">
        <f t="shared" si="18"/>
        <v>0</v>
      </c>
      <c r="N204" s="54" t="s">
        <v>302</v>
      </c>
      <c r="O204" s="304"/>
      <c r="P204" s="204"/>
      <c r="X204" s="626">
        <v>545</v>
      </c>
      <c r="Y204" s="3">
        <v>545</v>
      </c>
      <c r="AA204" s="415">
        <f t="shared" si="16"/>
        <v>0</v>
      </c>
      <c r="AB204" s="293">
        <f t="shared" si="17"/>
        <v>0</v>
      </c>
    </row>
    <row r="205" spans="1:28" ht="72.75" customHeight="1" x14ac:dyDescent="0.3">
      <c r="A205" s="217">
        <f>'Unit Data from Audit Worksheet'!A258</f>
        <v>624</v>
      </c>
      <c r="B205" s="230"/>
      <c r="C205" s="216" t="str">
        <f>'Unit Data from Audit Worksheet'!D258</f>
        <v>Does the County collect real estate property taxes on your behalf? Select "1" for "yes and "2" for "No"</v>
      </c>
      <c r="D205" s="235"/>
      <c r="E205" s="146">
        <f>'Unit Data from Audit Worksheet'!F258</f>
        <v>0</v>
      </c>
      <c r="F205" s="229"/>
      <c r="G205" s="231"/>
      <c r="H205" s="228"/>
      <c r="I205" s="32"/>
      <c r="J205" s="97">
        <v>624</v>
      </c>
      <c r="K205" s="52" t="s">
        <v>359</v>
      </c>
      <c r="L205" s="296">
        <f t="shared" ref="L205:L223" si="19">IF(D205="",E205,D205)</f>
        <v>0</v>
      </c>
      <c r="P205" s="204"/>
      <c r="X205" s="626">
        <v>624</v>
      </c>
      <c r="Y205" s="3">
        <v>624</v>
      </c>
      <c r="AA205" s="415">
        <f t="shared" si="16"/>
        <v>0</v>
      </c>
      <c r="AB205" s="293">
        <f t="shared" si="17"/>
        <v>0</v>
      </c>
    </row>
    <row r="206" spans="1:28" ht="72.75" customHeight="1" x14ac:dyDescent="0.3">
      <c r="A206" s="217">
        <f>'Unit Data from Audit Worksheet'!A259</f>
        <v>648</v>
      </c>
      <c r="B206" s="230"/>
      <c r="C206" s="216" t="str">
        <f>'Unit Data from Audit Worksheet'!D259</f>
        <v>Please enter your tax rate for ad valorem in effect for fiscal year audited.  Example 60 cents per 100 would be entered as .60</v>
      </c>
      <c r="D206" s="235"/>
      <c r="E206" s="138">
        <f>'Unit Data from Audit Worksheet'!F259</f>
        <v>0</v>
      </c>
      <c r="F206" s="229"/>
      <c r="G206" s="231"/>
      <c r="H206" s="228"/>
      <c r="I206" s="32"/>
      <c r="J206" s="97">
        <v>648</v>
      </c>
      <c r="K206" s="333" t="s">
        <v>622</v>
      </c>
      <c r="L206" s="925">
        <f t="shared" si="19"/>
        <v>0</v>
      </c>
      <c r="P206" s="204"/>
      <c r="X206" s="626">
        <v>648</v>
      </c>
      <c r="Y206" s="3">
        <v>648</v>
      </c>
      <c r="AA206" s="415">
        <f t="shared" si="16"/>
        <v>0</v>
      </c>
      <c r="AB206" s="293">
        <f t="shared" si="17"/>
        <v>0</v>
      </c>
    </row>
    <row r="207" spans="1:28" ht="161.25" customHeight="1" x14ac:dyDescent="0.3">
      <c r="A207" s="217">
        <f>'Unit Data from Audit Worksheet'!A260</f>
        <v>991</v>
      </c>
      <c r="B207" s="230"/>
      <c r="C207" s="216" t="str">
        <f>'Unit Data from Audit Worksheet'!D260</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207" s="235"/>
      <c r="E207" s="146">
        <f>'Unit Data from Audit Worksheet'!F260</f>
        <v>0</v>
      </c>
      <c r="F207" s="229"/>
      <c r="G207" s="231"/>
      <c r="H207" s="228" t="str">
        <f>'Unit Data from Audit Worksheet'!H260</f>
        <v>Alamance, Alexander, Ashe,Brunswick, Burke, Camden, Caswell, Catawba, Craven, Gaston, Graham, Henderson, Hyde, Iredell, Lee, Lincoln, Macon, McDowell, Mecklenburg, Moore, Northampton, Randolph, Rowan, Rutherford, Wilkes, Yadkin</v>
      </c>
      <c r="I207" s="32"/>
      <c r="J207" s="97">
        <v>991</v>
      </c>
      <c r="K207" s="52" t="s">
        <v>1006</v>
      </c>
      <c r="L207" s="296">
        <f t="shared" si="19"/>
        <v>0</v>
      </c>
      <c r="P207" s="204"/>
      <c r="X207" s="626">
        <v>991</v>
      </c>
      <c r="Y207" s="3">
        <v>991</v>
      </c>
      <c r="AA207" s="415">
        <f t="shared" ref="AA207:AA258" si="20">A207-J207</f>
        <v>0</v>
      </c>
      <c r="AB207" s="293">
        <f t="shared" ref="AB207:AB242" si="21">E207-L207</f>
        <v>0</v>
      </c>
    </row>
    <row r="208" spans="1:28" ht="87.75" customHeight="1" x14ac:dyDescent="0.3">
      <c r="A208" s="217">
        <f>'Unit Data from Audit Worksheet'!A262</f>
        <v>620</v>
      </c>
      <c r="B208" s="230"/>
      <c r="C208" s="216" t="str">
        <f>'Unit Data from Audit Worksheet'!D262</f>
        <v>Do you expect to issue debt requiring LGC approval within 12 months from the date that the audit is submitted - select "1" for yes and "2" for no</v>
      </c>
      <c r="D208" s="235"/>
      <c r="E208" s="146">
        <f>'Unit Data from Audit Worksheet'!F262</f>
        <v>0</v>
      </c>
      <c r="F208" s="229"/>
      <c r="G208" s="231"/>
      <c r="H208" s="228">
        <f>'Unit Data from Audit Worksheet'!I262</f>
        <v>0</v>
      </c>
      <c r="I208" s="32"/>
      <c r="J208" s="97">
        <v>620</v>
      </c>
      <c r="K208" s="52" t="s">
        <v>617</v>
      </c>
      <c r="L208" s="296">
        <f t="shared" si="19"/>
        <v>0</v>
      </c>
      <c r="N208" s="128"/>
      <c r="P208" s="204"/>
      <c r="X208" s="626">
        <v>620</v>
      </c>
      <c r="Y208" s="3">
        <v>620</v>
      </c>
      <c r="AA208" s="415">
        <f t="shared" si="20"/>
        <v>0</v>
      </c>
      <c r="AB208" s="293">
        <f t="shared" si="21"/>
        <v>0</v>
      </c>
    </row>
    <row r="209" spans="1:28" ht="87.75" customHeight="1" x14ac:dyDescent="0.3">
      <c r="A209" s="217">
        <f>'TD Info Completed by Auditor'!A9</f>
        <v>906</v>
      </c>
      <c r="B209" s="124" t="s">
        <v>614</v>
      </c>
      <c r="C209" s="217" t="str">
        <f>'TD Info Completed by Auditor'!B9</f>
        <v>Is the Independent Auditor's Report Opinion Unmodified?</v>
      </c>
      <c r="D209" s="235"/>
      <c r="E209" s="219">
        <f>IF(+'TD Info Completed by Auditor'!C9="Yes",1,IF(+'TD Info Completed by Auditor'!C9="No",2,IF(+'TD Info Completed by Auditor'!C9="N/A",3,0)))</f>
        <v>0</v>
      </c>
      <c r="F209" s="229"/>
      <c r="G209" s="231"/>
      <c r="H209" s="228"/>
      <c r="I209" s="32"/>
      <c r="J209" s="183">
        <v>906</v>
      </c>
      <c r="K209" s="52" t="s">
        <v>481</v>
      </c>
      <c r="L209" s="302">
        <f t="shared" si="19"/>
        <v>0</v>
      </c>
      <c r="N209" s="253" t="s">
        <v>780</v>
      </c>
      <c r="P209" s="200"/>
      <c r="X209" s="293" t="e">
        <v>#N/A</v>
      </c>
      <c r="AA209" s="415">
        <f t="shared" si="20"/>
        <v>0</v>
      </c>
      <c r="AB209" s="293">
        <f t="shared" si="21"/>
        <v>0</v>
      </c>
    </row>
    <row r="210" spans="1:28" ht="87.75" customHeight="1" x14ac:dyDescent="0.3">
      <c r="A210" s="217">
        <f>'TD Info Completed by Auditor'!A10</f>
        <v>907</v>
      </c>
      <c r="B210" s="124" t="s">
        <v>614</v>
      </c>
      <c r="C210" s="217" t="str">
        <f>'TD Info Completed by Auditor'!B10</f>
        <v xml:space="preserve">Is there a finding for lack of segregation of duties at this unit? </v>
      </c>
      <c r="D210" s="235"/>
      <c r="E210" s="219">
        <f>IF(+'TD Info Completed by Auditor'!C10="Yes",1,IF(+'TD Info Completed by Auditor'!C10="No",2,IF(+'TD Info Completed by Auditor'!C10="N/A",3,0)))</f>
        <v>0</v>
      </c>
      <c r="F210" s="229"/>
      <c r="G210" s="231"/>
      <c r="H210" s="228"/>
      <c r="I210" s="32"/>
      <c r="J210" s="183">
        <v>907</v>
      </c>
      <c r="K210" s="52" t="s">
        <v>482</v>
      </c>
      <c r="L210" s="302">
        <f t="shared" si="19"/>
        <v>0</v>
      </c>
      <c r="N210" s="253" t="s">
        <v>780</v>
      </c>
      <c r="P210" s="201"/>
      <c r="X210" s="293" t="e">
        <v>#N/A</v>
      </c>
      <c r="Y210" s="415"/>
      <c r="AA210" s="415">
        <f t="shared" si="20"/>
        <v>0</v>
      </c>
      <c r="AB210" s="293">
        <f t="shared" si="21"/>
        <v>0</v>
      </c>
    </row>
    <row r="211" spans="1:28" s="415" customFormat="1" ht="87.75" customHeight="1" x14ac:dyDescent="0.3">
      <c r="A211" s="311">
        <f>'TD Info Completed by Auditor'!A11</f>
        <v>1055</v>
      </c>
      <c r="B211" s="214"/>
      <c r="C211" s="311" t="str">
        <f>'TD Info Completed by Auditor'!B11</f>
        <v xml:space="preserve"> Did your audit disclose as a finding bank reconciliations or subsidiary ledger reconciliations not performed timely? (Yes or No)</v>
      </c>
      <c r="D211" s="235"/>
      <c r="E211" s="219">
        <f>IF(+'TD Info Completed by Auditor'!C11="Yes",1,IF(+'TD Info Completed by Auditor'!C11="No",2,IF(+'TD Info Completed by Auditor'!C11="N/A",3,0)))</f>
        <v>0</v>
      </c>
      <c r="F211" s="229"/>
      <c r="G211" s="231"/>
      <c r="H211" s="228"/>
      <c r="I211" s="32"/>
      <c r="J211" s="119">
        <v>1055</v>
      </c>
      <c r="K211" s="311" t="s">
        <v>2121</v>
      </c>
      <c r="L211" s="302">
        <f t="shared" si="19"/>
        <v>0</v>
      </c>
      <c r="M211"/>
      <c r="N211" s="627"/>
      <c r="P211" s="202"/>
      <c r="Q211" s="286"/>
      <c r="X211" s="293"/>
      <c r="AA211" s="415">
        <f t="shared" si="20"/>
        <v>0</v>
      </c>
      <c r="AB211" s="293"/>
    </row>
    <row r="212" spans="1:28" s="415" customFormat="1" ht="87.75" customHeight="1" x14ac:dyDescent="0.3">
      <c r="A212" s="311">
        <f>'TD Info Completed by Auditor'!A12</f>
        <v>1056</v>
      </c>
      <c r="B212" s="214"/>
      <c r="C212" s="311" t="str">
        <f>'TD Info Completed by Auditor'!B12</f>
        <v>Did your audit disclose as a finding that the unit’s records were not completed by the agreed upon time? (Yes or No)</v>
      </c>
      <c r="D212" s="235"/>
      <c r="E212" s="219">
        <f>IF(+'TD Info Completed by Auditor'!C12="Yes",1,IF(+'TD Info Completed by Auditor'!C12="No",2,IF(+'TD Info Completed by Auditor'!C12="N/A",3,0)))</f>
        <v>0</v>
      </c>
      <c r="F212" s="229"/>
      <c r="G212" s="231"/>
      <c r="H212" s="228"/>
      <c r="I212" s="32"/>
      <c r="J212" s="119">
        <v>1056</v>
      </c>
      <c r="K212" s="311" t="s">
        <v>2122</v>
      </c>
      <c r="L212" s="302">
        <f t="shared" si="19"/>
        <v>0</v>
      </c>
      <c r="M212"/>
      <c r="N212" s="627"/>
      <c r="P212" s="202"/>
      <c r="Q212" s="286"/>
      <c r="X212" s="293"/>
      <c r="AA212" s="415">
        <f t="shared" si="20"/>
        <v>0</v>
      </c>
      <c r="AB212" s="293"/>
    </row>
    <row r="213" spans="1:28" s="415" customFormat="1" ht="87.75" customHeight="1" x14ac:dyDescent="0.3">
      <c r="A213" s="311">
        <f>'TD Info Completed by Auditor'!A13</f>
        <v>1057</v>
      </c>
      <c r="B213" s="214"/>
      <c r="C213" s="311" t="str">
        <f>'TD Info Completed by Auditor'!B13</f>
        <v>Did your audit disclose as a finding any budget violations? (Yes or No)</v>
      </c>
      <c r="D213" s="235"/>
      <c r="E213" s="219">
        <f>IF(+'TD Info Completed by Auditor'!C13="Yes",1,IF(+'TD Info Completed by Auditor'!C13="No",2,IF(+'TD Info Completed by Auditor'!C13="N/A",3,0)))</f>
        <v>0</v>
      </c>
      <c r="F213" s="229"/>
      <c r="G213" s="231"/>
      <c r="H213" s="228"/>
      <c r="I213" s="32"/>
      <c r="J213" s="119">
        <v>1057</v>
      </c>
      <c r="K213" s="199" t="s">
        <v>2123</v>
      </c>
      <c r="L213" s="302">
        <f t="shared" si="19"/>
        <v>0</v>
      </c>
      <c r="M213"/>
      <c r="N213" s="627"/>
      <c r="P213" s="202"/>
      <c r="Q213" s="286"/>
      <c r="X213" s="293"/>
      <c r="AA213" s="415">
        <f t="shared" si="20"/>
        <v>0</v>
      </c>
      <c r="AB213" s="293"/>
    </row>
    <row r="214" spans="1:28" s="415" customFormat="1" ht="87.75" customHeight="1" x14ac:dyDescent="0.3">
      <c r="A214" s="311">
        <f>'TD Info Completed by Auditor'!A14</f>
        <v>1058</v>
      </c>
      <c r="B214" s="214"/>
      <c r="C214" s="311" t="str">
        <f>'TD Info Completed by Auditor'!B14</f>
        <v>Did your audit disclose as a finding any statutory violations? (not including budget violations) (Yes or No)</v>
      </c>
      <c r="D214" s="235"/>
      <c r="E214" s="219">
        <f>IF(+'TD Info Completed by Auditor'!C14="Yes",1,IF(+'TD Info Completed by Auditor'!C14="No",2,IF(+'TD Info Completed by Auditor'!C14="N/A",3,0)))</f>
        <v>0</v>
      </c>
      <c r="F214" s="229"/>
      <c r="G214" s="231"/>
      <c r="H214" s="228"/>
      <c r="I214" s="32"/>
      <c r="J214" s="119">
        <v>1058</v>
      </c>
      <c r="K214" s="199" t="s">
        <v>2124</v>
      </c>
      <c r="L214" s="302">
        <f t="shared" si="19"/>
        <v>0</v>
      </c>
      <c r="M214"/>
      <c r="N214" s="627"/>
      <c r="P214" s="202"/>
      <c r="Q214" s="286"/>
      <c r="X214" s="293"/>
      <c r="AA214" s="415">
        <f t="shared" si="20"/>
        <v>0</v>
      </c>
      <c r="AB214" s="293"/>
    </row>
    <row r="215" spans="1:28" s="415" customFormat="1" ht="87.75" customHeight="1" x14ac:dyDescent="0.3">
      <c r="A215" s="311">
        <f>'TD Info Completed by Auditor'!A15</f>
        <v>1059</v>
      </c>
      <c r="B215" s="214"/>
      <c r="C215" s="311" t="str">
        <f>'TD Info Completed by Auditor'!B15</f>
        <v xml:space="preserve"> Did the unit have a board-appointed finance officer the entire fiscal year? (Yes or No)</v>
      </c>
      <c r="D215" s="235"/>
      <c r="E215" s="219">
        <f>IF(+'TD Info Completed by Auditor'!C15="Yes",1,IF(+'TD Info Completed by Auditor'!C15="No",2,IF(+'TD Info Completed by Auditor'!C15="N/A",3,0)))</f>
        <v>0</v>
      </c>
      <c r="F215" s="229"/>
      <c r="G215" s="231"/>
      <c r="H215" s="228"/>
      <c r="I215" s="32"/>
      <c r="J215" s="119">
        <v>1059</v>
      </c>
      <c r="K215" s="199" t="s">
        <v>2136</v>
      </c>
      <c r="L215" s="302">
        <f t="shared" si="19"/>
        <v>0</v>
      </c>
      <c r="M215"/>
      <c r="N215" s="627"/>
      <c r="P215" s="202"/>
      <c r="Q215" s="286"/>
      <c r="X215" s="293"/>
      <c r="AA215" s="415">
        <f t="shared" si="20"/>
        <v>0</v>
      </c>
      <c r="AB215" s="293"/>
    </row>
    <row r="216" spans="1:28" s="415" customFormat="1" ht="87.75" customHeight="1" x14ac:dyDescent="0.3">
      <c r="A216" s="217">
        <f>'TD Info Completed by Auditor'!A16</f>
        <v>951</v>
      </c>
      <c r="B216" s="124" t="s">
        <v>614</v>
      </c>
      <c r="C216" s="217" t="str">
        <f>'TD Info Completed by Auditor'!B16</f>
        <v>Is there a finding for lack of technical skills, knowledge and experience (SKE) at this unit?</v>
      </c>
      <c r="D216" s="235"/>
      <c r="E216" s="219">
        <f>IF(+'TD Info Completed by Auditor'!C16="Yes",1,IF(+'TD Info Completed by Auditor'!C16="No",2,IF(+'TD Info Completed by Auditor'!C16="N/A",3,0)))</f>
        <v>0</v>
      </c>
      <c r="F216" s="229"/>
      <c r="G216" s="231"/>
      <c r="H216" s="228"/>
      <c r="I216" s="32"/>
      <c r="J216" s="183">
        <v>951</v>
      </c>
      <c r="K216" s="52" t="s">
        <v>483</v>
      </c>
      <c r="L216" s="302">
        <f>IF(D216="",E216,D216)</f>
        <v>0</v>
      </c>
      <c r="M216"/>
      <c r="N216" s="627"/>
      <c r="P216" s="202"/>
      <c r="Q216" s="286"/>
      <c r="X216" s="293"/>
      <c r="AB216" s="293"/>
    </row>
    <row r="217" spans="1:28" ht="87.75" customHeight="1" x14ac:dyDescent="0.3">
      <c r="A217" s="217">
        <f>'TD Info Completed by Auditor'!A17</f>
        <v>953</v>
      </c>
      <c r="B217" s="124" t="s">
        <v>614</v>
      </c>
      <c r="C217" s="217" t="str">
        <f>'TD Info Completed by Auditor'!B17</f>
        <v xml:space="preserve">Is there is a going concern finding noted in the audit report? </v>
      </c>
      <c r="D217" s="235"/>
      <c r="E217" s="219">
        <f>IF(+'TD Info Completed by Auditor'!C17="Yes",1,IF(+'TD Info Completed by Auditor'!C17="No",2,IF(+'TD Info Completed by Auditor'!C17="N/A",3,0)))</f>
        <v>0</v>
      </c>
      <c r="F217" s="229"/>
      <c r="G217" s="231"/>
      <c r="H217" s="228"/>
      <c r="I217" s="32"/>
      <c r="J217" s="183">
        <v>953</v>
      </c>
      <c r="K217" s="52" t="s">
        <v>935</v>
      </c>
      <c r="L217" s="302">
        <f t="shared" si="19"/>
        <v>0</v>
      </c>
      <c r="N217" s="253" t="s">
        <v>780</v>
      </c>
      <c r="P217" s="202"/>
      <c r="X217" s="293" t="e">
        <v>#N/A</v>
      </c>
      <c r="Y217" s="415"/>
      <c r="AA217" s="415">
        <f t="shared" si="20"/>
        <v>0</v>
      </c>
      <c r="AB217" s="293">
        <f t="shared" si="21"/>
        <v>0</v>
      </c>
    </row>
    <row r="218" spans="1:28" ht="87.75" customHeight="1" x14ac:dyDescent="0.3">
      <c r="A218" s="217">
        <f>'TD Info Completed by Auditor'!A18</f>
        <v>955</v>
      </c>
      <c r="B218" s="124" t="s">
        <v>614</v>
      </c>
      <c r="C218" s="217" t="str">
        <f>'TD Info Completed by Auditor'!B18</f>
        <v xml:space="preserve">Number of significant deficiency findings (financial statement findings only)
Exclude findings reported in questions 906, 907, 951, 953 </v>
      </c>
      <c r="D218" s="235"/>
      <c r="E218" s="219">
        <f>'TD Info Completed by Auditor'!C18</f>
        <v>0</v>
      </c>
      <c r="F218" s="229"/>
      <c r="G218" s="231"/>
      <c r="H218" s="228"/>
      <c r="I218" s="32"/>
      <c r="J218" s="183">
        <v>955</v>
      </c>
      <c r="K218" s="52" t="s">
        <v>618</v>
      </c>
      <c r="L218" s="302">
        <f t="shared" si="19"/>
        <v>0</v>
      </c>
      <c r="N218" s="253" t="s">
        <v>780</v>
      </c>
      <c r="P218" s="202"/>
      <c r="X218" s="293" t="e">
        <v>#N/A</v>
      </c>
      <c r="Y218" s="415"/>
      <c r="AA218" s="415">
        <f t="shared" si="20"/>
        <v>0</v>
      </c>
      <c r="AB218" s="293">
        <f t="shared" si="21"/>
        <v>0</v>
      </c>
    </row>
    <row r="219" spans="1:28" ht="87.75" customHeight="1" x14ac:dyDescent="0.3">
      <c r="A219" s="217">
        <f>'TD Info Completed by Auditor'!A19</f>
        <v>957</v>
      </c>
      <c r="B219" s="124" t="s">
        <v>614</v>
      </c>
      <c r="C219" s="217" t="str">
        <f>'TD Info Completed by Auditor'!B19</f>
        <v xml:space="preserve">Number of material weaknesses findings (financial statements findings only)
Exclude findings reported in questions 906, 907, 951, 953 </v>
      </c>
      <c r="D219" s="235"/>
      <c r="E219" s="219">
        <f>'TD Info Completed by Auditor'!C19</f>
        <v>0</v>
      </c>
      <c r="F219" s="229"/>
      <c r="G219" s="231"/>
      <c r="H219" s="228"/>
      <c r="I219" s="32"/>
      <c r="J219" s="183">
        <v>957</v>
      </c>
      <c r="K219" s="52" t="s">
        <v>619</v>
      </c>
      <c r="L219" s="302">
        <f t="shared" si="19"/>
        <v>0</v>
      </c>
      <c r="N219" s="253" t="s">
        <v>780</v>
      </c>
      <c r="P219" s="202"/>
      <c r="X219" s="293" t="e">
        <v>#N/A</v>
      </c>
      <c r="Y219" s="415"/>
      <c r="AA219" s="415">
        <f t="shared" si="20"/>
        <v>0</v>
      </c>
      <c r="AB219" s="293">
        <f t="shared" si="21"/>
        <v>0</v>
      </c>
    </row>
    <row r="220" spans="1:28" ht="192" customHeight="1" x14ac:dyDescent="0.3">
      <c r="A220" s="217">
        <f>'TD Info Completed by Auditor'!A20</f>
        <v>973</v>
      </c>
      <c r="B220" s="124" t="s">
        <v>614</v>
      </c>
      <c r="C220" s="217"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20" s="235"/>
      <c r="E220" s="219">
        <f>IF(+'TD Info Completed by Auditor'!C20&gt;0,1,IF(+'TD Info Completed by Auditor'!C20&gt;0,2,IF(+'TD Info Completed by Auditor'!C20&gt;0,3,0)))</f>
        <v>0</v>
      </c>
      <c r="F220" s="229"/>
      <c r="G220" s="231"/>
      <c r="H220" s="228"/>
      <c r="I220" s="32"/>
      <c r="J220" s="183">
        <v>973</v>
      </c>
      <c r="K220" s="52" t="s">
        <v>2082</v>
      </c>
      <c r="L220" s="302">
        <f>IF(D220="",E220,D220)</f>
        <v>0</v>
      </c>
      <c r="N220" s="253" t="s">
        <v>780</v>
      </c>
      <c r="P220" s="208"/>
      <c r="X220" s="293" t="e">
        <v>#N/A</v>
      </c>
      <c r="Y220" s="415"/>
      <c r="AA220" s="415">
        <f>A220-J220</f>
        <v>0</v>
      </c>
      <c r="AB220" s="293">
        <f>E220-L220</f>
        <v>0</v>
      </c>
    </row>
    <row r="221" spans="1:28" ht="87.75" customHeight="1" x14ac:dyDescent="0.3">
      <c r="A221" s="217">
        <f>'TD Info Completed by Auditor'!A21</f>
        <v>959</v>
      </c>
      <c r="B221" s="124" t="s">
        <v>614</v>
      </c>
      <c r="C221" s="217" t="str">
        <f>'TD Info Completed by Auditor'!B21</f>
        <v>Did the Unit have debt service payments deferred or restructured in this fiscal year? (does not include refinancings designed to take advantage of lower interest rates)  Select Yes, No, or NA</v>
      </c>
      <c r="D221" s="235"/>
      <c r="E221" s="219">
        <f>IF(+'TD Info Completed by Auditor'!C21="Yes",1,IF(+'TD Info Completed by Auditor'!C21="No",2,IF(+'TD Info Completed by Auditor'!C21="N/A",3,0)))</f>
        <v>0</v>
      </c>
      <c r="F221" s="229"/>
      <c r="G221" s="231"/>
      <c r="H221" s="228"/>
      <c r="I221" s="32"/>
      <c r="J221" s="183">
        <v>959</v>
      </c>
      <c r="K221" s="52" t="s">
        <v>782</v>
      </c>
      <c r="L221" s="302">
        <f t="shared" si="19"/>
        <v>0</v>
      </c>
      <c r="N221" s="253" t="s">
        <v>780</v>
      </c>
      <c r="P221" s="202"/>
      <c r="X221" s="293" t="e">
        <v>#N/A</v>
      </c>
      <c r="Y221" s="415"/>
      <c r="AA221" s="415">
        <f t="shared" si="20"/>
        <v>0</v>
      </c>
      <c r="AB221" s="293">
        <f t="shared" si="21"/>
        <v>0</v>
      </c>
    </row>
    <row r="222" spans="1:28" s="415" customFormat="1" ht="177.75" customHeight="1" x14ac:dyDescent="0.3">
      <c r="A222" s="217">
        <f>'TD Info Completed by Auditor'!A22</f>
        <v>974</v>
      </c>
      <c r="B222" s="124" t="s">
        <v>614</v>
      </c>
      <c r="C222" s="217" t="str">
        <f>'TD Info Completed by Auditor'!B22</f>
        <v>Did the Unit have any of the following occur:
1.  Bond covenants were not met
2.  Debt service payments made late?  Deferred payments authorized by LGC or other state
     agencies should not be counted as late for purposes of this question.</v>
      </c>
      <c r="D222" s="235"/>
      <c r="E222" s="219">
        <f>IF(+'TD Info Completed by Auditor'!C22="Yes",1,IF(+'TD Info Completed by Auditor'!C22="No",2,IF(+'TD Info Completed by Auditor'!C22="N/A",3,0)))</f>
        <v>0</v>
      </c>
      <c r="F222" s="229"/>
      <c r="G222" s="231"/>
      <c r="H222" s="228"/>
      <c r="I222" s="32"/>
      <c r="J222" s="183">
        <v>974</v>
      </c>
      <c r="K222" s="52" t="s">
        <v>936</v>
      </c>
      <c r="L222" s="302">
        <f t="shared" ref="L222" si="22">IF(D222="",E222,D222)</f>
        <v>0</v>
      </c>
      <c r="M222"/>
      <c r="N222" s="253" t="s">
        <v>780</v>
      </c>
      <c r="P222" s="208"/>
      <c r="Q222" s="286"/>
      <c r="X222" s="293"/>
      <c r="AB222" s="293"/>
    </row>
    <row r="223" spans="1:28" ht="87.75" customHeight="1" x14ac:dyDescent="0.3">
      <c r="A223" s="217">
        <f>'TD Info Completed by Auditor'!A26</f>
        <v>979</v>
      </c>
      <c r="B223" s="124" t="s">
        <v>614</v>
      </c>
      <c r="C223" s="216" t="str">
        <f>'TD Info Completed by Auditor'!B26</f>
        <v>The Auditor will submit the Audit Report to the LGC within five months plus one day after the fiscal year end.  (for units with a June 30th fiscal year-end this would be December 1)   Select Yes or No</v>
      </c>
      <c r="D223" s="235"/>
      <c r="E223" s="219">
        <f>IF(+'TD Info Completed by Auditor'!C26="Yes",1,IF(+'TD Info Completed by Auditor'!C26="No",2,IF(+'TD Info Completed by Auditor'!C26="N/A",3,0)))</f>
        <v>0</v>
      </c>
      <c r="F223" s="229"/>
      <c r="G223" s="231"/>
      <c r="H223" s="228"/>
      <c r="I223" s="32"/>
      <c r="J223" s="183">
        <v>979</v>
      </c>
      <c r="K223" s="52" t="s">
        <v>606</v>
      </c>
      <c r="L223" s="302">
        <f t="shared" si="19"/>
        <v>0</v>
      </c>
      <c r="N223" s="253" t="s">
        <v>780</v>
      </c>
      <c r="P223" s="208"/>
      <c r="Q223" s="325"/>
      <c r="X223" s="293" t="e">
        <v>#N/A</v>
      </c>
      <c r="Y223" s="415"/>
      <c r="AA223" s="415">
        <f t="shared" si="20"/>
        <v>0</v>
      </c>
      <c r="AB223" s="293">
        <f t="shared" si="21"/>
        <v>0</v>
      </c>
    </row>
    <row r="224" spans="1:28" ht="87.75" customHeight="1" x14ac:dyDescent="0.3">
      <c r="A224" s="217">
        <f>'TD Info Completed by Auditor'!A28</f>
        <v>975</v>
      </c>
      <c r="B224" s="124" t="s">
        <v>614</v>
      </c>
      <c r="C224" s="216" t="str">
        <f>'TD Info Completed by Auditor'!B28</f>
        <v>The Performance Indicator Tab in this worksheet has at least one performance indicator of concern (indicated by a red shaded cell)</v>
      </c>
      <c r="D224" s="235"/>
      <c r="E224" s="219">
        <f>IF(+'TD Info Completed by Auditor'!C28="Yes",1,IF(+'TD Info Completed by Auditor'!C28="No",2,IF(+'TD Info Completed by Auditor'!C28="N/A",3,0)))</f>
        <v>0</v>
      </c>
      <c r="F224" s="229"/>
      <c r="G224" s="231"/>
      <c r="H224" s="228"/>
      <c r="I224" s="32"/>
      <c r="J224" s="183">
        <v>975</v>
      </c>
      <c r="K224" s="52" t="s">
        <v>620</v>
      </c>
      <c r="L224" s="302">
        <f>IF(D224="",E224,D224)</f>
        <v>0</v>
      </c>
      <c r="N224" s="253" t="s">
        <v>780</v>
      </c>
      <c r="P224" s="208"/>
      <c r="Q224" s="325"/>
      <c r="X224" s="293" t="e">
        <v>#N/A</v>
      </c>
      <c r="Y224" s="415"/>
      <c r="AA224" s="415">
        <f t="shared" si="20"/>
        <v>0</v>
      </c>
      <c r="AB224" s="293">
        <f t="shared" si="21"/>
        <v>0</v>
      </c>
    </row>
    <row r="225" spans="1:28" ht="109.95" customHeight="1" x14ac:dyDescent="0.3">
      <c r="A225" s="334">
        <v>336</v>
      </c>
      <c r="B225" s="244"/>
      <c r="C225" s="335" t="s">
        <v>791</v>
      </c>
      <c r="D225" s="336" t="s">
        <v>758</v>
      </c>
      <c r="E225" s="337" t="s">
        <v>759</v>
      </c>
      <c r="F225" s="245" t="s">
        <v>1353</v>
      </c>
      <c r="G225" s="231"/>
      <c r="H225" s="228"/>
      <c r="I225" s="32"/>
      <c r="J225" s="246">
        <v>336</v>
      </c>
      <c r="K225" s="338" t="s">
        <v>762</v>
      </c>
      <c r="L225" s="339">
        <f>L10-L11-L12-L13-L14-L15-L16</f>
        <v>0</v>
      </c>
      <c r="N225" s="254" t="s">
        <v>760</v>
      </c>
      <c r="P225" s="208"/>
      <c r="Q225" s="325"/>
      <c r="X225" s="293" t="e">
        <v>#N/A</v>
      </c>
      <c r="Y225" s="415"/>
      <c r="AA225" s="415">
        <f t="shared" si="20"/>
        <v>0</v>
      </c>
      <c r="AB225" s="293" t="e">
        <f t="shared" si="21"/>
        <v>#VALUE!</v>
      </c>
    </row>
    <row r="226" spans="1:28" ht="129" customHeight="1" x14ac:dyDescent="0.3">
      <c r="A226" s="334">
        <v>44</v>
      </c>
      <c r="B226" s="244"/>
      <c r="C226" s="340" t="s">
        <v>792</v>
      </c>
      <c r="D226" s="336" t="s">
        <v>750</v>
      </c>
      <c r="E226" s="341" t="s">
        <v>751</v>
      </c>
      <c r="F226" s="245" t="s">
        <v>1354</v>
      </c>
      <c r="G226" s="231"/>
      <c r="H226" s="228"/>
      <c r="I226" s="32"/>
      <c r="J226" s="246">
        <v>44</v>
      </c>
      <c r="K226" s="338" t="s">
        <v>763</v>
      </c>
      <c r="L226" s="339">
        <f>L76-L77-L74</f>
        <v>0</v>
      </c>
      <c r="N226" s="254" t="s">
        <v>761</v>
      </c>
      <c r="P226" s="208"/>
      <c r="Q226" s="325"/>
      <c r="X226" s="293" t="e">
        <v>#N/A</v>
      </c>
      <c r="Y226" s="415"/>
      <c r="AA226" s="415">
        <f t="shared" si="20"/>
        <v>0</v>
      </c>
      <c r="AB226" s="293" t="e">
        <f t="shared" si="21"/>
        <v>#VALUE!</v>
      </c>
    </row>
    <row r="227" spans="1:28" ht="169.5" customHeight="1" x14ac:dyDescent="0.3">
      <c r="A227" s="334">
        <v>45</v>
      </c>
      <c r="B227" s="244"/>
      <c r="C227" s="342" t="s">
        <v>793</v>
      </c>
      <c r="D227" s="336" t="s">
        <v>752</v>
      </c>
      <c r="E227" s="337" t="s">
        <v>753</v>
      </c>
      <c r="F227" s="245" t="s">
        <v>1353</v>
      </c>
      <c r="G227" s="231"/>
      <c r="H227" s="228"/>
      <c r="I227" s="32"/>
      <c r="J227" s="246">
        <v>45</v>
      </c>
      <c r="K227" s="338" t="s">
        <v>764</v>
      </c>
      <c r="L227" s="339">
        <f>L80-L81-L82-L83-L84-L85-L79</f>
        <v>0</v>
      </c>
      <c r="N227" s="254" t="s">
        <v>772</v>
      </c>
      <c r="P227" s="208"/>
      <c r="Q227" s="325"/>
      <c r="X227" s="293" t="e">
        <v>#N/A</v>
      </c>
      <c r="Y227" s="415"/>
      <c r="AA227" s="415">
        <f t="shared" si="20"/>
        <v>0</v>
      </c>
      <c r="AB227" s="293" t="e">
        <f t="shared" si="21"/>
        <v>#VALUE!</v>
      </c>
    </row>
    <row r="228" spans="1:28" ht="87.75" customHeight="1" x14ac:dyDescent="0.3">
      <c r="A228" s="334">
        <v>47</v>
      </c>
      <c r="B228" s="244"/>
      <c r="C228" s="245" t="s">
        <v>766</v>
      </c>
      <c r="D228" s="336" t="s">
        <v>754</v>
      </c>
      <c r="E228" s="337" t="s">
        <v>756</v>
      </c>
      <c r="F228" s="245" t="s">
        <v>1353</v>
      </c>
      <c r="G228" s="231"/>
      <c r="H228" s="228"/>
      <c r="I228" s="32"/>
      <c r="J228" s="246">
        <v>47</v>
      </c>
      <c r="K228" s="338" t="s">
        <v>765</v>
      </c>
      <c r="L228" s="339">
        <f>L94-L95-L92</f>
        <v>0</v>
      </c>
      <c r="N228" s="254" t="s">
        <v>773</v>
      </c>
      <c r="P228" s="208"/>
      <c r="Q228" s="325"/>
      <c r="X228" s="293" t="e">
        <v>#N/A</v>
      </c>
      <c r="Y228" s="415"/>
      <c r="AA228" s="415">
        <f t="shared" si="20"/>
        <v>0</v>
      </c>
      <c r="AB228" s="293" t="e">
        <f t="shared" si="21"/>
        <v>#VALUE!</v>
      </c>
    </row>
    <row r="229" spans="1:28" ht="152.25" customHeight="1" x14ac:dyDescent="0.3">
      <c r="A229" s="334">
        <v>48</v>
      </c>
      <c r="B229" s="244"/>
      <c r="C229" s="245" t="s">
        <v>767</v>
      </c>
      <c r="D229" s="336" t="s">
        <v>755</v>
      </c>
      <c r="E229" s="337" t="s">
        <v>757</v>
      </c>
      <c r="F229" s="245" t="s">
        <v>1353</v>
      </c>
      <c r="G229" s="231"/>
      <c r="H229" s="228"/>
      <c r="I229" s="32"/>
      <c r="J229" s="246">
        <v>48</v>
      </c>
      <c r="K229" s="338" t="s">
        <v>115</v>
      </c>
      <c r="L229" s="339">
        <f>L99-L100-L101-L102-L103-L104-L98</f>
        <v>0</v>
      </c>
      <c r="N229" s="254" t="s">
        <v>774</v>
      </c>
      <c r="P229" s="208"/>
      <c r="Q229" s="325"/>
      <c r="X229" s="293" t="e">
        <v>#N/A</v>
      </c>
      <c r="Y229" s="415"/>
      <c r="AA229" s="415">
        <f t="shared" si="20"/>
        <v>0</v>
      </c>
      <c r="AB229" s="293" t="e">
        <f t="shared" si="21"/>
        <v>#VALUE!</v>
      </c>
    </row>
    <row r="230" spans="1:28" ht="113.4" customHeight="1" x14ac:dyDescent="0.3">
      <c r="A230" s="343"/>
      <c r="B230" s="90"/>
      <c r="C230" s="344"/>
      <c r="D230" s="129"/>
      <c r="E230" s="137"/>
      <c r="F230" s="59"/>
      <c r="G230" s="131"/>
      <c r="H230" s="132"/>
      <c r="I230" s="32"/>
      <c r="J230" s="247">
        <v>998</v>
      </c>
      <c r="K230" s="248" t="s">
        <v>277</v>
      </c>
      <c r="L230" s="345" t="e">
        <f>VLOOKUP('Unit Data from Audit Worksheet'!D2,'Unit Names(H)'!$A$2:$C$95,3,FALSE)</f>
        <v>#N/A</v>
      </c>
      <c r="N230" s="254" t="s">
        <v>768</v>
      </c>
      <c r="P230" s="208"/>
      <c r="Q230" s="325"/>
      <c r="X230" s="293" t="e">
        <v>#N/A</v>
      </c>
      <c r="Y230" s="415"/>
      <c r="AA230" s="415">
        <f t="shared" si="20"/>
        <v>-998</v>
      </c>
      <c r="AB230" s="293" t="e">
        <f t="shared" si="21"/>
        <v>#N/A</v>
      </c>
    </row>
    <row r="231" spans="1:28" ht="119.4" customHeight="1" x14ac:dyDescent="0.3">
      <c r="A231" s="343"/>
      <c r="B231" s="90"/>
      <c r="C231" s="344"/>
      <c r="D231" s="346"/>
      <c r="E231" s="347"/>
      <c r="F231" s="348"/>
      <c r="G231" s="349"/>
      <c r="H231" s="350"/>
      <c r="I231" s="32"/>
      <c r="J231" s="249">
        <v>995</v>
      </c>
      <c r="K231" s="250" t="s">
        <v>275</v>
      </c>
      <c r="L231" s="926" t="e">
        <f>INDEX('PY1 Data(H)'!$A$1:$CZ$307,MATCH('PY1 Data(H)'!$A285,'PY1 Data(H)'!$A$1:$A$307,0),MATCH('Unit Data from Audit Worksheet'!$D$2,'PY1 Data(H)'!$A$1:$CZ$1,0))</f>
        <v>#N/A</v>
      </c>
      <c r="N231" s="254" t="s">
        <v>775</v>
      </c>
      <c r="P231" s="208"/>
      <c r="Q231" s="325"/>
      <c r="X231" s="293" t="e">
        <v>#N/A</v>
      </c>
      <c r="Y231" s="415"/>
      <c r="AA231" s="415">
        <f t="shared" si="20"/>
        <v>-995</v>
      </c>
      <c r="AB231" s="653" t="e">
        <f t="shared" si="21"/>
        <v>#N/A</v>
      </c>
    </row>
    <row r="232" spans="1:28" ht="104.4" customHeight="1" x14ac:dyDescent="0.3">
      <c r="A232" s="343"/>
      <c r="B232" s="90"/>
      <c r="C232" s="344"/>
      <c r="D232" s="346"/>
      <c r="E232" s="347"/>
      <c r="F232" s="348"/>
      <c r="G232" s="349"/>
      <c r="H232" s="350"/>
      <c r="I232" s="32"/>
      <c r="J232" s="249">
        <v>996</v>
      </c>
      <c r="K232" s="250" t="s">
        <v>276</v>
      </c>
      <c r="L232" s="926" t="e">
        <f>INDEX('PY1 Data(H)'!$A$1:$CZ$307,MATCH('PY1 Data(H)'!$A286,'PY1 Data(H)'!$A$1:$A$307,0),MATCH('Unit Data from Audit Worksheet'!$D$2,'PY1 Data(H)'!$A$1:$CZ$1,0))</f>
        <v>#N/A</v>
      </c>
      <c r="N232" s="254" t="s">
        <v>776</v>
      </c>
      <c r="P232" s="208"/>
      <c r="Q232" s="325"/>
      <c r="X232" s="293" t="e">
        <v>#N/A</v>
      </c>
      <c r="Y232" s="415"/>
      <c r="AA232" s="415">
        <f t="shared" si="20"/>
        <v>-996</v>
      </c>
      <c r="AB232" s="653" t="e">
        <f t="shared" si="21"/>
        <v>#N/A</v>
      </c>
    </row>
    <row r="233" spans="1:28" ht="43.2" x14ac:dyDescent="0.3">
      <c r="A233" s="343"/>
      <c r="B233" s="90"/>
      <c r="C233" s="344"/>
      <c r="D233" s="346"/>
      <c r="E233" s="347"/>
      <c r="F233" s="348"/>
      <c r="G233" s="349"/>
      <c r="H233" s="351"/>
      <c r="I233" s="32"/>
      <c r="J233" s="158">
        <v>554</v>
      </c>
      <c r="K233" s="352" t="s">
        <v>323</v>
      </c>
      <c r="L233" s="320"/>
      <c r="N233" s="353"/>
      <c r="P233" s="208"/>
      <c r="Q233" s="325"/>
      <c r="X233" s="293" t="e">
        <v>#N/A</v>
      </c>
      <c r="Y233" s="415"/>
      <c r="AA233" s="415">
        <f t="shared" si="20"/>
        <v>-554</v>
      </c>
      <c r="AB233" s="293">
        <f t="shared" si="21"/>
        <v>0</v>
      </c>
    </row>
    <row r="234" spans="1:28" ht="43.2" x14ac:dyDescent="0.3">
      <c r="A234" s="343"/>
      <c r="B234" s="90"/>
      <c r="C234" s="344"/>
      <c r="D234" s="346"/>
      <c r="E234" s="347"/>
      <c r="F234" s="348"/>
      <c r="G234" s="349"/>
      <c r="H234" s="351"/>
      <c r="I234" s="32"/>
      <c r="J234" s="158">
        <v>555</v>
      </c>
      <c r="K234" s="352" t="s">
        <v>324</v>
      </c>
      <c r="L234" s="320"/>
      <c r="N234" s="353"/>
      <c r="P234" s="208"/>
      <c r="Q234" s="325"/>
      <c r="X234" s="293" t="e">
        <v>#N/A</v>
      </c>
      <c r="Y234" s="415"/>
      <c r="AA234" s="415">
        <f t="shared" si="20"/>
        <v>-555</v>
      </c>
      <c r="AB234" s="293">
        <f t="shared" si="21"/>
        <v>0</v>
      </c>
    </row>
    <row r="235" spans="1:28" ht="43.2" x14ac:dyDescent="0.3">
      <c r="A235" s="343"/>
      <c r="B235" s="90"/>
      <c r="C235" s="344"/>
      <c r="D235" s="346"/>
      <c r="E235" s="347"/>
      <c r="F235" s="348"/>
      <c r="G235" s="349"/>
      <c r="H235" s="351"/>
      <c r="I235" s="32"/>
      <c r="J235" s="158">
        <v>556</v>
      </c>
      <c r="K235" s="352" t="s">
        <v>325</v>
      </c>
      <c r="L235" s="320"/>
      <c r="N235" s="353"/>
      <c r="P235" s="208"/>
      <c r="Q235" s="325"/>
      <c r="X235" s="293" t="e">
        <v>#N/A</v>
      </c>
      <c r="Y235" s="415"/>
      <c r="AA235" s="415">
        <f t="shared" si="20"/>
        <v>-556</v>
      </c>
      <c r="AB235" s="293">
        <f t="shared" si="21"/>
        <v>0</v>
      </c>
    </row>
    <row r="236" spans="1:28" ht="43.2" x14ac:dyDescent="0.3">
      <c r="A236" s="343"/>
      <c r="B236" s="90"/>
      <c r="C236" s="344"/>
      <c r="D236" s="346"/>
      <c r="E236" s="347"/>
      <c r="F236" s="348"/>
      <c r="G236" s="349"/>
      <c r="H236" s="351"/>
      <c r="I236" s="32"/>
      <c r="J236" s="158">
        <v>557</v>
      </c>
      <c r="K236" s="352" t="s">
        <v>326</v>
      </c>
      <c r="L236" s="320"/>
      <c r="N236" s="353"/>
      <c r="P236" s="209"/>
      <c r="X236" s="293" t="e">
        <v>#N/A</v>
      </c>
      <c r="Y236" s="415"/>
      <c r="AA236" s="415">
        <f t="shared" si="20"/>
        <v>-557</v>
      </c>
      <c r="AB236" s="293">
        <f t="shared" si="21"/>
        <v>0</v>
      </c>
    </row>
    <row r="237" spans="1:28" ht="43.2" x14ac:dyDescent="0.3">
      <c r="A237" s="343"/>
      <c r="B237" s="90"/>
      <c r="C237" s="344"/>
      <c r="D237" s="346"/>
      <c r="E237" s="347"/>
      <c r="F237" s="348"/>
      <c r="G237" s="349"/>
      <c r="H237" s="351"/>
      <c r="I237" s="32"/>
      <c r="J237" s="158">
        <v>606</v>
      </c>
      <c r="K237" s="352" t="s">
        <v>455</v>
      </c>
      <c r="L237" s="320"/>
      <c r="N237" s="353"/>
      <c r="P237" s="209"/>
      <c r="X237" s="293" t="e">
        <v>#N/A</v>
      </c>
      <c r="Y237" s="415"/>
      <c r="AA237" s="415">
        <f t="shared" si="20"/>
        <v>-606</v>
      </c>
      <c r="AB237" s="293">
        <f t="shared" si="21"/>
        <v>0</v>
      </c>
    </row>
    <row r="238" spans="1:28" ht="39.75" customHeight="1" x14ac:dyDescent="0.3">
      <c r="A238" s="343"/>
      <c r="B238" s="90"/>
      <c r="C238" s="344"/>
      <c r="D238" s="346"/>
      <c r="E238" s="347"/>
      <c r="F238" s="348"/>
      <c r="G238" s="349"/>
      <c r="H238" s="351"/>
      <c r="I238" s="32"/>
      <c r="J238" s="208">
        <v>662</v>
      </c>
      <c r="K238" s="354" t="s">
        <v>456</v>
      </c>
      <c r="L238" s="355"/>
      <c r="N238" s="353"/>
      <c r="P238" s="209"/>
      <c r="X238" s="293" t="e">
        <v>#N/A</v>
      </c>
      <c r="Y238" s="415"/>
      <c r="AA238" s="415">
        <f t="shared" si="20"/>
        <v>-662</v>
      </c>
      <c r="AB238" s="293">
        <f t="shared" si="21"/>
        <v>0</v>
      </c>
    </row>
    <row r="239" spans="1:28" ht="39" customHeight="1" x14ac:dyDescent="0.3">
      <c r="A239" s="343"/>
      <c r="B239" s="90"/>
      <c r="C239" s="344"/>
      <c r="D239" s="346"/>
      <c r="E239" s="347"/>
      <c r="F239" s="348"/>
      <c r="G239" s="349"/>
      <c r="H239" s="351"/>
      <c r="I239" s="32"/>
      <c r="J239" s="208">
        <v>663</v>
      </c>
      <c r="K239" s="356" t="s">
        <v>457</v>
      </c>
      <c r="L239" s="355"/>
      <c r="N239" s="353"/>
      <c r="P239" s="209"/>
      <c r="X239" s="293" t="e">
        <v>#N/A</v>
      </c>
      <c r="Y239" s="415"/>
      <c r="AA239" s="415">
        <f t="shared" si="20"/>
        <v>-663</v>
      </c>
      <c r="AB239" s="293">
        <f t="shared" si="21"/>
        <v>0</v>
      </c>
    </row>
    <row r="240" spans="1:28" s="415" customFormat="1" ht="42.6" customHeight="1" x14ac:dyDescent="0.3">
      <c r="A240" s="343"/>
      <c r="B240" s="90"/>
      <c r="C240" s="344"/>
      <c r="D240" s="346"/>
      <c r="E240" s="347"/>
      <c r="F240" s="348"/>
      <c r="G240" s="349"/>
      <c r="H240" s="351"/>
      <c r="I240" s="32"/>
      <c r="J240" s="208">
        <v>1064</v>
      </c>
      <c r="K240" s="321" t="s">
        <v>2125</v>
      </c>
      <c r="L240" s="355"/>
      <c r="M240"/>
      <c r="N240" s="353"/>
      <c r="P240" s="209"/>
      <c r="Q240" s="286"/>
      <c r="X240" s="293"/>
      <c r="AA240" s="415">
        <f t="shared" si="20"/>
        <v>-1064</v>
      </c>
      <c r="AB240" s="293">
        <f t="shared" si="21"/>
        <v>0</v>
      </c>
    </row>
    <row r="241" spans="1:28" s="415" customFormat="1" ht="45" customHeight="1" x14ac:dyDescent="0.3">
      <c r="A241" s="343"/>
      <c r="B241" s="90"/>
      <c r="C241" s="344"/>
      <c r="D241" s="346"/>
      <c r="E241" s="347"/>
      <c r="F241" s="348"/>
      <c r="G241" s="349"/>
      <c r="H241" s="351"/>
      <c r="I241" s="32"/>
      <c r="J241" s="208">
        <v>1065</v>
      </c>
      <c r="K241" s="321" t="s">
        <v>2126</v>
      </c>
      <c r="L241" s="355"/>
      <c r="M241"/>
      <c r="N241" s="353"/>
      <c r="P241" s="209"/>
      <c r="Q241" s="286"/>
      <c r="X241" s="293"/>
      <c r="AA241" s="415">
        <f t="shared" si="20"/>
        <v>-1065</v>
      </c>
      <c r="AB241" s="293">
        <f t="shared" si="21"/>
        <v>0</v>
      </c>
    </row>
    <row r="242" spans="1:28" s="18" customFormat="1" ht="22.5" customHeight="1" x14ac:dyDescent="0.3">
      <c r="A242" s="343"/>
      <c r="B242" s="90"/>
      <c r="C242" s="344"/>
      <c r="D242" s="129"/>
      <c r="E242" s="130"/>
      <c r="F242" s="59"/>
      <c r="G242" s="131"/>
      <c r="H242" s="132"/>
      <c r="I242" s="32"/>
      <c r="J242" s="133"/>
      <c r="K242" s="357"/>
      <c r="L242" s="358"/>
      <c r="M242"/>
      <c r="N242" s="253"/>
      <c r="P242" s="209"/>
      <c r="Q242" s="286"/>
      <c r="R242" s="3"/>
      <c r="S242" s="3"/>
      <c r="T242" s="3"/>
      <c r="U242" s="3"/>
      <c r="V242" s="3"/>
      <c r="W242" s="3"/>
      <c r="X242" s="293" t="e">
        <v>#N/A</v>
      </c>
      <c r="Y242" s="415"/>
      <c r="Z242" s="3"/>
      <c r="AA242" s="415">
        <f t="shared" si="20"/>
        <v>0</v>
      </c>
      <c r="AB242" s="293">
        <f t="shared" si="21"/>
        <v>0</v>
      </c>
    </row>
    <row r="243" spans="1:28" ht="99" customHeight="1" x14ac:dyDescent="0.3">
      <c r="A243" s="217">
        <f>'Unit Data from Audit Worksheet'!A264</f>
        <v>947</v>
      </c>
      <c r="B243" s="124"/>
      <c r="C243" s="216" t="str">
        <f>'Unit Data from Audit Worksheet'!D264</f>
        <v>First name of finance officer or interim finance officer (please enter “vacant” for first name if the position is currently vacant)</v>
      </c>
      <c r="D243" s="238"/>
      <c r="E243" s="172">
        <f>'Unit Data from Audit Worksheet'!F264</f>
        <v>0</v>
      </c>
      <c r="F243" s="229" t="str">
        <f>'Unit Data from Audit Worksheet'!G264</f>
        <v>Please do not leave blank</v>
      </c>
      <c r="G243" s="231"/>
      <c r="H243" s="228"/>
      <c r="I243" s="32"/>
      <c r="J243" s="161">
        <v>947</v>
      </c>
      <c r="K243" s="359" t="s">
        <v>410</v>
      </c>
      <c r="L243" s="360">
        <f t="shared" ref="L243:L257" si="23">IF(D243="",E243,D243)</f>
        <v>0</v>
      </c>
      <c r="N243" s="353"/>
      <c r="P243" s="209"/>
      <c r="Q243" s="78"/>
      <c r="X243" s="293">
        <v>947</v>
      </c>
      <c r="Y243" s="3">
        <v>947</v>
      </c>
      <c r="AA243" s="415">
        <f t="shared" si="20"/>
        <v>0</v>
      </c>
      <c r="AB243" s="293" t="b">
        <f>EXACT(E243,L243)</f>
        <v>1</v>
      </c>
    </row>
    <row r="244" spans="1:28" ht="128.25" customHeight="1" x14ac:dyDescent="0.3">
      <c r="A244" s="217">
        <f>'Unit Data from Audit Worksheet'!A265</f>
        <v>948</v>
      </c>
      <c r="B244" s="124"/>
      <c r="C244" s="216" t="str">
        <f>'Unit Data from Audit Worksheet'!D265</f>
        <v>Last name of finance officer or interim finance officer (please enter “vacant” for last name if the position is currently vacant)</v>
      </c>
      <c r="D244" s="238"/>
      <c r="E244" s="361">
        <f>'Unit Data from Audit Worksheet'!F265</f>
        <v>0</v>
      </c>
      <c r="F244" s="229" t="str">
        <f>'Unit Data from Audit Worksheet'!G265</f>
        <v>Please do not leave blank</v>
      </c>
      <c r="G244" s="231"/>
      <c r="H244" s="228"/>
      <c r="I244" s="32"/>
      <c r="J244" s="161">
        <v>948</v>
      </c>
      <c r="K244" s="359" t="s">
        <v>411</v>
      </c>
      <c r="L244" s="360">
        <f t="shared" si="23"/>
        <v>0</v>
      </c>
      <c r="N244" s="353"/>
      <c r="P244" s="209"/>
      <c r="X244" s="293">
        <v>948</v>
      </c>
      <c r="Y244" s="3">
        <v>948</v>
      </c>
      <c r="AA244" s="415">
        <f t="shared" si="20"/>
        <v>0</v>
      </c>
      <c r="AB244" s="293" t="b">
        <f t="shared" ref="AB244:AB258" si="24">EXACT(E244,L244)</f>
        <v>1</v>
      </c>
    </row>
    <row r="245" spans="1:28" ht="61.5" customHeight="1" x14ac:dyDescent="0.3">
      <c r="A245" s="217">
        <f>'Unit Data from Audit Worksheet'!A266</f>
        <v>949</v>
      </c>
      <c r="B245" s="124"/>
      <c r="C245" s="216" t="str">
        <f>'Unit Data from Audit Worksheet'!D266</f>
        <v>Is the finance officer serving in a permanent role or an interim role? (select permanent/interim/vacant)</v>
      </c>
      <c r="D245" s="238"/>
      <c r="E245" s="172">
        <f>'Unit Data from Audit Worksheet'!F266</f>
        <v>0</v>
      </c>
      <c r="F245" s="229" t="str">
        <f>'Unit Data from Audit Worksheet'!G266</f>
        <v>Please do not leave blank</v>
      </c>
      <c r="G245" s="231"/>
      <c r="H245" s="228"/>
      <c r="I245" s="32"/>
      <c r="J245" s="161">
        <v>949</v>
      </c>
      <c r="K245" s="359" t="s">
        <v>435</v>
      </c>
      <c r="L245" s="360">
        <f t="shared" si="23"/>
        <v>0</v>
      </c>
      <c r="N245" s="353"/>
      <c r="P245" s="209"/>
      <c r="X245" s="293">
        <v>949</v>
      </c>
      <c r="Y245" s="3">
        <v>949</v>
      </c>
      <c r="AA245" s="415">
        <f t="shared" si="20"/>
        <v>0</v>
      </c>
      <c r="AB245" s="293" t="b">
        <f t="shared" si="24"/>
        <v>1</v>
      </c>
    </row>
    <row r="246" spans="1:28" ht="93.75" customHeight="1" x14ac:dyDescent="0.3">
      <c r="A246" s="217">
        <f>'Unit Data from Audit Worksheet'!A267</f>
        <v>950</v>
      </c>
      <c r="B246" s="124"/>
      <c r="C246" s="216" t="str">
        <f>'Unit Data from Audit Worksheet'!D267</f>
        <v>Has the finance officer been formally appointed by the local government, public authority, or designated official?  (Y/N)</v>
      </c>
      <c r="D246" s="238"/>
      <c r="E246" s="172">
        <f>'Unit Data from Audit Worksheet'!F267</f>
        <v>0</v>
      </c>
      <c r="F246" s="229" t="str">
        <f>'Unit Data from Audit Worksheet'!G267</f>
        <v>Please do not leave blank</v>
      </c>
      <c r="G246" s="231"/>
      <c r="H246" s="228"/>
      <c r="I246" s="32"/>
      <c r="J246" s="161">
        <v>950</v>
      </c>
      <c r="K246" s="359" t="s">
        <v>436</v>
      </c>
      <c r="L246" s="360">
        <f t="shared" si="23"/>
        <v>0</v>
      </c>
      <c r="N246" s="353"/>
      <c r="P246" s="209"/>
      <c r="X246" s="293">
        <v>950</v>
      </c>
      <c r="Y246" s="3">
        <v>950</v>
      </c>
      <c r="AA246" s="415">
        <f t="shared" si="20"/>
        <v>0</v>
      </c>
      <c r="AB246" s="293" t="b">
        <f t="shared" si="24"/>
        <v>1</v>
      </c>
    </row>
    <row r="247" spans="1:28" ht="153.75" customHeight="1" x14ac:dyDescent="0.3">
      <c r="A247" s="217">
        <f>'Unit Data from Audit Worksheet'!A268</f>
        <v>952</v>
      </c>
      <c r="B247" s="124"/>
      <c r="C247" s="216" t="str">
        <f>'Unit Data from Audit Worksheet'!D268</f>
        <v>Date on which the local government, public authority, or designated official appointed the finance officer?      Date Format  MM/DD/YYYY</v>
      </c>
      <c r="D247" s="238"/>
      <c r="E247" s="816" t="str">
        <f>IF('Unit Data from Audit Worksheet'!F268&gt;0,'Unit Data from Audit Worksheet'!F268," ")</f>
        <v xml:space="preserve"> </v>
      </c>
      <c r="F247" s="229" t="str">
        <f>'Unit Data from Audit Worksheet'!G268</f>
        <v>Leave blank if data not available</v>
      </c>
      <c r="G247" s="231"/>
      <c r="H247" s="228"/>
      <c r="I247" s="32"/>
      <c r="J247" s="161">
        <v>952</v>
      </c>
      <c r="K247" s="359" t="s">
        <v>437</v>
      </c>
      <c r="L247" s="362" t="str">
        <f t="shared" si="23"/>
        <v xml:space="preserve"> </v>
      </c>
      <c r="N247" s="353"/>
      <c r="P247" s="209"/>
      <c r="X247" s="293">
        <v>952</v>
      </c>
      <c r="Y247" s="3">
        <v>952</v>
      </c>
      <c r="AA247" s="415">
        <f t="shared" si="20"/>
        <v>0</v>
      </c>
      <c r="AB247" s="293" t="b">
        <f t="shared" si="24"/>
        <v>1</v>
      </c>
    </row>
    <row r="248" spans="1:28" ht="153.75" customHeight="1" x14ac:dyDescent="0.3">
      <c r="A248" s="217">
        <f>'Unit Data from Audit Worksheet'!A269</f>
        <v>954</v>
      </c>
      <c r="B248" s="124"/>
      <c r="C248" s="216" t="str">
        <f>'Unit Data from Audit Worksheet'!D269</f>
        <v>Has the finance officer or interim finance officer read, understand, and is in compliance with the requirements of N.C.G.S. 159, as applicable based on unit type and circumstances? (Y/N)</v>
      </c>
      <c r="D248" s="238"/>
      <c r="E248" s="172">
        <f>'Unit Data from Audit Worksheet'!F269</f>
        <v>0</v>
      </c>
      <c r="F248" s="229" t="str">
        <f>'Unit Data from Audit Worksheet'!G269</f>
        <v>Please do not leave blank</v>
      </c>
      <c r="G248" s="231"/>
      <c r="H248" s="228"/>
      <c r="I248" s="32"/>
      <c r="J248" s="161">
        <v>954</v>
      </c>
      <c r="K248" s="359" t="s">
        <v>438</v>
      </c>
      <c r="L248" s="360">
        <f t="shared" si="23"/>
        <v>0</v>
      </c>
      <c r="N248" s="353"/>
      <c r="P248" s="209"/>
      <c r="X248" s="293">
        <v>954</v>
      </c>
      <c r="Y248" s="3">
        <v>954</v>
      </c>
      <c r="AA248" s="415">
        <f t="shared" si="20"/>
        <v>0</v>
      </c>
      <c r="AB248" s="293" t="b">
        <f t="shared" si="24"/>
        <v>1</v>
      </c>
    </row>
    <row r="249" spans="1:28" ht="153.75" customHeight="1" x14ac:dyDescent="0.3">
      <c r="A249" s="217">
        <f>'Unit Data from Audit Worksheet'!A270</f>
        <v>956</v>
      </c>
      <c r="B249" s="124"/>
      <c r="C249" s="216" t="str">
        <f>'Unit Data from Audit Worksheet'!D270</f>
        <v>Does the finance officer or interim finance officer maintain and update (or ensures the maintenance and update of)  financial records monthly, including reconciliation of bank accounts to the general ledger? (Y/N)</v>
      </c>
      <c r="D249" s="238"/>
      <c r="E249" s="172">
        <f>'Unit Data from Audit Worksheet'!F270</f>
        <v>0</v>
      </c>
      <c r="F249" s="229" t="str">
        <f>'Unit Data from Audit Worksheet'!G270</f>
        <v>Please do not leave blank</v>
      </c>
      <c r="G249" s="231"/>
      <c r="H249" s="228"/>
      <c r="I249" s="32"/>
      <c r="J249" s="161">
        <v>956</v>
      </c>
      <c r="K249" s="359" t="s">
        <v>439</v>
      </c>
      <c r="L249" s="360">
        <f t="shared" si="23"/>
        <v>0</v>
      </c>
      <c r="N249" s="353"/>
      <c r="P249" s="209"/>
      <c r="X249" s="293">
        <v>956</v>
      </c>
      <c r="Y249" s="3">
        <v>956</v>
      </c>
      <c r="AA249" s="415">
        <f t="shared" si="20"/>
        <v>0</v>
      </c>
      <c r="AB249" s="293" t="b">
        <f t="shared" si="24"/>
        <v>1</v>
      </c>
    </row>
    <row r="250" spans="1:28" ht="201.6" x14ac:dyDescent="0.3">
      <c r="A250" s="217">
        <f>'Unit Data from Audit Worksheet'!A271</f>
        <v>958</v>
      </c>
      <c r="B250" s="124"/>
      <c r="C250" s="216" t="str">
        <f>'Unit Data from Audit Worksheet'!D271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50" s="238"/>
      <c r="E250" s="172">
        <f>'Unit Data from Audit Worksheet'!F271</f>
        <v>0</v>
      </c>
      <c r="F250" s="229" t="str">
        <f>'Unit Data from Audit Worksheet'!G271</f>
        <v>Please do not leave blank</v>
      </c>
      <c r="G250" s="231"/>
      <c r="H250" s="228"/>
      <c r="I250" s="32"/>
      <c r="J250" s="161">
        <v>958</v>
      </c>
      <c r="K250" s="359" t="s">
        <v>440</v>
      </c>
      <c r="L250" s="363">
        <f t="shared" si="23"/>
        <v>0</v>
      </c>
      <c r="N250" s="353"/>
      <c r="P250" s="209"/>
      <c r="X250" s="293">
        <v>958</v>
      </c>
      <c r="Y250" s="3">
        <v>958</v>
      </c>
      <c r="AA250" s="415">
        <f t="shared" si="20"/>
        <v>0</v>
      </c>
      <c r="AB250" s="293" t="b">
        <f t="shared" si="24"/>
        <v>1</v>
      </c>
    </row>
    <row r="251" spans="1:28" ht="30.75" customHeight="1" x14ac:dyDescent="0.3">
      <c r="A251" s="364">
        <f>'Unit Data from Audit Worksheet'!A279</f>
        <v>960</v>
      </c>
      <c r="B251" s="168"/>
      <c r="C251" s="169" t="str">
        <f>'Unit Data from Audit Worksheet'!B279</f>
        <v>Name of Finance Officer</v>
      </c>
      <c r="D251" s="238"/>
      <c r="E251" s="365">
        <f>'Unit Data from Audit Worksheet'!D279</f>
        <v>0</v>
      </c>
      <c r="F251" s="366" t="str">
        <f>'Unit Data from Audit Worksheet'!F279</f>
        <v>Required</v>
      </c>
      <c r="G251" s="231"/>
      <c r="H251" s="228"/>
      <c r="I251" s="32"/>
      <c r="J251" s="171">
        <v>960</v>
      </c>
      <c r="K251" s="367" t="s">
        <v>431</v>
      </c>
      <c r="L251" s="368">
        <f t="shared" si="23"/>
        <v>0</v>
      </c>
      <c r="N251" s="318"/>
      <c r="P251" s="209"/>
      <c r="X251" s="293">
        <v>960</v>
      </c>
      <c r="Y251" s="3">
        <v>960</v>
      </c>
      <c r="AA251" s="415">
        <f t="shared" si="20"/>
        <v>0</v>
      </c>
      <c r="AB251" s="293" t="b">
        <f t="shared" si="24"/>
        <v>1</v>
      </c>
    </row>
    <row r="252" spans="1:28" ht="30.75" customHeight="1" x14ac:dyDescent="0.3">
      <c r="A252" s="364">
        <f>'Unit Data from Audit Worksheet'!A280</f>
        <v>962</v>
      </c>
      <c r="B252" s="168"/>
      <c r="C252" s="169" t="str">
        <f>'Unit Data from Audit Worksheet'!B280</f>
        <v>Title of Official</v>
      </c>
      <c r="D252" s="238"/>
      <c r="E252" s="365">
        <f>'Unit Data from Audit Worksheet'!D280</f>
        <v>0</v>
      </c>
      <c r="F252" s="366" t="str">
        <f>'Unit Data from Audit Worksheet'!F280</f>
        <v>Required</v>
      </c>
      <c r="G252" s="231"/>
      <c r="H252" s="228"/>
      <c r="I252" s="32"/>
      <c r="J252" s="171">
        <v>962</v>
      </c>
      <c r="K252" s="367" t="s">
        <v>406</v>
      </c>
      <c r="L252" s="368">
        <f t="shared" si="23"/>
        <v>0</v>
      </c>
      <c r="N252" s="318"/>
      <c r="P252" s="209"/>
      <c r="X252" s="293">
        <v>962</v>
      </c>
      <c r="Y252" s="3">
        <v>962</v>
      </c>
      <c r="AA252" s="415">
        <f t="shared" si="20"/>
        <v>0</v>
      </c>
      <c r="AB252" s="293" t="b">
        <f t="shared" si="24"/>
        <v>1</v>
      </c>
    </row>
    <row r="253" spans="1:28" ht="30.75" customHeight="1" x14ac:dyDescent="0.3">
      <c r="A253" s="364">
        <f>'Unit Data from Audit Worksheet'!A281</f>
        <v>964</v>
      </c>
      <c r="B253" s="168"/>
      <c r="C253" s="170" t="str">
        <f>'Unit Data from Audit Worksheet'!B281</f>
        <v>Date                        (Enter as "MM/DD/YYYY")</v>
      </c>
      <c r="D253" s="238"/>
      <c r="E253" s="369">
        <f>'Unit Data from Audit Worksheet'!D281</f>
        <v>0</v>
      </c>
      <c r="F253" s="366" t="str">
        <f>'Unit Data from Audit Worksheet'!F281</f>
        <v>Required</v>
      </c>
      <c r="G253" s="656"/>
      <c r="H253" s="228"/>
      <c r="I253" s="32"/>
      <c r="J253" s="171">
        <v>964</v>
      </c>
      <c r="K253" s="367" t="s">
        <v>467</v>
      </c>
      <c r="L253" s="370">
        <f t="shared" si="23"/>
        <v>0</v>
      </c>
      <c r="N253" s="318"/>
      <c r="P253" s="209"/>
      <c r="X253" s="293">
        <v>964</v>
      </c>
      <c r="Y253" s="3">
        <v>964</v>
      </c>
      <c r="AA253" s="415">
        <f t="shared" si="20"/>
        <v>0</v>
      </c>
      <c r="AB253" s="293" t="b">
        <f t="shared" si="24"/>
        <v>1</v>
      </c>
    </row>
    <row r="254" spans="1:28" ht="30.75" customHeight="1" x14ac:dyDescent="0.3">
      <c r="A254" s="364">
        <f>'Unit Data from Audit Worksheet'!A282</f>
        <v>966</v>
      </c>
      <c r="B254" s="168"/>
      <c r="C254" s="169" t="s">
        <v>1355</v>
      </c>
      <c r="D254" s="238"/>
      <c r="E254" s="655" t="str">
        <f>_xlfn.TEXTJOIN(",",,TEXT('Unit Data from Audit Worksheet'!D282,"###-###-####")," "&amp;'Unit Data from Audit Worksheet'!D283)</f>
        <v xml:space="preserve">--, </v>
      </c>
      <c r="F254" s="366" t="str">
        <f>'Unit Data from Audit Worksheet'!F282</f>
        <v>Required</v>
      </c>
      <c r="G254" s="231"/>
      <c r="H254" s="228"/>
      <c r="I254" s="32"/>
      <c r="J254" s="171">
        <v>966</v>
      </c>
      <c r="K254" s="367" t="s">
        <v>408</v>
      </c>
      <c r="L254" s="368" t="str">
        <f t="shared" si="23"/>
        <v xml:space="preserve">--, </v>
      </c>
      <c r="N254" s="318"/>
      <c r="P254" s="209"/>
      <c r="X254" s="293">
        <v>966</v>
      </c>
      <c r="Y254" s="3">
        <v>966</v>
      </c>
      <c r="AA254" s="415">
        <f t="shared" si="20"/>
        <v>0</v>
      </c>
      <c r="AB254" s="293" t="b">
        <f t="shared" si="24"/>
        <v>1</v>
      </c>
    </row>
    <row r="255" spans="1:28" ht="30.75" customHeight="1" x14ac:dyDescent="0.3">
      <c r="A255" s="364">
        <f>'Unit Data from Audit Worksheet'!A284</f>
        <v>968</v>
      </c>
      <c r="B255" s="168"/>
      <c r="C255" s="169" t="str">
        <f>'Unit Data from Audit Worksheet'!B284</f>
        <v>E-mail address</v>
      </c>
      <c r="D255" s="238"/>
      <c r="E255" s="365">
        <f>'Unit Data from Audit Worksheet'!D284</f>
        <v>0</v>
      </c>
      <c r="F255" s="366" t="str">
        <f>'Unit Data from Audit Worksheet'!F284</f>
        <v>Required</v>
      </c>
      <c r="G255" s="231"/>
      <c r="H255" s="228"/>
      <c r="I255" s="32"/>
      <c r="J255" s="171">
        <v>968</v>
      </c>
      <c r="K255" s="367" t="s">
        <v>409</v>
      </c>
      <c r="L255" s="368">
        <f t="shared" si="23"/>
        <v>0</v>
      </c>
      <c r="N255" s="318"/>
      <c r="P255" s="209"/>
      <c r="X255" s="293">
        <v>968</v>
      </c>
      <c r="Y255" s="3">
        <v>968</v>
      </c>
      <c r="AA255" s="415">
        <f t="shared" si="20"/>
        <v>0</v>
      </c>
      <c r="AB255" s="293" t="b">
        <f t="shared" si="24"/>
        <v>1</v>
      </c>
    </row>
    <row r="256" spans="1:28" ht="111" customHeight="1" x14ac:dyDescent="0.3">
      <c r="A256" s="371">
        <v>980</v>
      </c>
      <c r="B256" s="244" t="s">
        <v>614</v>
      </c>
      <c r="C256" s="255"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56" s="238"/>
      <c r="E256" s="794" t="str">
        <f>IF('TD Info Completed by Auditor'!C27&gt;0,'TD Info Completed by Auditor'!C27," ")</f>
        <v xml:space="preserve"> </v>
      </c>
      <c r="F256" s="372" t="s">
        <v>779</v>
      </c>
      <c r="G256" s="231"/>
      <c r="H256" s="228"/>
      <c r="I256" s="32"/>
      <c r="J256" s="256">
        <v>980</v>
      </c>
      <c r="K256" s="257" t="s">
        <v>604</v>
      </c>
      <c r="L256" s="373" t="str">
        <f t="shared" si="23"/>
        <v xml:space="preserve"> </v>
      </c>
      <c r="N256" s="418" t="s">
        <v>780</v>
      </c>
      <c r="P256" s="209"/>
      <c r="X256" s="293" t="e">
        <v>#N/A</v>
      </c>
      <c r="AA256" s="415">
        <f t="shared" si="20"/>
        <v>0</v>
      </c>
      <c r="AB256" s="293" t="b">
        <f t="shared" si="24"/>
        <v>1</v>
      </c>
    </row>
    <row r="257" spans="1:28" s="415" customFormat="1" ht="135.6" customHeight="1" x14ac:dyDescent="0.3">
      <c r="A257" s="217">
        <f>'Unit Data from Audit Worksheet'!A75</f>
        <v>590</v>
      </c>
      <c r="B257" s="217" t="str">
        <f>'Unit Data from Audit Worksheet'!B75</f>
        <v>Fiscal Review</v>
      </c>
      <c r="C257" s="74" t="str">
        <f>'Unit Data from Audit Worksheet'!D75</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7" s="238"/>
      <c r="E257" s="845" t="str">
        <f>CONCATENATE('Unit Data from Audit Worksheet'!F75," - ",'Unit Data from Audit Worksheet'!G75)</f>
        <v xml:space="preserve"> - </v>
      </c>
      <c r="F257" s="835"/>
      <c r="G257" s="231"/>
      <c r="H257" s="228"/>
      <c r="I257" s="32"/>
      <c r="J257" s="256">
        <v>590</v>
      </c>
      <c r="K257" s="257" t="s">
        <v>2049</v>
      </c>
      <c r="L257" s="846" t="str">
        <f t="shared" si="23"/>
        <v xml:space="preserve"> - </v>
      </c>
      <c r="M257"/>
      <c r="N257" s="418"/>
      <c r="P257" s="209"/>
      <c r="Q257" s="286"/>
      <c r="X257" s="293"/>
      <c r="AB257" s="293"/>
    </row>
    <row r="258" spans="1:28" ht="83.4" customHeight="1" x14ac:dyDescent="0.3">
      <c r="A258" s="343"/>
      <c r="B258" s="90"/>
      <c r="C258" s="344"/>
      <c r="D258" s="346"/>
      <c r="E258" s="347"/>
      <c r="F258" s="348"/>
      <c r="G258" s="349"/>
      <c r="H258" s="350"/>
      <c r="I258" s="32"/>
      <c r="J258" s="161">
        <v>999</v>
      </c>
      <c r="K258" s="359" t="s">
        <v>278</v>
      </c>
      <c r="L258" s="374" t="e">
        <f>'Unit Data from Audit Worksheet'!D3</f>
        <v>#N/A</v>
      </c>
      <c r="N258" s="375" t="s">
        <v>778</v>
      </c>
      <c r="O258" s="375" t="s">
        <v>777</v>
      </c>
      <c r="P258" s="209"/>
      <c r="X258" s="293" t="e">
        <v>#N/A</v>
      </c>
      <c r="AA258" s="415">
        <f t="shared" si="20"/>
        <v>-999</v>
      </c>
      <c r="AB258" s="293" t="e">
        <f t="shared" si="24"/>
        <v>#N/A</v>
      </c>
    </row>
    <row r="259" spans="1:28" x14ac:dyDescent="0.3">
      <c r="A259" s="190"/>
      <c r="B259" s="190"/>
      <c r="C259" s="190"/>
      <c r="D259" s="190"/>
      <c r="E259" s="190"/>
      <c r="F259" s="190"/>
      <c r="G259" s="190"/>
      <c r="H259" s="190"/>
      <c r="I259" s="190"/>
      <c r="J259" s="3"/>
      <c r="K259" s="3"/>
      <c r="L259" s="3"/>
      <c r="N259" s="4"/>
      <c r="P259" s="209"/>
      <c r="AA259" s="415"/>
    </row>
    <row r="260" spans="1:28" s="415" customFormat="1" x14ac:dyDescent="0.3">
      <c r="A260" s="190"/>
      <c r="B260" s="190"/>
      <c r="C260" s="190"/>
      <c r="D260" s="190"/>
      <c r="E260" s="190"/>
      <c r="F260" s="190"/>
      <c r="G260" s="190"/>
      <c r="H260" s="190"/>
      <c r="I260" s="190"/>
      <c r="M260"/>
      <c r="N260" s="4"/>
      <c r="P260" s="209"/>
      <c r="Q260" s="286"/>
    </row>
    <row r="261" spans="1:28" x14ac:dyDescent="0.3">
      <c r="C261" s="805"/>
      <c r="D261" s="377"/>
      <c r="E261" s="378"/>
      <c r="F261" s="378"/>
      <c r="G261" s="379"/>
      <c r="H261" s="378"/>
      <c r="I261" s="380"/>
      <c r="K261" s="919" t="s">
        <v>2052</v>
      </c>
      <c r="L261" s="921" t="e">
        <f>SUM(L4:L241)</f>
        <v>#N/A</v>
      </c>
      <c r="N261" s="4"/>
      <c r="P261" s="209"/>
      <c r="AA261" s="415"/>
    </row>
    <row r="262" spans="1:28" ht="19.2" customHeight="1" x14ac:dyDescent="0.3">
      <c r="A262"/>
      <c r="B262"/>
      <c r="C262"/>
      <c r="D262"/>
      <c r="E262"/>
      <c r="F262"/>
      <c r="G262" s="379"/>
      <c r="H262" s="378"/>
      <c r="I262" s="380"/>
      <c r="K262" s="920" t="s">
        <v>2027</v>
      </c>
      <c r="L262" s="921"/>
      <c r="N262" s="4"/>
      <c r="P262" s="209"/>
      <c r="AA262" s="415"/>
    </row>
    <row r="263" spans="1:28" ht="21.6" customHeight="1" x14ac:dyDescent="0.7">
      <c r="B263" s="3"/>
      <c r="C263" s="3"/>
      <c r="D263" s="73"/>
      <c r="E263" s="96"/>
      <c r="F263" s="73"/>
      <c r="G263" s="379"/>
      <c r="H263" s="378"/>
      <c r="I263" s="380"/>
      <c r="J263" s="148"/>
      <c r="K263" s="147"/>
      <c r="L263" s="921" t="e">
        <f>L261-L262</f>
        <v>#N/A</v>
      </c>
      <c r="N263" s="4"/>
      <c r="P263" s="209"/>
      <c r="Y263" s="415">
        <v>590</v>
      </c>
      <c r="AA263" s="415"/>
    </row>
    <row r="264" spans="1:28" ht="25.2" customHeight="1" x14ac:dyDescent="0.3">
      <c r="A264" s="190"/>
      <c r="B264" s="190"/>
      <c r="C264" s="190"/>
      <c r="D264" s="190"/>
      <c r="E264" s="190"/>
      <c r="F264" s="378"/>
      <c r="G264" s="379"/>
      <c r="H264" s="378"/>
      <c r="I264" s="380"/>
      <c r="K264" s="10"/>
      <c r="L264" s="381"/>
      <c r="P264" s="209"/>
      <c r="X264" s="293">
        <f>SUM(X5:X208)</f>
        <v>83710</v>
      </c>
      <c r="Y264" s="3">
        <v>96734</v>
      </c>
      <c r="AA264" s="415"/>
    </row>
    <row r="265" spans="1:28" x14ac:dyDescent="0.3">
      <c r="A265" s="190"/>
      <c r="B265" s="190"/>
      <c r="C265" s="190"/>
      <c r="D265" s="190"/>
      <c r="E265" s="190"/>
      <c r="F265" s="378"/>
      <c r="G265" s="379"/>
      <c r="H265" s="378"/>
      <c r="I265" s="380"/>
      <c r="K265" s="10"/>
      <c r="P265" s="209"/>
      <c r="X265" s="293">
        <f>SUM(X243:X255)</f>
        <v>12434</v>
      </c>
      <c r="AA265" s="415"/>
    </row>
    <row r="266" spans="1:28" ht="18.75" customHeight="1" x14ac:dyDescent="0.3">
      <c r="A266" s="190"/>
      <c r="B266" s="190"/>
      <c r="C266" s="190"/>
      <c r="D266" s="190"/>
      <c r="E266" s="190"/>
      <c r="F266" s="378"/>
      <c r="G266" s="379"/>
      <c r="H266" s="378"/>
      <c r="I266" s="380"/>
      <c r="K266" s="10"/>
      <c r="L266"/>
      <c r="P266" s="209"/>
      <c r="Y266" s="3" t="s">
        <v>1025</v>
      </c>
      <c r="AA266" s="415"/>
    </row>
    <row r="267" spans="1:28" ht="30.75" customHeight="1" x14ac:dyDescent="0.3">
      <c r="A267" s="190"/>
      <c r="B267" s="190"/>
      <c r="C267" s="190"/>
      <c r="D267" s="190"/>
      <c r="E267" s="190"/>
      <c r="F267" s="378"/>
      <c r="G267" s="379"/>
      <c r="H267" s="378"/>
      <c r="I267" s="380"/>
      <c r="K267" s="10"/>
      <c r="L267" s="381"/>
      <c r="P267" s="209"/>
      <c r="X267" s="293">
        <f>SUM(X264:X266)</f>
        <v>96144</v>
      </c>
      <c r="Y267" s="3">
        <f>Y264</f>
        <v>96734</v>
      </c>
      <c r="Z267" s="293">
        <f>X267-Y267</f>
        <v>-590</v>
      </c>
      <c r="AA267" s="415"/>
    </row>
    <row r="268" spans="1:28" ht="30.75" customHeight="1" x14ac:dyDescent="0.3">
      <c r="A268" s="190"/>
      <c r="B268" s="190"/>
      <c r="C268" s="190"/>
      <c r="D268" s="190"/>
      <c r="E268" s="190"/>
      <c r="F268" s="378"/>
      <c r="G268" s="379"/>
      <c r="H268" s="378"/>
      <c r="I268" s="380"/>
      <c r="K268" s="10"/>
      <c r="L268" s="381"/>
      <c r="P268" s="209"/>
      <c r="AA268" s="415"/>
    </row>
    <row r="269" spans="1:28" ht="30.75" customHeight="1" x14ac:dyDescent="0.3">
      <c r="A269" s="190"/>
      <c r="B269" s="190"/>
      <c r="C269" s="190"/>
      <c r="D269" s="190"/>
      <c r="E269" s="190"/>
      <c r="F269" s="378"/>
      <c r="G269" s="379"/>
      <c r="H269" s="378"/>
      <c r="I269" s="380"/>
      <c r="K269" s="10"/>
      <c r="L269" s="381"/>
      <c r="P269" s="209"/>
      <c r="AA269" s="415"/>
    </row>
    <row r="270" spans="1:28" ht="30.75" customHeight="1" x14ac:dyDescent="0.3">
      <c r="A270" s="190"/>
      <c r="B270" s="190"/>
      <c r="C270" s="190"/>
      <c r="D270" s="190"/>
      <c r="E270" s="190"/>
      <c r="F270" s="378"/>
      <c r="G270" s="379"/>
      <c r="H270" s="378"/>
      <c r="I270" s="380"/>
      <c r="K270" s="10"/>
      <c r="L270" s="381"/>
      <c r="P270" s="209"/>
      <c r="AA270" s="415"/>
    </row>
    <row r="271" spans="1:28" ht="30.75" customHeight="1" x14ac:dyDescent="0.3">
      <c r="A271" s="190"/>
      <c r="B271" s="190"/>
      <c r="C271" s="190"/>
      <c r="D271" s="190"/>
      <c r="E271" s="190"/>
      <c r="F271" s="378"/>
      <c r="G271" s="379"/>
      <c r="H271" s="378"/>
      <c r="I271" s="380"/>
      <c r="K271" s="10"/>
      <c r="L271" s="381"/>
      <c r="P271" s="209"/>
      <c r="AA271" s="415"/>
    </row>
    <row r="272" spans="1:28" x14ac:dyDescent="0.3">
      <c r="A272" s="190"/>
      <c r="B272" s="190"/>
      <c r="C272" s="190"/>
      <c r="D272" s="190"/>
      <c r="E272" s="190"/>
      <c r="I272" s="380"/>
      <c r="K272" s="10"/>
      <c r="L272" s="381"/>
      <c r="P272" s="209"/>
      <c r="AA272" s="415"/>
    </row>
    <row r="273" spans="1:27" x14ac:dyDescent="0.3">
      <c r="A273" s="190"/>
      <c r="B273" s="190"/>
      <c r="C273" s="190"/>
      <c r="D273" s="190"/>
      <c r="E273" s="190"/>
      <c r="I273" s="380"/>
      <c r="L273" s="381"/>
      <c r="P273" s="209"/>
      <c r="AA273" s="415"/>
    </row>
    <row r="274" spans="1:27" x14ac:dyDescent="0.3">
      <c r="A274" s="5"/>
      <c r="B274" s="382"/>
      <c r="C274" s="23"/>
      <c r="D274" s="72"/>
      <c r="I274" s="380"/>
      <c r="L274" s="381"/>
      <c r="P274" s="209"/>
      <c r="AA274" s="415"/>
    </row>
    <row r="275" spans="1:27" x14ac:dyDescent="0.3">
      <c r="A275" s="5"/>
      <c r="B275" s="382"/>
      <c r="C275" s="23"/>
      <c r="D275" s="72"/>
      <c r="L275" s="381"/>
      <c r="P275" s="209"/>
      <c r="AA275" s="415"/>
    </row>
    <row r="276" spans="1:27" x14ac:dyDescent="0.3">
      <c r="D276" s="72"/>
      <c r="P276" s="209"/>
      <c r="AA276" s="415"/>
    </row>
    <row r="277" spans="1:27" x14ac:dyDescent="0.3">
      <c r="D277" s="72"/>
      <c r="P277" s="209"/>
      <c r="AA277" s="415"/>
    </row>
    <row r="278" spans="1:27" x14ac:dyDescent="0.3">
      <c r="D278" s="72"/>
      <c r="P278" s="209"/>
      <c r="AA278" s="415"/>
    </row>
    <row r="279" spans="1:27" x14ac:dyDescent="0.3">
      <c r="D279" s="72"/>
      <c r="P279" s="209"/>
      <c r="AA279" s="415"/>
    </row>
    <row r="280" spans="1:27" x14ac:dyDescent="0.3">
      <c r="A280" s="5"/>
      <c r="B280" s="382"/>
      <c r="C280" s="23"/>
      <c r="D280" s="72"/>
      <c r="P280" s="209"/>
      <c r="AA280" s="415"/>
    </row>
    <row r="281" spans="1:27" x14ac:dyDescent="0.3">
      <c r="A281" s="5"/>
      <c r="B281" s="382"/>
      <c r="C281" s="23"/>
      <c r="D281" s="72"/>
      <c r="P281" s="209"/>
      <c r="AA281" s="415"/>
    </row>
    <row r="282" spans="1:27" x14ac:dyDescent="0.3">
      <c r="D282" s="72"/>
      <c r="P282" s="209"/>
      <c r="AA282" s="415"/>
    </row>
    <row r="283" spans="1:27" x14ac:dyDescent="0.3">
      <c r="D283" s="72"/>
      <c r="P283" s="209"/>
      <c r="AA283" s="415"/>
    </row>
    <row r="284" spans="1:27" x14ac:dyDescent="0.3">
      <c r="D284" s="72"/>
      <c r="P284" s="209"/>
      <c r="AA284" s="415"/>
    </row>
    <row r="285" spans="1:27" x14ac:dyDescent="0.3">
      <c r="D285" s="72"/>
      <c r="P285" s="209"/>
      <c r="AA285" s="415"/>
    </row>
    <row r="286" spans="1:27" x14ac:dyDescent="0.3">
      <c r="A286" s="5"/>
      <c r="B286" s="382"/>
      <c r="C286" s="23"/>
      <c r="D286" s="72"/>
      <c r="P286" s="209"/>
      <c r="AA286" s="415"/>
    </row>
    <row r="287" spans="1:27" x14ac:dyDescent="0.3">
      <c r="A287" s="5"/>
      <c r="B287" s="382"/>
      <c r="C287" s="23"/>
      <c r="D287" s="72"/>
      <c r="P287" s="209"/>
      <c r="AA287" s="415"/>
    </row>
    <row r="288" spans="1:27" x14ac:dyDescent="0.3">
      <c r="D288" s="72"/>
      <c r="P288" s="209"/>
      <c r="AA288" s="415"/>
    </row>
    <row r="289" spans="1:27" x14ac:dyDescent="0.3">
      <c r="D289" s="72"/>
      <c r="P289" s="209"/>
      <c r="AA289" s="415"/>
    </row>
    <row r="290" spans="1:27" x14ac:dyDescent="0.3">
      <c r="D290" s="72"/>
      <c r="P290" s="209"/>
      <c r="AA290" s="415"/>
    </row>
    <row r="291" spans="1:27" x14ac:dyDescent="0.3">
      <c r="D291" s="72"/>
      <c r="P291" s="209"/>
      <c r="AA291" s="415"/>
    </row>
    <row r="292" spans="1:27" x14ac:dyDescent="0.3">
      <c r="A292" s="5"/>
      <c r="B292" s="382"/>
      <c r="C292" s="23"/>
      <c r="D292" s="72"/>
      <c r="P292" s="209"/>
      <c r="AA292" s="415"/>
    </row>
    <row r="293" spans="1:27" x14ac:dyDescent="0.3">
      <c r="A293" s="5"/>
      <c r="B293" s="382"/>
      <c r="C293" s="23"/>
      <c r="D293" s="72"/>
      <c r="P293" s="209"/>
      <c r="AA293" s="415"/>
    </row>
    <row r="294" spans="1:27" x14ac:dyDescent="0.3">
      <c r="A294" s="5"/>
      <c r="B294" s="382"/>
      <c r="C294" s="23"/>
      <c r="D294" s="72"/>
      <c r="P294" s="209"/>
      <c r="AA294" s="415"/>
    </row>
    <row r="295" spans="1:27" x14ac:dyDescent="0.3">
      <c r="A295" s="5"/>
      <c r="B295" s="382"/>
      <c r="C295" s="23"/>
      <c r="D295" s="72"/>
      <c r="P295" s="209"/>
      <c r="AA295" s="415"/>
    </row>
    <row r="296" spans="1:27" x14ac:dyDescent="0.3">
      <c r="D296" s="72"/>
      <c r="P296" s="209"/>
      <c r="AA296" s="415"/>
    </row>
    <row r="297" spans="1:27" x14ac:dyDescent="0.3">
      <c r="D297" s="72"/>
      <c r="P297" s="209"/>
      <c r="AA297" s="415"/>
    </row>
    <row r="298" spans="1:27" x14ac:dyDescent="0.3">
      <c r="D298" s="72"/>
      <c r="P298" s="209"/>
      <c r="AA298" s="415"/>
    </row>
    <row r="299" spans="1:27" x14ac:dyDescent="0.3">
      <c r="A299" s="5"/>
      <c r="B299" s="382"/>
      <c r="C299" s="23"/>
      <c r="D299" s="72"/>
      <c r="P299" s="209"/>
      <c r="AA299" s="415"/>
    </row>
    <row r="300" spans="1:27" x14ac:dyDescent="0.3">
      <c r="A300" s="5"/>
      <c r="B300" s="382"/>
      <c r="C300" s="23"/>
      <c r="D300" s="72"/>
      <c r="P300" s="209"/>
      <c r="AA300" s="415"/>
    </row>
    <row r="301" spans="1:27" x14ac:dyDescent="0.3">
      <c r="A301" s="5"/>
      <c r="B301" s="382"/>
      <c r="C301" s="23"/>
      <c r="D301" s="72"/>
      <c r="P301" s="209"/>
      <c r="AA301" s="415"/>
    </row>
    <row r="302" spans="1:27" x14ac:dyDescent="0.3">
      <c r="A302" s="5"/>
      <c r="B302" s="382"/>
      <c r="C302" s="23"/>
      <c r="D302" s="72"/>
      <c r="P302" s="209"/>
      <c r="AA302" s="415"/>
    </row>
    <row r="303" spans="1:27" x14ac:dyDescent="0.3">
      <c r="A303" s="5"/>
      <c r="B303" s="382"/>
      <c r="C303" s="23"/>
      <c r="D303" s="72"/>
      <c r="P303" s="209"/>
      <c r="AA303" s="415"/>
    </row>
    <row r="304" spans="1:27" x14ac:dyDescent="0.3">
      <c r="A304" s="5"/>
      <c r="B304" s="382"/>
      <c r="C304" s="23"/>
      <c r="D304" s="72"/>
      <c r="P304" s="209"/>
      <c r="AA304" s="415"/>
    </row>
    <row r="305" spans="1:27" x14ac:dyDescent="0.3">
      <c r="A305" s="5"/>
      <c r="B305" s="382"/>
      <c r="C305" s="23"/>
      <c r="D305" s="72"/>
      <c r="P305" s="209"/>
      <c r="AA305" s="415"/>
    </row>
    <row r="306" spans="1:27" x14ac:dyDescent="0.3">
      <c r="A306" s="5"/>
      <c r="B306" s="382"/>
      <c r="C306" s="23"/>
      <c r="D306" s="72"/>
      <c r="P306" s="209"/>
      <c r="AA306" s="415"/>
    </row>
    <row r="307" spans="1:27" x14ac:dyDescent="0.3">
      <c r="A307" s="5"/>
      <c r="B307" s="382"/>
      <c r="C307" s="23"/>
      <c r="D307" s="72"/>
      <c r="P307" s="209"/>
      <c r="AA307" s="415"/>
    </row>
    <row r="308" spans="1:27" x14ac:dyDescent="0.3">
      <c r="A308" s="5"/>
      <c r="B308" s="382"/>
      <c r="C308" s="23"/>
      <c r="D308" s="72"/>
      <c r="P308" s="209"/>
      <c r="AA308" s="415"/>
    </row>
    <row r="309" spans="1:27" x14ac:dyDescent="0.3">
      <c r="A309" s="5"/>
      <c r="B309" s="382"/>
      <c r="C309" s="23"/>
      <c r="D309" s="72"/>
      <c r="P309" s="209"/>
      <c r="AA309" s="415"/>
    </row>
    <row r="310" spans="1:27" x14ac:dyDescent="0.3">
      <c r="A310" s="5"/>
      <c r="B310" s="382"/>
      <c r="C310" s="23"/>
      <c r="D310" s="72"/>
      <c r="P310" s="209"/>
      <c r="AA310" s="415"/>
    </row>
    <row r="311" spans="1:27" x14ac:dyDescent="0.3">
      <c r="A311" s="5"/>
      <c r="B311" s="382"/>
      <c r="C311" s="23"/>
      <c r="D311" s="72"/>
      <c r="P311" s="209"/>
      <c r="AA311" s="415"/>
    </row>
    <row r="312" spans="1:27" x14ac:dyDescent="0.3">
      <c r="A312" s="5"/>
      <c r="B312" s="382"/>
      <c r="C312" s="23"/>
      <c r="D312" s="72"/>
      <c r="P312" s="209"/>
      <c r="AA312" s="415"/>
    </row>
    <row r="313" spans="1:27" x14ac:dyDescent="0.3">
      <c r="A313" s="5"/>
      <c r="B313" s="382"/>
      <c r="C313" s="23"/>
      <c r="D313" s="72"/>
      <c r="P313" s="209"/>
      <c r="AA313" s="415"/>
    </row>
    <row r="314" spans="1:27" x14ac:dyDescent="0.3">
      <c r="A314" s="5"/>
      <c r="B314" s="382"/>
      <c r="C314" s="23"/>
      <c r="D314" s="72"/>
      <c r="P314" s="209"/>
      <c r="AA314" s="415"/>
    </row>
    <row r="315" spans="1:27" x14ac:dyDescent="0.3">
      <c r="A315" s="5"/>
      <c r="B315" s="382"/>
      <c r="C315" s="23"/>
      <c r="D315" s="72"/>
      <c r="P315" s="209"/>
      <c r="AA315" s="415"/>
    </row>
    <row r="316" spans="1:27" x14ac:dyDescent="0.3">
      <c r="A316" s="5"/>
      <c r="B316" s="382"/>
      <c r="C316" s="23"/>
      <c r="D316" s="72"/>
      <c r="P316" s="209"/>
      <c r="AA316" s="415"/>
    </row>
    <row r="317" spans="1:27" x14ac:dyDescent="0.3">
      <c r="A317" s="5"/>
      <c r="B317" s="382"/>
      <c r="C317" s="23"/>
      <c r="D317" s="72"/>
      <c r="P317" s="209"/>
      <c r="AA317" s="415"/>
    </row>
    <row r="318" spans="1:27" x14ac:dyDescent="0.3">
      <c r="A318" s="5"/>
      <c r="B318" s="382"/>
      <c r="C318" s="23"/>
      <c r="D318" s="72"/>
      <c r="P318" s="209"/>
    </row>
    <row r="319" spans="1:27" x14ac:dyDescent="0.3">
      <c r="A319" s="5"/>
      <c r="B319" s="382"/>
      <c r="C319" s="23"/>
      <c r="D319" s="72"/>
      <c r="P319" s="209"/>
    </row>
    <row r="320" spans="1:27" x14ac:dyDescent="0.3">
      <c r="A320" s="5"/>
      <c r="B320" s="382"/>
      <c r="C320" s="23"/>
      <c r="D320" s="72"/>
      <c r="P320" s="209"/>
    </row>
    <row r="321" spans="1:16" x14ac:dyDescent="0.3">
      <c r="A321" s="5"/>
      <c r="B321" s="382"/>
      <c r="C321" s="23"/>
      <c r="D321" s="72"/>
      <c r="P321" s="209"/>
    </row>
    <row r="322" spans="1:16" x14ac:dyDescent="0.3">
      <c r="A322" s="5"/>
      <c r="B322" s="382"/>
      <c r="C322" s="23"/>
      <c r="D322" s="72"/>
      <c r="P322" s="209"/>
    </row>
    <row r="323" spans="1:16" x14ac:dyDescent="0.3">
      <c r="A323" s="5"/>
      <c r="B323" s="382"/>
      <c r="C323" s="23"/>
      <c r="D323" s="72"/>
      <c r="P323" s="209"/>
    </row>
    <row r="324" spans="1:16" x14ac:dyDescent="0.3">
      <c r="A324" s="5"/>
      <c r="B324" s="382"/>
      <c r="C324" s="23"/>
      <c r="D324" s="72"/>
      <c r="P324" s="209"/>
    </row>
    <row r="325" spans="1:16" x14ac:dyDescent="0.3">
      <c r="A325" s="5"/>
      <c r="B325" s="382"/>
      <c r="C325" s="23"/>
      <c r="D325" s="72"/>
      <c r="P325" s="209"/>
    </row>
    <row r="326" spans="1:16" x14ac:dyDescent="0.3">
      <c r="A326" s="5"/>
      <c r="B326" s="382"/>
      <c r="C326" s="23"/>
      <c r="D326" s="72"/>
      <c r="P326" s="209"/>
    </row>
    <row r="327" spans="1:16" x14ac:dyDescent="0.3">
      <c r="A327" s="5"/>
      <c r="B327" s="382"/>
      <c r="C327" s="23"/>
      <c r="D327" s="72"/>
      <c r="P327" s="209"/>
    </row>
    <row r="328" spans="1:16" x14ac:dyDescent="0.3">
      <c r="A328" s="5"/>
      <c r="B328" s="382"/>
      <c r="C328" s="23"/>
      <c r="D328" s="72"/>
      <c r="P328" s="209"/>
    </row>
    <row r="329" spans="1:16" x14ac:dyDescent="0.3">
      <c r="A329" s="5"/>
      <c r="B329" s="382"/>
      <c r="C329" s="23"/>
      <c r="D329" s="72"/>
      <c r="P329" s="209"/>
    </row>
    <row r="330" spans="1:16" x14ac:dyDescent="0.3">
      <c r="A330" s="5"/>
      <c r="B330" s="382"/>
      <c r="C330" s="23"/>
      <c r="D330" s="72"/>
      <c r="P330" s="209"/>
    </row>
    <row r="331" spans="1:16" x14ac:dyDescent="0.3">
      <c r="A331" s="5"/>
      <c r="B331" s="382"/>
      <c r="C331" s="23"/>
      <c r="D331" s="72"/>
      <c r="P331" s="209"/>
    </row>
    <row r="332" spans="1:16" x14ac:dyDescent="0.3">
      <c r="A332" s="5"/>
      <c r="B332" s="382"/>
      <c r="C332" s="23"/>
      <c r="D332" s="72"/>
      <c r="P332" s="209"/>
    </row>
    <row r="333" spans="1:16" x14ac:dyDescent="0.3">
      <c r="A333" s="5"/>
      <c r="B333" s="382"/>
      <c r="C333" s="23"/>
      <c r="D333" s="72"/>
      <c r="P333" s="209"/>
    </row>
    <row r="334" spans="1:16" x14ac:dyDescent="0.3">
      <c r="A334" s="5"/>
      <c r="B334" s="382"/>
      <c r="C334" s="23"/>
      <c r="D334" s="72"/>
      <c r="P334" s="209"/>
    </row>
    <row r="335" spans="1:16" x14ac:dyDescent="0.3">
      <c r="A335" s="5"/>
      <c r="B335" s="382"/>
      <c r="C335" s="23"/>
      <c r="D335" s="72"/>
      <c r="P335" s="209"/>
    </row>
    <row r="336" spans="1:16" x14ac:dyDescent="0.3">
      <c r="A336" s="5"/>
      <c r="B336" s="382"/>
      <c r="C336" s="23"/>
      <c r="D336" s="72"/>
      <c r="P336" s="209"/>
    </row>
    <row r="337" spans="1:16" x14ac:dyDescent="0.3">
      <c r="A337" s="5"/>
      <c r="B337" s="382"/>
      <c r="C337" s="23"/>
      <c r="D337" s="72"/>
      <c r="P337" s="209"/>
    </row>
    <row r="338" spans="1:16" x14ac:dyDescent="0.3">
      <c r="A338" s="5"/>
      <c r="B338" s="382"/>
      <c r="C338" s="23"/>
      <c r="D338" s="72"/>
      <c r="P338" s="209"/>
    </row>
    <row r="339" spans="1:16" x14ac:dyDescent="0.3">
      <c r="A339" s="5"/>
      <c r="B339" s="382"/>
      <c r="C339" s="23"/>
      <c r="D339" s="72"/>
      <c r="P339" s="209"/>
    </row>
    <row r="340" spans="1:16" x14ac:dyDescent="0.3">
      <c r="A340" s="5"/>
      <c r="B340" s="382"/>
      <c r="C340" s="23"/>
      <c r="D340" s="72"/>
      <c r="P340" s="209"/>
    </row>
    <row r="341" spans="1:16" x14ac:dyDescent="0.3">
      <c r="A341" s="5"/>
      <c r="B341" s="382"/>
      <c r="C341" s="23"/>
      <c r="D341" s="72"/>
      <c r="P341" s="209"/>
    </row>
    <row r="342" spans="1:16" x14ac:dyDescent="0.3">
      <c r="A342" s="5"/>
      <c r="B342" s="382"/>
      <c r="C342" s="23"/>
      <c r="D342" s="72"/>
      <c r="P342" s="209"/>
    </row>
    <row r="343" spans="1:16" x14ac:dyDescent="0.3">
      <c r="A343" s="5"/>
      <c r="B343" s="382"/>
      <c r="C343" s="23"/>
      <c r="D343" s="72"/>
      <c r="P343" s="209"/>
    </row>
    <row r="344" spans="1:16" x14ac:dyDescent="0.3">
      <c r="A344" s="5"/>
      <c r="B344" s="382"/>
      <c r="C344" s="23"/>
      <c r="D344" s="72"/>
      <c r="P344" s="209"/>
    </row>
    <row r="345" spans="1:16" x14ac:dyDescent="0.3">
      <c r="A345" s="5"/>
      <c r="B345" s="382"/>
      <c r="C345" s="23"/>
      <c r="D345" s="72"/>
      <c r="P345" s="209"/>
    </row>
    <row r="346" spans="1:16" x14ac:dyDescent="0.3">
      <c r="A346" s="5"/>
      <c r="B346" s="382"/>
      <c r="C346" s="23"/>
      <c r="D346" s="72"/>
      <c r="P346" s="209"/>
    </row>
    <row r="347" spans="1:16" x14ac:dyDescent="0.3">
      <c r="A347" s="5"/>
      <c r="B347" s="382"/>
      <c r="C347" s="23"/>
      <c r="D347" s="72"/>
      <c r="P347" s="209"/>
    </row>
    <row r="348" spans="1:16" x14ac:dyDescent="0.3">
      <c r="A348" s="5"/>
      <c r="B348" s="382"/>
      <c r="C348" s="23"/>
      <c r="D348" s="72"/>
      <c r="P348" s="209"/>
    </row>
    <row r="349" spans="1:16" x14ac:dyDescent="0.3">
      <c r="A349" s="5"/>
      <c r="B349" s="382"/>
      <c r="C349" s="23"/>
      <c r="D349" s="72"/>
      <c r="P349" s="209"/>
    </row>
    <row r="350" spans="1:16" x14ac:dyDescent="0.3">
      <c r="A350" s="5"/>
      <c r="B350" s="382"/>
      <c r="C350" s="23"/>
      <c r="D350" s="72"/>
      <c r="P350" s="209"/>
    </row>
    <row r="351" spans="1:16" x14ac:dyDescent="0.3">
      <c r="A351" s="5"/>
      <c r="B351" s="382"/>
      <c r="C351" s="23"/>
      <c r="D351" s="72"/>
      <c r="P351" s="209"/>
    </row>
    <row r="352" spans="1:16" x14ac:dyDescent="0.3">
      <c r="A352" s="5"/>
      <c r="B352" s="382"/>
      <c r="C352" s="23"/>
      <c r="D352" s="72"/>
      <c r="P352" s="209"/>
    </row>
    <row r="353" spans="1:16" x14ac:dyDescent="0.3">
      <c r="A353" s="5"/>
      <c r="B353" s="382"/>
      <c r="C353" s="23"/>
      <c r="D353" s="72"/>
      <c r="P353" s="209"/>
    </row>
    <row r="354" spans="1:16" x14ac:dyDescent="0.3">
      <c r="A354" s="5"/>
      <c r="B354" s="382"/>
      <c r="C354" s="23"/>
      <c r="D354" s="72"/>
      <c r="P354" s="209"/>
    </row>
    <row r="355" spans="1:16" x14ac:dyDescent="0.3">
      <c r="A355" s="5"/>
      <c r="B355" s="382"/>
      <c r="C355" s="23"/>
      <c r="D355" s="72"/>
      <c r="P355" s="209"/>
    </row>
    <row r="356" spans="1:16" x14ac:dyDescent="0.3">
      <c r="A356" s="5"/>
      <c r="B356" s="382"/>
      <c r="C356" s="23"/>
      <c r="D356" s="72"/>
      <c r="P356" s="209"/>
    </row>
    <row r="357" spans="1:16" x14ac:dyDescent="0.3">
      <c r="A357" s="5"/>
      <c r="B357" s="382"/>
      <c r="C357" s="23"/>
      <c r="D357" s="72"/>
      <c r="P357" s="209"/>
    </row>
    <row r="358" spans="1:16" x14ac:dyDescent="0.3">
      <c r="A358" s="5"/>
      <c r="B358" s="382"/>
      <c r="C358" s="23"/>
      <c r="D358" s="72"/>
      <c r="P358" s="209"/>
    </row>
    <row r="359" spans="1:16" x14ac:dyDescent="0.3">
      <c r="A359" s="5"/>
      <c r="B359" s="382"/>
      <c r="C359" s="23"/>
      <c r="D359" s="72"/>
      <c r="P359" s="209"/>
    </row>
    <row r="360" spans="1:16" x14ac:dyDescent="0.3">
      <c r="A360" s="5"/>
      <c r="B360" s="382"/>
      <c r="C360" s="23"/>
      <c r="D360" s="72"/>
      <c r="P360" s="209"/>
    </row>
    <row r="361" spans="1:16" x14ac:dyDescent="0.3">
      <c r="A361" s="5"/>
      <c r="B361" s="382"/>
      <c r="C361" s="23"/>
      <c r="D361" s="72"/>
      <c r="P361" s="209"/>
    </row>
    <row r="362" spans="1:16" x14ac:dyDescent="0.3">
      <c r="A362" s="5"/>
      <c r="B362" s="382"/>
      <c r="C362" s="23"/>
      <c r="D362" s="72"/>
      <c r="P362" s="209"/>
    </row>
    <row r="363" spans="1:16" x14ac:dyDescent="0.3">
      <c r="A363" s="5"/>
      <c r="B363" s="382"/>
      <c r="C363" s="23"/>
      <c r="D363" s="72"/>
      <c r="P363" s="209"/>
    </row>
    <row r="364" spans="1:16" x14ac:dyDescent="0.3">
      <c r="A364" s="5"/>
      <c r="B364" s="382"/>
      <c r="C364" s="23"/>
      <c r="D364" s="72"/>
      <c r="P364" s="209"/>
    </row>
    <row r="365" spans="1:16" x14ac:dyDescent="0.3">
      <c r="A365" s="5"/>
      <c r="B365" s="382"/>
      <c r="C365" s="23"/>
      <c r="D365" s="72"/>
      <c r="P365" s="209"/>
    </row>
    <row r="366" spans="1:16" x14ac:dyDescent="0.3">
      <c r="A366" s="5"/>
      <c r="B366" s="382"/>
      <c r="C366" s="23"/>
      <c r="D366" s="72"/>
      <c r="P366" s="209"/>
    </row>
    <row r="367" spans="1:16" x14ac:dyDescent="0.3">
      <c r="A367" s="5"/>
      <c r="B367" s="382"/>
      <c r="C367" s="23"/>
      <c r="D367" s="72"/>
      <c r="P367" s="209"/>
    </row>
    <row r="368" spans="1:16" x14ac:dyDescent="0.3">
      <c r="A368" s="5"/>
      <c r="B368" s="382"/>
      <c r="C368" s="23"/>
      <c r="D368" s="72"/>
      <c r="P368" s="209"/>
    </row>
    <row r="369" spans="1:16" x14ac:dyDescent="0.3">
      <c r="A369" s="5"/>
      <c r="B369" s="382"/>
      <c r="C369" s="23"/>
      <c r="D369" s="72"/>
      <c r="P369" s="209"/>
    </row>
    <row r="370" spans="1:16" x14ac:dyDescent="0.3">
      <c r="A370" s="5"/>
      <c r="B370" s="382"/>
      <c r="C370" s="23"/>
      <c r="D370" s="72"/>
      <c r="P370" s="209"/>
    </row>
    <row r="371" spans="1:16" x14ac:dyDescent="0.3">
      <c r="A371" s="5"/>
      <c r="B371" s="382"/>
      <c r="C371" s="23"/>
      <c r="D371" s="72"/>
      <c r="P371" s="209"/>
    </row>
    <row r="372" spans="1:16" x14ac:dyDescent="0.3">
      <c r="A372" s="5"/>
      <c r="B372" s="382"/>
      <c r="C372" s="23"/>
      <c r="D372" s="72"/>
      <c r="P372" s="209"/>
    </row>
    <row r="373" spans="1:16" x14ac:dyDescent="0.3">
      <c r="A373" s="5"/>
      <c r="B373" s="382"/>
      <c r="C373" s="23"/>
      <c r="D373" s="72"/>
      <c r="P373" s="209"/>
    </row>
    <row r="374" spans="1:16" x14ac:dyDescent="0.3">
      <c r="A374" s="5"/>
      <c r="B374" s="382"/>
      <c r="C374" s="23"/>
      <c r="D374" s="72"/>
      <c r="P374" s="209"/>
    </row>
    <row r="375" spans="1:16" x14ac:dyDescent="0.3">
      <c r="A375" s="5"/>
      <c r="B375" s="382"/>
      <c r="C375" s="23"/>
      <c r="D375" s="72"/>
      <c r="P375" s="209"/>
    </row>
    <row r="376" spans="1:16" x14ac:dyDescent="0.3">
      <c r="A376" s="5"/>
      <c r="B376" s="382"/>
      <c r="C376" s="23"/>
      <c r="D376" s="72"/>
      <c r="P376" s="209"/>
    </row>
    <row r="377" spans="1:16" x14ac:dyDescent="0.3">
      <c r="A377" s="5"/>
      <c r="B377" s="382"/>
      <c r="C377" s="23"/>
      <c r="D377" s="72"/>
    </row>
    <row r="378" spans="1:16" x14ac:dyDescent="0.3">
      <c r="A378" s="5"/>
      <c r="B378" s="382"/>
      <c r="C378" s="23"/>
      <c r="D378" s="72"/>
      <c r="P378" s="209"/>
    </row>
    <row r="379" spans="1:16" x14ac:dyDescent="0.3">
      <c r="A379" s="5"/>
      <c r="B379" s="382"/>
      <c r="C379" s="23"/>
      <c r="D379" s="72"/>
    </row>
    <row r="380" spans="1:16" x14ac:dyDescent="0.3">
      <c r="A380" s="5"/>
      <c r="B380" s="382"/>
      <c r="C380" s="23"/>
      <c r="D380" s="72"/>
    </row>
    <row r="381" spans="1:16" x14ac:dyDescent="0.3">
      <c r="A381" s="5"/>
      <c r="B381" s="382"/>
      <c r="C381" s="23"/>
      <c r="D381" s="72"/>
    </row>
    <row r="382" spans="1:16" x14ac:dyDescent="0.3">
      <c r="A382" s="5"/>
      <c r="B382" s="382"/>
      <c r="C382" s="23"/>
      <c r="D382" s="72"/>
    </row>
    <row r="383" spans="1:16" x14ac:dyDescent="0.3">
      <c r="A383" s="5"/>
      <c r="B383" s="382"/>
      <c r="C383" s="23"/>
      <c r="D383" s="72"/>
    </row>
    <row r="384" spans="1:16" x14ac:dyDescent="0.3">
      <c r="A384" s="5"/>
      <c r="B384" s="382"/>
      <c r="C384" s="23"/>
      <c r="D384" s="72"/>
    </row>
    <row r="385" spans="1:4" x14ac:dyDescent="0.3">
      <c r="A385" s="5"/>
      <c r="B385" s="382"/>
      <c r="C385" s="23"/>
      <c r="D385" s="72"/>
    </row>
    <row r="386" spans="1:4" x14ac:dyDescent="0.3">
      <c r="A386" s="5"/>
      <c r="B386" s="382"/>
      <c r="C386" s="23"/>
      <c r="D386" s="72"/>
    </row>
    <row r="387" spans="1:4" x14ac:dyDescent="0.3">
      <c r="A387" s="5"/>
      <c r="B387" s="382"/>
      <c r="C387" s="23"/>
      <c r="D387" s="72"/>
    </row>
    <row r="388" spans="1:4" x14ac:dyDescent="0.3">
      <c r="A388" s="5"/>
      <c r="B388" s="382"/>
      <c r="C388" s="23"/>
      <c r="D388" s="72"/>
    </row>
    <row r="389" spans="1:4" x14ac:dyDescent="0.3">
      <c r="A389" s="5"/>
      <c r="B389" s="382"/>
      <c r="C389" s="23"/>
      <c r="D389" s="72"/>
    </row>
    <row r="390" spans="1:4" x14ac:dyDescent="0.3">
      <c r="A390" s="5"/>
      <c r="B390" s="382"/>
      <c r="C390" s="23"/>
      <c r="D390" s="72"/>
    </row>
    <row r="391" spans="1:4" x14ac:dyDescent="0.3">
      <c r="A391" s="5"/>
      <c r="B391" s="382"/>
      <c r="C391" s="23"/>
      <c r="D391" s="72"/>
    </row>
    <row r="392" spans="1:4" x14ac:dyDescent="0.3">
      <c r="A392" s="5"/>
      <c r="B392" s="382"/>
      <c r="C392" s="23"/>
      <c r="D392" s="72"/>
    </row>
    <row r="393" spans="1:4" x14ac:dyDescent="0.3">
      <c r="A393" s="5"/>
      <c r="B393" s="382"/>
      <c r="C393" s="23"/>
      <c r="D393" s="72"/>
    </row>
    <row r="394" spans="1:4" x14ac:dyDescent="0.3">
      <c r="A394" s="5"/>
      <c r="B394" s="382"/>
      <c r="C394" s="23"/>
      <c r="D394" s="72"/>
    </row>
    <row r="395" spans="1:4" x14ac:dyDescent="0.3">
      <c r="A395" s="5"/>
      <c r="B395" s="382"/>
      <c r="C395" s="23"/>
      <c r="D395" s="72"/>
    </row>
    <row r="396" spans="1:4" x14ac:dyDescent="0.3">
      <c r="A396" s="5"/>
      <c r="B396" s="382"/>
      <c r="C396" s="23"/>
      <c r="D396" s="72"/>
    </row>
    <row r="397" spans="1:4" x14ac:dyDescent="0.3">
      <c r="A397" s="5"/>
      <c r="B397" s="382"/>
      <c r="C397" s="23"/>
      <c r="D397" s="72"/>
    </row>
    <row r="398" spans="1:4" x14ac:dyDescent="0.3">
      <c r="A398" s="5"/>
      <c r="B398" s="382"/>
      <c r="C398" s="23"/>
      <c r="D398" s="72"/>
    </row>
    <row r="399" spans="1:4" x14ac:dyDescent="0.3">
      <c r="A399" s="5"/>
      <c r="B399" s="382"/>
      <c r="C399" s="23"/>
      <c r="D399" s="72"/>
    </row>
    <row r="400" spans="1:4" x14ac:dyDescent="0.3">
      <c r="A400" s="5"/>
      <c r="B400" s="382"/>
      <c r="C400" s="23"/>
      <c r="D400" s="72"/>
    </row>
    <row r="401" spans="1:4" x14ac:dyDescent="0.3">
      <c r="A401" s="5"/>
      <c r="B401" s="382"/>
      <c r="C401" s="23"/>
      <c r="D401" s="72"/>
    </row>
    <row r="402" spans="1:4" x14ac:dyDescent="0.3">
      <c r="A402" s="5"/>
      <c r="B402" s="382"/>
      <c r="C402" s="23"/>
      <c r="D402" s="72"/>
    </row>
    <row r="403" spans="1:4" x14ac:dyDescent="0.3">
      <c r="A403" s="5"/>
      <c r="B403" s="382"/>
      <c r="C403" s="23"/>
      <c r="D403" s="72"/>
    </row>
    <row r="404" spans="1:4" x14ac:dyDescent="0.3">
      <c r="A404" s="5"/>
      <c r="B404" s="382"/>
      <c r="C404" s="23"/>
      <c r="D404" s="72"/>
    </row>
    <row r="405" spans="1:4" x14ac:dyDescent="0.3">
      <c r="A405" s="5"/>
      <c r="B405" s="382"/>
      <c r="C405" s="23"/>
      <c r="D405" s="72"/>
    </row>
    <row r="406" spans="1:4" x14ac:dyDescent="0.3">
      <c r="A406" s="5"/>
      <c r="B406" s="382"/>
      <c r="C406" s="23"/>
      <c r="D406" s="72"/>
    </row>
    <row r="407" spans="1:4" x14ac:dyDescent="0.3">
      <c r="A407" s="5"/>
      <c r="B407" s="382"/>
      <c r="C407" s="23"/>
      <c r="D407" s="72"/>
    </row>
    <row r="408" spans="1:4" x14ac:dyDescent="0.3">
      <c r="A408" s="5"/>
      <c r="B408" s="382"/>
      <c r="C408" s="23"/>
      <c r="D408" s="72"/>
    </row>
    <row r="409" spans="1:4" x14ac:dyDescent="0.3">
      <c r="A409" s="5"/>
      <c r="B409" s="382"/>
      <c r="C409" s="23"/>
      <c r="D409" s="72"/>
    </row>
    <row r="410" spans="1:4" x14ac:dyDescent="0.3">
      <c r="A410" s="5"/>
      <c r="B410" s="382"/>
      <c r="C410" s="23"/>
      <c r="D410" s="72"/>
    </row>
    <row r="411" spans="1:4" x14ac:dyDescent="0.3">
      <c r="D411" s="72"/>
    </row>
    <row r="412" spans="1:4" x14ac:dyDescent="0.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sheetData>
  <sheetProtection formatCells="0" formatColumns="0" formatRows="0"/>
  <conditionalFormatting sqref="G33 G68:G69">
    <cfRule type="cellIs" dxfId="65" priority="93" stopIfTrue="1" operator="notEqual">
      <formula>0</formula>
    </cfRule>
  </conditionalFormatting>
  <conditionalFormatting sqref="G34">
    <cfRule type="cellIs" dxfId="64" priority="92" stopIfTrue="1" operator="notEqual">
      <formula>0</formula>
    </cfRule>
  </conditionalFormatting>
  <conditionalFormatting sqref="G51">
    <cfRule type="cellIs" dxfId="63" priority="91" stopIfTrue="1" operator="notEqual">
      <formula>0</formula>
    </cfRule>
  </conditionalFormatting>
  <conditionalFormatting sqref="G67">
    <cfRule type="cellIs" dxfId="62" priority="90" stopIfTrue="1" operator="notEqual">
      <formula>0</formula>
    </cfRule>
  </conditionalFormatting>
  <conditionalFormatting sqref="G89">
    <cfRule type="cellIs" dxfId="61" priority="88" stopIfTrue="1" operator="notEqual">
      <formula>0</formula>
    </cfRule>
  </conditionalFormatting>
  <conditionalFormatting sqref="G107">
    <cfRule type="cellIs" dxfId="60" priority="87" stopIfTrue="1" operator="notEqual">
      <formula>0</formula>
    </cfRule>
  </conditionalFormatting>
  <conditionalFormatting sqref="G120">
    <cfRule type="cellIs" dxfId="59" priority="86" stopIfTrue="1" operator="notEqual">
      <formula>0</formula>
    </cfRule>
  </conditionalFormatting>
  <conditionalFormatting sqref="G121">
    <cfRule type="cellIs" dxfId="58" priority="85" stopIfTrue="1" operator="notEqual">
      <formula>0</formula>
    </cfRule>
  </conditionalFormatting>
  <conditionalFormatting sqref="G136">
    <cfRule type="cellIs" dxfId="57" priority="84" stopIfTrue="1" operator="notEqual">
      <formula>0</formula>
    </cfRule>
  </conditionalFormatting>
  <conditionalFormatting sqref="G137">
    <cfRule type="cellIs" dxfId="56" priority="83" stopIfTrue="1" operator="notEqual">
      <formula>0</formula>
    </cfRule>
  </conditionalFormatting>
  <conditionalFormatting sqref="H200:H202">
    <cfRule type="cellIs" priority="79" stopIfTrue="1" operator="equal">
      <formula>";;;"</formula>
    </cfRule>
  </conditionalFormatting>
  <conditionalFormatting sqref="H200">
    <cfRule type="cellIs" dxfId="55" priority="78" stopIfTrue="1" operator="equal">
      <formula>0</formula>
    </cfRule>
  </conditionalFormatting>
  <conditionalFormatting sqref="H201">
    <cfRule type="cellIs" dxfId="54" priority="77" stopIfTrue="1" operator="equal">
      <formula>0</formula>
    </cfRule>
  </conditionalFormatting>
  <conditionalFormatting sqref="H202">
    <cfRule type="cellIs" dxfId="53" priority="76" stopIfTrue="1" operator="equal">
      <formula>0</formula>
    </cfRule>
  </conditionalFormatting>
  <conditionalFormatting sqref="H202">
    <cfRule type="cellIs" dxfId="52" priority="75" stopIfTrue="1" operator="equal">
      <formula>0</formula>
    </cfRule>
  </conditionalFormatting>
  <conditionalFormatting sqref="H200">
    <cfRule type="cellIs" dxfId="51" priority="74" stopIfTrue="1" operator="equal">
      <formula>0</formula>
    </cfRule>
  </conditionalFormatting>
  <conditionalFormatting sqref="G21">
    <cfRule type="cellIs" dxfId="50" priority="73" stopIfTrue="1" operator="notEqual">
      <formula>0</formula>
    </cfRule>
  </conditionalFormatting>
  <conditionalFormatting sqref="G7">
    <cfRule type="containsText" dxfId="49" priority="71" stopIfTrue="1" operator="containsText" text="Included in error count">
      <formula>NOT(ISERROR(SEARCH("Included in error count",G7)))</formula>
    </cfRule>
    <cfRule type="cellIs" dxfId="48" priority="72" stopIfTrue="1" operator="equal">
      <formula>1</formula>
    </cfRule>
  </conditionalFormatting>
  <conditionalFormatting sqref="G41">
    <cfRule type="containsText" dxfId="47" priority="69" stopIfTrue="1" operator="containsText" text="Included in error count">
      <formula>NOT(ISERROR(SEARCH("Included in error count",G41)))</formula>
    </cfRule>
    <cfRule type="cellIs" dxfId="46" priority="70" stopIfTrue="1" operator="equal">
      <formula>1</formula>
    </cfRule>
  </conditionalFormatting>
  <conditionalFormatting sqref="G76:G77">
    <cfRule type="containsText" dxfId="45" priority="67" stopIfTrue="1" operator="containsText" text="Included in error count">
      <formula>NOT(ISERROR(SEARCH("Included in error count",G76)))</formula>
    </cfRule>
    <cfRule type="cellIs" dxfId="44" priority="68" stopIfTrue="1" operator="equal">
      <formula>1</formula>
    </cfRule>
  </conditionalFormatting>
  <conditionalFormatting sqref="G78">
    <cfRule type="containsText" dxfId="43" priority="65" stopIfTrue="1" operator="containsText" text="Included in error count">
      <formula>NOT(ISERROR(SEARCH("Included in error count",G78)))</formula>
    </cfRule>
    <cfRule type="cellIs" dxfId="42" priority="66" stopIfTrue="1" operator="equal">
      <formula>1</formula>
    </cfRule>
  </conditionalFormatting>
  <conditionalFormatting sqref="G87">
    <cfRule type="containsText" dxfId="41" priority="61" stopIfTrue="1" operator="containsText" text="Included in error count">
      <formula>NOT(ISERROR(SEARCH("Included in error count",G87)))</formula>
    </cfRule>
    <cfRule type="cellIs" dxfId="40" priority="62" stopIfTrue="1" operator="equal">
      <formula>1</formula>
    </cfRule>
  </conditionalFormatting>
  <conditionalFormatting sqref="G109">
    <cfRule type="containsText" dxfId="39" priority="57" stopIfTrue="1" operator="containsText" text="Included in error count">
      <formula>NOT(ISERROR(SEARCH("Included in error count",G109)))</formula>
    </cfRule>
    <cfRule type="cellIs" dxfId="38" priority="58" stopIfTrue="1" operator="equal">
      <formula>1</formula>
    </cfRule>
  </conditionalFormatting>
  <conditionalFormatting sqref="G200">
    <cfRule type="containsText" dxfId="37" priority="46" stopIfTrue="1" operator="containsText" text="Included in error count">
      <formula>NOT(ISERROR(SEARCH("Included in error count",G200)))</formula>
    </cfRule>
    <cfRule type="cellIs" dxfId="36" priority="47" stopIfTrue="1" operator="equal">
      <formula>1</formula>
    </cfRule>
  </conditionalFormatting>
  <conditionalFormatting sqref="G201">
    <cfRule type="containsText" dxfId="35" priority="44" stopIfTrue="1" operator="containsText" text="Included in error count">
      <formula>NOT(ISERROR(SEARCH("Included in error count",G201)))</formula>
    </cfRule>
    <cfRule type="cellIs" dxfId="34" priority="45" stopIfTrue="1" operator="equal">
      <formula>1</formula>
    </cfRule>
  </conditionalFormatting>
  <conditionalFormatting sqref="G202">
    <cfRule type="containsText" dxfId="33" priority="42" stopIfTrue="1" operator="containsText" text="Included in error count">
      <formula>NOT(ISERROR(SEARCH("Included in error count",G202)))</formula>
    </cfRule>
    <cfRule type="cellIs" dxfId="32" priority="43" stopIfTrue="1" operator="equal">
      <formula>1</formula>
    </cfRule>
  </conditionalFormatting>
  <conditionalFormatting sqref="G125">
    <cfRule type="containsText" dxfId="31" priority="40" stopIfTrue="1" operator="containsText" text="Included in error count">
      <formula>NOT(ISERROR(SEARCH("Included in error count",G125)))</formula>
    </cfRule>
    <cfRule type="cellIs" dxfId="3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5"/>
  <sheetViews>
    <sheetView showGridLines="0" zoomScale="56" zoomScaleNormal="56" workbookViewId="0">
      <selection activeCell="G11" sqref="G11"/>
    </sheetView>
  </sheetViews>
  <sheetFormatPr defaultColWidth="9.109375" defaultRowHeight="14.4" x14ac:dyDescent="0.3"/>
  <cols>
    <col min="1" max="1" width="6.21875" style="567" customWidth="1"/>
    <col min="2" max="2" width="44.5546875" style="567" customWidth="1"/>
    <col min="3" max="3" width="17.109375" style="567" customWidth="1"/>
    <col min="4" max="4" width="19" style="567" customWidth="1"/>
    <col min="5" max="5" width="22.21875" style="567" customWidth="1"/>
    <col min="6" max="6" width="20.77734375" style="567" customWidth="1"/>
    <col min="7" max="7" width="21.77734375" style="567" customWidth="1"/>
    <col min="8" max="8" width="77.5546875" style="567" customWidth="1"/>
    <col min="9" max="9" width="84.5546875" style="568" customWidth="1"/>
    <col min="10" max="10" width="46.109375" style="568" customWidth="1"/>
    <col min="11" max="11" width="9.109375" style="763" hidden="1" customWidth="1"/>
    <col min="12" max="12" width="36.88671875" style="736" hidden="1" customWidth="1"/>
    <col min="13" max="14" width="15.6640625" style="736" hidden="1" customWidth="1"/>
    <col min="15" max="15" width="21" style="736" hidden="1" customWidth="1"/>
    <col min="16" max="16" width="11.109375" style="737" customWidth="1"/>
    <col min="17" max="18" width="9.109375" style="738" customWidth="1"/>
    <col min="19" max="59" width="9.109375" style="738"/>
    <col min="60" max="16384" width="9.109375" style="567"/>
  </cols>
  <sheetData>
    <row r="1" spans="1:78" ht="40.5" customHeight="1" thickBot="1" x14ac:dyDescent="0.35">
      <c r="A1" s="658"/>
      <c r="B1" s="1000" t="s">
        <v>1604</v>
      </c>
      <c r="C1" s="1000"/>
      <c r="D1" s="1000"/>
      <c r="E1" s="1000"/>
      <c r="F1" s="1000"/>
      <c r="G1" s="1000"/>
      <c r="H1" s="1001"/>
      <c r="I1" s="998"/>
      <c r="J1" s="999"/>
      <c r="K1" s="735"/>
    </row>
    <row r="2" spans="1:78" ht="72" customHeight="1" thickBot="1" x14ac:dyDescent="0.35">
      <c r="A2" s="659"/>
      <c r="B2" s="1002" t="s">
        <v>1605</v>
      </c>
      <c r="C2" s="1003"/>
      <c r="D2" s="1003"/>
      <c r="E2" s="1003"/>
      <c r="F2" s="1003"/>
      <c r="G2" s="1003"/>
      <c r="H2" s="1004"/>
      <c r="I2" s="1017" t="s">
        <v>1606</v>
      </c>
      <c r="J2" s="1020" t="s">
        <v>2048</v>
      </c>
      <c r="K2" s="739"/>
    </row>
    <row r="3" spans="1:78" ht="15" customHeight="1" thickBot="1" x14ac:dyDescent="0.35">
      <c r="A3" s="660"/>
      <c r="B3" s="661"/>
      <c r="C3" s="662"/>
      <c r="D3" s="662"/>
      <c r="E3" s="662"/>
      <c r="F3" s="662"/>
      <c r="G3" s="663"/>
      <c r="H3" s="734"/>
      <c r="I3" s="1018"/>
      <c r="J3" s="1021"/>
      <c r="K3" s="739"/>
    </row>
    <row r="4" spans="1:78" ht="21.75" customHeight="1" thickBot="1" x14ac:dyDescent="0.35">
      <c r="A4" s="664"/>
      <c r="B4" s="665" t="s">
        <v>623</v>
      </c>
      <c r="C4" s="1005" t="str">
        <f>'Unit Data from Audit Worksheet'!D2</f>
        <v>Select Unit Name from Drop Down List</v>
      </c>
      <c r="D4" s="1006"/>
      <c r="E4" s="1007"/>
      <c r="F4" s="1008" t="s">
        <v>1607</v>
      </c>
      <c r="G4" s="1009"/>
      <c r="H4" s="1012" t="s">
        <v>2045</v>
      </c>
      <c r="I4" s="1018"/>
      <c r="J4" s="1021"/>
      <c r="K4" s="740"/>
      <c r="L4" s="741"/>
    </row>
    <row r="5" spans="1:78" ht="21.6" thickBot="1" x14ac:dyDescent="0.35">
      <c r="A5" s="666"/>
      <c r="B5" s="667" t="s">
        <v>600</v>
      </c>
      <c r="C5" s="1014" t="e">
        <f>'Unit Data from Audit Worksheet'!D3</f>
        <v>#N/A</v>
      </c>
      <c r="D5" s="1015"/>
      <c r="E5" s="1016"/>
      <c r="F5" s="1010"/>
      <c r="G5" s="1011"/>
      <c r="H5" s="1013"/>
      <c r="I5" s="1018"/>
      <c r="J5" s="1021"/>
      <c r="K5" s="742"/>
      <c r="L5" s="743" t="s">
        <v>612</v>
      </c>
    </row>
    <row r="6" spans="1:78" ht="18.75" customHeight="1" x14ac:dyDescent="0.3">
      <c r="A6" s="660"/>
      <c r="B6" s="1027" t="s">
        <v>1984</v>
      </c>
      <c r="C6" s="1027"/>
      <c r="D6" s="1027"/>
      <c r="E6" s="1027"/>
      <c r="F6" s="1027"/>
      <c r="G6" s="1027"/>
      <c r="H6" s="1028"/>
      <c r="I6" s="1018"/>
      <c r="J6" s="1021"/>
      <c r="K6" s="742"/>
      <c r="L6" s="743"/>
    </row>
    <row r="7" spans="1:78" ht="116.25" customHeight="1" thickBot="1" x14ac:dyDescent="0.35">
      <c r="A7" s="668"/>
      <c r="B7" s="1029"/>
      <c r="C7" s="1029"/>
      <c r="D7" s="1029"/>
      <c r="E7" s="1029"/>
      <c r="F7" s="1029"/>
      <c r="G7" s="1029"/>
      <c r="H7" s="1030"/>
      <c r="I7" s="1019"/>
      <c r="J7" s="1022"/>
      <c r="K7" s="742"/>
      <c r="L7" s="743"/>
    </row>
    <row r="8" spans="1:78" ht="185.1" customHeight="1" thickBot="1" x14ac:dyDescent="0.35">
      <c r="A8" s="669"/>
      <c r="B8" s="1042"/>
      <c r="C8" s="1042"/>
      <c r="D8" s="1042"/>
      <c r="E8" s="1042"/>
      <c r="F8" s="1042"/>
      <c r="G8" s="1043"/>
      <c r="H8" s="1031" t="s">
        <v>1610</v>
      </c>
      <c r="I8" s="589"/>
      <c r="J8" s="1023"/>
      <c r="K8" s="742"/>
      <c r="L8" s="854" t="b">
        <f>IF($L$9&gt;10000000,"25%",IF($L$9&gt;999999,"34%",IF($L$9&gt;99999,"71%",IF($L$9&gt;1,"100%"))))</f>
        <v>0</v>
      </c>
      <c r="N8" s="917"/>
    </row>
    <row r="9" spans="1:78" ht="132" customHeight="1" thickBot="1" x14ac:dyDescent="0.35">
      <c r="A9" s="669"/>
      <c r="B9" s="1044"/>
      <c r="C9" s="1044"/>
      <c r="D9" s="1044"/>
      <c r="E9" s="1044"/>
      <c r="F9" s="1044"/>
      <c r="G9" s="1045"/>
      <c r="H9" s="1032"/>
      <c r="I9" s="589"/>
      <c r="J9" s="1024"/>
      <c r="K9" s="742"/>
      <c r="L9" s="854">
        <f>Import!L59+Import!L65+Import!L62-Import!L63-Import!L64-Import!L60</f>
        <v>0</v>
      </c>
      <c r="N9" s="917"/>
    </row>
    <row r="10" spans="1:78" ht="27.75" customHeight="1" thickBot="1" x14ac:dyDescent="0.35">
      <c r="A10" s="582"/>
      <c r="B10" s="1026" t="s">
        <v>991</v>
      </c>
      <c r="C10" s="1046"/>
      <c r="D10" s="1046"/>
      <c r="E10" s="1046"/>
      <c r="F10" s="570" t="s">
        <v>788</v>
      </c>
      <c r="G10" s="570" t="s">
        <v>992</v>
      </c>
      <c r="H10" s="671"/>
      <c r="I10" s="571"/>
      <c r="J10" s="672"/>
      <c r="K10" s="744"/>
      <c r="L10" s="736">
        <v>2020</v>
      </c>
      <c r="M10" s="741">
        <v>2021</v>
      </c>
      <c r="N10" s="736">
        <v>2022</v>
      </c>
      <c r="O10" s="745"/>
      <c r="P10" s="746"/>
    </row>
    <row r="11" spans="1:78" ht="246" customHeight="1" thickBot="1" x14ac:dyDescent="0.35">
      <c r="A11" s="669" t="s">
        <v>1608</v>
      </c>
      <c r="B11" s="1047"/>
      <c r="C11" s="1048"/>
      <c r="D11" s="1048"/>
      <c r="E11" s="1049"/>
      <c r="F11" s="572" t="b">
        <f>IF($L$9&gt;10000000,"25% -- Average of similar units is 46%",IF($L$9&gt;999999,"34% -- Average of similar units is 63%",IF($L$9&gt;99999,"71% -- Average of similar units is 132%",IF($L$9&gt;1,"100 %-- Average of similar units is 260%"))))</f>
        <v>0</v>
      </c>
      <c r="G11" s="856" t="str">
        <f>N11</f>
        <v/>
      </c>
      <c r="H11" s="673" t="s">
        <v>1996</v>
      </c>
      <c r="I11" s="597" t="s">
        <v>2131</v>
      </c>
      <c r="J11" s="674"/>
      <c r="K11" s="742"/>
      <c r="L11" s="702" t="e">
        <f>HLOOKUP($C$5,'PY2 Data(H)'!$D$2:$CQ$399,273,FALSE)</f>
        <v>#N/A</v>
      </c>
      <c r="M11" s="702" t="e">
        <f>HLOOKUP($C$5,'PY1 Data(H)'!$F$2:$CR$399,295,FALSE)</f>
        <v>#N/A</v>
      </c>
      <c r="N11" s="702" t="str">
        <f>IFERROR((Import!L38+Import!L39-Import!L43-Import!L44-Import!L193-Import!L48+Import!L69)/(Import!L59+Import!L65+Import!L62-Import!L63-Import!L64-Import!L60),"")</f>
        <v/>
      </c>
      <c r="O11" s="857" t="e">
        <f>IF(N11&lt;VALUE(L8),1,0)</f>
        <v>#VALUE!</v>
      </c>
      <c r="P11" s="746"/>
    </row>
    <row r="12" spans="1:78" ht="27.75" customHeight="1" thickBot="1" x14ac:dyDescent="0.35">
      <c r="A12" s="669"/>
      <c r="B12" s="1026" t="s">
        <v>991</v>
      </c>
      <c r="C12" s="1046"/>
      <c r="D12" s="1046"/>
      <c r="E12" s="1046"/>
      <c r="F12" s="570" t="s">
        <v>788</v>
      </c>
      <c r="G12" s="570" t="s">
        <v>992</v>
      </c>
      <c r="H12" s="824"/>
      <c r="I12" s="597"/>
      <c r="J12" s="674"/>
      <c r="K12" s="742"/>
      <c r="L12" s="702"/>
      <c r="M12" s="702"/>
      <c r="N12" s="702"/>
      <c r="P12" s="746"/>
    </row>
    <row r="13" spans="1:78" ht="95.25" customHeight="1" thickBot="1" x14ac:dyDescent="0.35">
      <c r="A13" s="669" t="s">
        <v>1609</v>
      </c>
      <c r="B13" s="1050" t="s">
        <v>2050</v>
      </c>
      <c r="C13" s="1051"/>
      <c r="D13" s="1051"/>
      <c r="E13" s="1052"/>
      <c r="F13" s="572" t="s">
        <v>2037</v>
      </c>
      <c r="G13" s="855" t="str">
        <f>IF('Unit Data from Audit Worksheet'!F75="","N/A",L13)</f>
        <v>N/A</v>
      </c>
      <c r="H13" s="824" t="s">
        <v>2046</v>
      </c>
      <c r="I13" s="598" t="s">
        <v>2033</v>
      </c>
      <c r="J13" s="674"/>
      <c r="K13" s="742"/>
      <c r="L13" s="831">
        <f>'Unit Data from Audit Worksheet'!F75</f>
        <v>0</v>
      </c>
      <c r="M13" s="702"/>
      <c r="N13" s="702"/>
      <c r="O13" s="745"/>
      <c r="P13" s="746"/>
    </row>
    <row r="14" spans="1:78" ht="146.69999999999999" customHeight="1" thickBot="1" x14ac:dyDescent="0.35">
      <c r="A14" s="669" t="s">
        <v>1611</v>
      </c>
      <c r="B14" s="1050" t="s">
        <v>2038</v>
      </c>
      <c r="C14" s="1051"/>
      <c r="D14" s="1051"/>
      <c r="E14" s="1052"/>
      <c r="F14" s="572" t="s">
        <v>2035</v>
      </c>
      <c r="G14" s="825">
        <f>Import!L51</f>
        <v>0</v>
      </c>
      <c r="H14" s="824" t="s">
        <v>2036</v>
      </c>
      <c r="I14" s="598" t="s">
        <v>2057</v>
      </c>
      <c r="J14" s="674"/>
      <c r="K14" s="742"/>
      <c r="L14" s="702"/>
      <c r="M14" s="702"/>
      <c r="N14" s="702"/>
      <c r="O14" s="745"/>
      <c r="P14" s="746"/>
    </row>
    <row r="15" spans="1:78" ht="51.75" customHeight="1" thickBot="1" x14ac:dyDescent="0.35">
      <c r="A15" s="675"/>
      <c r="B15" s="1025" t="s">
        <v>1613</v>
      </c>
      <c r="C15" s="1025"/>
      <c r="D15" s="1025"/>
      <c r="E15" s="1026"/>
      <c r="F15" s="570" t="s">
        <v>788</v>
      </c>
      <c r="G15" s="570" t="s">
        <v>992</v>
      </c>
      <c r="H15" s="676" t="s">
        <v>1614</v>
      </c>
      <c r="I15" s="590"/>
      <c r="J15" s="590"/>
      <c r="K15" s="742"/>
      <c r="L15" s="747" t="e">
        <f>HLOOKUP($C$5,'PY2 Data(H)'!$D$2:$CQ$285,263,FALSE)</f>
        <v>#N/A</v>
      </c>
      <c r="M15" s="747" t="e">
        <f>HLOOKUP($C$5,'PY1 Data(H)'!$F$2:$CR$399,285,FALSE)</f>
        <v>#N/A</v>
      </c>
      <c r="N15" s="748" t="e">
        <f>Import!L232</f>
        <v>#N/A</v>
      </c>
      <c r="O15" s="749"/>
      <c r="P15" s="750"/>
      <c r="Q15" s="751"/>
      <c r="R15" s="751"/>
      <c r="S15" s="751"/>
      <c r="T15" s="751"/>
      <c r="U15" s="751"/>
      <c r="V15" s="751"/>
      <c r="W15" s="751"/>
      <c r="X15" s="751"/>
      <c r="Y15" s="751"/>
      <c r="Z15" s="751"/>
      <c r="AA15" s="751"/>
      <c r="AB15" s="751"/>
      <c r="AC15" s="751"/>
      <c r="AD15" s="751"/>
      <c r="AE15" s="751"/>
      <c r="AF15" s="751"/>
      <c r="AG15" s="751"/>
      <c r="AH15" s="751"/>
      <c r="AI15" s="751"/>
      <c r="AJ15" s="751"/>
      <c r="AK15" s="751"/>
      <c r="AL15" s="751"/>
      <c r="AM15" s="751"/>
      <c r="AN15" s="751"/>
      <c r="AO15" s="751"/>
      <c r="AP15" s="751"/>
      <c r="AQ15" s="751"/>
      <c r="AR15" s="751"/>
      <c r="AS15" s="751"/>
      <c r="AT15" s="751"/>
      <c r="AU15" s="751"/>
      <c r="AV15" s="751"/>
      <c r="AW15" s="751"/>
      <c r="AX15" s="751"/>
      <c r="AY15" s="751"/>
      <c r="AZ15" s="751"/>
      <c r="BA15" s="751"/>
      <c r="BB15" s="751"/>
      <c r="BC15" s="751"/>
      <c r="BD15" s="751"/>
      <c r="BE15" s="751"/>
      <c r="BF15" s="751"/>
      <c r="BG15" s="751"/>
      <c r="BH15" s="577"/>
      <c r="BI15" s="577"/>
      <c r="BJ15" s="577"/>
      <c r="BK15" s="577"/>
      <c r="BL15" s="577"/>
      <c r="BM15" s="577"/>
      <c r="BN15" s="577"/>
      <c r="BO15" s="577"/>
      <c r="BP15" s="577"/>
      <c r="BQ15" s="577"/>
      <c r="BR15" s="577"/>
      <c r="BS15" s="577"/>
      <c r="BT15" s="577"/>
      <c r="BU15" s="577"/>
      <c r="BV15" s="577"/>
      <c r="BW15" s="577"/>
      <c r="BX15" s="577"/>
      <c r="BY15" s="577"/>
      <c r="BZ15" s="577"/>
    </row>
    <row r="16" spans="1:78" ht="202.5" customHeight="1" thickBot="1" x14ac:dyDescent="0.35">
      <c r="A16" s="669" t="s">
        <v>1612</v>
      </c>
      <c r="B16" s="677"/>
      <c r="C16" s="578"/>
      <c r="D16" s="578"/>
      <c r="E16" s="579"/>
      <c r="F16" s="670" t="s">
        <v>601</v>
      </c>
      <c r="G16" s="580" t="e">
        <f>N16</f>
        <v>#DIV/0!</v>
      </c>
      <c r="H16" s="673" t="s">
        <v>993</v>
      </c>
      <c r="I16" s="598" t="s">
        <v>603</v>
      </c>
      <c r="J16" s="674"/>
      <c r="K16" s="742"/>
      <c r="L16" s="747" t="e">
        <f>HLOOKUP($C$5,'PY2 Data(H)'!$D$2:$CQ$285,275,FALSE)</f>
        <v>#N/A</v>
      </c>
      <c r="M16" s="747" t="e">
        <f>HLOOKUP($C$5,'PY1 Data(H)'!$F$2:$CR$399,297,FALSE)</f>
        <v>#N/A</v>
      </c>
      <c r="N16" s="748" t="e">
        <f>(+Import!L76-Import!L77-Import!L74-Import!L75)/(Import!L80-Import!L81-Import!L82-Import!L83-Import!L$84-Import!L85-Import!L79)</f>
        <v>#DIV/0!</v>
      </c>
    </row>
    <row r="17" spans="1:81" ht="27.75" customHeight="1" thickBot="1" x14ac:dyDescent="0.35">
      <c r="A17" s="582"/>
      <c r="B17" s="678" t="s">
        <v>1616</v>
      </c>
      <c r="C17" s="581">
        <v>2020</v>
      </c>
      <c r="D17" s="581">
        <v>2021</v>
      </c>
      <c r="E17" s="581">
        <v>2022</v>
      </c>
      <c r="F17" s="570" t="s">
        <v>788</v>
      </c>
      <c r="G17" s="570" t="s">
        <v>992</v>
      </c>
      <c r="H17" s="575"/>
      <c r="I17" s="590"/>
      <c r="J17" s="590"/>
      <c r="K17" s="742"/>
      <c r="L17" s="748"/>
      <c r="M17" s="748"/>
      <c r="N17" s="748"/>
    </row>
    <row r="18" spans="1:81" ht="69.599999999999994" customHeight="1" thickBot="1" x14ac:dyDescent="0.35">
      <c r="A18" s="669" t="s">
        <v>1615</v>
      </c>
      <c r="B18" s="683" t="s">
        <v>2059</v>
      </c>
      <c r="C18" s="829" t="e">
        <f>IF(L15=0,"N/A",L18)</f>
        <v>#N/A</v>
      </c>
      <c r="D18" s="829" t="e">
        <f>IF(M15=0,"N/A",M18)</f>
        <v>#N/A</v>
      </c>
      <c r="E18" s="829" t="e">
        <f>IF(N15=0,"N/A",N18)</f>
        <v>#N/A</v>
      </c>
      <c r="F18" s="572" t="s">
        <v>994</v>
      </c>
      <c r="G18" s="679" t="e">
        <f>E18</f>
        <v>#N/A</v>
      </c>
      <c r="H18" s="673" t="s">
        <v>2839</v>
      </c>
      <c r="I18" s="598" t="s">
        <v>2844</v>
      </c>
      <c r="J18" s="680"/>
      <c r="K18" s="742"/>
      <c r="L18" s="752" t="e">
        <f>HLOOKUP($C$5,'PY2 Data(H)'!$D$2:$CQ$285,276,FALSE)</f>
        <v>#N/A</v>
      </c>
      <c r="M18" s="752" t="e">
        <f>HLOOKUP($C$5,'PY1 Data(H)'!$F$2:$CR$399,298,FALSE)</f>
        <v>#N/A</v>
      </c>
      <c r="N18" s="752">
        <f>+Import!L109-Import!L111+Import!L110-Import!L140-Import!L112</f>
        <v>0</v>
      </c>
    </row>
    <row r="19" spans="1:81" ht="109.5" customHeight="1" thickBot="1" x14ac:dyDescent="0.35">
      <c r="A19" s="669" t="s">
        <v>1617</v>
      </c>
      <c r="B19" s="696" t="s">
        <v>1619</v>
      </c>
      <c r="C19" s="681" t="e">
        <f>IF(L15=0,"N/A",L19)</f>
        <v>#N/A</v>
      </c>
      <c r="D19" s="681" t="e">
        <f>IF(M15=0,"N/A",M19)</f>
        <v>#N/A</v>
      </c>
      <c r="E19" s="681" t="e">
        <f>IF(N15=0,"N/A",N19)</f>
        <v>#N/A</v>
      </c>
      <c r="F19" s="572" t="s">
        <v>938</v>
      </c>
      <c r="G19" s="682" t="e">
        <f>E19</f>
        <v>#N/A</v>
      </c>
      <c r="H19" s="673" t="s">
        <v>1620</v>
      </c>
      <c r="I19" s="598" t="s">
        <v>2850</v>
      </c>
      <c r="J19" s="973"/>
      <c r="K19" s="742"/>
      <c r="L19" s="702" t="e">
        <f>HLOOKUP($C$5,'PY2 Data(H)'!$D$2:$CQ$285,277,FALSE)</f>
        <v>#N/A</v>
      </c>
      <c r="M19" s="702" t="e">
        <f>HLOOKUP($C$5,'PY1 Data(H)'!$F$2:$CR$399,299,FALSE)</f>
        <v>#N/A</v>
      </c>
      <c r="N19" s="753" t="e">
        <f>Import!L72/(Import!L111+Import!L114-Import!L110+Import!L140)</f>
        <v>#DIV/0!</v>
      </c>
      <c r="O19" s="754"/>
    </row>
    <row r="20" spans="1:81" ht="75" customHeight="1" thickBot="1" x14ac:dyDescent="0.35">
      <c r="A20" s="669" t="s">
        <v>1618</v>
      </c>
      <c r="B20" s="1054" t="s">
        <v>1622</v>
      </c>
      <c r="C20" s="1054"/>
      <c r="D20" s="1033"/>
      <c r="E20" s="684" t="str">
        <f>IF(N20&lt;0,"Yes","No")</f>
        <v>No</v>
      </c>
      <c r="F20" s="685"/>
      <c r="G20" s="573" t="str">
        <f>E20</f>
        <v>No</v>
      </c>
      <c r="H20" s="673" t="s">
        <v>1623</v>
      </c>
      <c r="I20" s="598" t="s">
        <v>939</v>
      </c>
      <c r="J20" s="680"/>
      <c r="K20" s="742"/>
      <c r="L20" s="755"/>
      <c r="M20" s="755">
        <f>((Import!L114+Import!L111)*0.03)-Import!L118</f>
        <v>0</v>
      </c>
      <c r="N20" s="756">
        <f>M20*0.03</f>
        <v>0</v>
      </c>
    </row>
    <row r="21" spans="1:81" ht="51.75" customHeight="1" thickBot="1" x14ac:dyDescent="0.35">
      <c r="A21" s="675"/>
      <c r="B21" s="1025" t="s">
        <v>995</v>
      </c>
      <c r="C21" s="1025"/>
      <c r="D21" s="1025"/>
      <c r="E21" s="1025"/>
      <c r="F21" s="570" t="s">
        <v>788</v>
      </c>
      <c r="G21" s="570" t="s">
        <v>992</v>
      </c>
      <c r="H21" s="676" t="s">
        <v>1624</v>
      </c>
      <c r="I21" s="591"/>
      <c r="J21" s="591"/>
      <c r="K21" s="742"/>
      <c r="L21" s="747" t="e">
        <f>HLOOKUP($C$5,'PY2 Data(H)'!$D$2:$CQ$285,262,FALSE)</f>
        <v>#N/A</v>
      </c>
      <c r="M21" s="747" t="e">
        <f>HLOOKUP($C$5,'PY1 Data(H)'!$F$2:$CR$399,284,FALSE)</f>
        <v>#N/A</v>
      </c>
      <c r="N21" s="757" t="e">
        <f>Import!L231</f>
        <v>#N/A</v>
      </c>
    </row>
    <row r="22" spans="1:81" ht="202.5" customHeight="1" thickBot="1" x14ac:dyDescent="0.35">
      <c r="A22" s="669" t="s">
        <v>1621</v>
      </c>
      <c r="B22" s="1058"/>
      <c r="C22" s="1058"/>
      <c r="D22" s="1058"/>
      <c r="E22" s="1059"/>
      <c r="F22" s="572" t="s">
        <v>601</v>
      </c>
      <c r="G22" s="686" t="e">
        <f>N22</f>
        <v>#DIV/0!</v>
      </c>
      <c r="H22" s="673" t="s">
        <v>996</v>
      </c>
      <c r="I22" s="598" t="s">
        <v>613</v>
      </c>
      <c r="J22" s="687"/>
      <c r="K22" s="742"/>
      <c r="L22" s="747" t="e">
        <f>HLOOKUP($C$5,'PY2 Data(H)'!$D$2:$CQ$285,279,FALSE)</f>
        <v>#N/A</v>
      </c>
      <c r="M22" s="747" t="e">
        <f>HLOOKUP($C$5,'PY1 Data(H)'!$F$2:$CR$399,301,FALSE)</f>
        <v>#N/A</v>
      </c>
      <c r="N22" s="748" t="e">
        <f>+(Import!L94-Import!L95-Import!L93-Import!L92)/(Import!L99-Import!L100-Import!L101-Import!L102-Import!L103-Import!L104-Import!L98)</f>
        <v>#DIV/0!</v>
      </c>
    </row>
    <row r="23" spans="1:81" ht="27.75" customHeight="1" thickBot="1" x14ac:dyDescent="0.35">
      <c r="A23" s="582"/>
      <c r="B23" s="688" t="s">
        <v>1616</v>
      </c>
      <c r="C23" s="582">
        <v>2020</v>
      </c>
      <c r="D23" s="582">
        <v>2021</v>
      </c>
      <c r="E23" s="582">
        <v>2022</v>
      </c>
      <c r="F23" s="570" t="s">
        <v>788</v>
      </c>
      <c r="G23" s="570" t="s">
        <v>992</v>
      </c>
      <c r="H23" s="574"/>
      <c r="I23" s="593"/>
      <c r="J23" s="574"/>
      <c r="K23" s="742"/>
      <c r="L23" s="758"/>
      <c r="M23" s="748"/>
      <c r="N23" s="748"/>
    </row>
    <row r="24" spans="1:81" ht="71.25" customHeight="1" thickBot="1" x14ac:dyDescent="0.35">
      <c r="A24" s="669" t="s">
        <v>1625</v>
      </c>
      <c r="B24" s="683" t="s">
        <v>2059</v>
      </c>
      <c r="C24" s="830" t="e">
        <f>IF(L21=0,"N/A",L24)</f>
        <v>#N/A</v>
      </c>
      <c r="D24" s="830" t="e">
        <f>IF(M21=0,"N/A",M24)</f>
        <v>#N/A</v>
      </c>
      <c r="E24" s="830" t="e">
        <f>IF(N21=0,"N/A",N24)</f>
        <v>#N/A</v>
      </c>
      <c r="F24" s="572" t="s">
        <v>994</v>
      </c>
      <c r="G24" s="679" t="e">
        <f>E24</f>
        <v>#N/A</v>
      </c>
      <c r="H24" s="673" t="s">
        <v>2840</v>
      </c>
      <c r="I24" s="689" t="s">
        <v>2848</v>
      </c>
      <c r="J24" s="680"/>
      <c r="K24" s="742"/>
      <c r="L24" s="752" t="e">
        <f>HLOOKUP($C$5,'PY2 Data(H)'!$D$2:$CQ$285,280,FALSE)</f>
        <v>#N/A</v>
      </c>
      <c r="M24" s="752" t="e">
        <f>HLOOKUP($C$5,'PY1 Data(H)'!$F$2:$CR$399,302,FALSE)</f>
        <v>#N/A</v>
      </c>
      <c r="N24" s="759">
        <f>+Import!L125-Import!L128+Import!L127-Import!L143-Import!L129</f>
        <v>0</v>
      </c>
    </row>
    <row r="25" spans="1:81" s="180" customFormat="1" ht="102.75" customHeight="1" thickBot="1" x14ac:dyDescent="0.35">
      <c r="A25" s="669" t="s">
        <v>1626</v>
      </c>
      <c r="B25" s="696" t="s">
        <v>1619</v>
      </c>
      <c r="C25" s="681" t="e">
        <f>IF(L21=0,"N/A",L25)</f>
        <v>#N/A</v>
      </c>
      <c r="D25" s="681" t="e">
        <f>IF(M21=0,"N/A",M25)</f>
        <v>#N/A</v>
      </c>
      <c r="E25" s="681" t="e">
        <f>IF(N21=0,"N/A",N25)</f>
        <v>#N/A</v>
      </c>
      <c r="F25" s="572" t="s">
        <v>938</v>
      </c>
      <c r="G25" s="682" t="e">
        <f>E25</f>
        <v>#N/A</v>
      </c>
      <c r="H25" s="673" t="s">
        <v>1620</v>
      </c>
      <c r="I25" s="689" t="s">
        <v>2851</v>
      </c>
      <c r="J25" s="973"/>
      <c r="K25" s="742"/>
      <c r="L25" s="702" t="e">
        <f>HLOOKUP($C$5,'PY2 Data(H)'!$D$2:$CQ$285,281,FALSE)</f>
        <v>#N/A</v>
      </c>
      <c r="M25" s="702" t="e">
        <f>HLOOKUP($C$5,'PY1 Data(H)'!$F$2:$CR$399,303,FALSE)</f>
        <v>#N/A</v>
      </c>
      <c r="N25" s="753" t="e">
        <f>+Import!L90/(Import!L131+Import!L128-Import!L127+Import!L143)</f>
        <v>#DIV/0!</v>
      </c>
      <c r="O25" s="736"/>
      <c r="P25" s="737"/>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567"/>
      <c r="BI25" s="567"/>
      <c r="BJ25" s="567"/>
      <c r="BK25" s="567"/>
      <c r="BL25" s="567"/>
      <c r="BM25" s="567"/>
      <c r="BN25" s="567"/>
      <c r="BO25" s="567"/>
      <c r="BP25" s="567"/>
      <c r="BQ25" s="567"/>
      <c r="BR25" s="567"/>
      <c r="BS25" s="567"/>
      <c r="BT25" s="567"/>
      <c r="BU25" s="567"/>
      <c r="BV25" s="567"/>
      <c r="BW25" s="567"/>
      <c r="BX25" s="567"/>
      <c r="BY25" s="567"/>
      <c r="BZ25" s="567"/>
      <c r="CA25" s="567"/>
      <c r="CB25" s="567"/>
      <c r="CC25" s="567"/>
    </row>
    <row r="26" spans="1:81" s="180" customFormat="1" ht="18.600000000000001" thickBot="1" x14ac:dyDescent="0.35">
      <c r="A26" s="603"/>
      <c r="B26" s="1025" t="s">
        <v>997</v>
      </c>
      <c r="C26" s="1025"/>
      <c r="D26" s="1025"/>
      <c r="E26" s="584">
        <v>2022</v>
      </c>
      <c r="F26" s="690" t="s">
        <v>998</v>
      </c>
      <c r="G26" s="691"/>
      <c r="H26" s="583"/>
      <c r="I26" s="600"/>
      <c r="J26" s="583"/>
      <c r="K26" s="742"/>
      <c r="L26" s="736"/>
      <c r="M26" s="736"/>
      <c r="N26" s="736"/>
      <c r="O26" s="736"/>
      <c r="P26" s="737"/>
      <c r="Q26" s="738"/>
      <c r="R26" s="738"/>
      <c r="S26" s="738"/>
      <c r="T26" s="738"/>
      <c r="U26" s="738"/>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567"/>
      <c r="BI26" s="567"/>
      <c r="BJ26" s="567"/>
      <c r="BK26" s="567"/>
      <c r="BL26" s="567"/>
      <c r="BM26" s="567"/>
      <c r="BN26" s="567"/>
      <c r="BO26" s="567"/>
      <c r="BP26" s="567"/>
      <c r="BQ26" s="567"/>
      <c r="BR26" s="567"/>
      <c r="BS26" s="567"/>
      <c r="BT26" s="567"/>
      <c r="BU26" s="567"/>
      <c r="BV26" s="567"/>
      <c r="BW26" s="567"/>
      <c r="BX26" s="567"/>
      <c r="BY26" s="567"/>
      <c r="BZ26" s="567"/>
      <c r="CA26" s="567"/>
      <c r="CB26" s="567"/>
      <c r="CC26" s="567"/>
    </row>
    <row r="27" spans="1:81" s="180" customFormat="1" ht="119.4" customHeight="1" thickBot="1" x14ac:dyDescent="0.35">
      <c r="A27" s="692" t="s">
        <v>1627</v>
      </c>
      <c r="B27" s="1035" t="s">
        <v>1629</v>
      </c>
      <c r="C27" s="1036"/>
      <c r="D27" s="1036"/>
      <c r="E27" s="684" t="str">
        <f>IF(Import!L223=1,"Yes",IF(Import!L223=2,"No","This question must be answered.  See cell C26 on TD"))</f>
        <v>This question must be answered.  See cell C26 on TD</v>
      </c>
      <c r="F27" s="827" t="s">
        <v>1005</v>
      </c>
      <c r="G27" s="684" t="str">
        <f>IF(E27="No","Late",E27)</f>
        <v>This question must be answered.  See cell C26 on TD</v>
      </c>
      <c r="H27" s="596" t="s">
        <v>999</v>
      </c>
      <c r="I27" s="689" t="s">
        <v>1630</v>
      </c>
      <c r="J27" s="693"/>
      <c r="K27" s="742"/>
      <c r="L27" s="736"/>
      <c r="M27" s="736"/>
      <c r="N27" s="736"/>
      <c r="O27" s="736"/>
      <c r="P27" s="737"/>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567"/>
      <c r="BI27" s="567"/>
      <c r="BJ27" s="567"/>
      <c r="BK27" s="567"/>
      <c r="BL27" s="567"/>
      <c r="BM27" s="567"/>
      <c r="BN27" s="567"/>
      <c r="BO27" s="567"/>
      <c r="BP27" s="567"/>
      <c r="BQ27" s="567"/>
      <c r="BR27" s="567"/>
      <c r="BS27" s="567"/>
      <c r="BT27" s="567"/>
      <c r="BU27" s="567"/>
      <c r="BV27" s="567"/>
      <c r="BW27" s="567"/>
      <c r="BX27" s="567"/>
      <c r="BY27" s="567"/>
      <c r="BZ27" s="567"/>
      <c r="CA27" s="567"/>
      <c r="CB27" s="567"/>
      <c r="CC27" s="567"/>
    </row>
    <row r="28" spans="1:81" s="180" customFormat="1" ht="18" customHeight="1" thickBot="1" x14ac:dyDescent="0.35">
      <c r="A28" s="694"/>
      <c r="B28" s="1037"/>
      <c r="C28" s="1037"/>
      <c r="D28" s="1038"/>
      <c r="E28" s="584">
        <v>2022</v>
      </c>
      <c r="F28" s="187" t="s">
        <v>998</v>
      </c>
      <c r="G28" s="585"/>
      <c r="H28" s="585"/>
      <c r="I28" s="601"/>
      <c r="J28" s="602"/>
      <c r="K28" s="742"/>
      <c r="L28" s="736"/>
      <c r="M28" s="736"/>
      <c r="N28" s="736"/>
      <c r="O28" s="736"/>
      <c r="P28" s="737"/>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567"/>
      <c r="BI28" s="567"/>
      <c r="BJ28" s="567"/>
      <c r="BK28" s="567"/>
      <c r="BL28" s="567"/>
      <c r="BM28" s="567"/>
      <c r="BN28" s="567"/>
      <c r="BO28" s="567"/>
      <c r="BP28" s="567"/>
      <c r="BQ28" s="567"/>
      <c r="BR28" s="567"/>
      <c r="BS28" s="567"/>
      <c r="BT28" s="567"/>
      <c r="BU28" s="567"/>
      <c r="BV28" s="567"/>
      <c r="BW28" s="567"/>
      <c r="BX28" s="567"/>
      <c r="BY28" s="567"/>
      <c r="BZ28" s="567"/>
      <c r="CA28" s="567"/>
      <c r="CB28" s="567"/>
      <c r="CC28" s="567"/>
    </row>
    <row r="29" spans="1:81" s="180" customFormat="1" ht="117.6" customHeight="1" thickBot="1" x14ac:dyDescent="0.35">
      <c r="A29" s="669" t="s">
        <v>1628</v>
      </c>
      <c r="B29" s="1035" t="s">
        <v>2058</v>
      </c>
      <c r="C29" s="1036"/>
      <c r="D29" s="1036"/>
      <c r="E29" s="818" t="str">
        <f>IFERROR((Import!L54-Import!L55)/Import!L55,"This question must be answered unless the unit does not levy ad valorem taxes. See cells F61 &amp; F62 on Unit Data from Audit")</f>
        <v>This question must be answered unless the unit does not levy ad valorem taxes. See cells F61 &amp; F62 on Unit Data from Audit</v>
      </c>
      <c r="F29" s="572" t="s">
        <v>602</v>
      </c>
      <c r="G29" s="819" t="str">
        <f>+E29</f>
        <v>This question must be answered unless the unit does not levy ad valorem taxes. See cells F61 &amp; F62 on Unit Data from Audit</v>
      </c>
      <c r="H29" s="673" t="s">
        <v>1985</v>
      </c>
      <c r="I29" s="689" t="s">
        <v>609</v>
      </c>
      <c r="J29" s="693"/>
      <c r="K29" s="742"/>
      <c r="L29" s="736"/>
      <c r="M29" s="736"/>
      <c r="N29" s="736"/>
      <c r="O29" s="736"/>
      <c r="P29" s="737"/>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567"/>
      <c r="BI29" s="567"/>
      <c r="BJ29" s="567"/>
      <c r="BK29" s="567"/>
      <c r="BL29" s="567"/>
      <c r="BM29" s="567"/>
      <c r="BN29" s="567"/>
      <c r="BO29" s="567"/>
      <c r="BP29" s="567"/>
      <c r="BQ29" s="567"/>
      <c r="BR29" s="567"/>
      <c r="BS29" s="567"/>
      <c r="BT29" s="567"/>
      <c r="BU29" s="567"/>
      <c r="BV29" s="567"/>
      <c r="BW29" s="567"/>
      <c r="BX29" s="567"/>
      <c r="BY29" s="567"/>
      <c r="BZ29" s="567"/>
      <c r="CA29" s="567"/>
      <c r="CB29" s="567"/>
      <c r="CC29" s="567"/>
    </row>
    <row r="30" spans="1:81" s="180" customFormat="1" ht="18" customHeight="1" thickBot="1" x14ac:dyDescent="0.35">
      <c r="A30" s="695"/>
      <c r="B30" s="1037"/>
      <c r="C30" s="1037"/>
      <c r="D30" s="1038"/>
      <c r="E30" s="584">
        <v>2022</v>
      </c>
      <c r="F30" s="187" t="s">
        <v>998</v>
      </c>
      <c r="G30" s="585"/>
      <c r="H30" s="585"/>
      <c r="I30" s="601"/>
      <c r="J30" s="602"/>
      <c r="K30" s="735"/>
      <c r="L30" s="736"/>
      <c r="M30" s="736"/>
      <c r="N30" s="736"/>
      <c r="O30" s="736"/>
      <c r="P30" s="737"/>
      <c r="Q30" s="738"/>
      <c r="R30" s="738"/>
      <c r="S30" s="738"/>
      <c r="T30" s="738"/>
      <c r="U30" s="738"/>
      <c r="V30" s="738"/>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567"/>
      <c r="BI30" s="567"/>
      <c r="BJ30" s="567"/>
      <c r="BK30" s="567"/>
      <c r="BL30" s="567"/>
      <c r="BM30" s="567"/>
      <c r="BN30" s="567"/>
      <c r="BO30" s="567"/>
      <c r="BP30" s="567"/>
      <c r="BQ30" s="567"/>
      <c r="BR30" s="567"/>
      <c r="BS30" s="567"/>
      <c r="BT30" s="567"/>
      <c r="BU30" s="567"/>
      <c r="BV30" s="567"/>
      <c r="BW30" s="567"/>
      <c r="BX30" s="567"/>
      <c r="BY30" s="567"/>
      <c r="BZ30" s="567"/>
      <c r="CA30" s="567"/>
      <c r="CB30" s="567"/>
      <c r="CC30" s="567"/>
    </row>
    <row r="31" spans="1:81" s="180" customFormat="1" ht="97.5" customHeight="1" thickBot="1" x14ac:dyDescent="0.35">
      <c r="A31" s="669" t="s">
        <v>1631</v>
      </c>
      <c r="B31" s="1033" t="s">
        <v>1640</v>
      </c>
      <c r="C31" s="1034"/>
      <c r="D31" s="1034"/>
      <c r="E31" s="820" t="str">
        <f>IF(Import!L207=20,"Increase",IF(Import!L207=21,"Decrease",IF(Import!L207=22,"No Change",IF(Import!L207=23,"N/A","This question must be answered. See cell F260 on Unit Data from Audit"))))</f>
        <v>This question must be answered. See cell F260 on Unit Data from Audit</v>
      </c>
      <c r="F31" s="572" t="s">
        <v>1000</v>
      </c>
      <c r="G31" s="820" t="str">
        <f>E31</f>
        <v>This question must be answered. See cell F260 on Unit Data from Audit</v>
      </c>
      <c r="H31" s="673" t="s">
        <v>1001</v>
      </c>
      <c r="I31" s="689" t="s">
        <v>610</v>
      </c>
      <c r="J31" s="693"/>
      <c r="K31" s="760"/>
      <c r="L31" s="736"/>
      <c r="M31" s="736"/>
      <c r="N31" s="736"/>
      <c r="O31" s="736"/>
      <c r="P31" s="737"/>
      <c r="Q31" s="738"/>
      <c r="R31" s="738"/>
      <c r="S31" s="738"/>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row>
    <row r="32" spans="1:81" s="180" customFormat="1" ht="18" customHeight="1" thickBot="1" x14ac:dyDescent="0.35">
      <c r="A32" s="695"/>
      <c r="B32" s="1037"/>
      <c r="C32" s="1037"/>
      <c r="D32" s="1038"/>
      <c r="E32" s="584">
        <v>2022</v>
      </c>
      <c r="F32" s="187" t="s">
        <v>998</v>
      </c>
      <c r="G32" s="585"/>
      <c r="H32" s="594"/>
      <c r="I32" s="601"/>
      <c r="J32" s="602"/>
      <c r="K32" s="761"/>
      <c r="L32" s="736"/>
      <c r="M32" s="736"/>
      <c r="N32" s="736"/>
      <c r="O32" s="736"/>
      <c r="P32" s="737"/>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567"/>
      <c r="BI32" s="567"/>
      <c r="BJ32" s="567"/>
      <c r="BK32" s="567"/>
      <c r="BL32" s="567"/>
      <c r="BM32" s="567"/>
      <c r="BN32" s="567"/>
      <c r="BO32" s="567"/>
      <c r="BP32" s="567"/>
      <c r="BQ32" s="567"/>
      <c r="BR32" s="567"/>
      <c r="BS32" s="567"/>
      <c r="BT32" s="567"/>
      <c r="BU32" s="567"/>
      <c r="BV32" s="567"/>
      <c r="BW32" s="567"/>
      <c r="BX32" s="567"/>
      <c r="BY32" s="567"/>
      <c r="BZ32" s="567"/>
      <c r="CA32" s="567"/>
      <c r="CB32" s="567"/>
      <c r="CC32" s="567"/>
    </row>
    <row r="33" spans="1:81" s="180" customFormat="1" ht="78.75" customHeight="1" thickBot="1" x14ac:dyDescent="0.35">
      <c r="A33" s="669" t="s">
        <v>1632</v>
      </c>
      <c r="B33" s="1039" t="s">
        <v>2008</v>
      </c>
      <c r="C33" s="1040"/>
      <c r="D33" s="1041"/>
      <c r="E33" s="572" t="str">
        <f>IF(Import!L213=1,"Yes",IF(Import!L213=2,"No",IF(Import!L213=0,"This question must be answered.  See cell C13 on TD")))</f>
        <v>This question must be answered.  See cell C13 on TD</v>
      </c>
      <c r="F33" s="572" t="s">
        <v>611</v>
      </c>
      <c r="G33" s="572" t="str">
        <f>+E33</f>
        <v>This question must be answered.  See cell C13 on TD</v>
      </c>
      <c r="H33" s="592" t="s">
        <v>1641</v>
      </c>
      <c r="I33" s="689" t="s">
        <v>2028</v>
      </c>
      <c r="J33" s="603"/>
      <c r="K33" s="742"/>
      <c r="L33" s="736"/>
      <c r="M33" s="736"/>
      <c r="N33" s="736"/>
      <c r="O33" s="736"/>
      <c r="P33" s="737"/>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567"/>
      <c r="BI33" s="567"/>
      <c r="BJ33" s="567"/>
      <c r="BK33" s="567"/>
      <c r="BL33" s="567"/>
      <c r="BM33" s="567"/>
      <c r="BN33" s="567"/>
      <c r="BO33" s="567"/>
      <c r="BP33" s="567"/>
      <c r="BQ33" s="567"/>
      <c r="BR33" s="567"/>
      <c r="BS33" s="567"/>
      <c r="BT33" s="567"/>
      <c r="BU33" s="567"/>
      <c r="BV33" s="567"/>
      <c r="BW33" s="567"/>
      <c r="BX33" s="567"/>
      <c r="BY33" s="567"/>
      <c r="BZ33" s="567"/>
      <c r="CA33" s="567"/>
      <c r="CB33" s="567"/>
      <c r="CC33" s="567"/>
    </row>
    <row r="34" spans="1:81" s="180" customFormat="1" ht="18" customHeight="1" thickBot="1" x14ac:dyDescent="0.35">
      <c r="A34" s="695"/>
      <c r="B34" s="1037"/>
      <c r="C34" s="1037"/>
      <c r="D34" s="1038"/>
      <c r="E34" s="584">
        <v>2022</v>
      </c>
      <c r="F34" s="690" t="s">
        <v>998</v>
      </c>
      <c r="G34" s="585"/>
      <c r="H34" s="585"/>
      <c r="I34" s="601"/>
      <c r="J34" s="602"/>
      <c r="K34" s="742"/>
      <c r="L34" s="736"/>
      <c r="M34" s="736"/>
      <c r="N34" s="736"/>
      <c r="O34" s="736"/>
      <c r="P34" s="737"/>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567"/>
      <c r="BI34" s="567"/>
      <c r="BJ34" s="567"/>
      <c r="BK34" s="567"/>
      <c r="BL34" s="567"/>
      <c r="BM34" s="567"/>
      <c r="BN34" s="567"/>
      <c r="BO34" s="567"/>
      <c r="BP34" s="567"/>
      <c r="BQ34" s="567"/>
      <c r="BR34" s="567"/>
      <c r="BS34" s="567"/>
      <c r="BT34" s="567"/>
      <c r="BU34" s="567"/>
      <c r="BV34" s="567"/>
      <c r="BW34" s="567"/>
      <c r="BX34" s="567"/>
      <c r="BY34" s="567"/>
      <c r="BZ34" s="567"/>
      <c r="CA34" s="567"/>
      <c r="CB34" s="567"/>
      <c r="CC34" s="567"/>
    </row>
    <row r="35" spans="1:81" s="180" customFormat="1" ht="128.25" customHeight="1" thickBot="1" x14ac:dyDescent="0.35">
      <c r="A35" s="669" t="s">
        <v>2051</v>
      </c>
      <c r="B35" s="1033" t="s">
        <v>2031</v>
      </c>
      <c r="C35" s="1034"/>
      <c r="D35" s="1034"/>
      <c r="E35" s="572" t="str">
        <f>IFERROR(VLOOKUP(C5,UAL!A3:D168,4,FALSE),"Unit is not on the Unit Assistance List at this time")</f>
        <v>Unit is not on the Unit Assistance List at this time</v>
      </c>
      <c r="F35" s="697"/>
      <c r="G35" s="572" t="str">
        <f>E35</f>
        <v>Unit is not on the Unit Assistance List at this time</v>
      </c>
      <c r="H35" s="595" t="str">
        <f>IF(E35="Unit is not on the Unit Assistance List at this time","N/A-Unit is not on the Unit Assistance List.",L35)</f>
        <v>N/A-Unit is not on the Unit Assistance List.</v>
      </c>
      <c r="I35" s="828" t="s">
        <v>2032</v>
      </c>
      <c r="J35" s="693"/>
      <c r="K35" s="742"/>
      <c r="L35" s="736" t="s">
        <v>787</v>
      </c>
      <c r="M35" s="736"/>
      <c r="N35" s="736"/>
      <c r="O35" s="736"/>
      <c r="P35" s="737"/>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567"/>
      <c r="BI35" s="567"/>
      <c r="BJ35" s="567"/>
      <c r="BK35" s="567"/>
      <c r="BL35" s="567"/>
      <c r="BM35" s="567"/>
      <c r="BN35" s="567"/>
      <c r="BO35" s="567"/>
      <c r="BP35" s="567"/>
      <c r="BQ35" s="567"/>
      <c r="BR35" s="567"/>
      <c r="BS35" s="567"/>
      <c r="BT35" s="567"/>
      <c r="BU35" s="567"/>
      <c r="BV35" s="567"/>
      <c r="BW35" s="567"/>
      <c r="BX35" s="567"/>
      <c r="BY35" s="567"/>
      <c r="BZ35" s="567"/>
      <c r="CA35" s="567"/>
      <c r="CB35" s="567"/>
      <c r="CC35" s="567"/>
    </row>
    <row r="36" spans="1:81" s="180" customFormat="1" ht="18" customHeight="1" thickBot="1" x14ac:dyDescent="0.35">
      <c r="A36" s="695"/>
      <c r="B36" s="1037"/>
      <c r="C36" s="1037"/>
      <c r="D36" s="1038"/>
      <c r="E36" s="584">
        <v>2022</v>
      </c>
      <c r="F36" s="187" t="s">
        <v>998</v>
      </c>
      <c r="G36" s="585"/>
      <c r="H36" s="594"/>
      <c r="I36" s="601"/>
      <c r="J36" s="602"/>
      <c r="K36" s="742"/>
      <c r="L36" s="736"/>
      <c r="M36" s="736"/>
      <c r="N36" s="736"/>
      <c r="O36" s="736"/>
      <c r="P36" s="737"/>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567"/>
      <c r="BI36" s="567"/>
      <c r="BJ36" s="567"/>
      <c r="BK36" s="567"/>
      <c r="BL36" s="567"/>
      <c r="BM36" s="567"/>
      <c r="BN36" s="567"/>
      <c r="BO36" s="567"/>
      <c r="BP36" s="567"/>
      <c r="BQ36" s="567"/>
      <c r="BR36" s="567"/>
      <c r="BS36" s="567"/>
      <c r="BT36" s="567"/>
      <c r="BU36" s="567"/>
      <c r="BV36" s="567"/>
      <c r="BW36" s="567"/>
      <c r="BX36" s="567"/>
      <c r="BY36" s="567"/>
      <c r="BZ36" s="567"/>
      <c r="CA36" s="567"/>
      <c r="CB36" s="567"/>
      <c r="CC36" s="567"/>
    </row>
    <row r="37" spans="1:81" s="180" customFormat="1" ht="61.5" customHeight="1" thickBot="1" x14ac:dyDescent="0.35">
      <c r="A37" s="669" t="s">
        <v>1633</v>
      </c>
      <c r="B37" s="1060" t="s">
        <v>1636</v>
      </c>
      <c r="C37" s="1060"/>
      <c r="D37" s="1035"/>
      <c r="E37" s="684" t="str">
        <f>IF(AND(Import!L211=2,Import!L212=2,Import!L214=2,AND(Import!L218&lt;=0,Import!L219&lt;=0)),"No","Yes")</f>
        <v>Yes</v>
      </c>
      <c r="F37" s="697"/>
      <c r="G37" s="684" t="str">
        <f>E37</f>
        <v>Yes</v>
      </c>
      <c r="H37" s="592" t="s">
        <v>1637</v>
      </c>
      <c r="I37" s="598" t="s">
        <v>2047</v>
      </c>
      <c r="J37" s="693"/>
      <c r="K37" s="742"/>
      <c r="L37" s="736" t="e">
        <f>IF(Import!L263=1,1,0)</f>
        <v>#N/A</v>
      </c>
      <c r="M37" s="736"/>
      <c r="N37" s="736"/>
      <c r="O37" s="736"/>
      <c r="P37" s="737"/>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c r="AS37" s="738"/>
      <c r="AT37" s="738"/>
      <c r="AU37" s="738"/>
      <c r="AV37" s="738"/>
      <c r="AW37" s="738"/>
      <c r="AX37" s="738"/>
      <c r="AY37" s="738"/>
      <c r="AZ37" s="738"/>
      <c r="BA37" s="738"/>
      <c r="BB37" s="738"/>
      <c r="BC37" s="738"/>
      <c r="BD37" s="738"/>
      <c r="BE37" s="738"/>
      <c r="BF37" s="738"/>
      <c r="BG37" s="738"/>
      <c r="BH37" s="567"/>
      <c r="BI37" s="567"/>
      <c r="BJ37" s="567"/>
      <c r="BK37" s="567"/>
      <c r="BL37" s="567"/>
      <c r="BM37" s="567"/>
      <c r="BN37" s="567"/>
      <c r="BO37" s="567"/>
      <c r="BP37" s="567"/>
      <c r="BQ37" s="567"/>
      <c r="BR37" s="567"/>
      <c r="BS37" s="567"/>
      <c r="BT37" s="567"/>
      <c r="BU37" s="567"/>
      <c r="BV37" s="567"/>
      <c r="BW37" s="567"/>
      <c r="BX37" s="567"/>
      <c r="BY37" s="567"/>
      <c r="BZ37" s="567"/>
      <c r="CA37" s="567"/>
      <c r="CB37" s="567"/>
      <c r="CC37" s="567"/>
    </row>
    <row r="38" spans="1:81" s="180" customFormat="1" ht="61.5" customHeight="1" thickBot="1" x14ac:dyDescent="0.35">
      <c r="A38" s="669" t="s">
        <v>1634</v>
      </c>
      <c r="B38" s="1039" t="s">
        <v>2039</v>
      </c>
      <c r="C38" s="1040"/>
      <c r="D38" s="1041"/>
      <c r="E38" s="684" t="str">
        <f>IF(Import!L215=1,"Yes",IF(Import!L215=2,"No",IF(Import!L215=0,"This question must be answered.  See cell C15 on TD")))</f>
        <v>This question must be answered.  See cell C15 on TD</v>
      </c>
      <c r="F38" s="697"/>
      <c r="G38" s="684" t="str">
        <f>E38</f>
        <v>This question must be answered.  See cell C15 on TD</v>
      </c>
      <c r="H38" s="592" t="s">
        <v>2041</v>
      </c>
      <c r="I38" s="598" t="s">
        <v>2040</v>
      </c>
      <c r="J38" s="826"/>
      <c r="K38" s="742"/>
      <c r="L38" s="736"/>
      <c r="M38" s="736"/>
      <c r="N38" s="736"/>
      <c r="O38" s="736"/>
      <c r="P38" s="737"/>
      <c r="Q38" s="738"/>
      <c r="R38" s="738"/>
      <c r="S38" s="738"/>
      <c r="T38" s="738"/>
      <c r="U38" s="738"/>
      <c r="V38" s="738"/>
      <c r="W38" s="738"/>
      <c r="X38" s="738"/>
      <c r="Y38" s="738"/>
      <c r="Z38" s="738"/>
      <c r="AA38" s="738"/>
      <c r="AB38" s="738"/>
      <c r="AC38" s="738"/>
      <c r="AD38" s="738"/>
      <c r="AE38" s="738"/>
      <c r="AF38" s="738"/>
      <c r="AG38" s="738"/>
      <c r="AH38" s="738"/>
      <c r="AI38" s="738"/>
      <c r="AJ38" s="738"/>
      <c r="AK38" s="738"/>
      <c r="AL38" s="738"/>
      <c r="AM38" s="738"/>
      <c r="AN38" s="738"/>
      <c r="AO38" s="738"/>
      <c r="AP38" s="738"/>
      <c r="AQ38" s="738"/>
      <c r="AR38" s="738"/>
      <c r="AS38" s="738"/>
      <c r="AT38" s="738"/>
      <c r="AU38" s="738"/>
      <c r="AV38" s="738"/>
      <c r="AW38" s="738"/>
      <c r="AX38" s="738"/>
      <c r="AY38" s="738"/>
      <c r="AZ38" s="738"/>
      <c r="BA38" s="738"/>
      <c r="BB38" s="738"/>
      <c r="BC38" s="738"/>
      <c r="BD38" s="738"/>
      <c r="BE38" s="738"/>
      <c r="BF38" s="738"/>
      <c r="BG38" s="738"/>
      <c r="BH38" s="567"/>
      <c r="BI38" s="567"/>
      <c r="BJ38" s="567"/>
      <c r="BK38" s="567"/>
      <c r="BL38" s="567"/>
      <c r="BM38" s="567"/>
      <c r="BN38" s="567"/>
      <c r="BO38" s="567"/>
      <c r="BP38" s="567"/>
      <c r="BQ38" s="567"/>
      <c r="BR38" s="567"/>
      <c r="BS38" s="567"/>
      <c r="BT38" s="567"/>
      <c r="BU38" s="567"/>
      <c r="BV38" s="567"/>
      <c r="BW38" s="567"/>
      <c r="BX38" s="567"/>
      <c r="BY38" s="567"/>
      <c r="BZ38" s="567"/>
      <c r="CA38" s="567"/>
      <c r="CB38" s="567"/>
      <c r="CC38" s="567"/>
    </row>
    <row r="39" spans="1:81" s="180" customFormat="1" ht="18" customHeight="1" thickBot="1" x14ac:dyDescent="0.35">
      <c r="A39" s="695"/>
      <c r="B39" s="1025" t="s">
        <v>997</v>
      </c>
      <c r="C39" s="1025"/>
      <c r="D39" s="1053"/>
      <c r="E39" s="584">
        <v>2022</v>
      </c>
      <c r="F39" s="187" t="s">
        <v>998</v>
      </c>
      <c r="G39" s="586"/>
      <c r="H39" s="585"/>
      <c r="I39" s="599"/>
      <c r="J39" s="602"/>
      <c r="K39" s="742"/>
      <c r="L39" s="736"/>
      <c r="M39" s="736"/>
      <c r="N39" s="736"/>
      <c r="O39" s="736"/>
      <c r="P39" s="737"/>
      <c r="Q39" s="738"/>
      <c r="R39" s="738"/>
      <c r="S39" s="738"/>
      <c r="T39" s="738"/>
      <c r="U39" s="738"/>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567"/>
      <c r="BI39" s="567"/>
      <c r="BJ39" s="567"/>
      <c r="BK39" s="567"/>
      <c r="BL39" s="567"/>
      <c r="BM39" s="567"/>
      <c r="BN39" s="567"/>
      <c r="BO39" s="567"/>
      <c r="BP39" s="567"/>
      <c r="BQ39" s="567"/>
      <c r="BR39" s="567"/>
      <c r="BS39" s="567"/>
      <c r="BT39" s="567"/>
      <c r="BU39" s="567"/>
      <c r="BV39" s="567"/>
      <c r="BW39" s="567"/>
      <c r="BX39" s="567"/>
      <c r="BY39" s="567"/>
      <c r="BZ39" s="567"/>
      <c r="CA39" s="567"/>
      <c r="CB39" s="567"/>
      <c r="CC39" s="567"/>
    </row>
    <row r="40" spans="1:81" s="180" customFormat="1" ht="73.650000000000006" customHeight="1" thickBot="1" x14ac:dyDescent="0.35">
      <c r="A40" s="669" t="s">
        <v>1635</v>
      </c>
      <c r="B40" s="1054" t="s">
        <v>1639</v>
      </c>
      <c r="C40" s="1054"/>
      <c r="D40" s="1033"/>
      <c r="E40" s="684" t="str">
        <f>IF(Import!L222=1,"Yes",IF(Import!L222=2,"No",IF(Import!L222=3,"N/A",IF(Import!L222=0,"This question must be answered.  See cell C22 on TD"))))</f>
        <v>This question must be answered.  See cell C22 on TD</v>
      </c>
      <c r="F40" s="697"/>
      <c r="G40" s="684" t="str">
        <f>E40</f>
        <v>This question must be answered.  See cell C22 on TD</v>
      </c>
      <c r="H40" s="592" t="s">
        <v>1002</v>
      </c>
      <c r="I40" s="689" t="s">
        <v>785</v>
      </c>
      <c r="J40" s="693"/>
      <c r="K40" s="742"/>
      <c r="L40" s="736"/>
      <c r="M40" s="736"/>
      <c r="N40" s="736"/>
      <c r="O40" s="736"/>
      <c r="P40" s="737"/>
      <c r="Q40" s="738"/>
      <c r="R40" s="738"/>
      <c r="S40" s="738"/>
      <c r="T40" s="738"/>
      <c r="U40" s="738"/>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567"/>
      <c r="BI40" s="567"/>
      <c r="BJ40" s="567"/>
      <c r="BK40" s="567"/>
      <c r="BL40" s="567"/>
      <c r="BM40" s="567"/>
      <c r="BN40" s="567"/>
      <c r="BO40" s="567"/>
      <c r="BP40" s="567"/>
      <c r="BQ40" s="567"/>
      <c r="BR40" s="567"/>
      <c r="BS40" s="567"/>
      <c r="BT40" s="567"/>
      <c r="BU40" s="567"/>
      <c r="BV40" s="567"/>
      <c r="BW40" s="567"/>
      <c r="BX40" s="567"/>
      <c r="BY40" s="567"/>
      <c r="BZ40" s="567"/>
      <c r="CA40" s="567"/>
      <c r="CB40" s="567"/>
      <c r="CC40" s="567"/>
    </row>
    <row r="41" spans="1:81" s="180" customFormat="1" ht="18" customHeight="1" thickBot="1" x14ac:dyDescent="0.35">
      <c r="A41" s="695"/>
      <c r="B41" s="1037"/>
      <c r="C41" s="1037"/>
      <c r="D41" s="1038"/>
      <c r="E41" s="584">
        <v>2022</v>
      </c>
      <c r="F41" s="690" t="s">
        <v>998</v>
      </c>
      <c r="G41" s="585"/>
      <c r="H41" s="594"/>
      <c r="I41" s="601"/>
      <c r="J41" s="602"/>
      <c r="K41" s="742"/>
      <c r="L41" s="736"/>
      <c r="M41" s="736"/>
      <c r="N41" s="736"/>
      <c r="O41" s="736"/>
      <c r="P41" s="737"/>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567"/>
      <c r="BI41" s="567"/>
      <c r="BJ41" s="567"/>
      <c r="BK41" s="567"/>
      <c r="BL41" s="567"/>
      <c r="BM41" s="567"/>
      <c r="BN41" s="567"/>
      <c r="BO41" s="567"/>
      <c r="BP41" s="567"/>
      <c r="BQ41" s="567"/>
      <c r="BR41" s="567"/>
      <c r="BS41" s="567"/>
      <c r="BT41" s="567"/>
      <c r="BU41" s="567"/>
      <c r="BV41" s="567"/>
      <c r="BW41" s="567"/>
      <c r="BX41" s="567"/>
      <c r="BY41" s="567"/>
      <c r="BZ41" s="567"/>
      <c r="CA41" s="567"/>
      <c r="CB41" s="567"/>
      <c r="CC41" s="567"/>
    </row>
    <row r="42" spans="1:81" s="180" customFormat="1" ht="130.19999999999999" customHeight="1" thickBot="1" x14ac:dyDescent="0.35">
      <c r="A42" s="669" t="s">
        <v>1638</v>
      </c>
      <c r="B42" s="1035" t="s">
        <v>2056</v>
      </c>
      <c r="C42" s="1036"/>
      <c r="D42" s="1036"/>
      <c r="E42" s="698" t="str">
        <f>IF('Electric trans'!F24="No, unit exceeds limit by:","Yes","No")</f>
        <v>No</v>
      </c>
      <c r="F42" s="697"/>
      <c r="G42" s="698" t="str">
        <f>+E42</f>
        <v>No</v>
      </c>
      <c r="H42" s="673" t="s">
        <v>1983</v>
      </c>
      <c r="I42" s="689" t="s">
        <v>2060</v>
      </c>
      <c r="J42" s="693"/>
      <c r="K42" s="742"/>
      <c r="L42" s="736"/>
      <c r="M42" s="736"/>
      <c r="N42" s="736"/>
      <c r="O42" s="736"/>
      <c r="P42" s="737"/>
      <c r="Q42" s="738"/>
      <c r="R42" s="738"/>
      <c r="S42" s="738"/>
      <c r="T42" s="738"/>
      <c r="U42" s="738"/>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567"/>
      <c r="BI42" s="567"/>
      <c r="BJ42" s="567"/>
      <c r="BK42" s="567"/>
      <c r="BL42" s="567"/>
      <c r="BM42" s="567"/>
      <c r="BN42" s="567"/>
      <c r="BO42" s="567"/>
      <c r="BP42" s="567"/>
      <c r="BQ42" s="567"/>
      <c r="BR42" s="567"/>
      <c r="BS42" s="567"/>
      <c r="BT42" s="567"/>
      <c r="BU42" s="567"/>
      <c r="BV42" s="567"/>
      <c r="BW42" s="567"/>
      <c r="BX42" s="567"/>
      <c r="BY42" s="567"/>
      <c r="BZ42" s="567"/>
      <c r="CA42" s="567"/>
      <c r="CB42" s="567"/>
      <c r="CC42" s="567"/>
    </row>
    <row r="43" spans="1:81" s="180" customFormat="1" ht="18" customHeight="1" thickBot="1" x14ac:dyDescent="0.35">
      <c r="A43" s="695"/>
      <c r="B43" s="1056"/>
      <c r="C43" s="1056"/>
      <c r="D43" s="1057"/>
      <c r="E43" s="584">
        <v>2022</v>
      </c>
      <c r="F43" s="187" t="s">
        <v>998</v>
      </c>
      <c r="G43" s="586"/>
      <c r="H43" s="585"/>
      <c r="I43" s="601"/>
      <c r="J43" s="602"/>
      <c r="K43" s="742"/>
      <c r="L43" s="736"/>
      <c r="M43" s="736"/>
      <c r="N43" s="736"/>
      <c r="O43" s="736"/>
      <c r="P43" s="737"/>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c r="AS43" s="738"/>
      <c r="AT43" s="738"/>
      <c r="AU43" s="738"/>
      <c r="AV43" s="738"/>
      <c r="AW43" s="738"/>
      <c r="AX43" s="738"/>
      <c r="AY43" s="738"/>
      <c r="AZ43" s="738"/>
      <c r="BA43" s="738"/>
      <c r="BB43" s="738"/>
      <c r="BC43" s="738"/>
      <c r="BD43" s="738"/>
      <c r="BE43" s="738"/>
      <c r="BF43" s="738"/>
      <c r="BG43" s="738"/>
      <c r="BH43" s="567"/>
      <c r="BI43" s="567"/>
      <c r="BJ43" s="567"/>
      <c r="BK43" s="567"/>
      <c r="BL43" s="567"/>
      <c r="BM43" s="567"/>
      <c r="BN43" s="567"/>
      <c r="BO43" s="567"/>
      <c r="BP43" s="567"/>
      <c r="BQ43" s="567"/>
      <c r="BR43" s="567"/>
      <c r="BS43" s="567"/>
      <c r="BT43" s="567"/>
      <c r="BU43" s="567"/>
      <c r="BV43" s="567"/>
      <c r="BW43" s="567"/>
      <c r="BX43" s="567"/>
      <c r="BY43" s="567"/>
      <c r="BZ43" s="567"/>
      <c r="CA43" s="567"/>
      <c r="CB43" s="567"/>
      <c r="CC43" s="567"/>
    </row>
    <row r="44" spans="1:81" s="180" customFormat="1" ht="99.75" customHeight="1" thickBot="1" x14ac:dyDescent="0.35">
      <c r="A44" s="669" t="s">
        <v>2042</v>
      </c>
      <c r="B44" s="1041" t="s">
        <v>2055</v>
      </c>
      <c r="C44" s="1055"/>
      <c r="D44" s="1055"/>
      <c r="E44" s="699" t="str">
        <f>IF(Import!L220&gt;0,"Yes","No")</f>
        <v>No</v>
      </c>
      <c r="F44" s="697"/>
      <c r="G44" s="684" t="str">
        <f>E44</f>
        <v>No</v>
      </c>
      <c r="H44" s="592" t="s">
        <v>1003</v>
      </c>
      <c r="I44" s="689" t="s">
        <v>2062</v>
      </c>
      <c r="J44" s="693"/>
      <c r="K44" s="742"/>
      <c r="L44" s="736">
        <f>IF(Import!L271=1,1,0)</f>
        <v>0</v>
      </c>
      <c r="M44" s="762"/>
      <c r="N44" s="736"/>
      <c r="O44" s="736"/>
      <c r="P44" s="737"/>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567"/>
      <c r="BI44" s="567"/>
      <c r="BJ44" s="567"/>
      <c r="BK44" s="567"/>
      <c r="BL44" s="567"/>
      <c r="BM44" s="567"/>
      <c r="BN44" s="567"/>
      <c r="BO44" s="567"/>
      <c r="BP44" s="567"/>
      <c r="BQ44" s="567"/>
      <c r="BR44" s="567"/>
      <c r="BS44" s="567"/>
      <c r="BT44" s="567"/>
      <c r="BU44" s="567"/>
      <c r="BV44" s="567"/>
      <c r="BW44" s="567"/>
      <c r="BX44" s="567"/>
      <c r="BY44" s="567"/>
      <c r="BZ44" s="567"/>
      <c r="CA44" s="567"/>
      <c r="CB44" s="567"/>
      <c r="CC44" s="567"/>
    </row>
    <row r="45" spans="1:81" s="568" customFormat="1" x14ac:dyDescent="0.3">
      <c r="A45" s="700"/>
      <c r="B45" s="587"/>
      <c r="C45" s="587"/>
      <c r="D45" s="587"/>
      <c r="E45" s="587"/>
      <c r="F45" s="587"/>
      <c r="G45" s="587"/>
      <c r="H45" s="587"/>
      <c r="I45" s="588"/>
      <c r="J45" s="588"/>
      <c r="K45" s="763"/>
      <c r="L45" s="736"/>
      <c r="M45" s="736"/>
      <c r="N45" s="736"/>
      <c r="O45" s="736"/>
      <c r="P45" s="737"/>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567"/>
      <c r="BI45" s="567"/>
      <c r="BJ45" s="567"/>
      <c r="BK45" s="567"/>
      <c r="BL45" s="567"/>
      <c r="BM45" s="567"/>
      <c r="BN45" s="567"/>
      <c r="BO45" s="567"/>
      <c r="BP45" s="567"/>
      <c r="BQ45" s="567"/>
      <c r="BR45" s="567"/>
      <c r="BS45" s="567"/>
      <c r="BT45" s="567"/>
      <c r="BU45" s="567"/>
      <c r="BV45" s="567"/>
      <c r="BW45" s="567"/>
      <c r="BX45" s="567"/>
      <c r="BY45" s="567"/>
      <c r="BZ45" s="567"/>
      <c r="CA45" s="567"/>
      <c r="CB45" s="567"/>
      <c r="CC45" s="567"/>
    </row>
  </sheetData>
  <mergeCells count="41">
    <mergeCell ref="B39:D39"/>
    <mergeCell ref="B40:D40"/>
    <mergeCell ref="B36:D36"/>
    <mergeCell ref="B14:E14"/>
    <mergeCell ref="B44:D44"/>
    <mergeCell ref="B41:D41"/>
    <mergeCell ref="B42:D42"/>
    <mergeCell ref="B43:D43"/>
    <mergeCell ref="B38:D38"/>
    <mergeCell ref="B31:D31"/>
    <mergeCell ref="B30:D30"/>
    <mergeCell ref="B20:D20"/>
    <mergeCell ref="B21:E21"/>
    <mergeCell ref="B22:E22"/>
    <mergeCell ref="B26:D26"/>
    <mergeCell ref="B37:D37"/>
    <mergeCell ref="J8:J9"/>
    <mergeCell ref="B15:E15"/>
    <mergeCell ref="B6:H7"/>
    <mergeCell ref="H8:H9"/>
    <mergeCell ref="B35:D35"/>
    <mergeCell ref="B27:D27"/>
    <mergeCell ref="B28:D28"/>
    <mergeCell ref="B29:D29"/>
    <mergeCell ref="B32:D32"/>
    <mergeCell ref="B33:D33"/>
    <mergeCell ref="B34:D34"/>
    <mergeCell ref="B8:G9"/>
    <mergeCell ref="B10:E10"/>
    <mergeCell ref="B11:E11"/>
    <mergeCell ref="B13:E13"/>
    <mergeCell ref="B12:E12"/>
    <mergeCell ref="I1:J1"/>
    <mergeCell ref="B1:H1"/>
    <mergeCell ref="B2:H2"/>
    <mergeCell ref="C4:E4"/>
    <mergeCell ref="F4:G5"/>
    <mergeCell ref="H4:H5"/>
    <mergeCell ref="C5:E5"/>
    <mergeCell ref="I2:I7"/>
    <mergeCell ref="J2:J7"/>
  </mergeCells>
  <conditionalFormatting sqref="G16">
    <cfRule type="cellIs" dxfId="29" priority="45" operator="lessThan">
      <formula>1</formula>
    </cfRule>
  </conditionalFormatting>
  <conditionalFormatting sqref="G18">
    <cfRule type="cellIs" dxfId="28" priority="44" operator="lessThan">
      <formula>0</formula>
    </cfRule>
  </conditionalFormatting>
  <conditionalFormatting sqref="G19">
    <cfRule type="cellIs" dxfId="27" priority="43" operator="lessThan">
      <formula>0.16</formula>
    </cfRule>
  </conditionalFormatting>
  <conditionalFormatting sqref="G22">
    <cfRule type="cellIs" dxfId="26" priority="42" operator="lessThan">
      <formula>1</formula>
    </cfRule>
  </conditionalFormatting>
  <conditionalFormatting sqref="G24">
    <cfRule type="cellIs" dxfId="25" priority="41" operator="lessThan">
      <formula>0</formula>
    </cfRule>
  </conditionalFormatting>
  <conditionalFormatting sqref="G25">
    <cfRule type="cellIs" dxfId="24" priority="40" operator="lessThan">
      <formula>0.16</formula>
    </cfRule>
  </conditionalFormatting>
  <conditionalFormatting sqref="G27">
    <cfRule type="cellIs" dxfId="23" priority="39" operator="equal">
      <formula>"Late"</formula>
    </cfRule>
  </conditionalFormatting>
  <conditionalFormatting sqref="G29">
    <cfRule type="cellIs" dxfId="22" priority="38" operator="lessThan">
      <formula>-0.03</formula>
    </cfRule>
  </conditionalFormatting>
  <conditionalFormatting sqref="G35">
    <cfRule type="cellIs" dxfId="21" priority="37" operator="equal">
      <formula>"Yes"</formula>
    </cfRule>
  </conditionalFormatting>
  <conditionalFormatting sqref="G37">
    <cfRule type="cellIs" dxfId="20" priority="36" operator="equal">
      <formula>"Yes"</formula>
    </cfRule>
  </conditionalFormatting>
  <conditionalFormatting sqref="G40">
    <cfRule type="cellIs" dxfId="19" priority="35" operator="equal">
      <formula>"Yes"</formula>
    </cfRule>
  </conditionalFormatting>
  <conditionalFormatting sqref="G33">
    <cfRule type="cellIs" dxfId="18" priority="34" operator="equal">
      <formula>"Yes"</formula>
    </cfRule>
  </conditionalFormatting>
  <conditionalFormatting sqref="G43">
    <cfRule type="cellIs" dxfId="17" priority="33" operator="equal">
      <formula>"Yes"</formula>
    </cfRule>
  </conditionalFormatting>
  <conditionalFormatting sqref="G42">
    <cfRule type="cellIs" dxfId="16" priority="32" operator="equal">
      <formula>"Yes"</formula>
    </cfRule>
  </conditionalFormatting>
  <conditionalFormatting sqref="G31">
    <cfRule type="cellIs" dxfId="15" priority="29" operator="equal">
      <formula>"Decrease"</formula>
    </cfRule>
  </conditionalFormatting>
  <conditionalFormatting sqref="G20">
    <cfRule type="expression" dxfId="14" priority="24">
      <formula>E20="Yes"</formula>
    </cfRule>
  </conditionalFormatting>
  <conditionalFormatting sqref="E33 G33">
    <cfRule type="containsText" dxfId="13" priority="23" operator="containsText" text="This question must be answered">
      <formula>NOT(ISERROR(SEARCH("This question must be answered",E33)))</formula>
    </cfRule>
  </conditionalFormatting>
  <conditionalFormatting sqref="E31 G31">
    <cfRule type="containsText" dxfId="12" priority="22" operator="containsText" text="This question must be answered">
      <formula>NOT(ISERROR(SEARCH("This question must be answered",E31)))</formula>
    </cfRule>
  </conditionalFormatting>
  <conditionalFormatting sqref="E29 G29">
    <cfRule type="containsText" dxfId="11" priority="21" operator="containsText" text="This question must be answered">
      <formula>NOT(ISERROR(SEARCH("This question must be answered",E29)))</formula>
    </cfRule>
  </conditionalFormatting>
  <conditionalFormatting sqref="E27 G27">
    <cfRule type="containsText" dxfId="10" priority="20" operator="containsText" text="This question must be answered">
      <formula>NOT(ISERROR(SEARCH("This question must be answered",E27)))</formula>
    </cfRule>
  </conditionalFormatting>
  <conditionalFormatting sqref="E40 G40">
    <cfRule type="containsText" dxfId="9" priority="18" operator="containsText" text="This question must be answered">
      <formula>NOT(ISERROR(SEARCH("This question must be answered",E40)))</formula>
    </cfRule>
  </conditionalFormatting>
  <conditionalFormatting sqref="G44">
    <cfRule type="cellIs" dxfId="8" priority="16" operator="equal">
      <formula>"Yes"</formula>
    </cfRule>
  </conditionalFormatting>
  <conditionalFormatting sqref="G44">
    <cfRule type="containsText" dxfId="7" priority="15" operator="containsText" text="This question must be answered">
      <formula>NOT(ISERROR(SEARCH("This question must be answered",G44)))</formula>
    </cfRule>
  </conditionalFormatting>
  <conditionalFormatting sqref="G13">
    <cfRule type="containsText" dxfId="6" priority="14" operator="containsText" text="Operations">
      <formula>NOT(ISERROR(SEARCH("Operations",G13)))</formula>
    </cfRule>
  </conditionalFormatting>
  <conditionalFormatting sqref="G14">
    <cfRule type="cellIs" dxfId="5" priority="13" operator="lessThan">
      <formula>0</formula>
    </cfRule>
  </conditionalFormatting>
  <conditionalFormatting sqref="E38">
    <cfRule type="containsText" dxfId="4" priority="12" operator="containsText" text="This question must be answered">
      <formula>NOT(ISERROR(SEARCH("This question must be answered",E38)))</formula>
    </cfRule>
  </conditionalFormatting>
  <conditionalFormatting sqref="G38">
    <cfRule type="containsText" dxfId="3" priority="10" operator="containsText" text="No">
      <formula>NOT(ISERROR(SEARCH("No",G38)))</formula>
    </cfRule>
    <cfRule type="containsText" dxfId="2" priority="11" operator="containsText" text="This question must be answered">
      <formula>NOT(ISERROR(SEARCH("This question must be answered",G38)))</formula>
    </cfRule>
  </conditionalFormatting>
  <conditionalFormatting sqref="I9">
    <cfRule type="expression" dxfId="1" priority="7">
      <formula>IF($L$9&lt;0.25,)</formula>
    </cfRule>
  </conditionalFormatting>
  <conditionalFormatting sqref="G11">
    <cfRule type="expression" dxfId="0" priority="1">
      <formula>$O$11=1</formula>
    </cfRule>
  </conditionalFormatting>
  <pageMargins left="0.25" right="0.25" top="0.05" bottom="0.25" header="0.3" footer="0.25"/>
  <pageSetup scale="58" fitToHeight="0" orientation="landscape" r:id="rId1"/>
  <headerFooter>
    <oddFooter>&amp;C&amp;12&amp;P</oddFooter>
  </headerFooter>
  <rowBreaks count="5" manualBreakCount="5">
    <brk id="11" max="7" man="1"/>
    <brk id="14" max="7" man="1"/>
    <brk id="20" max="7" man="1"/>
    <brk id="25" max="7" man="1"/>
    <brk id="38"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1287780</xdr:colOff>
                <xdr:row>8</xdr:row>
                <xdr:rowOff>1531620</xdr:rowOff>
              </to>
            </anchor>
          </objectPr>
        </oleObject>
      </mc:Choice>
      <mc:Fallback>
        <oleObject progId="Excel.Sheet.12" shapeId="4812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workbookViewId="0">
      <selection activeCell="J153" sqref="J153"/>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403</v>
      </c>
      <c r="B1" s="180" t="s">
        <v>484</v>
      </c>
      <c r="C1" s="184" t="s">
        <v>472</v>
      </c>
      <c r="D1" s="185" t="s">
        <v>621</v>
      </c>
      <c r="E1" s="180" t="s">
        <v>2129</v>
      </c>
    </row>
    <row r="3" spans="1:11" ht="23.4" x14ac:dyDescent="0.45">
      <c r="A3" s="180">
        <v>50002</v>
      </c>
      <c r="B3" s="180" t="s">
        <v>1642</v>
      </c>
      <c r="C3" s="180">
        <v>50</v>
      </c>
      <c r="D3" s="155" t="s">
        <v>50</v>
      </c>
      <c r="E3" s="193" t="s">
        <v>747</v>
      </c>
    </row>
    <row r="4" spans="1:11" x14ac:dyDescent="0.3">
      <c r="A4" s="180">
        <v>50006</v>
      </c>
      <c r="B4" s="180" t="s">
        <v>486</v>
      </c>
      <c r="C4" s="180">
        <v>50</v>
      </c>
      <c r="D4" s="155" t="s">
        <v>50</v>
      </c>
    </row>
    <row r="5" spans="1:11" x14ac:dyDescent="0.3">
      <c r="A5" s="180">
        <v>50008</v>
      </c>
      <c r="B5" s="180" t="s">
        <v>1648</v>
      </c>
      <c r="C5" s="180">
        <v>50</v>
      </c>
      <c r="D5" s="155" t="s">
        <v>50</v>
      </c>
    </row>
    <row r="6" spans="1:11" x14ac:dyDescent="0.3">
      <c r="A6" s="180">
        <v>50013</v>
      </c>
      <c r="B6" s="565" t="s">
        <v>488</v>
      </c>
      <c r="C6" s="180">
        <v>50</v>
      </c>
      <c r="D6" s="155" t="s">
        <v>50</v>
      </c>
      <c r="K6" s="565"/>
    </row>
    <row r="7" spans="1:11" x14ac:dyDescent="0.3">
      <c r="A7" s="180">
        <v>50016</v>
      </c>
      <c r="B7" s="565" t="s">
        <v>943</v>
      </c>
      <c r="C7" s="180">
        <v>50</v>
      </c>
      <c r="D7" s="155" t="s">
        <v>50</v>
      </c>
      <c r="K7" s="565"/>
    </row>
    <row r="8" spans="1:11" x14ac:dyDescent="0.3">
      <c r="A8" s="180">
        <v>50017</v>
      </c>
      <c r="B8" s="180" t="s">
        <v>1658</v>
      </c>
      <c r="C8" s="180">
        <v>50</v>
      </c>
      <c r="D8" s="155" t="s">
        <v>50</v>
      </c>
    </row>
    <row r="9" spans="1:11" x14ac:dyDescent="0.3">
      <c r="A9" s="180">
        <v>50019</v>
      </c>
      <c r="B9" s="565" t="s">
        <v>944</v>
      </c>
      <c r="C9" s="180">
        <v>50</v>
      </c>
      <c r="D9" s="155" t="s">
        <v>50</v>
      </c>
      <c r="K9" s="565"/>
    </row>
    <row r="10" spans="1:11" x14ac:dyDescent="0.3">
      <c r="A10" s="180">
        <v>50504</v>
      </c>
      <c r="B10" s="180" t="s">
        <v>489</v>
      </c>
      <c r="C10" s="180">
        <v>50</v>
      </c>
      <c r="D10" s="155" t="s">
        <v>50</v>
      </c>
    </row>
    <row r="11" spans="1:11" x14ac:dyDescent="0.3">
      <c r="A11" s="180">
        <v>50021</v>
      </c>
      <c r="B11" s="180" t="s">
        <v>945</v>
      </c>
      <c r="C11" s="180">
        <v>50</v>
      </c>
      <c r="D11" s="155" t="s">
        <v>50</v>
      </c>
    </row>
    <row r="12" spans="1:11" x14ac:dyDescent="0.3">
      <c r="A12" s="180">
        <v>50024</v>
      </c>
      <c r="B12" s="565" t="s">
        <v>490</v>
      </c>
      <c r="C12" s="180">
        <v>50</v>
      </c>
      <c r="D12" s="155" t="s">
        <v>50</v>
      </c>
      <c r="K12" s="565"/>
    </row>
    <row r="13" spans="1:11" x14ac:dyDescent="0.3">
      <c r="A13" s="180">
        <v>50029</v>
      </c>
      <c r="B13" s="180" t="s">
        <v>491</v>
      </c>
      <c r="C13" s="180">
        <v>50</v>
      </c>
      <c r="D13" s="155" t="s">
        <v>50</v>
      </c>
    </row>
    <row r="14" spans="1:11" x14ac:dyDescent="0.3">
      <c r="A14" s="180">
        <v>50031</v>
      </c>
      <c r="B14" s="180" t="s">
        <v>946</v>
      </c>
      <c r="C14" s="180">
        <v>50</v>
      </c>
      <c r="D14" s="155" t="s">
        <v>50</v>
      </c>
    </row>
    <row r="15" spans="1:11" x14ac:dyDescent="0.3">
      <c r="A15" s="180">
        <v>50038</v>
      </c>
      <c r="B15" s="180" t="s">
        <v>495</v>
      </c>
      <c r="C15" s="180">
        <v>50</v>
      </c>
      <c r="D15" s="155" t="s">
        <v>50</v>
      </c>
    </row>
    <row r="16" spans="1:11" x14ac:dyDescent="0.3">
      <c r="A16" s="180">
        <v>50040</v>
      </c>
      <c r="B16" s="180" t="s">
        <v>1676</v>
      </c>
      <c r="C16" s="180">
        <v>50</v>
      </c>
      <c r="D16" s="155" t="s">
        <v>50</v>
      </c>
    </row>
    <row r="17" spans="1:11" x14ac:dyDescent="0.3">
      <c r="A17" s="180">
        <v>50506</v>
      </c>
      <c r="B17" s="180" t="s">
        <v>496</v>
      </c>
      <c r="C17" s="180">
        <v>50</v>
      </c>
      <c r="D17" s="155" t="s">
        <v>50</v>
      </c>
    </row>
    <row r="18" spans="1:11" x14ac:dyDescent="0.3">
      <c r="A18" s="180">
        <v>50045</v>
      </c>
      <c r="B18" s="180" t="s">
        <v>497</v>
      </c>
      <c r="C18" s="180">
        <v>50</v>
      </c>
      <c r="D18" s="155" t="s">
        <v>50</v>
      </c>
    </row>
    <row r="19" spans="1:11" x14ac:dyDescent="0.3">
      <c r="A19" s="180">
        <v>50050</v>
      </c>
      <c r="B19" s="565" t="s">
        <v>1685</v>
      </c>
      <c r="C19" s="180">
        <v>50</v>
      </c>
      <c r="D19" s="155" t="s">
        <v>50</v>
      </c>
      <c r="K19" s="565"/>
    </row>
    <row r="20" spans="1:11" x14ac:dyDescent="0.3">
      <c r="A20" s="180">
        <v>50055</v>
      </c>
      <c r="B20" s="180" t="s">
        <v>947</v>
      </c>
      <c r="C20" s="180">
        <v>50</v>
      </c>
      <c r="D20" s="155" t="s">
        <v>50</v>
      </c>
    </row>
    <row r="21" spans="1:11" x14ac:dyDescent="0.3">
      <c r="A21" s="180">
        <v>50062</v>
      </c>
      <c r="B21" s="180" t="s">
        <v>1698</v>
      </c>
      <c r="C21" s="180">
        <v>50</v>
      </c>
      <c r="D21" s="155" t="s">
        <v>50</v>
      </c>
    </row>
    <row r="22" spans="1:11" x14ac:dyDescent="0.3">
      <c r="A22" s="180">
        <v>50063</v>
      </c>
      <c r="B22" s="180" t="s">
        <v>1699</v>
      </c>
      <c r="C22" s="180">
        <v>50</v>
      </c>
      <c r="D22" s="155" t="s">
        <v>50</v>
      </c>
    </row>
    <row r="23" spans="1:11" x14ac:dyDescent="0.3">
      <c r="A23" s="180">
        <v>50467</v>
      </c>
      <c r="B23" s="180" t="s">
        <v>500</v>
      </c>
      <c r="C23" s="180">
        <v>50</v>
      </c>
      <c r="D23" s="155" t="s">
        <v>50</v>
      </c>
    </row>
    <row r="24" spans="1:11" x14ac:dyDescent="0.3">
      <c r="A24" s="180">
        <v>50510</v>
      </c>
      <c r="B24" s="180" t="s">
        <v>501</v>
      </c>
      <c r="C24" s="180">
        <v>50</v>
      </c>
      <c r="D24" s="155" t="s">
        <v>50</v>
      </c>
    </row>
    <row r="25" spans="1:11" x14ac:dyDescent="0.3">
      <c r="A25" s="180">
        <v>50078</v>
      </c>
      <c r="B25" s="180" t="s">
        <v>949</v>
      </c>
      <c r="C25" s="180">
        <v>50</v>
      </c>
      <c r="D25" s="155" t="s">
        <v>50</v>
      </c>
    </row>
    <row r="26" spans="1:11" x14ac:dyDescent="0.3">
      <c r="A26" s="180">
        <v>50468</v>
      </c>
      <c r="B26" s="565" t="s">
        <v>951</v>
      </c>
      <c r="C26" s="180">
        <v>50</v>
      </c>
      <c r="D26" s="155" t="s">
        <v>50</v>
      </c>
      <c r="K26" s="565"/>
    </row>
    <row r="27" spans="1:11" x14ac:dyDescent="0.3">
      <c r="A27" s="180">
        <v>50086</v>
      </c>
      <c r="B27" s="180" t="s">
        <v>503</v>
      </c>
      <c r="C27" s="180">
        <v>50</v>
      </c>
      <c r="D27" s="155" t="s">
        <v>50</v>
      </c>
    </row>
    <row r="28" spans="1:11" x14ac:dyDescent="0.3">
      <c r="A28" s="180">
        <v>50087</v>
      </c>
      <c r="B28" s="180" t="s">
        <v>504</v>
      </c>
      <c r="C28" s="180">
        <v>50</v>
      </c>
      <c r="D28" s="155" t="s">
        <v>50</v>
      </c>
    </row>
    <row r="29" spans="1:11" x14ac:dyDescent="0.3">
      <c r="A29" s="180">
        <v>50091</v>
      </c>
      <c r="B29" s="565" t="s">
        <v>952</v>
      </c>
      <c r="C29" s="180">
        <v>50</v>
      </c>
      <c r="D29" s="155" t="s">
        <v>50</v>
      </c>
      <c r="K29" s="565"/>
    </row>
    <row r="30" spans="1:11" x14ac:dyDescent="0.3">
      <c r="A30" s="180">
        <v>50511</v>
      </c>
      <c r="B30" s="180" t="s">
        <v>1723</v>
      </c>
      <c r="C30" s="180">
        <v>50</v>
      </c>
      <c r="D30" s="155" t="s">
        <v>50</v>
      </c>
    </row>
    <row r="31" spans="1:11" x14ac:dyDescent="0.3">
      <c r="A31" s="180">
        <v>50095</v>
      </c>
      <c r="B31" s="180" t="s">
        <v>1728</v>
      </c>
      <c r="C31" s="180">
        <v>50</v>
      </c>
      <c r="D31" s="155" t="s">
        <v>50</v>
      </c>
    </row>
    <row r="32" spans="1:11" x14ac:dyDescent="0.3">
      <c r="A32" s="180">
        <v>50098</v>
      </c>
      <c r="B32" s="180" t="s">
        <v>953</v>
      </c>
      <c r="C32" s="180">
        <v>50</v>
      </c>
      <c r="D32" s="155" t="s">
        <v>50</v>
      </c>
    </row>
    <row r="33" spans="1:11" x14ac:dyDescent="0.3">
      <c r="A33" s="180">
        <v>50106</v>
      </c>
      <c r="B33" s="180" t="s">
        <v>506</v>
      </c>
      <c r="C33" s="180">
        <v>50</v>
      </c>
      <c r="D33" s="155" t="s">
        <v>50</v>
      </c>
    </row>
    <row r="34" spans="1:11" x14ac:dyDescent="0.3">
      <c r="A34" s="180">
        <v>50461</v>
      </c>
      <c r="B34" s="180" t="s">
        <v>1742</v>
      </c>
      <c r="C34" s="180">
        <v>50</v>
      </c>
      <c r="D34" s="155" t="s">
        <v>50</v>
      </c>
    </row>
    <row r="35" spans="1:11" x14ac:dyDescent="0.3">
      <c r="A35" s="180">
        <v>50116</v>
      </c>
      <c r="B35" s="180" t="s">
        <v>955</v>
      </c>
      <c r="C35" s="180">
        <v>50</v>
      </c>
      <c r="D35" s="155" t="s">
        <v>50</v>
      </c>
    </row>
    <row r="36" spans="1:11" x14ac:dyDescent="0.3">
      <c r="A36" s="180">
        <v>50117</v>
      </c>
      <c r="B36" s="180" t="s">
        <v>1747</v>
      </c>
      <c r="C36" s="180">
        <v>50</v>
      </c>
      <c r="D36" s="155" t="s">
        <v>50</v>
      </c>
    </row>
    <row r="37" spans="1:11" x14ac:dyDescent="0.3">
      <c r="A37" s="180">
        <v>50121</v>
      </c>
      <c r="B37" s="565" t="s">
        <v>511</v>
      </c>
      <c r="C37" s="180">
        <v>50</v>
      </c>
      <c r="D37" s="155" t="s">
        <v>50</v>
      </c>
      <c r="K37" s="565"/>
    </row>
    <row r="38" spans="1:11" x14ac:dyDescent="0.3">
      <c r="A38" s="180">
        <v>50122</v>
      </c>
      <c r="B38" s="180" t="s">
        <v>512</v>
      </c>
      <c r="C38" s="180">
        <v>50</v>
      </c>
      <c r="D38" s="155" t="s">
        <v>50</v>
      </c>
    </row>
    <row r="39" spans="1:11" x14ac:dyDescent="0.3">
      <c r="A39" s="180">
        <v>50125</v>
      </c>
      <c r="B39" s="180" t="s">
        <v>513</v>
      </c>
      <c r="C39" s="180">
        <v>50</v>
      </c>
      <c r="D39" s="155" t="s">
        <v>50</v>
      </c>
    </row>
    <row r="40" spans="1:11" x14ac:dyDescent="0.3">
      <c r="A40" s="180">
        <v>50127</v>
      </c>
      <c r="B40" s="180" t="s">
        <v>957</v>
      </c>
      <c r="C40" s="180">
        <v>50</v>
      </c>
      <c r="D40" s="155" t="s">
        <v>50</v>
      </c>
    </row>
    <row r="41" spans="1:11" x14ac:dyDescent="0.3">
      <c r="A41" s="180">
        <v>50128</v>
      </c>
      <c r="B41" s="565" t="s">
        <v>515</v>
      </c>
      <c r="C41" s="180">
        <v>50</v>
      </c>
      <c r="D41" s="155" t="s">
        <v>50</v>
      </c>
      <c r="K41" s="565"/>
    </row>
    <row r="42" spans="1:11" x14ac:dyDescent="0.3">
      <c r="A42" s="180">
        <v>50129</v>
      </c>
      <c r="B42" s="180" t="s">
        <v>516</v>
      </c>
      <c r="C42" s="180">
        <v>50</v>
      </c>
      <c r="D42" s="155" t="s">
        <v>50</v>
      </c>
    </row>
    <row r="43" spans="1:11" x14ac:dyDescent="0.3">
      <c r="A43" s="180">
        <v>50130</v>
      </c>
      <c r="B43" s="180" t="s">
        <v>517</v>
      </c>
      <c r="C43" s="180">
        <v>50</v>
      </c>
      <c r="D43" s="155" t="s">
        <v>50</v>
      </c>
    </row>
    <row r="44" spans="1:11" x14ac:dyDescent="0.3">
      <c r="A44" s="180">
        <v>50570</v>
      </c>
      <c r="B44" s="180" t="s">
        <v>518</v>
      </c>
      <c r="C44" s="180">
        <v>50</v>
      </c>
      <c r="D44" s="155" t="s">
        <v>50</v>
      </c>
    </row>
    <row r="45" spans="1:11" x14ac:dyDescent="0.3">
      <c r="A45" s="180">
        <v>50137</v>
      </c>
      <c r="B45" s="180" t="s">
        <v>1763</v>
      </c>
      <c r="C45" s="180">
        <v>50</v>
      </c>
      <c r="D45" s="155" t="s">
        <v>50</v>
      </c>
    </row>
    <row r="46" spans="1:11" x14ac:dyDescent="0.3">
      <c r="A46" s="180">
        <v>50549</v>
      </c>
      <c r="B46" s="180" t="s">
        <v>1764</v>
      </c>
      <c r="C46" s="180">
        <v>50</v>
      </c>
      <c r="D46" s="155" t="s">
        <v>50</v>
      </c>
    </row>
    <row r="47" spans="1:11" x14ac:dyDescent="0.3">
      <c r="A47" s="180">
        <v>50141</v>
      </c>
      <c r="B47" s="180" t="s">
        <v>1768</v>
      </c>
      <c r="C47" s="180">
        <v>50</v>
      </c>
      <c r="D47" s="155" t="s">
        <v>50</v>
      </c>
    </row>
    <row r="48" spans="1:11" x14ac:dyDescent="0.3">
      <c r="A48" s="180">
        <v>50142</v>
      </c>
      <c r="B48" s="180" t="s">
        <v>520</v>
      </c>
      <c r="C48" s="180">
        <v>50</v>
      </c>
      <c r="D48" s="155" t="s">
        <v>50</v>
      </c>
    </row>
    <row r="49" spans="1:11" x14ac:dyDescent="0.3">
      <c r="A49" s="180">
        <v>50143</v>
      </c>
      <c r="B49" s="180" t="s">
        <v>521</v>
      </c>
      <c r="C49" s="180">
        <v>50</v>
      </c>
      <c r="D49" s="155" t="s">
        <v>50</v>
      </c>
    </row>
    <row r="50" spans="1:11" x14ac:dyDescent="0.3">
      <c r="A50" s="180">
        <v>50492</v>
      </c>
      <c r="B50" s="180" t="s">
        <v>1770</v>
      </c>
      <c r="C50" s="180">
        <v>50</v>
      </c>
      <c r="D50" s="155" t="s">
        <v>50</v>
      </c>
    </row>
    <row r="51" spans="1:11" x14ac:dyDescent="0.3">
      <c r="A51" s="180">
        <v>50148</v>
      </c>
      <c r="B51" s="180" t="s">
        <v>391</v>
      </c>
      <c r="C51" s="180">
        <v>50</v>
      </c>
      <c r="D51" s="155" t="s">
        <v>50</v>
      </c>
    </row>
    <row r="52" spans="1:11" x14ac:dyDescent="0.3">
      <c r="A52" s="180">
        <v>50151</v>
      </c>
      <c r="B52" s="180" t="s">
        <v>958</v>
      </c>
      <c r="C52" s="180">
        <v>50</v>
      </c>
      <c r="D52" s="155" t="s">
        <v>50</v>
      </c>
    </row>
    <row r="53" spans="1:11" x14ac:dyDescent="0.3">
      <c r="A53" s="180">
        <v>50153</v>
      </c>
      <c r="B53" s="180" t="s">
        <v>522</v>
      </c>
      <c r="C53" s="180">
        <v>50</v>
      </c>
      <c r="D53" s="155" t="s">
        <v>50</v>
      </c>
    </row>
    <row r="54" spans="1:11" x14ac:dyDescent="0.3">
      <c r="A54" s="180">
        <v>50154</v>
      </c>
      <c r="B54" s="565" t="s">
        <v>523</v>
      </c>
      <c r="C54" s="180">
        <v>50</v>
      </c>
      <c r="D54" s="155" t="s">
        <v>50</v>
      </c>
      <c r="K54" s="565"/>
    </row>
    <row r="55" spans="1:11" x14ac:dyDescent="0.3">
      <c r="A55" s="180">
        <v>50517</v>
      </c>
      <c r="B55" s="180" t="s">
        <v>959</v>
      </c>
      <c r="C55" s="180">
        <v>50</v>
      </c>
      <c r="D55" s="155" t="s">
        <v>50</v>
      </c>
    </row>
    <row r="56" spans="1:11" x14ac:dyDescent="0.3">
      <c r="A56" s="180">
        <v>50448</v>
      </c>
      <c r="B56" s="180" t="s">
        <v>524</v>
      </c>
      <c r="C56" s="180">
        <v>50</v>
      </c>
      <c r="D56" s="155" t="s">
        <v>50</v>
      </c>
    </row>
    <row r="57" spans="1:11" x14ac:dyDescent="0.3">
      <c r="A57" s="180">
        <v>50162</v>
      </c>
      <c r="B57" s="180" t="s">
        <v>1784</v>
      </c>
      <c r="C57" s="180">
        <v>50</v>
      </c>
      <c r="D57" s="155" t="s">
        <v>50</v>
      </c>
    </row>
    <row r="58" spans="1:11" x14ac:dyDescent="0.3">
      <c r="A58" s="180">
        <v>50163</v>
      </c>
      <c r="B58" s="180" t="s">
        <v>525</v>
      </c>
      <c r="C58" s="180">
        <v>50</v>
      </c>
      <c r="D58" s="155" t="s">
        <v>50</v>
      </c>
    </row>
    <row r="59" spans="1:11" x14ac:dyDescent="0.3">
      <c r="A59" s="180">
        <v>50166</v>
      </c>
      <c r="B59" s="180" t="s">
        <v>527</v>
      </c>
      <c r="C59" s="180">
        <v>50</v>
      </c>
      <c r="D59" s="155" t="s">
        <v>50</v>
      </c>
    </row>
    <row r="60" spans="1:11" x14ac:dyDescent="0.3">
      <c r="A60" s="180">
        <v>50171</v>
      </c>
      <c r="B60" s="565" t="s">
        <v>960</v>
      </c>
      <c r="C60" s="180">
        <v>50</v>
      </c>
      <c r="D60" s="155" t="s">
        <v>50</v>
      </c>
      <c r="K60" s="565"/>
    </row>
    <row r="61" spans="1:11" x14ac:dyDescent="0.3">
      <c r="A61" s="180">
        <v>50177</v>
      </c>
      <c r="B61" s="180" t="s">
        <v>962</v>
      </c>
      <c r="C61" s="180">
        <v>50</v>
      </c>
      <c r="D61" s="155" t="s">
        <v>50</v>
      </c>
    </row>
    <row r="62" spans="1:11" x14ac:dyDescent="0.3">
      <c r="A62" s="180">
        <v>50181</v>
      </c>
      <c r="B62" s="565" t="s">
        <v>1797</v>
      </c>
      <c r="C62" s="180">
        <v>50</v>
      </c>
      <c r="D62" s="155" t="s">
        <v>50</v>
      </c>
      <c r="K62" s="565"/>
    </row>
    <row r="63" spans="1:11" x14ac:dyDescent="0.3">
      <c r="A63" s="180">
        <v>50183</v>
      </c>
      <c r="B63" s="565" t="s">
        <v>529</v>
      </c>
      <c r="C63" s="180">
        <v>50</v>
      </c>
      <c r="D63" s="155" t="s">
        <v>50</v>
      </c>
      <c r="K63" s="565"/>
    </row>
    <row r="64" spans="1:11" x14ac:dyDescent="0.3">
      <c r="A64" s="180">
        <v>50188</v>
      </c>
      <c r="B64" s="180" t="s">
        <v>1802</v>
      </c>
      <c r="C64" s="180">
        <v>50</v>
      </c>
      <c r="D64" s="155" t="s">
        <v>50</v>
      </c>
    </row>
    <row r="65" spans="1:11" x14ac:dyDescent="0.3">
      <c r="A65" s="180">
        <v>50476</v>
      </c>
      <c r="B65" s="180" t="s">
        <v>441</v>
      </c>
      <c r="C65" s="180">
        <v>50</v>
      </c>
      <c r="D65" s="155" t="s">
        <v>50</v>
      </c>
    </row>
    <row r="66" spans="1:11" x14ac:dyDescent="0.3">
      <c r="A66" s="180">
        <v>50192</v>
      </c>
      <c r="B66" s="180" t="s">
        <v>442</v>
      </c>
      <c r="C66" s="180">
        <v>50</v>
      </c>
      <c r="D66" s="155" t="s">
        <v>50</v>
      </c>
    </row>
    <row r="67" spans="1:11" x14ac:dyDescent="0.3">
      <c r="A67" s="180">
        <v>50195</v>
      </c>
      <c r="B67" s="180" t="s">
        <v>1807</v>
      </c>
      <c r="C67" s="180">
        <v>50</v>
      </c>
      <c r="D67" s="155" t="s">
        <v>50</v>
      </c>
    </row>
    <row r="68" spans="1:11" x14ac:dyDescent="0.3">
      <c r="A68" s="180">
        <v>50198</v>
      </c>
      <c r="B68" s="180" t="s">
        <v>1811</v>
      </c>
      <c r="C68" s="180">
        <v>50</v>
      </c>
      <c r="D68" s="155" t="s">
        <v>50</v>
      </c>
    </row>
    <row r="69" spans="1:11" x14ac:dyDescent="0.3">
      <c r="A69" s="180">
        <v>50200</v>
      </c>
      <c r="B69" s="180" t="s">
        <v>1813</v>
      </c>
      <c r="C69" s="180">
        <v>50</v>
      </c>
      <c r="D69" s="155" t="s">
        <v>50</v>
      </c>
    </row>
    <row r="70" spans="1:11" x14ac:dyDescent="0.3">
      <c r="A70" s="180">
        <v>50518</v>
      </c>
      <c r="B70" s="180" t="s">
        <v>443</v>
      </c>
      <c r="C70" s="180">
        <v>50</v>
      </c>
      <c r="D70" s="155" t="s">
        <v>50</v>
      </c>
    </row>
    <row r="71" spans="1:11" x14ac:dyDescent="0.3">
      <c r="A71" s="180">
        <v>50211</v>
      </c>
      <c r="B71" s="180" t="s">
        <v>1827</v>
      </c>
      <c r="C71" s="180">
        <v>50</v>
      </c>
      <c r="D71" s="155" t="s">
        <v>50</v>
      </c>
    </row>
    <row r="72" spans="1:11" x14ac:dyDescent="0.3">
      <c r="A72" s="180">
        <v>50220</v>
      </c>
      <c r="B72" s="180" t="s">
        <v>1838</v>
      </c>
      <c r="C72" s="180">
        <v>50</v>
      </c>
      <c r="D72" s="155" t="s">
        <v>50</v>
      </c>
    </row>
    <row r="73" spans="1:11" x14ac:dyDescent="0.3">
      <c r="A73" s="180">
        <v>50222</v>
      </c>
      <c r="B73" s="180" t="s">
        <v>1841</v>
      </c>
      <c r="C73" s="180">
        <v>50</v>
      </c>
      <c r="D73" s="155" t="s">
        <v>50</v>
      </c>
    </row>
    <row r="74" spans="1:11" x14ac:dyDescent="0.3">
      <c r="A74" s="180">
        <v>50224</v>
      </c>
      <c r="B74" s="180" t="s">
        <v>1843</v>
      </c>
      <c r="C74" s="180">
        <v>50</v>
      </c>
      <c r="D74" s="155" t="s">
        <v>50</v>
      </c>
    </row>
    <row r="75" spans="1:11" x14ac:dyDescent="0.3">
      <c r="A75" s="180">
        <v>50227</v>
      </c>
      <c r="B75" s="180" t="s">
        <v>1846</v>
      </c>
      <c r="C75" s="180">
        <v>50</v>
      </c>
      <c r="D75" s="155" t="s">
        <v>50</v>
      </c>
    </row>
    <row r="76" spans="1:11" x14ac:dyDescent="0.3">
      <c r="A76" s="180">
        <v>50231</v>
      </c>
      <c r="B76" s="180" t="s">
        <v>444</v>
      </c>
      <c r="C76" s="180">
        <v>50</v>
      </c>
      <c r="D76" s="155" t="s">
        <v>50</v>
      </c>
    </row>
    <row r="77" spans="1:11" x14ac:dyDescent="0.3">
      <c r="A77" s="180">
        <v>50233</v>
      </c>
      <c r="B77" s="565" t="s">
        <v>445</v>
      </c>
      <c r="C77" s="180">
        <v>50</v>
      </c>
      <c r="D77" s="155" t="s">
        <v>50</v>
      </c>
      <c r="K77" s="565"/>
    </row>
    <row r="78" spans="1:11" x14ac:dyDescent="0.3">
      <c r="A78" s="180">
        <v>50235</v>
      </c>
      <c r="B78" s="180" t="s">
        <v>446</v>
      </c>
      <c r="C78" s="180">
        <v>50</v>
      </c>
      <c r="D78" s="155" t="s">
        <v>50</v>
      </c>
    </row>
    <row r="79" spans="1:11" x14ac:dyDescent="0.3">
      <c r="A79" s="180">
        <v>50236</v>
      </c>
      <c r="B79" s="565" t="s">
        <v>447</v>
      </c>
      <c r="C79" s="180">
        <v>50</v>
      </c>
      <c r="D79" s="155" t="s">
        <v>50</v>
      </c>
      <c r="K79" s="565"/>
    </row>
    <row r="80" spans="1:11" x14ac:dyDescent="0.3">
      <c r="A80" s="180">
        <v>50238</v>
      </c>
      <c r="B80" s="180" t="s">
        <v>1852</v>
      </c>
      <c r="C80" s="180">
        <v>50</v>
      </c>
      <c r="D80" s="155" t="s">
        <v>50</v>
      </c>
    </row>
    <row r="81" spans="1:11" x14ac:dyDescent="0.3">
      <c r="A81" s="180">
        <v>50239</v>
      </c>
      <c r="B81" s="565" t="s">
        <v>448</v>
      </c>
      <c r="C81" s="180">
        <v>50</v>
      </c>
      <c r="D81" s="155" t="s">
        <v>50</v>
      </c>
      <c r="K81" s="565"/>
    </row>
    <row r="82" spans="1:11" x14ac:dyDescent="0.3">
      <c r="A82" s="180">
        <v>50245</v>
      </c>
      <c r="B82" s="180" t="s">
        <v>1860</v>
      </c>
      <c r="C82" s="180">
        <v>50</v>
      </c>
      <c r="D82" s="155" t="s">
        <v>50</v>
      </c>
    </row>
    <row r="83" spans="1:11" x14ac:dyDescent="0.3">
      <c r="A83" s="180">
        <v>50249</v>
      </c>
      <c r="B83" s="180" t="s">
        <v>449</v>
      </c>
      <c r="C83" s="180">
        <v>50</v>
      </c>
      <c r="D83" s="155" t="s">
        <v>50</v>
      </c>
    </row>
    <row r="84" spans="1:11" x14ac:dyDescent="0.3">
      <c r="A84" s="180">
        <v>50454</v>
      </c>
      <c r="B84" s="180" t="s">
        <v>1869</v>
      </c>
      <c r="C84" s="180">
        <v>50</v>
      </c>
      <c r="D84" s="155" t="s">
        <v>50</v>
      </c>
    </row>
    <row r="85" spans="1:11" x14ac:dyDescent="0.3">
      <c r="A85" s="180">
        <v>50254</v>
      </c>
      <c r="B85" s="180" t="s">
        <v>963</v>
      </c>
      <c r="C85" s="180">
        <v>50</v>
      </c>
      <c r="D85" s="155" t="s">
        <v>50</v>
      </c>
    </row>
    <row r="86" spans="1:11" x14ac:dyDescent="0.3">
      <c r="A86" s="180">
        <v>50256</v>
      </c>
      <c r="B86" s="180" t="s">
        <v>1870</v>
      </c>
      <c r="C86" s="180">
        <v>50</v>
      </c>
      <c r="D86" s="155" t="s">
        <v>50</v>
      </c>
    </row>
    <row r="87" spans="1:11" x14ac:dyDescent="0.3">
      <c r="A87" s="180">
        <v>50257</v>
      </c>
      <c r="B87" s="180" t="s">
        <v>533</v>
      </c>
      <c r="C87" s="180">
        <v>50</v>
      </c>
      <c r="D87" s="155" t="s">
        <v>50</v>
      </c>
    </row>
    <row r="88" spans="1:11" x14ac:dyDescent="0.3">
      <c r="A88" s="180">
        <v>50260</v>
      </c>
      <c r="B88" s="180" t="s">
        <v>534</v>
      </c>
      <c r="C88" s="180">
        <v>50</v>
      </c>
      <c r="D88" s="155" t="s">
        <v>50</v>
      </c>
    </row>
    <row r="89" spans="1:11" x14ac:dyDescent="0.3">
      <c r="A89" s="180">
        <v>50265</v>
      </c>
      <c r="B89" s="180" t="s">
        <v>1885</v>
      </c>
      <c r="C89" s="180">
        <v>50</v>
      </c>
      <c r="D89" s="155" t="s">
        <v>50</v>
      </c>
    </row>
    <row r="90" spans="1:11" x14ac:dyDescent="0.3">
      <c r="A90" s="180">
        <v>50269</v>
      </c>
      <c r="B90" s="180" t="s">
        <v>535</v>
      </c>
      <c r="C90" s="180">
        <v>50</v>
      </c>
      <c r="D90" s="155" t="s">
        <v>50</v>
      </c>
    </row>
    <row r="91" spans="1:11" x14ac:dyDescent="0.3">
      <c r="A91" s="180">
        <v>50480</v>
      </c>
      <c r="B91" s="180" t="s">
        <v>536</v>
      </c>
      <c r="C91" s="180">
        <v>50</v>
      </c>
      <c r="D91" s="155" t="s">
        <v>50</v>
      </c>
    </row>
    <row r="92" spans="1:11" x14ac:dyDescent="0.3">
      <c r="A92" s="180">
        <v>50276</v>
      </c>
      <c r="B92" s="565" t="s">
        <v>1895</v>
      </c>
      <c r="C92" s="180">
        <v>50</v>
      </c>
      <c r="D92" s="155" t="s">
        <v>50</v>
      </c>
      <c r="K92" s="565"/>
    </row>
    <row r="93" spans="1:11" x14ac:dyDescent="0.3">
      <c r="A93" s="180">
        <v>50278</v>
      </c>
      <c r="B93" s="180" t="s">
        <v>537</v>
      </c>
      <c r="C93" s="180">
        <v>50</v>
      </c>
      <c r="D93" s="155" t="s">
        <v>50</v>
      </c>
    </row>
    <row r="94" spans="1:11" x14ac:dyDescent="0.3">
      <c r="A94" s="180">
        <v>50280</v>
      </c>
      <c r="B94" s="180" t="s">
        <v>538</v>
      </c>
      <c r="C94" s="180">
        <v>50</v>
      </c>
      <c r="D94" s="155" t="s">
        <v>50</v>
      </c>
    </row>
    <row r="95" spans="1:11" x14ac:dyDescent="0.3">
      <c r="A95" s="180">
        <v>50281</v>
      </c>
      <c r="B95" s="180" t="s">
        <v>539</v>
      </c>
      <c r="C95" s="180">
        <v>50</v>
      </c>
      <c r="D95" s="155" t="s">
        <v>50</v>
      </c>
    </row>
    <row r="96" spans="1:11" x14ac:dyDescent="0.3">
      <c r="A96" s="180">
        <v>50283</v>
      </c>
      <c r="B96" s="180" t="s">
        <v>542</v>
      </c>
      <c r="C96" s="180">
        <v>50</v>
      </c>
      <c r="D96" s="155" t="s">
        <v>50</v>
      </c>
    </row>
    <row r="97" spans="1:11" x14ac:dyDescent="0.3">
      <c r="A97" s="180">
        <v>50285</v>
      </c>
      <c r="B97" s="180" t="s">
        <v>543</v>
      </c>
      <c r="C97" s="180">
        <v>50</v>
      </c>
      <c r="D97" s="155" t="s">
        <v>50</v>
      </c>
    </row>
    <row r="98" spans="1:11" x14ac:dyDescent="0.3">
      <c r="A98" s="180">
        <v>50288</v>
      </c>
      <c r="B98" s="180" t="s">
        <v>1905</v>
      </c>
      <c r="C98" s="180">
        <v>50</v>
      </c>
      <c r="D98" s="155" t="s">
        <v>50</v>
      </c>
    </row>
    <row r="99" spans="1:11" x14ac:dyDescent="0.3">
      <c r="A99" s="180">
        <v>50291</v>
      </c>
      <c r="B99" s="180" t="s">
        <v>1909</v>
      </c>
      <c r="C99" s="180">
        <v>50</v>
      </c>
      <c r="D99" s="155" t="s">
        <v>50</v>
      </c>
    </row>
    <row r="100" spans="1:11" x14ac:dyDescent="0.3">
      <c r="A100" s="180">
        <v>50293</v>
      </c>
      <c r="B100" s="180" t="s">
        <v>1911</v>
      </c>
      <c r="C100" s="180">
        <v>50</v>
      </c>
      <c r="D100" s="155" t="s">
        <v>50</v>
      </c>
    </row>
    <row r="101" spans="1:11" x14ac:dyDescent="0.3">
      <c r="A101" s="180">
        <v>50296</v>
      </c>
      <c r="B101" s="180" t="s">
        <v>545</v>
      </c>
      <c r="C101" s="180">
        <v>50</v>
      </c>
      <c r="D101" s="155" t="s">
        <v>50</v>
      </c>
    </row>
    <row r="102" spans="1:11" x14ac:dyDescent="0.3">
      <c r="A102" s="180">
        <v>50297</v>
      </c>
      <c r="B102" s="180" t="s">
        <v>546</v>
      </c>
      <c r="C102" s="180">
        <v>50</v>
      </c>
      <c r="D102" s="155" t="s">
        <v>50</v>
      </c>
    </row>
    <row r="103" spans="1:11" x14ac:dyDescent="0.3">
      <c r="A103" s="180">
        <v>50301</v>
      </c>
      <c r="B103" s="180" t="s">
        <v>1920</v>
      </c>
      <c r="C103" s="180">
        <v>50</v>
      </c>
      <c r="D103" s="155" t="s">
        <v>50</v>
      </c>
    </row>
    <row r="104" spans="1:11" x14ac:dyDescent="0.3">
      <c r="A104" s="180">
        <v>50305</v>
      </c>
      <c r="B104" s="180" t="s">
        <v>967</v>
      </c>
      <c r="C104" s="180">
        <v>50</v>
      </c>
      <c r="D104" s="155" t="s">
        <v>50</v>
      </c>
    </row>
    <row r="105" spans="1:11" x14ac:dyDescent="0.3">
      <c r="A105" s="180">
        <v>50479</v>
      </c>
      <c r="B105" s="180" t="s">
        <v>547</v>
      </c>
      <c r="C105" s="180">
        <v>50</v>
      </c>
      <c r="D105" s="155" t="s">
        <v>50</v>
      </c>
    </row>
    <row r="106" spans="1:11" x14ac:dyDescent="0.3">
      <c r="A106" s="180">
        <v>50307</v>
      </c>
      <c r="B106" s="565" t="s">
        <v>548</v>
      </c>
      <c r="C106" s="180">
        <v>50</v>
      </c>
      <c r="D106" s="155" t="s">
        <v>50</v>
      </c>
      <c r="K106" s="565"/>
    </row>
    <row r="107" spans="1:11" x14ac:dyDescent="0.3">
      <c r="A107" s="180">
        <v>50308</v>
      </c>
      <c r="B107" s="180" t="s">
        <v>1926</v>
      </c>
      <c r="C107" s="180">
        <v>50</v>
      </c>
      <c r="D107" s="155" t="s">
        <v>50</v>
      </c>
    </row>
    <row r="108" spans="1:11" x14ac:dyDescent="0.3">
      <c r="A108" s="180">
        <v>50310</v>
      </c>
      <c r="B108" s="565" t="s">
        <v>549</v>
      </c>
      <c r="C108" s="180">
        <v>50</v>
      </c>
      <c r="D108" s="155" t="s">
        <v>50</v>
      </c>
      <c r="K108" s="565"/>
    </row>
    <row r="109" spans="1:11" x14ac:dyDescent="0.3">
      <c r="A109" s="180">
        <v>50311</v>
      </c>
      <c r="B109" s="565" t="s">
        <v>550</v>
      </c>
      <c r="C109" s="180">
        <v>50</v>
      </c>
      <c r="D109" s="155" t="s">
        <v>50</v>
      </c>
      <c r="K109" s="565"/>
    </row>
    <row r="110" spans="1:11" x14ac:dyDescent="0.3">
      <c r="A110" s="180">
        <v>50314</v>
      </c>
      <c r="B110" s="180" t="s">
        <v>551</v>
      </c>
      <c r="C110" s="180">
        <v>50</v>
      </c>
      <c r="D110" s="155" t="s">
        <v>50</v>
      </c>
    </row>
    <row r="111" spans="1:11" x14ac:dyDescent="0.3">
      <c r="A111" s="180">
        <v>50316</v>
      </c>
      <c r="B111" s="180" t="s">
        <v>552</v>
      </c>
      <c r="C111" s="180">
        <v>50</v>
      </c>
      <c r="D111" s="155" t="s">
        <v>50</v>
      </c>
    </row>
    <row r="112" spans="1:11" x14ac:dyDescent="0.3">
      <c r="A112" s="180">
        <v>50318</v>
      </c>
      <c r="B112" s="180" t="s">
        <v>553</v>
      </c>
      <c r="C112" s="180">
        <v>50</v>
      </c>
      <c r="D112" s="155" t="s">
        <v>50</v>
      </c>
    </row>
    <row r="113" spans="1:11" x14ac:dyDescent="0.3">
      <c r="A113" s="180">
        <v>50323</v>
      </c>
      <c r="B113" s="180" t="s">
        <v>554</v>
      </c>
      <c r="C113" s="180">
        <v>50</v>
      </c>
      <c r="D113" s="155" t="s">
        <v>50</v>
      </c>
    </row>
    <row r="114" spans="1:11" x14ac:dyDescent="0.3">
      <c r="A114" s="180">
        <v>50321</v>
      </c>
      <c r="B114" s="180" t="s">
        <v>968</v>
      </c>
      <c r="C114" s="180">
        <v>50</v>
      </c>
      <c r="D114" s="155" t="s">
        <v>50</v>
      </c>
    </row>
    <row r="115" spans="1:11" x14ac:dyDescent="0.3">
      <c r="A115" s="180">
        <v>50325</v>
      </c>
      <c r="B115" s="565" t="s">
        <v>555</v>
      </c>
      <c r="C115" s="180">
        <v>50</v>
      </c>
      <c r="D115" s="155" t="s">
        <v>50</v>
      </c>
      <c r="K115" s="565"/>
    </row>
    <row r="116" spans="1:11" x14ac:dyDescent="0.3">
      <c r="A116" s="180">
        <v>50327</v>
      </c>
      <c r="B116" s="180" t="s">
        <v>556</v>
      </c>
      <c r="C116" s="180">
        <v>50</v>
      </c>
      <c r="D116" s="155" t="s">
        <v>50</v>
      </c>
    </row>
    <row r="117" spans="1:11" x14ac:dyDescent="0.3">
      <c r="A117" s="180">
        <v>50332</v>
      </c>
      <c r="B117" s="180" t="s">
        <v>557</v>
      </c>
      <c r="C117" s="180">
        <v>50</v>
      </c>
      <c r="D117" s="155" t="s">
        <v>50</v>
      </c>
    </row>
    <row r="118" spans="1:11" x14ac:dyDescent="0.3">
      <c r="A118" s="180">
        <v>50335</v>
      </c>
      <c r="B118" s="180" t="s">
        <v>1945</v>
      </c>
      <c r="C118" s="180">
        <v>50</v>
      </c>
      <c r="D118" s="155" t="s">
        <v>50</v>
      </c>
    </row>
    <row r="119" spans="1:11" x14ac:dyDescent="0.3">
      <c r="A119" s="180">
        <v>50337</v>
      </c>
      <c r="B119" s="180" t="s">
        <v>971</v>
      </c>
      <c r="C119" s="180">
        <v>50</v>
      </c>
      <c r="D119" s="155" t="s">
        <v>50</v>
      </c>
    </row>
    <row r="120" spans="1:11" x14ac:dyDescent="0.3">
      <c r="A120" s="180">
        <v>50338</v>
      </c>
      <c r="B120" s="180" t="s">
        <v>972</v>
      </c>
      <c r="C120" s="180">
        <v>50</v>
      </c>
      <c r="D120" s="155" t="s">
        <v>50</v>
      </c>
    </row>
    <row r="121" spans="1:11" x14ac:dyDescent="0.3">
      <c r="A121" s="180">
        <v>50339</v>
      </c>
      <c r="B121" s="180" t="s">
        <v>1946</v>
      </c>
      <c r="C121" s="180">
        <v>50</v>
      </c>
      <c r="D121" s="155" t="s">
        <v>50</v>
      </c>
    </row>
    <row r="122" spans="1:11" x14ac:dyDescent="0.3">
      <c r="A122" s="180">
        <v>50348</v>
      </c>
      <c r="B122" s="180" t="s">
        <v>559</v>
      </c>
      <c r="C122" s="180">
        <v>50</v>
      </c>
      <c r="D122" s="155" t="s">
        <v>50</v>
      </c>
    </row>
    <row r="123" spans="1:11" x14ac:dyDescent="0.3">
      <c r="A123" s="180">
        <v>50355</v>
      </c>
      <c r="B123" s="565" t="s">
        <v>561</v>
      </c>
      <c r="C123" s="180">
        <v>50</v>
      </c>
      <c r="D123" s="155" t="s">
        <v>50</v>
      </c>
      <c r="K123" s="565"/>
    </row>
    <row r="124" spans="1:11" x14ac:dyDescent="0.3">
      <c r="A124" s="180">
        <v>50357</v>
      </c>
      <c r="B124" s="180" t="s">
        <v>974</v>
      </c>
      <c r="C124" s="180">
        <v>50</v>
      </c>
      <c r="D124" s="155" t="s">
        <v>50</v>
      </c>
    </row>
    <row r="125" spans="1:11" x14ac:dyDescent="0.3">
      <c r="A125" s="180">
        <v>50365</v>
      </c>
      <c r="B125" s="180" t="s">
        <v>1973</v>
      </c>
      <c r="C125" s="180">
        <v>50</v>
      </c>
      <c r="D125" s="155" t="s">
        <v>50</v>
      </c>
    </row>
    <row r="126" spans="1:11" x14ac:dyDescent="0.3">
      <c r="A126" s="180">
        <v>50366</v>
      </c>
      <c r="B126" s="180" t="s">
        <v>1974</v>
      </c>
      <c r="C126" s="180">
        <v>50</v>
      </c>
      <c r="D126" s="155" t="s">
        <v>50</v>
      </c>
    </row>
    <row r="127" spans="1:11" x14ac:dyDescent="0.3">
      <c r="A127" s="180">
        <v>50369</v>
      </c>
      <c r="B127" s="565" t="s">
        <v>1976</v>
      </c>
      <c r="C127" s="180">
        <v>50</v>
      </c>
      <c r="D127" s="155" t="s">
        <v>50</v>
      </c>
      <c r="K127" s="565"/>
    </row>
    <row r="128" spans="1:11" x14ac:dyDescent="0.3">
      <c r="A128" s="180">
        <v>50370</v>
      </c>
      <c r="B128" s="180" t="s">
        <v>563</v>
      </c>
      <c r="C128" s="180">
        <v>50</v>
      </c>
      <c r="D128" s="155" t="s">
        <v>50</v>
      </c>
    </row>
    <row r="129" spans="1:11" x14ac:dyDescent="0.3">
      <c r="A129" s="180">
        <v>50371</v>
      </c>
      <c r="B129" s="180" t="s">
        <v>1977</v>
      </c>
      <c r="C129" s="180">
        <v>50</v>
      </c>
      <c r="D129" s="155" t="s">
        <v>50</v>
      </c>
    </row>
    <row r="130" spans="1:11" x14ac:dyDescent="0.3">
      <c r="A130" s="180">
        <v>50343</v>
      </c>
      <c r="B130" s="180" t="s">
        <v>1221</v>
      </c>
      <c r="C130" s="180">
        <v>50</v>
      </c>
      <c r="D130" s="155" t="s">
        <v>50</v>
      </c>
    </row>
    <row r="131" spans="1:11" x14ac:dyDescent="0.3">
      <c r="A131" s="180">
        <v>50372</v>
      </c>
      <c r="B131" s="565" t="s">
        <v>1222</v>
      </c>
      <c r="C131" s="180">
        <v>50</v>
      </c>
      <c r="D131" s="155" t="s">
        <v>50</v>
      </c>
      <c r="K131" s="565"/>
    </row>
    <row r="132" spans="1:11" x14ac:dyDescent="0.3">
      <c r="A132" s="180">
        <v>50457</v>
      </c>
      <c r="B132" s="180" t="s">
        <v>1223</v>
      </c>
      <c r="C132" s="180">
        <v>50</v>
      </c>
      <c r="D132" s="155" t="s">
        <v>50</v>
      </c>
    </row>
    <row r="133" spans="1:11" x14ac:dyDescent="0.3">
      <c r="A133" s="180">
        <v>50375</v>
      </c>
      <c r="B133" s="565" t="s">
        <v>1225</v>
      </c>
      <c r="C133" s="180">
        <v>50</v>
      </c>
      <c r="D133" s="155" t="s">
        <v>50</v>
      </c>
      <c r="K133" s="565"/>
    </row>
    <row r="134" spans="1:11" x14ac:dyDescent="0.3">
      <c r="A134" s="180">
        <v>50376</v>
      </c>
      <c r="B134" s="565" t="s">
        <v>1226</v>
      </c>
      <c r="C134" s="180">
        <v>50</v>
      </c>
      <c r="D134" s="155" t="s">
        <v>50</v>
      </c>
      <c r="K134" s="565"/>
    </row>
    <row r="135" spans="1:11" x14ac:dyDescent="0.3">
      <c r="A135" s="180">
        <v>50380</v>
      </c>
      <c r="B135" s="180" t="s">
        <v>1231</v>
      </c>
      <c r="C135" s="180">
        <v>50</v>
      </c>
      <c r="D135" s="155" t="s">
        <v>50</v>
      </c>
    </row>
    <row r="136" spans="1:11" x14ac:dyDescent="0.3">
      <c r="A136" s="180">
        <v>50389</v>
      </c>
      <c r="B136" s="180" t="s">
        <v>564</v>
      </c>
      <c r="C136" s="180">
        <v>50</v>
      </c>
      <c r="D136" s="155" t="s">
        <v>50</v>
      </c>
    </row>
    <row r="137" spans="1:11" x14ac:dyDescent="0.3">
      <c r="A137" s="180">
        <v>50500</v>
      </c>
      <c r="B137" s="565" t="s">
        <v>565</v>
      </c>
      <c r="C137" s="180">
        <v>50</v>
      </c>
      <c r="D137" s="155" t="s">
        <v>50</v>
      </c>
      <c r="K137" s="565"/>
    </row>
    <row r="138" spans="1:11" x14ac:dyDescent="0.3">
      <c r="A138" s="180">
        <v>50544</v>
      </c>
      <c r="B138" s="565" t="s">
        <v>1247</v>
      </c>
      <c r="C138" s="180">
        <v>50</v>
      </c>
      <c r="D138" s="155" t="s">
        <v>50</v>
      </c>
      <c r="K138" s="565"/>
    </row>
    <row r="139" spans="1:11" x14ac:dyDescent="0.3">
      <c r="A139" s="180">
        <v>50396</v>
      </c>
      <c r="B139" s="180" t="s">
        <v>566</v>
      </c>
      <c r="C139" s="180">
        <v>50</v>
      </c>
      <c r="D139" s="155" t="s">
        <v>50</v>
      </c>
    </row>
    <row r="140" spans="1:11" x14ac:dyDescent="0.3">
      <c r="A140" s="180">
        <v>50397</v>
      </c>
      <c r="B140" s="565" t="s">
        <v>1250</v>
      </c>
      <c r="C140" s="180">
        <v>50</v>
      </c>
      <c r="D140" s="155" t="s">
        <v>50</v>
      </c>
      <c r="K140" s="565"/>
    </row>
    <row r="141" spans="1:11" x14ac:dyDescent="0.3">
      <c r="A141" s="180">
        <v>50399</v>
      </c>
      <c r="B141" s="180" t="s">
        <v>568</v>
      </c>
      <c r="C141" s="180">
        <v>50</v>
      </c>
      <c r="D141" s="155" t="s">
        <v>50</v>
      </c>
    </row>
    <row r="142" spans="1:11" x14ac:dyDescent="0.3">
      <c r="A142" s="180">
        <v>50403</v>
      </c>
      <c r="B142" s="180" t="s">
        <v>1256</v>
      </c>
      <c r="C142" s="180">
        <v>50</v>
      </c>
      <c r="D142" s="155" t="s">
        <v>50</v>
      </c>
    </row>
    <row r="143" spans="1:11" x14ac:dyDescent="0.3">
      <c r="A143" s="180">
        <v>50486</v>
      </c>
      <c r="B143" s="180" t="s">
        <v>980</v>
      </c>
      <c r="C143" s="180">
        <v>50</v>
      </c>
      <c r="D143" s="155" t="s">
        <v>50</v>
      </c>
    </row>
    <row r="144" spans="1:11" x14ac:dyDescent="0.3">
      <c r="A144" s="180">
        <v>50408</v>
      </c>
      <c r="B144" s="180" t="s">
        <v>1262</v>
      </c>
      <c r="C144" s="180">
        <v>50</v>
      </c>
      <c r="D144" s="155" t="s">
        <v>50</v>
      </c>
    </row>
    <row r="145" spans="1:11" x14ac:dyDescent="0.3">
      <c r="A145" s="180">
        <v>50409</v>
      </c>
      <c r="B145" s="180" t="s">
        <v>981</v>
      </c>
      <c r="C145" s="180">
        <v>50</v>
      </c>
      <c r="D145" s="155" t="s">
        <v>50</v>
      </c>
    </row>
    <row r="146" spans="1:11" x14ac:dyDescent="0.3">
      <c r="A146" s="180">
        <v>50420</v>
      </c>
      <c r="B146" s="180" t="s">
        <v>570</v>
      </c>
      <c r="C146" s="180">
        <v>50</v>
      </c>
      <c r="D146" s="155" t="s">
        <v>50</v>
      </c>
    </row>
    <row r="147" spans="1:11" x14ac:dyDescent="0.3">
      <c r="A147" s="180">
        <v>50421</v>
      </c>
      <c r="B147" s="180" t="s">
        <v>982</v>
      </c>
      <c r="C147" s="180">
        <v>50</v>
      </c>
      <c r="D147" s="155" t="s">
        <v>50</v>
      </c>
    </row>
    <row r="148" spans="1:11" x14ac:dyDescent="0.3">
      <c r="A148" s="180">
        <v>50423</v>
      </c>
      <c r="B148" s="180" t="s">
        <v>571</v>
      </c>
      <c r="C148" s="180">
        <v>50</v>
      </c>
      <c r="D148" s="155" t="s">
        <v>50</v>
      </c>
    </row>
    <row r="149" spans="1:11" x14ac:dyDescent="0.3">
      <c r="A149" s="180">
        <v>50428</v>
      </c>
      <c r="B149" s="180" t="s">
        <v>1284</v>
      </c>
      <c r="C149" s="180">
        <v>50</v>
      </c>
      <c r="D149" s="155" t="s">
        <v>50</v>
      </c>
    </row>
    <row r="150" spans="1:11" x14ac:dyDescent="0.3">
      <c r="A150" s="180">
        <v>50499</v>
      </c>
      <c r="B150" s="180" t="s">
        <v>984</v>
      </c>
      <c r="C150" s="180">
        <v>50</v>
      </c>
      <c r="D150" s="155" t="s">
        <v>50</v>
      </c>
    </row>
    <row r="151" spans="1:11" x14ac:dyDescent="0.3">
      <c r="A151" s="180">
        <v>5103</v>
      </c>
      <c r="B151" s="180" t="s">
        <v>487</v>
      </c>
      <c r="C151" s="180">
        <v>51</v>
      </c>
      <c r="D151" s="155" t="s">
        <v>50</v>
      </c>
    </row>
    <row r="152" spans="1:11" x14ac:dyDescent="0.3">
      <c r="A152" s="180">
        <v>5107</v>
      </c>
      <c r="B152" s="566" t="s">
        <v>493</v>
      </c>
      <c r="C152" s="180">
        <v>51</v>
      </c>
      <c r="D152" s="155" t="s">
        <v>50</v>
      </c>
      <c r="K152" s="566"/>
    </row>
    <row r="153" spans="1:11" x14ac:dyDescent="0.3">
      <c r="A153" s="180">
        <v>5116</v>
      </c>
      <c r="B153" s="566" t="s">
        <v>985</v>
      </c>
      <c r="C153" s="180">
        <v>51</v>
      </c>
      <c r="D153" s="155" t="s">
        <v>50</v>
      </c>
      <c r="K153" s="566"/>
    </row>
    <row r="154" spans="1:11" x14ac:dyDescent="0.3">
      <c r="A154" s="180">
        <v>5119</v>
      </c>
      <c r="B154" s="180" t="s">
        <v>986</v>
      </c>
      <c r="C154" s="180">
        <v>51</v>
      </c>
      <c r="D154" s="155" t="s">
        <v>50</v>
      </c>
    </row>
    <row r="155" spans="1:11" x14ac:dyDescent="0.3">
      <c r="A155" s="180">
        <v>5123</v>
      </c>
      <c r="B155" s="565" t="s">
        <v>987</v>
      </c>
      <c r="C155" s="180">
        <v>51</v>
      </c>
      <c r="D155" s="155" t="s">
        <v>50</v>
      </c>
      <c r="K155" s="565"/>
    </row>
    <row r="156" spans="1:11" x14ac:dyDescent="0.3">
      <c r="A156" s="180">
        <v>5132</v>
      </c>
      <c r="B156" s="180" t="s">
        <v>510</v>
      </c>
      <c r="C156" s="180">
        <v>51</v>
      </c>
      <c r="D156" s="155" t="s">
        <v>50</v>
      </c>
    </row>
    <row r="157" spans="1:11" x14ac:dyDescent="0.3">
      <c r="A157" s="180">
        <v>5147</v>
      </c>
      <c r="B157" s="180" t="s">
        <v>532</v>
      </c>
      <c r="C157" s="180">
        <v>51</v>
      </c>
      <c r="D157" s="155" t="s">
        <v>50</v>
      </c>
    </row>
    <row r="158" spans="1:11" x14ac:dyDescent="0.3">
      <c r="A158" s="180">
        <v>5157</v>
      </c>
      <c r="B158" s="565" t="s">
        <v>988</v>
      </c>
      <c r="C158" s="180">
        <v>51</v>
      </c>
      <c r="D158" s="155" t="s">
        <v>50</v>
      </c>
      <c r="K158" s="565"/>
    </row>
    <row r="159" spans="1:11" x14ac:dyDescent="0.3">
      <c r="A159" s="180">
        <v>5165</v>
      </c>
      <c r="B159" s="180" t="s">
        <v>541</v>
      </c>
      <c r="C159" s="180">
        <v>51</v>
      </c>
      <c r="D159" s="155" t="s">
        <v>50</v>
      </c>
    </row>
    <row r="160" spans="1:11" x14ac:dyDescent="0.3">
      <c r="A160" s="180">
        <v>5170</v>
      </c>
      <c r="B160" s="565" t="s">
        <v>544</v>
      </c>
      <c r="C160" s="180">
        <v>51</v>
      </c>
      <c r="D160" s="155" t="s">
        <v>50</v>
      </c>
      <c r="K160" s="565"/>
    </row>
    <row r="161" spans="1:4" x14ac:dyDescent="0.3">
      <c r="A161" s="180">
        <v>5182</v>
      </c>
      <c r="B161" s="180" t="s">
        <v>558</v>
      </c>
      <c r="C161" s="180">
        <v>51</v>
      </c>
      <c r="D161" s="899" t="s">
        <v>50</v>
      </c>
    </row>
    <row r="162" spans="1:4" x14ac:dyDescent="0.3">
      <c r="A162" s="180">
        <v>5188</v>
      </c>
      <c r="B162" s="180" t="s">
        <v>567</v>
      </c>
      <c r="C162" s="180">
        <v>51</v>
      </c>
      <c r="D162" s="899" t="s">
        <v>50</v>
      </c>
    </row>
    <row r="163" spans="1:4" x14ac:dyDescent="0.3">
      <c r="A163" s="180">
        <v>591706</v>
      </c>
      <c r="B163" s="180" t="s">
        <v>989</v>
      </c>
      <c r="C163" s="180">
        <v>59</v>
      </c>
      <c r="D163" s="899" t="s">
        <v>50</v>
      </c>
    </row>
    <row r="164" spans="1:4" x14ac:dyDescent="0.3">
      <c r="A164" s="180">
        <v>591604</v>
      </c>
      <c r="B164" s="180" t="s">
        <v>502</v>
      </c>
      <c r="C164" s="180">
        <v>59</v>
      </c>
      <c r="D164" s="899" t="s">
        <v>50</v>
      </c>
    </row>
    <row r="165" spans="1:4" x14ac:dyDescent="0.3">
      <c r="A165" s="180">
        <v>591632</v>
      </c>
      <c r="B165" s="180" t="s">
        <v>514</v>
      </c>
      <c r="C165" s="180">
        <v>59</v>
      </c>
      <c r="D165" s="899" t="s">
        <v>50</v>
      </c>
    </row>
    <row r="166" spans="1:4" x14ac:dyDescent="0.3">
      <c r="A166" s="180">
        <v>591633</v>
      </c>
      <c r="B166" s="180" t="s">
        <v>990</v>
      </c>
      <c r="C166" s="180">
        <v>59</v>
      </c>
      <c r="D166" s="899" t="s">
        <v>50</v>
      </c>
    </row>
    <row r="167" spans="1:4" x14ac:dyDescent="0.3">
      <c r="A167" s="180">
        <v>591627</v>
      </c>
      <c r="B167" s="180" t="s">
        <v>2127</v>
      </c>
      <c r="C167" s="180">
        <v>59</v>
      </c>
      <c r="D167" s="899" t="s">
        <v>50</v>
      </c>
    </row>
    <row r="168" spans="1:4" x14ac:dyDescent="0.3">
      <c r="A168" s="180">
        <v>591629</v>
      </c>
      <c r="B168" s="180" t="s">
        <v>2128</v>
      </c>
      <c r="C168" s="180">
        <v>59</v>
      </c>
      <c r="D168" s="899" t="s">
        <v>50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Instructions</vt:lpstr>
      <vt:lpstr>Unit Data from Audit Worksheet</vt:lpstr>
      <vt:lpstr>Copy of PY1 Data(H)</vt:lpstr>
      <vt:lpstr>Formula for Unit Data</vt:lpstr>
      <vt:lpstr>2021 Unit Data</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2022-10-21T00:36:26Z</cp:lastPrinted>
  <dcterms:created xsi:type="dcterms:W3CDTF">2011-03-11T21:05:05Z</dcterms:created>
  <dcterms:modified xsi:type="dcterms:W3CDTF">2023-06-28T18:15:34Z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